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65.xml" ContentType="application/vnd.openxmlformats-officedocument.drawingml.chart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11.xml" ContentType="application/vnd.openxmlformats-officedocument.drawing+xml"/>
  <Override PartName="/xl/comments13.xml" ContentType="application/vnd.openxmlformats-officedocument.spreadsheetml.comments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drawings/drawing12.xml" ContentType="application/vnd.openxmlformats-officedocument.drawing+xml"/>
  <Override PartName="/xl/comments14.xml" ContentType="application/vnd.openxmlformats-officedocument.spreadsheetml.comments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13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14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15.xml" ContentType="application/vnd.openxmlformats-officedocument.drawing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00" windowHeight="9465" firstSheet="23" activeTab="27"/>
  </bookViews>
  <sheets>
    <sheet name="Combined Full Sample (2)" sheetId="181" r:id="rId1"/>
    <sheet name="Combined Filtered Sample (Test)" sheetId="140" r:id="rId2"/>
    <sheet name="Sheet5" sheetId="141" r:id="rId3"/>
    <sheet name="Combined Filtered Sample (USE)" sheetId="125" r:id="rId4"/>
    <sheet name="Model 16" sheetId="143" r:id="rId5"/>
    <sheet name="Model 17" sheetId="155" r:id="rId6"/>
    <sheet name="Model 15" sheetId="127" r:id="rId7"/>
    <sheet name="Model 18" sheetId="157" r:id="rId8"/>
    <sheet name="Model 19" sheetId="170" r:id="rId9"/>
    <sheet name="Sheet6" sheetId="180" r:id="rId10"/>
    <sheet name="Combined Filtered Sample (NEW)" sheetId="124" r:id="rId11"/>
    <sheet name="Combined Filtered Sample " sheetId="18" r:id="rId12"/>
    <sheet name="Combined Model (Rel)" sheetId="27" r:id="rId13"/>
    <sheet name="Combined Model (Full)" sheetId="23" r:id="rId14"/>
    <sheet name="Model 6" sheetId="66" r:id="rId15"/>
    <sheet name="Model 8" sheetId="80" r:id="rId16"/>
    <sheet name="Model 9" sheetId="82" r:id="rId17"/>
    <sheet name="Model 10" sheetId="97" r:id="rId18"/>
    <sheet name="Model 11" sheetId="99" r:id="rId19"/>
    <sheet name="Model 13" sheetId="112" r:id="rId20"/>
    <sheet name="Model 12" sheetId="101" r:id="rId21"/>
    <sheet name="Model 14" sheetId="122" r:id="rId22"/>
    <sheet name="Model Summaries" sheetId="95" r:id="rId23"/>
    <sheet name="Filtered Output" sheetId="16" r:id="rId24"/>
    <sheet name="Filtered Sample" sheetId="13" r:id="rId25"/>
    <sheet name="Full Sample Output" sheetId="5" r:id="rId26"/>
    <sheet name="Combined Full Sample" sheetId="14" r:id="rId27"/>
    <sheet name="HC (2)" sheetId="183" r:id="rId28"/>
    <sheet name="Sheet1" sheetId="184" r:id="rId29"/>
    <sheet name="HC" sheetId="182" r:id="rId30"/>
    <sheet name="Full Sample" sheetId="2" r:id="rId31"/>
    <sheet name="Raw (2)" sheetId="12" r:id="rId32"/>
    <sheet name="Raw" sheetId="4" r:id="rId33"/>
  </sheets>
  <definedNames>
    <definedName name="___autoF" localSheetId="13" hidden="1">0</definedName>
    <definedName name="___autoF" localSheetId="12" hidden="1">1</definedName>
    <definedName name="___autoF" localSheetId="17" hidden="1">0</definedName>
    <definedName name="___autoF" localSheetId="18" hidden="1">0</definedName>
    <definedName name="___autoF" localSheetId="20" hidden="1">1</definedName>
    <definedName name="___autoF" localSheetId="19" hidden="1">0</definedName>
    <definedName name="___autoF" localSheetId="21" hidden="1">0</definedName>
    <definedName name="___autoF" localSheetId="6" hidden="1">1</definedName>
    <definedName name="___autoF" localSheetId="4" hidden="1">1</definedName>
    <definedName name="___autoF" localSheetId="5" hidden="1">1</definedName>
    <definedName name="___autoF" localSheetId="7" hidden="1">1</definedName>
    <definedName name="___autoF" localSheetId="8" hidden="1">1</definedName>
    <definedName name="___autoF" localSheetId="14" hidden="1">0</definedName>
    <definedName name="___autoF" localSheetId="15" hidden="1">1</definedName>
    <definedName name="___autoF" localSheetId="16" hidden="1">1</definedName>
    <definedName name="___rsumm___EV" localSheetId="22" hidden="1">'Model Summaries'!$A$3</definedName>
    <definedName name="___rsumm___EV_Rev" localSheetId="22" hidden="1">'Model Summaries'!$A$33</definedName>
    <definedName name="__nSelect_" hidden="1">0</definedName>
    <definedName name="_xlnm._FilterDatabase" localSheetId="11" hidden="1">'Combined Filtered Sample '!$B$1:$N$1</definedName>
    <definedName name="_xlnm._FilterDatabase" localSheetId="10" hidden="1">'Combined Filtered Sample (NEW)'!$B$1:$N$1</definedName>
    <definedName name="_xlnm._FilterDatabase" localSheetId="1" hidden="1">'Combined Filtered Sample (Test)'!$A$1:$G$1</definedName>
    <definedName name="_xlnm._FilterDatabase" localSheetId="3" hidden="1">'Combined Filtered Sample (USE)'!$A$1:$I$1</definedName>
    <definedName name="_xlnm._FilterDatabase" localSheetId="26" hidden="1">'Combined Full Sample'!$B$3:$AB$3</definedName>
    <definedName name="_xlnm._FilterDatabase" localSheetId="0" hidden="1">'Combined Full Sample (2)'!$B$4:$Z$4</definedName>
    <definedName name="_xlnm._FilterDatabase" localSheetId="24" hidden="1">'Filtered Sample'!$A$1:$I$1</definedName>
    <definedName name="_xlnm._FilterDatabase" localSheetId="30" hidden="1">#REF!</definedName>
    <definedName name="_xlnm._FilterDatabase" localSheetId="29" hidden="1">HC!$A$1:$AC$1</definedName>
    <definedName name="_xlnm._FilterDatabase" localSheetId="27" hidden="1">'HC (2)'!$A$1:$X$1</definedName>
    <definedName name="_xlnm._FilterDatabase" localSheetId="32" hidden="1">Raw!$AK$13:$AK$50</definedName>
    <definedName name="_xlnm._FilterDatabase" localSheetId="31" hidden="1">'Raw (2)'!$AK$13:$AK$50</definedName>
    <definedName name="ActiveRegModel" hidden="1">"Model 19"</definedName>
    <definedName name="Company">'Combined Filtered Sample (USE)'!$A$2:$A$122</definedName>
    <definedName name="EBITDA_Margin">'Combined Filtered Sample (USE)'!$H$2:$H$122</definedName>
    <definedName name="EV_Rev">'Combined Filtered Sample (USE)'!$B$2:$B$122</definedName>
    <definedName name="FirstForecastRow" localSheetId="13" hidden="1">-1</definedName>
    <definedName name="FirstForecastRow" localSheetId="12" hidden="1">43</definedName>
    <definedName name="FirstForecastRow" localSheetId="17" hidden="1">-1</definedName>
    <definedName name="FirstForecastRow" localSheetId="18" hidden="1">-1</definedName>
    <definedName name="FirstForecastRow" localSheetId="20" hidden="1">45</definedName>
    <definedName name="FirstForecastRow" localSheetId="19" hidden="1">-1</definedName>
    <definedName name="FirstForecastRow" localSheetId="21" hidden="1">-1</definedName>
    <definedName name="FirstForecastRow" localSheetId="6" hidden="1">51</definedName>
    <definedName name="FirstForecastRow" localSheetId="4" hidden="1">47</definedName>
    <definedName name="FirstForecastRow" localSheetId="5" hidden="1">47</definedName>
    <definedName name="FirstForecastRow" localSheetId="7" hidden="1">49</definedName>
    <definedName name="FirstForecastRow" localSheetId="8" hidden="1">45</definedName>
    <definedName name="FirstForecastRow" localSheetId="14" hidden="1">-1</definedName>
    <definedName name="FirstForecastRow" localSheetId="15" hidden="1">43</definedName>
    <definedName name="FirstForecastRow" localSheetId="16" hidden="1">51</definedName>
    <definedName name="GP_Margin">'Combined Filtered Sample (USE)'!$E$2:$E$122</definedName>
    <definedName name="LastAnalysisModel" hidden="1">"Stats 1"</definedName>
    <definedName name="nDataAnalysis" hidden="1">1</definedName>
    <definedName name="nRegMod" hidden="1">19</definedName>
    <definedName name="OKtoForecast" hidden="1">1</definedName>
    <definedName name="Profit_Margin">'Combined Filtered Sample (USE)'!$I$2:$I$122</definedName>
    <definedName name="R_D_Margin">'Combined Filtered Sample (USE)'!$F$2:$F$122</definedName>
    <definedName name="Rev_Growth">'Combined Filtered Sample (USE)'!$D$2:$D$122</definedName>
    <definedName name="S_M_Margin">'Combined Filtered Sample (USE)'!$G$2:$G$122</definedName>
    <definedName name="SpreadsheetBuilder_1" localSheetId="11" hidden="1">#REF!</definedName>
    <definedName name="SpreadsheetBuilder_1" localSheetId="10" hidden="1">#REF!</definedName>
    <definedName name="SpreadsheetBuilder_1" localSheetId="1" hidden="1">#REF!</definedName>
    <definedName name="SpreadsheetBuilder_1" localSheetId="3" hidden="1">#REF!</definedName>
    <definedName name="SpreadsheetBuilder_1" localSheetId="26" hidden="1">#REF!</definedName>
    <definedName name="SpreadsheetBuilder_1" localSheetId="0" hidden="1">#REF!</definedName>
    <definedName name="SpreadsheetBuilder_1" localSheetId="24" hidden="1">#REF!</definedName>
    <definedName name="SpreadsheetBuilder_1" localSheetId="27" hidden="1">#REF!</definedName>
    <definedName name="SpreadsheetBuilder_1" localSheetId="31" hidden="1">#REF!</definedName>
    <definedName name="SpreadsheetBuilder_1" hidden="1">#REF!</definedName>
    <definedName name="SpreadsheetBuilder_2" localSheetId="10" hidden="1">#REF!</definedName>
    <definedName name="SpreadsheetBuilder_2" localSheetId="1" hidden="1">#REF!</definedName>
    <definedName name="SpreadsheetBuilder_2" localSheetId="3" hidden="1">#REF!</definedName>
    <definedName name="SpreadsheetBuilder_2" localSheetId="0" hidden="1">#REF!</definedName>
    <definedName name="SpreadsheetBuilder_2" localSheetId="27" hidden="1">#REF!</definedName>
    <definedName name="SpreadsheetBuilder_2" hidden="1">#REF!</definedName>
    <definedName name="SpreadsheetBuilder_3" hidden="1">Sheet5!$D$7:$E$13</definedName>
    <definedName name="SpreadsheetBuilder_4" hidden="1">Sheet5!$E$24:$F$30</definedName>
    <definedName name="SpreadsheetBuilder_5" hidden="1">Sheet5!$J$17:$K$23</definedName>
    <definedName name="SpreadsheetBuilder_6" hidden="1">Sheet1!$A$1:$GP$7</definedName>
    <definedName name="TTM_Rev">'Combined Filtered Sample (USE)'!$C$2:$C$122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9" i="184" l="1"/>
  <c r="D269" i="184"/>
  <c r="E269" i="184"/>
  <c r="F269" i="184"/>
  <c r="G269" i="184"/>
  <c r="H269" i="184"/>
  <c r="I269" i="184"/>
  <c r="J269" i="184"/>
  <c r="K269" i="184"/>
  <c r="L269" i="184"/>
  <c r="M269" i="184"/>
  <c r="N269" i="184"/>
  <c r="O269" i="184"/>
  <c r="P269" i="184"/>
  <c r="Q269" i="184"/>
  <c r="R269" i="184"/>
  <c r="S269" i="184"/>
  <c r="T269" i="184"/>
  <c r="U269" i="184"/>
  <c r="V269" i="184"/>
  <c r="W269" i="184"/>
  <c r="X269" i="184"/>
  <c r="Y269" i="184"/>
  <c r="Z269" i="184"/>
  <c r="AA269" i="184"/>
  <c r="AB269" i="184"/>
  <c r="AC269" i="184"/>
  <c r="AD269" i="184"/>
  <c r="AE269" i="184"/>
  <c r="AF269" i="184"/>
  <c r="AG269" i="184"/>
  <c r="AH269" i="184"/>
  <c r="AI269" i="184"/>
  <c r="AJ269" i="184"/>
  <c r="AK269" i="184"/>
  <c r="AL269" i="184"/>
  <c r="AM269" i="184"/>
  <c r="AN269" i="184"/>
  <c r="AO269" i="184"/>
  <c r="AP269" i="184"/>
  <c r="AQ269" i="184"/>
  <c r="AR269" i="184"/>
  <c r="AS269" i="184"/>
  <c r="AT269" i="184"/>
  <c r="AU269" i="184"/>
  <c r="AV269" i="184"/>
  <c r="AW269" i="184"/>
  <c r="AX269" i="184"/>
  <c r="AY269" i="184"/>
  <c r="AZ269" i="184"/>
  <c r="BA269" i="184"/>
  <c r="BB269" i="184"/>
  <c r="BC269" i="184"/>
  <c r="BD269" i="184"/>
  <c r="BE269" i="184"/>
  <c r="BF269" i="184"/>
  <c r="BG269" i="184"/>
  <c r="BH269" i="184"/>
  <c r="BI269" i="184"/>
  <c r="BJ269" i="184"/>
  <c r="BK269" i="184"/>
  <c r="BL269" i="184"/>
  <c r="BM269" i="184"/>
  <c r="BN269" i="184"/>
  <c r="BO269" i="184"/>
  <c r="BP269" i="184"/>
  <c r="BQ269" i="184"/>
  <c r="BR269" i="184"/>
  <c r="BS269" i="184"/>
  <c r="BT269" i="184"/>
  <c r="BU269" i="184"/>
  <c r="BV269" i="184"/>
  <c r="BW269" i="184"/>
  <c r="BX269" i="184"/>
  <c r="BY269" i="184"/>
  <c r="BZ269" i="184"/>
  <c r="CA269" i="184"/>
  <c r="CB269" i="184"/>
  <c r="CC269" i="184"/>
  <c r="CD269" i="184"/>
  <c r="CE269" i="184"/>
  <c r="CF269" i="184"/>
  <c r="CG269" i="184"/>
  <c r="CH269" i="184"/>
  <c r="CI269" i="184"/>
  <c r="CJ269" i="184"/>
  <c r="CK269" i="184"/>
  <c r="CL269" i="184"/>
  <c r="CM269" i="184"/>
  <c r="CN269" i="184"/>
  <c r="CO269" i="184"/>
  <c r="CP269" i="184"/>
  <c r="CQ269" i="184"/>
  <c r="CR269" i="184"/>
  <c r="CS269" i="184"/>
  <c r="CT269" i="184"/>
  <c r="CU269" i="184"/>
  <c r="CV269" i="184"/>
  <c r="CW269" i="184"/>
  <c r="CX269" i="184"/>
  <c r="CY269" i="184"/>
  <c r="CZ269" i="184"/>
  <c r="DA269" i="184"/>
  <c r="DB269" i="184"/>
  <c r="DC269" i="184"/>
  <c r="DD269" i="184"/>
  <c r="DE269" i="184"/>
  <c r="DF269" i="184"/>
  <c r="DG269" i="184"/>
  <c r="DH269" i="184"/>
  <c r="DI269" i="184"/>
  <c r="DJ269" i="184"/>
  <c r="DK269" i="184"/>
  <c r="DL269" i="184"/>
  <c r="DM269" i="184"/>
  <c r="DN269" i="184"/>
  <c r="DO269" i="184"/>
  <c r="DP269" i="184"/>
  <c r="DQ269" i="184"/>
  <c r="DR269" i="184"/>
  <c r="DS269" i="184"/>
  <c r="DT269" i="184"/>
  <c r="DU269" i="184"/>
  <c r="DV269" i="184"/>
  <c r="DW269" i="184"/>
  <c r="DX269" i="184"/>
  <c r="DY269" i="184"/>
  <c r="DZ269" i="184"/>
  <c r="EA269" i="184"/>
  <c r="EB269" i="184"/>
  <c r="EC269" i="184"/>
  <c r="ED269" i="184"/>
  <c r="EE269" i="184"/>
  <c r="EF269" i="184"/>
  <c r="EG269" i="184"/>
  <c r="EH269" i="184"/>
  <c r="EI269" i="184"/>
  <c r="EJ269" i="184"/>
  <c r="EK269" i="184"/>
  <c r="EL269" i="184"/>
  <c r="EM269" i="184"/>
  <c r="EN269" i="184"/>
  <c r="EP269" i="184"/>
  <c r="EQ269" i="184"/>
  <c r="ER269" i="184"/>
  <c r="ES269" i="184"/>
  <c r="ET269" i="184"/>
  <c r="EU269" i="184"/>
  <c r="EV269" i="184"/>
  <c r="EW269" i="184"/>
  <c r="EX269" i="184"/>
  <c r="EY269" i="184"/>
  <c r="EZ269" i="184"/>
  <c r="FA269" i="184"/>
  <c r="FB269" i="184"/>
  <c r="FC269" i="184"/>
  <c r="FD269" i="184"/>
  <c r="FE269" i="184"/>
  <c r="FF269" i="184"/>
  <c r="FG269" i="184"/>
  <c r="FH269" i="184"/>
  <c r="FI269" i="184"/>
  <c r="FJ269" i="184"/>
  <c r="FK269" i="184"/>
  <c r="FL269" i="184"/>
  <c r="FM269" i="184"/>
  <c r="FN269" i="184"/>
  <c r="FO269" i="184"/>
  <c r="FP269" i="184"/>
  <c r="FQ269" i="184"/>
  <c r="FR269" i="184"/>
  <c r="FS269" i="184"/>
  <c r="FT269" i="184"/>
  <c r="FU269" i="184"/>
  <c r="FV269" i="184"/>
  <c r="FW269" i="184"/>
  <c r="FX269" i="184"/>
  <c r="FY269" i="184"/>
  <c r="FZ269" i="184"/>
  <c r="GA269" i="184"/>
  <c r="GB269" i="184"/>
  <c r="GC269" i="184"/>
  <c r="GD269" i="184"/>
  <c r="GE269" i="184"/>
  <c r="GF269" i="184"/>
  <c r="GG269" i="184"/>
  <c r="GH269" i="184"/>
  <c r="GI269" i="184"/>
  <c r="GJ269" i="184"/>
  <c r="GK269" i="184"/>
  <c r="GL269" i="184"/>
  <c r="GM269" i="184"/>
  <c r="GN269" i="184"/>
  <c r="GO269" i="184"/>
  <c r="GP269" i="184"/>
  <c r="B269" i="184"/>
  <c r="BU5" i="184"/>
  <c r="EO7" i="184"/>
  <c r="GC5" i="184"/>
  <c r="DQ5" i="184"/>
  <c r="GK5" i="184"/>
  <c r="DY5" i="184"/>
  <c r="FU5" i="184"/>
  <c r="BE5" i="184"/>
  <c r="BM5" i="184"/>
  <c r="FM5" i="184"/>
  <c r="FE5" i="184"/>
  <c r="EW5" i="184"/>
  <c r="DI5" i="184"/>
  <c r="AW5" i="184"/>
  <c r="DA5" i="184"/>
  <c r="AO5" i="184"/>
  <c r="CS5" i="184"/>
  <c r="AG5" i="184"/>
  <c r="CK5" i="184"/>
  <c r="Y5" i="184"/>
  <c r="Q5" i="184"/>
  <c r="EO5" i="184"/>
  <c r="FL5" i="184"/>
  <c r="I5" i="184"/>
  <c r="CC5" i="184"/>
  <c r="EG5" i="184"/>
  <c r="DP5" i="184"/>
  <c r="EN5" i="184"/>
  <c r="CR5" i="184"/>
  <c r="BT5" i="184"/>
  <c r="AF5" i="184"/>
  <c r="BD5" i="184"/>
  <c r="H5" i="184"/>
  <c r="EO269" i="184" l="1"/>
  <c r="I198" i="183"/>
  <c r="I197" i="183"/>
  <c r="I196" i="183"/>
  <c r="I195" i="183"/>
  <c r="I194" i="183"/>
  <c r="I193" i="183"/>
  <c r="I192" i="183"/>
  <c r="I191" i="183"/>
  <c r="I190" i="183"/>
  <c r="I189" i="183"/>
  <c r="I188" i="183"/>
  <c r="I187" i="183"/>
  <c r="I186" i="183"/>
  <c r="I185" i="183"/>
  <c r="I184" i="183"/>
  <c r="I183" i="183"/>
  <c r="I182" i="183"/>
  <c r="I181" i="183"/>
  <c r="I180" i="183"/>
  <c r="I179" i="183"/>
  <c r="I178" i="183"/>
  <c r="I177" i="183"/>
  <c r="I176" i="183"/>
  <c r="I175" i="183"/>
  <c r="I174" i="183"/>
  <c r="I173" i="183"/>
  <c r="I172" i="183"/>
  <c r="I171" i="183"/>
  <c r="I170" i="183"/>
  <c r="I169" i="183"/>
  <c r="I168" i="183"/>
  <c r="I167" i="183"/>
  <c r="I166" i="183"/>
  <c r="I165" i="183"/>
  <c r="I164" i="183"/>
  <c r="I163" i="183"/>
  <c r="I162" i="183"/>
  <c r="I161" i="183"/>
  <c r="I160" i="183"/>
  <c r="I159" i="183"/>
  <c r="I158" i="183"/>
  <c r="I157" i="183"/>
  <c r="I156" i="183"/>
  <c r="I155" i="183"/>
  <c r="I154" i="183"/>
  <c r="I153" i="183"/>
  <c r="I152" i="183"/>
  <c r="I151" i="183"/>
  <c r="I150" i="183"/>
  <c r="I149" i="183"/>
  <c r="I148" i="183"/>
  <c r="I147" i="183"/>
  <c r="I146" i="183"/>
  <c r="I145" i="183"/>
  <c r="I144" i="183"/>
  <c r="I143" i="183"/>
  <c r="I142" i="183"/>
  <c r="I141" i="183"/>
  <c r="I140" i="183"/>
  <c r="I139" i="183"/>
  <c r="I138" i="183"/>
  <c r="I137" i="183"/>
  <c r="I136" i="183"/>
  <c r="I135" i="183"/>
  <c r="I134" i="183"/>
  <c r="I133" i="183"/>
  <c r="I132" i="183"/>
  <c r="I131" i="183"/>
  <c r="I130" i="183"/>
  <c r="I129" i="183"/>
  <c r="I128" i="183"/>
  <c r="I127" i="183"/>
  <c r="I126" i="183"/>
  <c r="I125" i="183"/>
  <c r="I124" i="183"/>
  <c r="I123" i="183"/>
  <c r="I122" i="183"/>
  <c r="I121" i="183"/>
  <c r="I120" i="183"/>
  <c r="I119" i="183"/>
  <c r="I118" i="183"/>
  <c r="I117" i="183"/>
  <c r="I116" i="183"/>
  <c r="I115" i="183"/>
  <c r="I114" i="183"/>
  <c r="I113" i="183"/>
  <c r="I112" i="183"/>
  <c r="I111" i="183"/>
  <c r="I110" i="183"/>
  <c r="I109" i="183"/>
  <c r="I108" i="183"/>
  <c r="I107" i="183"/>
  <c r="I106" i="183"/>
  <c r="I105" i="183"/>
  <c r="I104" i="183"/>
  <c r="I103" i="183"/>
  <c r="I102" i="183"/>
  <c r="I101" i="183"/>
  <c r="I100" i="183"/>
  <c r="I99" i="183"/>
  <c r="I98" i="183"/>
  <c r="I97" i="183"/>
  <c r="I96" i="183"/>
  <c r="I95" i="183"/>
  <c r="I94" i="183"/>
  <c r="I93" i="183"/>
  <c r="I92" i="183"/>
  <c r="I91" i="183"/>
  <c r="I90" i="183"/>
  <c r="I89" i="183"/>
  <c r="I88" i="183"/>
  <c r="I87" i="183"/>
  <c r="I86" i="183"/>
  <c r="I85" i="183"/>
  <c r="I84" i="183"/>
  <c r="I83" i="183"/>
  <c r="I82" i="183"/>
  <c r="I81" i="183"/>
  <c r="I80" i="183"/>
  <c r="I79" i="183"/>
  <c r="I78" i="183"/>
  <c r="I77" i="183"/>
  <c r="I76" i="183"/>
  <c r="I75" i="183"/>
  <c r="I74" i="183"/>
  <c r="I73" i="183"/>
  <c r="I72" i="183"/>
  <c r="I71" i="183"/>
  <c r="I70" i="183"/>
  <c r="I69" i="183"/>
  <c r="I68" i="183"/>
  <c r="I67" i="183"/>
  <c r="I66" i="183"/>
  <c r="I65" i="183"/>
  <c r="I64" i="183"/>
  <c r="I63" i="183"/>
  <c r="I62" i="183"/>
  <c r="I61" i="183"/>
  <c r="I60" i="183"/>
  <c r="I59" i="183"/>
  <c r="I58" i="183"/>
  <c r="I57" i="183"/>
  <c r="I56" i="183"/>
  <c r="I55" i="183"/>
  <c r="I54" i="183"/>
  <c r="I53" i="183"/>
  <c r="I52" i="183"/>
  <c r="I51" i="183"/>
  <c r="I50" i="183"/>
  <c r="I49" i="183"/>
  <c r="I48" i="183"/>
  <c r="I47" i="183"/>
  <c r="I46" i="183"/>
  <c r="I45" i="183"/>
  <c r="I44" i="183"/>
  <c r="I43" i="183"/>
  <c r="I42" i="183"/>
  <c r="I41" i="183"/>
  <c r="I40" i="183"/>
  <c r="I39" i="183"/>
  <c r="I38" i="183"/>
  <c r="I37" i="183"/>
  <c r="I36" i="183"/>
  <c r="I35" i="183"/>
  <c r="I34" i="183"/>
  <c r="I33" i="183"/>
  <c r="I32" i="183"/>
  <c r="I31" i="183"/>
  <c r="I30" i="183"/>
  <c r="I29" i="183"/>
  <c r="I28" i="183"/>
  <c r="I27" i="183"/>
  <c r="I26" i="183"/>
  <c r="I25" i="183"/>
  <c r="I24" i="183"/>
  <c r="I23" i="183"/>
  <c r="I22" i="183"/>
  <c r="I21" i="183"/>
  <c r="I20" i="183"/>
  <c r="I19" i="183"/>
  <c r="I18" i="183"/>
  <c r="I17" i="183"/>
  <c r="I16" i="183"/>
  <c r="I15" i="183"/>
  <c r="I14" i="183"/>
  <c r="I13" i="183"/>
  <c r="I12" i="183"/>
  <c r="I11" i="183"/>
  <c r="I10" i="183"/>
  <c r="I9" i="183"/>
  <c r="I8" i="183"/>
  <c r="I7" i="183"/>
  <c r="I6" i="183"/>
  <c r="I5" i="183"/>
  <c r="I4" i="183"/>
  <c r="I3" i="183"/>
  <c r="I2" i="183"/>
  <c r="AN5" i="184"/>
  <c r="GA5" i="184"/>
  <c r="EE5" i="184"/>
  <c r="FC5" i="184"/>
  <c r="DG5" i="184"/>
  <c r="BK5" i="184"/>
  <c r="CI5" i="184"/>
  <c r="FB5" i="184"/>
  <c r="AT5" i="184"/>
  <c r="BR5" i="184"/>
  <c r="W5" i="184"/>
  <c r="CP5" i="184"/>
  <c r="FR5" i="184"/>
  <c r="AL5" i="184"/>
  <c r="DV5" i="184"/>
  <c r="V5" i="184"/>
  <c r="GO5" i="184"/>
  <c r="GG5" i="184"/>
  <c r="FA5" i="184"/>
  <c r="EC5" i="184"/>
  <c r="EK5" i="184"/>
  <c r="FY5" i="184"/>
  <c r="ES5" i="184"/>
  <c r="FI5" i="184"/>
  <c r="FQ5" i="184"/>
  <c r="DM5" i="184"/>
  <c r="DU5" i="184"/>
  <c r="DE5" i="184"/>
  <c r="CG5" i="184"/>
  <c r="CW5" i="184"/>
  <c r="BQ5" i="184"/>
  <c r="CO5" i="184"/>
  <c r="BI5" i="184"/>
  <c r="BA5" i="184"/>
  <c r="BY5" i="184"/>
  <c r="AS5" i="184"/>
  <c r="AK5" i="184"/>
  <c r="FX5" i="184"/>
  <c r="AC5" i="184"/>
  <c r="U5" i="184"/>
  <c r="GN5" i="184"/>
  <c r="GF5" i="184"/>
  <c r="E5" i="184"/>
  <c r="M5" i="184"/>
  <c r="FP5" i="184"/>
  <c r="CV5" i="184"/>
  <c r="ER5" i="184"/>
  <c r="DT5" i="184"/>
  <c r="EZ5" i="184"/>
  <c r="FH5" i="184"/>
  <c r="EJ5" i="184"/>
  <c r="CN5" i="184"/>
  <c r="DD5" i="184"/>
  <c r="EB5" i="184"/>
  <c r="DL5" i="184"/>
  <c r="BP5" i="184"/>
  <c r="T5" i="184"/>
  <c r="AR5" i="184"/>
  <c r="BX5" i="184"/>
  <c r="CF5" i="184"/>
  <c r="BH5" i="184"/>
  <c r="L5" i="184"/>
  <c r="AJ5" i="184"/>
  <c r="AZ5" i="184"/>
  <c r="AB5" i="184"/>
  <c r="D5" i="184"/>
  <c r="GB5" i="184"/>
  <c r="DH5" i="184"/>
  <c r="EF5" i="184"/>
  <c r="FD5" i="184"/>
  <c r="AV5" i="184"/>
  <c r="BL5" i="184"/>
  <c r="CJ5" i="184"/>
  <c r="P5" i="184"/>
  <c r="FK5" i="184"/>
  <c r="BW7" i="184"/>
  <c r="EI7" i="184"/>
  <c r="FG7" i="184"/>
  <c r="GM7" i="184"/>
  <c r="DO5" i="184"/>
  <c r="CQ5" i="184"/>
  <c r="BS5" i="184"/>
  <c r="EM5" i="184"/>
  <c r="CA5" i="184"/>
  <c r="EA7" i="184"/>
  <c r="AU5" i="184"/>
  <c r="G5" i="184"/>
  <c r="AE5" i="184"/>
  <c r="AM5" i="184"/>
  <c r="BC5" i="184"/>
  <c r="GH5" i="184"/>
  <c r="CU7" i="184"/>
  <c r="N5" i="184"/>
  <c r="ET5" i="184"/>
  <c r="CH5" i="184"/>
  <c r="DN5" i="184"/>
  <c r="BJ5" i="184"/>
  <c r="GE5" i="184"/>
  <c r="GM5" i="184"/>
  <c r="FW5" i="184"/>
  <c r="FO5" i="184"/>
  <c r="BO7" i="184"/>
  <c r="AI7" i="184"/>
  <c r="FG5" i="184"/>
  <c r="EY5" i="184"/>
  <c r="EQ5" i="184"/>
  <c r="EI5" i="184"/>
  <c r="EA5" i="184"/>
  <c r="GF7" i="184"/>
  <c r="DS5" i="184"/>
  <c r="DK5" i="184"/>
  <c r="DC5" i="184"/>
  <c r="CU5" i="184"/>
  <c r="CM5" i="184"/>
  <c r="BO5" i="184"/>
  <c r="CE5" i="184"/>
  <c r="BW5" i="184"/>
  <c r="EZ7" i="184"/>
  <c r="BG5" i="184"/>
  <c r="AQ5" i="184"/>
  <c r="AY5" i="184"/>
  <c r="AI5" i="184"/>
  <c r="AA5" i="184"/>
  <c r="K5" i="184"/>
  <c r="S5" i="184"/>
  <c r="DT7" i="184"/>
  <c r="C5" i="184"/>
  <c r="FT5" i="184"/>
  <c r="GJ5" i="184"/>
  <c r="EV5" i="184"/>
  <c r="CN7" i="184"/>
  <c r="BH7" i="184"/>
  <c r="CZ5" i="184"/>
  <c r="DX5" i="184"/>
  <c r="CB5" i="184"/>
  <c r="X5" i="184"/>
  <c r="GI5" i="184"/>
  <c r="FS5" i="184"/>
  <c r="EU5" i="184"/>
  <c r="AB7" i="184"/>
  <c r="DW5" i="184"/>
  <c r="CY5" i="184"/>
  <c r="O5" i="184"/>
  <c r="GP5" i="184"/>
  <c r="FZ5" i="184"/>
  <c r="FJ5" i="184"/>
  <c r="EY7" i="184"/>
  <c r="EL5" i="184"/>
  <c r="ED5" i="184"/>
  <c r="GE7" i="184"/>
  <c r="DF5" i="184"/>
  <c r="CX5" i="184"/>
  <c r="BZ5" i="184"/>
  <c r="BB5" i="184"/>
  <c r="DS7" i="184"/>
  <c r="AD5" i="184"/>
  <c r="GD5" i="184"/>
  <c r="FV5" i="184"/>
  <c r="F5" i="184"/>
  <c r="CM7" i="184"/>
  <c r="GL5" i="184"/>
  <c r="FN5" i="184"/>
  <c r="FF5" i="184"/>
  <c r="EX5" i="184"/>
  <c r="BG7" i="184"/>
  <c r="AA7" i="184"/>
  <c r="EP5" i="184"/>
  <c r="EH5" i="184"/>
  <c r="DZ5" i="184"/>
  <c r="DR5" i="184"/>
  <c r="FX7" i="184"/>
  <c r="DJ5" i="184"/>
  <c r="AZ7" i="184"/>
  <c r="DB5" i="184"/>
  <c r="CT5" i="184"/>
  <c r="CL5" i="184"/>
  <c r="CD5" i="184"/>
  <c r="ER7" i="184"/>
  <c r="DL7" i="184"/>
  <c r="BV5" i="184"/>
  <c r="BN5" i="184"/>
  <c r="BF5" i="184"/>
  <c r="CF7" i="184"/>
  <c r="AX5" i="184"/>
  <c r="AP5" i="184"/>
  <c r="AH5" i="184"/>
  <c r="Z5" i="184"/>
  <c r="T7" i="184"/>
  <c r="FW7" i="184"/>
  <c r="R5" i="184"/>
  <c r="J5" i="184"/>
  <c r="DK7" i="184"/>
  <c r="EQ7" i="184"/>
  <c r="B5" i="184"/>
  <c r="CE7" i="184"/>
  <c r="S7" i="184"/>
  <c r="AY7" i="184"/>
  <c r="FP7" i="184"/>
  <c r="EJ7" i="184"/>
  <c r="DD7" i="184"/>
  <c r="BX7" i="184"/>
  <c r="AR7" i="184"/>
  <c r="L7" i="184"/>
  <c r="AQ7" i="184"/>
  <c r="FO7" i="184"/>
  <c r="DC7" i="184"/>
  <c r="D7" i="184"/>
  <c r="EB7" i="184"/>
  <c r="GN7" i="184"/>
  <c r="FH7" i="184"/>
  <c r="CV7" i="184"/>
  <c r="AJ7" i="184"/>
  <c r="BP7" i="184"/>
  <c r="C7" i="184"/>
  <c r="FV7" i="184"/>
  <c r="DJ7" i="184"/>
  <c r="FF7" i="184"/>
  <c r="EH7" i="184"/>
  <c r="CL7" i="184"/>
  <c r="AP7" i="184"/>
  <c r="BN7" i="184"/>
  <c r="R7" i="184"/>
  <c r="GK7" i="184"/>
  <c r="FM7" i="184"/>
  <c r="DQ7" i="184"/>
  <c r="BM7" i="184"/>
  <c r="AG7" i="184"/>
  <c r="I7" i="184"/>
  <c r="CS7" i="184"/>
  <c r="GJ7" i="184"/>
  <c r="FL7" i="184"/>
  <c r="DP7" i="184"/>
  <c r="EN7" i="184"/>
  <c r="CB7" i="184"/>
  <c r="CR7" i="184"/>
  <c r="BT7" i="184"/>
  <c r="AV7" i="184"/>
  <c r="AF7" i="184"/>
  <c r="AN7" i="184"/>
  <c r="P7" i="184"/>
  <c r="X7" i="184"/>
  <c r="H7" i="184"/>
  <c r="GI7" i="184"/>
  <c r="FS7" i="184"/>
  <c r="GA7" i="184"/>
  <c r="FC7" i="184"/>
  <c r="FK7" i="184"/>
  <c r="EM7" i="184"/>
  <c r="EU7" i="184"/>
  <c r="EE7" i="184"/>
  <c r="DW7" i="184"/>
  <c r="DG7" i="184"/>
  <c r="DO7" i="184"/>
  <c r="CY7" i="184"/>
  <c r="CQ7" i="184"/>
  <c r="CA7" i="184"/>
  <c r="CI7" i="184"/>
  <c r="BS7" i="184"/>
  <c r="BC7" i="184"/>
  <c r="BK7" i="184"/>
  <c r="AU7" i="184"/>
  <c r="AM7" i="184"/>
  <c r="W7" i="184"/>
  <c r="O7" i="184"/>
  <c r="AE7" i="184"/>
  <c r="G7" i="184"/>
  <c r="GD7" i="184"/>
  <c r="EX7" i="184"/>
  <c r="DZ7" i="184"/>
  <c r="DB7" i="184"/>
  <c r="CD7" i="184"/>
  <c r="BF7" i="184"/>
  <c r="AH7" i="184"/>
  <c r="A7" i="184"/>
  <c r="DY7" i="184"/>
  <c r="FU7" i="184"/>
  <c r="EW7" i="184"/>
  <c r="DA7" i="184"/>
  <c r="AW7" i="184"/>
  <c r="BE7" i="184"/>
  <c r="CC7" i="184"/>
  <c r="Y7" i="184"/>
  <c r="EF7" i="184"/>
  <c r="GB7" i="184"/>
  <c r="FD7" i="184"/>
  <c r="DH7" i="184"/>
  <c r="CJ7" i="184"/>
  <c r="BD7" i="184"/>
  <c r="FZ7" i="184"/>
  <c r="GH7" i="184"/>
  <c r="FR7" i="184"/>
  <c r="FJ7" i="184"/>
  <c r="ET7" i="184"/>
  <c r="FB7" i="184"/>
  <c r="EL7" i="184"/>
  <c r="ED7" i="184"/>
  <c r="DN7" i="184"/>
  <c r="DV7" i="184"/>
  <c r="DF7" i="184"/>
  <c r="CX7" i="184"/>
  <c r="CH7" i="184"/>
  <c r="CP7" i="184"/>
  <c r="BZ7" i="184"/>
  <c r="BR7" i="184"/>
  <c r="BB7" i="184"/>
  <c r="BJ7" i="184"/>
  <c r="AT7" i="184"/>
  <c r="AL7" i="184"/>
  <c r="AD7" i="184"/>
  <c r="V7" i="184"/>
  <c r="F7" i="184"/>
  <c r="N7" i="184"/>
  <c r="K7" i="184"/>
  <c r="GL7" i="184"/>
  <c r="DR7" i="184"/>
  <c r="FN7" i="184"/>
  <c r="CT7" i="184"/>
  <c r="EP7" i="184"/>
  <c r="BV7" i="184"/>
  <c r="AX7" i="184"/>
  <c r="Z7" i="184"/>
  <c r="J7" i="184"/>
  <c r="EG7" i="184"/>
  <c r="FE7" i="184"/>
  <c r="GC7" i="184"/>
  <c r="DI7" i="184"/>
  <c r="CK7" i="184"/>
  <c r="Q7" i="184"/>
  <c r="AO7" i="184"/>
  <c r="BU7" i="184"/>
  <c r="EV7" i="184"/>
  <c r="DX7" i="184"/>
  <c r="FT7" i="184"/>
  <c r="CZ7" i="184"/>
  <c r="BL7" i="184"/>
  <c r="GP7" i="184"/>
  <c r="GO7" i="184"/>
  <c r="GG7" i="184"/>
  <c r="FQ7" i="184"/>
  <c r="FY7" i="184"/>
  <c r="FA7" i="184"/>
  <c r="FI7" i="184"/>
  <c r="DU7" i="184"/>
  <c r="EK7" i="184"/>
  <c r="ES7" i="184"/>
  <c r="EC7" i="184"/>
  <c r="DM7" i="184"/>
  <c r="DE7" i="184"/>
  <c r="CW7" i="184"/>
  <c r="CO7" i="184"/>
  <c r="BY7" i="184"/>
  <c r="CG7" i="184"/>
  <c r="BQ7" i="184"/>
  <c r="BI7" i="184"/>
  <c r="BA7" i="184"/>
  <c r="AK7" i="184"/>
  <c r="AS7" i="184"/>
  <c r="AC7" i="184"/>
  <c r="E7" i="184"/>
  <c r="M7" i="184"/>
  <c r="U7" i="184"/>
  <c r="F28" i="141"/>
  <c r="E11" i="141"/>
  <c r="K21" i="141"/>
  <c r="J23" i="141"/>
  <c r="E30" i="141"/>
  <c r="L3" i="182" l="1"/>
  <c r="L4" i="182"/>
  <c r="L5" i="182"/>
  <c r="L6" i="182"/>
  <c r="L7" i="182"/>
  <c r="L8" i="182"/>
  <c r="L9" i="182"/>
  <c r="L10" i="182"/>
  <c r="L11" i="182"/>
  <c r="L12" i="182"/>
  <c r="L13" i="182"/>
  <c r="L14" i="182"/>
  <c r="L15" i="182"/>
  <c r="L16" i="182"/>
  <c r="L17" i="182"/>
  <c r="L18" i="182"/>
  <c r="L19" i="182"/>
  <c r="L20" i="182"/>
  <c r="L21" i="182"/>
  <c r="L22" i="182"/>
  <c r="L23" i="182"/>
  <c r="L24" i="182"/>
  <c r="L25" i="182"/>
  <c r="L26" i="182"/>
  <c r="L27" i="182"/>
  <c r="L28" i="182"/>
  <c r="L29" i="182"/>
  <c r="L30" i="182"/>
  <c r="L31" i="182"/>
  <c r="L32" i="182"/>
  <c r="L33" i="182"/>
  <c r="L34" i="182"/>
  <c r="L35" i="182"/>
  <c r="L36" i="182"/>
  <c r="L37" i="182"/>
  <c r="L38" i="182"/>
  <c r="L39" i="182"/>
  <c r="L40" i="182"/>
  <c r="L41" i="182"/>
  <c r="L42" i="182"/>
  <c r="L43" i="182"/>
  <c r="L44" i="182"/>
  <c r="L45" i="182"/>
  <c r="L46" i="182"/>
  <c r="L47" i="182"/>
  <c r="L48" i="182"/>
  <c r="L49" i="182"/>
  <c r="L50" i="182"/>
  <c r="L51" i="182"/>
  <c r="L52" i="182"/>
  <c r="L53" i="182"/>
  <c r="L54" i="182"/>
  <c r="L55" i="182"/>
  <c r="L56" i="182"/>
  <c r="L57" i="182"/>
  <c r="L58" i="182"/>
  <c r="L59" i="182"/>
  <c r="L60" i="182"/>
  <c r="L61" i="182"/>
  <c r="L62" i="182"/>
  <c r="L63" i="182"/>
  <c r="L64" i="182"/>
  <c r="L65" i="182"/>
  <c r="L66" i="182"/>
  <c r="L67" i="182"/>
  <c r="L68" i="182"/>
  <c r="L69" i="182"/>
  <c r="L70" i="182"/>
  <c r="L71" i="182"/>
  <c r="L72" i="182"/>
  <c r="L73" i="182"/>
  <c r="L74" i="182"/>
  <c r="L75" i="182"/>
  <c r="L76" i="182"/>
  <c r="L77" i="182"/>
  <c r="L78" i="182"/>
  <c r="L79" i="182"/>
  <c r="L80" i="182"/>
  <c r="L81" i="182"/>
  <c r="L82" i="182"/>
  <c r="L83" i="182"/>
  <c r="L84" i="182"/>
  <c r="L85" i="182"/>
  <c r="L86" i="182"/>
  <c r="L87" i="182"/>
  <c r="L88" i="182"/>
  <c r="L89" i="182"/>
  <c r="L90" i="182"/>
  <c r="L91" i="182"/>
  <c r="L92" i="182"/>
  <c r="L93" i="182"/>
  <c r="L94" i="182"/>
  <c r="L95" i="182"/>
  <c r="L96" i="182"/>
  <c r="L97" i="182"/>
  <c r="L98" i="182"/>
  <c r="L99" i="182"/>
  <c r="L100" i="182"/>
  <c r="L101" i="182"/>
  <c r="L102" i="182"/>
  <c r="L103" i="182"/>
  <c r="L104" i="182"/>
  <c r="L105" i="182"/>
  <c r="L106" i="182"/>
  <c r="L107" i="182"/>
  <c r="L108" i="182"/>
  <c r="L109" i="182"/>
  <c r="L110" i="182"/>
  <c r="L111" i="182"/>
  <c r="L112" i="182"/>
  <c r="L113" i="182"/>
  <c r="L114" i="182"/>
  <c r="L115" i="182"/>
  <c r="L116" i="182"/>
  <c r="L117" i="182"/>
  <c r="L118" i="182"/>
  <c r="L119" i="182"/>
  <c r="L120" i="182"/>
  <c r="L121" i="182"/>
  <c r="L122" i="182"/>
  <c r="L123" i="182"/>
  <c r="L124" i="182"/>
  <c r="L125" i="182"/>
  <c r="L126" i="182"/>
  <c r="L127" i="182"/>
  <c r="L128" i="182"/>
  <c r="L129" i="182"/>
  <c r="L130" i="182"/>
  <c r="L131" i="182"/>
  <c r="L132" i="182"/>
  <c r="L133" i="182"/>
  <c r="L134" i="182"/>
  <c r="L135" i="182"/>
  <c r="L136" i="182"/>
  <c r="L137" i="182"/>
  <c r="L138" i="182"/>
  <c r="L139" i="182"/>
  <c r="L140" i="182"/>
  <c r="L141" i="182"/>
  <c r="L142" i="182"/>
  <c r="L143" i="182"/>
  <c r="L144" i="182"/>
  <c r="L145" i="182"/>
  <c r="L146" i="182"/>
  <c r="L147" i="182"/>
  <c r="L148" i="182"/>
  <c r="L149" i="182"/>
  <c r="L150" i="182"/>
  <c r="L151" i="182"/>
  <c r="L152" i="182"/>
  <c r="L153" i="182"/>
  <c r="L154" i="182"/>
  <c r="L155" i="182"/>
  <c r="L156" i="182"/>
  <c r="L157" i="182"/>
  <c r="L158" i="182"/>
  <c r="L159" i="182"/>
  <c r="L160" i="182"/>
  <c r="L161" i="182"/>
  <c r="L162" i="182"/>
  <c r="L163" i="182"/>
  <c r="L164" i="182"/>
  <c r="L165" i="182"/>
  <c r="L166" i="182"/>
  <c r="L167" i="182"/>
  <c r="L168" i="182"/>
  <c r="L169" i="182"/>
  <c r="L170" i="182"/>
  <c r="L171" i="182"/>
  <c r="L172" i="182"/>
  <c r="L173" i="182"/>
  <c r="L174" i="182"/>
  <c r="L175" i="182"/>
  <c r="L176" i="182"/>
  <c r="L177" i="182"/>
  <c r="L178" i="182"/>
  <c r="L179" i="182"/>
  <c r="L180" i="182"/>
  <c r="L181" i="182"/>
  <c r="L182" i="182"/>
  <c r="L183" i="182"/>
  <c r="L184" i="182"/>
  <c r="L185" i="182"/>
  <c r="L186" i="182"/>
  <c r="L187" i="182"/>
  <c r="L188" i="182"/>
  <c r="L189" i="182"/>
  <c r="L190" i="182"/>
  <c r="L191" i="182"/>
  <c r="L192" i="182"/>
  <c r="L193" i="182"/>
  <c r="L194" i="182"/>
  <c r="L195" i="182"/>
  <c r="L196" i="182"/>
  <c r="L197" i="182"/>
  <c r="L198" i="182"/>
  <c r="L2" i="182"/>
  <c r="AA202" i="181" l="1"/>
  <c r="X202" i="181"/>
  <c r="U202" i="181"/>
  <c r="S202" i="181"/>
  <c r="Q202" i="181"/>
  <c r="O202" i="181"/>
  <c r="L202" i="181"/>
  <c r="K202" i="181"/>
  <c r="J202" i="181"/>
  <c r="AA201" i="181"/>
  <c r="X201" i="181"/>
  <c r="U201" i="181"/>
  <c r="S201" i="181"/>
  <c r="Q201" i="181"/>
  <c r="O201" i="181"/>
  <c r="L201" i="181"/>
  <c r="K201" i="181"/>
  <c r="J201" i="181"/>
  <c r="AA200" i="181"/>
  <c r="X200" i="181"/>
  <c r="U200" i="181"/>
  <c r="S200" i="181"/>
  <c r="Q200" i="181"/>
  <c r="O200" i="181"/>
  <c r="L200" i="181"/>
  <c r="K200" i="181"/>
  <c r="J200" i="181"/>
  <c r="AA199" i="181"/>
  <c r="X199" i="181"/>
  <c r="U199" i="181"/>
  <c r="S199" i="181"/>
  <c r="Q199" i="181"/>
  <c r="O199" i="181"/>
  <c r="L199" i="181"/>
  <c r="K199" i="181"/>
  <c r="J199" i="181"/>
  <c r="AA198" i="181"/>
  <c r="X198" i="181"/>
  <c r="U198" i="181"/>
  <c r="S198" i="181"/>
  <c r="Q198" i="181"/>
  <c r="O198" i="181"/>
  <c r="L198" i="181"/>
  <c r="K198" i="181"/>
  <c r="J198" i="181"/>
  <c r="AA197" i="181"/>
  <c r="X197" i="181"/>
  <c r="U197" i="181"/>
  <c r="S197" i="181"/>
  <c r="Q197" i="181"/>
  <c r="O197" i="181"/>
  <c r="L197" i="181"/>
  <c r="K197" i="181"/>
  <c r="J197" i="181"/>
  <c r="AA196" i="181"/>
  <c r="X196" i="181"/>
  <c r="U196" i="181"/>
  <c r="S196" i="181"/>
  <c r="Q196" i="181"/>
  <c r="O196" i="181"/>
  <c r="L196" i="181"/>
  <c r="K196" i="181"/>
  <c r="J196" i="181"/>
  <c r="AA195" i="181"/>
  <c r="X195" i="181"/>
  <c r="U195" i="181"/>
  <c r="S195" i="181"/>
  <c r="Q195" i="181"/>
  <c r="O195" i="181"/>
  <c r="L195" i="181"/>
  <c r="K195" i="181"/>
  <c r="J195" i="181"/>
  <c r="AA194" i="181"/>
  <c r="X194" i="181"/>
  <c r="U194" i="181"/>
  <c r="S194" i="181"/>
  <c r="Q194" i="181"/>
  <c r="O194" i="181"/>
  <c r="L194" i="181"/>
  <c r="K194" i="181"/>
  <c r="J194" i="181"/>
  <c r="AA193" i="181"/>
  <c r="X193" i="181"/>
  <c r="U193" i="181"/>
  <c r="S193" i="181"/>
  <c r="Q193" i="181"/>
  <c r="O193" i="181"/>
  <c r="L193" i="181"/>
  <c r="K193" i="181"/>
  <c r="J193" i="181"/>
  <c r="AA192" i="181"/>
  <c r="X192" i="181"/>
  <c r="U192" i="181"/>
  <c r="S192" i="181"/>
  <c r="Q192" i="181"/>
  <c r="O192" i="181"/>
  <c r="L192" i="181"/>
  <c r="K192" i="181"/>
  <c r="J192" i="181"/>
  <c r="AA191" i="181"/>
  <c r="X191" i="181"/>
  <c r="U191" i="181"/>
  <c r="S191" i="181"/>
  <c r="Q191" i="181"/>
  <c r="O191" i="181"/>
  <c r="L191" i="181"/>
  <c r="K191" i="181"/>
  <c r="J191" i="181"/>
  <c r="AA190" i="181"/>
  <c r="X190" i="181"/>
  <c r="U190" i="181"/>
  <c r="S190" i="181"/>
  <c r="Q190" i="181"/>
  <c r="O190" i="181"/>
  <c r="L190" i="181"/>
  <c r="K190" i="181"/>
  <c r="J190" i="181"/>
  <c r="AA189" i="181"/>
  <c r="X189" i="181"/>
  <c r="U189" i="181"/>
  <c r="S189" i="181"/>
  <c r="Q189" i="181"/>
  <c r="O189" i="181"/>
  <c r="L189" i="181"/>
  <c r="K189" i="181"/>
  <c r="J189" i="181"/>
  <c r="AA188" i="181"/>
  <c r="X188" i="181"/>
  <c r="U188" i="181"/>
  <c r="S188" i="181"/>
  <c r="Q188" i="181"/>
  <c r="O188" i="181"/>
  <c r="L188" i="181"/>
  <c r="K188" i="181"/>
  <c r="J188" i="181"/>
  <c r="AA187" i="181"/>
  <c r="X187" i="181"/>
  <c r="U187" i="181"/>
  <c r="S187" i="181"/>
  <c r="Q187" i="181"/>
  <c r="O187" i="181"/>
  <c r="L187" i="181"/>
  <c r="K187" i="181"/>
  <c r="J187" i="181"/>
  <c r="AA186" i="181"/>
  <c r="X186" i="181"/>
  <c r="U186" i="181"/>
  <c r="S186" i="181"/>
  <c r="Q186" i="181"/>
  <c r="O186" i="181"/>
  <c r="L186" i="181"/>
  <c r="K186" i="181"/>
  <c r="J186" i="181"/>
  <c r="AA185" i="181"/>
  <c r="X185" i="181"/>
  <c r="U185" i="181"/>
  <c r="S185" i="181"/>
  <c r="Q185" i="181"/>
  <c r="O185" i="181"/>
  <c r="L185" i="181"/>
  <c r="K185" i="181"/>
  <c r="J185" i="181"/>
  <c r="AA184" i="181"/>
  <c r="X184" i="181"/>
  <c r="U184" i="181"/>
  <c r="S184" i="181"/>
  <c r="Q184" i="181"/>
  <c r="O184" i="181"/>
  <c r="L184" i="181"/>
  <c r="K184" i="181"/>
  <c r="J184" i="181"/>
  <c r="AA183" i="181"/>
  <c r="X183" i="181"/>
  <c r="U183" i="181"/>
  <c r="S183" i="181"/>
  <c r="Q183" i="181"/>
  <c r="O183" i="181"/>
  <c r="L183" i="181"/>
  <c r="K183" i="181"/>
  <c r="J183" i="181"/>
  <c r="AA182" i="181"/>
  <c r="X182" i="181"/>
  <c r="U182" i="181"/>
  <c r="S182" i="181"/>
  <c r="Q182" i="181"/>
  <c r="O182" i="181"/>
  <c r="L182" i="181"/>
  <c r="K182" i="181"/>
  <c r="J182" i="181"/>
  <c r="AA181" i="181"/>
  <c r="X181" i="181"/>
  <c r="U181" i="181"/>
  <c r="S181" i="181"/>
  <c r="Q181" i="181"/>
  <c r="O181" i="181"/>
  <c r="L181" i="181"/>
  <c r="K181" i="181"/>
  <c r="J181" i="181"/>
  <c r="AA180" i="181"/>
  <c r="X180" i="181"/>
  <c r="U180" i="181"/>
  <c r="S180" i="181"/>
  <c r="Q180" i="181"/>
  <c r="O180" i="181"/>
  <c r="L180" i="181"/>
  <c r="K180" i="181"/>
  <c r="J180" i="181"/>
  <c r="AA179" i="181"/>
  <c r="X179" i="181"/>
  <c r="U179" i="181"/>
  <c r="S179" i="181"/>
  <c r="Q179" i="181"/>
  <c r="O179" i="181"/>
  <c r="L179" i="181"/>
  <c r="K179" i="181"/>
  <c r="J179" i="181"/>
  <c r="AA178" i="181"/>
  <c r="X178" i="181"/>
  <c r="U178" i="181"/>
  <c r="S178" i="181"/>
  <c r="Q178" i="181"/>
  <c r="O178" i="181"/>
  <c r="L178" i="181"/>
  <c r="K178" i="181"/>
  <c r="J178" i="181"/>
  <c r="AA177" i="181"/>
  <c r="X177" i="181"/>
  <c r="U177" i="181"/>
  <c r="S177" i="181"/>
  <c r="Q177" i="181"/>
  <c r="O177" i="181"/>
  <c r="L177" i="181"/>
  <c r="K177" i="181"/>
  <c r="J177" i="181"/>
  <c r="AA176" i="181"/>
  <c r="X176" i="181"/>
  <c r="U176" i="181"/>
  <c r="S176" i="181"/>
  <c r="Q176" i="181"/>
  <c r="O176" i="181"/>
  <c r="L176" i="181"/>
  <c r="K176" i="181"/>
  <c r="J176" i="181"/>
  <c r="AA175" i="181"/>
  <c r="X175" i="181"/>
  <c r="U175" i="181"/>
  <c r="S175" i="181"/>
  <c r="Q175" i="181"/>
  <c r="O175" i="181"/>
  <c r="L175" i="181"/>
  <c r="K175" i="181"/>
  <c r="J175" i="181"/>
  <c r="AA174" i="181"/>
  <c r="X174" i="181"/>
  <c r="U174" i="181"/>
  <c r="S174" i="181"/>
  <c r="Q174" i="181"/>
  <c r="O174" i="181"/>
  <c r="L174" i="181"/>
  <c r="K174" i="181"/>
  <c r="J174" i="181"/>
  <c r="AA173" i="181"/>
  <c r="X173" i="181"/>
  <c r="U173" i="181"/>
  <c r="S173" i="181"/>
  <c r="Q173" i="181"/>
  <c r="O173" i="181"/>
  <c r="L173" i="181"/>
  <c r="K173" i="181"/>
  <c r="J173" i="181"/>
  <c r="J172" i="181"/>
  <c r="AA171" i="181"/>
  <c r="X171" i="181"/>
  <c r="U171" i="181"/>
  <c r="S171" i="181"/>
  <c r="Q171" i="181"/>
  <c r="O171" i="181"/>
  <c r="K171" i="181"/>
  <c r="J171" i="181"/>
  <c r="AA170" i="181"/>
  <c r="X170" i="181"/>
  <c r="U170" i="181"/>
  <c r="S170" i="181"/>
  <c r="Q170" i="181"/>
  <c r="O170" i="181"/>
  <c r="K170" i="181"/>
  <c r="J170" i="181"/>
  <c r="AA169" i="181"/>
  <c r="X169" i="181"/>
  <c r="U169" i="181"/>
  <c r="S169" i="181"/>
  <c r="Q169" i="181"/>
  <c r="O169" i="181"/>
  <c r="K169" i="181"/>
  <c r="J169" i="181"/>
  <c r="AA168" i="181"/>
  <c r="X168" i="181"/>
  <c r="U168" i="181"/>
  <c r="S168" i="181"/>
  <c r="Q168" i="181"/>
  <c r="O168" i="181"/>
  <c r="K168" i="181"/>
  <c r="J168" i="181"/>
  <c r="AA167" i="181"/>
  <c r="X167" i="181"/>
  <c r="U167" i="181"/>
  <c r="S167" i="181"/>
  <c r="Q167" i="181"/>
  <c r="O167" i="181"/>
  <c r="K167" i="181"/>
  <c r="J167" i="181"/>
  <c r="AA166" i="181"/>
  <c r="X166" i="181"/>
  <c r="U166" i="181"/>
  <c r="S166" i="181"/>
  <c r="Q166" i="181"/>
  <c r="O166" i="181"/>
  <c r="K166" i="181"/>
  <c r="J166" i="181"/>
  <c r="AA165" i="181"/>
  <c r="X165" i="181"/>
  <c r="U165" i="181"/>
  <c r="S165" i="181"/>
  <c r="Q165" i="181"/>
  <c r="O165" i="181"/>
  <c r="K165" i="181"/>
  <c r="J165" i="181"/>
  <c r="AA164" i="181"/>
  <c r="X164" i="181"/>
  <c r="U164" i="181"/>
  <c r="S164" i="181"/>
  <c r="Q164" i="181"/>
  <c r="O164" i="181"/>
  <c r="K164" i="181"/>
  <c r="J164" i="181"/>
  <c r="AA163" i="181"/>
  <c r="X163" i="181"/>
  <c r="U163" i="181"/>
  <c r="S163" i="181"/>
  <c r="Q163" i="181"/>
  <c r="O163" i="181"/>
  <c r="K163" i="181"/>
  <c r="J163" i="181"/>
  <c r="AA162" i="181"/>
  <c r="X162" i="181"/>
  <c r="U162" i="181"/>
  <c r="S162" i="181"/>
  <c r="Q162" i="181"/>
  <c r="O162" i="181"/>
  <c r="K162" i="181"/>
  <c r="J162" i="181"/>
  <c r="AA161" i="181"/>
  <c r="X161" i="181"/>
  <c r="U161" i="181"/>
  <c r="S161" i="181"/>
  <c r="Q161" i="181"/>
  <c r="O161" i="181"/>
  <c r="K161" i="181"/>
  <c r="J161" i="181"/>
  <c r="AA160" i="181"/>
  <c r="X160" i="181"/>
  <c r="U160" i="181"/>
  <c r="S160" i="181"/>
  <c r="Q160" i="181"/>
  <c r="O160" i="181"/>
  <c r="K160" i="181"/>
  <c r="J160" i="181"/>
  <c r="AA159" i="181"/>
  <c r="X159" i="181"/>
  <c r="U159" i="181"/>
  <c r="S159" i="181"/>
  <c r="Q159" i="181"/>
  <c r="O159" i="181"/>
  <c r="K159" i="181"/>
  <c r="J159" i="181"/>
  <c r="AA158" i="181"/>
  <c r="X158" i="181"/>
  <c r="U158" i="181"/>
  <c r="S158" i="181"/>
  <c r="Q158" i="181"/>
  <c r="O158" i="181"/>
  <c r="K158" i="181"/>
  <c r="J158" i="181"/>
  <c r="AA157" i="181"/>
  <c r="X157" i="181"/>
  <c r="U157" i="181"/>
  <c r="S157" i="181"/>
  <c r="Q157" i="181"/>
  <c r="O157" i="181"/>
  <c r="K157" i="181"/>
  <c r="J157" i="181"/>
  <c r="AA156" i="181"/>
  <c r="X156" i="181"/>
  <c r="U156" i="181"/>
  <c r="S156" i="181"/>
  <c r="Q156" i="181"/>
  <c r="O156" i="181"/>
  <c r="K156" i="181"/>
  <c r="J156" i="181"/>
  <c r="AA155" i="181"/>
  <c r="X155" i="181"/>
  <c r="U155" i="181"/>
  <c r="S155" i="181"/>
  <c r="Q155" i="181"/>
  <c r="O155" i="181"/>
  <c r="K155" i="181"/>
  <c r="J155" i="181"/>
  <c r="AA154" i="181"/>
  <c r="X154" i="181"/>
  <c r="U154" i="181"/>
  <c r="S154" i="181"/>
  <c r="Q154" i="181"/>
  <c r="O154" i="181"/>
  <c r="K154" i="181"/>
  <c r="J154" i="181"/>
  <c r="AA153" i="181"/>
  <c r="X153" i="181"/>
  <c r="U153" i="181"/>
  <c r="S153" i="181"/>
  <c r="Q153" i="181"/>
  <c r="O153" i="181"/>
  <c r="K153" i="181"/>
  <c r="J153" i="181"/>
  <c r="AA152" i="181"/>
  <c r="X152" i="181"/>
  <c r="U152" i="181"/>
  <c r="S152" i="181"/>
  <c r="Q152" i="181"/>
  <c r="O152" i="181"/>
  <c r="K152" i="181"/>
  <c r="J152" i="181"/>
  <c r="AA151" i="181"/>
  <c r="X151" i="181"/>
  <c r="U151" i="181"/>
  <c r="S151" i="181"/>
  <c r="Q151" i="181"/>
  <c r="O151" i="181"/>
  <c r="K151" i="181"/>
  <c r="J151" i="181"/>
  <c r="AA150" i="181"/>
  <c r="X150" i="181"/>
  <c r="U150" i="181"/>
  <c r="S150" i="181"/>
  <c r="Q150" i="181"/>
  <c r="O150" i="181"/>
  <c r="K150" i="181"/>
  <c r="J150" i="181"/>
  <c r="AA149" i="181"/>
  <c r="X149" i="181"/>
  <c r="U149" i="181"/>
  <c r="S149" i="181"/>
  <c r="Q149" i="181"/>
  <c r="O149" i="181"/>
  <c r="K149" i="181"/>
  <c r="J149" i="181"/>
  <c r="AA148" i="181"/>
  <c r="X148" i="181"/>
  <c r="U148" i="181"/>
  <c r="S148" i="181"/>
  <c r="Q148" i="181"/>
  <c r="O148" i="181"/>
  <c r="K148" i="181"/>
  <c r="J148" i="181"/>
  <c r="AA147" i="181"/>
  <c r="X147" i="181"/>
  <c r="U147" i="181"/>
  <c r="S147" i="181"/>
  <c r="Q147" i="181"/>
  <c r="O147" i="181"/>
  <c r="K147" i="181"/>
  <c r="J147" i="181"/>
  <c r="AA146" i="181"/>
  <c r="X146" i="181"/>
  <c r="U146" i="181"/>
  <c r="S146" i="181"/>
  <c r="Q146" i="181"/>
  <c r="O146" i="181"/>
  <c r="K146" i="181"/>
  <c r="J146" i="181"/>
  <c r="AA145" i="181"/>
  <c r="X145" i="181"/>
  <c r="U145" i="181"/>
  <c r="S145" i="181"/>
  <c r="Q145" i="181"/>
  <c r="O145" i="181"/>
  <c r="K145" i="181"/>
  <c r="J145" i="181"/>
  <c r="AA144" i="181"/>
  <c r="X144" i="181"/>
  <c r="U144" i="181"/>
  <c r="S144" i="181"/>
  <c r="Q144" i="181"/>
  <c r="O144" i="181"/>
  <c r="K144" i="181"/>
  <c r="J144" i="181"/>
  <c r="AA143" i="181"/>
  <c r="X143" i="181"/>
  <c r="U143" i="181"/>
  <c r="S143" i="181"/>
  <c r="Q143" i="181"/>
  <c r="O143" i="181"/>
  <c r="K143" i="181"/>
  <c r="J143" i="181"/>
  <c r="AA142" i="181"/>
  <c r="X142" i="181"/>
  <c r="U142" i="181"/>
  <c r="S142" i="181"/>
  <c r="Q142" i="181"/>
  <c r="O142" i="181"/>
  <c r="K142" i="181"/>
  <c r="J142" i="181"/>
  <c r="AA141" i="181"/>
  <c r="X141" i="181"/>
  <c r="U141" i="181"/>
  <c r="S141" i="181"/>
  <c r="Q141" i="181"/>
  <c r="O141" i="181"/>
  <c r="K141" i="181"/>
  <c r="J141" i="181"/>
  <c r="AA140" i="181"/>
  <c r="X140" i="181"/>
  <c r="U140" i="181"/>
  <c r="S140" i="181"/>
  <c r="Q140" i="181"/>
  <c r="O140" i="181"/>
  <c r="K140" i="181"/>
  <c r="J140" i="181"/>
  <c r="AA139" i="181"/>
  <c r="X139" i="181"/>
  <c r="U139" i="181"/>
  <c r="S139" i="181"/>
  <c r="Q139" i="181"/>
  <c r="O139" i="181"/>
  <c r="K139" i="181"/>
  <c r="J139" i="181"/>
  <c r="AA138" i="181"/>
  <c r="X138" i="181"/>
  <c r="U138" i="181"/>
  <c r="S138" i="181"/>
  <c r="Q138" i="181"/>
  <c r="O138" i="181"/>
  <c r="K138" i="181"/>
  <c r="J138" i="181"/>
  <c r="AA137" i="181"/>
  <c r="X137" i="181"/>
  <c r="U137" i="181"/>
  <c r="S137" i="181"/>
  <c r="Q137" i="181"/>
  <c r="O137" i="181"/>
  <c r="K137" i="181"/>
  <c r="J137" i="181"/>
  <c r="AA136" i="181"/>
  <c r="X136" i="181"/>
  <c r="U136" i="181"/>
  <c r="S136" i="181"/>
  <c r="Q136" i="181"/>
  <c r="O136" i="181"/>
  <c r="K136" i="181"/>
  <c r="J136" i="181"/>
  <c r="AA135" i="181"/>
  <c r="X135" i="181"/>
  <c r="U135" i="181"/>
  <c r="S135" i="181"/>
  <c r="Q135" i="181"/>
  <c r="O135" i="181"/>
  <c r="K135" i="181"/>
  <c r="J135" i="181"/>
  <c r="AA134" i="181"/>
  <c r="X134" i="181"/>
  <c r="U134" i="181"/>
  <c r="S134" i="181"/>
  <c r="Q134" i="181"/>
  <c r="O134" i="181"/>
  <c r="K134" i="181"/>
  <c r="J134" i="181"/>
  <c r="AA133" i="181"/>
  <c r="X133" i="181"/>
  <c r="U133" i="181"/>
  <c r="S133" i="181"/>
  <c r="Q133" i="181"/>
  <c r="O133" i="181"/>
  <c r="K133" i="181"/>
  <c r="J133" i="181"/>
  <c r="AA132" i="181"/>
  <c r="X132" i="181"/>
  <c r="U132" i="181"/>
  <c r="S132" i="181"/>
  <c r="Q132" i="181"/>
  <c r="O132" i="181"/>
  <c r="K132" i="181"/>
  <c r="J132" i="181"/>
  <c r="AA131" i="181"/>
  <c r="X131" i="181"/>
  <c r="U131" i="181"/>
  <c r="S131" i="181"/>
  <c r="Q131" i="181"/>
  <c r="O131" i="181"/>
  <c r="K131" i="181"/>
  <c r="J131" i="181"/>
  <c r="AA130" i="181"/>
  <c r="X130" i="181"/>
  <c r="U130" i="181"/>
  <c r="S130" i="181"/>
  <c r="Q130" i="181"/>
  <c r="O130" i="181"/>
  <c r="K130" i="181"/>
  <c r="J130" i="181"/>
  <c r="AA129" i="181"/>
  <c r="X129" i="181"/>
  <c r="U129" i="181"/>
  <c r="S129" i="181"/>
  <c r="Q129" i="181"/>
  <c r="O129" i="181"/>
  <c r="K129" i="181"/>
  <c r="J129" i="181"/>
  <c r="AA128" i="181"/>
  <c r="X128" i="181"/>
  <c r="U128" i="181"/>
  <c r="S128" i="181"/>
  <c r="Q128" i="181"/>
  <c r="O128" i="181"/>
  <c r="K128" i="181"/>
  <c r="J128" i="181"/>
  <c r="AA127" i="181"/>
  <c r="X127" i="181"/>
  <c r="U127" i="181"/>
  <c r="S127" i="181"/>
  <c r="Q127" i="181"/>
  <c r="O127" i="181"/>
  <c r="K127" i="181"/>
  <c r="J127" i="181"/>
  <c r="AA126" i="181"/>
  <c r="X126" i="181"/>
  <c r="U126" i="181"/>
  <c r="S126" i="181"/>
  <c r="Q126" i="181"/>
  <c r="O126" i="181"/>
  <c r="K126" i="181"/>
  <c r="J126" i="181"/>
  <c r="AA125" i="181"/>
  <c r="X125" i="181"/>
  <c r="U125" i="181"/>
  <c r="S125" i="181"/>
  <c r="Q125" i="181"/>
  <c r="O125" i="181"/>
  <c r="K125" i="181"/>
  <c r="J125" i="181"/>
  <c r="AA124" i="181"/>
  <c r="X124" i="181"/>
  <c r="U124" i="181"/>
  <c r="S124" i="181"/>
  <c r="Q124" i="181"/>
  <c r="O124" i="181"/>
  <c r="K124" i="181"/>
  <c r="J124" i="181"/>
  <c r="AA123" i="181"/>
  <c r="X123" i="181"/>
  <c r="U123" i="181"/>
  <c r="S123" i="181"/>
  <c r="Q123" i="181"/>
  <c r="O123" i="181"/>
  <c r="K123" i="181"/>
  <c r="J123" i="181"/>
  <c r="AA122" i="181"/>
  <c r="X122" i="181"/>
  <c r="U122" i="181"/>
  <c r="S122" i="181"/>
  <c r="Q122" i="181"/>
  <c r="O122" i="181"/>
  <c r="K122" i="181"/>
  <c r="J122" i="181"/>
  <c r="AA121" i="181"/>
  <c r="X121" i="181"/>
  <c r="U121" i="181"/>
  <c r="S121" i="181"/>
  <c r="Q121" i="181"/>
  <c r="O121" i="181"/>
  <c r="K121" i="181"/>
  <c r="J121" i="181"/>
  <c r="AA120" i="181"/>
  <c r="X120" i="181"/>
  <c r="U120" i="181"/>
  <c r="S120" i="181"/>
  <c r="Q120" i="181"/>
  <c r="O120" i="181"/>
  <c r="K120" i="181"/>
  <c r="J120" i="181"/>
  <c r="AA119" i="181"/>
  <c r="X119" i="181"/>
  <c r="U119" i="181"/>
  <c r="S119" i="181"/>
  <c r="Q119" i="181"/>
  <c r="O119" i="181"/>
  <c r="K119" i="181"/>
  <c r="J119" i="181"/>
  <c r="AA118" i="181"/>
  <c r="X118" i="181"/>
  <c r="U118" i="181"/>
  <c r="S118" i="181"/>
  <c r="Q118" i="181"/>
  <c r="O118" i="181"/>
  <c r="K118" i="181"/>
  <c r="J118" i="181"/>
  <c r="AA117" i="181"/>
  <c r="X117" i="181"/>
  <c r="U117" i="181"/>
  <c r="S117" i="181"/>
  <c r="Q117" i="181"/>
  <c r="O117" i="181"/>
  <c r="K117" i="181"/>
  <c r="J117" i="181"/>
  <c r="AA116" i="181"/>
  <c r="X116" i="181"/>
  <c r="U116" i="181"/>
  <c r="S116" i="181"/>
  <c r="Q116" i="181"/>
  <c r="O116" i="181"/>
  <c r="K116" i="181"/>
  <c r="J116" i="181"/>
  <c r="AA115" i="181"/>
  <c r="X115" i="181"/>
  <c r="U115" i="181"/>
  <c r="S115" i="181"/>
  <c r="Q115" i="181"/>
  <c r="O115" i="181"/>
  <c r="K115" i="181"/>
  <c r="J115" i="181"/>
  <c r="AA114" i="181"/>
  <c r="X114" i="181"/>
  <c r="U114" i="181"/>
  <c r="S114" i="181"/>
  <c r="Q114" i="181"/>
  <c r="O114" i="181"/>
  <c r="K114" i="181"/>
  <c r="J114" i="181"/>
  <c r="AA113" i="181"/>
  <c r="X113" i="181"/>
  <c r="U113" i="181"/>
  <c r="S113" i="181"/>
  <c r="Q113" i="181"/>
  <c r="O113" i="181"/>
  <c r="K113" i="181"/>
  <c r="J113" i="181"/>
  <c r="AA112" i="181"/>
  <c r="X112" i="181"/>
  <c r="U112" i="181"/>
  <c r="S112" i="181"/>
  <c r="Q112" i="181"/>
  <c r="O112" i="181"/>
  <c r="K112" i="181"/>
  <c r="J112" i="181"/>
  <c r="AA111" i="181"/>
  <c r="X111" i="181"/>
  <c r="U111" i="181"/>
  <c r="S111" i="181"/>
  <c r="Q111" i="181"/>
  <c r="O111" i="181"/>
  <c r="K111" i="181"/>
  <c r="J111" i="181"/>
  <c r="AA110" i="181"/>
  <c r="X110" i="181"/>
  <c r="U110" i="181"/>
  <c r="S110" i="181"/>
  <c r="Q110" i="181"/>
  <c r="O110" i="181"/>
  <c r="K110" i="181"/>
  <c r="J110" i="181"/>
  <c r="AA109" i="181"/>
  <c r="X109" i="181"/>
  <c r="U109" i="181"/>
  <c r="S109" i="181"/>
  <c r="Q109" i="181"/>
  <c r="O109" i="181"/>
  <c r="K109" i="181"/>
  <c r="J109" i="181"/>
  <c r="AA108" i="181"/>
  <c r="X108" i="181"/>
  <c r="U108" i="181"/>
  <c r="S108" i="181"/>
  <c r="Q108" i="181"/>
  <c r="O108" i="181"/>
  <c r="K108" i="181"/>
  <c r="J108" i="181"/>
  <c r="AA107" i="181"/>
  <c r="X107" i="181"/>
  <c r="U107" i="181"/>
  <c r="S107" i="181"/>
  <c r="Q107" i="181"/>
  <c r="O107" i="181"/>
  <c r="K107" i="181"/>
  <c r="J107" i="181"/>
  <c r="AA106" i="181"/>
  <c r="X106" i="181"/>
  <c r="U106" i="181"/>
  <c r="S106" i="181"/>
  <c r="Q106" i="181"/>
  <c r="O106" i="181"/>
  <c r="K106" i="181"/>
  <c r="J106" i="181"/>
  <c r="AA105" i="181"/>
  <c r="X105" i="181"/>
  <c r="U105" i="181"/>
  <c r="S105" i="181"/>
  <c r="Q105" i="181"/>
  <c r="O105" i="181"/>
  <c r="K105" i="181"/>
  <c r="J105" i="181"/>
  <c r="AA104" i="181"/>
  <c r="X104" i="181"/>
  <c r="U104" i="181"/>
  <c r="S104" i="181"/>
  <c r="Q104" i="181"/>
  <c r="O104" i="181"/>
  <c r="K104" i="181"/>
  <c r="J104" i="181"/>
  <c r="AA103" i="181"/>
  <c r="X103" i="181"/>
  <c r="U103" i="181"/>
  <c r="S103" i="181"/>
  <c r="Q103" i="181"/>
  <c r="O103" i="181"/>
  <c r="K103" i="181"/>
  <c r="J103" i="181"/>
  <c r="AA102" i="181"/>
  <c r="X102" i="181"/>
  <c r="U102" i="181"/>
  <c r="S102" i="181"/>
  <c r="Q102" i="181"/>
  <c r="O102" i="181"/>
  <c r="K102" i="181"/>
  <c r="J102" i="181"/>
  <c r="AA101" i="181"/>
  <c r="X101" i="181"/>
  <c r="U101" i="181"/>
  <c r="S101" i="181"/>
  <c r="Q101" i="181"/>
  <c r="O101" i="181"/>
  <c r="K101" i="181"/>
  <c r="J101" i="181"/>
  <c r="AA100" i="181"/>
  <c r="X100" i="181"/>
  <c r="U100" i="181"/>
  <c r="S100" i="181"/>
  <c r="Q100" i="181"/>
  <c r="O100" i="181"/>
  <c r="K100" i="181"/>
  <c r="J100" i="181"/>
  <c r="AA99" i="181"/>
  <c r="X99" i="181"/>
  <c r="U99" i="181"/>
  <c r="S99" i="181"/>
  <c r="Q99" i="181"/>
  <c r="O99" i="181"/>
  <c r="K99" i="181"/>
  <c r="J99" i="181"/>
  <c r="AA98" i="181"/>
  <c r="X98" i="181"/>
  <c r="U98" i="181"/>
  <c r="S98" i="181"/>
  <c r="Q98" i="181"/>
  <c r="O98" i="181"/>
  <c r="K98" i="181"/>
  <c r="J98" i="181"/>
  <c r="AA97" i="181"/>
  <c r="X97" i="181"/>
  <c r="U97" i="181"/>
  <c r="S97" i="181"/>
  <c r="Q97" i="181"/>
  <c r="O97" i="181"/>
  <c r="K97" i="181"/>
  <c r="J97" i="181"/>
  <c r="AA96" i="181"/>
  <c r="X96" i="181"/>
  <c r="U96" i="181"/>
  <c r="S96" i="181"/>
  <c r="Q96" i="181"/>
  <c r="O96" i="181"/>
  <c r="K96" i="181"/>
  <c r="J96" i="181"/>
  <c r="AA95" i="181"/>
  <c r="X95" i="181"/>
  <c r="U95" i="181"/>
  <c r="S95" i="181"/>
  <c r="Q95" i="181"/>
  <c r="O95" i="181"/>
  <c r="K95" i="181"/>
  <c r="J95" i="181"/>
  <c r="AA94" i="181"/>
  <c r="X94" i="181"/>
  <c r="U94" i="181"/>
  <c r="S94" i="181"/>
  <c r="Q94" i="181"/>
  <c r="O94" i="181"/>
  <c r="K94" i="181"/>
  <c r="J94" i="181"/>
  <c r="AA93" i="181"/>
  <c r="X93" i="181"/>
  <c r="U93" i="181"/>
  <c r="S93" i="181"/>
  <c r="Q93" i="181"/>
  <c r="O93" i="181"/>
  <c r="K93" i="181"/>
  <c r="J93" i="181"/>
  <c r="AA92" i="181"/>
  <c r="X92" i="181"/>
  <c r="U92" i="181"/>
  <c r="S92" i="181"/>
  <c r="Q92" i="181"/>
  <c r="O92" i="181"/>
  <c r="K92" i="181"/>
  <c r="J92" i="181"/>
  <c r="AA91" i="181"/>
  <c r="X91" i="181"/>
  <c r="U91" i="181"/>
  <c r="S91" i="181"/>
  <c r="Q91" i="181"/>
  <c r="O91" i="181"/>
  <c r="K91" i="181"/>
  <c r="J91" i="181"/>
  <c r="AA90" i="181"/>
  <c r="X90" i="181"/>
  <c r="U90" i="181"/>
  <c r="S90" i="181"/>
  <c r="Q90" i="181"/>
  <c r="O90" i="181"/>
  <c r="K90" i="181"/>
  <c r="J90" i="181"/>
  <c r="AA89" i="181"/>
  <c r="X89" i="181"/>
  <c r="U89" i="181"/>
  <c r="S89" i="181"/>
  <c r="Q89" i="181"/>
  <c r="O89" i="181"/>
  <c r="K89" i="181"/>
  <c r="J89" i="181"/>
  <c r="AA88" i="181"/>
  <c r="X88" i="181"/>
  <c r="U88" i="181"/>
  <c r="S88" i="181"/>
  <c r="Q88" i="181"/>
  <c r="O88" i="181"/>
  <c r="K88" i="181"/>
  <c r="J88" i="181"/>
  <c r="AA87" i="181"/>
  <c r="X87" i="181"/>
  <c r="U87" i="181"/>
  <c r="S87" i="181"/>
  <c r="Q87" i="181"/>
  <c r="O87" i="181"/>
  <c r="K87" i="181"/>
  <c r="J87" i="181"/>
  <c r="AA86" i="181"/>
  <c r="X86" i="181"/>
  <c r="U86" i="181"/>
  <c r="S86" i="181"/>
  <c r="Q86" i="181"/>
  <c r="O86" i="181"/>
  <c r="K86" i="181"/>
  <c r="J86" i="181"/>
  <c r="AA85" i="181"/>
  <c r="X85" i="181"/>
  <c r="U85" i="181"/>
  <c r="S85" i="181"/>
  <c r="Q85" i="181"/>
  <c r="O85" i="181"/>
  <c r="K85" i="181"/>
  <c r="J85" i="181"/>
  <c r="AA84" i="181"/>
  <c r="X84" i="181"/>
  <c r="U84" i="181"/>
  <c r="S84" i="181"/>
  <c r="Q84" i="181"/>
  <c r="O84" i="181"/>
  <c r="K84" i="181"/>
  <c r="J84" i="181"/>
  <c r="AA83" i="181"/>
  <c r="X83" i="181"/>
  <c r="U83" i="181"/>
  <c r="S83" i="181"/>
  <c r="Q83" i="181"/>
  <c r="O83" i="181"/>
  <c r="K83" i="181"/>
  <c r="J83" i="181"/>
  <c r="AA82" i="181"/>
  <c r="X82" i="181"/>
  <c r="U82" i="181"/>
  <c r="S82" i="181"/>
  <c r="Q82" i="181"/>
  <c r="O82" i="181"/>
  <c r="K82" i="181"/>
  <c r="J82" i="181"/>
  <c r="AA81" i="181"/>
  <c r="X81" i="181"/>
  <c r="U81" i="181"/>
  <c r="S81" i="181"/>
  <c r="Q81" i="181"/>
  <c r="O81" i="181"/>
  <c r="K81" i="181"/>
  <c r="J81" i="181"/>
  <c r="AA80" i="181"/>
  <c r="X80" i="181"/>
  <c r="U80" i="181"/>
  <c r="S80" i="181"/>
  <c r="Q80" i="181"/>
  <c r="O80" i="181"/>
  <c r="K80" i="181"/>
  <c r="J80" i="181"/>
  <c r="AA79" i="181"/>
  <c r="X79" i="181"/>
  <c r="U79" i="181"/>
  <c r="S79" i="181"/>
  <c r="Q79" i="181"/>
  <c r="O79" i="181"/>
  <c r="K79" i="181"/>
  <c r="J79" i="181"/>
  <c r="AA78" i="181"/>
  <c r="X78" i="181"/>
  <c r="U78" i="181"/>
  <c r="S78" i="181"/>
  <c r="Q78" i="181"/>
  <c r="O78" i="181"/>
  <c r="K78" i="181"/>
  <c r="J78" i="181"/>
  <c r="AA77" i="181"/>
  <c r="X77" i="181"/>
  <c r="U77" i="181"/>
  <c r="S77" i="181"/>
  <c r="Q77" i="181"/>
  <c r="O77" i="181"/>
  <c r="K77" i="181"/>
  <c r="J77" i="181"/>
  <c r="AA76" i="181"/>
  <c r="X76" i="181"/>
  <c r="U76" i="181"/>
  <c r="S76" i="181"/>
  <c r="Q76" i="181"/>
  <c r="O76" i="181"/>
  <c r="K76" i="181"/>
  <c r="J76" i="181"/>
  <c r="AA75" i="181"/>
  <c r="X75" i="181"/>
  <c r="U75" i="181"/>
  <c r="S75" i="181"/>
  <c r="Q75" i="181"/>
  <c r="O75" i="181"/>
  <c r="K75" i="181"/>
  <c r="J75" i="181"/>
  <c r="AA74" i="181"/>
  <c r="X74" i="181"/>
  <c r="U74" i="181"/>
  <c r="S74" i="181"/>
  <c r="Q74" i="181"/>
  <c r="O74" i="181"/>
  <c r="K74" i="181"/>
  <c r="J74" i="181"/>
  <c r="AA73" i="181"/>
  <c r="X73" i="181"/>
  <c r="U73" i="181"/>
  <c r="S73" i="181"/>
  <c r="Q73" i="181"/>
  <c r="O73" i="181"/>
  <c r="K73" i="181"/>
  <c r="J73" i="181"/>
  <c r="AA72" i="181"/>
  <c r="X72" i="181"/>
  <c r="U72" i="181"/>
  <c r="S72" i="181"/>
  <c r="Q72" i="181"/>
  <c r="O72" i="181"/>
  <c r="K72" i="181"/>
  <c r="J72" i="181"/>
  <c r="AA71" i="181"/>
  <c r="X71" i="181"/>
  <c r="U71" i="181"/>
  <c r="S71" i="181"/>
  <c r="Q71" i="181"/>
  <c r="O71" i="181"/>
  <c r="K71" i="181"/>
  <c r="J71" i="181"/>
  <c r="AA70" i="181"/>
  <c r="X70" i="181"/>
  <c r="U70" i="181"/>
  <c r="S70" i="181"/>
  <c r="Q70" i="181"/>
  <c r="O70" i="181"/>
  <c r="K70" i="181"/>
  <c r="J70" i="181"/>
  <c r="AA69" i="181"/>
  <c r="X69" i="181"/>
  <c r="U69" i="181"/>
  <c r="S69" i="181"/>
  <c r="Q69" i="181"/>
  <c r="O69" i="181"/>
  <c r="K69" i="181"/>
  <c r="J69" i="181"/>
  <c r="AA68" i="181"/>
  <c r="X68" i="181"/>
  <c r="U68" i="181"/>
  <c r="S68" i="181"/>
  <c r="Q68" i="181"/>
  <c r="O68" i="181"/>
  <c r="K68" i="181"/>
  <c r="J68" i="181"/>
  <c r="AA67" i="181"/>
  <c r="X67" i="181"/>
  <c r="U67" i="181"/>
  <c r="S67" i="181"/>
  <c r="Q67" i="181"/>
  <c r="O67" i="181"/>
  <c r="K67" i="181"/>
  <c r="J67" i="181"/>
  <c r="AA66" i="181"/>
  <c r="X66" i="181"/>
  <c r="U66" i="181"/>
  <c r="S66" i="181"/>
  <c r="Q66" i="181"/>
  <c r="O66" i="181"/>
  <c r="K66" i="181"/>
  <c r="J66" i="181"/>
  <c r="AA65" i="181"/>
  <c r="X65" i="181"/>
  <c r="U65" i="181"/>
  <c r="S65" i="181"/>
  <c r="Q65" i="181"/>
  <c r="O65" i="181"/>
  <c r="K65" i="181"/>
  <c r="J65" i="181"/>
  <c r="AA64" i="181"/>
  <c r="X64" i="181"/>
  <c r="U64" i="181"/>
  <c r="S64" i="181"/>
  <c r="Q64" i="181"/>
  <c r="O64" i="181"/>
  <c r="K64" i="181"/>
  <c r="J64" i="181"/>
  <c r="AA63" i="181"/>
  <c r="X63" i="181"/>
  <c r="U63" i="181"/>
  <c r="S63" i="181"/>
  <c r="Q63" i="181"/>
  <c r="O63" i="181"/>
  <c r="K63" i="181"/>
  <c r="J63" i="181"/>
  <c r="AA62" i="181"/>
  <c r="X62" i="181"/>
  <c r="U62" i="181"/>
  <c r="S62" i="181"/>
  <c r="Q62" i="181"/>
  <c r="O62" i="181"/>
  <c r="K62" i="181"/>
  <c r="J62" i="181"/>
  <c r="AA61" i="181"/>
  <c r="X61" i="181"/>
  <c r="U61" i="181"/>
  <c r="S61" i="181"/>
  <c r="Q61" i="181"/>
  <c r="O61" i="181"/>
  <c r="K61" i="181"/>
  <c r="J61" i="181"/>
  <c r="AA60" i="181"/>
  <c r="X60" i="181"/>
  <c r="U60" i="181"/>
  <c r="S60" i="181"/>
  <c r="Q60" i="181"/>
  <c r="O60" i="181"/>
  <c r="K60" i="181"/>
  <c r="J60" i="181"/>
  <c r="AA59" i="181"/>
  <c r="X59" i="181"/>
  <c r="U59" i="181"/>
  <c r="S59" i="181"/>
  <c r="Q59" i="181"/>
  <c r="O59" i="181"/>
  <c r="K59" i="181"/>
  <c r="J59" i="181"/>
  <c r="AA58" i="181"/>
  <c r="X58" i="181"/>
  <c r="U58" i="181"/>
  <c r="S58" i="181"/>
  <c r="Q58" i="181"/>
  <c r="O58" i="181"/>
  <c r="K58" i="181"/>
  <c r="J58" i="181"/>
  <c r="AA57" i="181"/>
  <c r="X57" i="181"/>
  <c r="U57" i="181"/>
  <c r="S57" i="181"/>
  <c r="Q57" i="181"/>
  <c r="O57" i="181"/>
  <c r="K57" i="181"/>
  <c r="J57" i="181"/>
  <c r="AA56" i="181"/>
  <c r="X56" i="181"/>
  <c r="U56" i="181"/>
  <c r="S56" i="181"/>
  <c r="Q56" i="181"/>
  <c r="O56" i="181"/>
  <c r="K56" i="181"/>
  <c r="J56" i="181"/>
  <c r="AA55" i="181"/>
  <c r="X55" i="181"/>
  <c r="U55" i="181"/>
  <c r="S55" i="181"/>
  <c r="Q55" i="181"/>
  <c r="O55" i="181"/>
  <c r="K55" i="181"/>
  <c r="J55" i="181"/>
  <c r="AA54" i="181"/>
  <c r="X54" i="181"/>
  <c r="U54" i="181"/>
  <c r="S54" i="181"/>
  <c r="Q54" i="181"/>
  <c r="O54" i="181"/>
  <c r="K54" i="181"/>
  <c r="J54" i="181"/>
  <c r="AA53" i="181"/>
  <c r="X53" i="181"/>
  <c r="U53" i="181"/>
  <c r="S53" i="181"/>
  <c r="Q53" i="181"/>
  <c r="O53" i="181"/>
  <c r="K53" i="181"/>
  <c r="J53" i="181"/>
  <c r="AA52" i="181"/>
  <c r="X52" i="181"/>
  <c r="U52" i="181"/>
  <c r="S52" i="181"/>
  <c r="Q52" i="181"/>
  <c r="O52" i="181"/>
  <c r="K52" i="181"/>
  <c r="J52" i="181"/>
  <c r="AA51" i="181"/>
  <c r="X51" i="181"/>
  <c r="U51" i="181"/>
  <c r="S51" i="181"/>
  <c r="Q51" i="181"/>
  <c r="O51" i="181"/>
  <c r="K51" i="181"/>
  <c r="J51" i="181"/>
  <c r="AA50" i="181"/>
  <c r="X50" i="181"/>
  <c r="U50" i="181"/>
  <c r="S50" i="181"/>
  <c r="Q50" i="181"/>
  <c r="O50" i="181"/>
  <c r="K50" i="181"/>
  <c r="J50" i="181"/>
  <c r="AA49" i="181"/>
  <c r="X49" i="181"/>
  <c r="U49" i="181"/>
  <c r="S49" i="181"/>
  <c r="Q49" i="181"/>
  <c r="O49" i="181"/>
  <c r="K49" i="181"/>
  <c r="J49" i="181"/>
  <c r="AA48" i="181"/>
  <c r="X48" i="181"/>
  <c r="U48" i="181"/>
  <c r="S48" i="181"/>
  <c r="Q48" i="181"/>
  <c r="O48" i="181"/>
  <c r="K48" i="181"/>
  <c r="J48" i="181"/>
  <c r="AA47" i="181"/>
  <c r="X47" i="181"/>
  <c r="U47" i="181"/>
  <c r="S47" i="181"/>
  <c r="Q47" i="181"/>
  <c r="O47" i="181"/>
  <c r="K47" i="181"/>
  <c r="J47" i="181"/>
  <c r="AA46" i="181"/>
  <c r="X46" i="181"/>
  <c r="U46" i="181"/>
  <c r="S46" i="181"/>
  <c r="Q46" i="181"/>
  <c r="O46" i="181"/>
  <c r="K46" i="181"/>
  <c r="J46" i="181"/>
  <c r="AA45" i="181"/>
  <c r="X45" i="181"/>
  <c r="U45" i="181"/>
  <c r="S45" i="181"/>
  <c r="Q45" i="181"/>
  <c r="O45" i="181"/>
  <c r="K45" i="181"/>
  <c r="J45" i="181"/>
  <c r="AA44" i="181"/>
  <c r="X44" i="181"/>
  <c r="U44" i="181"/>
  <c r="S44" i="181"/>
  <c r="Q44" i="181"/>
  <c r="O44" i="181"/>
  <c r="K44" i="181"/>
  <c r="J44" i="181"/>
  <c r="AA43" i="181"/>
  <c r="X43" i="181"/>
  <c r="U43" i="181"/>
  <c r="S43" i="181"/>
  <c r="Q43" i="181"/>
  <c r="O43" i="181"/>
  <c r="K43" i="181"/>
  <c r="J43" i="181"/>
  <c r="AA42" i="181"/>
  <c r="X42" i="181"/>
  <c r="U42" i="181"/>
  <c r="S42" i="181"/>
  <c r="Q42" i="181"/>
  <c r="O42" i="181"/>
  <c r="K42" i="181"/>
  <c r="J42" i="181"/>
  <c r="AA41" i="181"/>
  <c r="X41" i="181"/>
  <c r="U41" i="181"/>
  <c r="S41" i="181"/>
  <c r="Q41" i="181"/>
  <c r="O41" i="181"/>
  <c r="K41" i="181"/>
  <c r="J41" i="181"/>
  <c r="AA40" i="181"/>
  <c r="X40" i="181"/>
  <c r="U40" i="181"/>
  <c r="S40" i="181"/>
  <c r="Q40" i="181"/>
  <c r="O40" i="181"/>
  <c r="K40" i="181"/>
  <c r="J40" i="181"/>
  <c r="AA39" i="181"/>
  <c r="X39" i="181"/>
  <c r="U39" i="181"/>
  <c r="S39" i="181"/>
  <c r="Q39" i="181"/>
  <c r="O39" i="181"/>
  <c r="K39" i="181"/>
  <c r="J39" i="181"/>
  <c r="AA38" i="181"/>
  <c r="X38" i="181"/>
  <c r="U38" i="181"/>
  <c r="S38" i="181"/>
  <c r="Q38" i="181"/>
  <c r="O38" i="181"/>
  <c r="K38" i="181"/>
  <c r="J38" i="181"/>
  <c r="AA37" i="181"/>
  <c r="X37" i="181"/>
  <c r="U37" i="181"/>
  <c r="S37" i="181"/>
  <c r="Q37" i="181"/>
  <c r="O37" i="181"/>
  <c r="K37" i="181"/>
  <c r="J37" i="181"/>
  <c r="AA36" i="181"/>
  <c r="X36" i="181"/>
  <c r="U36" i="181"/>
  <c r="S36" i="181"/>
  <c r="Q36" i="181"/>
  <c r="O36" i="181"/>
  <c r="K36" i="181"/>
  <c r="J36" i="181"/>
  <c r="AA35" i="181"/>
  <c r="X35" i="181"/>
  <c r="U35" i="181"/>
  <c r="S35" i="181"/>
  <c r="Q35" i="181"/>
  <c r="O35" i="181"/>
  <c r="K35" i="181"/>
  <c r="J35" i="181"/>
  <c r="AA34" i="181"/>
  <c r="X34" i="181"/>
  <c r="U34" i="181"/>
  <c r="S34" i="181"/>
  <c r="Q34" i="181"/>
  <c r="O34" i="181"/>
  <c r="K34" i="181"/>
  <c r="J34" i="181"/>
  <c r="AA33" i="181"/>
  <c r="X33" i="181"/>
  <c r="U33" i="181"/>
  <c r="S33" i="181"/>
  <c r="Q33" i="181"/>
  <c r="O33" i="181"/>
  <c r="K33" i="181"/>
  <c r="J33" i="181"/>
  <c r="AA32" i="181"/>
  <c r="X32" i="181"/>
  <c r="U32" i="181"/>
  <c r="S32" i="181"/>
  <c r="Q32" i="181"/>
  <c r="O32" i="181"/>
  <c r="K32" i="181"/>
  <c r="J32" i="181"/>
  <c r="AA31" i="181"/>
  <c r="X31" i="181"/>
  <c r="U31" i="181"/>
  <c r="S31" i="181"/>
  <c r="Q31" i="181"/>
  <c r="O31" i="181"/>
  <c r="K31" i="181"/>
  <c r="J31" i="181"/>
  <c r="AA30" i="181"/>
  <c r="X30" i="181"/>
  <c r="U30" i="181"/>
  <c r="S30" i="181"/>
  <c r="Q30" i="181"/>
  <c r="O30" i="181"/>
  <c r="K30" i="181"/>
  <c r="J30" i="181"/>
  <c r="AA29" i="181"/>
  <c r="X29" i="181"/>
  <c r="U29" i="181"/>
  <c r="S29" i="181"/>
  <c r="Q29" i="181"/>
  <c r="O29" i="181"/>
  <c r="K29" i="181"/>
  <c r="J29" i="181"/>
  <c r="AA28" i="181"/>
  <c r="X28" i="181"/>
  <c r="U28" i="181"/>
  <c r="S28" i="181"/>
  <c r="Q28" i="181"/>
  <c r="O28" i="181"/>
  <c r="K28" i="181"/>
  <c r="J28" i="181"/>
  <c r="AA27" i="181"/>
  <c r="X27" i="181"/>
  <c r="U27" i="181"/>
  <c r="S27" i="181"/>
  <c r="Q27" i="181"/>
  <c r="O27" i="181"/>
  <c r="K27" i="181"/>
  <c r="J27" i="181"/>
  <c r="AA26" i="181"/>
  <c r="X26" i="181"/>
  <c r="U26" i="181"/>
  <c r="S26" i="181"/>
  <c r="Q26" i="181"/>
  <c r="O26" i="181"/>
  <c r="K26" i="181"/>
  <c r="J26" i="181"/>
  <c r="AA25" i="181"/>
  <c r="X25" i="181"/>
  <c r="U25" i="181"/>
  <c r="S25" i="181"/>
  <c r="Q25" i="181"/>
  <c r="O25" i="181"/>
  <c r="K25" i="181"/>
  <c r="J25" i="181"/>
  <c r="AA24" i="181"/>
  <c r="X24" i="181"/>
  <c r="U24" i="181"/>
  <c r="S24" i="181"/>
  <c r="Q24" i="181"/>
  <c r="O24" i="181"/>
  <c r="K24" i="181"/>
  <c r="J24" i="181"/>
  <c r="AA23" i="181"/>
  <c r="X23" i="181"/>
  <c r="U23" i="181"/>
  <c r="S23" i="181"/>
  <c r="Q23" i="181"/>
  <c r="O23" i="181"/>
  <c r="K23" i="181"/>
  <c r="J23" i="181"/>
  <c r="AA22" i="181"/>
  <c r="X22" i="181"/>
  <c r="U22" i="181"/>
  <c r="S22" i="181"/>
  <c r="Q22" i="181"/>
  <c r="O22" i="181"/>
  <c r="K22" i="181"/>
  <c r="J22" i="181"/>
  <c r="AA21" i="181"/>
  <c r="X21" i="181"/>
  <c r="U21" i="181"/>
  <c r="S21" i="181"/>
  <c r="Q21" i="181"/>
  <c r="O21" i="181"/>
  <c r="K21" i="181"/>
  <c r="J21" i="181"/>
  <c r="AA20" i="181"/>
  <c r="X20" i="181"/>
  <c r="U20" i="181"/>
  <c r="S20" i="181"/>
  <c r="Q20" i="181"/>
  <c r="O20" i="181"/>
  <c r="K20" i="181"/>
  <c r="J20" i="181"/>
  <c r="AA19" i="181"/>
  <c r="X19" i="181"/>
  <c r="U19" i="181"/>
  <c r="S19" i="181"/>
  <c r="Q19" i="181"/>
  <c r="O19" i="181"/>
  <c r="K19" i="181"/>
  <c r="J19" i="181"/>
  <c r="AA18" i="181"/>
  <c r="X18" i="181"/>
  <c r="U18" i="181"/>
  <c r="S18" i="181"/>
  <c r="Q18" i="181"/>
  <c r="O18" i="181"/>
  <c r="K18" i="181"/>
  <c r="J18" i="181"/>
  <c r="AA17" i="181"/>
  <c r="X17" i="181"/>
  <c r="U17" i="181"/>
  <c r="S17" i="181"/>
  <c r="Q17" i="181"/>
  <c r="O17" i="181"/>
  <c r="K17" i="181"/>
  <c r="J17" i="181"/>
  <c r="AA16" i="181"/>
  <c r="X16" i="181"/>
  <c r="U16" i="181"/>
  <c r="S16" i="181"/>
  <c r="Q16" i="181"/>
  <c r="O16" i="181"/>
  <c r="K16" i="181"/>
  <c r="J16" i="181"/>
  <c r="AA15" i="181"/>
  <c r="X15" i="181"/>
  <c r="U15" i="181"/>
  <c r="S15" i="181"/>
  <c r="Q15" i="181"/>
  <c r="O15" i="181"/>
  <c r="K15" i="181"/>
  <c r="J15" i="181"/>
  <c r="AA14" i="181"/>
  <c r="X14" i="181"/>
  <c r="U14" i="181"/>
  <c r="S14" i="181"/>
  <c r="Q14" i="181"/>
  <c r="O14" i="181"/>
  <c r="K14" i="181"/>
  <c r="J14" i="181"/>
  <c r="AA13" i="181"/>
  <c r="X13" i="181"/>
  <c r="U13" i="181"/>
  <c r="S13" i="181"/>
  <c r="Q13" i="181"/>
  <c r="O13" i="181"/>
  <c r="K13" i="181"/>
  <c r="J13" i="181"/>
  <c r="AA12" i="181"/>
  <c r="X12" i="181"/>
  <c r="U12" i="181"/>
  <c r="S12" i="181"/>
  <c r="Q12" i="181"/>
  <c r="O12" i="181"/>
  <c r="K12" i="181"/>
  <c r="J12" i="181"/>
  <c r="AA11" i="181"/>
  <c r="X11" i="181"/>
  <c r="U11" i="181"/>
  <c r="S11" i="181"/>
  <c r="Q11" i="181"/>
  <c r="O11" i="181"/>
  <c r="K11" i="181"/>
  <c r="J11" i="181"/>
  <c r="AA10" i="181"/>
  <c r="X10" i="181"/>
  <c r="U10" i="181"/>
  <c r="S10" i="181"/>
  <c r="Q10" i="181"/>
  <c r="O10" i="181"/>
  <c r="K10" i="181"/>
  <c r="J10" i="181"/>
  <c r="AA9" i="181"/>
  <c r="X9" i="181"/>
  <c r="U9" i="181"/>
  <c r="S9" i="181"/>
  <c r="Q9" i="181"/>
  <c r="O9" i="181"/>
  <c r="K9" i="181"/>
  <c r="J9" i="181"/>
  <c r="AA8" i="181"/>
  <c r="X8" i="181"/>
  <c r="U8" i="181"/>
  <c r="S8" i="181"/>
  <c r="Q8" i="181"/>
  <c r="O8" i="181"/>
  <c r="K8" i="181"/>
  <c r="J8" i="181"/>
  <c r="AA7" i="181"/>
  <c r="X7" i="181"/>
  <c r="U7" i="181"/>
  <c r="S7" i="181"/>
  <c r="Q7" i="181"/>
  <c r="O7" i="181"/>
  <c r="K7" i="181"/>
  <c r="J7" i="181"/>
  <c r="AA6" i="181"/>
  <c r="X6" i="181"/>
  <c r="U6" i="181"/>
  <c r="S6" i="181"/>
  <c r="Q6" i="181"/>
  <c r="O6" i="181"/>
  <c r="K6" i="181"/>
  <c r="J6" i="181"/>
  <c r="AA5" i="181"/>
  <c r="X5" i="181"/>
  <c r="U5" i="181"/>
  <c r="S5" i="181"/>
  <c r="Q5" i="181"/>
  <c r="O5" i="181"/>
  <c r="K5" i="181"/>
  <c r="J5" i="181"/>
  <c r="Z5" i="14"/>
  <c r="Z69" i="14"/>
  <c r="Z133" i="14"/>
  <c r="Z197" i="14"/>
  <c r="Z62" i="14"/>
  <c r="Z126" i="14"/>
  <c r="Z40" i="14"/>
  <c r="Z104" i="14"/>
  <c r="Z168" i="14"/>
  <c r="Z33" i="14"/>
  <c r="Z97" i="14"/>
  <c r="Z161" i="14"/>
  <c r="Z26" i="14"/>
  <c r="Z90" i="14"/>
  <c r="Z154" i="14"/>
  <c r="Z27" i="14"/>
  <c r="Z91" i="14"/>
  <c r="Z155" i="14"/>
  <c r="Z28" i="14"/>
  <c r="Z92" i="14"/>
  <c r="Z156" i="14"/>
  <c r="Z182" i="14"/>
  <c r="Z159" i="14"/>
  <c r="Z127" i="14"/>
  <c r="Z143" i="14"/>
  <c r="Y21" i="14"/>
  <c r="Y85" i="14"/>
  <c r="Y149" i="14"/>
  <c r="Y39" i="14"/>
  <c r="Y183" i="14"/>
  <c r="Y88" i="14"/>
  <c r="Y9" i="14"/>
  <c r="Y137" i="14"/>
  <c r="Y90" i="14"/>
  <c r="Y11" i="14"/>
  <c r="Y163" i="14"/>
  <c r="Y92" i="14"/>
  <c r="Y6" i="14"/>
  <c r="Y70" i="14"/>
  <c r="Y134" i="14"/>
  <c r="Y198" i="14"/>
  <c r="Y111" i="14"/>
  <c r="Y48" i="14"/>
  <c r="Y184" i="14"/>
  <c r="Y105" i="14"/>
  <c r="Y34" i="14"/>
  <c r="Y154" i="14"/>
  <c r="Y75" i="14"/>
  <c r="Y20" i="14"/>
  <c r="Y148" i="14"/>
  <c r="G39" i="14"/>
  <c r="G103" i="14"/>
  <c r="G167" i="14"/>
  <c r="G66" i="14"/>
  <c r="G11" i="14"/>
  <c r="G139" i="14"/>
  <c r="G60" i="14"/>
  <c r="G188" i="14"/>
  <c r="G117" i="14"/>
  <c r="G38" i="14"/>
  <c r="G166" i="14"/>
  <c r="G48" i="14"/>
  <c r="G112" i="14"/>
  <c r="G176" i="14"/>
  <c r="G41" i="14"/>
  <c r="G105" i="14"/>
  <c r="G169" i="14"/>
  <c r="G58" i="14"/>
  <c r="G178" i="14"/>
  <c r="G115" i="14"/>
  <c r="G68" i="14"/>
  <c r="G5" i="14"/>
  <c r="G125" i="14"/>
  <c r="G62" i="14"/>
  <c r="G190" i="14"/>
  <c r="Z85" i="14"/>
  <c r="Z149" i="14"/>
  <c r="Z78" i="14"/>
  <c r="Z56" i="14"/>
  <c r="Z184" i="14"/>
  <c r="Z113" i="14"/>
  <c r="Z42" i="14"/>
  <c r="Z170" i="14"/>
  <c r="Z107" i="14"/>
  <c r="Z44" i="14"/>
  <c r="Z172" i="14"/>
  <c r="Z111" i="14"/>
  <c r="Z7" i="14"/>
  <c r="Y37" i="14"/>
  <c r="Y165" i="14"/>
  <c r="Y8" i="14"/>
  <c r="Y120" i="14"/>
  <c r="Y169" i="14"/>
  <c r="Y51" i="14"/>
  <c r="Y124" i="14"/>
  <c r="Y86" i="14"/>
  <c r="Y23" i="14"/>
  <c r="Y80" i="14"/>
  <c r="Y145" i="14"/>
  <c r="Y58" i="14"/>
  <c r="Y99" i="14"/>
  <c r="Y188" i="14"/>
  <c r="G119" i="14"/>
  <c r="G98" i="14"/>
  <c r="G171" i="14"/>
  <c r="G13" i="14"/>
  <c r="G70" i="14"/>
  <c r="G64" i="14"/>
  <c r="G192" i="14"/>
  <c r="G121" i="14"/>
  <c r="G90" i="14"/>
  <c r="G147" i="14"/>
  <c r="G92" i="14"/>
  <c r="G149" i="14"/>
  <c r="G5" i="181"/>
  <c r="Z13" i="14"/>
  <c r="Z77" i="14"/>
  <c r="Z141" i="14"/>
  <c r="Z6" i="14"/>
  <c r="Z70" i="14"/>
  <c r="Z134" i="14"/>
  <c r="Z48" i="14"/>
  <c r="Z112" i="14"/>
  <c r="Z176" i="14"/>
  <c r="Z41" i="14"/>
  <c r="Z105" i="14"/>
  <c r="Z169" i="14"/>
  <c r="Z34" i="14"/>
  <c r="Z98" i="14"/>
  <c r="Z162" i="14"/>
  <c r="Z35" i="14"/>
  <c r="Z99" i="14"/>
  <c r="Z163" i="14"/>
  <c r="Z36" i="14"/>
  <c r="Z100" i="14"/>
  <c r="Z164" i="14"/>
  <c r="Z190" i="14"/>
  <c r="Z47" i="14"/>
  <c r="Z183" i="14"/>
  <c r="Z199" i="14"/>
  <c r="Y29" i="14"/>
  <c r="Y93" i="14"/>
  <c r="Y157" i="14"/>
  <c r="Y55" i="14"/>
  <c r="Y199" i="14"/>
  <c r="Y104" i="14"/>
  <c r="Y33" i="14"/>
  <c r="Y153" i="14"/>
  <c r="Y106" i="14"/>
  <c r="Y35" i="14"/>
  <c r="Y171" i="14"/>
  <c r="Y108" i="14"/>
  <c r="Y14" i="14"/>
  <c r="Y78" i="14"/>
  <c r="Y142" i="14"/>
  <c r="Y7" i="14"/>
  <c r="Y119" i="14"/>
  <c r="Y64" i="14"/>
  <c r="Y200" i="14"/>
  <c r="Y129" i="14"/>
  <c r="Y42" i="14"/>
  <c r="Y178" i="14"/>
  <c r="Y91" i="14"/>
  <c r="Y36" i="14"/>
  <c r="Y172" i="14"/>
  <c r="G47" i="14"/>
  <c r="G111" i="14"/>
  <c r="G175" i="14"/>
  <c r="G82" i="14"/>
  <c r="G27" i="14"/>
  <c r="G155" i="14"/>
  <c r="G76" i="14"/>
  <c r="G196" i="14"/>
  <c r="G141" i="14"/>
  <c r="G54" i="14"/>
  <c r="G182" i="14"/>
  <c r="G56" i="14"/>
  <c r="G120" i="14"/>
  <c r="G184" i="14"/>
  <c r="G49" i="14"/>
  <c r="G113" i="14"/>
  <c r="G177" i="14"/>
  <c r="G74" i="14"/>
  <c r="G194" i="14"/>
  <c r="G131" i="14"/>
  <c r="G84" i="14"/>
  <c r="G21" i="14"/>
  <c r="G133" i="14"/>
  <c r="G78" i="14"/>
  <c r="G4" i="14"/>
  <c r="Z21" i="14"/>
  <c r="Z14" i="14"/>
  <c r="Z142" i="14"/>
  <c r="Z120" i="14"/>
  <c r="Z49" i="14"/>
  <c r="Z177" i="14"/>
  <c r="Z106" i="14"/>
  <c r="Z43" i="14"/>
  <c r="Z171" i="14"/>
  <c r="Z108" i="14"/>
  <c r="Z198" i="14"/>
  <c r="Z23" i="14"/>
  <c r="Y101" i="14"/>
  <c r="Y71" i="14"/>
  <c r="Y49" i="14"/>
  <c r="Y114" i="14"/>
  <c r="Y187" i="14"/>
  <c r="Y22" i="14"/>
  <c r="Y150" i="14"/>
  <c r="Y135" i="14"/>
  <c r="Y17" i="14"/>
  <c r="Y194" i="14"/>
  <c r="Y52" i="14"/>
  <c r="G55" i="14"/>
  <c r="G183" i="14"/>
  <c r="G35" i="14"/>
  <c r="G100" i="14"/>
  <c r="G157" i="14"/>
  <c r="G198" i="14"/>
  <c r="G128" i="14"/>
  <c r="G57" i="14"/>
  <c r="G185" i="14"/>
  <c r="G19" i="14"/>
  <c r="G29" i="14"/>
  <c r="G94" i="14"/>
  <c r="Z53" i="14"/>
  <c r="Z117" i="14"/>
  <c r="Z181" i="14"/>
  <c r="Z46" i="14"/>
  <c r="Z110" i="14"/>
  <c r="Z24" i="14"/>
  <c r="Z88" i="14"/>
  <c r="Z152" i="14"/>
  <c r="Z17" i="14"/>
  <c r="Z81" i="14"/>
  <c r="Z145" i="14"/>
  <c r="Z10" i="14"/>
  <c r="Z74" i="14"/>
  <c r="Z138" i="14"/>
  <c r="Z11" i="14"/>
  <c r="Z75" i="14"/>
  <c r="Z139" i="14"/>
  <c r="Z12" i="14"/>
  <c r="Z76" i="14"/>
  <c r="Z140" i="14"/>
  <c r="Z166" i="14"/>
  <c r="Z39" i="14"/>
  <c r="Z175" i="14"/>
  <c r="Z15" i="14"/>
  <c r="Y5" i="14"/>
  <c r="Y69" i="14"/>
  <c r="Y133" i="14"/>
  <c r="Y197" i="14"/>
  <c r="Y143" i="14"/>
  <c r="Y56" i="14"/>
  <c r="Y176" i="14"/>
  <c r="Y113" i="14"/>
  <c r="Y50" i="14"/>
  <c r="Y170" i="14"/>
  <c r="Y131" i="14"/>
  <c r="Y60" i="14"/>
  <c r="Y180" i="14"/>
  <c r="Y54" i="14"/>
  <c r="Y118" i="14"/>
  <c r="Y182" i="14"/>
  <c r="Y79" i="14"/>
  <c r="Y191" i="14"/>
  <c r="Y152" i="14"/>
  <c r="Y73" i="14"/>
  <c r="Y10" i="14"/>
  <c r="Y122" i="14"/>
  <c r="Y59" i="14"/>
  <c r="Y179" i="14"/>
  <c r="Y116" i="14"/>
  <c r="G23" i="14"/>
  <c r="G87" i="14"/>
  <c r="G151" i="14"/>
  <c r="G10" i="14"/>
  <c r="G170" i="14"/>
  <c r="G107" i="14"/>
  <c r="G36" i="14"/>
  <c r="G156" i="14"/>
  <c r="G77" i="14"/>
  <c r="G22" i="14"/>
  <c r="G142" i="14"/>
  <c r="G32" i="14"/>
  <c r="G96" i="14"/>
  <c r="G160" i="14"/>
  <c r="G25" i="14"/>
  <c r="G89" i="14"/>
  <c r="G153" i="14"/>
  <c r="G34" i="14"/>
  <c r="G146" i="14"/>
  <c r="G91" i="14"/>
  <c r="G20" i="14"/>
  <c r="G164" i="14"/>
  <c r="G93" i="14"/>
  <c r="G14" i="14"/>
  <c r="G150" i="14"/>
  <c r="Z61" i="14"/>
  <c r="Z125" i="14"/>
  <c r="Z189" i="14"/>
  <c r="Z54" i="14"/>
  <c r="Z118" i="14"/>
  <c r="Z32" i="14"/>
  <c r="Z96" i="14"/>
  <c r="Z160" i="14"/>
  <c r="Z25" i="14"/>
  <c r="Z89" i="14"/>
  <c r="Z153" i="14"/>
  <c r="Z18" i="14"/>
  <c r="Z82" i="14"/>
  <c r="Z146" i="14"/>
  <c r="Z19" i="14"/>
  <c r="Z83" i="14"/>
  <c r="Z147" i="14"/>
  <c r="Z20" i="14"/>
  <c r="Z84" i="14"/>
  <c r="Z148" i="14"/>
  <c r="Z174" i="14"/>
  <c r="Z103" i="14"/>
  <c r="Z63" i="14"/>
  <c r="Z79" i="14"/>
  <c r="Y13" i="14"/>
  <c r="Y77" i="14"/>
  <c r="Y141" i="14"/>
  <c r="Y15" i="14"/>
  <c r="Y167" i="14"/>
  <c r="Y72" i="14"/>
  <c r="Y192" i="14"/>
  <c r="Y121" i="14"/>
  <c r="Y66" i="14"/>
  <c r="Y186" i="14"/>
  <c r="Y147" i="14"/>
  <c r="Y76" i="14"/>
  <c r="Y196" i="14"/>
  <c r="Y62" i="14"/>
  <c r="Y126" i="14"/>
  <c r="Y190" i="14"/>
  <c r="Y95" i="14"/>
  <c r="Y16" i="14"/>
  <c r="Y168" i="14"/>
  <c r="Y89" i="14"/>
  <c r="Y26" i="14"/>
  <c r="Y138" i="14"/>
  <c r="Y67" i="14"/>
  <c r="Y195" i="14"/>
  <c r="Y132" i="14"/>
  <c r="G31" i="14"/>
  <c r="G95" i="14"/>
  <c r="G159" i="14"/>
  <c r="G50" i="14"/>
  <c r="Z29" i="14"/>
  <c r="Z173" i="14"/>
  <c r="Z8" i="14"/>
  <c r="Z192" i="14"/>
  <c r="Z137" i="14"/>
  <c r="Z122" i="14"/>
  <c r="Z115" i="14"/>
  <c r="Z68" i="14"/>
  <c r="Z95" i="14"/>
  <c r="Z87" i="14"/>
  <c r="Y125" i="14"/>
  <c r="Y32" i="14"/>
  <c r="Y185" i="14"/>
  <c r="Y123" i="14"/>
  <c r="Y38" i="14"/>
  <c r="Y31" i="14"/>
  <c r="Y128" i="14"/>
  <c r="Y82" i="14"/>
  <c r="Y68" i="14"/>
  <c r="G79" i="14"/>
  <c r="G130" i="14"/>
  <c r="G12" i="14"/>
  <c r="G45" i="14"/>
  <c r="G110" i="14"/>
  <c r="G80" i="14"/>
  <c r="G9" i="14"/>
  <c r="G137" i="14"/>
  <c r="G122" i="14"/>
  <c r="G179" i="14"/>
  <c r="G69" i="14"/>
  <c r="G118" i="14"/>
  <c r="Z38" i="14"/>
  <c r="Z186" i="14"/>
  <c r="Z55" i="14"/>
  <c r="Y144" i="14"/>
  <c r="Y102" i="14"/>
  <c r="Y27" i="14"/>
  <c r="Y4" i="14"/>
  <c r="G116" i="14"/>
  <c r="G136" i="14"/>
  <c r="G43" i="14"/>
  <c r="AH14" i="12"/>
  <c r="Z80" i="14"/>
  <c r="Z180" i="14"/>
  <c r="Y87" i="14"/>
  <c r="Y140" i="14"/>
  <c r="Y161" i="14"/>
  <c r="G7" i="14"/>
  <c r="G132" i="14"/>
  <c r="G144" i="14"/>
  <c r="G59" i="14"/>
  <c r="Z109" i="14"/>
  <c r="Z73" i="14"/>
  <c r="Z195" i="14"/>
  <c r="Y61" i="14"/>
  <c r="Y162" i="14"/>
  <c r="Y175" i="14"/>
  <c r="Y115" i="14"/>
  <c r="G199" i="14"/>
  <c r="G6" i="14"/>
  <c r="G81" i="14"/>
  <c r="G148" i="14"/>
  <c r="Z102" i="14"/>
  <c r="Z121" i="14"/>
  <c r="Z52" i="14"/>
  <c r="Y109" i="14"/>
  <c r="Y83" i="14"/>
  <c r="Y96" i="14"/>
  <c r="Y139" i="14"/>
  <c r="G123" i="14"/>
  <c r="G40" i="14"/>
  <c r="G42" i="14"/>
  <c r="G46" i="14"/>
  <c r="Z144" i="14"/>
  <c r="Z114" i="14"/>
  <c r="Z31" i="14"/>
  <c r="Y117" i="14"/>
  <c r="Y107" i="14"/>
  <c r="Y74" i="14"/>
  <c r="G114" i="14"/>
  <c r="G86" i="14"/>
  <c r="G200" i="14"/>
  <c r="G106" i="14"/>
  <c r="G102" i="14"/>
  <c r="Z37" i="14"/>
  <c r="Z22" i="14"/>
  <c r="Z16" i="14"/>
  <c r="Z200" i="14"/>
  <c r="Z185" i="14"/>
  <c r="Z130" i="14"/>
  <c r="Z123" i="14"/>
  <c r="Z116" i="14"/>
  <c r="Z158" i="14"/>
  <c r="Z151" i="14"/>
  <c r="Y173" i="14"/>
  <c r="Y40" i="14"/>
  <c r="Y201" i="14"/>
  <c r="Y12" i="14"/>
  <c r="Y46" i="14"/>
  <c r="Y47" i="14"/>
  <c r="Y25" i="14"/>
  <c r="Y98" i="14"/>
  <c r="Y84" i="14"/>
  <c r="G127" i="14"/>
  <c r="G154" i="14"/>
  <c r="G28" i="14"/>
  <c r="G61" i="14"/>
  <c r="G126" i="14"/>
  <c r="G88" i="14"/>
  <c r="G17" i="14"/>
  <c r="G145" i="14"/>
  <c r="G138" i="14"/>
  <c r="G195" i="14"/>
  <c r="G85" i="14"/>
  <c r="G134" i="14"/>
  <c r="Z93" i="14"/>
  <c r="Z179" i="14"/>
  <c r="Y45" i="14"/>
  <c r="Y130" i="14"/>
  <c r="Y151" i="14"/>
  <c r="G51" i="14"/>
  <c r="G8" i="14"/>
  <c r="G201" i="14"/>
  <c r="G165" i="14"/>
  <c r="Z86" i="14"/>
  <c r="Z50" i="14"/>
  <c r="Z187" i="14"/>
  <c r="Y53" i="14"/>
  <c r="Y146" i="14"/>
  <c r="Y159" i="14"/>
  <c r="G191" i="14"/>
  <c r="G189" i="14"/>
  <c r="G73" i="14"/>
  <c r="G124" i="14"/>
  <c r="Z94" i="14"/>
  <c r="Z58" i="14"/>
  <c r="Z188" i="14"/>
  <c r="Y103" i="14"/>
  <c r="Y156" i="14"/>
  <c r="Y177" i="14"/>
  <c r="G83" i="14"/>
  <c r="G152" i="14"/>
  <c r="G75" i="14"/>
  <c r="Z157" i="14"/>
  <c r="Z66" i="14"/>
  <c r="Z135" i="14"/>
  <c r="Y81" i="14"/>
  <c r="Y166" i="14"/>
  <c r="G63" i="14"/>
  <c r="G172" i="14"/>
  <c r="G168" i="14"/>
  <c r="G99" i="14"/>
  <c r="Z150" i="14"/>
  <c r="Z67" i="14"/>
  <c r="Z191" i="14"/>
  <c r="Y97" i="14"/>
  <c r="Y174" i="14"/>
  <c r="Y155" i="14"/>
  <c r="G37" i="14"/>
  <c r="G129" i="14"/>
  <c r="G53" i="14"/>
  <c r="Z45" i="14"/>
  <c r="Z30" i="14"/>
  <c r="Z64" i="14"/>
  <c r="Z9" i="14"/>
  <c r="Z193" i="14"/>
  <c r="Z178" i="14"/>
  <c r="Z131" i="14"/>
  <c r="Z124" i="14"/>
  <c r="Z167" i="14"/>
  <c r="Z4" i="14"/>
  <c r="Y181" i="14"/>
  <c r="Y136" i="14"/>
  <c r="Y18" i="14"/>
  <c r="Y28" i="14"/>
  <c r="Y94" i="14"/>
  <c r="Y63" i="14"/>
  <c r="Y41" i="14"/>
  <c r="Y19" i="14"/>
  <c r="Y100" i="14"/>
  <c r="G135" i="14"/>
  <c r="G186" i="14"/>
  <c r="G44" i="14"/>
  <c r="G101" i="14"/>
  <c r="G158" i="14"/>
  <c r="G104" i="14"/>
  <c r="G33" i="14"/>
  <c r="G161" i="14"/>
  <c r="G162" i="14"/>
  <c r="G52" i="14"/>
  <c r="G109" i="14"/>
  <c r="G174" i="14"/>
  <c r="Z72" i="14"/>
  <c r="Z57" i="14"/>
  <c r="Z201" i="14"/>
  <c r="Z132" i="14"/>
  <c r="Y189" i="14"/>
  <c r="Y44" i="14"/>
  <c r="Y57" i="14"/>
  <c r="G143" i="14"/>
  <c r="G173" i="14"/>
  <c r="G65" i="14"/>
  <c r="G108" i="14"/>
  <c r="Z101" i="14"/>
  <c r="Z65" i="14"/>
  <c r="Z194" i="14"/>
  <c r="Z119" i="14"/>
  <c r="Y160" i="14"/>
  <c r="Y110" i="14"/>
  <c r="Y43" i="14"/>
  <c r="G67" i="14"/>
  <c r="G16" i="14"/>
  <c r="G18" i="14"/>
  <c r="G181" i="14"/>
  <c r="Z128" i="14"/>
  <c r="Z51" i="14"/>
  <c r="Z71" i="14"/>
  <c r="Y65" i="14"/>
  <c r="Y158" i="14"/>
  <c r="G15" i="14"/>
  <c r="G140" i="14"/>
  <c r="G24" i="14"/>
  <c r="G26" i="14"/>
  <c r="G197" i="14"/>
  <c r="Z136" i="14"/>
  <c r="Z59" i="14"/>
  <c r="Z196" i="14"/>
  <c r="Y127" i="14"/>
  <c r="Y164" i="14"/>
  <c r="Y193" i="14"/>
  <c r="G193" i="14"/>
  <c r="G30" i="14"/>
  <c r="G97" i="14"/>
  <c r="G180" i="14"/>
  <c r="Z165" i="14"/>
  <c r="Z129" i="14"/>
  <c r="Z60" i="14"/>
  <c r="Y24" i="14"/>
  <c r="Y30" i="14"/>
  <c r="Y112" i="14"/>
  <c r="G71" i="14"/>
  <c r="G187" i="14"/>
  <c r="G72" i="14"/>
  <c r="G163" i="14"/>
  <c r="D13" i="141"/>
  <c r="G12" i="180" l="1"/>
  <c r="G13" i="180"/>
  <c r="D24" i="170"/>
  <c r="D420" i="170"/>
  <c r="E420" i="170" s="1"/>
  <c r="F420" i="170" s="1"/>
  <c r="H420" i="170" s="1"/>
  <c r="D419" i="170"/>
  <c r="E419" i="170" s="1"/>
  <c r="F419" i="170" s="1"/>
  <c r="H419" i="170" s="1"/>
  <c r="D418" i="170"/>
  <c r="E418" i="170" s="1"/>
  <c r="F418" i="170" s="1"/>
  <c r="H418" i="170" s="1"/>
  <c r="D417" i="170"/>
  <c r="E417" i="170" s="1"/>
  <c r="F417" i="170" s="1"/>
  <c r="H417" i="170" s="1"/>
  <c r="D416" i="170"/>
  <c r="E416" i="170" s="1"/>
  <c r="F416" i="170" s="1"/>
  <c r="H416" i="170" s="1"/>
  <c r="D415" i="170"/>
  <c r="E415" i="170" s="1"/>
  <c r="F415" i="170" s="1"/>
  <c r="H415" i="170" s="1"/>
  <c r="D414" i="170"/>
  <c r="E414" i="170" s="1"/>
  <c r="F414" i="170" s="1"/>
  <c r="H414" i="170" s="1"/>
  <c r="D413" i="170"/>
  <c r="E413" i="170" s="1"/>
  <c r="F413" i="170" s="1"/>
  <c r="H413" i="170" s="1"/>
  <c r="D412" i="170"/>
  <c r="E412" i="170" s="1"/>
  <c r="F412" i="170" s="1"/>
  <c r="H412" i="170" s="1"/>
  <c r="D411" i="170"/>
  <c r="E411" i="170" s="1"/>
  <c r="F411" i="170" s="1"/>
  <c r="H411" i="170" s="1"/>
  <c r="D410" i="170"/>
  <c r="E410" i="170" s="1"/>
  <c r="F410" i="170" s="1"/>
  <c r="H410" i="170" s="1"/>
  <c r="D409" i="170"/>
  <c r="E409" i="170" s="1"/>
  <c r="F409" i="170" s="1"/>
  <c r="H409" i="170" s="1"/>
  <c r="D408" i="170"/>
  <c r="E408" i="170" s="1"/>
  <c r="F408" i="170" s="1"/>
  <c r="H408" i="170" s="1"/>
  <c r="D407" i="170"/>
  <c r="E407" i="170" s="1"/>
  <c r="F407" i="170" s="1"/>
  <c r="H407" i="170" s="1"/>
  <c r="D406" i="170"/>
  <c r="E406" i="170" s="1"/>
  <c r="F406" i="170" s="1"/>
  <c r="H406" i="170" s="1"/>
  <c r="D405" i="170"/>
  <c r="E405" i="170" s="1"/>
  <c r="F405" i="170" s="1"/>
  <c r="H405" i="170" s="1"/>
  <c r="D404" i="170"/>
  <c r="E404" i="170" s="1"/>
  <c r="F404" i="170" s="1"/>
  <c r="H404" i="170" s="1"/>
  <c r="D403" i="170"/>
  <c r="E403" i="170" s="1"/>
  <c r="F403" i="170" s="1"/>
  <c r="H403" i="170" s="1"/>
  <c r="D402" i="170"/>
  <c r="E402" i="170" s="1"/>
  <c r="F402" i="170" s="1"/>
  <c r="H402" i="170" s="1"/>
  <c r="D401" i="170"/>
  <c r="E401" i="170" s="1"/>
  <c r="F401" i="170" s="1"/>
  <c r="H401" i="170" s="1"/>
  <c r="D400" i="170"/>
  <c r="E400" i="170" s="1"/>
  <c r="F400" i="170" s="1"/>
  <c r="H400" i="170" s="1"/>
  <c r="D399" i="170"/>
  <c r="E399" i="170" s="1"/>
  <c r="F399" i="170" s="1"/>
  <c r="H399" i="170" s="1"/>
  <c r="D398" i="170"/>
  <c r="E398" i="170" s="1"/>
  <c r="F398" i="170" s="1"/>
  <c r="H398" i="170" s="1"/>
  <c r="D397" i="170"/>
  <c r="E397" i="170" s="1"/>
  <c r="F397" i="170" s="1"/>
  <c r="H397" i="170" s="1"/>
  <c r="D396" i="170"/>
  <c r="E396" i="170" s="1"/>
  <c r="F396" i="170" s="1"/>
  <c r="H396" i="170" s="1"/>
  <c r="D395" i="170"/>
  <c r="E395" i="170" s="1"/>
  <c r="F395" i="170" s="1"/>
  <c r="H395" i="170" s="1"/>
  <c r="D394" i="170"/>
  <c r="E394" i="170" s="1"/>
  <c r="F394" i="170" s="1"/>
  <c r="H394" i="170" s="1"/>
  <c r="D393" i="170"/>
  <c r="E393" i="170" s="1"/>
  <c r="F393" i="170" s="1"/>
  <c r="H393" i="170" s="1"/>
  <c r="D392" i="170"/>
  <c r="E392" i="170" s="1"/>
  <c r="F392" i="170" s="1"/>
  <c r="H392" i="170" s="1"/>
  <c r="D391" i="170"/>
  <c r="E391" i="170" s="1"/>
  <c r="F391" i="170" s="1"/>
  <c r="H391" i="170" s="1"/>
  <c r="D390" i="170"/>
  <c r="E390" i="170" s="1"/>
  <c r="F390" i="170" s="1"/>
  <c r="H390" i="170" s="1"/>
  <c r="D389" i="170"/>
  <c r="E389" i="170" s="1"/>
  <c r="F389" i="170" s="1"/>
  <c r="H389" i="170" s="1"/>
  <c r="D388" i="170"/>
  <c r="E388" i="170" s="1"/>
  <c r="F388" i="170" s="1"/>
  <c r="H388" i="170" s="1"/>
  <c r="D387" i="170"/>
  <c r="E387" i="170" s="1"/>
  <c r="F387" i="170" s="1"/>
  <c r="H387" i="170" s="1"/>
  <c r="D386" i="170"/>
  <c r="E386" i="170" s="1"/>
  <c r="F386" i="170" s="1"/>
  <c r="H386" i="170" s="1"/>
  <c r="D385" i="170"/>
  <c r="E385" i="170" s="1"/>
  <c r="F385" i="170" s="1"/>
  <c r="H385" i="170" s="1"/>
  <c r="D384" i="170"/>
  <c r="E384" i="170" s="1"/>
  <c r="F384" i="170" s="1"/>
  <c r="H384" i="170" s="1"/>
  <c r="D383" i="170"/>
  <c r="E383" i="170" s="1"/>
  <c r="F383" i="170" s="1"/>
  <c r="H383" i="170" s="1"/>
  <c r="D382" i="170"/>
  <c r="E382" i="170" s="1"/>
  <c r="F382" i="170" s="1"/>
  <c r="H382" i="170" s="1"/>
  <c r="D381" i="170"/>
  <c r="E381" i="170" s="1"/>
  <c r="F381" i="170" s="1"/>
  <c r="H381" i="170" s="1"/>
  <c r="D380" i="170"/>
  <c r="E380" i="170" s="1"/>
  <c r="F380" i="170" s="1"/>
  <c r="H380" i="170" s="1"/>
  <c r="D379" i="170"/>
  <c r="E379" i="170" s="1"/>
  <c r="F379" i="170" s="1"/>
  <c r="H379" i="170" s="1"/>
  <c r="D378" i="170"/>
  <c r="E378" i="170" s="1"/>
  <c r="F378" i="170" s="1"/>
  <c r="H378" i="170" s="1"/>
  <c r="D377" i="170"/>
  <c r="E377" i="170" s="1"/>
  <c r="F377" i="170" s="1"/>
  <c r="H377" i="170" s="1"/>
  <c r="D376" i="170"/>
  <c r="E376" i="170" s="1"/>
  <c r="F376" i="170" s="1"/>
  <c r="H376" i="170" s="1"/>
  <c r="D375" i="170"/>
  <c r="E375" i="170" s="1"/>
  <c r="F375" i="170" s="1"/>
  <c r="H375" i="170" s="1"/>
  <c r="D374" i="170"/>
  <c r="E374" i="170" s="1"/>
  <c r="F374" i="170" s="1"/>
  <c r="H374" i="170" s="1"/>
  <c r="D373" i="170"/>
  <c r="E373" i="170" s="1"/>
  <c r="F373" i="170" s="1"/>
  <c r="H373" i="170" s="1"/>
  <c r="D372" i="170"/>
  <c r="E372" i="170" s="1"/>
  <c r="F372" i="170" s="1"/>
  <c r="H372" i="170" s="1"/>
  <c r="D371" i="170"/>
  <c r="E371" i="170" s="1"/>
  <c r="F371" i="170" s="1"/>
  <c r="H371" i="170" s="1"/>
  <c r="D370" i="170"/>
  <c r="E370" i="170" s="1"/>
  <c r="F370" i="170" s="1"/>
  <c r="H370" i="170" s="1"/>
  <c r="D369" i="170"/>
  <c r="E369" i="170" s="1"/>
  <c r="F369" i="170" s="1"/>
  <c r="H369" i="170" s="1"/>
  <c r="D368" i="170"/>
  <c r="E368" i="170" s="1"/>
  <c r="F368" i="170" s="1"/>
  <c r="H368" i="170" s="1"/>
  <c r="D367" i="170"/>
  <c r="E367" i="170" s="1"/>
  <c r="F367" i="170" s="1"/>
  <c r="H367" i="170" s="1"/>
  <c r="D366" i="170"/>
  <c r="E366" i="170" s="1"/>
  <c r="F366" i="170" s="1"/>
  <c r="H366" i="170" s="1"/>
  <c r="D365" i="170"/>
  <c r="E365" i="170" s="1"/>
  <c r="F365" i="170" s="1"/>
  <c r="H365" i="170" s="1"/>
  <c r="D364" i="170"/>
  <c r="E364" i="170" s="1"/>
  <c r="F364" i="170" s="1"/>
  <c r="H364" i="170" s="1"/>
  <c r="D363" i="170"/>
  <c r="E363" i="170" s="1"/>
  <c r="F363" i="170" s="1"/>
  <c r="H363" i="170" s="1"/>
  <c r="D362" i="170"/>
  <c r="E362" i="170" s="1"/>
  <c r="F362" i="170" s="1"/>
  <c r="H362" i="170" s="1"/>
  <c r="D361" i="170"/>
  <c r="E361" i="170" s="1"/>
  <c r="F361" i="170" s="1"/>
  <c r="H361" i="170" s="1"/>
  <c r="D360" i="170"/>
  <c r="E360" i="170" s="1"/>
  <c r="F360" i="170" s="1"/>
  <c r="H360" i="170" s="1"/>
  <c r="D359" i="170"/>
  <c r="E359" i="170" s="1"/>
  <c r="F359" i="170" s="1"/>
  <c r="H359" i="170" s="1"/>
  <c r="D358" i="170"/>
  <c r="E358" i="170" s="1"/>
  <c r="F358" i="170" s="1"/>
  <c r="H358" i="170" s="1"/>
  <c r="D357" i="170"/>
  <c r="E357" i="170" s="1"/>
  <c r="F357" i="170" s="1"/>
  <c r="H357" i="170" s="1"/>
  <c r="D356" i="170"/>
  <c r="E356" i="170" s="1"/>
  <c r="F356" i="170" s="1"/>
  <c r="H356" i="170" s="1"/>
  <c r="D355" i="170"/>
  <c r="E355" i="170" s="1"/>
  <c r="F355" i="170" s="1"/>
  <c r="H355" i="170" s="1"/>
  <c r="D354" i="170"/>
  <c r="E354" i="170" s="1"/>
  <c r="F354" i="170" s="1"/>
  <c r="H354" i="170" s="1"/>
  <c r="D353" i="170"/>
  <c r="E353" i="170" s="1"/>
  <c r="F353" i="170" s="1"/>
  <c r="H353" i="170" s="1"/>
  <c r="D352" i="170"/>
  <c r="E352" i="170" s="1"/>
  <c r="F352" i="170" s="1"/>
  <c r="H352" i="170" s="1"/>
  <c r="D351" i="170"/>
  <c r="E351" i="170" s="1"/>
  <c r="F351" i="170" s="1"/>
  <c r="H351" i="170" s="1"/>
  <c r="D350" i="170"/>
  <c r="E350" i="170" s="1"/>
  <c r="F350" i="170" s="1"/>
  <c r="H350" i="170" s="1"/>
  <c r="D349" i="170"/>
  <c r="E349" i="170" s="1"/>
  <c r="F349" i="170" s="1"/>
  <c r="H349" i="170" s="1"/>
  <c r="D348" i="170"/>
  <c r="E348" i="170" s="1"/>
  <c r="F348" i="170" s="1"/>
  <c r="H348" i="170" s="1"/>
  <c r="D347" i="170"/>
  <c r="E347" i="170" s="1"/>
  <c r="F347" i="170" s="1"/>
  <c r="H347" i="170" s="1"/>
  <c r="D346" i="170"/>
  <c r="E346" i="170" s="1"/>
  <c r="F346" i="170" s="1"/>
  <c r="H346" i="170" s="1"/>
  <c r="D345" i="170"/>
  <c r="E345" i="170" s="1"/>
  <c r="F345" i="170" s="1"/>
  <c r="H345" i="170" s="1"/>
  <c r="D344" i="170"/>
  <c r="E344" i="170" s="1"/>
  <c r="F344" i="170" s="1"/>
  <c r="H344" i="170" s="1"/>
  <c r="D343" i="170"/>
  <c r="E343" i="170" s="1"/>
  <c r="F343" i="170" s="1"/>
  <c r="H343" i="170" s="1"/>
  <c r="D342" i="170"/>
  <c r="E342" i="170" s="1"/>
  <c r="F342" i="170" s="1"/>
  <c r="H342" i="170" s="1"/>
  <c r="D341" i="170"/>
  <c r="E341" i="170" s="1"/>
  <c r="F341" i="170" s="1"/>
  <c r="H341" i="170" s="1"/>
  <c r="D340" i="170"/>
  <c r="E340" i="170" s="1"/>
  <c r="F340" i="170" s="1"/>
  <c r="H340" i="170" s="1"/>
  <c r="D339" i="170"/>
  <c r="E339" i="170" s="1"/>
  <c r="F339" i="170" s="1"/>
  <c r="H339" i="170" s="1"/>
  <c r="D338" i="170"/>
  <c r="E338" i="170" s="1"/>
  <c r="F338" i="170" s="1"/>
  <c r="H338" i="170" s="1"/>
  <c r="D337" i="170"/>
  <c r="E337" i="170" s="1"/>
  <c r="F337" i="170" s="1"/>
  <c r="H337" i="170" s="1"/>
  <c r="D336" i="170"/>
  <c r="E336" i="170" s="1"/>
  <c r="F336" i="170" s="1"/>
  <c r="H336" i="170" s="1"/>
  <c r="D335" i="170"/>
  <c r="E335" i="170" s="1"/>
  <c r="F335" i="170" s="1"/>
  <c r="H335" i="170" s="1"/>
  <c r="D334" i="170"/>
  <c r="E334" i="170" s="1"/>
  <c r="F334" i="170" s="1"/>
  <c r="H334" i="170" s="1"/>
  <c r="D333" i="170"/>
  <c r="E333" i="170" s="1"/>
  <c r="F333" i="170" s="1"/>
  <c r="H333" i="170" s="1"/>
  <c r="D332" i="170"/>
  <c r="E332" i="170" s="1"/>
  <c r="F332" i="170" s="1"/>
  <c r="H332" i="170" s="1"/>
  <c r="D331" i="170"/>
  <c r="E331" i="170" s="1"/>
  <c r="F331" i="170" s="1"/>
  <c r="H331" i="170" s="1"/>
  <c r="D330" i="170"/>
  <c r="E330" i="170" s="1"/>
  <c r="F330" i="170" s="1"/>
  <c r="H330" i="170" s="1"/>
  <c r="D329" i="170"/>
  <c r="E329" i="170" s="1"/>
  <c r="F329" i="170" s="1"/>
  <c r="H329" i="170" s="1"/>
  <c r="D328" i="170"/>
  <c r="E328" i="170" s="1"/>
  <c r="F328" i="170" s="1"/>
  <c r="H328" i="170" s="1"/>
  <c r="D327" i="170"/>
  <c r="E327" i="170" s="1"/>
  <c r="F327" i="170" s="1"/>
  <c r="H327" i="170" s="1"/>
  <c r="D326" i="170"/>
  <c r="E326" i="170" s="1"/>
  <c r="F326" i="170" s="1"/>
  <c r="H326" i="170" s="1"/>
  <c r="D325" i="170"/>
  <c r="E325" i="170" s="1"/>
  <c r="F325" i="170" s="1"/>
  <c r="H325" i="170" s="1"/>
  <c r="D324" i="170"/>
  <c r="E324" i="170" s="1"/>
  <c r="F324" i="170" s="1"/>
  <c r="H324" i="170" s="1"/>
  <c r="D323" i="170"/>
  <c r="E323" i="170" s="1"/>
  <c r="F323" i="170" s="1"/>
  <c r="H323" i="170" s="1"/>
  <c r="D322" i="170"/>
  <c r="E322" i="170" s="1"/>
  <c r="F322" i="170" s="1"/>
  <c r="H322" i="170" s="1"/>
  <c r="D321" i="170"/>
  <c r="E321" i="170" s="1"/>
  <c r="F321" i="170" s="1"/>
  <c r="H321" i="170" s="1"/>
  <c r="D320" i="170"/>
  <c r="E320" i="170" s="1"/>
  <c r="F320" i="170" s="1"/>
  <c r="H320" i="170" s="1"/>
  <c r="D319" i="170"/>
  <c r="E319" i="170" s="1"/>
  <c r="F319" i="170" s="1"/>
  <c r="H319" i="170" s="1"/>
  <c r="D318" i="170"/>
  <c r="E318" i="170" s="1"/>
  <c r="F318" i="170" s="1"/>
  <c r="H318" i="170" s="1"/>
  <c r="D317" i="170"/>
  <c r="E317" i="170" s="1"/>
  <c r="F317" i="170" s="1"/>
  <c r="H317" i="170" s="1"/>
  <c r="D316" i="170"/>
  <c r="E316" i="170" s="1"/>
  <c r="F316" i="170" s="1"/>
  <c r="H316" i="170" s="1"/>
  <c r="D315" i="170"/>
  <c r="E315" i="170" s="1"/>
  <c r="F315" i="170" s="1"/>
  <c r="H315" i="170" s="1"/>
  <c r="D314" i="170"/>
  <c r="E314" i="170" s="1"/>
  <c r="F314" i="170" s="1"/>
  <c r="H314" i="170" s="1"/>
  <c r="D313" i="170"/>
  <c r="E313" i="170" s="1"/>
  <c r="F313" i="170" s="1"/>
  <c r="H313" i="170" s="1"/>
  <c r="D312" i="170"/>
  <c r="E312" i="170" s="1"/>
  <c r="F312" i="170" s="1"/>
  <c r="H312" i="170" s="1"/>
  <c r="D311" i="170"/>
  <c r="E311" i="170" s="1"/>
  <c r="F311" i="170" s="1"/>
  <c r="H311" i="170" s="1"/>
  <c r="D310" i="170"/>
  <c r="E310" i="170" s="1"/>
  <c r="F310" i="170" s="1"/>
  <c r="H310" i="170" s="1"/>
  <c r="D309" i="170"/>
  <c r="E309" i="170" s="1"/>
  <c r="F309" i="170" s="1"/>
  <c r="H309" i="170" s="1"/>
  <c r="D308" i="170"/>
  <c r="E308" i="170" s="1"/>
  <c r="F308" i="170" s="1"/>
  <c r="H308" i="170" s="1"/>
  <c r="D307" i="170"/>
  <c r="E307" i="170" s="1"/>
  <c r="F307" i="170" s="1"/>
  <c r="H307" i="170" s="1"/>
  <c r="D306" i="170"/>
  <c r="E306" i="170" s="1"/>
  <c r="F306" i="170" s="1"/>
  <c r="H306" i="170" s="1"/>
  <c r="D305" i="170"/>
  <c r="E305" i="170" s="1"/>
  <c r="F305" i="170" s="1"/>
  <c r="H305" i="170" s="1"/>
  <c r="D304" i="170"/>
  <c r="E304" i="170" s="1"/>
  <c r="F304" i="170" s="1"/>
  <c r="H304" i="170" s="1"/>
  <c r="D303" i="170"/>
  <c r="E303" i="170" s="1"/>
  <c r="F303" i="170" s="1"/>
  <c r="H303" i="170" s="1"/>
  <c r="D302" i="170"/>
  <c r="E302" i="170" s="1"/>
  <c r="F302" i="170" s="1"/>
  <c r="H302" i="170" s="1"/>
  <c r="D301" i="170"/>
  <c r="E301" i="170" s="1"/>
  <c r="F301" i="170" s="1"/>
  <c r="H301" i="170" s="1"/>
  <c r="D300" i="170"/>
  <c r="E300" i="170" s="1"/>
  <c r="F300" i="170" s="1"/>
  <c r="H300" i="170" s="1"/>
  <c r="H48" i="170"/>
  <c r="G48" i="170"/>
  <c r="E48" i="170"/>
  <c r="D48" i="170"/>
  <c r="B35" i="170"/>
  <c r="B25" i="170"/>
  <c r="E10" i="170"/>
  <c r="I16" i="170" s="1"/>
  <c r="C23" i="170"/>
  <c r="D23" i="170" s="1"/>
  <c r="E23" i="170" s="1"/>
  <c r="F23" i="170" s="1"/>
  <c r="D19" i="170"/>
  <c r="E19" i="170" s="1"/>
  <c r="I18" i="170"/>
  <c r="D18" i="170"/>
  <c r="E18" i="170" s="1"/>
  <c r="D17" i="170"/>
  <c r="E17" i="170"/>
  <c r="D16" i="170"/>
  <c r="E16" i="170" s="1"/>
  <c r="D15" i="170"/>
  <c r="E15" i="170"/>
  <c r="D14" i="170"/>
  <c r="E14" i="170" s="1"/>
  <c r="G13" i="170"/>
  <c r="F13" i="170"/>
  <c r="H10" i="170"/>
  <c r="G19" i="170" s="1"/>
  <c r="D10" i="170"/>
  <c r="B10" i="170"/>
  <c r="H9" i="170"/>
  <c r="AA3" i="170"/>
  <c r="AA2" i="170"/>
  <c r="K23" i="157"/>
  <c r="H10" i="157"/>
  <c r="L23" i="157" s="1"/>
  <c r="D301" i="157"/>
  <c r="E301" i="157"/>
  <c r="F301" i="157"/>
  <c r="H301" i="157" s="1"/>
  <c r="D302" i="157"/>
  <c r="E302" i="157"/>
  <c r="F302" i="157" s="1"/>
  <c r="H302" i="157" s="1"/>
  <c r="D303" i="157"/>
  <c r="E303" i="157"/>
  <c r="F303" i="157"/>
  <c r="H303" i="157" s="1"/>
  <c r="D304" i="157"/>
  <c r="E304" i="157"/>
  <c r="F304" i="157"/>
  <c r="H304" i="157" s="1"/>
  <c r="D305" i="157"/>
  <c r="E305" i="157"/>
  <c r="F305" i="157"/>
  <c r="H305" i="157" s="1"/>
  <c r="D306" i="157"/>
  <c r="E306" i="157"/>
  <c r="F306" i="157" s="1"/>
  <c r="H306" i="157" s="1"/>
  <c r="D307" i="157"/>
  <c r="E307" i="157"/>
  <c r="F307" i="157"/>
  <c r="H307" i="157" s="1"/>
  <c r="D308" i="157"/>
  <c r="E308" i="157"/>
  <c r="F308" i="157"/>
  <c r="H308" i="157" s="1"/>
  <c r="D309" i="157"/>
  <c r="E309" i="157"/>
  <c r="F309" i="157"/>
  <c r="H309" i="157" s="1"/>
  <c r="D310" i="157"/>
  <c r="E310" i="157"/>
  <c r="F310" i="157" s="1"/>
  <c r="H310" i="157" s="1"/>
  <c r="D311" i="157"/>
  <c r="E311" i="157"/>
  <c r="F311" i="157"/>
  <c r="H311" i="157" s="1"/>
  <c r="D312" i="157"/>
  <c r="E312" i="157"/>
  <c r="F312" i="157"/>
  <c r="H312" i="157" s="1"/>
  <c r="D313" i="157"/>
  <c r="E313" i="157"/>
  <c r="F313" i="157"/>
  <c r="H313" i="157" s="1"/>
  <c r="D314" i="157"/>
  <c r="E314" i="157"/>
  <c r="F314" i="157" s="1"/>
  <c r="H314" i="157" s="1"/>
  <c r="D315" i="157"/>
  <c r="E315" i="157"/>
  <c r="F315" i="157"/>
  <c r="H315" i="157" s="1"/>
  <c r="D316" i="157"/>
  <c r="E316" i="157"/>
  <c r="F316" i="157"/>
  <c r="H316" i="157" s="1"/>
  <c r="D317" i="157"/>
  <c r="E317" i="157"/>
  <c r="F317" i="157"/>
  <c r="H317" i="157" s="1"/>
  <c r="D318" i="157"/>
  <c r="E318" i="157"/>
  <c r="F318" i="157" s="1"/>
  <c r="H318" i="157" s="1"/>
  <c r="D319" i="157"/>
  <c r="E319" i="157"/>
  <c r="F319" i="157"/>
  <c r="H319" i="157" s="1"/>
  <c r="D320" i="157"/>
  <c r="E320" i="157"/>
  <c r="F320" i="157"/>
  <c r="H320" i="157" s="1"/>
  <c r="D321" i="157"/>
  <c r="E321" i="157"/>
  <c r="F321" i="157"/>
  <c r="H321" i="157" s="1"/>
  <c r="D322" i="157"/>
  <c r="E322" i="157"/>
  <c r="F322" i="157" s="1"/>
  <c r="H322" i="157" s="1"/>
  <c r="D323" i="157"/>
  <c r="E323" i="157"/>
  <c r="F323" i="157"/>
  <c r="H323" i="157" s="1"/>
  <c r="D324" i="157"/>
  <c r="E324" i="157"/>
  <c r="F324" i="157"/>
  <c r="H324" i="157" s="1"/>
  <c r="D325" i="157"/>
  <c r="E325" i="157"/>
  <c r="F325" i="157"/>
  <c r="H325" i="157" s="1"/>
  <c r="D326" i="157"/>
  <c r="E326" i="157"/>
  <c r="F326" i="157" s="1"/>
  <c r="H326" i="157" s="1"/>
  <c r="D327" i="157"/>
  <c r="E327" i="157"/>
  <c r="F327" i="157"/>
  <c r="H327" i="157" s="1"/>
  <c r="D328" i="157"/>
  <c r="E328" i="157"/>
  <c r="F328" i="157"/>
  <c r="H328" i="157" s="1"/>
  <c r="D329" i="157"/>
  <c r="E329" i="157"/>
  <c r="F329" i="157"/>
  <c r="H329" i="157" s="1"/>
  <c r="D330" i="157"/>
  <c r="E330" i="157"/>
  <c r="F330" i="157" s="1"/>
  <c r="H330" i="157" s="1"/>
  <c r="D331" i="157"/>
  <c r="E331" i="157"/>
  <c r="F331" i="157"/>
  <c r="H331" i="157" s="1"/>
  <c r="D332" i="157"/>
  <c r="E332" i="157"/>
  <c r="F332" i="157"/>
  <c r="H332" i="157" s="1"/>
  <c r="D333" i="157"/>
  <c r="E333" i="157"/>
  <c r="F333" i="157"/>
  <c r="H333" i="157" s="1"/>
  <c r="D334" i="157"/>
  <c r="E334" i="157"/>
  <c r="F334" i="157" s="1"/>
  <c r="H334" i="157" s="1"/>
  <c r="D335" i="157"/>
  <c r="E335" i="157"/>
  <c r="F335" i="157"/>
  <c r="H335" i="157" s="1"/>
  <c r="D336" i="157"/>
  <c r="E336" i="157"/>
  <c r="F336" i="157"/>
  <c r="H336" i="157" s="1"/>
  <c r="D337" i="157"/>
  <c r="E337" i="157"/>
  <c r="F337" i="157"/>
  <c r="H337" i="157" s="1"/>
  <c r="D338" i="157"/>
  <c r="E338" i="157"/>
  <c r="F338" i="157" s="1"/>
  <c r="H338" i="157" s="1"/>
  <c r="D339" i="157"/>
  <c r="E339" i="157"/>
  <c r="F339" i="157"/>
  <c r="H339" i="157" s="1"/>
  <c r="D340" i="157"/>
  <c r="E340" i="157"/>
  <c r="F340" i="157"/>
  <c r="H340" i="157" s="1"/>
  <c r="D341" i="157"/>
  <c r="E341" i="157"/>
  <c r="F341" i="157"/>
  <c r="H341" i="157" s="1"/>
  <c r="D342" i="157"/>
  <c r="E342" i="157"/>
  <c r="F342" i="157" s="1"/>
  <c r="H342" i="157" s="1"/>
  <c r="D343" i="157"/>
  <c r="E343" i="157"/>
  <c r="F343" i="157"/>
  <c r="H343" i="157" s="1"/>
  <c r="D344" i="157"/>
  <c r="E344" i="157"/>
  <c r="F344" i="157"/>
  <c r="H344" i="157" s="1"/>
  <c r="D345" i="157"/>
  <c r="E345" i="157"/>
  <c r="F345" i="157"/>
  <c r="H345" i="157" s="1"/>
  <c r="D346" i="157"/>
  <c r="E346" i="157"/>
  <c r="F346" i="157" s="1"/>
  <c r="H346" i="157" s="1"/>
  <c r="D347" i="157"/>
  <c r="E347" i="157"/>
  <c r="F347" i="157"/>
  <c r="H347" i="157" s="1"/>
  <c r="D348" i="157"/>
  <c r="E348" i="157"/>
  <c r="F348" i="157"/>
  <c r="H348" i="157" s="1"/>
  <c r="D349" i="157"/>
  <c r="E349" i="157"/>
  <c r="F349" i="157"/>
  <c r="H349" i="157" s="1"/>
  <c r="D350" i="157"/>
  <c r="E350" i="157"/>
  <c r="F350" i="157" s="1"/>
  <c r="H350" i="157" s="1"/>
  <c r="D351" i="157"/>
  <c r="E351" i="157"/>
  <c r="F351" i="157"/>
  <c r="H351" i="157" s="1"/>
  <c r="D352" i="157"/>
  <c r="E352" i="157"/>
  <c r="F352" i="157"/>
  <c r="H352" i="157" s="1"/>
  <c r="D353" i="157"/>
  <c r="E353" i="157"/>
  <c r="F353" i="157"/>
  <c r="H353" i="157" s="1"/>
  <c r="D354" i="157"/>
  <c r="E354" i="157"/>
  <c r="F354" i="157" s="1"/>
  <c r="H354" i="157" s="1"/>
  <c r="D355" i="157"/>
  <c r="E355" i="157"/>
  <c r="F355" i="157"/>
  <c r="H355" i="157" s="1"/>
  <c r="D356" i="157"/>
  <c r="E356" i="157"/>
  <c r="F356" i="157"/>
  <c r="H356" i="157" s="1"/>
  <c r="D357" i="157"/>
  <c r="E357" i="157"/>
  <c r="F357" i="157"/>
  <c r="H357" i="157" s="1"/>
  <c r="D358" i="157"/>
  <c r="E358" i="157"/>
  <c r="F358" i="157" s="1"/>
  <c r="H358" i="157" s="1"/>
  <c r="D359" i="157"/>
  <c r="E359" i="157"/>
  <c r="F359" i="157"/>
  <c r="H359" i="157" s="1"/>
  <c r="D360" i="157"/>
  <c r="E360" i="157"/>
  <c r="F360" i="157"/>
  <c r="H360" i="157" s="1"/>
  <c r="D361" i="157"/>
  <c r="E361" i="157"/>
  <c r="F361" i="157"/>
  <c r="H361" i="157" s="1"/>
  <c r="D362" i="157"/>
  <c r="E362" i="157"/>
  <c r="F362" i="157" s="1"/>
  <c r="H362" i="157" s="1"/>
  <c r="D363" i="157"/>
  <c r="E363" i="157"/>
  <c r="F363" i="157"/>
  <c r="H363" i="157" s="1"/>
  <c r="D364" i="157"/>
  <c r="E364" i="157"/>
  <c r="F364" i="157"/>
  <c r="H364" i="157" s="1"/>
  <c r="D365" i="157"/>
  <c r="E365" i="157"/>
  <c r="F365" i="157"/>
  <c r="H365" i="157" s="1"/>
  <c r="D366" i="157"/>
  <c r="E366" i="157"/>
  <c r="F366" i="157" s="1"/>
  <c r="H366" i="157" s="1"/>
  <c r="D367" i="157"/>
  <c r="E367" i="157"/>
  <c r="F367" i="157"/>
  <c r="H367" i="157" s="1"/>
  <c r="D368" i="157"/>
  <c r="E368" i="157"/>
  <c r="F368" i="157"/>
  <c r="H368" i="157" s="1"/>
  <c r="D369" i="157"/>
  <c r="E369" i="157"/>
  <c r="F369" i="157"/>
  <c r="H369" i="157" s="1"/>
  <c r="D370" i="157"/>
  <c r="E370" i="157"/>
  <c r="F370" i="157" s="1"/>
  <c r="H370" i="157" s="1"/>
  <c r="D371" i="157"/>
  <c r="E371" i="157"/>
  <c r="F371" i="157"/>
  <c r="H371" i="157" s="1"/>
  <c r="D372" i="157"/>
  <c r="E372" i="157"/>
  <c r="F372" i="157"/>
  <c r="H372" i="157" s="1"/>
  <c r="D373" i="157"/>
  <c r="E373" i="157"/>
  <c r="F373" i="157"/>
  <c r="H373" i="157" s="1"/>
  <c r="D374" i="157"/>
  <c r="E374" i="157"/>
  <c r="F374" i="157" s="1"/>
  <c r="H374" i="157" s="1"/>
  <c r="D375" i="157"/>
  <c r="E375" i="157"/>
  <c r="F375" i="157"/>
  <c r="H375" i="157" s="1"/>
  <c r="D376" i="157"/>
  <c r="E376" i="157"/>
  <c r="F376" i="157"/>
  <c r="H376" i="157" s="1"/>
  <c r="D377" i="157"/>
  <c r="E377" i="157"/>
  <c r="F377" i="157"/>
  <c r="H377" i="157" s="1"/>
  <c r="D378" i="157"/>
  <c r="E378" i="157"/>
  <c r="F378" i="157" s="1"/>
  <c r="H378" i="157" s="1"/>
  <c r="D379" i="157"/>
  <c r="E379" i="157"/>
  <c r="F379" i="157"/>
  <c r="H379" i="157" s="1"/>
  <c r="D380" i="157"/>
  <c r="E380" i="157"/>
  <c r="F380" i="157"/>
  <c r="H380" i="157" s="1"/>
  <c r="D381" i="157"/>
  <c r="E381" i="157"/>
  <c r="F381" i="157"/>
  <c r="H381" i="157"/>
  <c r="D382" i="157"/>
  <c r="E382" i="157"/>
  <c r="F382" i="157"/>
  <c r="H382" i="157"/>
  <c r="D383" i="157"/>
  <c r="E383" i="157"/>
  <c r="F383" i="157"/>
  <c r="H383" i="157"/>
  <c r="D384" i="157"/>
  <c r="E384" i="157"/>
  <c r="F384" i="157"/>
  <c r="H384" i="157"/>
  <c r="D385" i="157"/>
  <c r="E385" i="157"/>
  <c r="F385" i="157"/>
  <c r="H385" i="157"/>
  <c r="D386" i="157"/>
  <c r="E386" i="157"/>
  <c r="F386" i="157"/>
  <c r="H386" i="157"/>
  <c r="D387" i="157"/>
  <c r="E387" i="157"/>
  <c r="F387" i="157"/>
  <c r="H387" i="157"/>
  <c r="D388" i="157"/>
  <c r="E388" i="157"/>
  <c r="F388" i="157"/>
  <c r="H388" i="157"/>
  <c r="D389" i="157"/>
  <c r="E389" i="157"/>
  <c r="F389" i="157"/>
  <c r="H389" i="157"/>
  <c r="D390" i="157"/>
  <c r="E390" i="157"/>
  <c r="F390" i="157"/>
  <c r="H390" i="157"/>
  <c r="D391" i="157"/>
  <c r="E391" i="157"/>
  <c r="F391" i="157"/>
  <c r="H391" i="157"/>
  <c r="D392" i="157"/>
  <c r="E392" i="157"/>
  <c r="F392" i="157"/>
  <c r="H392" i="157"/>
  <c r="D393" i="157"/>
  <c r="E393" i="157"/>
  <c r="F393" i="157"/>
  <c r="H393" i="157"/>
  <c r="D394" i="157"/>
  <c r="E394" i="157"/>
  <c r="F394" i="157"/>
  <c r="H394" i="157"/>
  <c r="D395" i="157"/>
  <c r="E395" i="157"/>
  <c r="F395" i="157"/>
  <c r="H395" i="157"/>
  <c r="D396" i="157"/>
  <c r="E396" i="157"/>
  <c r="F396" i="157"/>
  <c r="H396" i="157"/>
  <c r="D397" i="157"/>
  <c r="E397" i="157"/>
  <c r="F397" i="157"/>
  <c r="H397" i="157"/>
  <c r="D398" i="157"/>
  <c r="E398" i="157"/>
  <c r="F398" i="157"/>
  <c r="H398" i="157"/>
  <c r="D399" i="157"/>
  <c r="E399" i="157"/>
  <c r="F399" i="157"/>
  <c r="H399" i="157"/>
  <c r="D400" i="157"/>
  <c r="E400" i="157"/>
  <c r="F400" i="157"/>
  <c r="H400" i="157"/>
  <c r="D401" i="157"/>
  <c r="E401" i="157"/>
  <c r="F401" i="157"/>
  <c r="H401" i="157"/>
  <c r="D402" i="157"/>
  <c r="E402" i="157"/>
  <c r="F402" i="157"/>
  <c r="H402" i="157"/>
  <c r="D403" i="157"/>
  <c r="E403" i="157"/>
  <c r="F403" i="157"/>
  <c r="H403" i="157"/>
  <c r="D404" i="157"/>
  <c r="E404" i="157"/>
  <c r="F404" i="157"/>
  <c r="H404" i="157"/>
  <c r="D405" i="157"/>
  <c r="E405" i="157"/>
  <c r="F405" i="157"/>
  <c r="H405" i="157"/>
  <c r="D406" i="157"/>
  <c r="E406" i="157"/>
  <c r="F406" i="157"/>
  <c r="H406" i="157"/>
  <c r="D407" i="157"/>
  <c r="E407" i="157"/>
  <c r="F407" i="157"/>
  <c r="H407" i="157"/>
  <c r="D408" i="157"/>
  <c r="E408" i="157"/>
  <c r="F408" i="157"/>
  <c r="H408" i="157"/>
  <c r="D409" i="157"/>
  <c r="E409" i="157"/>
  <c r="F409" i="157"/>
  <c r="H409" i="157"/>
  <c r="D410" i="157"/>
  <c r="E410" i="157"/>
  <c r="F410" i="157"/>
  <c r="H410" i="157"/>
  <c r="D411" i="157"/>
  <c r="E411" i="157"/>
  <c r="F411" i="157"/>
  <c r="H411" i="157"/>
  <c r="D412" i="157"/>
  <c r="E412" i="157"/>
  <c r="F412" i="157"/>
  <c r="H412" i="157"/>
  <c r="D413" i="157"/>
  <c r="E413" i="157"/>
  <c r="F413" i="157"/>
  <c r="H413" i="157"/>
  <c r="D414" i="157"/>
  <c r="E414" i="157"/>
  <c r="F414" i="157"/>
  <c r="H414" i="157"/>
  <c r="D415" i="157"/>
  <c r="E415" i="157"/>
  <c r="F415" i="157"/>
  <c r="H415" i="157"/>
  <c r="D416" i="157"/>
  <c r="E416" i="157"/>
  <c r="F416" i="157"/>
  <c r="H416" i="157"/>
  <c r="D417" i="157"/>
  <c r="E417" i="157"/>
  <c r="F417" i="157"/>
  <c r="H417" i="157"/>
  <c r="D418" i="157"/>
  <c r="E418" i="157"/>
  <c r="F418" i="157"/>
  <c r="H418" i="157"/>
  <c r="D419" i="157"/>
  <c r="E419" i="157"/>
  <c r="F419" i="157"/>
  <c r="H419" i="157"/>
  <c r="D420" i="157"/>
  <c r="E420" i="157"/>
  <c r="F420" i="157"/>
  <c r="H420" i="157"/>
  <c r="D300" i="157"/>
  <c r="E300" i="157"/>
  <c r="F300" i="157"/>
  <c r="H300" i="157"/>
  <c r="AA3" i="157"/>
  <c r="AA2" i="157"/>
  <c r="H48" i="157"/>
  <c r="G48" i="157"/>
  <c r="E48" i="157"/>
  <c r="D48" i="157"/>
  <c r="B35" i="157"/>
  <c r="B10" i="157"/>
  <c r="D24" i="157"/>
  <c r="D10" i="157"/>
  <c r="M23" i="157" s="1"/>
  <c r="N23" i="157" s="1"/>
  <c r="O23" i="157" s="1"/>
  <c r="C23" i="157"/>
  <c r="D23" i="157" s="1"/>
  <c r="E23" i="157" s="1"/>
  <c r="F23" i="157" s="1"/>
  <c r="B25" i="157"/>
  <c r="E10" i="157"/>
  <c r="I17" i="157" s="1"/>
  <c r="D15" i="157"/>
  <c r="E15" i="157"/>
  <c r="D16" i="157"/>
  <c r="E16" i="157" s="1"/>
  <c r="D17" i="157"/>
  <c r="E17" i="157"/>
  <c r="D18" i="157"/>
  <c r="E18" i="157" s="1"/>
  <c r="D19" i="157"/>
  <c r="E19" i="157"/>
  <c r="D14" i="157"/>
  <c r="E14" i="157" s="1"/>
  <c r="G13" i="157"/>
  <c r="F13" i="157"/>
  <c r="G15" i="157"/>
  <c r="H9" i="157"/>
  <c r="I17" i="170"/>
  <c r="C10" i="170"/>
  <c r="F15" i="170"/>
  <c r="G17" i="170"/>
  <c r="G18" i="170"/>
  <c r="G14" i="170"/>
  <c r="G15" i="170"/>
  <c r="F17" i="170"/>
  <c r="G16" i="170"/>
  <c r="F18" i="170"/>
  <c r="F14" i="170"/>
  <c r="F16" i="170"/>
  <c r="F19" i="170"/>
  <c r="I19" i="170"/>
  <c r="I15" i="170"/>
  <c r="G14" i="157"/>
  <c r="F19" i="157"/>
  <c r="G17" i="157"/>
  <c r="F16" i="157"/>
  <c r="F14" i="157"/>
  <c r="G19" i="157"/>
  <c r="I18" i="157"/>
  <c r="D277" i="155"/>
  <c r="E277" i="155"/>
  <c r="F277" i="155" s="1"/>
  <c r="H277" i="155" s="1"/>
  <c r="D278" i="155"/>
  <c r="E278" i="155"/>
  <c r="F278" i="155" s="1"/>
  <c r="H278" i="155" s="1"/>
  <c r="D279" i="155"/>
  <c r="E279" i="155"/>
  <c r="F279" i="155" s="1"/>
  <c r="H279" i="155" s="1"/>
  <c r="D280" i="155"/>
  <c r="E280" i="155"/>
  <c r="F280" i="155" s="1"/>
  <c r="H280" i="155" s="1"/>
  <c r="D281" i="155"/>
  <c r="E281" i="155"/>
  <c r="F281" i="155" s="1"/>
  <c r="H281" i="155" s="1"/>
  <c r="D282" i="155"/>
  <c r="E282" i="155"/>
  <c r="F282" i="155" s="1"/>
  <c r="H282" i="155" s="1"/>
  <c r="D283" i="155"/>
  <c r="E283" i="155"/>
  <c r="F283" i="155" s="1"/>
  <c r="H283" i="155" s="1"/>
  <c r="D284" i="155"/>
  <c r="E284" i="155"/>
  <c r="F284" i="155" s="1"/>
  <c r="H284" i="155" s="1"/>
  <c r="D285" i="155"/>
  <c r="E285" i="155"/>
  <c r="F285" i="155" s="1"/>
  <c r="H285" i="155" s="1"/>
  <c r="D286" i="155"/>
  <c r="E286" i="155"/>
  <c r="F286" i="155" s="1"/>
  <c r="H286" i="155" s="1"/>
  <c r="D287" i="155"/>
  <c r="E287" i="155"/>
  <c r="F287" i="155" s="1"/>
  <c r="H287" i="155" s="1"/>
  <c r="D288" i="155"/>
  <c r="E288" i="155"/>
  <c r="F288" i="155" s="1"/>
  <c r="H288" i="155" s="1"/>
  <c r="D289" i="155"/>
  <c r="E289" i="155"/>
  <c r="F289" i="155" s="1"/>
  <c r="H289" i="155" s="1"/>
  <c r="D290" i="155"/>
  <c r="E290" i="155"/>
  <c r="F290" i="155" s="1"/>
  <c r="H290" i="155" s="1"/>
  <c r="D291" i="155"/>
  <c r="E291" i="155"/>
  <c r="F291" i="155" s="1"/>
  <c r="H291" i="155" s="1"/>
  <c r="D292" i="155"/>
  <c r="E292" i="155"/>
  <c r="F292" i="155" s="1"/>
  <c r="H292" i="155" s="1"/>
  <c r="D293" i="155"/>
  <c r="E293" i="155"/>
  <c r="F293" i="155" s="1"/>
  <c r="H293" i="155" s="1"/>
  <c r="D294" i="155"/>
  <c r="E294" i="155"/>
  <c r="F294" i="155" s="1"/>
  <c r="H294" i="155" s="1"/>
  <c r="D295" i="155"/>
  <c r="E295" i="155"/>
  <c r="F295" i="155" s="1"/>
  <c r="H295" i="155" s="1"/>
  <c r="D296" i="155"/>
  <c r="E296" i="155"/>
  <c r="F296" i="155" s="1"/>
  <c r="H296" i="155" s="1"/>
  <c r="D297" i="155"/>
  <c r="E297" i="155"/>
  <c r="F297" i="155" s="1"/>
  <c r="H297" i="155" s="1"/>
  <c r="D298" i="155"/>
  <c r="E298" i="155"/>
  <c r="F298" i="155" s="1"/>
  <c r="H298" i="155" s="1"/>
  <c r="D299" i="155"/>
  <c r="E299" i="155"/>
  <c r="F299" i="155" s="1"/>
  <c r="H299" i="155" s="1"/>
  <c r="D300" i="155"/>
  <c r="E300" i="155"/>
  <c r="F300" i="155" s="1"/>
  <c r="H300" i="155" s="1"/>
  <c r="D301" i="155"/>
  <c r="E301" i="155"/>
  <c r="F301" i="155" s="1"/>
  <c r="H301" i="155" s="1"/>
  <c r="D302" i="155"/>
  <c r="E302" i="155"/>
  <c r="F302" i="155" s="1"/>
  <c r="H302" i="155" s="1"/>
  <c r="D303" i="155"/>
  <c r="E303" i="155"/>
  <c r="F303" i="155" s="1"/>
  <c r="H303" i="155" s="1"/>
  <c r="D304" i="155"/>
  <c r="E304" i="155"/>
  <c r="F304" i="155" s="1"/>
  <c r="H304" i="155" s="1"/>
  <c r="D305" i="155"/>
  <c r="E305" i="155"/>
  <c r="F305" i="155" s="1"/>
  <c r="H305" i="155" s="1"/>
  <c r="D306" i="155"/>
  <c r="E306" i="155"/>
  <c r="F306" i="155" s="1"/>
  <c r="H306" i="155" s="1"/>
  <c r="D307" i="155"/>
  <c r="E307" i="155"/>
  <c r="F307" i="155" s="1"/>
  <c r="H307" i="155" s="1"/>
  <c r="D308" i="155"/>
  <c r="E308" i="155"/>
  <c r="F308" i="155" s="1"/>
  <c r="H308" i="155" s="1"/>
  <c r="D309" i="155"/>
  <c r="E309" i="155"/>
  <c r="F309" i="155" s="1"/>
  <c r="H309" i="155" s="1"/>
  <c r="D310" i="155"/>
  <c r="E310" i="155"/>
  <c r="F310" i="155" s="1"/>
  <c r="H310" i="155" s="1"/>
  <c r="D311" i="155"/>
  <c r="E311" i="155"/>
  <c r="F311" i="155" s="1"/>
  <c r="H311" i="155" s="1"/>
  <c r="D312" i="155"/>
  <c r="E312" i="155"/>
  <c r="F312" i="155" s="1"/>
  <c r="H312" i="155" s="1"/>
  <c r="D313" i="155"/>
  <c r="E313" i="155"/>
  <c r="F313" i="155" s="1"/>
  <c r="H313" i="155" s="1"/>
  <c r="D314" i="155"/>
  <c r="E314" i="155"/>
  <c r="F314" i="155" s="1"/>
  <c r="H314" i="155" s="1"/>
  <c r="D315" i="155"/>
  <c r="E315" i="155"/>
  <c r="F315" i="155" s="1"/>
  <c r="H315" i="155" s="1"/>
  <c r="D316" i="155"/>
  <c r="E316" i="155"/>
  <c r="F316" i="155" s="1"/>
  <c r="H316" i="155" s="1"/>
  <c r="D317" i="155"/>
  <c r="E317" i="155"/>
  <c r="F317" i="155" s="1"/>
  <c r="H317" i="155" s="1"/>
  <c r="D318" i="155"/>
  <c r="E318" i="155"/>
  <c r="F318" i="155" s="1"/>
  <c r="H318" i="155" s="1"/>
  <c r="D319" i="155"/>
  <c r="E319" i="155"/>
  <c r="F319" i="155" s="1"/>
  <c r="H319" i="155" s="1"/>
  <c r="D320" i="155"/>
  <c r="E320" i="155"/>
  <c r="F320" i="155" s="1"/>
  <c r="H320" i="155" s="1"/>
  <c r="D321" i="155"/>
  <c r="E321" i="155"/>
  <c r="F321" i="155" s="1"/>
  <c r="H321" i="155" s="1"/>
  <c r="D322" i="155"/>
  <c r="E322" i="155"/>
  <c r="F322" i="155" s="1"/>
  <c r="H322" i="155" s="1"/>
  <c r="D323" i="155"/>
  <c r="E323" i="155"/>
  <c r="F323" i="155" s="1"/>
  <c r="H323" i="155" s="1"/>
  <c r="D324" i="155"/>
  <c r="E324" i="155"/>
  <c r="F324" i="155" s="1"/>
  <c r="H324" i="155" s="1"/>
  <c r="D325" i="155"/>
  <c r="E325" i="155"/>
  <c r="F325" i="155" s="1"/>
  <c r="H325" i="155" s="1"/>
  <c r="D326" i="155"/>
  <c r="E326" i="155"/>
  <c r="F326" i="155" s="1"/>
  <c r="H326" i="155" s="1"/>
  <c r="D327" i="155"/>
  <c r="E327" i="155"/>
  <c r="F327" i="155" s="1"/>
  <c r="H327" i="155" s="1"/>
  <c r="D328" i="155"/>
  <c r="E328" i="155"/>
  <c r="F328" i="155" s="1"/>
  <c r="H328" i="155" s="1"/>
  <c r="D329" i="155"/>
  <c r="E329" i="155"/>
  <c r="F329" i="155" s="1"/>
  <c r="H329" i="155" s="1"/>
  <c r="D330" i="155"/>
  <c r="E330" i="155"/>
  <c r="F330" i="155" s="1"/>
  <c r="H330" i="155" s="1"/>
  <c r="D331" i="155"/>
  <c r="E331" i="155"/>
  <c r="F331" i="155" s="1"/>
  <c r="H331" i="155" s="1"/>
  <c r="D332" i="155"/>
  <c r="E332" i="155"/>
  <c r="F332" i="155" s="1"/>
  <c r="H332" i="155" s="1"/>
  <c r="D333" i="155"/>
  <c r="E333" i="155"/>
  <c r="F333" i="155" s="1"/>
  <c r="H333" i="155" s="1"/>
  <c r="D334" i="155"/>
  <c r="E334" i="155"/>
  <c r="F334" i="155" s="1"/>
  <c r="H334" i="155" s="1"/>
  <c r="D335" i="155"/>
  <c r="E335" i="155"/>
  <c r="F335" i="155" s="1"/>
  <c r="H335" i="155" s="1"/>
  <c r="D336" i="155"/>
  <c r="E336" i="155"/>
  <c r="F336" i="155" s="1"/>
  <c r="H336" i="155" s="1"/>
  <c r="D337" i="155"/>
  <c r="E337" i="155"/>
  <c r="F337" i="155" s="1"/>
  <c r="H337" i="155" s="1"/>
  <c r="D338" i="155"/>
  <c r="E338" i="155"/>
  <c r="F338" i="155" s="1"/>
  <c r="H338" i="155" s="1"/>
  <c r="D339" i="155"/>
  <c r="E339" i="155"/>
  <c r="F339" i="155" s="1"/>
  <c r="H339" i="155" s="1"/>
  <c r="D340" i="155"/>
  <c r="E340" i="155"/>
  <c r="F340" i="155" s="1"/>
  <c r="H340" i="155" s="1"/>
  <c r="D341" i="155"/>
  <c r="E341" i="155"/>
  <c r="F341" i="155" s="1"/>
  <c r="H341" i="155" s="1"/>
  <c r="D342" i="155"/>
  <c r="E342" i="155"/>
  <c r="F342" i="155" s="1"/>
  <c r="H342" i="155" s="1"/>
  <c r="D343" i="155"/>
  <c r="E343" i="155"/>
  <c r="F343" i="155" s="1"/>
  <c r="H343" i="155" s="1"/>
  <c r="D344" i="155"/>
  <c r="E344" i="155"/>
  <c r="F344" i="155" s="1"/>
  <c r="H344" i="155" s="1"/>
  <c r="D345" i="155"/>
  <c r="E345" i="155"/>
  <c r="F345" i="155" s="1"/>
  <c r="H345" i="155" s="1"/>
  <c r="D346" i="155"/>
  <c r="E346" i="155"/>
  <c r="F346" i="155" s="1"/>
  <c r="H346" i="155" s="1"/>
  <c r="D347" i="155"/>
  <c r="E347" i="155"/>
  <c r="F347" i="155" s="1"/>
  <c r="H347" i="155" s="1"/>
  <c r="D348" i="155"/>
  <c r="E348" i="155"/>
  <c r="F348" i="155" s="1"/>
  <c r="H348" i="155" s="1"/>
  <c r="D349" i="155"/>
  <c r="E349" i="155"/>
  <c r="F349" i="155" s="1"/>
  <c r="H349" i="155" s="1"/>
  <c r="D350" i="155"/>
  <c r="E350" i="155"/>
  <c r="F350" i="155" s="1"/>
  <c r="H350" i="155" s="1"/>
  <c r="D351" i="155"/>
  <c r="E351" i="155"/>
  <c r="F351" i="155" s="1"/>
  <c r="H351" i="155" s="1"/>
  <c r="D352" i="155"/>
  <c r="E352" i="155"/>
  <c r="F352" i="155" s="1"/>
  <c r="H352" i="155" s="1"/>
  <c r="D353" i="155"/>
  <c r="E353" i="155"/>
  <c r="F353" i="155" s="1"/>
  <c r="H353" i="155" s="1"/>
  <c r="D354" i="155"/>
  <c r="E354" i="155"/>
  <c r="F354" i="155" s="1"/>
  <c r="H354" i="155" s="1"/>
  <c r="D355" i="155"/>
  <c r="E355" i="155"/>
  <c r="F355" i="155" s="1"/>
  <c r="H355" i="155" s="1"/>
  <c r="D356" i="155"/>
  <c r="E356" i="155"/>
  <c r="F356" i="155" s="1"/>
  <c r="H356" i="155" s="1"/>
  <c r="D357" i="155"/>
  <c r="E357" i="155"/>
  <c r="F357" i="155" s="1"/>
  <c r="H357" i="155" s="1"/>
  <c r="D358" i="155"/>
  <c r="E358" i="155"/>
  <c r="F358" i="155" s="1"/>
  <c r="H358" i="155" s="1"/>
  <c r="D359" i="155"/>
  <c r="E359" i="155"/>
  <c r="F359" i="155" s="1"/>
  <c r="H359" i="155" s="1"/>
  <c r="D360" i="155"/>
  <c r="E360" i="155"/>
  <c r="F360" i="155" s="1"/>
  <c r="H360" i="155" s="1"/>
  <c r="D361" i="155"/>
  <c r="E361" i="155"/>
  <c r="F361" i="155" s="1"/>
  <c r="H361" i="155" s="1"/>
  <c r="D362" i="155"/>
  <c r="E362" i="155"/>
  <c r="F362" i="155" s="1"/>
  <c r="H362" i="155" s="1"/>
  <c r="D363" i="155"/>
  <c r="E363" i="155"/>
  <c r="F363" i="155" s="1"/>
  <c r="H363" i="155" s="1"/>
  <c r="D364" i="155"/>
  <c r="E364" i="155"/>
  <c r="F364" i="155" s="1"/>
  <c r="H364" i="155" s="1"/>
  <c r="D365" i="155"/>
  <c r="E365" i="155"/>
  <c r="F365" i="155" s="1"/>
  <c r="H365" i="155" s="1"/>
  <c r="D366" i="155"/>
  <c r="E366" i="155"/>
  <c r="F366" i="155" s="1"/>
  <c r="H366" i="155" s="1"/>
  <c r="D367" i="155"/>
  <c r="E367" i="155"/>
  <c r="F367" i="155" s="1"/>
  <c r="H367" i="155" s="1"/>
  <c r="D368" i="155"/>
  <c r="E368" i="155"/>
  <c r="F368" i="155" s="1"/>
  <c r="H368" i="155" s="1"/>
  <c r="D369" i="155"/>
  <c r="E369" i="155"/>
  <c r="F369" i="155" s="1"/>
  <c r="H369" i="155" s="1"/>
  <c r="D370" i="155"/>
  <c r="E370" i="155"/>
  <c r="F370" i="155" s="1"/>
  <c r="H370" i="155" s="1"/>
  <c r="D371" i="155"/>
  <c r="E371" i="155"/>
  <c r="F371" i="155" s="1"/>
  <c r="H371" i="155" s="1"/>
  <c r="D372" i="155"/>
  <c r="E372" i="155"/>
  <c r="F372" i="155" s="1"/>
  <c r="H372" i="155" s="1"/>
  <c r="D373" i="155"/>
  <c r="E373" i="155"/>
  <c r="F373" i="155" s="1"/>
  <c r="H373" i="155" s="1"/>
  <c r="D374" i="155"/>
  <c r="E374" i="155"/>
  <c r="F374" i="155" s="1"/>
  <c r="H374" i="155" s="1"/>
  <c r="D375" i="155"/>
  <c r="E375" i="155"/>
  <c r="F375" i="155" s="1"/>
  <c r="H375" i="155" s="1"/>
  <c r="D376" i="155"/>
  <c r="E376" i="155"/>
  <c r="F376" i="155" s="1"/>
  <c r="H376" i="155" s="1"/>
  <c r="D377" i="155"/>
  <c r="E377" i="155"/>
  <c r="F377" i="155" s="1"/>
  <c r="H377" i="155" s="1"/>
  <c r="D378" i="155"/>
  <c r="E378" i="155"/>
  <c r="F378" i="155" s="1"/>
  <c r="H378" i="155" s="1"/>
  <c r="D379" i="155"/>
  <c r="E379" i="155"/>
  <c r="F379" i="155" s="1"/>
  <c r="H379" i="155" s="1"/>
  <c r="D380" i="155"/>
  <c r="E380" i="155"/>
  <c r="F380" i="155" s="1"/>
  <c r="H380" i="155" s="1"/>
  <c r="D381" i="155"/>
  <c r="E381" i="155"/>
  <c r="F381" i="155" s="1"/>
  <c r="H381" i="155" s="1"/>
  <c r="D382" i="155"/>
  <c r="E382" i="155"/>
  <c r="F382" i="155" s="1"/>
  <c r="H382" i="155" s="1"/>
  <c r="D383" i="155"/>
  <c r="E383" i="155"/>
  <c r="F383" i="155" s="1"/>
  <c r="H383" i="155" s="1"/>
  <c r="D384" i="155"/>
  <c r="E384" i="155"/>
  <c r="F384" i="155" s="1"/>
  <c r="H384" i="155" s="1"/>
  <c r="D385" i="155"/>
  <c r="E385" i="155"/>
  <c r="F385" i="155" s="1"/>
  <c r="H385" i="155" s="1"/>
  <c r="D386" i="155"/>
  <c r="E386" i="155"/>
  <c r="F386" i="155" s="1"/>
  <c r="H386" i="155" s="1"/>
  <c r="D387" i="155"/>
  <c r="E387" i="155"/>
  <c r="F387" i="155" s="1"/>
  <c r="H387" i="155" s="1"/>
  <c r="D388" i="155"/>
  <c r="E388" i="155"/>
  <c r="F388" i="155" s="1"/>
  <c r="H388" i="155" s="1"/>
  <c r="D389" i="155"/>
  <c r="E389" i="155"/>
  <c r="F389" i="155" s="1"/>
  <c r="H389" i="155" s="1"/>
  <c r="D390" i="155"/>
  <c r="E390" i="155"/>
  <c r="F390" i="155" s="1"/>
  <c r="H390" i="155" s="1"/>
  <c r="D391" i="155"/>
  <c r="E391" i="155"/>
  <c r="F391" i="155" s="1"/>
  <c r="H391" i="155" s="1"/>
  <c r="D392" i="155"/>
  <c r="E392" i="155"/>
  <c r="F392" i="155" s="1"/>
  <c r="H392" i="155" s="1"/>
  <c r="D393" i="155"/>
  <c r="E393" i="155"/>
  <c r="F393" i="155" s="1"/>
  <c r="H393" i="155" s="1"/>
  <c r="D394" i="155"/>
  <c r="E394" i="155"/>
  <c r="F394" i="155" s="1"/>
  <c r="H394" i="155" s="1"/>
  <c r="D395" i="155"/>
  <c r="E395" i="155"/>
  <c r="F395" i="155" s="1"/>
  <c r="H395" i="155" s="1"/>
  <c r="D396" i="155"/>
  <c r="E396" i="155"/>
  <c r="F396" i="155" s="1"/>
  <c r="H396" i="155" s="1"/>
  <c r="D276" i="155"/>
  <c r="E276" i="155"/>
  <c r="F276" i="155" s="1"/>
  <c r="H276" i="155" s="1"/>
  <c r="AA3" i="155"/>
  <c r="AA2" i="155"/>
  <c r="H46" i="155"/>
  <c r="G46" i="155"/>
  <c r="E46" i="155"/>
  <c r="D46" i="155"/>
  <c r="B34" i="155"/>
  <c r="B10" i="155"/>
  <c r="D23" i="155"/>
  <c r="E22" i="155" s="1"/>
  <c r="F22" i="155" s="1"/>
  <c r="D10" i="155"/>
  <c r="C10" i="155" s="1"/>
  <c r="C22" i="155"/>
  <c r="D22" i="155" s="1"/>
  <c r="B24" i="155"/>
  <c r="E10" i="155" s="1"/>
  <c r="I15" i="155" s="1"/>
  <c r="D15" i="155"/>
  <c r="E15" i="155"/>
  <c r="D16" i="155"/>
  <c r="E16" i="155" s="1"/>
  <c r="D17" i="155"/>
  <c r="E17" i="155" s="1"/>
  <c r="D18" i="155"/>
  <c r="E18" i="155" s="1"/>
  <c r="D14" i="155"/>
  <c r="E14" i="155"/>
  <c r="G13" i="155"/>
  <c r="F13" i="155"/>
  <c r="H10" i="155"/>
  <c r="F15" i="155"/>
  <c r="H9" i="155"/>
  <c r="H10" i="143"/>
  <c r="L23" i="143"/>
  <c r="K23" i="143"/>
  <c r="P23" i="143" s="1"/>
  <c r="Q23" i="143" s="1"/>
  <c r="D302" i="143"/>
  <c r="E302" i="143"/>
  <c r="F302" i="143"/>
  <c r="H302" i="143"/>
  <c r="D277" i="143"/>
  <c r="E277" i="143"/>
  <c r="F277" i="143"/>
  <c r="H277" i="143"/>
  <c r="D278" i="143"/>
  <c r="E278" i="143"/>
  <c r="F278" i="143"/>
  <c r="H278" i="143"/>
  <c r="D279" i="143"/>
  <c r="E279" i="143"/>
  <c r="F279" i="143"/>
  <c r="H279" i="143"/>
  <c r="D280" i="143"/>
  <c r="E280" i="143"/>
  <c r="F280" i="143"/>
  <c r="H280" i="143"/>
  <c r="D281" i="143"/>
  <c r="E281" i="143"/>
  <c r="F281" i="143"/>
  <c r="H281" i="143"/>
  <c r="D282" i="143"/>
  <c r="E282" i="143"/>
  <c r="F282" i="143"/>
  <c r="H282" i="143"/>
  <c r="D283" i="143"/>
  <c r="E283" i="143"/>
  <c r="F283" i="143"/>
  <c r="H283" i="143"/>
  <c r="D284" i="143"/>
  <c r="E284" i="143"/>
  <c r="F284" i="143"/>
  <c r="H284" i="143"/>
  <c r="D285" i="143"/>
  <c r="E285" i="143"/>
  <c r="F285" i="143"/>
  <c r="H285" i="143"/>
  <c r="D286" i="143"/>
  <c r="E286" i="143"/>
  <c r="F286" i="143"/>
  <c r="H286" i="143"/>
  <c r="D287" i="143"/>
  <c r="E287" i="143"/>
  <c r="F287" i="143"/>
  <c r="H287" i="143"/>
  <c r="D288" i="143"/>
  <c r="E288" i="143"/>
  <c r="F288" i="143"/>
  <c r="H288" i="143"/>
  <c r="D289" i="143"/>
  <c r="E289" i="143"/>
  <c r="F289" i="143"/>
  <c r="H289" i="143"/>
  <c r="D290" i="143"/>
  <c r="E290" i="143"/>
  <c r="F290" i="143"/>
  <c r="H290" i="143"/>
  <c r="D291" i="143"/>
  <c r="E291" i="143"/>
  <c r="F291" i="143"/>
  <c r="H291" i="143"/>
  <c r="D292" i="143"/>
  <c r="E292" i="143"/>
  <c r="F292" i="143"/>
  <c r="H292" i="143"/>
  <c r="D293" i="143"/>
  <c r="E293" i="143"/>
  <c r="F293" i="143"/>
  <c r="H293" i="143"/>
  <c r="D294" i="143"/>
  <c r="E294" i="143"/>
  <c r="F294" i="143"/>
  <c r="H294" i="143"/>
  <c r="D295" i="143"/>
  <c r="E295" i="143"/>
  <c r="F295" i="143"/>
  <c r="H295" i="143"/>
  <c r="D296" i="143"/>
  <c r="E296" i="143"/>
  <c r="F296" i="143"/>
  <c r="H296" i="143"/>
  <c r="D297" i="143"/>
  <c r="E297" i="143"/>
  <c r="F297" i="143"/>
  <c r="H297" i="143"/>
  <c r="D298" i="143"/>
  <c r="E298" i="143"/>
  <c r="F298" i="143"/>
  <c r="H298" i="143"/>
  <c r="D299" i="143"/>
  <c r="E299" i="143"/>
  <c r="F299" i="143"/>
  <c r="H299" i="143"/>
  <c r="D300" i="143"/>
  <c r="E300" i="143"/>
  <c r="F300" i="143"/>
  <c r="H300" i="143"/>
  <c r="D301" i="143"/>
  <c r="E301" i="143"/>
  <c r="F301" i="143"/>
  <c r="H301" i="143"/>
  <c r="D303" i="143"/>
  <c r="E303" i="143"/>
  <c r="F303" i="143"/>
  <c r="H303" i="143"/>
  <c r="D304" i="143"/>
  <c r="E304" i="143"/>
  <c r="F304" i="143"/>
  <c r="H304" i="143"/>
  <c r="D305" i="143"/>
  <c r="E305" i="143"/>
  <c r="F305" i="143"/>
  <c r="H305" i="143"/>
  <c r="D306" i="143"/>
  <c r="E306" i="143"/>
  <c r="F306" i="143"/>
  <c r="H306" i="143"/>
  <c r="D307" i="143"/>
  <c r="E307" i="143"/>
  <c r="F307" i="143"/>
  <c r="H307" i="143"/>
  <c r="D308" i="143"/>
  <c r="E308" i="143"/>
  <c r="F308" i="143"/>
  <c r="H308" i="143"/>
  <c r="D309" i="143"/>
  <c r="E309" i="143"/>
  <c r="F309" i="143"/>
  <c r="H309" i="143"/>
  <c r="D310" i="143"/>
  <c r="E310" i="143"/>
  <c r="F310" i="143"/>
  <c r="H310" i="143"/>
  <c r="D311" i="143"/>
  <c r="E311" i="143"/>
  <c r="F311" i="143"/>
  <c r="H311" i="143"/>
  <c r="D312" i="143"/>
  <c r="E312" i="143"/>
  <c r="F312" i="143"/>
  <c r="H312" i="143"/>
  <c r="D313" i="143"/>
  <c r="E313" i="143"/>
  <c r="F313" i="143"/>
  <c r="H313" i="143"/>
  <c r="D314" i="143"/>
  <c r="E314" i="143"/>
  <c r="F314" i="143"/>
  <c r="H314" i="143"/>
  <c r="D315" i="143"/>
  <c r="E315" i="143"/>
  <c r="F315" i="143"/>
  <c r="H315" i="143"/>
  <c r="D316" i="143"/>
  <c r="E316" i="143"/>
  <c r="F316" i="143"/>
  <c r="H316" i="143"/>
  <c r="D317" i="143"/>
  <c r="E317" i="143"/>
  <c r="F317" i="143"/>
  <c r="H317" i="143"/>
  <c r="D318" i="143"/>
  <c r="E318" i="143"/>
  <c r="F318" i="143"/>
  <c r="H318" i="143"/>
  <c r="D319" i="143"/>
  <c r="E319" i="143"/>
  <c r="F319" i="143"/>
  <c r="H319" i="143"/>
  <c r="D320" i="143"/>
  <c r="E320" i="143"/>
  <c r="F320" i="143"/>
  <c r="H320" i="143"/>
  <c r="D321" i="143"/>
  <c r="E321" i="143"/>
  <c r="F321" i="143"/>
  <c r="H321" i="143"/>
  <c r="D322" i="143"/>
  <c r="E322" i="143"/>
  <c r="F322" i="143"/>
  <c r="H322" i="143"/>
  <c r="D323" i="143"/>
  <c r="E323" i="143"/>
  <c r="F323" i="143"/>
  <c r="H323" i="143"/>
  <c r="D324" i="143"/>
  <c r="E324" i="143"/>
  <c r="F324" i="143"/>
  <c r="H324" i="143"/>
  <c r="D325" i="143"/>
  <c r="E325" i="143"/>
  <c r="F325" i="143"/>
  <c r="H325" i="143"/>
  <c r="D326" i="143"/>
  <c r="E326" i="143"/>
  <c r="F326" i="143"/>
  <c r="H326" i="143"/>
  <c r="D327" i="143"/>
  <c r="E327" i="143"/>
  <c r="F327" i="143"/>
  <c r="H327" i="143"/>
  <c r="D328" i="143"/>
  <c r="E328" i="143"/>
  <c r="F328" i="143"/>
  <c r="H328" i="143"/>
  <c r="D329" i="143"/>
  <c r="E329" i="143"/>
  <c r="F329" i="143"/>
  <c r="H329" i="143"/>
  <c r="D330" i="143"/>
  <c r="E330" i="143"/>
  <c r="F330" i="143"/>
  <c r="H330" i="143"/>
  <c r="D331" i="143"/>
  <c r="E331" i="143"/>
  <c r="F331" i="143"/>
  <c r="H331" i="143"/>
  <c r="D332" i="143"/>
  <c r="E332" i="143"/>
  <c r="F332" i="143"/>
  <c r="H332" i="143"/>
  <c r="D333" i="143"/>
  <c r="E333" i="143"/>
  <c r="F333" i="143"/>
  <c r="H333" i="143"/>
  <c r="D334" i="143"/>
  <c r="E334" i="143"/>
  <c r="F334" i="143"/>
  <c r="H334" i="143"/>
  <c r="D335" i="143"/>
  <c r="E335" i="143"/>
  <c r="F335" i="143"/>
  <c r="H335" i="143"/>
  <c r="D336" i="143"/>
  <c r="E336" i="143"/>
  <c r="F336" i="143"/>
  <c r="H336" i="143"/>
  <c r="D337" i="143"/>
  <c r="E337" i="143"/>
  <c r="F337" i="143"/>
  <c r="H337" i="143"/>
  <c r="D338" i="143"/>
  <c r="E338" i="143"/>
  <c r="F338" i="143"/>
  <c r="H338" i="143"/>
  <c r="D339" i="143"/>
  <c r="E339" i="143"/>
  <c r="F339" i="143"/>
  <c r="H339" i="143"/>
  <c r="D340" i="143"/>
  <c r="E340" i="143"/>
  <c r="F340" i="143"/>
  <c r="H340" i="143"/>
  <c r="D341" i="143"/>
  <c r="E341" i="143"/>
  <c r="F341" i="143"/>
  <c r="H341" i="143"/>
  <c r="D342" i="143"/>
  <c r="E342" i="143"/>
  <c r="F342" i="143"/>
  <c r="H342" i="143"/>
  <c r="D343" i="143"/>
  <c r="E343" i="143"/>
  <c r="F343" i="143"/>
  <c r="H343" i="143"/>
  <c r="D344" i="143"/>
  <c r="E344" i="143"/>
  <c r="F344" i="143"/>
  <c r="H344" i="143"/>
  <c r="D345" i="143"/>
  <c r="E345" i="143"/>
  <c r="F345" i="143"/>
  <c r="H345" i="143"/>
  <c r="D346" i="143"/>
  <c r="E346" i="143"/>
  <c r="F346" i="143"/>
  <c r="H346" i="143"/>
  <c r="D347" i="143"/>
  <c r="E347" i="143"/>
  <c r="F347" i="143"/>
  <c r="H347" i="143"/>
  <c r="D348" i="143"/>
  <c r="E348" i="143"/>
  <c r="F348" i="143"/>
  <c r="H348" i="143"/>
  <c r="D349" i="143"/>
  <c r="E349" i="143"/>
  <c r="F349" i="143"/>
  <c r="H349" i="143"/>
  <c r="D350" i="143"/>
  <c r="E350" i="143"/>
  <c r="F350" i="143"/>
  <c r="H350" i="143"/>
  <c r="D351" i="143"/>
  <c r="E351" i="143"/>
  <c r="F351" i="143"/>
  <c r="H351" i="143"/>
  <c r="D352" i="143"/>
  <c r="E352" i="143"/>
  <c r="F352" i="143"/>
  <c r="H352" i="143"/>
  <c r="D353" i="143"/>
  <c r="E353" i="143"/>
  <c r="F353" i="143"/>
  <c r="H353" i="143"/>
  <c r="D354" i="143"/>
  <c r="E354" i="143"/>
  <c r="F354" i="143"/>
  <c r="H354" i="143"/>
  <c r="D355" i="143"/>
  <c r="E355" i="143"/>
  <c r="F355" i="143"/>
  <c r="H355" i="143"/>
  <c r="D356" i="143"/>
  <c r="E356" i="143"/>
  <c r="F356" i="143"/>
  <c r="H356" i="143"/>
  <c r="D357" i="143"/>
  <c r="E357" i="143"/>
  <c r="F357" i="143"/>
  <c r="H357" i="143"/>
  <c r="D358" i="143"/>
  <c r="E358" i="143"/>
  <c r="F358" i="143"/>
  <c r="H358" i="143"/>
  <c r="D359" i="143"/>
  <c r="E359" i="143"/>
  <c r="F359" i="143"/>
  <c r="H359" i="143"/>
  <c r="D360" i="143"/>
  <c r="E360" i="143"/>
  <c r="F360" i="143"/>
  <c r="H360" i="143"/>
  <c r="D361" i="143"/>
  <c r="E361" i="143"/>
  <c r="F361" i="143"/>
  <c r="H361" i="143"/>
  <c r="D362" i="143"/>
  <c r="E362" i="143"/>
  <c r="F362" i="143"/>
  <c r="H362" i="143"/>
  <c r="D363" i="143"/>
  <c r="E363" i="143"/>
  <c r="F363" i="143"/>
  <c r="H363" i="143"/>
  <c r="D364" i="143"/>
  <c r="E364" i="143"/>
  <c r="F364" i="143"/>
  <c r="H364" i="143"/>
  <c r="D365" i="143"/>
  <c r="E365" i="143"/>
  <c r="F365" i="143"/>
  <c r="H365" i="143"/>
  <c r="D366" i="143"/>
  <c r="E366" i="143"/>
  <c r="F366" i="143"/>
  <c r="H366" i="143"/>
  <c r="D367" i="143"/>
  <c r="E367" i="143"/>
  <c r="F367" i="143"/>
  <c r="H367" i="143"/>
  <c r="D368" i="143"/>
  <c r="E368" i="143"/>
  <c r="F368" i="143"/>
  <c r="H368" i="143"/>
  <c r="D369" i="143"/>
  <c r="E369" i="143"/>
  <c r="F369" i="143"/>
  <c r="H369" i="143"/>
  <c r="D370" i="143"/>
  <c r="E370" i="143"/>
  <c r="F370" i="143"/>
  <c r="H370" i="143"/>
  <c r="D371" i="143"/>
  <c r="E371" i="143"/>
  <c r="F371" i="143"/>
  <c r="H371" i="143"/>
  <c r="D372" i="143"/>
  <c r="E372" i="143"/>
  <c r="F372" i="143"/>
  <c r="H372" i="143"/>
  <c r="D373" i="143"/>
  <c r="E373" i="143"/>
  <c r="F373" i="143"/>
  <c r="H373" i="143"/>
  <c r="D374" i="143"/>
  <c r="E374" i="143"/>
  <c r="F374" i="143"/>
  <c r="H374" i="143"/>
  <c r="D375" i="143"/>
  <c r="E375" i="143"/>
  <c r="F375" i="143"/>
  <c r="H375" i="143"/>
  <c r="D376" i="143"/>
  <c r="E376" i="143"/>
  <c r="F376" i="143"/>
  <c r="H376" i="143"/>
  <c r="D377" i="143"/>
  <c r="E377" i="143"/>
  <c r="F377" i="143"/>
  <c r="H377" i="143"/>
  <c r="D378" i="143"/>
  <c r="E378" i="143"/>
  <c r="F378" i="143"/>
  <c r="H378" i="143"/>
  <c r="D379" i="143"/>
  <c r="E379" i="143"/>
  <c r="F379" i="143"/>
  <c r="H379" i="143"/>
  <c r="D380" i="143"/>
  <c r="E380" i="143"/>
  <c r="F380" i="143"/>
  <c r="H380" i="143"/>
  <c r="D381" i="143"/>
  <c r="E381" i="143"/>
  <c r="F381" i="143"/>
  <c r="H381" i="143"/>
  <c r="D382" i="143"/>
  <c r="E382" i="143"/>
  <c r="F382" i="143"/>
  <c r="H382" i="143"/>
  <c r="D383" i="143"/>
  <c r="E383" i="143"/>
  <c r="F383" i="143"/>
  <c r="H383" i="143"/>
  <c r="D384" i="143"/>
  <c r="E384" i="143"/>
  <c r="F384" i="143"/>
  <c r="H384" i="143"/>
  <c r="D385" i="143"/>
  <c r="E385" i="143"/>
  <c r="F385" i="143"/>
  <c r="H385" i="143"/>
  <c r="D386" i="143"/>
  <c r="E386" i="143"/>
  <c r="F386" i="143"/>
  <c r="H386" i="143"/>
  <c r="D387" i="143"/>
  <c r="E387" i="143"/>
  <c r="F387" i="143"/>
  <c r="H387" i="143"/>
  <c r="D388" i="143"/>
  <c r="E388" i="143"/>
  <c r="F388" i="143"/>
  <c r="H388" i="143"/>
  <c r="D389" i="143"/>
  <c r="E389" i="143"/>
  <c r="F389" i="143"/>
  <c r="H389" i="143"/>
  <c r="D390" i="143"/>
  <c r="E390" i="143"/>
  <c r="F390" i="143"/>
  <c r="H390" i="143"/>
  <c r="D391" i="143"/>
  <c r="E391" i="143"/>
  <c r="F391" i="143"/>
  <c r="H391" i="143"/>
  <c r="D392" i="143"/>
  <c r="E392" i="143"/>
  <c r="F392" i="143"/>
  <c r="H392" i="143"/>
  <c r="D393" i="143"/>
  <c r="E393" i="143"/>
  <c r="F393" i="143"/>
  <c r="H393" i="143"/>
  <c r="D394" i="143"/>
  <c r="E394" i="143"/>
  <c r="F394" i="143"/>
  <c r="H394" i="143"/>
  <c r="D395" i="143"/>
  <c r="E395" i="143"/>
  <c r="F395" i="143"/>
  <c r="H395" i="143"/>
  <c r="D396" i="143"/>
  <c r="E396" i="143"/>
  <c r="F396" i="143"/>
  <c r="H396" i="143"/>
  <c r="D276" i="143"/>
  <c r="E276" i="143"/>
  <c r="F276" i="143"/>
  <c r="H276" i="143"/>
  <c r="AA3" i="143"/>
  <c r="AA2" i="143"/>
  <c r="H46" i="143"/>
  <c r="G46" i="143"/>
  <c r="E46" i="143"/>
  <c r="D46" i="143"/>
  <c r="B34" i="143"/>
  <c r="B10" i="143"/>
  <c r="D23" i="143"/>
  <c r="D10" i="143"/>
  <c r="M23" i="143"/>
  <c r="N23" i="143"/>
  <c r="C22" i="143"/>
  <c r="D22" i="143"/>
  <c r="E22" i="143"/>
  <c r="F22" i="143"/>
  <c r="B24" i="143"/>
  <c r="E10" i="143"/>
  <c r="D15" i="143"/>
  <c r="E15" i="143"/>
  <c r="D16" i="143"/>
  <c r="E16" i="143"/>
  <c r="D17" i="143"/>
  <c r="E17" i="143"/>
  <c r="D18" i="143"/>
  <c r="E18" i="143"/>
  <c r="D14" i="143"/>
  <c r="E14" i="143"/>
  <c r="G13" i="143"/>
  <c r="F13" i="143"/>
  <c r="F15" i="143"/>
  <c r="H9" i="143"/>
  <c r="F14" i="155"/>
  <c r="G18" i="155"/>
  <c r="O23" i="143"/>
  <c r="I18" i="143"/>
  <c r="I15" i="143"/>
  <c r="F14" i="143"/>
  <c r="G18" i="143"/>
  <c r="G17" i="143"/>
  <c r="G16" i="143"/>
  <c r="G15" i="143"/>
  <c r="G14" i="143"/>
  <c r="F18" i="143"/>
  <c r="F17" i="143"/>
  <c r="F16" i="143"/>
  <c r="I16" i="143"/>
  <c r="I17" i="143"/>
  <c r="C10" i="143"/>
  <c r="K23" i="127"/>
  <c r="D25" i="127"/>
  <c r="D10" i="127"/>
  <c r="M23" i="127"/>
  <c r="H10" i="127"/>
  <c r="L23" i="127" s="1"/>
  <c r="N23" i="127"/>
  <c r="D325" i="127"/>
  <c r="E325" i="127" s="1"/>
  <c r="F325" i="127" s="1"/>
  <c r="H325" i="127" s="1"/>
  <c r="D326" i="127"/>
  <c r="E326" i="127"/>
  <c r="F326" i="127" s="1"/>
  <c r="H326" i="127" s="1"/>
  <c r="D327" i="127"/>
  <c r="E327" i="127"/>
  <c r="F327" i="127" s="1"/>
  <c r="H327" i="127"/>
  <c r="D328" i="127"/>
  <c r="E328" i="127"/>
  <c r="F328" i="127" s="1"/>
  <c r="H328" i="127"/>
  <c r="D329" i="127"/>
  <c r="E329" i="127" s="1"/>
  <c r="F329" i="127" s="1"/>
  <c r="H329" i="127" s="1"/>
  <c r="D330" i="127"/>
  <c r="E330" i="127"/>
  <c r="F330" i="127" s="1"/>
  <c r="H330" i="127" s="1"/>
  <c r="D331" i="127"/>
  <c r="E331" i="127"/>
  <c r="F331" i="127" s="1"/>
  <c r="H331" i="127"/>
  <c r="D332" i="127"/>
  <c r="E332" i="127"/>
  <c r="F332" i="127" s="1"/>
  <c r="H332" i="127"/>
  <c r="D333" i="127"/>
  <c r="E333" i="127" s="1"/>
  <c r="F333" i="127" s="1"/>
  <c r="H333" i="127" s="1"/>
  <c r="D334" i="127"/>
  <c r="E334" i="127"/>
  <c r="F334" i="127" s="1"/>
  <c r="H334" i="127" s="1"/>
  <c r="D335" i="127"/>
  <c r="E335" i="127"/>
  <c r="F335" i="127" s="1"/>
  <c r="H335" i="127"/>
  <c r="D336" i="127"/>
  <c r="E336" i="127"/>
  <c r="F336" i="127" s="1"/>
  <c r="H336" i="127"/>
  <c r="D337" i="127"/>
  <c r="E337" i="127" s="1"/>
  <c r="F337" i="127" s="1"/>
  <c r="H337" i="127" s="1"/>
  <c r="D338" i="127"/>
  <c r="E338" i="127"/>
  <c r="F338" i="127" s="1"/>
  <c r="H338" i="127" s="1"/>
  <c r="D339" i="127"/>
  <c r="E339" i="127"/>
  <c r="F339" i="127" s="1"/>
  <c r="H339" i="127"/>
  <c r="D340" i="127"/>
  <c r="E340" i="127"/>
  <c r="F340" i="127" s="1"/>
  <c r="H340" i="127"/>
  <c r="D341" i="127"/>
  <c r="E341" i="127" s="1"/>
  <c r="F341" i="127" s="1"/>
  <c r="H341" i="127" s="1"/>
  <c r="D342" i="127"/>
  <c r="E342" i="127"/>
  <c r="F342" i="127" s="1"/>
  <c r="H342" i="127" s="1"/>
  <c r="D343" i="127"/>
  <c r="E343" i="127"/>
  <c r="F343" i="127" s="1"/>
  <c r="H343" i="127"/>
  <c r="D344" i="127"/>
  <c r="E344" i="127"/>
  <c r="F344" i="127" s="1"/>
  <c r="H344" i="127"/>
  <c r="D345" i="127"/>
  <c r="E345" i="127" s="1"/>
  <c r="F345" i="127" s="1"/>
  <c r="H345" i="127" s="1"/>
  <c r="D346" i="127"/>
  <c r="E346" i="127"/>
  <c r="F346" i="127" s="1"/>
  <c r="H346" i="127" s="1"/>
  <c r="D347" i="127"/>
  <c r="E347" i="127"/>
  <c r="F347" i="127" s="1"/>
  <c r="H347" i="127"/>
  <c r="D348" i="127"/>
  <c r="E348" i="127"/>
  <c r="F348" i="127" s="1"/>
  <c r="H348" i="127"/>
  <c r="D349" i="127"/>
  <c r="E349" i="127" s="1"/>
  <c r="F349" i="127" s="1"/>
  <c r="H349" i="127" s="1"/>
  <c r="D350" i="127"/>
  <c r="E350" i="127"/>
  <c r="F350" i="127" s="1"/>
  <c r="H350" i="127" s="1"/>
  <c r="D351" i="127"/>
  <c r="E351" i="127"/>
  <c r="F351" i="127" s="1"/>
  <c r="H351" i="127"/>
  <c r="D352" i="127"/>
  <c r="E352" i="127"/>
  <c r="F352" i="127" s="1"/>
  <c r="H352" i="127"/>
  <c r="D353" i="127"/>
  <c r="E353" i="127" s="1"/>
  <c r="F353" i="127" s="1"/>
  <c r="H353" i="127" s="1"/>
  <c r="D354" i="127"/>
  <c r="E354" i="127"/>
  <c r="F354" i="127" s="1"/>
  <c r="H354" i="127" s="1"/>
  <c r="D355" i="127"/>
  <c r="E355" i="127"/>
  <c r="F355" i="127" s="1"/>
  <c r="H355" i="127"/>
  <c r="D356" i="127"/>
  <c r="E356" i="127"/>
  <c r="F356" i="127"/>
  <c r="H356" i="127"/>
  <c r="D357" i="127"/>
  <c r="E357" i="127"/>
  <c r="F357" i="127"/>
  <c r="H357" i="127"/>
  <c r="D358" i="127"/>
  <c r="E358" i="127"/>
  <c r="F358" i="127"/>
  <c r="H358" i="127"/>
  <c r="D359" i="127"/>
  <c r="E359" i="127"/>
  <c r="F359" i="127"/>
  <c r="H359" i="127"/>
  <c r="D360" i="127"/>
  <c r="E360" i="127"/>
  <c r="F360" i="127"/>
  <c r="H360" i="127"/>
  <c r="D361" i="127"/>
  <c r="E361" i="127"/>
  <c r="F361" i="127"/>
  <c r="H361" i="127"/>
  <c r="D362" i="127"/>
  <c r="E362" i="127"/>
  <c r="F362" i="127"/>
  <c r="H362" i="127"/>
  <c r="D363" i="127"/>
  <c r="E363" i="127"/>
  <c r="F363" i="127"/>
  <c r="H363" i="127"/>
  <c r="D364" i="127"/>
  <c r="E364" i="127"/>
  <c r="F364" i="127"/>
  <c r="H364" i="127"/>
  <c r="D365" i="127"/>
  <c r="E365" i="127"/>
  <c r="F365" i="127"/>
  <c r="H365" i="127"/>
  <c r="D366" i="127"/>
  <c r="E366" i="127"/>
  <c r="F366" i="127"/>
  <c r="H366" i="127"/>
  <c r="D367" i="127"/>
  <c r="E367" i="127"/>
  <c r="F367" i="127"/>
  <c r="H367" i="127"/>
  <c r="D368" i="127"/>
  <c r="E368" i="127"/>
  <c r="F368" i="127"/>
  <c r="H368" i="127"/>
  <c r="D369" i="127"/>
  <c r="E369" i="127"/>
  <c r="F369" i="127"/>
  <c r="H369" i="127"/>
  <c r="D370" i="127"/>
  <c r="E370" i="127"/>
  <c r="F370" i="127"/>
  <c r="H370" i="127"/>
  <c r="D371" i="127"/>
  <c r="E371" i="127"/>
  <c r="F371" i="127"/>
  <c r="H371" i="127"/>
  <c r="D372" i="127"/>
  <c r="E372" i="127"/>
  <c r="F372" i="127"/>
  <c r="H372" i="127"/>
  <c r="D373" i="127"/>
  <c r="E373" i="127"/>
  <c r="F373" i="127"/>
  <c r="H373" i="127"/>
  <c r="D374" i="127"/>
  <c r="E374" i="127"/>
  <c r="F374" i="127"/>
  <c r="H374" i="127"/>
  <c r="D375" i="127"/>
  <c r="E375" i="127"/>
  <c r="F375" i="127"/>
  <c r="H375" i="127"/>
  <c r="D376" i="127"/>
  <c r="E376" i="127"/>
  <c r="F376" i="127"/>
  <c r="H376" i="127"/>
  <c r="D377" i="127"/>
  <c r="E377" i="127"/>
  <c r="F377" i="127"/>
  <c r="H377" i="127"/>
  <c r="D378" i="127"/>
  <c r="E378" i="127"/>
  <c r="F378" i="127"/>
  <c r="H378" i="127"/>
  <c r="D379" i="127"/>
  <c r="E379" i="127"/>
  <c r="F379" i="127"/>
  <c r="H379" i="127"/>
  <c r="D380" i="127"/>
  <c r="E380" i="127"/>
  <c r="F380" i="127"/>
  <c r="H380" i="127"/>
  <c r="D381" i="127"/>
  <c r="E381" i="127"/>
  <c r="F381" i="127"/>
  <c r="H381" i="127"/>
  <c r="D382" i="127"/>
  <c r="E382" i="127"/>
  <c r="F382" i="127"/>
  <c r="H382" i="127"/>
  <c r="D383" i="127"/>
  <c r="E383" i="127"/>
  <c r="F383" i="127"/>
  <c r="H383" i="127"/>
  <c r="D384" i="127"/>
  <c r="E384" i="127"/>
  <c r="F384" i="127"/>
  <c r="H384" i="127"/>
  <c r="D385" i="127"/>
  <c r="E385" i="127"/>
  <c r="F385" i="127"/>
  <c r="H385" i="127"/>
  <c r="D386" i="127"/>
  <c r="E386" i="127"/>
  <c r="F386" i="127"/>
  <c r="H386" i="127"/>
  <c r="D387" i="127"/>
  <c r="E387" i="127"/>
  <c r="F387" i="127"/>
  <c r="H387" i="127"/>
  <c r="D388" i="127"/>
  <c r="E388" i="127"/>
  <c r="F388" i="127"/>
  <c r="H388" i="127"/>
  <c r="D389" i="127"/>
  <c r="E389" i="127"/>
  <c r="F389" i="127"/>
  <c r="H389" i="127"/>
  <c r="D390" i="127"/>
  <c r="E390" i="127"/>
  <c r="F390" i="127"/>
  <c r="H390" i="127"/>
  <c r="D391" i="127"/>
  <c r="E391" i="127"/>
  <c r="F391" i="127"/>
  <c r="H391" i="127"/>
  <c r="D392" i="127"/>
  <c r="E392" i="127"/>
  <c r="F392" i="127"/>
  <c r="H392" i="127"/>
  <c r="D393" i="127"/>
  <c r="E393" i="127"/>
  <c r="F393" i="127"/>
  <c r="H393" i="127"/>
  <c r="D394" i="127"/>
  <c r="E394" i="127"/>
  <c r="F394" i="127"/>
  <c r="H394" i="127"/>
  <c r="D395" i="127"/>
  <c r="E395" i="127"/>
  <c r="F395" i="127"/>
  <c r="H395" i="127"/>
  <c r="D396" i="127"/>
  <c r="E396" i="127"/>
  <c r="F396" i="127"/>
  <c r="H396" i="127"/>
  <c r="D397" i="127"/>
  <c r="E397" i="127"/>
  <c r="F397" i="127"/>
  <c r="H397" i="127"/>
  <c r="D398" i="127"/>
  <c r="E398" i="127"/>
  <c r="F398" i="127"/>
  <c r="H398" i="127"/>
  <c r="D399" i="127"/>
  <c r="E399" i="127"/>
  <c r="F399" i="127"/>
  <c r="H399" i="127"/>
  <c r="D400" i="127"/>
  <c r="E400" i="127"/>
  <c r="F400" i="127"/>
  <c r="H400" i="127"/>
  <c r="D401" i="127"/>
  <c r="E401" i="127"/>
  <c r="F401" i="127"/>
  <c r="H401" i="127"/>
  <c r="D402" i="127"/>
  <c r="E402" i="127"/>
  <c r="F402" i="127"/>
  <c r="H402" i="127"/>
  <c r="D403" i="127"/>
  <c r="E403" i="127"/>
  <c r="F403" i="127"/>
  <c r="H403" i="127"/>
  <c r="D404" i="127"/>
  <c r="E404" i="127"/>
  <c r="F404" i="127"/>
  <c r="H404" i="127"/>
  <c r="D405" i="127"/>
  <c r="E405" i="127"/>
  <c r="F405" i="127"/>
  <c r="H405" i="127"/>
  <c r="D406" i="127"/>
  <c r="E406" i="127"/>
  <c r="F406" i="127"/>
  <c r="H406" i="127"/>
  <c r="D407" i="127"/>
  <c r="E407" i="127"/>
  <c r="F407" i="127"/>
  <c r="H407" i="127"/>
  <c r="D408" i="127"/>
  <c r="E408" i="127"/>
  <c r="F408" i="127"/>
  <c r="H408" i="127"/>
  <c r="D409" i="127"/>
  <c r="E409" i="127"/>
  <c r="F409" i="127"/>
  <c r="H409" i="127"/>
  <c r="D410" i="127"/>
  <c r="E410" i="127"/>
  <c r="F410" i="127"/>
  <c r="H410" i="127"/>
  <c r="D411" i="127"/>
  <c r="E411" i="127"/>
  <c r="F411" i="127"/>
  <c r="H411" i="127"/>
  <c r="D412" i="127"/>
  <c r="E412" i="127"/>
  <c r="F412" i="127"/>
  <c r="H412" i="127"/>
  <c r="D413" i="127"/>
  <c r="E413" i="127"/>
  <c r="F413" i="127"/>
  <c r="H413" i="127"/>
  <c r="D414" i="127"/>
  <c r="E414" i="127"/>
  <c r="F414" i="127"/>
  <c r="H414" i="127"/>
  <c r="D415" i="127"/>
  <c r="E415" i="127"/>
  <c r="F415" i="127"/>
  <c r="H415" i="127"/>
  <c r="D416" i="127"/>
  <c r="E416" i="127"/>
  <c r="F416" i="127"/>
  <c r="H416" i="127"/>
  <c r="D417" i="127"/>
  <c r="E417" i="127"/>
  <c r="F417" i="127"/>
  <c r="H417" i="127"/>
  <c r="D418" i="127"/>
  <c r="E418" i="127"/>
  <c r="F418" i="127"/>
  <c r="H418" i="127"/>
  <c r="D419" i="127"/>
  <c r="E419" i="127"/>
  <c r="F419" i="127"/>
  <c r="H419" i="127"/>
  <c r="D420" i="127"/>
  <c r="E420" i="127"/>
  <c r="F420" i="127"/>
  <c r="H420" i="127"/>
  <c r="D421" i="127"/>
  <c r="E421" i="127"/>
  <c r="F421" i="127"/>
  <c r="H421" i="127"/>
  <c r="D422" i="127"/>
  <c r="E422" i="127"/>
  <c r="F422" i="127"/>
  <c r="H422" i="127"/>
  <c r="D423" i="127"/>
  <c r="E423" i="127"/>
  <c r="F423" i="127"/>
  <c r="H423" i="127"/>
  <c r="D424" i="127"/>
  <c r="E424" i="127"/>
  <c r="F424" i="127"/>
  <c r="H424" i="127"/>
  <c r="D425" i="127"/>
  <c r="E425" i="127"/>
  <c r="F425" i="127"/>
  <c r="H425" i="127"/>
  <c r="D426" i="127"/>
  <c r="E426" i="127"/>
  <c r="F426" i="127"/>
  <c r="H426" i="127"/>
  <c r="D427" i="127"/>
  <c r="E427" i="127"/>
  <c r="F427" i="127"/>
  <c r="H427" i="127"/>
  <c r="D428" i="127"/>
  <c r="E428" i="127"/>
  <c r="F428" i="127"/>
  <c r="H428" i="127"/>
  <c r="D429" i="127"/>
  <c r="E429" i="127"/>
  <c r="F429" i="127"/>
  <c r="H429" i="127"/>
  <c r="D430" i="127"/>
  <c r="E430" i="127"/>
  <c r="F430" i="127"/>
  <c r="H430" i="127"/>
  <c r="D431" i="127"/>
  <c r="E431" i="127"/>
  <c r="F431" i="127"/>
  <c r="H431" i="127"/>
  <c r="D432" i="127"/>
  <c r="E432" i="127"/>
  <c r="F432" i="127"/>
  <c r="H432" i="127"/>
  <c r="D433" i="127"/>
  <c r="E433" i="127"/>
  <c r="F433" i="127"/>
  <c r="H433" i="127"/>
  <c r="D434" i="127"/>
  <c r="E434" i="127"/>
  <c r="F434" i="127"/>
  <c r="H434" i="127"/>
  <c r="D435" i="127"/>
  <c r="E435" i="127"/>
  <c r="F435" i="127"/>
  <c r="H435" i="127"/>
  <c r="D436" i="127"/>
  <c r="E436" i="127"/>
  <c r="F436" i="127"/>
  <c r="H436" i="127"/>
  <c r="D437" i="127"/>
  <c r="E437" i="127"/>
  <c r="F437" i="127"/>
  <c r="H437" i="127"/>
  <c r="D438" i="127"/>
  <c r="E438" i="127"/>
  <c r="F438" i="127"/>
  <c r="H438" i="127"/>
  <c r="D439" i="127"/>
  <c r="E439" i="127"/>
  <c r="F439" i="127"/>
  <c r="H439" i="127"/>
  <c r="D440" i="127"/>
  <c r="E440" i="127"/>
  <c r="F440" i="127"/>
  <c r="H440" i="127"/>
  <c r="D441" i="127"/>
  <c r="E441" i="127"/>
  <c r="F441" i="127"/>
  <c r="H441" i="127"/>
  <c r="D442" i="127"/>
  <c r="E442" i="127"/>
  <c r="F442" i="127"/>
  <c r="H442" i="127"/>
  <c r="D443" i="127"/>
  <c r="E443" i="127"/>
  <c r="F443" i="127"/>
  <c r="H443" i="127"/>
  <c r="D444" i="127"/>
  <c r="E444" i="127"/>
  <c r="F444" i="127"/>
  <c r="H444" i="127"/>
  <c r="D324" i="127"/>
  <c r="E324" i="127"/>
  <c r="F324" i="127"/>
  <c r="H324" i="127"/>
  <c r="AA3" i="127"/>
  <c r="AA2" i="127"/>
  <c r="H50" i="127"/>
  <c r="G50" i="127"/>
  <c r="E50" i="127"/>
  <c r="D50" i="127"/>
  <c r="B36" i="127"/>
  <c r="B10" i="127"/>
  <c r="C24" i="127"/>
  <c r="D24" i="127"/>
  <c r="E24" i="127"/>
  <c r="F24" i="127"/>
  <c r="B26" i="127"/>
  <c r="E10" i="127"/>
  <c r="I20" i="127" s="1"/>
  <c r="D15" i="127"/>
  <c r="E15" i="127"/>
  <c r="D16" i="127"/>
  <c r="E16" i="127"/>
  <c r="D17" i="127"/>
  <c r="E17" i="127"/>
  <c r="D18" i="127"/>
  <c r="E18" i="127"/>
  <c r="D19" i="127"/>
  <c r="E19" i="127"/>
  <c r="D20" i="127"/>
  <c r="E20" i="127"/>
  <c r="D14" i="127"/>
  <c r="E14" i="127"/>
  <c r="G13" i="127"/>
  <c r="F13" i="127"/>
  <c r="G15" i="127"/>
  <c r="H9" i="127"/>
  <c r="I17" i="127"/>
  <c r="G19" i="127"/>
  <c r="G14" i="127"/>
  <c r="F20" i="127"/>
  <c r="F19" i="127"/>
  <c r="F18" i="127"/>
  <c r="F17" i="127"/>
  <c r="F16" i="127"/>
  <c r="F15" i="127"/>
  <c r="F14" i="127"/>
  <c r="G20" i="127"/>
  <c r="G18" i="127"/>
  <c r="G17" i="127"/>
  <c r="G16" i="127"/>
  <c r="I18" i="127"/>
  <c r="I19" i="127"/>
  <c r="I16" i="127"/>
  <c r="C10" i="127"/>
  <c r="D14" i="124"/>
  <c r="E14" i="124"/>
  <c r="D18" i="124"/>
  <c r="E18" i="124"/>
  <c r="D34" i="124"/>
  <c r="E34" i="124"/>
  <c r="D41" i="124"/>
  <c r="E41" i="124"/>
  <c r="A89" i="124"/>
  <c r="D89" i="124" s="1"/>
  <c r="A90" i="124"/>
  <c r="A122" i="124"/>
  <c r="D122" i="124" s="1"/>
  <c r="A121" i="124"/>
  <c r="D121" i="124" s="1"/>
  <c r="A120" i="124"/>
  <c r="H120" i="124" s="1"/>
  <c r="A119" i="124"/>
  <c r="L119" i="124" s="1"/>
  <c r="A118" i="124"/>
  <c r="D118" i="124" s="1"/>
  <c r="A117" i="124"/>
  <c r="E117" i="124" s="1"/>
  <c r="A116" i="124"/>
  <c r="D116" i="124" s="1"/>
  <c r="A115" i="124"/>
  <c r="H115" i="124" s="1"/>
  <c r="A114" i="124"/>
  <c r="H114" i="124" s="1"/>
  <c r="A113" i="124"/>
  <c r="D113" i="124" s="1"/>
  <c r="A112" i="124"/>
  <c r="H112" i="124" s="1"/>
  <c r="A111" i="124"/>
  <c r="L110" i="124"/>
  <c r="H110" i="124"/>
  <c r="E110" i="124"/>
  <c r="D110" i="124"/>
  <c r="A109" i="124"/>
  <c r="D109" i="124" s="1"/>
  <c r="A108" i="124"/>
  <c r="E108" i="124" s="1"/>
  <c r="A107" i="124"/>
  <c r="L107" i="124" s="1"/>
  <c r="A106" i="124"/>
  <c r="L105" i="124"/>
  <c r="H105" i="124"/>
  <c r="E105" i="124"/>
  <c r="D105" i="124"/>
  <c r="A104" i="124"/>
  <c r="D104" i="124" s="1"/>
  <c r="A103" i="124"/>
  <c r="L103" i="124" s="1"/>
  <c r="L102" i="124"/>
  <c r="H102" i="124"/>
  <c r="E102" i="124"/>
  <c r="D102" i="124"/>
  <c r="A101" i="124"/>
  <c r="D101" i="124" s="1"/>
  <c r="A100" i="124"/>
  <c r="E100" i="124" s="1"/>
  <c r="A99" i="124"/>
  <c r="H99" i="124" s="1"/>
  <c r="A98" i="124"/>
  <c r="D98" i="124" s="1"/>
  <c r="A97" i="124"/>
  <c r="A96" i="124"/>
  <c r="H96" i="124" s="1"/>
  <c r="A95" i="124"/>
  <c r="D95" i="124" s="1"/>
  <c r="A94" i="124"/>
  <c r="D94" i="124" s="1"/>
  <c r="L93" i="124"/>
  <c r="H93" i="124"/>
  <c r="E93" i="124"/>
  <c r="D93" i="124"/>
  <c r="A92" i="124"/>
  <c r="A91" i="124"/>
  <c r="D91" i="124" s="1"/>
  <c r="A88" i="124"/>
  <c r="L88" i="124" s="1"/>
  <c r="A87" i="124"/>
  <c r="H87" i="124" s="1"/>
  <c r="A86" i="124"/>
  <c r="E86" i="124" s="1"/>
  <c r="A85" i="124"/>
  <c r="E85" i="124" s="1"/>
  <c r="A84" i="124"/>
  <c r="A83" i="124"/>
  <c r="H83" i="124" s="1"/>
  <c r="A82" i="124"/>
  <c r="H82" i="124" s="1"/>
  <c r="L81" i="124"/>
  <c r="H81" i="124"/>
  <c r="E81" i="124"/>
  <c r="D81" i="124"/>
  <c r="A80" i="124"/>
  <c r="L80" i="124" s="1"/>
  <c r="A79" i="124"/>
  <c r="D79" i="124" s="1"/>
  <c r="A78" i="124"/>
  <c r="H78" i="124" s="1"/>
  <c r="A77" i="124"/>
  <c r="E77" i="124" s="1"/>
  <c r="L76" i="124"/>
  <c r="H76" i="124"/>
  <c r="E76" i="124"/>
  <c r="D76" i="124"/>
  <c r="A75" i="124"/>
  <c r="A74" i="124"/>
  <c r="L74" i="124" s="1"/>
  <c r="A73" i="124"/>
  <c r="L73" i="124" s="1"/>
  <c r="A72" i="124"/>
  <c r="H72" i="124" s="1"/>
  <c r="A71" i="124"/>
  <c r="A70" i="124"/>
  <c r="A69" i="124"/>
  <c r="D69" i="124" s="1"/>
  <c r="A68" i="124"/>
  <c r="E68" i="124" s="1"/>
  <c r="A67" i="124"/>
  <c r="H67" i="124" s="1"/>
  <c r="A66" i="124"/>
  <c r="E66" i="124" s="1"/>
  <c r="A65" i="124"/>
  <c r="A64" i="124"/>
  <c r="H64" i="124" s="1"/>
  <c r="A63" i="124"/>
  <c r="E63" i="124" s="1"/>
  <c r="A62" i="124"/>
  <c r="E62" i="124" s="1"/>
  <c r="L61" i="124"/>
  <c r="H61" i="124"/>
  <c r="E61" i="124"/>
  <c r="D61" i="124"/>
  <c r="A60" i="124"/>
  <c r="L60" i="124" s="1"/>
  <c r="A59" i="124"/>
  <c r="A58" i="124"/>
  <c r="A57" i="124"/>
  <c r="D57" i="124" s="1"/>
  <c r="A56" i="124"/>
  <c r="H56" i="124" s="1"/>
  <c r="A55" i="124"/>
  <c r="A54" i="124"/>
  <c r="A53" i="124"/>
  <c r="D53" i="124" s="1"/>
  <c r="L52" i="124"/>
  <c r="H52" i="124"/>
  <c r="E52" i="124"/>
  <c r="D52" i="124"/>
  <c r="A51" i="124"/>
  <c r="H51" i="124" s="1"/>
  <c r="A50" i="124"/>
  <c r="H50" i="124" s="1"/>
  <c r="A49" i="124"/>
  <c r="E49" i="124" s="1"/>
  <c r="A48" i="124"/>
  <c r="L48" i="124" s="1"/>
  <c r="L47" i="124"/>
  <c r="H47" i="124"/>
  <c r="E47" i="124"/>
  <c r="D47" i="124"/>
  <c r="A46" i="124"/>
  <c r="L46" i="124" s="1"/>
  <c r="A45" i="124"/>
  <c r="E45" i="124" s="1"/>
  <c r="A44" i="124"/>
  <c r="A43" i="124"/>
  <c r="A42" i="124"/>
  <c r="L41" i="124"/>
  <c r="H41" i="124"/>
  <c r="L40" i="124"/>
  <c r="H40" i="124"/>
  <c r="E40" i="124"/>
  <c r="D40" i="124"/>
  <c r="L39" i="124"/>
  <c r="H39" i="124"/>
  <c r="E39" i="124"/>
  <c r="D39" i="124"/>
  <c r="A38" i="124"/>
  <c r="L38" i="124" s="1"/>
  <c r="A37" i="124"/>
  <c r="D37" i="124" s="1"/>
  <c r="A36" i="124"/>
  <c r="D36" i="124" s="1"/>
  <c r="L35" i="124"/>
  <c r="H35" i="124"/>
  <c r="E35" i="124"/>
  <c r="D35" i="124"/>
  <c r="L34" i="124"/>
  <c r="H34" i="124"/>
  <c r="A33" i="124"/>
  <c r="E33" i="124" s="1"/>
  <c r="A32" i="124"/>
  <c r="L31" i="124"/>
  <c r="H31" i="124"/>
  <c r="E31" i="124"/>
  <c r="D31" i="124"/>
  <c r="A30" i="124"/>
  <c r="A29" i="124"/>
  <c r="L29" i="124" s="1"/>
  <c r="L28" i="124"/>
  <c r="H28" i="124"/>
  <c r="E28" i="124"/>
  <c r="D28" i="124"/>
  <c r="A27" i="124"/>
  <c r="L27" i="124" s="1"/>
  <c r="A26" i="124"/>
  <c r="E26" i="124" s="1"/>
  <c r="A25" i="124"/>
  <c r="H25" i="124" s="1"/>
  <c r="A24" i="124"/>
  <c r="E24" i="124" s="1"/>
  <c r="A23" i="124"/>
  <c r="A22" i="124"/>
  <c r="E22" i="124" s="1"/>
  <c r="A21" i="124"/>
  <c r="L21" i="124" s="1"/>
  <c r="A20" i="124"/>
  <c r="H20" i="124" s="1"/>
  <c r="A19" i="124"/>
  <c r="E19" i="124" s="1"/>
  <c r="L18" i="124"/>
  <c r="H18" i="124"/>
  <c r="A17" i="124"/>
  <c r="H17" i="124" s="1"/>
  <c r="L16" i="124"/>
  <c r="H16" i="124"/>
  <c r="E16" i="124"/>
  <c r="D16" i="124"/>
  <c r="L15" i="124"/>
  <c r="H15" i="124"/>
  <c r="E15" i="124"/>
  <c r="D15" i="124"/>
  <c r="L14" i="124"/>
  <c r="H14" i="124"/>
  <c r="A13" i="124"/>
  <c r="L13" i="124" s="1"/>
  <c r="A12" i="124"/>
  <c r="A11" i="124"/>
  <c r="H11" i="124" s="1"/>
  <c r="A10" i="124"/>
  <c r="E10" i="124" s="1"/>
  <c r="A9" i="124"/>
  <c r="A8" i="124"/>
  <c r="D8" i="124" s="1"/>
  <c r="A7" i="124"/>
  <c r="L7" i="124" s="1"/>
  <c r="A6" i="124"/>
  <c r="E6" i="124" s="1"/>
  <c r="A5" i="124"/>
  <c r="H5" i="124" s="1"/>
  <c r="A4" i="124"/>
  <c r="L4" i="124" s="1"/>
  <c r="A3" i="124"/>
  <c r="D3" i="124" s="1"/>
  <c r="A2" i="124"/>
  <c r="H2" i="124" s="1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4" i="14"/>
  <c r="D92" i="124"/>
  <c r="L99" i="124"/>
  <c r="K23" i="23"/>
  <c r="B10" i="122"/>
  <c r="D25" i="122"/>
  <c r="D10" i="122"/>
  <c r="C24" i="122"/>
  <c r="D24" i="122"/>
  <c r="E24" i="122" s="1"/>
  <c r="F24" i="122" s="1"/>
  <c r="B26" i="122"/>
  <c r="E10" i="122"/>
  <c r="D15" i="122"/>
  <c r="E15" i="122"/>
  <c r="D16" i="122"/>
  <c r="E16" i="122" s="1"/>
  <c r="D17" i="122"/>
  <c r="E17" i="122"/>
  <c r="D18" i="122"/>
  <c r="E18" i="122" s="1"/>
  <c r="D19" i="122"/>
  <c r="E19" i="122"/>
  <c r="D20" i="122"/>
  <c r="E20" i="122" s="1"/>
  <c r="D14" i="122"/>
  <c r="E14" i="122"/>
  <c r="G13" i="122"/>
  <c r="F13" i="122"/>
  <c r="H10" i="122"/>
  <c r="F14" i="122" s="1"/>
  <c r="F17" i="122"/>
  <c r="H9" i="122"/>
  <c r="F19" i="122"/>
  <c r="G19" i="122"/>
  <c r="F18" i="122"/>
  <c r="G16" i="122"/>
  <c r="F15" i="122"/>
  <c r="G14" i="122"/>
  <c r="G17" i="122"/>
  <c r="F16" i="122"/>
  <c r="G20" i="122"/>
  <c r="K26" i="112"/>
  <c r="H10" i="112"/>
  <c r="L26" i="112" s="1"/>
  <c r="B10" i="112"/>
  <c r="D22" i="112"/>
  <c r="D10" i="112" s="1"/>
  <c r="M26" i="112" s="1"/>
  <c r="C21" i="112"/>
  <c r="D21" i="112" s="1"/>
  <c r="B23" i="112"/>
  <c r="E10" i="112" s="1"/>
  <c r="D15" i="112"/>
  <c r="E15" i="112"/>
  <c r="D16" i="112"/>
  <c r="E16" i="112" s="1"/>
  <c r="D17" i="112"/>
  <c r="E17" i="112"/>
  <c r="D14" i="112"/>
  <c r="E14" i="112" s="1"/>
  <c r="G13" i="112"/>
  <c r="F13" i="112"/>
  <c r="F16" i="112"/>
  <c r="H9" i="112"/>
  <c r="A9" i="18"/>
  <c r="L9" i="18" s="1"/>
  <c r="A23" i="18"/>
  <c r="H23" i="18" s="1"/>
  <c r="A44" i="18"/>
  <c r="H44" i="18" s="1"/>
  <c r="A49" i="18"/>
  <c r="H49" i="18" s="1"/>
  <c r="A33" i="18"/>
  <c r="A54" i="18"/>
  <c r="A55" i="18"/>
  <c r="H55" i="18" s="1"/>
  <c r="A64" i="18"/>
  <c r="E64" i="18" s="1"/>
  <c r="A65" i="18"/>
  <c r="H65" i="18" s="1"/>
  <c r="A77" i="18"/>
  <c r="L77" i="18" s="1"/>
  <c r="A94" i="18"/>
  <c r="A101" i="18"/>
  <c r="L101" i="18" s="1"/>
  <c r="A106" i="18"/>
  <c r="E106" i="18" s="1"/>
  <c r="A111" i="18"/>
  <c r="D111" i="18" s="1"/>
  <c r="A112" i="18"/>
  <c r="D112" i="18" s="1"/>
  <c r="A113" i="18"/>
  <c r="D113" i="18" s="1"/>
  <c r="A114" i="18"/>
  <c r="A115" i="18"/>
  <c r="L115" i="18" s="1"/>
  <c r="A116" i="18"/>
  <c r="E116" i="18" s="1"/>
  <c r="A117" i="18"/>
  <c r="L117" i="18" s="1"/>
  <c r="A118" i="18"/>
  <c r="E118" i="18" s="1"/>
  <c r="A119" i="18"/>
  <c r="A120" i="18"/>
  <c r="D120" i="18" s="1"/>
  <c r="A121" i="18"/>
  <c r="H121" i="18" s="1"/>
  <c r="A122" i="18"/>
  <c r="H122" i="18" s="1"/>
  <c r="A123" i="18"/>
  <c r="H123" i="18" s="1"/>
  <c r="A124" i="18"/>
  <c r="E124" i="18" s="1"/>
  <c r="A125" i="18"/>
  <c r="H125" i="18" s="1"/>
  <c r="A126" i="18"/>
  <c r="A127" i="18"/>
  <c r="D127" i="18" s="1"/>
  <c r="K26" i="101"/>
  <c r="G14" i="112"/>
  <c r="F17" i="112"/>
  <c r="G15" i="112"/>
  <c r="G16" i="112"/>
  <c r="F15" i="112"/>
  <c r="F14" i="112"/>
  <c r="G17" i="112"/>
  <c r="I15" i="112"/>
  <c r="D22" i="101"/>
  <c r="D10" i="101" s="1"/>
  <c r="M26" i="101" s="1"/>
  <c r="H10" i="101"/>
  <c r="F14" i="101" s="1"/>
  <c r="D253" i="101"/>
  <c r="E253" i="101"/>
  <c r="F253" i="101" s="1"/>
  <c r="H253" i="101" s="1"/>
  <c r="D254" i="101"/>
  <c r="E254" i="101" s="1"/>
  <c r="F254" i="101"/>
  <c r="H254" i="101" s="1"/>
  <c r="D255" i="101"/>
  <c r="E255" i="101"/>
  <c r="F255" i="101" s="1"/>
  <c r="H255" i="101" s="1"/>
  <c r="D256" i="101"/>
  <c r="E256" i="101" s="1"/>
  <c r="F256" i="101" s="1"/>
  <c r="H256" i="101" s="1"/>
  <c r="D257" i="101"/>
  <c r="E257" i="101"/>
  <c r="F257" i="101" s="1"/>
  <c r="H257" i="101" s="1"/>
  <c r="D258" i="101"/>
  <c r="E258" i="101" s="1"/>
  <c r="F258" i="101" s="1"/>
  <c r="H258" i="101" s="1"/>
  <c r="D259" i="101"/>
  <c r="E259" i="101"/>
  <c r="F259" i="101" s="1"/>
  <c r="H259" i="101" s="1"/>
  <c r="D260" i="101"/>
  <c r="E260" i="101" s="1"/>
  <c r="F260" i="101" s="1"/>
  <c r="H260" i="101" s="1"/>
  <c r="D261" i="101"/>
  <c r="E261" i="101"/>
  <c r="F261" i="101" s="1"/>
  <c r="H261" i="101" s="1"/>
  <c r="D262" i="101"/>
  <c r="E262" i="101" s="1"/>
  <c r="F262" i="101"/>
  <c r="H262" i="101" s="1"/>
  <c r="D263" i="101"/>
  <c r="E263" i="101"/>
  <c r="F263" i="101" s="1"/>
  <c r="H263" i="101" s="1"/>
  <c r="D264" i="101"/>
  <c r="E264" i="101" s="1"/>
  <c r="F264" i="101" s="1"/>
  <c r="H264" i="101" s="1"/>
  <c r="D265" i="101"/>
  <c r="E265" i="101"/>
  <c r="F265" i="101" s="1"/>
  <c r="H265" i="101" s="1"/>
  <c r="D266" i="101"/>
  <c r="E266" i="101" s="1"/>
  <c r="F266" i="101" s="1"/>
  <c r="H266" i="101" s="1"/>
  <c r="D267" i="101"/>
  <c r="E267" i="101"/>
  <c r="F267" i="101" s="1"/>
  <c r="H267" i="101" s="1"/>
  <c r="D268" i="101"/>
  <c r="E268" i="101" s="1"/>
  <c r="F268" i="101" s="1"/>
  <c r="H268" i="101" s="1"/>
  <c r="D269" i="101"/>
  <c r="E269" i="101"/>
  <c r="F269" i="101" s="1"/>
  <c r="H269" i="101" s="1"/>
  <c r="D270" i="101"/>
  <c r="E270" i="101" s="1"/>
  <c r="F270" i="101"/>
  <c r="H270" i="101" s="1"/>
  <c r="D271" i="101"/>
  <c r="E271" i="101"/>
  <c r="F271" i="101" s="1"/>
  <c r="H271" i="101" s="1"/>
  <c r="D272" i="101"/>
  <c r="E272" i="101" s="1"/>
  <c r="F272" i="101" s="1"/>
  <c r="H272" i="101" s="1"/>
  <c r="D273" i="101"/>
  <c r="E273" i="101"/>
  <c r="F273" i="101" s="1"/>
  <c r="H273" i="101" s="1"/>
  <c r="D274" i="101"/>
  <c r="E274" i="101" s="1"/>
  <c r="F274" i="101" s="1"/>
  <c r="H274" i="101" s="1"/>
  <c r="D275" i="101"/>
  <c r="E275" i="101"/>
  <c r="F275" i="101" s="1"/>
  <c r="H275" i="101" s="1"/>
  <c r="D276" i="101"/>
  <c r="E276" i="101" s="1"/>
  <c r="F276" i="101" s="1"/>
  <c r="H276" i="101" s="1"/>
  <c r="D277" i="101"/>
  <c r="E277" i="101"/>
  <c r="F277" i="101" s="1"/>
  <c r="H277" i="101" s="1"/>
  <c r="D278" i="101"/>
  <c r="E278" i="101" s="1"/>
  <c r="F278" i="101"/>
  <c r="H278" i="101" s="1"/>
  <c r="D279" i="101"/>
  <c r="E279" i="101"/>
  <c r="F279" i="101" s="1"/>
  <c r="H279" i="101" s="1"/>
  <c r="D280" i="101"/>
  <c r="E280" i="101" s="1"/>
  <c r="F280" i="101" s="1"/>
  <c r="H280" i="101" s="1"/>
  <c r="D281" i="101"/>
  <c r="E281" i="101"/>
  <c r="F281" i="101" s="1"/>
  <c r="H281" i="101" s="1"/>
  <c r="D282" i="101"/>
  <c r="E282" i="101" s="1"/>
  <c r="F282" i="101" s="1"/>
  <c r="H282" i="101" s="1"/>
  <c r="D283" i="101"/>
  <c r="E283" i="101"/>
  <c r="F283" i="101" s="1"/>
  <c r="H283" i="101" s="1"/>
  <c r="D284" i="101"/>
  <c r="E284" i="101" s="1"/>
  <c r="F284" i="101" s="1"/>
  <c r="H284" i="101" s="1"/>
  <c r="D285" i="101"/>
  <c r="E285" i="101"/>
  <c r="F285" i="101" s="1"/>
  <c r="H285" i="101" s="1"/>
  <c r="D286" i="101"/>
  <c r="E286" i="101" s="1"/>
  <c r="F286" i="101"/>
  <c r="H286" i="101" s="1"/>
  <c r="D287" i="101"/>
  <c r="E287" i="101"/>
  <c r="F287" i="101" s="1"/>
  <c r="H287" i="101" s="1"/>
  <c r="D288" i="101"/>
  <c r="E288" i="101" s="1"/>
  <c r="F288" i="101" s="1"/>
  <c r="H288" i="101" s="1"/>
  <c r="D289" i="101"/>
  <c r="E289" i="101"/>
  <c r="F289" i="101" s="1"/>
  <c r="H289" i="101" s="1"/>
  <c r="D290" i="101"/>
  <c r="E290" i="101" s="1"/>
  <c r="F290" i="101" s="1"/>
  <c r="H290" i="101" s="1"/>
  <c r="D291" i="101"/>
  <c r="E291" i="101"/>
  <c r="F291" i="101" s="1"/>
  <c r="H291" i="101" s="1"/>
  <c r="D292" i="101"/>
  <c r="E292" i="101" s="1"/>
  <c r="F292" i="101" s="1"/>
  <c r="H292" i="101" s="1"/>
  <c r="D293" i="101"/>
  <c r="E293" i="101"/>
  <c r="F293" i="101" s="1"/>
  <c r="H293" i="101" s="1"/>
  <c r="D294" i="101"/>
  <c r="E294" i="101" s="1"/>
  <c r="F294" i="101"/>
  <c r="H294" i="101" s="1"/>
  <c r="D295" i="101"/>
  <c r="E295" i="101"/>
  <c r="F295" i="101" s="1"/>
  <c r="H295" i="101" s="1"/>
  <c r="D296" i="101"/>
  <c r="E296" i="101" s="1"/>
  <c r="F296" i="101" s="1"/>
  <c r="H296" i="101" s="1"/>
  <c r="D297" i="101"/>
  <c r="E297" i="101"/>
  <c r="F297" i="101" s="1"/>
  <c r="H297" i="101" s="1"/>
  <c r="D298" i="101"/>
  <c r="E298" i="101" s="1"/>
  <c r="F298" i="101" s="1"/>
  <c r="H298" i="101" s="1"/>
  <c r="D299" i="101"/>
  <c r="E299" i="101"/>
  <c r="F299" i="101" s="1"/>
  <c r="H299" i="101" s="1"/>
  <c r="D300" i="101"/>
  <c r="E300" i="101" s="1"/>
  <c r="F300" i="101" s="1"/>
  <c r="H300" i="101" s="1"/>
  <c r="D301" i="101"/>
  <c r="E301" i="101"/>
  <c r="F301" i="101" s="1"/>
  <c r="H301" i="101" s="1"/>
  <c r="D302" i="101"/>
  <c r="E302" i="101" s="1"/>
  <c r="F302" i="101"/>
  <c r="H302" i="101" s="1"/>
  <c r="D303" i="101"/>
  <c r="E303" i="101"/>
  <c r="F303" i="101" s="1"/>
  <c r="H303" i="101" s="1"/>
  <c r="D304" i="101"/>
  <c r="E304" i="101" s="1"/>
  <c r="F304" i="101" s="1"/>
  <c r="H304" i="101" s="1"/>
  <c r="D305" i="101"/>
  <c r="E305" i="101"/>
  <c r="F305" i="101" s="1"/>
  <c r="H305" i="101" s="1"/>
  <c r="D306" i="101"/>
  <c r="E306" i="101" s="1"/>
  <c r="F306" i="101" s="1"/>
  <c r="H306" i="101" s="1"/>
  <c r="D307" i="101"/>
  <c r="E307" i="101"/>
  <c r="F307" i="101" s="1"/>
  <c r="H307" i="101" s="1"/>
  <c r="D308" i="101"/>
  <c r="E308" i="101" s="1"/>
  <c r="F308" i="101" s="1"/>
  <c r="H308" i="101" s="1"/>
  <c r="D309" i="101"/>
  <c r="E309" i="101"/>
  <c r="F309" i="101" s="1"/>
  <c r="H309" i="101" s="1"/>
  <c r="D310" i="101"/>
  <c r="E310" i="101" s="1"/>
  <c r="F310" i="101"/>
  <c r="H310" i="101" s="1"/>
  <c r="D311" i="101"/>
  <c r="E311" i="101"/>
  <c r="F311" i="101" s="1"/>
  <c r="H311" i="101" s="1"/>
  <c r="D312" i="101"/>
  <c r="E312" i="101" s="1"/>
  <c r="F312" i="101" s="1"/>
  <c r="H312" i="101" s="1"/>
  <c r="D313" i="101"/>
  <c r="E313" i="101"/>
  <c r="F313" i="101" s="1"/>
  <c r="H313" i="101" s="1"/>
  <c r="D314" i="101"/>
  <c r="E314" i="101" s="1"/>
  <c r="F314" i="101" s="1"/>
  <c r="H314" i="101" s="1"/>
  <c r="D315" i="101"/>
  <c r="E315" i="101"/>
  <c r="F315" i="101" s="1"/>
  <c r="H315" i="101" s="1"/>
  <c r="D316" i="101"/>
  <c r="E316" i="101" s="1"/>
  <c r="F316" i="101" s="1"/>
  <c r="H316" i="101" s="1"/>
  <c r="D317" i="101"/>
  <c r="E317" i="101"/>
  <c r="F317" i="101" s="1"/>
  <c r="H317" i="101" s="1"/>
  <c r="D318" i="101"/>
  <c r="E318" i="101" s="1"/>
  <c r="F318" i="101"/>
  <c r="H318" i="101" s="1"/>
  <c r="D319" i="101"/>
  <c r="E319" i="101"/>
  <c r="F319" i="101" s="1"/>
  <c r="H319" i="101" s="1"/>
  <c r="D320" i="101"/>
  <c r="E320" i="101" s="1"/>
  <c r="F320" i="101" s="1"/>
  <c r="H320" i="101" s="1"/>
  <c r="D321" i="101"/>
  <c r="E321" i="101"/>
  <c r="F321" i="101" s="1"/>
  <c r="H321" i="101" s="1"/>
  <c r="D322" i="101"/>
  <c r="E322" i="101" s="1"/>
  <c r="F322" i="101" s="1"/>
  <c r="H322" i="101" s="1"/>
  <c r="D323" i="101"/>
  <c r="E323" i="101"/>
  <c r="F323" i="101" s="1"/>
  <c r="H323" i="101" s="1"/>
  <c r="D324" i="101"/>
  <c r="E324" i="101" s="1"/>
  <c r="F324" i="101" s="1"/>
  <c r="H324" i="101" s="1"/>
  <c r="D325" i="101"/>
  <c r="E325" i="101"/>
  <c r="F325" i="101" s="1"/>
  <c r="H325" i="101" s="1"/>
  <c r="D326" i="101"/>
  <c r="E326" i="101" s="1"/>
  <c r="F326" i="101"/>
  <c r="H326" i="101" s="1"/>
  <c r="D327" i="101"/>
  <c r="E327" i="101"/>
  <c r="F327" i="101" s="1"/>
  <c r="H327" i="101" s="1"/>
  <c r="D328" i="101"/>
  <c r="E328" i="101" s="1"/>
  <c r="F328" i="101" s="1"/>
  <c r="H328" i="101" s="1"/>
  <c r="D329" i="101"/>
  <c r="E329" i="101"/>
  <c r="F329" i="101" s="1"/>
  <c r="H329" i="101" s="1"/>
  <c r="D330" i="101"/>
  <c r="E330" i="101" s="1"/>
  <c r="F330" i="101" s="1"/>
  <c r="H330" i="101" s="1"/>
  <c r="D331" i="101"/>
  <c r="E331" i="101"/>
  <c r="F331" i="101" s="1"/>
  <c r="H331" i="101" s="1"/>
  <c r="D332" i="101"/>
  <c r="E332" i="101" s="1"/>
  <c r="F332" i="101" s="1"/>
  <c r="H332" i="101" s="1"/>
  <c r="D333" i="101"/>
  <c r="E333" i="101"/>
  <c r="F333" i="101" s="1"/>
  <c r="H333" i="101" s="1"/>
  <c r="D334" i="101"/>
  <c r="E334" i="101" s="1"/>
  <c r="F334" i="101"/>
  <c r="H334" i="101" s="1"/>
  <c r="D335" i="101"/>
  <c r="E335" i="101"/>
  <c r="F335" i="101" s="1"/>
  <c r="H335" i="101" s="1"/>
  <c r="D336" i="101"/>
  <c r="E336" i="101" s="1"/>
  <c r="F336" i="101" s="1"/>
  <c r="H336" i="101" s="1"/>
  <c r="D337" i="101"/>
  <c r="E337" i="101"/>
  <c r="F337" i="101" s="1"/>
  <c r="H337" i="101" s="1"/>
  <c r="D338" i="101"/>
  <c r="E338" i="101" s="1"/>
  <c r="F338" i="101" s="1"/>
  <c r="H338" i="101" s="1"/>
  <c r="D339" i="101"/>
  <c r="E339" i="101"/>
  <c r="F339" i="101" s="1"/>
  <c r="H339" i="101" s="1"/>
  <c r="D340" i="101"/>
  <c r="E340" i="101" s="1"/>
  <c r="F340" i="101" s="1"/>
  <c r="H340" i="101" s="1"/>
  <c r="D341" i="101"/>
  <c r="E341" i="101"/>
  <c r="F341" i="101" s="1"/>
  <c r="H341" i="101" s="1"/>
  <c r="D342" i="101"/>
  <c r="E342" i="101" s="1"/>
  <c r="F342" i="101"/>
  <c r="H342" i="101" s="1"/>
  <c r="D343" i="101"/>
  <c r="E343" i="101"/>
  <c r="F343" i="101" s="1"/>
  <c r="H343" i="101" s="1"/>
  <c r="D344" i="101"/>
  <c r="E344" i="101" s="1"/>
  <c r="F344" i="101" s="1"/>
  <c r="H344" i="101" s="1"/>
  <c r="D345" i="101"/>
  <c r="E345" i="101"/>
  <c r="F345" i="101" s="1"/>
  <c r="H345" i="101" s="1"/>
  <c r="D346" i="101"/>
  <c r="E346" i="101" s="1"/>
  <c r="F346" i="101" s="1"/>
  <c r="H346" i="101" s="1"/>
  <c r="D347" i="101"/>
  <c r="E347" i="101"/>
  <c r="F347" i="101" s="1"/>
  <c r="H347" i="101" s="1"/>
  <c r="D348" i="101"/>
  <c r="E348" i="101" s="1"/>
  <c r="F348" i="101" s="1"/>
  <c r="H348" i="101" s="1"/>
  <c r="D349" i="101"/>
  <c r="E349" i="101"/>
  <c r="F349" i="101" s="1"/>
  <c r="H349" i="101" s="1"/>
  <c r="D350" i="101"/>
  <c r="E350" i="101" s="1"/>
  <c r="F350" i="101"/>
  <c r="H350" i="101" s="1"/>
  <c r="D351" i="101"/>
  <c r="E351" i="101"/>
  <c r="F351" i="101" s="1"/>
  <c r="H351" i="101" s="1"/>
  <c r="D352" i="101"/>
  <c r="E352" i="101" s="1"/>
  <c r="F352" i="101" s="1"/>
  <c r="H352" i="101" s="1"/>
  <c r="D353" i="101"/>
  <c r="E353" i="101"/>
  <c r="F353" i="101" s="1"/>
  <c r="H353" i="101" s="1"/>
  <c r="D354" i="101"/>
  <c r="E354" i="101" s="1"/>
  <c r="F354" i="101" s="1"/>
  <c r="H354" i="101" s="1"/>
  <c r="D355" i="101"/>
  <c r="E355" i="101"/>
  <c r="F355" i="101" s="1"/>
  <c r="H355" i="101" s="1"/>
  <c r="D356" i="101"/>
  <c r="E356" i="101" s="1"/>
  <c r="F356" i="101" s="1"/>
  <c r="H356" i="101" s="1"/>
  <c r="D357" i="101"/>
  <c r="E357" i="101"/>
  <c r="F357" i="101" s="1"/>
  <c r="H357" i="101" s="1"/>
  <c r="D358" i="101"/>
  <c r="E358" i="101" s="1"/>
  <c r="F358" i="101"/>
  <c r="H358" i="101" s="1"/>
  <c r="D359" i="101"/>
  <c r="E359" i="101"/>
  <c r="F359" i="101" s="1"/>
  <c r="H359" i="101" s="1"/>
  <c r="D360" i="101"/>
  <c r="E360" i="101" s="1"/>
  <c r="F360" i="101" s="1"/>
  <c r="H360" i="101" s="1"/>
  <c r="D361" i="101"/>
  <c r="E361" i="101"/>
  <c r="F361" i="101" s="1"/>
  <c r="H361" i="101" s="1"/>
  <c r="D362" i="101"/>
  <c r="E362" i="101" s="1"/>
  <c r="F362" i="101" s="1"/>
  <c r="H362" i="101" s="1"/>
  <c r="D363" i="101"/>
  <c r="E363" i="101"/>
  <c r="F363" i="101" s="1"/>
  <c r="H363" i="101" s="1"/>
  <c r="D364" i="101"/>
  <c r="E364" i="101" s="1"/>
  <c r="F364" i="101" s="1"/>
  <c r="H364" i="101" s="1"/>
  <c r="D365" i="101"/>
  <c r="E365" i="101"/>
  <c r="F365" i="101" s="1"/>
  <c r="H365" i="101" s="1"/>
  <c r="D366" i="101"/>
  <c r="E366" i="101" s="1"/>
  <c r="F366" i="101"/>
  <c r="H366" i="101" s="1"/>
  <c r="D367" i="101"/>
  <c r="E367" i="101"/>
  <c r="F367" i="101" s="1"/>
  <c r="H367" i="101" s="1"/>
  <c r="D368" i="101"/>
  <c r="E368" i="101" s="1"/>
  <c r="F368" i="101" s="1"/>
  <c r="H368" i="101" s="1"/>
  <c r="D369" i="101"/>
  <c r="E369" i="101"/>
  <c r="F369" i="101" s="1"/>
  <c r="H369" i="101" s="1"/>
  <c r="D370" i="101"/>
  <c r="E370" i="101" s="1"/>
  <c r="F370" i="101" s="1"/>
  <c r="H370" i="101" s="1"/>
  <c r="D371" i="101"/>
  <c r="E371" i="101"/>
  <c r="F371" i="101" s="1"/>
  <c r="H371" i="101" s="1"/>
  <c r="D372" i="101"/>
  <c r="E372" i="101" s="1"/>
  <c r="F372" i="101" s="1"/>
  <c r="H372" i="101" s="1"/>
  <c r="D373" i="101"/>
  <c r="E373" i="101"/>
  <c r="F373" i="101" s="1"/>
  <c r="H373" i="101" s="1"/>
  <c r="D374" i="101"/>
  <c r="E374" i="101" s="1"/>
  <c r="F374" i="101"/>
  <c r="H374" i="101" s="1"/>
  <c r="D375" i="101"/>
  <c r="E375" i="101"/>
  <c r="F375" i="101" s="1"/>
  <c r="H375" i="101" s="1"/>
  <c r="D376" i="101"/>
  <c r="E376" i="101" s="1"/>
  <c r="F376" i="101" s="1"/>
  <c r="H376" i="101" s="1"/>
  <c r="D377" i="101"/>
  <c r="E377" i="101"/>
  <c r="F377" i="101" s="1"/>
  <c r="H377" i="101" s="1"/>
  <c r="D378" i="101"/>
  <c r="E378" i="101" s="1"/>
  <c r="F378" i="101" s="1"/>
  <c r="H378" i="101" s="1"/>
  <c r="D379" i="101"/>
  <c r="E379" i="101"/>
  <c r="F379" i="101" s="1"/>
  <c r="H379" i="101" s="1"/>
  <c r="D380" i="101"/>
  <c r="E380" i="101" s="1"/>
  <c r="F380" i="101" s="1"/>
  <c r="H380" i="101" s="1"/>
  <c r="D381" i="101"/>
  <c r="E381" i="101"/>
  <c r="F381" i="101" s="1"/>
  <c r="H381" i="101" s="1"/>
  <c r="D382" i="101"/>
  <c r="E382" i="101" s="1"/>
  <c r="F382" i="101"/>
  <c r="H382" i="101" s="1"/>
  <c r="D383" i="101"/>
  <c r="E383" i="101"/>
  <c r="F383" i="101" s="1"/>
  <c r="H383" i="101" s="1"/>
  <c r="D384" i="101"/>
  <c r="E384" i="101" s="1"/>
  <c r="F384" i="101" s="1"/>
  <c r="H384" i="101" s="1"/>
  <c r="D385" i="101"/>
  <c r="E385" i="101"/>
  <c r="F385" i="101" s="1"/>
  <c r="H385" i="101" s="1"/>
  <c r="D386" i="101"/>
  <c r="E386" i="101" s="1"/>
  <c r="F386" i="101" s="1"/>
  <c r="H386" i="101" s="1"/>
  <c r="D387" i="101"/>
  <c r="E387" i="101"/>
  <c r="F387" i="101" s="1"/>
  <c r="H387" i="101" s="1"/>
  <c r="D252" i="101"/>
  <c r="E252" i="101" s="1"/>
  <c r="F252" i="101" s="1"/>
  <c r="H252" i="101" s="1"/>
  <c r="AA3" i="101"/>
  <c r="AA2" i="101"/>
  <c r="H44" i="101"/>
  <c r="G44" i="101"/>
  <c r="E44" i="101"/>
  <c r="D44" i="101"/>
  <c r="B33" i="101"/>
  <c r="B10" i="101"/>
  <c r="C21" i="101"/>
  <c r="D21" i="101"/>
  <c r="E21" i="101" s="1"/>
  <c r="F21" i="101" s="1"/>
  <c r="B23" i="101"/>
  <c r="E10" i="101"/>
  <c r="I17" i="101"/>
  <c r="D15" i="101"/>
  <c r="E15" i="101"/>
  <c r="D16" i="101"/>
  <c r="E16" i="101"/>
  <c r="D17" i="101"/>
  <c r="E17" i="101"/>
  <c r="D14" i="101"/>
  <c r="E14" i="101"/>
  <c r="G13" i="101"/>
  <c r="F13" i="101"/>
  <c r="H9" i="101"/>
  <c r="K27" i="99"/>
  <c r="M27" i="99"/>
  <c r="L27" i="99"/>
  <c r="N27" i="99"/>
  <c r="D23" i="99"/>
  <c r="D10" i="99"/>
  <c r="M26" i="99" s="1"/>
  <c r="N26" i="99" s="1"/>
  <c r="O26" i="99" s="1"/>
  <c r="H10" i="99"/>
  <c r="L26" i="99"/>
  <c r="K26" i="99"/>
  <c r="D25" i="66"/>
  <c r="D10" i="66" s="1"/>
  <c r="M23" i="66" s="1"/>
  <c r="H10" i="66"/>
  <c r="L23" i="66"/>
  <c r="K23" i="66"/>
  <c r="B10" i="99"/>
  <c r="C22" i="99"/>
  <c r="D22" i="99" s="1"/>
  <c r="E22" i="99" s="1"/>
  <c r="F22" i="99" s="1"/>
  <c r="B24" i="99"/>
  <c r="E10" i="99"/>
  <c r="D15" i="99"/>
  <c r="E15" i="99"/>
  <c r="D16" i="99"/>
  <c r="E16" i="99"/>
  <c r="D17" i="99"/>
  <c r="E17" i="99"/>
  <c r="D18" i="99"/>
  <c r="E18" i="99"/>
  <c r="D14" i="99"/>
  <c r="E14" i="99"/>
  <c r="G13" i="99"/>
  <c r="F13" i="99"/>
  <c r="G15" i="99"/>
  <c r="H9" i="99"/>
  <c r="L110" i="18"/>
  <c r="L39" i="18"/>
  <c r="L33" i="18"/>
  <c r="L15" i="18"/>
  <c r="H110" i="18"/>
  <c r="H39" i="18"/>
  <c r="H15" i="18"/>
  <c r="B10" i="97"/>
  <c r="D26" i="97"/>
  <c r="D10" i="97" s="1"/>
  <c r="C10" i="97" s="1"/>
  <c r="C25" i="97"/>
  <c r="D25" i="97"/>
  <c r="B27" i="97"/>
  <c r="E10" i="97" s="1"/>
  <c r="D15" i="97"/>
  <c r="E15" i="97" s="1"/>
  <c r="D16" i="97"/>
  <c r="E16" i="97"/>
  <c r="D17" i="97"/>
  <c r="E17" i="97" s="1"/>
  <c r="D18" i="97"/>
  <c r="E18" i="97" s="1"/>
  <c r="D19" i="97"/>
  <c r="E19" i="97" s="1"/>
  <c r="D20" i="97"/>
  <c r="E20" i="97"/>
  <c r="D21" i="97"/>
  <c r="E21" i="97" s="1"/>
  <c r="D14" i="97"/>
  <c r="E14" i="97" s="1"/>
  <c r="G13" i="97"/>
  <c r="F13" i="97"/>
  <c r="H10" i="97"/>
  <c r="H9" i="97"/>
  <c r="E110" i="18"/>
  <c r="E15" i="18"/>
  <c r="D325" i="82"/>
  <c r="E325" i="82"/>
  <c r="F325" i="82" s="1"/>
  <c r="H325" i="82" s="1"/>
  <c r="D326" i="82"/>
  <c r="E326" i="82" s="1"/>
  <c r="F326" i="82" s="1"/>
  <c r="H326" i="82" s="1"/>
  <c r="D327" i="82"/>
  <c r="E327" i="82"/>
  <c r="F327" i="82" s="1"/>
  <c r="H327" i="82" s="1"/>
  <c r="D328" i="82"/>
  <c r="E328" i="82"/>
  <c r="F328" i="82" s="1"/>
  <c r="H328" i="82" s="1"/>
  <c r="D329" i="82"/>
  <c r="E329" i="82"/>
  <c r="F329" i="82" s="1"/>
  <c r="H329" i="82" s="1"/>
  <c r="D330" i="82"/>
  <c r="E330" i="82"/>
  <c r="F330" i="82" s="1"/>
  <c r="H330" i="82" s="1"/>
  <c r="D331" i="82"/>
  <c r="E331" i="82"/>
  <c r="F331" i="82" s="1"/>
  <c r="H331" i="82" s="1"/>
  <c r="D332" i="82"/>
  <c r="E332" i="82"/>
  <c r="F332" i="82" s="1"/>
  <c r="H332" i="82" s="1"/>
  <c r="D333" i="82"/>
  <c r="E333" i="82"/>
  <c r="F333" i="82" s="1"/>
  <c r="H333" i="82" s="1"/>
  <c r="D334" i="82"/>
  <c r="E334" i="82"/>
  <c r="F334" i="82" s="1"/>
  <c r="H334" i="82" s="1"/>
  <c r="D335" i="82"/>
  <c r="E335" i="82"/>
  <c r="F335" i="82" s="1"/>
  <c r="H335" i="82" s="1"/>
  <c r="D336" i="82"/>
  <c r="E336" i="82"/>
  <c r="F336" i="82" s="1"/>
  <c r="H336" i="82" s="1"/>
  <c r="D337" i="82"/>
  <c r="E337" i="82"/>
  <c r="F337" i="82" s="1"/>
  <c r="H337" i="82" s="1"/>
  <c r="D338" i="82"/>
  <c r="E338" i="82"/>
  <c r="F338" i="82" s="1"/>
  <c r="H338" i="82" s="1"/>
  <c r="D339" i="82"/>
  <c r="E339" i="82"/>
  <c r="F339" i="82" s="1"/>
  <c r="H339" i="82" s="1"/>
  <c r="D340" i="82"/>
  <c r="E340" i="82"/>
  <c r="F340" i="82" s="1"/>
  <c r="H340" i="82" s="1"/>
  <c r="D341" i="82"/>
  <c r="E341" i="82"/>
  <c r="F341" i="82" s="1"/>
  <c r="H341" i="82" s="1"/>
  <c r="D342" i="82"/>
  <c r="E342" i="82"/>
  <c r="F342" i="82" s="1"/>
  <c r="H342" i="82" s="1"/>
  <c r="D343" i="82"/>
  <c r="E343" i="82"/>
  <c r="F343" i="82" s="1"/>
  <c r="H343" i="82" s="1"/>
  <c r="D344" i="82"/>
  <c r="E344" i="82"/>
  <c r="F344" i="82" s="1"/>
  <c r="H344" i="82" s="1"/>
  <c r="D345" i="82"/>
  <c r="E345" i="82"/>
  <c r="F345" i="82" s="1"/>
  <c r="H345" i="82" s="1"/>
  <c r="D346" i="82"/>
  <c r="E346" i="82"/>
  <c r="F346" i="82" s="1"/>
  <c r="H346" i="82" s="1"/>
  <c r="D347" i="82"/>
  <c r="E347" i="82"/>
  <c r="F347" i="82" s="1"/>
  <c r="H347" i="82" s="1"/>
  <c r="D348" i="82"/>
  <c r="E348" i="82"/>
  <c r="F348" i="82" s="1"/>
  <c r="H348" i="82" s="1"/>
  <c r="D349" i="82"/>
  <c r="E349" i="82"/>
  <c r="F349" i="82" s="1"/>
  <c r="H349" i="82" s="1"/>
  <c r="D350" i="82"/>
  <c r="E350" i="82"/>
  <c r="F350" i="82" s="1"/>
  <c r="H350" i="82" s="1"/>
  <c r="D351" i="82"/>
  <c r="E351" i="82"/>
  <c r="F351" i="82" s="1"/>
  <c r="H351" i="82" s="1"/>
  <c r="D352" i="82"/>
  <c r="E352" i="82"/>
  <c r="F352" i="82" s="1"/>
  <c r="H352" i="82" s="1"/>
  <c r="D353" i="82"/>
  <c r="E353" i="82"/>
  <c r="F353" i="82" s="1"/>
  <c r="H353" i="82" s="1"/>
  <c r="D354" i="82"/>
  <c r="E354" i="82"/>
  <c r="F354" i="82" s="1"/>
  <c r="H354" i="82" s="1"/>
  <c r="D355" i="82"/>
  <c r="E355" i="82"/>
  <c r="F355" i="82" s="1"/>
  <c r="H355" i="82" s="1"/>
  <c r="D356" i="82"/>
  <c r="E356" i="82"/>
  <c r="F356" i="82" s="1"/>
  <c r="H356" i="82" s="1"/>
  <c r="D357" i="82"/>
  <c r="E357" i="82"/>
  <c r="F357" i="82" s="1"/>
  <c r="H357" i="82" s="1"/>
  <c r="D358" i="82"/>
  <c r="E358" i="82"/>
  <c r="F358" i="82" s="1"/>
  <c r="H358" i="82" s="1"/>
  <c r="D359" i="82"/>
  <c r="E359" i="82"/>
  <c r="F359" i="82" s="1"/>
  <c r="H359" i="82" s="1"/>
  <c r="D360" i="82"/>
  <c r="E360" i="82"/>
  <c r="F360" i="82" s="1"/>
  <c r="H360" i="82" s="1"/>
  <c r="D361" i="82"/>
  <c r="E361" i="82"/>
  <c r="F361" i="82" s="1"/>
  <c r="H361" i="82" s="1"/>
  <c r="D362" i="82"/>
  <c r="E362" i="82"/>
  <c r="F362" i="82" s="1"/>
  <c r="H362" i="82" s="1"/>
  <c r="D363" i="82"/>
  <c r="E363" i="82"/>
  <c r="F363" i="82" s="1"/>
  <c r="H363" i="82" s="1"/>
  <c r="D364" i="82"/>
  <c r="E364" i="82"/>
  <c r="F364" i="82" s="1"/>
  <c r="H364" i="82" s="1"/>
  <c r="D365" i="82"/>
  <c r="E365" i="82"/>
  <c r="F365" i="82" s="1"/>
  <c r="H365" i="82" s="1"/>
  <c r="D366" i="82"/>
  <c r="E366" i="82"/>
  <c r="F366" i="82" s="1"/>
  <c r="H366" i="82" s="1"/>
  <c r="D367" i="82"/>
  <c r="E367" i="82"/>
  <c r="F367" i="82" s="1"/>
  <c r="H367" i="82" s="1"/>
  <c r="D368" i="82"/>
  <c r="E368" i="82"/>
  <c r="F368" i="82" s="1"/>
  <c r="H368" i="82" s="1"/>
  <c r="D369" i="82"/>
  <c r="E369" i="82"/>
  <c r="F369" i="82" s="1"/>
  <c r="H369" i="82" s="1"/>
  <c r="D370" i="82"/>
  <c r="E370" i="82"/>
  <c r="F370" i="82" s="1"/>
  <c r="H370" i="82" s="1"/>
  <c r="D371" i="82"/>
  <c r="E371" i="82"/>
  <c r="F371" i="82" s="1"/>
  <c r="H371" i="82" s="1"/>
  <c r="D372" i="82"/>
  <c r="E372" i="82"/>
  <c r="F372" i="82" s="1"/>
  <c r="H372" i="82" s="1"/>
  <c r="D373" i="82"/>
  <c r="E373" i="82"/>
  <c r="F373" i="82" s="1"/>
  <c r="H373" i="82" s="1"/>
  <c r="D374" i="82"/>
  <c r="E374" i="82"/>
  <c r="F374" i="82" s="1"/>
  <c r="H374" i="82" s="1"/>
  <c r="D375" i="82"/>
  <c r="E375" i="82"/>
  <c r="F375" i="82" s="1"/>
  <c r="H375" i="82" s="1"/>
  <c r="D376" i="82"/>
  <c r="E376" i="82"/>
  <c r="F376" i="82" s="1"/>
  <c r="H376" i="82" s="1"/>
  <c r="D377" i="82"/>
  <c r="E377" i="82"/>
  <c r="F377" i="82" s="1"/>
  <c r="H377" i="82" s="1"/>
  <c r="D378" i="82"/>
  <c r="E378" i="82"/>
  <c r="F378" i="82" s="1"/>
  <c r="H378" i="82" s="1"/>
  <c r="D379" i="82"/>
  <c r="E379" i="82"/>
  <c r="F379" i="82" s="1"/>
  <c r="H379" i="82" s="1"/>
  <c r="D380" i="82"/>
  <c r="E380" i="82"/>
  <c r="F380" i="82" s="1"/>
  <c r="H380" i="82" s="1"/>
  <c r="D381" i="82"/>
  <c r="E381" i="82"/>
  <c r="F381" i="82" s="1"/>
  <c r="H381" i="82" s="1"/>
  <c r="D382" i="82"/>
  <c r="E382" i="82"/>
  <c r="F382" i="82" s="1"/>
  <c r="H382" i="82" s="1"/>
  <c r="D383" i="82"/>
  <c r="E383" i="82"/>
  <c r="F383" i="82" s="1"/>
  <c r="H383" i="82" s="1"/>
  <c r="D384" i="82"/>
  <c r="E384" i="82"/>
  <c r="F384" i="82" s="1"/>
  <c r="H384" i="82" s="1"/>
  <c r="D385" i="82"/>
  <c r="E385" i="82"/>
  <c r="F385" i="82" s="1"/>
  <c r="H385" i="82" s="1"/>
  <c r="D386" i="82"/>
  <c r="E386" i="82"/>
  <c r="F386" i="82" s="1"/>
  <c r="H386" i="82" s="1"/>
  <c r="D387" i="82"/>
  <c r="E387" i="82"/>
  <c r="F387" i="82" s="1"/>
  <c r="H387" i="82" s="1"/>
  <c r="D388" i="82"/>
  <c r="E388" i="82"/>
  <c r="F388" i="82" s="1"/>
  <c r="H388" i="82" s="1"/>
  <c r="D389" i="82"/>
  <c r="E389" i="82"/>
  <c r="F389" i="82" s="1"/>
  <c r="H389" i="82" s="1"/>
  <c r="D390" i="82"/>
  <c r="E390" i="82"/>
  <c r="F390" i="82" s="1"/>
  <c r="H390" i="82" s="1"/>
  <c r="D391" i="82"/>
  <c r="E391" i="82"/>
  <c r="F391" i="82" s="1"/>
  <c r="H391" i="82" s="1"/>
  <c r="D392" i="82"/>
  <c r="E392" i="82"/>
  <c r="F392" i="82" s="1"/>
  <c r="H392" i="82" s="1"/>
  <c r="D393" i="82"/>
  <c r="E393" i="82"/>
  <c r="F393" i="82" s="1"/>
  <c r="H393" i="82" s="1"/>
  <c r="D394" i="82"/>
  <c r="E394" i="82"/>
  <c r="F394" i="82" s="1"/>
  <c r="H394" i="82" s="1"/>
  <c r="D395" i="82"/>
  <c r="E395" i="82"/>
  <c r="F395" i="82" s="1"/>
  <c r="H395" i="82" s="1"/>
  <c r="D396" i="82"/>
  <c r="E396" i="82"/>
  <c r="F396" i="82" s="1"/>
  <c r="H396" i="82" s="1"/>
  <c r="D397" i="82"/>
  <c r="E397" i="82"/>
  <c r="F397" i="82" s="1"/>
  <c r="H397" i="82" s="1"/>
  <c r="D398" i="82"/>
  <c r="E398" i="82"/>
  <c r="F398" i="82" s="1"/>
  <c r="H398" i="82" s="1"/>
  <c r="D399" i="82"/>
  <c r="E399" i="82"/>
  <c r="F399" i="82" s="1"/>
  <c r="H399" i="82" s="1"/>
  <c r="D400" i="82"/>
  <c r="E400" i="82"/>
  <c r="F400" i="82" s="1"/>
  <c r="H400" i="82" s="1"/>
  <c r="D401" i="82"/>
  <c r="E401" i="82"/>
  <c r="F401" i="82" s="1"/>
  <c r="H401" i="82" s="1"/>
  <c r="D402" i="82"/>
  <c r="E402" i="82"/>
  <c r="F402" i="82" s="1"/>
  <c r="H402" i="82" s="1"/>
  <c r="D403" i="82"/>
  <c r="E403" i="82"/>
  <c r="F403" i="82" s="1"/>
  <c r="H403" i="82" s="1"/>
  <c r="D404" i="82"/>
  <c r="E404" i="82"/>
  <c r="F404" i="82" s="1"/>
  <c r="H404" i="82" s="1"/>
  <c r="D405" i="82"/>
  <c r="E405" i="82"/>
  <c r="F405" i="82" s="1"/>
  <c r="H405" i="82" s="1"/>
  <c r="D406" i="82"/>
  <c r="E406" i="82"/>
  <c r="F406" i="82" s="1"/>
  <c r="H406" i="82" s="1"/>
  <c r="D407" i="82"/>
  <c r="E407" i="82"/>
  <c r="F407" i="82" s="1"/>
  <c r="H407" i="82" s="1"/>
  <c r="D408" i="82"/>
  <c r="E408" i="82"/>
  <c r="F408" i="82" s="1"/>
  <c r="H408" i="82" s="1"/>
  <c r="D409" i="82"/>
  <c r="E409" i="82"/>
  <c r="F409" i="82" s="1"/>
  <c r="H409" i="82" s="1"/>
  <c r="D410" i="82"/>
  <c r="E410" i="82"/>
  <c r="F410" i="82" s="1"/>
  <c r="H410" i="82" s="1"/>
  <c r="D411" i="82"/>
  <c r="E411" i="82"/>
  <c r="F411" i="82" s="1"/>
  <c r="H411" i="82" s="1"/>
  <c r="D412" i="82"/>
  <c r="E412" i="82"/>
  <c r="F412" i="82" s="1"/>
  <c r="H412" i="82" s="1"/>
  <c r="D413" i="82"/>
  <c r="E413" i="82"/>
  <c r="F413" i="82" s="1"/>
  <c r="H413" i="82" s="1"/>
  <c r="D414" i="82"/>
  <c r="E414" i="82"/>
  <c r="F414" i="82" s="1"/>
  <c r="H414" i="82" s="1"/>
  <c r="D415" i="82"/>
  <c r="E415" i="82"/>
  <c r="F415" i="82" s="1"/>
  <c r="H415" i="82" s="1"/>
  <c r="D416" i="82"/>
  <c r="E416" i="82"/>
  <c r="F416" i="82" s="1"/>
  <c r="H416" i="82" s="1"/>
  <c r="D417" i="82"/>
  <c r="E417" i="82"/>
  <c r="F417" i="82" s="1"/>
  <c r="H417" i="82" s="1"/>
  <c r="D418" i="82"/>
  <c r="E418" i="82"/>
  <c r="F418" i="82" s="1"/>
  <c r="H418" i="82" s="1"/>
  <c r="D419" i="82"/>
  <c r="E419" i="82"/>
  <c r="F419" i="82" s="1"/>
  <c r="H419" i="82" s="1"/>
  <c r="D420" i="82"/>
  <c r="E420" i="82"/>
  <c r="F420" i="82" s="1"/>
  <c r="H420" i="82" s="1"/>
  <c r="D421" i="82"/>
  <c r="E421" i="82"/>
  <c r="F421" i="82" s="1"/>
  <c r="H421" i="82" s="1"/>
  <c r="D422" i="82"/>
  <c r="E422" i="82"/>
  <c r="F422" i="82" s="1"/>
  <c r="H422" i="82" s="1"/>
  <c r="D423" i="82"/>
  <c r="E423" i="82"/>
  <c r="F423" i="82" s="1"/>
  <c r="H423" i="82" s="1"/>
  <c r="D424" i="82"/>
  <c r="E424" i="82"/>
  <c r="F424" i="82" s="1"/>
  <c r="H424" i="82" s="1"/>
  <c r="D425" i="82"/>
  <c r="E425" i="82"/>
  <c r="F425" i="82" s="1"/>
  <c r="H425" i="82" s="1"/>
  <c r="D426" i="82"/>
  <c r="E426" i="82"/>
  <c r="F426" i="82" s="1"/>
  <c r="H426" i="82" s="1"/>
  <c r="D427" i="82"/>
  <c r="E427" i="82"/>
  <c r="F427" i="82" s="1"/>
  <c r="H427" i="82" s="1"/>
  <c r="D428" i="82"/>
  <c r="E428" i="82"/>
  <c r="F428" i="82" s="1"/>
  <c r="H428" i="82" s="1"/>
  <c r="D429" i="82"/>
  <c r="E429" i="82"/>
  <c r="F429" i="82" s="1"/>
  <c r="H429" i="82" s="1"/>
  <c r="D430" i="82"/>
  <c r="E430" i="82"/>
  <c r="F430" i="82" s="1"/>
  <c r="H430" i="82" s="1"/>
  <c r="D431" i="82"/>
  <c r="E431" i="82"/>
  <c r="F431" i="82" s="1"/>
  <c r="H431" i="82" s="1"/>
  <c r="D432" i="82"/>
  <c r="E432" i="82"/>
  <c r="F432" i="82" s="1"/>
  <c r="H432" i="82" s="1"/>
  <c r="D433" i="82"/>
  <c r="E433" i="82"/>
  <c r="F433" i="82" s="1"/>
  <c r="H433" i="82" s="1"/>
  <c r="D434" i="82"/>
  <c r="E434" i="82"/>
  <c r="F434" i="82" s="1"/>
  <c r="H434" i="82" s="1"/>
  <c r="D435" i="82"/>
  <c r="E435" i="82"/>
  <c r="F435" i="82" s="1"/>
  <c r="H435" i="82" s="1"/>
  <c r="D436" i="82"/>
  <c r="E436" i="82"/>
  <c r="F436" i="82" s="1"/>
  <c r="H436" i="82" s="1"/>
  <c r="D437" i="82"/>
  <c r="E437" i="82"/>
  <c r="F437" i="82" s="1"/>
  <c r="H437" i="82" s="1"/>
  <c r="D438" i="82"/>
  <c r="E438" i="82"/>
  <c r="F438" i="82" s="1"/>
  <c r="H438" i="82" s="1"/>
  <c r="D439" i="82"/>
  <c r="E439" i="82"/>
  <c r="F439" i="82" s="1"/>
  <c r="H439" i="82" s="1"/>
  <c r="D440" i="82"/>
  <c r="E440" i="82"/>
  <c r="F440" i="82" s="1"/>
  <c r="H440" i="82" s="1"/>
  <c r="D441" i="82"/>
  <c r="E441" i="82"/>
  <c r="F441" i="82" s="1"/>
  <c r="H441" i="82" s="1"/>
  <c r="D442" i="82"/>
  <c r="E442" i="82"/>
  <c r="F442" i="82" s="1"/>
  <c r="H442" i="82" s="1"/>
  <c r="D443" i="82"/>
  <c r="E443" i="82"/>
  <c r="F443" i="82" s="1"/>
  <c r="H443" i="82" s="1"/>
  <c r="D444" i="82"/>
  <c r="E444" i="82"/>
  <c r="F444" i="82" s="1"/>
  <c r="H444" i="82" s="1"/>
  <c r="D445" i="82"/>
  <c r="E445" i="82"/>
  <c r="F445" i="82" s="1"/>
  <c r="H445" i="82" s="1"/>
  <c r="D446" i="82"/>
  <c r="E446" i="82"/>
  <c r="F446" i="82" s="1"/>
  <c r="H446" i="82" s="1"/>
  <c r="D447" i="82"/>
  <c r="E447" i="82"/>
  <c r="F447" i="82" s="1"/>
  <c r="H447" i="82" s="1"/>
  <c r="D448" i="82"/>
  <c r="E448" i="82"/>
  <c r="F448" i="82" s="1"/>
  <c r="H448" i="82" s="1"/>
  <c r="D449" i="82"/>
  <c r="E449" i="82"/>
  <c r="F449" i="82" s="1"/>
  <c r="H449" i="82" s="1"/>
  <c r="D450" i="82"/>
  <c r="E450" i="82"/>
  <c r="F450" i="82" s="1"/>
  <c r="H450" i="82" s="1"/>
  <c r="D451" i="82"/>
  <c r="E451" i="82"/>
  <c r="F451" i="82" s="1"/>
  <c r="H451" i="82" s="1"/>
  <c r="D452" i="82"/>
  <c r="E452" i="82"/>
  <c r="F452" i="82" s="1"/>
  <c r="H452" i="82" s="1"/>
  <c r="D453" i="82"/>
  <c r="E453" i="82"/>
  <c r="F453" i="82" s="1"/>
  <c r="H453" i="82" s="1"/>
  <c r="D454" i="82"/>
  <c r="E454" i="82"/>
  <c r="F454" i="82" s="1"/>
  <c r="H454" i="82" s="1"/>
  <c r="D455" i="82"/>
  <c r="E455" i="82"/>
  <c r="F455" i="82" s="1"/>
  <c r="H455" i="82" s="1"/>
  <c r="D456" i="82"/>
  <c r="E456" i="82"/>
  <c r="F456" i="82" s="1"/>
  <c r="H456" i="82" s="1"/>
  <c r="D457" i="82"/>
  <c r="E457" i="82"/>
  <c r="F457" i="82" s="1"/>
  <c r="H457" i="82" s="1"/>
  <c r="D458" i="82"/>
  <c r="E458" i="82"/>
  <c r="F458" i="82" s="1"/>
  <c r="H458" i="82" s="1"/>
  <c r="D459" i="82"/>
  <c r="E459" i="82"/>
  <c r="F459" i="82" s="1"/>
  <c r="H459" i="82" s="1"/>
  <c r="D324" i="82"/>
  <c r="E324" i="82"/>
  <c r="F324" i="82" s="1"/>
  <c r="H324" i="82" s="1"/>
  <c r="AA3" i="82"/>
  <c r="AA2" i="82"/>
  <c r="H50" i="82"/>
  <c r="G50" i="82"/>
  <c r="E50" i="82"/>
  <c r="D50" i="82"/>
  <c r="B36" i="82"/>
  <c r="B10" i="82"/>
  <c r="D25" i="82"/>
  <c r="D10" i="82"/>
  <c r="C10" i="82" s="1"/>
  <c r="C24" i="82"/>
  <c r="D24" i="82"/>
  <c r="E24" i="82" s="1"/>
  <c r="F24" i="82" s="1"/>
  <c r="B26" i="82"/>
  <c r="E10" i="82"/>
  <c r="D15" i="82"/>
  <c r="E15" i="82"/>
  <c r="D16" i="82"/>
  <c r="E16" i="82"/>
  <c r="D17" i="82"/>
  <c r="E17" i="82"/>
  <c r="D18" i="82"/>
  <c r="E18" i="82"/>
  <c r="D19" i="82"/>
  <c r="E19" i="82"/>
  <c r="D20" i="82"/>
  <c r="E20" i="82"/>
  <c r="D14" i="82"/>
  <c r="E14" i="82"/>
  <c r="G13" i="82"/>
  <c r="F13" i="82"/>
  <c r="H10" i="82"/>
  <c r="G15" i="82"/>
  <c r="H9" i="82"/>
  <c r="D110" i="18"/>
  <c r="D15" i="18"/>
  <c r="A2" i="18"/>
  <c r="H2" i="18" s="1"/>
  <c r="A3" i="18"/>
  <c r="H3" i="18" s="1"/>
  <c r="A4" i="18"/>
  <c r="D4" i="18" s="1"/>
  <c r="A5" i="18"/>
  <c r="D5" i="18" s="1"/>
  <c r="A6" i="18"/>
  <c r="D6" i="18" s="1"/>
  <c r="A7" i="18"/>
  <c r="D7" i="18" s="1"/>
  <c r="A8" i="18"/>
  <c r="E8" i="18" s="1"/>
  <c r="A10" i="18"/>
  <c r="L10" i="18" s="1"/>
  <c r="A11" i="18"/>
  <c r="A12" i="18"/>
  <c r="D12" i="18" s="1"/>
  <c r="A13" i="18"/>
  <c r="D13" i="18" s="1"/>
  <c r="L16" i="18"/>
  <c r="A17" i="18"/>
  <c r="H17" i="18" s="1"/>
  <c r="L18" i="18"/>
  <c r="A19" i="18"/>
  <c r="H19" i="18" s="1"/>
  <c r="A20" i="18"/>
  <c r="H20" i="18" s="1"/>
  <c r="A21" i="18"/>
  <c r="L21" i="18" s="1"/>
  <c r="A22" i="18"/>
  <c r="H22" i="18" s="1"/>
  <c r="A24" i="18"/>
  <c r="L24" i="18" s="1"/>
  <c r="A25" i="18"/>
  <c r="H25" i="18" s="1"/>
  <c r="A26" i="18"/>
  <c r="H26" i="18" s="1"/>
  <c r="A27" i="18"/>
  <c r="D27" i="18" s="1"/>
  <c r="A29" i="18"/>
  <c r="H29" i="18" s="1"/>
  <c r="A30" i="18"/>
  <c r="A32" i="18"/>
  <c r="D32" i="18" s="1"/>
  <c r="E34" i="18"/>
  <c r="D35" i="18"/>
  <c r="A36" i="18"/>
  <c r="D36" i="18" s="1"/>
  <c r="A37" i="18"/>
  <c r="D37" i="18" s="1"/>
  <c r="A38" i="18"/>
  <c r="A42" i="18"/>
  <c r="A43" i="18"/>
  <c r="H43" i="18" s="1"/>
  <c r="A45" i="18"/>
  <c r="D45" i="18" s="1"/>
  <c r="A46" i="18"/>
  <c r="A48" i="18"/>
  <c r="D48" i="18" s="1"/>
  <c r="A50" i="18"/>
  <c r="L50" i="18" s="1"/>
  <c r="A51" i="18"/>
  <c r="H51" i="18" s="1"/>
  <c r="A53" i="18"/>
  <c r="A56" i="18"/>
  <c r="D56" i="18" s="1"/>
  <c r="A57" i="18"/>
  <c r="L57" i="18" s="1"/>
  <c r="A58" i="18"/>
  <c r="L58" i="18" s="1"/>
  <c r="D39" i="18"/>
  <c r="A59" i="18"/>
  <c r="H59" i="18" s="1"/>
  <c r="A60" i="18"/>
  <c r="D60" i="18" s="1"/>
  <c r="A62" i="18"/>
  <c r="E62" i="18" s="1"/>
  <c r="A63" i="18"/>
  <c r="H63" i="18" s="1"/>
  <c r="A66" i="18"/>
  <c r="H66" i="18" s="1"/>
  <c r="A67" i="18"/>
  <c r="A68" i="18"/>
  <c r="E68" i="18" s="1"/>
  <c r="A69" i="18"/>
  <c r="L69" i="18" s="1"/>
  <c r="A70" i="18"/>
  <c r="L70" i="18" s="1"/>
  <c r="A71" i="18"/>
  <c r="E71" i="18" s="1"/>
  <c r="A72" i="18"/>
  <c r="A73" i="18"/>
  <c r="D73" i="18" s="1"/>
  <c r="A74" i="18"/>
  <c r="L74" i="18" s="1"/>
  <c r="A75" i="18"/>
  <c r="D75" i="18" s="1"/>
  <c r="A78" i="18"/>
  <c r="L78" i="18" s="1"/>
  <c r="A79" i="18"/>
  <c r="H79" i="18" s="1"/>
  <c r="A80" i="18"/>
  <c r="L80" i="18" s="1"/>
  <c r="A82" i="18"/>
  <c r="E82" i="18" s="1"/>
  <c r="A83" i="18"/>
  <c r="H83" i="18" s="1"/>
  <c r="A84" i="18"/>
  <c r="L84" i="18" s="1"/>
  <c r="A85" i="18"/>
  <c r="H85" i="18" s="1"/>
  <c r="A86" i="18"/>
  <c r="E86" i="18" s="1"/>
  <c r="A87" i="18"/>
  <c r="L87" i="18" s="1"/>
  <c r="A88" i="18"/>
  <c r="L88" i="18" s="1"/>
  <c r="A95" i="18"/>
  <c r="H95" i="18" s="1"/>
  <c r="A89" i="18"/>
  <c r="D89" i="18" s="1"/>
  <c r="A90" i="18"/>
  <c r="D90" i="18" s="1"/>
  <c r="A91" i="18"/>
  <c r="L91" i="18" s="1"/>
  <c r="A92" i="18"/>
  <c r="L92" i="18" s="1"/>
  <c r="A96" i="18"/>
  <c r="H96" i="18" s="1"/>
  <c r="A97" i="18"/>
  <c r="E97" i="18" s="1"/>
  <c r="A98" i="18"/>
  <c r="D98" i="18" s="1"/>
  <c r="A99" i="18"/>
  <c r="D99" i="18" s="1"/>
  <c r="A100" i="18"/>
  <c r="D100" i="18" s="1"/>
  <c r="A103" i="18"/>
  <c r="D103" i="18" s="1"/>
  <c r="A104" i="18"/>
  <c r="D104" i="18" s="1"/>
  <c r="A107" i="18"/>
  <c r="L107" i="18" s="1"/>
  <c r="A108" i="18"/>
  <c r="H108" i="18" s="1"/>
  <c r="A109" i="18"/>
  <c r="E109" i="18" s="1"/>
  <c r="D58" i="18"/>
  <c r="D18" i="18"/>
  <c r="D76" i="18"/>
  <c r="D47" i="18"/>
  <c r="E52" i="18"/>
  <c r="E28" i="18"/>
  <c r="E14" i="18"/>
  <c r="E47" i="18"/>
  <c r="E102" i="18"/>
  <c r="H81" i="18"/>
  <c r="H47" i="18"/>
  <c r="L61" i="18"/>
  <c r="L93" i="18"/>
  <c r="L34" i="18"/>
  <c r="D52" i="18"/>
  <c r="D28" i="18"/>
  <c r="D14" i="18"/>
  <c r="D61" i="18"/>
  <c r="D102" i="18"/>
  <c r="E40" i="18"/>
  <c r="E16" i="18"/>
  <c r="E31" i="18"/>
  <c r="E93" i="18"/>
  <c r="H18" i="18"/>
  <c r="H61" i="18"/>
  <c r="H93" i="18"/>
  <c r="H34" i="18"/>
  <c r="L52" i="18"/>
  <c r="L28" i="18"/>
  <c r="L76" i="18"/>
  <c r="L5" i="18"/>
  <c r="D40" i="18"/>
  <c r="D16" i="18"/>
  <c r="D31" i="18"/>
  <c r="D105" i="18"/>
  <c r="D93" i="18"/>
  <c r="E81" i="18"/>
  <c r="E61" i="18"/>
  <c r="H52" i="18"/>
  <c r="H28" i="18"/>
  <c r="H76" i="18"/>
  <c r="L40" i="18"/>
  <c r="L14" i="18"/>
  <c r="L31" i="18"/>
  <c r="L41" i="18"/>
  <c r="L105" i="18"/>
  <c r="L102" i="18"/>
  <c r="L35" i="18"/>
  <c r="D81" i="18"/>
  <c r="D41" i="18"/>
  <c r="D34" i="18"/>
  <c r="E18" i="18"/>
  <c r="E76" i="18"/>
  <c r="E41" i="18"/>
  <c r="E105" i="18"/>
  <c r="E35" i="18"/>
  <c r="H40" i="18"/>
  <c r="H16" i="18"/>
  <c r="H14" i="18"/>
  <c r="H31" i="18"/>
  <c r="H41" i="18"/>
  <c r="H105" i="18"/>
  <c r="H102" i="18"/>
  <c r="H35" i="18"/>
  <c r="L81" i="18"/>
  <c r="L47" i="18"/>
  <c r="F17" i="101"/>
  <c r="I15" i="101"/>
  <c r="I16" i="101"/>
  <c r="C10" i="101"/>
  <c r="I15" i="99"/>
  <c r="G16" i="99"/>
  <c r="F15" i="99"/>
  <c r="G17" i="99"/>
  <c r="F16" i="99"/>
  <c r="F14" i="99"/>
  <c r="G18" i="99"/>
  <c r="F17" i="99"/>
  <c r="G14" i="99"/>
  <c r="F18" i="99"/>
  <c r="C10" i="99"/>
  <c r="E39" i="18"/>
  <c r="E84" i="18"/>
  <c r="I21" i="97"/>
  <c r="G18" i="97"/>
  <c r="F18" i="97"/>
  <c r="I16" i="97"/>
  <c r="I20" i="97"/>
  <c r="I20" i="82"/>
  <c r="I17" i="82"/>
  <c r="F14" i="82"/>
  <c r="G20" i="82"/>
  <c r="F19" i="82"/>
  <c r="G16" i="82"/>
  <c r="F15" i="82"/>
  <c r="G14" i="82"/>
  <c r="F20" i="82"/>
  <c r="G17" i="82"/>
  <c r="F16" i="82"/>
  <c r="G18" i="82"/>
  <c r="F17" i="82"/>
  <c r="G19" i="82"/>
  <c r="F18" i="82"/>
  <c r="I18" i="82"/>
  <c r="I15" i="82"/>
  <c r="I19" i="82"/>
  <c r="I16" i="82"/>
  <c r="L14" i="23"/>
  <c r="AA3" i="80"/>
  <c r="AA2" i="80"/>
  <c r="H42" i="80"/>
  <c r="G42" i="80"/>
  <c r="E42" i="80"/>
  <c r="D42" i="80"/>
  <c r="B32" i="80"/>
  <c r="B10" i="80"/>
  <c r="D21" i="80"/>
  <c r="D10" i="80" s="1"/>
  <c r="C20" i="80"/>
  <c r="D20" i="80"/>
  <c r="E20" i="80"/>
  <c r="F20" i="80" s="1"/>
  <c r="B22" i="80"/>
  <c r="E10" i="80"/>
  <c r="I16" i="80" s="1"/>
  <c r="D15" i="80"/>
  <c r="E15" i="80"/>
  <c r="D16" i="80"/>
  <c r="E16" i="80" s="1"/>
  <c r="D14" i="80"/>
  <c r="E14" i="80"/>
  <c r="G13" i="80"/>
  <c r="F13" i="80"/>
  <c r="H10" i="80"/>
  <c r="F16" i="80"/>
  <c r="H9" i="80"/>
  <c r="B10" i="66"/>
  <c r="C24" i="66"/>
  <c r="D24" i="66"/>
  <c r="E24" i="66"/>
  <c r="F24" i="66" s="1"/>
  <c r="B26" i="66"/>
  <c r="E10" i="66"/>
  <c r="I15" i="66" s="1"/>
  <c r="I20" i="66"/>
  <c r="D15" i="66"/>
  <c r="E15" i="66" s="1"/>
  <c r="D16" i="66"/>
  <c r="E16" i="66"/>
  <c r="D17" i="66"/>
  <c r="E17" i="66" s="1"/>
  <c r="D18" i="66"/>
  <c r="E18" i="66"/>
  <c r="D19" i="66"/>
  <c r="E19" i="66" s="1"/>
  <c r="D20" i="66"/>
  <c r="E20" i="66"/>
  <c r="D14" i="66"/>
  <c r="E14" i="66" s="1"/>
  <c r="G13" i="66"/>
  <c r="F13" i="66"/>
  <c r="F17" i="66"/>
  <c r="H9" i="66"/>
  <c r="K26" i="27"/>
  <c r="G15" i="80"/>
  <c r="F14" i="80"/>
  <c r="G16" i="80"/>
  <c r="F15" i="80"/>
  <c r="G14" i="80"/>
  <c r="G19" i="66"/>
  <c r="F18" i="66"/>
  <c r="G15" i="66"/>
  <c r="F14" i="66"/>
  <c r="G20" i="66"/>
  <c r="F19" i="66"/>
  <c r="G16" i="66"/>
  <c r="F15" i="66"/>
  <c r="G14" i="66"/>
  <c r="F20" i="66"/>
  <c r="G17" i="66"/>
  <c r="F16" i="66"/>
  <c r="G18" i="66"/>
  <c r="I18" i="66"/>
  <c r="I17" i="66"/>
  <c r="I19" i="66"/>
  <c r="C10" i="66"/>
  <c r="I16" i="66"/>
  <c r="D229" i="27"/>
  <c r="E229" i="27"/>
  <c r="F229" i="27"/>
  <c r="H229" i="27" s="1"/>
  <c r="D230" i="27"/>
  <c r="E230" i="27"/>
  <c r="F230" i="27"/>
  <c r="H230" i="27" s="1"/>
  <c r="D231" i="27"/>
  <c r="E231" i="27"/>
  <c r="F231" i="27"/>
  <c r="H231" i="27" s="1"/>
  <c r="D232" i="27"/>
  <c r="E232" i="27"/>
  <c r="F232" i="27"/>
  <c r="H232" i="27" s="1"/>
  <c r="D233" i="27"/>
  <c r="E233" i="27"/>
  <c r="F233" i="27"/>
  <c r="H233" i="27" s="1"/>
  <c r="D234" i="27"/>
  <c r="E234" i="27"/>
  <c r="F234" i="27"/>
  <c r="H234" i="27" s="1"/>
  <c r="D235" i="27"/>
  <c r="E235" i="27"/>
  <c r="F235" i="27"/>
  <c r="H235" i="27" s="1"/>
  <c r="D236" i="27"/>
  <c r="E236" i="27"/>
  <c r="F236" i="27"/>
  <c r="H236" i="27" s="1"/>
  <c r="D237" i="27"/>
  <c r="E237" i="27"/>
  <c r="F237" i="27"/>
  <c r="H237" i="27" s="1"/>
  <c r="D238" i="27"/>
  <c r="E238" i="27"/>
  <c r="F238" i="27"/>
  <c r="H238" i="27" s="1"/>
  <c r="D239" i="27"/>
  <c r="E239" i="27"/>
  <c r="F239" i="27"/>
  <c r="H239" i="27" s="1"/>
  <c r="D240" i="27"/>
  <c r="E240" i="27"/>
  <c r="F240" i="27"/>
  <c r="H240" i="27" s="1"/>
  <c r="D241" i="27"/>
  <c r="E241" i="27"/>
  <c r="F241" i="27"/>
  <c r="H241" i="27" s="1"/>
  <c r="D242" i="27"/>
  <c r="E242" i="27"/>
  <c r="F242" i="27"/>
  <c r="H242" i="27" s="1"/>
  <c r="D243" i="27"/>
  <c r="E243" i="27"/>
  <c r="F243" i="27"/>
  <c r="H243" i="27" s="1"/>
  <c r="D244" i="27"/>
  <c r="E244" i="27"/>
  <c r="F244" i="27"/>
  <c r="H244" i="27" s="1"/>
  <c r="D245" i="27"/>
  <c r="E245" i="27"/>
  <c r="F245" i="27"/>
  <c r="H245" i="27" s="1"/>
  <c r="D246" i="27"/>
  <c r="E246" i="27"/>
  <c r="F246" i="27"/>
  <c r="H246" i="27" s="1"/>
  <c r="D247" i="27"/>
  <c r="E247" i="27"/>
  <c r="F247" i="27"/>
  <c r="H247" i="27" s="1"/>
  <c r="D248" i="27"/>
  <c r="E248" i="27"/>
  <c r="F248" i="27"/>
  <c r="H248" i="27" s="1"/>
  <c r="D249" i="27"/>
  <c r="E249" i="27"/>
  <c r="F249" i="27"/>
  <c r="H249" i="27" s="1"/>
  <c r="D250" i="27"/>
  <c r="E250" i="27"/>
  <c r="F250" i="27"/>
  <c r="H250" i="27" s="1"/>
  <c r="D251" i="27"/>
  <c r="E251" i="27"/>
  <c r="F251" i="27"/>
  <c r="H251" i="27" s="1"/>
  <c r="D252" i="27"/>
  <c r="E252" i="27"/>
  <c r="F252" i="27"/>
  <c r="H252" i="27" s="1"/>
  <c r="D253" i="27"/>
  <c r="E253" i="27"/>
  <c r="F253" i="27"/>
  <c r="H253" i="27" s="1"/>
  <c r="D254" i="27"/>
  <c r="E254" i="27"/>
  <c r="F254" i="27"/>
  <c r="H254" i="27" s="1"/>
  <c r="D255" i="27"/>
  <c r="E255" i="27"/>
  <c r="F255" i="27"/>
  <c r="H255" i="27" s="1"/>
  <c r="D256" i="27"/>
  <c r="E256" i="27"/>
  <c r="F256" i="27"/>
  <c r="H256" i="27" s="1"/>
  <c r="D257" i="27"/>
  <c r="E257" i="27"/>
  <c r="F257" i="27"/>
  <c r="H257" i="27" s="1"/>
  <c r="D258" i="27"/>
  <c r="E258" i="27"/>
  <c r="F258" i="27"/>
  <c r="H258" i="27" s="1"/>
  <c r="D259" i="27"/>
  <c r="E259" i="27"/>
  <c r="F259" i="27"/>
  <c r="H259" i="27" s="1"/>
  <c r="D260" i="27"/>
  <c r="E260" i="27"/>
  <c r="F260" i="27"/>
  <c r="H260" i="27" s="1"/>
  <c r="D261" i="27"/>
  <c r="E261" i="27"/>
  <c r="F261" i="27"/>
  <c r="H261" i="27" s="1"/>
  <c r="D262" i="27"/>
  <c r="E262" i="27"/>
  <c r="F262" i="27"/>
  <c r="H262" i="27" s="1"/>
  <c r="D263" i="27"/>
  <c r="E263" i="27"/>
  <c r="F263" i="27"/>
  <c r="H263" i="27" s="1"/>
  <c r="D264" i="27"/>
  <c r="E264" i="27"/>
  <c r="F264" i="27"/>
  <c r="H264" i="27" s="1"/>
  <c r="D265" i="27"/>
  <c r="E265" i="27"/>
  <c r="F265" i="27"/>
  <c r="H265" i="27" s="1"/>
  <c r="D266" i="27"/>
  <c r="E266" i="27"/>
  <c r="F266" i="27"/>
  <c r="H266" i="27" s="1"/>
  <c r="D267" i="27"/>
  <c r="E267" i="27"/>
  <c r="F267" i="27"/>
  <c r="H267" i="27" s="1"/>
  <c r="D268" i="27"/>
  <c r="E268" i="27"/>
  <c r="F268" i="27"/>
  <c r="H268" i="27" s="1"/>
  <c r="D269" i="27"/>
  <c r="E269" i="27"/>
  <c r="F269" i="27"/>
  <c r="H269" i="27" s="1"/>
  <c r="D270" i="27"/>
  <c r="E270" i="27"/>
  <c r="F270" i="27"/>
  <c r="H270" i="27" s="1"/>
  <c r="D271" i="27"/>
  <c r="E271" i="27"/>
  <c r="F271" i="27"/>
  <c r="H271" i="27" s="1"/>
  <c r="D272" i="27"/>
  <c r="E272" i="27"/>
  <c r="F272" i="27"/>
  <c r="H272" i="27" s="1"/>
  <c r="D273" i="27"/>
  <c r="E273" i="27"/>
  <c r="F273" i="27"/>
  <c r="H273" i="27" s="1"/>
  <c r="D274" i="27"/>
  <c r="E274" i="27"/>
  <c r="F274" i="27"/>
  <c r="H274" i="27" s="1"/>
  <c r="D275" i="27"/>
  <c r="E275" i="27"/>
  <c r="F275" i="27"/>
  <c r="H275" i="27" s="1"/>
  <c r="D276" i="27"/>
  <c r="E276" i="27"/>
  <c r="F276" i="27"/>
  <c r="H276" i="27" s="1"/>
  <c r="D277" i="27"/>
  <c r="E277" i="27"/>
  <c r="F277" i="27"/>
  <c r="H277" i="27" s="1"/>
  <c r="D278" i="27"/>
  <c r="E278" i="27"/>
  <c r="F278" i="27"/>
  <c r="H278" i="27" s="1"/>
  <c r="D279" i="27"/>
  <c r="E279" i="27"/>
  <c r="F279" i="27"/>
  <c r="H279" i="27" s="1"/>
  <c r="D280" i="27"/>
  <c r="E280" i="27"/>
  <c r="F280" i="27"/>
  <c r="H280" i="27" s="1"/>
  <c r="D281" i="27"/>
  <c r="E281" i="27"/>
  <c r="F281" i="27"/>
  <c r="H281" i="27" s="1"/>
  <c r="D282" i="27"/>
  <c r="E282" i="27"/>
  <c r="F282" i="27"/>
  <c r="H282" i="27" s="1"/>
  <c r="D283" i="27"/>
  <c r="E283" i="27"/>
  <c r="F283" i="27"/>
  <c r="H283" i="27" s="1"/>
  <c r="D284" i="27"/>
  <c r="E284" i="27"/>
  <c r="F284" i="27"/>
  <c r="H284" i="27" s="1"/>
  <c r="D285" i="27"/>
  <c r="E285" i="27"/>
  <c r="F285" i="27"/>
  <c r="H285" i="27" s="1"/>
  <c r="D286" i="27"/>
  <c r="E286" i="27"/>
  <c r="F286" i="27"/>
  <c r="H286" i="27" s="1"/>
  <c r="D287" i="27"/>
  <c r="E287" i="27"/>
  <c r="F287" i="27"/>
  <c r="H287" i="27" s="1"/>
  <c r="D288" i="27"/>
  <c r="E288" i="27"/>
  <c r="F288" i="27"/>
  <c r="H288" i="27" s="1"/>
  <c r="D289" i="27"/>
  <c r="E289" i="27"/>
  <c r="F289" i="27"/>
  <c r="H289" i="27" s="1"/>
  <c r="D290" i="27"/>
  <c r="E290" i="27"/>
  <c r="F290" i="27"/>
  <c r="H290" i="27" s="1"/>
  <c r="D291" i="27"/>
  <c r="E291" i="27"/>
  <c r="F291" i="27"/>
  <c r="H291" i="27" s="1"/>
  <c r="D292" i="27"/>
  <c r="E292" i="27"/>
  <c r="F292" i="27"/>
  <c r="H292" i="27" s="1"/>
  <c r="D293" i="27"/>
  <c r="E293" i="27"/>
  <c r="F293" i="27"/>
  <c r="H293" i="27" s="1"/>
  <c r="D294" i="27"/>
  <c r="E294" i="27"/>
  <c r="F294" i="27"/>
  <c r="H294" i="27" s="1"/>
  <c r="D295" i="27"/>
  <c r="E295" i="27"/>
  <c r="F295" i="27"/>
  <c r="H295" i="27" s="1"/>
  <c r="D296" i="27"/>
  <c r="E296" i="27"/>
  <c r="F296" i="27"/>
  <c r="H296" i="27" s="1"/>
  <c r="D297" i="27"/>
  <c r="E297" i="27"/>
  <c r="F297" i="27"/>
  <c r="H297" i="27" s="1"/>
  <c r="D298" i="27"/>
  <c r="E298" i="27"/>
  <c r="F298" i="27"/>
  <c r="H298" i="27" s="1"/>
  <c r="D299" i="27"/>
  <c r="E299" i="27"/>
  <c r="F299" i="27"/>
  <c r="H299" i="27" s="1"/>
  <c r="D300" i="27"/>
  <c r="E300" i="27"/>
  <c r="F300" i="27"/>
  <c r="H300" i="27" s="1"/>
  <c r="D301" i="27"/>
  <c r="E301" i="27"/>
  <c r="F301" i="27"/>
  <c r="H301" i="27" s="1"/>
  <c r="D302" i="27"/>
  <c r="E302" i="27"/>
  <c r="F302" i="27"/>
  <c r="H302" i="27" s="1"/>
  <c r="D303" i="27"/>
  <c r="E303" i="27"/>
  <c r="F303" i="27"/>
  <c r="H303" i="27" s="1"/>
  <c r="D304" i="27"/>
  <c r="E304" i="27"/>
  <c r="F304" i="27"/>
  <c r="H304" i="27" s="1"/>
  <c r="D305" i="27"/>
  <c r="E305" i="27"/>
  <c r="F305" i="27"/>
  <c r="H305" i="27" s="1"/>
  <c r="D306" i="27"/>
  <c r="E306" i="27"/>
  <c r="F306" i="27"/>
  <c r="H306" i="27" s="1"/>
  <c r="D307" i="27"/>
  <c r="E307" i="27"/>
  <c r="F307" i="27"/>
  <c r="H307" i="27" s="1"/>
  <c r="D308" i="27"/>
  <c r="E308" i="27"/>
  <c r="F308" i="27"/>
  <c r="H308" i="27" s="1"/>
  <c r="D309" i="27"/>
  <c r="E309" i="27"/>
  <c r="F309" i="27"/>
  <c r="H309" i="27" s="1"/>
  <c r="D310" i="27"/>
  <c r="E310" i="27"/>
  <c r="F310" i="27"/>
  <c r="H310" i="27" s="1"/>
  <c r="D311" i="27"/>
  <c r="E311" i="27"/>
  <c r="F311" i="27"/>
  <c r="H311" i="27" s="1"/>
  <c r="D312" i="27"/>
  <c r="E312" i="27"/>
  <c r="F312" i="27"/>
  <c r="H312" i="27" s="1"/>
  <c r="D313" i="27"/>
  <c r="E313" i="27"/>
  <c r="F313" i="27"/>
  <c r="H313" i="27" s="1"/>
  <c r="D314" i="27"/>
  <c r="E314" i="27"/>
  <c r="F314" i="27"/>
  <c r="H314" i="27" s="1"/>
  <c r="D315" i="27"/>
  <c r="E315" i="27"/>
  <c r="F315" i="27"/>
  <c r="H315" i="27" s="1"/>
  <c r="D316" i="27"/>
  <c r="E316" i="27"/>
  <c r="F316" i="27"/>
  <c r="H316" i="27" s="1"/>
  <c r="D317" i="27"/>
  <c r="E317" i="27"/>
  <c r="F317" i="27"/>
  <c r="H317" i="27" s="1"/>
  <c r="D318" i="27"/>
  <c r="E318" i="27"/>
  <c r="F318" i="27"/>
  <c r="H318" i="27" s="1"/>
  <c r="D319" i="27"/>
  <c r="E319" i="27"/>
  <c r="F319" i="27"/>
  <c r="H319" i="27" s="1"/>
  <c r="D320" i="27"/>
  <c r="E320" i="27"/>
  <c r="F320" i="27"/>
  <c r="H320" i="27" s="1"/>
  <c r="D321" i="27"/>
  <c r="E321" i="27"/>
  <c r="F321" i="27"/>
  <c r="H321" i="27" s="1"/>
  <c r="D322" i="27"/>
  <c r="E322" i="27"/>
  <c r="F322" i="27"/>
  <c r="H322" i="27" s="1"/>
  <c r="D323" i="27"/>
  <c r="E323" i="27"/>
  <c r="F323" i="27"/>
  <c r="H323" i="27" s="1"/>
  <c r="D324" i="27"/>
  <c r="E324" i="27"/>
  <c r="F324" i="27"/>
  <c r="H324" i="27" s="1"/>
  <c r="D325" i="27"/>
  <c r="E325" i="27"/>
  <c r="F325" i="27"/>
  <c r="H325" i="27" s="1"/>
  <c r="D326" i="27"/>
  <c r="E326" i="27"/>
  <c r="F326" i="27"/>
  <c r="H326" i="27" s="1"/>
  <c r="D327" i="27"/>
  <c r="E327" i="27"/>
  <c r="F327" i="27"/>
  <c r="H327" i="27" s="1"/>
  <c r="D328" i="27"/>
  <c r="E328" i="27"/>
  <c r="F328" i="27"/>
  <c r="H328" i="27" s="1"/>
  <c r="D329" i="27"/>
  <c r="E329" i="27"/>
  <c r="F329" i="27"/>
  <c r="H329" i="27" s="1"/>
  <c r="D330" i="27"/>
  <c r="E330" i="27"/>
  <c r="F330" i="27"/>
  <c r="H330" i="27" s="1"/>
  <c r="D331" i="27"/>
  <c r="E331" i="27"/>
  <c r="F331" i="27"/>
  <c r="H331" i="27" s="1"/>
  <c r="D332" i="27"/>
  <c r="E332" i="27"/>
  <c r="F332" i="27"/>
  <c r="H332" i="27" s="1"/>
  <c r="D333" i="27"/>
  <c r="E333" i="27"/>
  <c r="F333" i="27"/>
  <c r="H333" i="27" s="1"/>
  <c r="D334" i="27"/>
  <c r="E334" i="27"/>
  <c r="F334" i="27"/>
  <c r="H334" i="27" s="1"/>
  <c r="D335" i="27"/>
  <c r="E335" i="27"/>
  <c r="F335" i="27"/>
  <c r="H335" i="27" s="1"/>
  <c r="D336" i="27"/>
  <c r="E336" i="27"/>
  <c r="F336" i="27"/>
  <c r="H336" i="27" s="1"/>
  <c r="D337" i="27"/>
  <c r="E337" i="27"/>
  <c r="F337" i="27"/>
  <c r="H337" i="27" s="1"/>
  <c r="D338" i="27"/>
  <c r="E338" i="27"/>
  <c r="F338" i="27"/>
  <c r="H338" i="27" s="1"/>
  <c r="D339" i="27"/>
  <c r="E339" i="27"/>
  <c r="F339" i="27"/>
  <c r="H339" i="27" s="1"/>
  <c r="D340" i="27"/>
  <c r="E340" i="27"/>
  <c r="F340" i="27"/>
  <c r="H340" i="27" s="1"/>
  <c r="D341" i="27"/>
  <c r="E341" i="27"/>
  <c r="F341" i="27"/>
  <c r="H341" i="27" s="1"/>
  <c r="D342" i="27"/>
  <c r="E342" i="27"/>
  <c r="F342" i="27"/>
  <c r="H342" i="27" s="1"/>
  <c r="D343" i="27"/>
  <c r="E343" i="27"/>
  <c r="F343" i="27"/>
  <c r="H343" i="27" s="1"/>
  <c r="D344" i="27"/>
  <c r="E344" i="27"/>
  <c r="F344" i="27"/>
  <c r="H344" i="27" s="1"/>
  <c r="D345" i="27"/>
  <c r="E345" i="27"/>
  <c r="F345" i="27"/>
  <c r="H345" i="27" s="1"/>
  <c r="D346" i="27"/>
  <c r="E346" i="27"/>
  <c r="F346" i="27"/>
  <c r="H346" i="27" s="1"/>
  <c r="D347" i="27"/>
  <c r="E347" i="27"/>
  <c r="F347" i="27"/>
  <c r="H347" i="27" s="1"/>
  <c r="D348" i="27"/>
  <c r="E348" i="27"/>
  <c r="F348" i="27"/>
  <c r="H348" i="27" s="1"/>
  <c r="D349" i="27"/>
  <c r="E349" i="27"/>
  <c r="F349" i="27"/>
  <c r="H349" i="27" s="1"/>
  <c r="D350" i="27"/>
  <c r="E350" i="27"/>
  <c r="F350" i="27"/>
  <c r="H350" i="27" s="1"/>
  <c r="D351" i="27"/>
  <c r="E351" i="27"/>
  <c r="F351" i="27"/>
  <c r="H351" i="27" s="1"/>
  <c r="D352" i="27"/>
  <c r="E352" i="27"/>
  <c r="F352" i="27"/>
  <c r="H352" i="27" s="1"/>
  <c r="D353" i="27"/>
  <c r="E353" i="27"/>
  <c r="F353" i="27"/>
  <c r="H353" i="27" s="1"/>
  <c r="D354" i="27"/>
  <c r="E354" i="27"/>
  <c r="F354" i="27"/>
  <c r="H354" i="27" s="1"/>
  <c r="D355" i="27"/>
  <c r="E355" i="27"/>
  <c r="F355" i="27"/>
  <c r="H355" i="27" s="1"/>
  <c r="D356" i="27"/>
  <c r="E356" i="27"/>
  <c r="F356" i="27"/>
  <c r="H356" i="27" s="1"/>
  <c r="D357" i="27"/>
  <c r="E357" i="27"/>
  <c r="F357" i="27"/>
  <c r="H357" i="27" s="1"/>
  <c r="D358" i="27"/>
  <c r="E358" i="27"/>
  <c r="F358" i="27"/>
  <c r="H358" i="27" s="1"/>
  <c r="D359" i="27"/>
  <c r="E359" i="27"/>
  <c r="F359" i="27"/>
  <c r="H359" i="27" s="1"/>
  <c r="D360" i="27"/>
  <c r="E360" i="27"/>
  <c r="F360" i="27"/>
  <c r="H360" i="27" s="1"/>
  <c r="D361" i="27"/>
  <c r="E361" i="27"/>
  <c r="F361" i="27"/>
  <c r="H361" i="27" s="1"/>
  <c r="D362" i="27"/>
  <c r="E362" i="27"/>
  <c r="F362" i="27"/>
  <c r="H362" i="27" s="1"/>
  <c r="D363" i="27"/>
  <c r="E363" i="27"/>
  <c r="F363" i="27"/>
  <c r="H363" i="27" s="1"/>
  <c r="D228" i="27"/>
  <c r="E228" i="27"/>
  <c r="F228" i="27"/>
  <c r="H228" i="27" s="1"/>
  <c r="AA3" i="27"/>
  <c r="AA2" i="27"/>
  <c r="H42" i="27"/>
  <c r="G42" i="27"/>
  <c r="E42" i="27"/>
  <c r="D42" i="27"/>
  <c r="B32" i="27"/>
  <c r="B10" i="27"/>
  <c r="D21" i="27"/>
  <c r="D10" i="27"/>
  <c r="M26" i="27"/>
  <c r="C20" i="27"/>
  <c r="D20" i="27" s="1"/>
  <c r="E20" i="27"/>
  <c r="F20" i="27" s="1"/>
  <c r="B22" i="27"/>
  <c r="E10" i="27" s="1"/>
  <c r="I15" i="27" s="1"/>
  <c r="D15" i="27"/>
  <c r="E15" i="27" s="1"/>
  <c r="D16" i="27"/>
  <c r="E16" i="27"/>
  <c r="D14" i="27"/>
  <c r="E14" i="27" s="1"/>
  <c r="G13" i="27"/>
  <c r="F13" i="27"/>
  <c r="H10" i="27"/>
  <c r="H9" i="27"/>
  <c r="B10" i="23"/>
  <c r="D25" i="23"/>
  <c r="D10" i="23"/>
  <c r="M23" i="23" s="1"/>
  <c r="N23" i="23" s="1"/>
  <c r="C24" i="23"/>
  <c r="D24" i="23"/>
  <c r="B26" i="23"/>
  <c r="E10" i="23" s="1"/>
  <c r="D15" i="23"/>
  <c r="E15" i="23"/>
  <c r="D16" i="23"/>
  <c r="E16" i="23" s="1"/>
  <c r="D17" i="23"/>
  <c r="E17" i="23"/>
  <c r="D18" i="23"/>
  <c r="E18" i="23" s="1"/>
  <c r="D19" i="23"/>
  <c r="E19" i="23"/>
  <c r="D20" i="23"/>
  <c r="E20" i="23" s="1"/>
  <c r="D14" i="23"/>
  <c r="E14" i="23"/>
  <c r="G13" i="23"/>
  <c r="F13" i="23"/>
  <c r="H10" i="23"/>
  <c r="H9" i="23"/>
  <c r="G15" i="23"/>
  <c r="L23" i="23"/>
  <c r="E24" i="23"/>
  <c r="F24" i="23" s="1"/>
  <c r="F15" i="27"/>
  <c r="F16" i="27"/>
  <c r="C10" i="27"/>
  <c r="G20" i="23"/>
  <c r="F14" i="23"/>
  <c r="F19" i="23"/>
  <c r="G14" i="23"/>
  <c r="F20" i="23"/>
  <c r="G17" i="23"/>
  <c r="F16" i="23"/>
  <c r="G16" i="23"/>
  <c r="F15" i="23"/>
  <c r="G18" i="23"/>
  <c r="F17" i="23"/>
  <c r="G19" i="23"/>
  <c r="F18" i="23"/>
  <c r="G27" i="16"/>
  <c r="L27" i="16" s="1"/>
  <c r="I27" i="16"/>
  <c r="H27" i="16"/>
  <c r="J27" i="16" s="1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O172" i="14"/>
  <c r="Q172" i="14"/>
  <c r="S172" i="14"/>
  <c r="U172" i="14"/>
  <c r="O173" i="14"/>
  <c r="Q173" i="14"/>
  <c r="S173" i="14"/>
  <c r="U173" i="14"/>
  <c r="O174" i="14"/>
  <c r="Q174" i="14"/>
  <c r="S174" i="14"/>
  <c r="U174" i="14"/>
  <c r="O175" i="14"/>
  <c r="Q175" i="14"/>
  <c r="S175" i="14"/>
  <c r="U175" i="14"/>
  <c r="O176" i="14"/>
  <c r="Q176" i="14"/>
  <c r="S176" i="14"/>
  <c r="U176" i="14"/>
  <c r="O177" i="14"/>
  <c r="Q177" i="14"/>
  <c r="S177" i="14"/>
  <c r="U177" i="14"/>
  <c r="O178" i="14"/>
  <c r="Q178" i="14"/>
  <c r="S178" i="14"/>
  <c r="U178" i="14"/>
  <c r="O179" i="14"/>
  <c r="Q179" i="14"/>
  <c r="S179" i="14"/>
  <c r="U179" i="14"/>
  <c r="O180" i="14"/>
  <c r="Q180" i="14"/>
  <c r="S180" i="14"/>
  <c r="U180" i="14"/>
  <c r="O181" i="14"/>
  <c r="Q181" i="14"/>
  <c r="S181" i="14"/>
  <c r="U181" i="14"/>
  <c r="O182" i="14"/>
  <c r="Q182" i="14"/>
  <c r="S182" i="14"/>
  <c r="U182" i="14"/>
  <c r="O183" i="14"/>
  <c r="Q183" i="14"/>
  <c r="S183" i="14"/>
  <c r="U183" i="14"/>
  <c r="O184" i="14"/>
  <c r="Q184" i="14"/>
  <c r="S184" i="14"/>
  <c r="U184" i="14"/>
  <c r="O185" i="14"/>
  <c r="Q185" i="14"/>
  <c r="S185" i="14"/>
  <c r="U185" i="14"/>
  <c r="O186" i="14"/>
  <c r="Q186" i="14"/>
  <c r="S186" i="14"/>
  <c r="U186" i="14"/>
  <c r="O187" i="14"/>
  <c r="Q187" i="14"/>
  <c r="S187" i="14"/>
  <c r="U187" i="14"/>
  <c r="O188" i="14"/>
  <c r="Q188" i="14"/>
  <c r="S188" i="14"/>
  <c r="U188" i="14"/>
  <c r="O189" i="14"/>
  <c r="Q189" i="14"/>
  <c r="S189" i="14"/>
  <c r="U189" i="14"/>
  <c r="O190" i="14"/>
  <c r="Q190" i="14"/>
  <c r="S190" i="14"/>
  <c r="U190" i="14"/>
  <c r="O191" i="14"/>
  <c r="Q191" i="14"/>
  <c r="S191" i="14"/>
  <c r="U191" i="14"/>
  <c r="O192" i="14"/>
  <c r="Q192" i="14"/>
  <c r="S192" i="14"/>
  <c r="U192" i="14"/>
  <c r="O193" i="14"/>
  <c r="Q193" i="14"/>
  <c r="S193" i="14"/>
  <c r="U193" i="14"/>
  <c r="O194" i="14"/>
  <c r="Q194" i="14"/>
  <c r="S194" i="14"/>
  <c r="U194" i="14"/>
  <c r="O195" i="14"/>
  <c r="Q195" i="14"/>
  <c r="S195" i="14"/>
  <c r="U195" i="14"/>
  <c r="O196" i="14"/>
  <c r="Q196" i="14"/>
  <c r="S196" i="14"/>
  <c r="U196" i="14"/>
  <c r="O197" i="14"/>
  <c r="Q197" i="14"/>
  <c r="S197" i="14"/>
  <c r="U197" i="14"/>
  <c r="O198" i="14"/>
  <c r="Q198" i="14"/>
  <c r="S198" i="14"/>
  <c r="U198" i="14"/>
  <c r="O199" i="14"/>
  <c r="Q199" i="14"/>
  <c r="S199" i="14"/>
  <c r="U199" i="14"/>
  <c r="O200" i="14"/>
  <c r="Q200" i="14"/>
  <c r="S200" i="14"/>
  <c r="U200" i="14"/>
  <c r="O201" i="14"/>
  <c r="Q201" i="14"/>
  <c r="S201" i="14"/>
  <c r="U20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170" i="14"/>
  <c r="X170" i="14"/>
  <c r="U170" i="14"/>
  <c r="S170" i="14"/>
  <c r="Q170" i="14"/>
  <c r="O170" i="14"/>
  <c r="K170" i="14"/>
  <c r="AC169" i="14"/>
  <c r="X169" i="14"/>
  <c r="U169" i="14"/>
  <c r="S169" i="14"/>
  <c r="Q169" i="14"/>
  <c r="O169" i="14"/>
  <c r="K169" i="14"/>
  <c r="AC168" i="14"/>
  <c r="X168" i="14"/>
  <c r="U168" i="14"/>
  <c r="S168" i="14"/>
  <c r="Q168" i="14"/>
  <c r="O168" i="14"/>
  <c r="K168" i="14"/>
  <c r="AC167" i="14"/>
  <c r="X167" i="14"/>
  <c r="U167" i="14"/>
  <c r="S167" i="14"/>
  <c r="Q167" i="14"/>
  <c r="O167" i="14"/>
  <c r="K167" i="14"/>
  <c r="AC166" i="14"/>
  <c r="X166" i="14"/>
  <c r="U166" i="14"/>
  <c r="S166" i="14"/>
  <c r="Q166" i="14"/>
  <c r="O166" i="14"/>
  <c r="K166" i="14"/>
  <c r="AC165" i="14"/>
  <c r="X165" i="14"/>
  <c r="U165" i="14"/>
  <c r="S165" i="14"/>
  <c r="Q165" i="14"/>
  <c r="O165" i="14"/>
  <c r="K165" i="14"/>
  <c r="AC164" i="14"/>
  <c r="X164" i="14"/>
  <c r="U164" i="14"/>
  <c r="S164" i="14"/>
  <c r="Q164" i="14"/>
  <c r="O164" i="14"/>
  <c r="K164" i="14"/>
  <c r="AC163" i="14"/>
  <c r="X163" i="14"/>
  <c r="U163" i="14"/>
  <c r="S163" i="14"/>
  <c r="Q163" i="14"/>
  <c r="O163" i="14"/>
  <c r="K163" i="14"/>
  <c r="AC162" i="14"/>
  <c r="X162" i="14"/>
  <c r="U162" i="14"/>
  <c r="S162" i="14"/>
  <c r="Q162" i="14"/>
  <c r="O162" i="14"/>
  <c r="K162" i="14"/>
  <c r="AC161" i="14"/>
  <c r="X161" i="14"/>
  <c r="U161" i="14"/>
  <c r="S161" i="14"/>
  <c r="Q161" i="14"/>
  <c r="O161" i="14"/>
  <c r="K161" i="14"/>
  <c r="AC160" i="14"/>
  <c r="X160" i="14"/>
  <c r="U160" i="14"/>
  <c r="S160" i="14"/>
  <c r="Q160" i="14"/>
  <c r="O160" i="14"/>
  <c r="K160" i="14"/>
  <c r="AC159" i="14"/>
  <c r="X159" i="14"/>
  <c r="U159" i="14"/>
  <c r="S159" i="14"/>
  <c r="Q159" i="14"/>
  <c r="O159" i="14"/>
  <c r="K159" i="14"/>
  <c r="AC158" i="14"/>
  <c r="X158" i="14"/>
  <c r="U158" i="14"/>
  <c r="S158" i="14"/>
  <c r="Q158" i="14"/>
  <c r="O158" i="14"/>
  <c r="K158" i="14"/>
  <c r="AC157" i="14"/>
  <c r="X157" i="14"/>
  <c r="U157" i="14"/>
  <c r="S157" i="14"/>
  <c r="Q157" i="14"/>
  <c r="O157" i="14"/>
  <c r="K157" i="14"/>
  <c r="AC156" i="14"/>
  <c r="X156" i="14"/>
  <c r="U156" i="14"/>
  <c r="S156" i="14"/>
  <c r="Q156" i="14"/>
  <c r="O156" i="14"/>
  <c r="K156" i="14"/>
  <c r="AC155" i="14"/>
  <c r="X155" i="14"/>
  <c r="U155" i="14"/>
  <c r="S155" i="14"/>
  <c r="Q155" i="14"/>
  <c r="O155" i="14"/>
  <c r="K155" i="14"/>
  <c r="AC154" i="14"/>
  <c r="X154" i="14"/>
  <c r="U154" i="14"/>
  <c r="S154" i="14"/>
  <c r="Q154" i="14"/>
  <c r="O154" i="14"/>
  <c r="K154" i="14"/>
  <c r="AC153" i="14"/>
  <c r="X153" i="14"/>
  <c r="U153" i="14"/>
  <c r="S153" i="14"/>
  <c r="Q153" i="14"/>
  <c r="O153" i="14"/>
  <c r="K153" i="14"/>
  <c r="AC152" i="14"/>
  <c r="X152" i="14"/>
  <c r="U152" i="14"/>
  <c r="S152" i="14"/>
  <c r="Q152" i="14"/>
  <c r="O152" i="14"/>
  <c r="K152" i="14"/>
  <c r="AC151" i="14"/>
  <c r="X151" i="14"/>
  <c r="U151" i="14"/>
  <c r="S151" i="14"/>
  <c r="Q151" i="14"/>
  <c r="O151" i="14"/>
  <c r="K151" i="14"/>
  <c r="AC150" i="14"/>
  <c r="X150" i="14"/>
  <c r="U150" i="14"/>
  <c r="S150" i="14"/>
  <c r="Q150" i="14"/>
  <c r="O150" i="14"/>
  <c r="K150" i="14"/>
  <c r="AC149" i="14"/>
  <c r="X149" i="14"/>
  <c r="U149" i="14"/>
  <c r="S149" i="14"/>
  <c r="Q149" i="14"/>
  <c r="O149" i="14"/>
  <c r="K149" i="14"/>
  <c r="AC148" i="14"/>
  <c r="X148" i="14"/>
  <c r="U148" i="14"/>
  <c r="S148" i="14"/>
  <c r="Q148" i="14"/>
  <c r="O148" i="14"/>
  <c r="K148" i="14"/>
  <c r="AC147" i="14"/>
  <c r="X147" i="14"/>
  <c r="U147" i="14"/>
  <c r="S147" i="14"/>
  <c r="Q147" i="14"/>
  <c r="O147" i="14"/>
  <c r="K147" i="14"/>
  <c r="AC146" i="14"/>
  <c r="X146" i="14"/>
  <c r="U146" i="14"/>
  <c r="S146" i="14"/>
  <c r="Q146" i="14"/>
  <c r="O146" i="14"/>
  <c r="K146" i="14"/>
  <c r="AC145" i="14"/>
  <c r="X145" i="14"/>
  <c r="U145" i="14"/>
  <c r="S145" i="14"/>
  <c r="Q145" i="14"/>
  <c r="O145" i="14"/>
  <c r="K145" i="14"/>
  <c r="AC144" i="14"/>
  <c r="X144" i="14"/>
  <c r="U144" i="14"/>
  <c r="S144" i="14"/>
  <c r="Q144" i="14"/>
  <c r="O144" i="14"/>
  <c r="K144" i="14"/>
  <c r="AC143" i="14"/>
  <c r="X143" i="14"/>
  <c r="U143" i="14"/>
  <c r="S143" i="14"/>
  <c r="Q143" i="14"/>
  <c r="O143" i="14"/>
  <c r="K143" i="14"/>
  <c r="AC142" i="14"/>
  <c r="X142" i="14"/>
  <c r="U142" i="14"/>
  <c r="S142" i="14"/>
  <c r="Q142" i="14"/>
  <c r="O142" i="14"/>
  <c r="K142" i="14"/>
  <c r="AC141" i="14"/>
  <c r="X141" i="14"/>
  <c r="U141" i="14"/>
  <c r="S141" i="14"/>
  <c r="Q141" i="14"/>
  <c r="O141" i="14"/>
  <c r="K141" i="14"/>
  <c r="AC140" i="14"/>
  <c r="X140" i="14"/>
  <c r="U140" i="14"/>
  <c r="S140" i="14"/>
  <c r="Q140" i="14"/>
  <c r="O140" i="14"/>
  <c r="K140" i="14"/>
  <c r="AC139" i="14"/>
  <c r="X139" i="14"/>
  <c r="U139" i="14"/>
  <c r="S139" i="14"/>
  <c r="Q139" i="14"/>
  <c r="O139" i="14"/>
  <c r="K139" i="14"/>
  <c r="AC138" i="14"/>
  <c r="X138" i="14"/>
  <c r="U138" i="14"/>
  <c r="S138" i="14"/>
  <c r="Q138" i="14"/>
  <c r="O138" i="14"/>
  <c r="K138" i="14"/>
  <c r="AC137" i="14"/>
  <c r="X137" i="14"/>
  <c r="U137" i="14"/>
  <c r="S137" i="14"/>
  <c r="Q137" i="14"/>
  <c r="O137" i="14"/>
  <c r="K137" i="14"/>
  <c r="AC136" i="14"/>
  <c r="X136" i="14"/>
  <c r="U136" i="14"/>
  <c r="S136" i="14"/>
  <c r="Q136" i="14"/>
  <c r="O136" i="14"/>
  <c r="K136" i="14"/>
  <c r="AC135" i="14"/>
  <c r="X135" i="14"/>
  <c r="U135" i="14"/>
  <c r="S135" i="14"/>
  <c r="Q135" i="14"/>
  <c r="O135" i="14"/>
  <c r="K135" i="14"/>
  <c r="AC134" i="14"/>
  <c r="X134" i="14"/>
  <c r="U134" i="14"/>
  <c r="S134" i="14"/>
  <c r="Q134" i="14"/>
  <c r="O134" i="14"/>
  <c r="K134" i="14"/>
  <c r="AC133" i="14"/>
  <c r="X133" i="14"/>
  <c r="U133" i="14"/>
  <c r="S133" i="14"/>
  <c r="Q133" i="14"/>
  <c r="O133" i="14"/>
  <c r="K133" i="14"/>
  <c r="AC132" i="14"/>
  <c r="X132" i="14"/>
  <c r="U132" i="14"/>
  <c r="S132" i="14"/>
  <c r="Q132" i="14"/>
  <c r="O132" i="14"/>
  <c r="K132" i="14"/>
  <c r="AC131" i="14"/>
  <c r="X131" i="14"/>
  <c r="U131" i="14"/>
  <c r="S131" i="14"/>
  <c r="Q131" i="14"/>
  <c r="O131" i="14"/>
  <c r="K131" i="14"/>
  <c r="AC130" i="14"/>
  <c r="X130" i="14"/>
  <c r="U130" i="14"/>
  <c r="S130" i="14"/>
  <c r="Q130" i="14"/>
  <c r="O130" i="14"/>
  <c r="K130" i="14"/>
  <c r="AC129" i="14"/>
  <c r="X129" i="14"/>
  <c r="U129" i="14"/>
  <c r="S129" i="14"/>
  <c r="Q129" i="14"/>
  <c r="O129" i="14"/>
  <c r="K129" i="14"/>
  <c r="AC128" i="14"/>
  <c r="X128" i="14"/>
  <c r="U128" i="14"/>
  <c r="S128" i="14"/>
  <c r="Q128" i="14"/>
  <c r="O128" i="14"/>
  <c r="K128" i="14"/>
  <c r="AC127" i="14"/>
  <c r="X127" i="14"/>
  <c r="U127" i="14"/>
  <c r="S127" i="14"/>
  <c r="Q127" i="14"/>
  <c r="O127" i="14"/>
  <c r="K127" i="14"/>
  <c r="AC126" i="14"/>
  <c r="X126" i="14"/>
  <c r="U126" i="14"/>
  <c r="S126" i="14"/>
  <c r="Q126" i="14"/>
  <c r="O126" i="14"/>
  <c r="K126" i="14"/>
  <c r="AC125" i="14"/>
  <c r="X125" i="14"/>
  <c r="U125" i="14"/>
  <c r="S125" i="14"/>
  <c r="Q125" i="14"/>
  <c r="O125" i="14"/>
  <c r="K125" i="14"/>
  <c r="AC124" i="14"/>
  <c r="X124" i="14"/>
  <c r="U124" i="14"/>
  <c r="S124" i="14"/>
  <c r="Q124" i="14"/>
  <c r="O124" i="14"/>
  <c r="K124" i="14"/>
  <c r="AC123" i="14"/>
  <c r="X123" i="14"/>
  <c r="U123" i="14"/>
  <c r="S123" i="14"/>
  <c r="Q123" i="14"/>
  <c r="O123" i="14"/>
  <c r="K123" i="14"/>
  <c r="AC122" i="14"/>
  <c r="X122" i="14"/>
  <c r="U122" i="14"/>
  <c r="S122" i="14"/>
  <c r="Q122" i="14"/>
  <c r="O122" i="14"/>
  <c r="K122" i="14"/>
  <c r="AC121" i="14"/>
  <c r="X121" i="14"/>
  <c r="U121" i="14"/>
  <c r="S121" i="14"/>
  <c r="Q121" i="14"/>
  <c r="O121" i="14"/>
  <c r="K121" i="14"/>
  <c r="AC120" i="14"/>
  <c r="X120" i="14"/>
  <c r="U120" i="14"/>
  <c r="S120" i="14"/>
  <c r="Q120" i="14"/>
  <c r="O120" i="14"/>
  <c r="K120" i="14"/>
  <c r="AC119" i="14"/>
  <c r="X119" i="14"/>
  <c r="U119" i="14"/>
  <c r="S119" i="14"/>
  <c r="Q119" i="14"/>
  <c r="O119" i="14"/>
  <c r="K119" i="14"/>
  <c r="AC118" i="14"/>
  <c r="X118" i="14"/>
  <c r="U118" i="14"/>
  <c r="S118" i="14"/>
  <c r="Q118" i="14"/>
  <c r="O118" i="14"/>
  <c r="K118" i="14"/>
  <c r="AC117" i="14"/>
  <c r="X117" i="14"/>
  <c r="U117" i="14"/>
  <c r="S117" i="14"/>
  <c r="Q117" i="14"/>
  <c r="O117" i="14"/>
  <c r="K117" i="14"/>
  <c r="AC116" i="14"/>
  <c r="X116" i="14"/>
  <c r="U116" i="14"/>
  <c r="S116" i="14"/>
  <c r="Q116" i="14"/>
  <c r="O116" i="14"/>
  <c r="K116" i="14"/>
  <c r="AC115" i="14"/>
  <c r="X115" i="14"/>
  <c r="U115" i="14"/>
  <c r="S115" i="14"/>
  <c r="Q115" i="14"/>
  <c r="O115" i="14"/>
  <c r="K115" i="14"/>
  <c r="AC114" i="14"/>
  <c r="X114" i="14"/>
  <c r="U114" i="14"/>
  <c r="S114" i="14"/>
  <c r="Q114" i="14"/>
  <c r="O114" i="14"/>
  <c r="K114" i="14"/>
  <c r="AC113" i="14"/>
  <c r="X113" i="14"/>
  <c r="U113" i="14"/>
  <c r="S113" i="14"/>
  <c r="Q113" i="14"/>
  <c r="O113" i="14"/>
  <c r="K113" i="14"/>
  <c r="AC112" i="14"/>
  <c r="X112" i="14"/>
  <c r="U112" i="14"/>
  <c r="S112" i="14"/>
  <c r="Q112" i="14"/>
  <c r="O112" i="14"/>
  <c r="K112" i="14"/>
  <c r="AC111" i="14"/>
  <c r="X111" i="14"/>
  <c r="U111" i="14"/>
  <c r="S111" i="14"/>
  <c r="Q111" i="14"/>
  <c r="O111" i="14"/>
  <c r="K111" i="14"/>
  <c r="AC110" i="14"/>
  <c r="X110" i="14"/>
  <c r="U110" i="14"/>
  <c r="S110" i="14"/>
  <c r="Q110" i="14"/>
  <c r="O110" i="14"/>
  <c r="K110" i="14"/>
  <c r="AC109" i="14"/>
  <c r="X109" i="14"/>
  <c r="U109" i="14"/>
  <c r="S109" i="14"/>
  <c r="Q109" i="14"/>
  <c r="O109" i="14"/>
  <c r="K109" i="14"/>
  <c r="AC108" i="14"/>
  <c r="X108" i="14"/>
  <c r="U108" i="14"/>
  <c r="S108" i="14"/>
  <c r="Q108" i="14"/>
  <c r="O108" i="14"/>
  <c r="K108" i="14"/>
  <c r="AC107" i="14"/>
  <c r="X107" i="14"/>
  <c r="U107" i="14"/>
  <c r="S107" i="14"/>
  <c r="Q107" i="14"/>
  <c r="O107" i="14"/>
  <c r="K107" i="14"/>
  <c r="AC106" i="14"/>
  <c r="X106" i="14"/>
  <c r="U106" i="14"/>
  <c r="S106" i="14"/>
  <c r="Q106" i="14"/>
  <c r="O106" i="14"/>
  <c r="K106" i="14"/>
  <c r="AC105" i="14"/>
  <c r="X105" i="14"/>
  <c r="U105" i="14"/>
  <c r="S105" i="14"/>
  <c r="Q105" i="14"/>
  <c r="O105" i="14"/>
  <c r="K105" i="14"/>
  <c r="AC104" i="14"/>
  <c r="X104" i="14"/>
  <c r="U104" i="14"/>
  <c r="S104" i="14"/>
  <c r="Q104" i="14"/>
  <c r="O104" i="14"/>
  <c r="K104" i="14"/>
  <c r="AC103" i="14"/>
  <c r="X103" i="14"/>
  <c r="U103" i="14"/>
  <c r="S103" i="14"/>
  <c r="Q103" i="14"/>
  <c r="O103" i="14"/>
  <c r="K103" i="14"/>
  <c r="AC102" i="14"/>
  <c r="X102" i="14"/>
  <c r="U102" i="14"/>
  <c r="S102" i="14"/>
  <c r="Q102" i="14"/>
  <c r="O102" i="14"/>
  <c r="K102" i="14"/>
  <c r="AC101" i="14"/>
  <c r="X101" i="14"/>
  <c r="U101" i="14"/>
  <c r="S101" i="14"/>
  <c r="Q101" i="14"/>
  <c r="O101" i="14"/>
  <c r="K101" i="14"/>
  <c r="AC100" i="14"/>
  <c r="X100" i="14"/>
  <c r="U100" i="14"/>
  <c r="S100" i="14"/>
  <c r="Q100" i="14"/>
  <c r="O100" i="14"/>
  <c r="K100" i="14"/>
  <c r="AC99" i="14"/>
  <c r="X99" i="14"/>
  <c r="U99" i="14"/>
  <c r="S99" i="14"/>
  <c r="Q99" i="14"/>
  <c r="O99" i="14"/>
  <c r="K99" i="14"/>
  <c r="AC98" i="14"/>
  <c r="X98" i="14"/>
  <c r="U98" i="14"/>
  <c r="S98" i="14"/>
  <c r="Q98" i="14"/>
  <c r="O98" i="14"/>
  <c r="K98" i="14"/>
  <c r="AC97" i="14"/>
  <c r="X97" i="14"/>
  <c r="U97" i="14"/>
  <c r="S97" i="14"/>
  <c r="Q97" i="14"/>
  <c r="O97" i="14"/>
  <c r="K97" i="14"/>
  <c r="AC96" i="14"/>
  <c r="X96" i="14"/>
  <c r="U96" i="14"/>
  <c r="S96" i="14"/>
  <c r="Q96" i="14"/>
  <c r="O96" i="14"/>
  <c r="K96" i="14"/>
  <c r="AC95" i="14"/>
  <c r="X95" i="14"/>
  <c r="U95" i="14"/>
  <c r="S95" i="14"/>
  <c r="Q95" i="14"/>
  <c r="O95" i="14"/>
  <c r="K95" i="14"/>
  <c r="AC94" i="14"/>
  <c r="X94" i="14"/>
  <c r="U94" i="14"/>
  <c r="S94" i="14"/>
  <c r="Q94" i="14"/>
  <c r="O94" i="14"/>
  <c r="K94" i="14"/>
  <c r="AC93" i="14"/>
  <c r="X93" i="14"/>
  <c r="U93" i="14"/>
  <c r="S93" i="14"/>
  <c r="Q93" i="14"/>
  <c r="O93" i="14"/>
  <c r="K93" i="14"/>
  <c r="AC92" i="14"/>
  <c r="X92" i="14"/>
  <c r="U92" i="14"/>
  <c r="S92" i="14"/>
  <c r="Q92" i="14"/>
  <c r="O92" i="14"/>
  <c r="K92" i="14"/>
  <c r="AC91" i="14"/>
  <c r="X91" i="14"/>
  <c r="U91" i="14"/>
  <c r="S91" i="14"/>
  <c r="Q91" i="14"/>
  <c r="O91" i="14"/>
  <c r="K91" i="14"/>
  <c r="AC90" i="14"/>
  <c r="X90" i="14"/>
  <c r="U90" i="14"/>
  <c r="S90" i="14"/>
  <c r="Q90" i="14"/>
  <c r="O90" i="14"/>
  <c r="K90" i="14"/>
  <c r="AC89" i="14"/>
  <c r="X89" i="14"/>
  <c r="U89" i="14"/>
  <c r="S89" i="14"/>
  <c r="Q89" i="14"/>
  <c r="O89" i="14"/>
  <c r="K89" i="14"/>
  <c r="AC88" i="14"/>
  <c r="X88" i="14"/>
  <c r="U88" i="14"/>
  <c r="S88" i="14"/>
  <c r="Q88" i="14"/>
  <c r="O88" i="14"/>
  <c r="K88" i="14"/>
  <c r="AC87" i="14"/>
  <c r="X87" i="14"/>
  <c r="U87" i="14"/>
  <c r="S87" i="14"/>
  <c r="Q87" i="14"/>
  <c r="O87" i="14"/>
  <c r="K87" i="14"/>
  <c r="AC86" i="14"/>
  <c r="X86" i="14"/>
  <c r="U86" i="14"/>
  <c r="S86" i="14"/>
  <c r="Q86" i="14"/>
  <c r="O86" i="14"/>
  <c r="K86" i="14"/>
  <c r="AC85" i="14"/>
  <c r="X85" i="14"/>
  <c r="U85" i="14"/>
  <c r="S85" i="14"/>
  <c r="Q85" i="14"/>
  <c r="O85" i="14"/>
  <c r="K85" i="14"/>
  <c r="AC84" i="14"/>
  <c r="X84" i="14"/>
  <c r="U84" i="14"/>
  <c r="S84" i="14"/>
  <c r="Q84" i="14"/>
  <c r="O84" i="14"/>
  <c r="K84" i="14"/>
  <c r="AC83" i="14"/>
  <c r="X83" i="14"/>
  <c r="U83" i="14"/>
  <c r="S83" i="14"/>
  <c r="Q83" i="14"/>
  <c r="O83" i="14"/>
  <c r="K83" i="14"/>
  <c r="AC82" i="14"/>
  <c r="X82" i="14"/>
  <c r="U82" i="14"/>
  <c r="S82" i="14"/>
  <c r="Q82" i="14"/>
  <c r="O82" i="14"/>
  <c r="K82" i="14"/>
  <c r="AC81" i="14"/>
  <c r="X81" i="14"/>
  <c r="U81" i="14"/>
  <c r="S81" i="14"/>
  <c r="Q81" i="14"/>
  <c r="O81" i="14"/>
  <c r="K81" i="14"/>
  <c r="AC80" i="14"/>
  <c r="X80" i="14"/>
  <c r="U80" i="14"/>
  <c r="S80" i="14"/>
  <c r="Q80" i="14"/>
  <c r="O80" i="14"/>
  <c r="K80" i="14"/>
  <c r="AC79" i="14"/>
  <c r="X79" i="14"/>
  <c r="U79" i="14"/>
  <c r="S79" i="14"/>
  <c r="Q79" i="14"/>
  <c r="O79" i="14"/>
  <c r="K79" i="14"/>
  <c r="AC78" i="14"/>
  <c r="X78" i="14"/>
  <c r="U78" i="14"/>
  <c r="S78" i="14"/>
  <c r="Q78" i="14"/>
  <c r="O78" i="14"/>
  <c r="K78" i="14"/>
  <c r="AC77" i="14"/>
  <c r="X77" i="14"/>
  <c r="U77" i="14"/>
  <c r="S77" i="14"/>
  <c r="Q77" i="14"/>
  <c r="O77" i="14"/>
  <c r="K77" i="14"/>
  <c r="AC76" i="14"/>
  <c r="X76" i="14"/>
  <c r="U76" i="14"/>
  <c r="S76" i="14"/>
  <c r="Q76" i="14"/>
  <c r="O76" i="14"/>
  <c r="K76" i="14"/>
  <c r="AC75" i="14"/>
  <c r="X75" i="14"/>
  <c r="U75" i="14"/>
  <c r="S75" i="14"/>
  <c r="Q75" i="14"/>
  <c r="O75" i="14"/>
  <c r="K75" i="14"/>
  <c r="AC74" i="14"/>
  <c r="X74" i="14"/>
  <c r="U74" i="14"/>
  <c r="S74" i="14"/>
  <c r="Q74" i="14"/>
  <c r="O74" i="14"/>
  <c r="K74" i="14"/>
  <c r="AC73" i="14"/>
  <c r="X73" i="14"/>
  <c r="U73" i="14"/>
  <c r="S73" i="14"/>
  <c r="Q73" i="14"/>
  <c r="O73" i="14"/>
  <c r="K73" i="14"/>
  <c r="AC72" i="14"/>
  <c r="X72" i="14"/>
  <c r="U72" i="14"/>
  <c r="S72" i="14"/>
  <c r="Q72" i="14"/>
  <c r="O72" i="14"/>
  <c r="K72" i="14"/>
  <c r="AC71" i="14"/>
  <c r="X71" i="14"/>
  <c r="U71" i="14"/>
  <c r="S71" i="14"/>
  <c r="Q71" i="14"/>
  <c r="O71" i="14"/>
  <c r="K71" i="14"/>
  <c r="AC70" i="14"/>
  <c r="X70" i="14"/>
  <c r="U70" i="14"/>
  <c r="S70" i="14"/>
  <c r="Q70" i="14"/>
  <c r="O70" i="14"/>
  <c r="K70" i="14"/>
  <c r="AC69" i="14"/>
  <c r="X69" i="14"/>
  <c r="U69" i="14"/>
  <c r="S69" i="14"/>
  <c r="Q69" i="14"/>
  <c r="O69" i="14"/>
  <c r="K69" i="14"/>
  <c r="AC68" i="14"/>
  <c r="X68" i="14"/>
  <c r="U68" i="14"/>
  <c r="S68" i="14"/>
  <c r="Q68" i="14"/>
  <c r="O68" i="14"/>
  <c r="K68" i="14"/>
  <c r="AC67" i="14"/>
  <c r="X67" i="14"/>
  <c r="U67" i="14"/>
  <c r="S67" i="14"/>
  <c r="Q67" i="14"/>
  <c r="O67" i="14"/>
  <c r="K67" i="14"/>
  <c r="AC66" i="14"/>
  <c r="X66" i="14"/>
  <c r="U66" i="14"/>
  <c r="S66" i="14"/>
  <c r="Q66" i="14"/>
  <c r="O66" i="14"/>
  <c r="K66" i="14"/>
  <c r="AC65" i="14"/>
  <c r="X65" i="14"/>
  <c r="U65" i="14"/>
  <c r="S65" i="14"/>
  <c r="Q65" i="14"/>
  <c r="O65" i="14"/>
  <c r="K65" i="14"/>
  <c r="AC64" i="14"/>
  <c r="X64" i="14"/>
  <c r="U64" i="14"/>
  <c r="S64" i="14"/>
  <c r="Q64" i="14"/>
  <c r="O64" i="14"/>
  <c r="K64" i="14"/>
  <c r="AC63" i="14"/>
  <c r="X63" i="14"/>
  <c r="U63" i="14"/>
  <c r="S63" i="14"/>
  <c r="Q63" i="14"/>
  <c r="O63" i="14"/>
  <c r="K63" i="14"/>
  <c r="AC62" i="14"/>
  <c r="X62" i="14"/>
  <c r="U62" i="14"/>
  <c r="S62" i="14"/>
  <c r="Q62" i="14"/>
  <c r="O62" i="14"/>
  <c r="K62" i="14"/>
  <c r="AC61" i="14"/>
  <c r="X61" i="14"/>
  <c r="U61" i="14"/>
  <c r="S61" i="14"/>
  <c r="Q61" i="14"/>
  <c r="O61" i="14"/>
  <c r="K61" i="14"/>
  <c r="AC60" i="14"/>
  <c r="X60" i="14"/>
  <c r="U60" i="14"/>
  <c r="S60" i="14"/>
  <c r="Q60" i="14"/>
  <c r="O60" i="14"/>
  <c r="K60" i="14"/>
  <c r="AC59" i="14"/>
  <c r="X59" i="14"/>
  <c r="U59" i="14"/>
  <c r="S59" i="14"/>
  <c r="Q59" i="14"/>
  <c r="O59" i="14"/>
  <c r="K59" i="14"/>
  <c r="AC58" i="14"/>
  <c r="X58" i="14"/>
  <c r="U58" i="14"/>
  <c r="S58" i="14"/>
  <c r="Q58" i="14"/>
  <c r="O58" i="14"/>
  <c r="K58" i="14"/>
  <c r="AC57" i="14"/>
  <c r="X57" i="14"/>
  <c r="U57" i="14"/>
  <c r="S57" i="14"/>
  <c r="Q57" i="14"/>
  <c r="O57" i="14"/>
  <c r="K57" i="14"/>
  <c r="AC56" i="14"/>
  <c r="X56" i="14"/>
  <c r="U56" i="14"/>
  <c r="S56" i="14"/>
  <c r="Q56" i="14"/>
  <c r="O56" i="14"/>
  <c r="K56" i="14"/>
  <c r="AC55" i="14"/>
  <c r="X55" i="14"/>
  <c r="U55" i="14"/>
  <c r="S55" i="14"/>
  <c r="Q55" i="14"/>
  <c r="O55" i="14"/>
  <c r="K55" i="14"/>
  <c r="AC54" i="14"/>
  <c r="X54" i="14"/>
  <c r="U54" i="14"/>
  <c r="S54" i="14"/>
  <c r="Q54" i="14"/>
  <c r="O54" i="14"/>
  <c r="K54" i="14"/>
  <c r="AC53" i="14"/>
  <c r="X53" i="14"/>
  <c r="U53" i="14"/>
  <c r="S53" i="14"/>
  <c r="Q53" i="14"/>
  <c r="O53" i="14"/>
  <c r="K53" i="14"/>
  <c r="AC52" i="14"/>
  <c r="X52" i="14"/>
  <c r="U52" i="14"/>
  <c r="S52" i="14"/>
  <c r="Q52" i="14"/>
  <c r="O52" i="14"/>
  <c r="K52" i="14"/>
  <c r="AC51" i="14"/>
  <c r="X51" i="14"/>
  <c r="U51" i="14"/>
  <c r="S51" i="14"/>
  <c r="Q51" i="14"/>
  <c r="O51" i="14"/>
  <c r="K51" i="14"/>
  <c r="AC50" i="14"/>
  <c r="X50" i="14"/>
  <c r="U50" i="14"/>
  <c r="S50" i="14"/>
  <c r="Q50" i="14"/>
  <c r="O50" i="14"/>
  <c r="K50" i="14"/>
  <c r="AC49" i="14"/>
  <c r="X49" i="14"/>
  <c r="U49" i="14"/>
  <c r="S49" i="14"/>
  <c r="Q49" i="14"/>
  <c r="O49" i="14"/>
  <c r="K49" i="14"/>
  <c r="AC48" i="14"/>
  <c r="X48" i="14"/>
  <c r="U48" i="14"/>
  <c r="S48" i="14"/>
  <c r="Q48" i="14"/>
  <c r="O48" i="14"/>
  <c r="K48" i="14"/>
  <c r="AC47" i="14"/>
  <c r="X47" i="14"/>
  <c r="U47" i="14"/>
  <c r="S47" i="14"/>
  <c r="Q47" i="14"/>
  <c r="O47" i="14"/>
  <c r="K47" i="14"/>
  <c r="AC46" i="14"/>
  <c r="X46" i="14"/>
  <c r="U46" i="14"/>
  <c r="S46" i="14"/>
  <c r="Q46" i="14"/>
  <c r="O46" i="14"/>
  <c r="K46" i="14"/>
  <c r="AC45" i="14"/>
  <c r="X45" i="14"/>
  <c r="U45" i="14"/>
  <c r="S45" i="14"/>
  <c r="Q45" i="14"/>
  <c r="O45" i="14"/>
  <c r="K45" i="14"/>
  <c r="AC44" i="14"/>
  <c r="X44" i="14"/>
  <c r="U44" i="14"/>
  <c r="S44" i="14"/>
  <c r="Q44" i="14"/>
  <c r="O44" i="14"/>
  <c r="K44" i="14"/>
  <c r="AC43" i="14"/>
  <c r="X43" i="14"/>
  <c r="U43" i="14"/>
  <c r="S43" i="14"/>
  <c r="Q43" i="14"/>
  <c r="O43" i="14"/>
  <c r="K43" i="14"/>
  <c r="AC42" i="14"/>
  <c r="X42" i="14"/>
  <c r="U42" i="14"/>
  <c r="S42" i="14"/>
  <c r="Q42" i="14"/>
  <c r="O42" i="14"/>
  <c r="K42" i="14"/>
  <c r="AC41" i="14"/>
  <c r="X41" i="14"/>
  <c r="U41" i="14"/>
  <c r="S41" i="14"/>
  <c r="Q41" i="14"/>
  <c r="O41" i="14"/>
  <c r="K41" i="14"/>
  <c r="AC40" i="14"/>
  <c r="X40" i="14"/>
  <c r="U40" i="14"/>
  <c r="S40" i="14"/>
  <c r="Q40" i="14"/>
  <c r="O40" i="14"/>
  <c r="K40" i="14"/>
  <c r="AC39" i="14"/>
  <c r="X39" i="14"/>
  <c r="U39" i="14"/>
  <c r="S39" i="14"/>
  <c r="Q39" i="14"/>
  <c r="O39" i="14"/>
  <c r="K39" i="14"/>
  <c r="AC38" i="14"/>
  <c r="X38" i="14"/>
  <c r="U38" i="14"/>
  <c r="S38" i="14"/>
  <c r="Q38" i="14"/>
  <c r="O38" i="14"/>
  <c r="K38" i="14"/>
  <c r="AC37" i="14"/>
  <c r="X37" i="14"/>
  <c r="U37" i="14"/>
  <c r="S37" i="14"/>
  <c r="Q37" i="14"/>
  <c r="O37" i="14"/>
  <c r="K37" i="14"/>
  <c r="AC36" i="14"/>
  <c r="X36" i="14"/>
  <c r="U36" i="14"/>
  <c r="S36" i="14"/>
  <c r="Q36" i="14"/>
  <c r="O36" i="14"/>
  <c r="K36" i="14"/>
  <c r="AC35" i="14"/>
  <c r="X35" i="14"/>
  <c r="U35" i="14"/>
  <c r="S35" i="14"/>
  <c r="Q35" i="14"/>
  <c r="O35" i="14"/>
  <c r="K35" i="14"/>
  <c r="AC34" i="14"/>
  <c r="X34" i="14"/>
  <c r="U34" i="14"/>
  <c r="S34" i="14"/>
  <c r="Q34" i="14"/>
  <c r="O34" i="14"/>
  <c r="K34" i="14"/>
  <c r="AC33" i="14"/>
  <c r="X33" i="14"/>
  <c r="U33" i="14"/>
  <c r="S33" i="14"/>
  <c r="Q33" i="14"/>
  <c r="O33" i="14"/>
  <c r="K33" i="14"/>
  <c r="AC32" i="14"/>
  <c r="X32" i="14"/>
  <c r="U32" i="14"/>
  <c r="S32" i="14"/>
  <c r="Q32" i="14"/>
  <c r="O32" i="14"/>
  <c r="K32" i="14"/>
  <c r="AC31" i="14"/>
  <c r="X31" i="14"/>
  <c r="U31" i="14"/>
  <c r="S31" i="14"/>
  <c r="Q31" i="14"/>
  <c r="O31" i="14"/>
  <c r="K31" i="14"/>
  <c r="AC30" i="14"/>
  <c r="X30" i="14"/>
  <c r="U30" i="14"/>
  <c r="S30" i="14"/>
  <c r="Q30" i="14"/>
  <c r="O30" i="14"/>
  <c r="K30" i="14"/>
  <c r="AC29" i="14"/>
  <c r="X29" i="14"/>
  <c r="U29" i="14"/>
  <c r="S29" i="14"/>
  <c r="Q29" i="14"/>
  <c r="O29" i="14"/>
  <c r="K29" i="14"/>
  <c r="AC28" i="14"/>
  <c r="X28" i="14"/>
  <c r="U28" i="14"/>
  <c r="S28" i="14"/>
  <c r="Q28" i="14"/>
  <c r="O28" i="14"/>
  <c r="K28" i="14"/>
  <c r="AC27" i="14"/>
  <c r="X27" i="14"/>
  <c r="U27" i="14"/>
  <c r="S27" i="14"/>
  <c r="Q27" i="14"/>
  <c r="O27" i="14"/>
  <c r="K27" i="14"/>
  <c r="AC26" i="14"/>
  <c r="X26" i="14"/>
  <c r="U26" i="14"/>
  <c r="S26" i="14"/>
  <c r="Q26" i="14"/>
  <c r="O26" i="14"/>
  <c r="K26" i="14"/>
  <c r="AC25" i="14"/>
  <c r="X25" i="14"/>
  <c r="U25" i="14"/>
  <c r="S25" i="14"/>
  <c r="Q25" i="14"/>
  <c r="O25" i="14"/>
  <c r="K25" i="14"/>
  <c r="AC24" i="14"/>
  <c r="X24" i="14"/>
  <c r="U24" i="14"/>
  <c r="S24" i="14"/>
  <c r="Q24" i="14"/>
  <c r="O24" i="14"/>
  <c r="K24" i="14"/>
  <c r="AC23" i="14"/>
  <c r="X23" i="14"/>
  <c r="U23" i="14"/>
  <c r="S23" i="14"/>
  <c r="Q23" i="14"/>
  <c r="O23" i="14"/>
  <c r="K23" i="14"/>
  <c r="AC22" i="14"/>
  <c r="X22" i="14"/>
  <c r="U22" i="14"/>
  <c r="S22" i="14"/>
  <c r="Q22" i="14"/>
  <c r="O22" i="14"/>
  <c r="K22" i="14"/>
  <c r="AC21" i="14"/>
  <c r="X21" i="14"/>
  <c r="U21" i="14"/>
  <c r="S21" i="14"/>
  <c r="Q21" i="14"/>
  <c r="O21" i="14"/>
  <c r="K21" i="14"/>
  <c r="AC20" i="14"/>
  <c r="X20" i="14"/>
  <c r="U20" i="14"/>
  <c r="S20" i="14"/>
  <c r="Q20" i="14"/>
  <c r="O20" i="14"/>
  <c r="K20" i="14"/>
  <c r="AC19" i="14"/>
  <c r="X19" i="14"/>
  <c r="U19" i="14"/>
  <c r="S19" i="14"/>
  <c r="Q19" i="14"/>
  <c r="O19" i="14"/>
  <c r="K19" i="14"/>
  <c r="AC18" i="14"/>
  <c r="X18" i="14"/>
  <c r="U18" i="14"/>
  <c r="S18" i="14"/>
  <c r="Q18" i="14"/>
  <c r="O18" i="14"/>
  <c r="K18" i="14"/>
  <c r="AC17" i="14"/>
  <c r="X17" i="14"/>
  <c r="U17" i="14"/>
  <c r="S17" i="14"/>
  <c r="Q17" i="14"/>
  <c r="O17" i="14"/>
  <c r="K17" i="14"/>
  <c r="AC16" i="14"/>
  <c r="X16" i="14"/>
  <c r="U16" i="14"/>
  <c r="S16" i="14"/>
  <c r="Q16" i="14"/>
  <c r="O16" i="14"/>
  <c r="K16" i="14"/>
  <c r="AC15" i="14"/>
  <c r="X15" i="14"/>
  <c r="U15" i="14"/>
  <c r="S15" i="14"/>
  <c r="Q15" i="14"/>
  <c r="O15" i="14"/>
  <c r="K15" i="14"/>
  <c r="AC14" i="14"/>
  <c r="X14" i="14"/>
  <c r="U14" i="14"/>
  <c r="S14" i="14"/>
  <c r="Q14" i="14"/>
  <c r="O14" i="14"/>
  <c r="K14" i="14"/>
  <c r="AC13" i="14"/>
  <c r="X13" i="14"/>
  <c r="U13" i="14"/>
  <c r="S13" i="14"/>
  <c r="Q13" i="14"/>
  <c r="O13" i="14"/>
  <c r="K13" i="14"/>
  <c r="AC12" i="14"/>
  <c r="X12" i="14"/>
  <c r="U12" i="14"/>
  <c r="S12" i="14"/>
  <c r="Q12" i="14"/>
  <c r="O12" i="14"/>
  <c r="K12" i="14"/>
  <c r="AC11" i="14"/>
  <c r="X11" i="14"/>
  <c r="U11" i="14"/>
  <c r="S11" i="14"/>
  <c r="Q11" i="14"/>
  <c r="O11" i="14"/>
  <c r="K11" i="14"/>
  <c r="AC10" i="14"/>
  <c r="X10" i="14"/>
  <c r="U10" i="14"/>
  <c r="S10" i="14"/>
  <c r="Q10" i="14"/>
  <c r="O10" i="14"/>
  <c r="K10" i="14"/>
  <c r="AC9" i="14"/>
  <c r="X9" i="14"/>
  <c r="U9" i="14"/>
  <c r="S9" i="14"/>
  <c r="Q9" i="14"/>
  <c r="O9" i="14"/>
  <c r="K9" i="14"/>
  <c r="AC8" i="14"/>
  <c r="X8" i="14"/>
  <c r="U8" i="14"/>
  <c r="S8" i="14"/>
  <c r="Q8" i="14"/>
  <c r="O8" i="14"/>
  <c r="K8" i="14"/>
  <c r="AC7" i="14"/>
  <c r="X7" i="14"/>
  <c r="U7" i="14"/>
  <c r="S7" i="14"/>
  <c r="Q7" i="14"/>
  <c r="O7" i="14"/>
  <c r="K7" i="14"/>
  <c r="AC6" i="14"/>
  <c r="X6" i="14"/>
  <c r="U6" i="14"/>
  <c r="S6" i="14"/>
  <c r="Q6" i="14"/>
  <c r="O6" i="14"/>
  <c r="K6" i="14"/>
  <c r="AC5" i="14"/>
  <c r="X5" i="14"/>
  <c r="U5" i="14"/>
  <c r="S5" i="14"/>
  <c r="Q5" i="14"/>
  <c r="O5" i="14"/>
  <c r="K5" i="14"/>
  <c r="AC4" i="14"/>
  <c r="X4" i="14"/>
  <c r="U4" i="14"/>
  <c r="S4" i="14"/>
  <c r="Q4" i="14"/>
  <c r="O4" i="14"/>
  <c r="K4" i="14"/>
  <c r="C101" i="12"/>
  <c r="C100" i="12"/>
  <c r="C99" i="12"/>
  <c r="C98" i="12"/>
  <c r="C97" i="12"/>
  <c r="C96" i="12"/>
  <c r="D92" i="12"/>
  <c r="D91" i="12"/>
  <c r="D90" i="12"/>
  <c r="D89" i="12"/>
  <c r="M79" i="12"/>
  <c r="L79" i="12"/>
  <c r="K79" i="12"/>
  <c r="J79" i="12"/>
  <c r="I79" i="12"/>
  <c r="H79" i="12"/>
  <c r="G79" i="12"/>
  <c r="F79" i="12"/>
  <c r="E79" i="12"/>
  <c r="D79" i="12"/>
  <c r="C79" i="12"/>
  <c r="M78" i="12"/>
  <c r="L78" i="12"/>
  <c r="K78" i="12"/>
  <c r="J78" i="12"/>
  <c r="I78" i="12"/>
  <c r="H78" i="12"/>
  <c r="G78" i="12"/>
  <c r="F78" i="12"/>
  <c r="E78" i="12"/>
  <c r="D78" i="12"/>
  <c r="C78" i="12"/>
  <c r="M77" i="12"/>
  <c r="L77" i="12"/>
  <c r="K77" i="12"/>
  <c r="J77" i="12"/>
  <c r="I77" i="12"/>
  <c r="H77" i="12"/>
  <c r="G77" i="12"/>
  <c r="F77" i="12"/>
  <c r="E77" i="12"/>
  <c r="D77" i="12"/>
  <c r="C77" i="12"/>
  <c r="M76" i="12"/>
  <c r="L76" i="12"/>
  <c r="K76" i="12"/>
  <c r="J76" i="12"/>
  <c r="I76" i="12"/>
  <c r="H76" i="12"/>
  <c r="G76" i="12"/>
  <c r="F76" i="12"/>
  <c r="E76" i="12"/>
  <c r="D76" i="12"/>
  <c r="C76" i="12"/>
  <c r="M75" i="12"/>
  <c r="M83" i="12" s="1"/>
  <c r="L75" i="12"/>
  <c r="K75" i="12"/>
  <c r="K80" i="12"/>
  <c r="H92" i="12" s="1"/>
  <c r="J75" i="12"/>
  <c r="J80" i="12"/>
  <c r="G92" i="12" s="1"/>
  <c r="I75" i="12"/>
  <c r="I81" i="12"/>
  <c r="H75" i="12"/>
  <c r="H82" i="12" s="1"/>
  <c r="G75" i="12"/>
  <c r="F75" i="12"/>
  <c r="E75" i="12"/>
  <c r="D75" i="12"/>
  <c r="C75" i="12"/>
  <c r="M65" i="12"/>
  <c r="L65" i="12"/>
  <c r="K65" i="12"/>
  <c r="J65" i="12"/>
  <c r="I65" i="12"/>
  <c r="H65" i="12"/>
  <c r="G65" i="12"/>
  <c r="F65" i="12"/>
  <c r="E65" i="12"/>
  <c r="D65" i="12"/>
  <c r="C65" i="12"/>
  <c r="M64" i="12"/>
  <c r="L64" i="12"/>
  <c r="K64" i="12"/>
  <c r="J64" i="12"/>
  <c r="I64" i="12"/>
  <c r="H64" i="12"/>
  <c r="G64" i="12"/>
  <c r="F64" i="12"/>
  <c r="E64" i="12"/>
  <c r="D64" i="12"/>
  <c r="C64" i="12"/>
  <c r="M63" i="12"/>
  <c r="L63" i="12"/>
  <c r="K63" i="12"/>
  <c r="J63" i="12"/>
  <c r="I63" i="12"/>
  <c r="H63" i="12"/>
  <c r="G63" i="12"/>
  <c r="F63" i="12"/>
  <c r="E63" i="12"/>
  <c r="D63" i="12"/>
  <c r="C63" i="12"/>
  <c r="M62" i="12"/>
  <c r="L62" i="12"/>
  <c r="K62" i="12"/>
  <c r="J62" i="12"/>
  <c r="I62" i="12"/>
  <c r="H62" i="12"/>
  <c r="G62" i="12"/>
  <c r="F62" i="12"/>
  <c r="E62" i="12"/>
  <c r="D62" i="12"/>
  <c r="C62" i="12"/>
  <c r="M61" i="12"/>
  <c r="L61" i="12"/>
  <c r="K61" i="12"/>
  <c r="J61" i="12"/>
  <c r="I61" i="12"/>
  <c r="H61" i="12"/>
  <c r="G61" i="12"/>
  <c r="F61" i="12"/>
  <c r="E61" i="12"/>
  <c r="D61" i="12"/>
  <c r="C61" i="12"/>
  <c r="M60" i="12"/>
  <c r="L60" i="12"/>
  <c r="K60" i="12"/>
  <c r="J60" i="12"/>
  <c r="I60" i="12"/>
  <c r="H60" i="12"/>
  <c r="G60" i="12"/>
  <c r="F60" i="12"/>
  <c r="E60" i="12"/>
  <c r="D60" i="12"/>
  <c r="C60" i="12"/>
  <c r="M59" i="12"/>
  <c r="L59" i="12"/>
  <c r="K59" i="12"/>
  <c r="J59" i="12"/>
  <c r="I59" i="12"/>
  <c r="H59" i="12"/>
  <c r="G59" i="12"/>
  <c r="F59" i="12"/>
  <c r="E59" i="12"/>
  <c r="D59" i="12"/>
  <c r="C59" i="12"/>
  <c r="M58" i="12"/>
  <c r="L58" i="12"/>
  <c r="K58" i="12"/>
  <c r="J58" i="12"/>
  <c r="I58" i="12"/>
  <c r="H58" i="12"/>
  <c r="G58" i="12"/>
  <c r="F58" i="12"/>
  <c r="E58" i="12"/>
  <c r="D58" i="12"/>
  <c r="C58" i="12"/>
  <c r="M57" i="12"/>
  <c r="M66" i="12"/>
  <c r="J91" i="12" s="1"/>
  <c r="L57" i="12"/>
  <c r="K57" i="12"/>
  <c r="J57" i="12"/>
  <c r="J68" i="12" s="1"/>
  <c r="I57" i="12"/>
  <c r="I67" i="12"/>
  <c r="H57" i="12"/>
  <c r="H69" i="12" s="1"/>
  <c r="G57" i="12"/>
  <c r="F57" i="12"/>
  <c r="E57" i="12"/>
  <c r="D57" i="12"/>
  <c r="C57" i="12"/>
  <c r="M47" i="12"/>
  <c r="L47" i="12"/>
  <c r="K47" i="12"/>
  <c r="J47" i="12"/>
  <c r="I47" i="12"/>
  <c r="H47" i="12"/>
  <c r="G47" i="12"/>
  <c r="F47" i="12"/>
  <c r="E47" i="12"/>
  <c r="D47" i="12"/>
  <c r="C47" i="12"/>
  <c r="M46" i="12"/>
  <c r="L46" i="12"/>
  <c r="K46" i="12"/>
  <c r="J46" i="12"/>
  <c r="I46" i="12"/>
  <c r="H46" i="12"/>
  <c r="G46" i="12"/>
  <c r="F46" i="12"/>
  <c r="E46" i="12"/>
  <c r="D46" i="12"/>
  <c r="C46" i="12"/>
  <c r="M45" i="12"/>
  <c r="L45" i="12"/>
  <c r="K45" i="12"/>
  <c r="J45" i="12"/>
  <c r="I45" i="12"/>
  <c r="H45" i="12"/>
  <c r="G45" i="12"/>
  <c r="F45" i="12"/>
  <c r="E45" i="12"/>
  <c r="D45" i="12"/>
  <c r="C45" i="12"/>
  <c r="M44" i="12"/>
  <c r="L44" i="12"/>
  <c r="K44" i="12"/>
  <c r="J44" i="12"/>
  <c r="I44" i="12"/>
  <c r="H44" i="12"/>
  <c r="G44" i="12"/>
  <c r="F44" i="12"/>
  <c r="E44" i="12"/>
  <c r="D44" i="12"/>
  <c r="C44" i="12"/>
  <c r="M43" i="12"/>
  <c r="L43" i="12"/>
  <c r="K43" i="12"/>
  <c r="J43" i="12"/>
  <c r="I43" i="12"/>
  <c r="H43" i="12"/>
  <c r="G43" i="12"/>
  <c r="F43" i="12"/>
  <c r="E43" i="12"/>
  <c r="D43" i="12"/>
  <c r="C43" i="12"/>
  <c r="M42" i="12"/>
  <c r="M48" i="12"/>
  <c r="J90" i="12"/>
  <c r="L42" i="12"/>
  <c r="K42" i="12"/>
  <c r="J42" i="12"/>
  <c r="I42" i="12"/>
  <c r="I48" i="12" s="1"/>
  <c r="F90" i="12" s="1"/>
  <c r="H42" i="12"/>
  <c r="H49" i="12"/>
  <c r="G42" i="12"/>
  <c r="F42" i="12"/>
  <c r="E42" i="12"/>
  <c r="D42" i="12"/>
  <c r="C42" i="12"/>
  <c r="M32" i="12"/>
  <c r="L32" i="12"/>
  <c r="K32" i="12"/>
  <c r="J32" i="12"/>
  <c r="I32" i="12"/>
  <c r="H32" i="12"/>
  <c r="G32" i="12"/>
  <c r="F32" i="12"/>
  <c r="E32" i="12"/>
  <c r="D32" i="12"/>
  <c r="C32" i="12"/>
  <c r="M31" i="12"/>
  <c r="L31" i="12"/>
  <c r="K31" i="12"/>
  <c r="J31" i="12"/>
  <c r="I31" i="12"/>
  <c r="H31" i="12"/>
  <c r="G31" i="12"/>
  <c r="F31" i="12"/>
  <c r="E31" i="12"/>
  <c r="D31" i="12"/>
  <c r="C31" i="12"/>
  <c r="M30" i="12"/>
  <c r="L30" i="12"/>
  <c r="K30" i="12"/>
  <c r="J30" i="12"/>
  <c r="I30" i="12"/>
  <c r="H30" i="12"/>
  <c r="G30" i="12"/>
  <c r="F30" i="12"/>
  <c r="E30" i="12"/>
  <c r="D30" i="12"/>
  <c r="C30" i="12"/>
  <c r="M29" i="12"/>
  <c r="L29" i="12"/>
  <c r="K29" i="12"/>
  <c r="J29" i="12"/>
  <c r="I29" i="12"/>
  <c r="H29" i="12"/>
  <c r="G29" i="12"/>
  <c r="F29" i="12"/>
  <c r="E29" i="12"/>
  <c r="D29" i="12"/>
  <c r="C29" i="12"/>
  <c r="M28" i="12"/>
  <c r="L28" i="12"/>
  <c r="K28" i="12"/>
  <c r="J28" i="12"/>
  <c r="I28" i="12"/>
  <c r="H28" i="12"/>
  <c r="G28" i="12"/>
  <c r="F28" i="12"/>
  <c r="E28" i="12"/>
  <c r="D28" i="12"/>
  <c r="C28" i="12"/>
  <c r="M27" i="12"/>
  <c r="L27" i="12"/>
  <c r="K27" i="12"/>
  <c r="J27" i="12"/>
  <c r="I27" i="12"/>
  <c r="H27" i="12"/>
  <c r="G27" i="12"/>
  <c r="F27" i="12"/>
  <c r="E27" i="12"/>
  <c r="D27" i="12"/>
  <c r="C27" i="12"/>
  <c r="M26" i="12"/>
  <c r="L26" i="12"/>
  <c r="K26" i="12"/>
  <c r="J26" i="12"/>
  <c r="I26" i="12"/>
  <c r="H26" i="12"/>
  <c r="G26" i="12"/>
  <c r="F26" i="12"/>
  <c r="E26" i="12"/>
  <c r="D26" i="12"/>
  <c r="C26" i="12"/>
  <c r="M25" i="12"/>
  <c r="L25" i="12"/>
  <c r="K25" i="12"/>
  <c r="J25" i="12"/>
  <c r="I25" i="12"/>
  <c r="H25" i="12"/>
  <c r="G25" i="12"/>
  <c r="F25" i="12"/>
  <c r="E25" i="12"/>
  <c r="D25" i="12"/>
  <c r="C25" i="12"/>
  <c r="M24" i="12"/>
  <c r="L24" i="12"/>
  <c r="K24" i="12"/>
  <c r="J24" i="12"/>
  <c r="I24" i="12"/>
  <c r="H24" i="12"/>
  <c r="G24" i="12"/>
  <c r="F24" i="12"/>
  <c r="E24" i="12"/>
  <c r="D24" i="12"/>
  <c r="C24" i="12"/>
  <c r="M23" i="12"/>
  <c r="L23" i="12"/>
  <c r="K23" i="12"/>
  <c r="J23" i="12"/>
  <c r="I23" i="12"/>
  <c r="H23" i="12"/>
  <c r="G23" i="12"/>
  <c r="F23" i="12"/>
  <c r="E23" i="12"/>
  <c r="D23" i="12"/>
  <c r="C23" i="12"/>
  <c r="M22" i="12"/>
  <c r="L22" i="12"/>
  <c r="K22" i="12"/>
  <c r="J22" i="12"/>
  <c r="I22" i="12"/>
  <c r="H22" i="12"/>
  <c r="G22" i="12"/>
  <c r="F22" i="12"/>
  <c r="E22" i="12"/>
  <c r="D22" i="12"/>
  <c r="C22" i="12"/>
  <c r="M21" i="12"/>
  <c r="L21" i="12"/>
  <c r="K21" i="12"/>
  <c r="J21" i="12"/>
  <c r="I21" i="12"/>
  <c r="H21" i="12"/>
  <c r="G21" i="12"/>
  <c r="F21" i="12"/>
  <c r="E21" i="12"/>
  <c r="D21" i="12"/>
  <c r="C21" i="12"/>
  <c r="M20" i="12"/>
  <c r="L20" i="12"/>
  <c r="K20" i="12"/>
  <c r="J20" i="12"/>
  <c r="I20" i="12"/>
  <c r="H20" i="12"/>
  <c r="G20" i="12"/>
  <c r="F20" i="12"/>
  <c r="E20" i="12"/>
  <c r="D20" i="12"/>
  <c r="C20" i="12"/>
  <c r="M19" i="12"/>
  <c r="L19" i="12"/>
  <c r="K19" i="12"/>
  <c r="J19" i="12"/>
  <c r="I19" i="12"/>
  <c r="H19" i="12"/>
  <c r="G19" i="12"/>
  <c r="F19" i="12"/>
  <c r="E19" i="12"/>
  <c r="D19" i="12"/>
  <c r="C19" i="12"/>
  <c r="M18" i="12"/>
  <c r="L18" i="12"/>
  <c r="K18" i="12"/>
  <c r="J18" i="12"/>
  <c r="I18" i="12"/>
  <c r="H18" i="12"/>
  <c r="G18" i="12"/>
  <c r="F18" i="12"/>
  <c r="E18" i="12"/>
  <c r="D18" i="12"/>
  <c r="C18" i="12"/>
  <c r="M17" i="12"/>
  <c r="L17" i="12"/>
  <c r="K17" i="12"/>
  <c r="J17" i="12"/>
  <c r="I17" i="12"/>
  <c r="H17" i="12"/>
  <c r="G17" i="12"/>
  <c r="F17" i="12"/>
  <c r="E17" i="12"/>
  <c r="D17" i="12"/>
  <c r="C17" i="12"/>
  <c r="M16" i="12"/>
  <c r="M33" i="12" s="1"/>
  <c r="J89" i="12" s="1"/>
  <c r="L16" i="12"/>
  <c r="L33" i="12" s="1"/>
  <c r="I89" i="12" s="1"/>
  <c r="K16" i="12"/>
  <c r="K35" i="12"/>
  <c r="J16" i="12"/>
  <c r="J33" i="12" s="1"/>
  <c r="G89" i="12" s="1"/>
  <c r="J34" i="12"/>
  <c r="I16" i="12"/>
  <c r="H16" i="12"/>
  <c r="H33" i="12"/>
  <c r="E89" i="12"/>
  <c r="G16" i="12"/>
  <c r="F16" i="12"/>
  <c r="E16" i="12"/>
  <c r="D16" i="12"/>
  <c r="C16" i="12"/>
  <c r="G9" i="12"/>
  <c r="G56" i="12" s="1"/>
  <c r="F9" i="12"/>
  <c r="H9" i="12" s="1"/>
  <c r="L9" i="12"/>
  <c r="E9" i="12"/>
  <c r="E56" i="12"/>
  <c r="D9" i="12"/>
  <c r="D74" i="12"/>
  <c r="C9" i="12"/>
  <c r="C74" i="12"/>
  <c r="B9" i="12"/>
  <c r="B41" i="12" s="1"/>
  <c r="B56" i="12"/>
  <c r="H81" i="12"/>
  <c r="M81" i="12"/>
  <c r="M51" i="12"/>
  <c r="H66" i="12"/>
  <c r="E91" i="12" s="1"/>
  <c r="I69" i="12"/>
  <c r="K81" i="12"/>
  <c r="K83" i="12"/>
  <c r="M49" i="12"/>
  <c r="F41" i="12"/>
  <c r="K82" i="12"/>
  <c r="M50" i="12"/>
  <c r="I82" i="12"/>
  <c r="C15" i="12"/>
  <c r="H67" i="12"/>
  <c r="I80" i="12"/>
  <c r="F92" i="12"/>
  <c r="G15" i="12"/>
  <c r="J35" i="12"/>
  <c r="J67" i="12"/>
  <c r="M82" i="12"/>
  <c r="C56" i="12"/>
  <c r="L35" i="12"/>
  <c r="M67" i="12"/>
  <c r="M36" i="12"/>
  <c r="M69" i="12"/>
  <c r="M80" i="12"/>
  <c r="J92" i="12"/>
  <c r="I83" i="12"/>
  <c r="I35" i="12"/>
  <c r="I33" i="12"/>
  <c r="F89" i="12"/>
  <c r="I34" i="12"/>
  <c r="I36" i="12"/>
  <c r="L56" i="12"/>
  <c r="H80" i="12"/>
  <c r="E92" i="12"/>
  <c r="K34" i="12"/>
  <c r="L41" i="12"/>
  <c r="L50" i="12"/>
  <c r="L49" i="12"/>
  <c r="D56" i="12"/>
  <c r="D15" i="12"/>
  <c r="M34" i="12"/>
  <c r="E74" i="12"/>
  <c r="E41" i="12"/>
  <c r="I9" i="12"/>
  <c r="E15" i="12"/>
  <c r="L51" i="12"/>
  <c r="K68" i="12"/>
  <c r="K66" i="12"/>
  <c r="H91" i="12" s="1"/>
  <c r="K69" i="12"/>
  <c r="K67" i="12"/>
  <c r="B74" i="12"/>
  <c r="J51" i="12"/>
  <c r="J49" i="12"/>
  <c r="K51" i="12"/>
  <c r="K49" i="12"/>
  <c r="K50" i="12"/>
  <c r="K48" i="12"/>
  <c r="H90" i="12"/>
  <c r="K9" i="12"/>
  <c r="F74" i="12"/>
  <c r="M9" i="12"/>
  <c r="J48" i="12"/>
  <c r="G90" i="12"/>
  <c r="L69" i="12"/>
  <c r="L67" i="12"/>
  <c r="L66" i="12"/>
  <c r="I91" i="12"/>
  <c r="L82" i="12"/>
  <c r="L80" i="12"/>
  <c r="I92" i="12" s="1"/>
  <c r="L83" i="12"/>
  <c r="L81" i="12"/>
  <c r="K33" i="12"/>
  <c r="H89" i="12" s="1"/>
  <c r="K36" i="12"/>
  <c r="D41" i="12"/>
  <c r="H48" i="12"/>
  <c r="E90" i="12" s="1"/>
  <c r="H51" i="12"/>
  <c r="H50" i="12"/>
  <c r="L48" i="12"/>
  <c r="I90" i="12" s="1"/>
  <c r="J50" i="12"/>
  <c r="L68" i="12"/>
  <c r="H36" i="12"/>
  <c r="H34" i="12"/>
  <c r="H35" i="12"/>
  <c r="J82" i="12"/>
  <c r="J81" i="12"/>
  <c r="J83" i="12"/>
  <c r="G74" i="12"/>
  <c r="G41" i="12"/>
  <c r="M68" i="12"/>
  <c r="C41" i="12"/>
  <c r="I68" i="12"/>
  <c r="I66" i="12"/>
  <c r="F91" i="12" s="1"/>
  <c r="H74" i="12"/>
  <c r="K15" i="12"/>
  <c r="I56" i="12"/>
  <c r="G26" i="5"/>
  <c r="F26" i="5"/>
  <c r="H26" i="5" s="1"/>
  <c r="I26" i="5" s="1"/>
  <c r="E26" i="5"/>
  <c r="J26" i="5"/>
  <c r="K26" i="5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Y2" i="2"/>
  <c r="V2" i="2"/>
  <c r="S2" i="2"/>
  <c r="Q2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2" i="2"/>
  <c r="B9" i="4"/>
  <c r="B74" i="4" s="1"/>
  <c r="B41" i="4"/>
  <c r="C9" i="4"/>
  <c r="C41" i="4"/>
  <c r="D9" i="4"/>
  <c r="D56" i="4" s="1"/>
  <c r="D41" i="4"/>
  <c r="E9" i="4"/>
  <c r="E56" i="4"/>
  <c r="F9" i="4"/>
  <c r="F15" i="4"/>
  <c r="G9" i="4"/>
  <c r="G56" i="4"/>
  <c r="C96" i="4"/>
  <c r="D15" i="4"/>
  <c r="D89" i="4"/>
  <c r="D90" i="4"/>
  <c r="D91" i="4"/>
  <c r="D92" i="4"/>
  <c r="J76" i="4"/>
  <c r="K26" i="4"/>
  <c r="C61" i="4"/>
  <c r="J20" i="4"/>
  <c r="M16" i="4"/>
  <c r="M36" i="4" s="1"/>
  <c r="L77" i="4"/>
  <c r="H76" i="4"/>
  <c r="K42" i="4"/>
  <c r="K78" i="4"/>
  <c r="H62" i="4"/>
  <c r="I19" i="4"/>
  <c r="I65" i="4"/>
  <c r="J63" i="4"/>
  <c r="J42" i="4"/>
  <c r="J50" i="4" s="1"/>
  <c r="H21" i="4"/>
  <c r="H17" i="4"/>
  <c r="H46" i="4"/>
  <c r="C60" i="4"/>
  <c r="K47" i="4"/>
  <c r="H30" i="4"/>
  <c r="H22" i="4"/>
  <c r="H57" i="4"/>
  <c r="H67" i="4" s="1"/>
  <c r="J78" i="4"/>
  <c r="F31" i="4"/>
  <c r="C22" i="4"/>
  <c r="L47" i="4"/>
  <c r="J57" i="4"/>
  <c r="I76" i="4"/>
  <c r="C17" i="4"/>
  <c r="I24" i="4"/>
  <c r="C118" i="4"/>
  <c r="I21" i="4"/>
  <c r="M20" i="4"/>
  <c r="C117" i="4"/>
  <c r="G42" i="4"/>
  <c r="E15" i="4"/>
  <c r="I64" i="4"/>
  <c r="J23" i="4"/>
  <c r="J22" i="4"/>
  <c r="L59" i="4"/>
  <c r="H58" i="4"/>
  <c r="H60" i="4"/>
  <c r="H27" i="4"/>
  <c r="H32" i="4"/>
  <c r="L30" i="4"/>
  <c r="I75" i="4"/>
  <c r="G47" i="4"/>
  <c r="D76" i="4"/>
  <c r="E16" i="4"/>
  <c r="E76" i="4"/>
  <c r="D16" i="4"/>
  <c r="J65" i="4"/>
  <c r="J30" i="4"/>
  <c r="I25" i="4"/>
  <c r="K22" i="4"/>
  <c r="H45" i="4"/>
  <c r="D22" i="4"/>
  <c r="C120" i="4"/>
  <c r="F76" i="4"/>
  <c r="C74" i="4"/>
  <c r="E60" i="4"/>
  <c r="C56" i="4"/>
  <c r="L42" i="4"/>
  <c r="G31" i="4"/>
  <c r="D21" i="4"/>
  <c r="F17" i="4"/>
  <c r="C16" i="4"/>
  <c r="D42" i="4"/>
  <c r="C30" i="4"/>
  <c r="F42" i="4"/>
  <c r="L16" i="4"/>
  <c r="L34" i="4" s="1"/>
  <c r="K30" i="4"/>
  <c r="C106" i="4"/>
  <c r="G75" i="4"/>
  <c r="G63" i="4"/>
  <c r="C46" i="4"/>
  <c r="E41" i="4"/>
  <c r="K16" i="4"/>
  <c r="C15" i="4"/>
  <c r="I78" i="4"/>
  <c r="H61" i="4"/>
  <c r="L24" i="4"/>
  <c r="I22" i="4"/>
  <c r="M57" i="4"/>
  <c r="C107" i="4"/>
  <c r="M24" i="4"/>
  <c r="K59" i="4"/>
  <c r="I18" i="4"/>
  <c r="C98" i="4"/>
  <c r="F63" i="4"/>
  <c r="D44" i="4"/>
  <c r="G18" i="4"/>
  <c r="F16" i="4"/>
  <c r="B15" i="4"/>
  <c r="I47" i="4"/>
  <c r="I29" i="4"/>
  <c r="M28" i="4"/>
  <c r="M22" i="4"/>
  <c r="L57" i="4"/>
  <c r="F47" i="4"/>
  <c r="K18" i="4"/>
  <c r="I9" i="4"/>
  <c r="H78" i="4"/>
  <c r="E75" i="4"/>
  <c r="C97" i="4"/>
  <c r="G78" i="4"/>
  <c r="E74" i="4"/>
  <c r="G62" i="4"/>
  <c r="L43" i="4"/>
  <c r="G23" i="4"/>
  <c r="I77" i="4"/>
  <c r="J58" i="4"/>
  <c r="G30" i="4"/>
  <c r="F24" i="4"/>
  <c r="I23" i="4"/>
  <c r="G74" i="4"/>
  <c r="G15" i="4"/>
  <c r="G41" i="4"/>
  <c r="C119" i="4"/>
  <c r="F78" i="4"/>
  <c r="F46" i="4"/>
  <c r="D30" i="4"/>
  <c r="M26" i="4"/>
  <c r="E24" i="4"/>
  <c r="I27" i="4"/>
  <c r="E21" i="4"/>
  <c r="G22" i="4"/>
  <c r="K24" i="4"/>
  <c r="C27" i="4"/>
  <c r="E28" i="4"/>
  <c r="F29" i="4"/>
  <c r="C43" i="4"/>
  <c r="F44" i="4"/>
  <c r="F45" i="4"/>
  <c r="C58" i="4"/>
  <c r="C59" i="4"/>
  <c r="F60" i="4"/>
  <c r="G76" i="4"/>
  <c r="J77" i="4"/>
  <c r="L78" i="4"/>
  <c r="C99" i="4"/>
  <c r="C110" i="4"/>
  <c r="C121" i="4"/>
  <c r="F26" i="4"/>
  <c r="L29" i="4"/>
  <c r="C47" i="4"/>
  <c r="F57" i="4"/>
  <c r="D63" i="4"/>
  <c r="E79" i="4"/>
  <c r="C113" i="4"/>
  <c r="D24" i="4"/>
  <c r="E47" i="4"/>
  <c r="I58" i="4"/>
  <c r="G64" i="4"/>
  <c r="C19" i="4"/>
  <c r="E20" i="4"/>
  <c r="F21" i="4"/>
  <c r="C26" i="4"/>
  <c r="D27" i="4"/>
  <c r="G28" i="4"/>
  <c r="G29" i="4"/>
  <c r="M32" i="4"/>
  <c r="D43" i="4"/>
  <c r="G44" i="4"/>
  <c r="M47" i="4"/>
  <c r="D58" i="4"/>
  <c r="F59" i="4"/>
  <c r="G60" i="4"/>
  <c r="J62" i="4"/>
  <c r="D65" i="4"/>
  <c r="C79" i="4"/>
  <c r="L79" i="4"/>
  <c r="C100" i="4"/>
  <c r="C111" i="4"/>
  <c r="C112" i="4"/>
  <c r="E19" i="4"/>
  <c r="C25" i="4"/>
  <c r="D32" i="4"/>
  <c r="L61" i="4"/>
  <c r="G65" i="4"/>
  <c r="F18" i="4"/>
  <c r="L22" i="4"/>
  <c r="G26" i="4"/>
  <c r="D31" i="4"/>
  <c r="L44" i="4"/>
  <c r="J59" i="4"/>
  <c r="E63" i="4"/>
  <c r="C18" i="4"/>
  <c r="D19" i="4"/>
  <c r="G20" i="4"/>
  <c r="G21" i="4"/>
  <c r="E26" i="4"/>
  <c r="E27" i="4"/>
  <c r="H28" i="4"/>
  <c r="C32" i="4"/>
  <c r="G43" i="4"/>
  <c r="H44" i="4"/>
  <c r="K45" i="4"/>
  <c r="D57" i="4"/>
  <c r="E58" i="4"/>
  <c r="M62" i="4"/>
  <c r="C64" i="4"/>
  <c r="F65" i="4"/>
  <c r="D79" i="4"/>
  <c r="C101" i="4"/>
  <c r="E18" i="4"/>
  <c r="C24" i="4"/>
  <c r="F58" i="4"/>
  <c r="D64" i="4"/>
  <c r="D78" i="4"/>
  <c r="C105" i="4"/>
  <c r="L21" i="4"/>
  <c r="F25" i="4"/>
  <c r="E32" i="4"/>
  <c r="G57" i="4"/>
  <c r="H65" i="4"/>
  <c r="E62" i="4"/>
  <c r="E45" i="4"/>
  <c r="E29" i="4"/>
  <c r="F23" i="4"/>
  <c r="C109" i="4"/>
  <c r="G79" i="4"/>
  <c r="D77" i="4"/>
  <c r="E61" i="4"/>
  <c r="D45" i="4"/>
  <c r="F32" i="4"/>
  <c r="D29" i="4"/>
  <c r="D23" i="4"/>
  <c r="G77" i="4"/>
  <c r="H26" i="4"/>
  <c r="C108" i="4"/>
  <c r="F79" i="4"/>
  <c r="C77" i="4"/>
  <c r="D61" i="4"/>
  <c r="C45" i="4"/>
  <c r="H31" i="4"/>
  <c r="M58" i="4"/>
  <c r="E42" i="4"/>
  <c r="K23" i="4"/>
  <c r="M60" i="4"/>
  <c r="K9" i="4"/>
  <c r="K15" i="4" s="1"/>
  <c r="J79" i="4"/>
  <c r="J25" i="4"/>
  <c r="J21" i="4"/>
  <c r="G16" i="4"/>
  <c r="D17" i="4"/>
  <c r="L17" i="4"/>
  <c r="F19" i="4"/>
  <c r="C20" i="4"/>
  <c r="E22" i="4"/>
  <c r="G24" i="4"/>
  <c r="D25" i="4"/>
  <c r="L25" i="4"/>
  <c r="F27" i="4"/>
  <c r="C28" i="4"/>
  <c r="E30" i="4"/>
  <c r="M30" i="4"/>
  <c r="G32" i="4"/>
  <c r="E43" i="4"/>
  <c r="G45" i="4"/>
  <c r="D46" i="4"/>
  <c r="L46" i="4"/>
  <c r="G58" i="4"/>
  <c r="D59" i="4"/>
  <c r="F61" i="4"/>
  <c r="C62" i="4"/>
  <c r="E64" i="4"/>
  <c r="M64" i="4"/>
  <c r="C75" i="4"/>
  <c r="E77" i="4"/>
  <c r="M77" i="4"/>
  <c r="E17" i="4"/>
  <c r="G19" i="4"/>
  <c r="D20" i="4"/>
  <c r="F22" i="4"/>
  <c r="C23" i="4"/>
  <c r="E25" i="4"/>
  <c r="J26" i="4"/>
  <c r="G27" i="4"/>
  <c r="D28" i="4"/>
  <c r="L28" i="4"/>
  <c r="F30" i="4"/>
  <c r="C31" i="4"/>
  <c r="I42" i="4"/>
  <c r="F43" i="4"/>
  <c r="C44" i="4"/>
  <c r="E46" i="4"/>
  <c r="J47" i="4"/>
  <c r="C57" i="4"/>
  <c r="K57" i="4"/>
  <c r="E59" i="4"/>
  <c r="J60" i="4"/>
  <c r="G61" i="4"/>
  <c r="D62" i="4"/>
  <c r="F64" i="4"/>
  <c r="C65" i="4"/>
  <c r="D75" i="4"/>
  <c r="L75" i="4"/>
  <c r="L82" i="4" s="1"/>
  <c r="F77" i="4"/>
  <c r="C78" i="4"/>
  <c r="G17" i="4"/>
  <c r="D18" i="4"/>
  <c r="F20" i="4"/>
  <c r="C21" i="4"/>
  <c r="E23" i="4"/>
  <c r="J24" i="4"/>
  <c r="G25" i="4"/>
  <c r="D26" i="4"/>
  <c r="F28" i="4"/>
  <c r="C29" i="4"/>
  <c r="E31" i="4"/>
  <c r="J32" i="4"/>
  <c r="C42" i="4"/>
  <c r="E44" i="4"/>
  <c r="J45" i="4"/>
  <c r="G46" i="4"/>
  <c r="D47" i="4"/>
  <c r="E57" i="4"/>
  <c r="G59" i="4"/>
  <c r="D60" i="4"/>
  <c r="F62" i="4"/>
  <c r="C63" i="4"/>
  <c r="E65" i="4"/>
  <c r="F75" i="4"/>
  <c r="C76" i="4"/>
  <c r="H77" i="4"/>
  <c r="E78" i="4"/>
  <c r="K65" i="4"/>
  <c r="M65" i="4"/>
  <c r="K63" i="4"/>
  <c r="M27" i="4"/>
  <c r="I16" i="4"/>
  <c r="L65" i="4"/>
  <c r="K79" i="4"/>
  <c r="M29" i="4"/>
  <c r="L27" i="4"/>
  <c r="K61" i="4"/>
  <c r="M25" i="4"/>
  <c r="L23" i="4"/>
  <c r="K43" i="4"/>
  <c r="M21" i="4"/>
  <c r="J18" i="4"/>
  <c r="K44" i="4"/>
  <c r="H23" i="4"/>
  <c r="I28" i="4"/>
  <c r="M42" i="4"/>
  <c r="M51" i="4" s="1"/>
  <c r="K77" i="4"/>
  <c r="K28" i="4"/>
  <c r="M45" i="4"/>
  <c r="L32" i="4"/>
  <c r="K62" i="4"/>
  <c r="L62" i="4"/>
  <c r="K32" i="4"/>
  <c r="H64" i="4"/>
  <c r="H20" i="4"/>
  <c r="H59" i="4"/>
  <c r="L45" i="4"/>
  <c r="L49" i="4"/>
  <c r="J27" i="4"/>
  <c r="I31" i="4"/>
  <c r="H18" i="4"/>
  <c r="H43" i="4"/>
  <c r="L26" i="4"/>
  <c r="H24" i="4"/>
  <c r="I60" i="4"/>
  <c r="L18" i="4"/>
  <c r="K64" i="4"/>
  <c r="H75" i="4"/>
  <c r="J16" i="4"/>
  <c r="L31" i="4"/>
  <c r="M76" i="4"/>
  <c r="H79" i="4"/>
  <c r="H29" i="4"/>
  <c r="I59" i="4"/>
  <c r="I30" i="4"/>
  <c r="H63" i="4"/>
  <c r="I44" i="4"/>
  <c r="H47" i="4"/>
  <c r="J28" i="4"/>
  <c r="I63" i="4"/>
  <c r="J44" i="4"/>
  <c r="I20" i="4"/>
  <c r="I45" i="4"/>
  <c r="I32" i="4"/>
  <c r="K76" i="4"/>
  <c r="J31" i="4"/>
  <c r="L64" i="4"/>
  <c r="H19" i="4"/>
  <c r="I61" i="4"/>
  <c r="I43" i="4"/>
  <c r="I46" i="4"/>
  <c r="I17" i="4"/>
  <c r="H25" i="4"/>
  <c r="L60" i="4"/>
  <c r="M44" i="4"/>
  <c r="L76" i="4"/>
  <c r="L83" i="4"/>
  <c r="M31" i="4"/>
  <c r="K29" i="4"/>
  <c r="M23" i="4"/>
  <c r="M59" i="4"/>
  <c r="L20" i="4"/>
  <c r="M43" i="4"/>
  <c r="J64" i="4"/>
  <c r="J61" i="4"/>
  <c r="J43" i="4"/>
  <c r="M18" i="4"/>
  <c r="H16" i="4"/>
  <c r="J19" i="4"/>
  <c r="I79" i="4"/>
  <c r="I81" i="4"/>
  <c r="K46" i="4"/>
  <c r="M46" i="4"/>
  <c r="H42" i="4"/>
  <c r="I57" i="4"/>
  <c r="I67" i="4" s="1"/>
  <c r="I62" i="4"/>
  <c r="M78" i="4"/>
  <c r="I26" i="4"/>
  <c r="K20" i="4"/>
  <c r="J29" i="4"/>
  <c r="K25" i="4"/>
  <c r="K27" i="4"/>
  <c r="K19" i="4"/>
  <c r="K58" i="4"/>
  <c r="K31" i="4"/>
  <c r="M75" i="4"/>
  <c r="M82" i="4" s="1"/>
  <c r="J17" i="4"/>
  <c r="J75" i="4"/>
  <c r="J81" i="4" s="1"/>
  <c r="K60" i="4"/>
  <c r="M19" i="4"/>
  <c r="K17" i="4"/>
  <c r="K75" i="4"/>
  <c r="K83" i="4" s="1"/>
  <c r="K41" i="4"/>
  <c r="M79" i="4"/>
  <c r="J46" i="4"/>
  <c r="M61" i="4"/>
  <c r="L58" i="4"/>
  <c r="L19" i="4"/>
  <c r="K21" i="4"/>
  <c r="M17" i="4"/>
  <c r="M63" i="4"/>
  <c r="L63" i="4"/>
  <c r="K51" i="4"/>
  <c r="J67" i="4"/>
  <c r="H81" i="4"/>
  <c r="L48" i="4"/>
  <c r="I90" i="4" s="1"/>
  <c r="L50" i="4"/>
  <c r="L51" i="4"/>
  <c r="H69" i="4"/>
  <c r="H48" i="4"/>
  <c r="E90" i="4" s="1"/>
  <c r="I82" i="4"/>
  <c r="K50" i="4"/>
  <c r="J66" i="4"/>
  <c r="G91" i="4" s="1"/>
  <c r="K49" i="4"/>
  <c r="J36" i="4"/>
  <c r="H50" i="4"/>
  <c r="H80" i="4"/>
  <c r="E92" i="4"/>
  <c r="L80" i="4"/>
  <c r="I92" i="4" s="1"/>
  <c r="I51" i="4"/>
  <c r="L81" i="4"/>
  <c r="L33" i="4"/>
  <c r="I89" i="4" s="1"/>
  <c r="H49" i="4"/>
  <c r="H83" i="4"/>
  <c r="I48" i="4"/>
  <c r="F90" i="4" s="1"/>
  <c r="H36" i="4"/>
  <c r="H82" i="4"/>
  <c r="I50" i="4"/>
  <c r="H51" i="4"/>
  <c r="M50" i="4"/>
  <c r="I36" i="4"/>
  <c r="I83" i="4"/>
  <c r="I66" i="4"/>
  <c r="F91" i="4"/>
  <c r="I80" i="4"/>
  <c r="F92" i="4"/>
  <c r="J34" i="4"/>
  <c r="I49" i="4"/>
  <c r="J35" i="4"/>
  <c r="J69" i="4"/>
  <c r="K48" i="4"/>
  <c r="H90" i="4" s="1"/>
  <c r="I68" i="4"/>
  <c r="L35" i="4"/>
  <c r="H35" i="4"/>
  <c r="M66" i="4"/>
  <c r="J91" i="4" s="1"/>
  <c r="I35" i="4"/>
  <c r="M48" i="4"/>
  <c r="J90" i="4"/>
  <c r="I33" i="4"/>
  <c r="F89" i="4"/>
  <c r="M49" i="4"/>
  <c r="J68" i="4"/>
  <c r="I34" i="4"/>
  <c r="J33" i="4"/>
  <c r="G89" i="4" s="1"/>
  <c r="L36" i="4"/>
  <c r="L66" i="4"/>
  <c r="I91" i="4" s="1"/>
  <c r="L68" i="4"/>
  <c r="L67" i="4"/>
  <c r="L69" i="4"/>
  <c r="J83" i="4"/>
  <c r="J48" i="4"/>
  <c r="G90" i="4"/>
  <c r="K67" i="4"/>
  <c r="K68" i="4"/>
  <c r="M80" i="4"/>
  <c r="J92" i="4" s="1"/>
  <c r="M83" i="4"/>
  <c r="M81" i="4"/>
  <c r="K81" i="4"/>
  <c r="K80" i="4"/>
  <c r="H92" i="4" s="1"/>
  <c r="M67" i="4"/>
  <c r="M33" i="4"/>
  <c r="J89" i="4"/>
  <c r="M35" i="4"/>
  <c r="M34" i="4"/>
  <c r="K33" i="4"/>
  <c r="H89" i="4" s="1"/>
  <c r="K35" i="4"/>
  <c r="K36" i="4"/>
  <c r="K34" i="4"/>
  <c r="J49" i="4"/>
  <c r="J51" i="4"/>
  <c r="AG52" i="12"/>
  <c r="AF75" i="12"/>
  <c r="AG20" i="12"/>
  <c r="AG58" i="12"/>
  <c r="AG60" i="12"/>
  <c r="AG51" i="12"/>
  <c r="AG88" i="12"/>
  <c r="AF79" i="12"/>
  <c r="AG16" i="12"/>
  <c r="AG33" i="12"/>
  <c r="AF90" i="12"/>
  <c r="AF25" i="12"/>
  <c r="AF76" i="12"/>
  <c r="AG76" i="12"/>
  <c r="AF19" i="12"/>
  <c r="AG104" i="12"/>
  <c r="AF56" i="12"/>
  <c r="AG100" i="12"/>
  <c r="AF92" i="12"/>
  <c r="AG69" i="12"/>
  <c r="AF27" i="12"/>
  <c r="AF71" i="12"/>
  <c r="AF54" i="12"/>
  <c r="AG51" i="4"/>
  <c r="AH20" i="4"/>
  <c r="AG75" i="4"/>
  <c r="AG61" i="4"/>
  <c r="AG99" i="4"/>
  <c r="AH175" i="4"/>
  <c r="AG53" i="4"/>
  <c r="AG74" i="4"/>
  <c r="AH21" i="4"/>
  <c r="AH131" i="4"/>
  <c r="AG141" i="4"/>
  <c r="AG162" i="4"/>
  <c r="AH179" i="4"/>
  <c r="AH77" i="4"/>
  <c r="AG214" i="4"/>
  <c r="AG37" i="4"/>
  <c r="AG172" i="4"/>
  <c r="AG142" i="4"/>
  <c r="AH29" i="4"/>
  <c r="AG56" i="4"/>
  <c r="AH14" i="4"/>
  <c r="AG218" i="4"/>
  <c r="AG159" i="4"/>
  <c r="AH203" i="4"/>
  <c r="AH150" i="4"/>
  <c r="AH38" i="4"/>
  <c r="AG45" i="4"/>
  <c r="AH126" i="4"/>
  <c r="AG27" i="4"/>
  <c r="AH145" i="4"/>
  <c r="AH185" i="4"/>
  <c r="AH121" i="4"/>
  <c r="AH112" i="4"/>
  <c r="AG164" i="4"/>
  <c r="AG180" i="4"/>
  <c r="AH204" i="4"/>
  <c r="AG157" i="4"/>
  <c r="AG156" i="4"/>
  <c r="AH94" i="4"/>
  <c r="AG86" i="4"/>
  <c r="AG113" i="4"/>
  <c r="AG143" i="4"/>
  <c r="AH208" i="4"/>
  <c r="AG147" i="4"/>
  <c r="AG154" i="4"/>
  <c r="AH72" i="4"/>
  <c r="AH157" i="4"/>
  <c r="AG41" i="4"/>
  <c r="AH205" i="4"/>
  <c r="AH181" i="4"/>
  <c r="AH93" i="4"/>
  <c r="AH213" i="4"/>
  <c r="AP47" i="12"/>
  <c r="AE80" i="12"/>
  <c r="AL66" i="12"/>
  <c r="AP37" i="12"/>
  <c r="AM94" i="12"/>
  <c r="AO29" i="12"/>
  <c r="AQ85" i="12"/>
  <c r="AJ51" i="12"/>
  <c r="AE102" i="12"/>
  <c r="AJ57" i="12"/>
  <c r="AE75" i="12"/>
  <c r="AP15" i="12"/>
  <c r="AJ65" i="12"/>
  <c r="AQ93" i="12"/>
  <c r="AI36" i="12"/>
  <c r="AJ31" i="12"/>
  <c r="AJ98" i="12"/>
  <c r="AQ37" i="12"/>
  <c r="AO23" i="12"/>
  <c r="AT83" i="12"/>
  <c r="AP79" i="12"/>
  <c r="AQ80" i="12"/>
  <c r="AM78" i="12"/>
  <c r="AP95" i="12"/>
  <c r="AS53" i="12"/>
  <c r="AS100" i="12"/>
  <c r="AR22" i="12"/>
  <c r="AL99" i="12"/>
  <c r="AJ64" i="12"/>
  <c r="AE71" i="12"/>
  <c r="AN82" i="12"/>
  <c r="AQ22" i="12"/>
  <c r="AN21" i="12"/>
  <c r="AE49" i="12"/>
  <c r="AO53" i="12"/>
  <c r="AS86" i="12"/>
  <c r="AQ26" i="12"/>
  <c r="AQ102" i="12"/>
  <c r="AQ96" i="12"/>
  <c r="AI16" i="12"/>
  <c r="AO44" i="12"/>
  <c r="AN16" i="12"/>
  <c r="AN103" i="12"/>
  <c r="AE53" i="12"/>
  <c r="AI26" i="12"/>
  <c r="AO39" i="12"/>
  <c r="AI51" i="12"/>
  <c r="AP53" i="12"/>
  <c r="AL76" i="12"/>
  <c r="AR35" i="12"/>
  <c r="AQ97" i="12"/>
  <c r="AG38" i="12"/>
  <c r="AG68" i="12"/>
  <c r="AG75" i="12"/>
  <c r="AG84" i="12"/>
  <c r="AG56" i="12"/>
  <c r="AG45" i="12"/>
  <c r="AF78" i="12"/>
  <c r="AF59" i="12"/>
  <c r="AF23" i="12"/>
  <c r="AF88" i="12"/>
  <c r="AF36" i="12"/>
  <c r="AF32" i="12"/>
  <c r="AF50" i="12"/>
  <c r="AG50" i="12"/>
  <c r="AF83" i="12"/>
  <c r="AF84" i="12"/>
  <c r="AG28" i="12"/>
  <c r="AF97" i="12"/>
  <c r="AF104" i="12"/>
  <c r="AF62" i="12"/>
  <c r="AF31" i="12"/>
  <c r="AF73" i="12"/>
  <c r="AH31" i="4"/>
  <c r="AH82" i="4"/>
  <c r="AH109" i="4"/>
  <c r="AH92" i="4"/>
  <c r="AH198" i="4"/>
  <c r="AH42" i="4"/>
  <c r="AG102" i="4"/>
  <c r="AG205" i="4"/>
  <c r="AG18" i="4"/>
  <c r="AG101" i="4"/>
  <c r="AG194" i="4"/>
  <c r="AH69" i="4"/>
  <c r="AG192" i="4"/>
  <c r="AG215" i="4"/>
  <c r="AG126" i="4"/>
  <c r="AH87" i="4"/>
  <c r="AH75" i="4"/>
  <c r="AH43" i="4"/>
  <c r="AG163" i="4"/>
  <c r="AH190" i="4"/>
  <c r="AG219" i="4"/>
  <c r="AG108" i="4"/>
  <c r="AH159" i="4"/>
  <c r="AG66" i="4"/>
  <c r="AG208" i="4"/>
  <c r="AG81" i="4"/>
  <c r="AG70" i="4"/>
  <c r="AG23" i="4"/>
  <c r="AG92" i="4"/>
  <c r="AH104" i="4"/>
  <c r="AH210" i="4"/>
  <c r="AG155" i="4"/>
  <c r="AG150" i="4"/>
  <c r="AH111" i="4"/>
  <c r="AG199" i="4"/>
  <c r="AH212" i="4"/>
  <c r="AG195" i="4"/>
  <c r="AH211" i="4"/>
  <c r="AH46" i="4"/>
  <c r="AH96" i="4"/>
  <c r="AG201" i="4"/>
  <c r="AG160" i="4"/>
  <c r="AG87" i="4"/>
  <c r="AG220" i="4"/>
  <c r="AH138" i="4"/>
  <c r="AH51" i="4"/>
  <c r="AH202" i="4"/>
  <c r="AH117" i="4"/>
  <c r="AG123" i="4"/>
  <c r="AG67" i="4"/>
  <c r="AG124" i="4"/>
  <c r="AH86" i="4"/>
  <c r="AJ96" i="12"/>
  <c r="AE73" i="12"/>
  <c r="AL34" i="12"/>
  <c r="AR83" i="12"/>
  <c r="AS103" i="12"/>
  <c r="AT30" i="12"/>
  <c r="AJ94" i="12"/>
  <c r="AM53" i="12"/>
  <c r="AL15" i="12"/>
  <c r="AP94" i="12"/>
  <c r="AP66" i="12"/>
  <c r="AL55" i="12"/>
  <c r="AI32" i="12"/>
  <c r="AN46" i="12"/>
  <c r="AO67" i="12"/>
  <c r="AR95" i="12"/>
  <c r="AR28" i="12"/>
  <c r="AR103" i="12"/>
  <c r="AM35" i="12"/>
  <c r="AN32" i="12"/>
  <c r="AE56" i="12"/>
  <c r="AP83" i="12"/>
  <c r="AP86" i="12"/>
  <c r="AQ36" i="12"/>
  <c r="AN61" i="12"/>
  <c r="AM56" i="12"/>
  <c r="AS61" i="12"/>
  <c r="AN24" i="12"/>
  <c r="AL21" i="12"/>
  <c r="AE65" i="12"/>
  <c r="AP89" i="12"/>
  <c r="AQ69" i="12"/>
  <c r="AR21" i="12"/>
  <c r="AL78" i="12"/>
  <c r="AJ82" i="12"/>
  <c r="AT44" i="12"/>
  <c r="AP36" i="12"/>
  <c r="AI55" i="12"/>
  <c r="AP65" i="12"/>
  <c r="AL72" i="12"/>
  <c r="AQ15" i="12"/>
  <c r="AM37" i="12"/>
  <c r="AN98" i="12"/>
  <c r="AO77" i="12"/>
  <c r="AL48" i="12"/>
  <c r="AE35" i="12"/>
  <c r="AM52" i="12"/>
  <c r="AN25" i="12"/>
  <c r="AE62" i="12"/>
  <c r="AO63" i="12"/>
  <c r="AI42" i="12"/>
  <c r="AE33" i="12"/>
  <c r="AG41" i="12"/>
  <c r="AF53" i="12"/>
  <c r="AG98" i="12"/>
  <c r="AG65" i="12"/>
  <c r="AF67" i="12"/>
  <c r="AG44" i="12"/>
  <c r="AF77" i="12"/>
  <c r="AF63" i="12"/>
  <c r="AG101" i="12"/>
  <c r="AF74" i="12"/>
  <c r="AG22" i="12"/>
  <c r="AF21" i="12"/>
  <c r="AF22" i="12"/>
  <c r="AG73" i="12"/>
  <c r="AF46" i="12"/>
  <c r="AG77" i="12"/>
  <c r="AF17" i="12"/>
  <c r="AG93" i="12"/>
  <c r="AF48" i="12"/>
  <c r="AG82" i="12"/>
  <c r="AG37" i="12"/>
  <c r="AG81" i="12"/>
  <c r="AH26" i="4"/>
  <c r="AH118" i="4"/>
  <c r="AH22" i="4"/>
  <c r="AH187" i="4"/>
  <c r="AG26" i="4"/>
  <c r="AG89" i="4"/>
  <c r="AG21" i="4"/>
  <c r="AG98" i="4"/>
  <c r="AG118" i="4"/>
  <c r="AH123" i="4"/>
  <c r="AH24" i="4"/>
  <c r="AG17" i="4"/>
  <c r="AG119" i="4"/>
  <c r="AG114" i="4"/>
  <c r="AG16" i="4"/>
  <c r="AG110" i="4"/>
  <c r="AH172" i="4"/>
  <c r="AH214" i="4"/>
  <c r="AH201" i="4"/>
  <c r="AH189" i="4"/>
  <c r="AH114" i="4"/>
  <c r="AH215" i="4"/>
  <c r="AH41" i="4"/>
  <c r="AH174" i="4"/>
  <c r="AG161" i="4"/>
  <c r="AH125" i="4"/>
  <c r="AH110" i="4"/>
  <c r="AH28" i="4"/>
  <c r="AG153" i="4"/>
  <c r="AH144" i="4"/>
  <c r="AG198" i="4"/>
  <c r="AG133" i="4"/>
  <c r="AH120" i="4"/>
  <c r="AH116" i="4"/>
  <c r="AH171" i="4"/>
  <c r="AH177" i="4"/>
  <c r="AG211" i="4"/>
  <c r="AG165" i="4"/>
  <c r="AG128" i="4"/>
  <c r="AH45" i="4"/>
  <c r="AH129" i="4"/>
  <c r="AH192" i="4"/>
  <c r="AH98" i="4"/>
  <c r="AH53" i="4"/>
  <c r="AG188" i="4"/>
  <c r="AG216" i="4"/>
  <c r="AG146" i="4"/>
  <c r="AH59" i="4"/>
  <c r="AG50" i="4"/>
  <c r="AG65" i="4"/>
  <c r="AH217" i="4"/>
  <c r="AG204" i="4"/>
  <c r="AE101" i="12"/>
  <c r="AR32" i="12"/>
  <c r="AO37" i="12"/>
  <c r="AQ17" i="12"/>
  <c r="AT32" i="12"/>
  <c r="AR61" i="12"/>
  <c r="AS22" i="12"/>
  <c r="AN36" i="12"/>
  <c r="AL71" i="12"/>
  <c r="AE34" i="12"/>
  <c r="AT88" i="12"/>
  <c r="AT51" i="12"/>
  <c r="AN38" i="12"/>
  <c r="AN74" i="12"/>
  <c r="AJ92" i="12"/>
  <c r="AN29" i="12"/>
  <c r="AP58" i="12"/>
  <c r="AO57" i="12"/>
  <c r="AL97" i="12"/>
  <c r="AJ102" i="12"/>
  <c r="AE77" i="12"/>
  <c r="AI97" i="12"/>
  <c r="AE104" i="12"/>
  <c r="AO97" i="12"/>
  <c r="AQ94" i="12"/>
  <c r="AS76" i="12"/>
  <c r="AM14" i="12"/>
  <c r="AP87" i="12"/>
  <c r="AP49" i="12"/>
  <c r="AJ17" i="12"/>
  <c r="AS41" i="12"/>
  <c r="AE84" i="12"/>
  <c r="AM102" i="12"/>
  <c r="AO43" i="12"/>
  <c r="AN39" i="12"/>
  <c r="AN53" i="12"/>
  <c r="AO60" i="12"/>
  <c r="AP81" i="12"/>
  <c r="AJ41" i="12"/>
  <c r="AQ87" i="12"/>
  <c r="AJ91" i="12"/>
  <c r="AO52" i="12"/>
  <c r="AN47" i="12"/>
  <c r="AP92" i="12"/>
  <c r="AO74" i="12"/>
  <c r="AR23" i="12"/>
  <c r="AI67" i="12"/>
  <c r="AT81" i="12"/>
  <c r="AJ22" i="12"/>
  <c r="AM62" i="12"/>
  <c r="AM97" i="12"/>
  <c r="AI78" i="12"/>
  <c r="AF101" i="12"/>
  <c r="AG31" i="12"/>
  <c r="AG42" i="12"/>
  <c r="AF87" i="12"/>
  <c r="AG61" i="12"/>
  <c r="AG46" i="12"/>
  <c r="AF28" i="12"/>
  <c r="AF72" i="12"/>
  <c r="AF20" i="12"/>
  <c r="AF60" i="12"/>
  <c r="AG102" i="12"/>
  <c r="AG40" i="12"/>
  <c r="AF57" i="12"/>
  <c r="AG14" i="12"/>
  <c r="AG36" i="12"/>
  <c r="AG34" i="12"/>
  <c r="AF24" i="12"/>
  <c r="AG83" i="12"/>
  <c r="AF40" i="12"/>
  <c r="AF64" i="12"/>
  <c r="AF82" i="12"/>
  <c r="AF16" i="12"/>
  <c r="AG30" i="12"/>
  <c r="AG83" i="4"/>
  <c r="AG189" i="4"/>
  <c r="AH50" i="4"/>
  <c r="AG38" i="4"/>
  <c r="AH17" i="4"/>
  <c r="AG152" i="4"/>
  <c r="AG107" i="4"/>
  <c r="AH52" i="4"/>
  <c r="AG22" i="4"/>
  <c r="AG103" i="4"/>
  <c r="AH74" i="4"/>
  <c r="AG185" i="4"/>
  <c r="AH195" i="4"/>
  <c r="AH133" i="4"/>
  <c r="AH68" i="4"/>
  <c r="AG181" i="4"/>
  <c r="AG187" i="4"/>
  <c r="AG176" i="4"/>
  <c r="AH80" i="4"/>
  <c r="AG31" i="4"/>
  <c r="AG25" i="4"/>
  <c r="AH106" i="4"/>
  <c r="AH136" i="4"/>
  <c r="AH160" i="4"/>
  <c r="AG32" i="4"/>
  <c r="AH196" i="4"/>
  <c r="AH88" i="4"/>
  <c r="AG184" i="4"/>
  <c r="AH85" i="4"/>
  <c r="AG35" i="4"/>
  <c r="AH132" i="4"/>
  <c r="AH221" i="4"/>
  <c r="AG97" i="4"/>
  <c r="AG63" i="4"/>
  <c r="AG52" i="4"/>
  <c r="AG42" i="4"/>
  <c r="AH83" i="4"/>
  <c r="AH142" i="4"/>
  <c r="AG14" i="4"/>
  <c r="AH176" i="4"/>
  <c r="AG19" i="4"/>
  <c r="AH209" i="4"/>
  <c r="AG183" i="4"/>
  <c r="AG127" i="4"/>
  <c r="AH76" i="4"/>
  <c r="AH35" i="4"/>
  <c r="AG207" i="4"/>
  <c r="AG40" i="4"/>
  <c r="AG197" i="4"/>
  <c r="AH200" i="4"/>
  <c r="AH91" i="4"/>
  <c r="AH168" i="4"/>
  <c r="AP62" i="12"/>
  <c r="AJ67" i="12"/>
  <c r="AJ50" i="12"/>
  <c r="AS51" i="12"/>
  <c r="AL74" i="12"/>
  <c r="AE58" i="12"/>
  <c r="AO73" i="12"/>
  <c r="AJ26" i="12"/>
  <c r="AT64" i="12"/>
  <c r="AE37" i="12"/>
  <c r="AL38" i="12"/>
  <c r="AQ46" i="12"/>
  <c r="AL22" i="12"/>
  <c r="AN59" i="12"/>
  <c r="AQ77" i="12"/>
  <c r="AT96" i="12"/>
  <c r="AS75" i="12"/>
  <c r="AL37" i="12"/>
  <c r="AP41" i="12"/>
  <c r="AI83" i="12"/>
  <c r="AT28" i="12"/>
  <c r="AO55" i="12"/>
  <c r="AN55" i="12"/>
  <c r="AE20" i="12"/>
  <c r="AT33" i="12"/>
  <c r="AP84" i="12"/>
  <c r="AJ49" i="12"/>
  <c r="AS83" i="12"/>
  <c r="AE81" i="12"/>
  <c r="AO65" i="12"/>
  <c r="AQ43" i="12"/>
  <c r="AE55" i="12"/>
  <c r="AE88" i="12"/>
  <c r="AS91" i="12"/>
  <c r="AM28" i="12"/>
  <c r="AI101" i="12"/>
  <c r="AP90" i="12"/>
  <c r="AO81" i="12"/>
  <c r="AS64" i="12"/>
  <c r="AM42" i="12"/>
  <c r="AO51" i="12"/>
  <c r="AL85" i="12"/>
  <c r="AL70" i="12"/>
  <c r="AI69" i="12"/>
  <c r="AR56" i="12"/>
  <c r="AI85" i="12"/>
  <c r="AQ65" i="12"/>
  <c r="AP39" i="12"/>
  <c r="AP51" i="12"/>
  <c r="AP14" i="12"/>
  <c r="AT50" i="12"/>
  <c r="AN37" i="12"/>
  <c r="AG89" i="12"/>
  <c r="AF44" i="12"/>
  <c r="AF42" i="12"/>
  <c r="AG94" i="12"/>
  <c r="AF45" i="12"/>
  <c r="AF55" i="12"/>
  <c r="AF93" i="12"/>
  <c r="AG17" i="12"/>
  <c r="AF94" i="12"/>
  <c r="AG18" i="12"/>
  <c r="AF15" i="12"/>
  <c r="AG55" i="12"/>
  <c r="AH219" i="4"/>
  <c r="AH105" i="4"/>
  <c r="AG212" i="4"/>
  <c r="AG57" i="4"/>
  <c r="AH218" i="4"/>
  <c r="AG151" i="4"/>
  <c r="AH40" i="4"/>
  <c r="AG68" i="4"/>
  <c r="AG64" i="4"/>
  <c r="AH27" i="4"/>
  <c r="AG94" i="4"/>
  <c r="AH170" i="4"/>
  <c r="AH137" i="4"/>
  <c r="AH148" i="4"/>
  <c r="AH33" i="4"/>
  <c r="AH154" i="4"/>
  <c r="AG135" i="4"/>
  <c r="AG43" i="4"/>
  <c r="AH184" i="4"/>
  <c r="AH64" i="4"/>
  <c r="AG167" i="4"/>
  <c r="AH156" i="4"/>
  <c r="AH57" i="4"/>
  <c r="AG88" i="4"/>
  <c r="AG15" i="4"/>
  <c r="AH143" i="4"/>
  <c r="AS46" i="12"/>
  <c r="AN67" i="12"/>
  <c r="AN65" i="12"/>
  <c r="AO31" i="12"/>
  <c r="AL26" i="12"/>
  <c r="AT87" i="12"/>
  <c r="AI53" i="12"/>
  <c r="AM95" i="12"/>
  <c r="AS25" i="12"/>
  <c r="AJ100" i="12"/>
  <c r="AN50" i="12"/>
  <c r="AJ29" i="12"/>
  <c r="AO96" i="12"/>
  <c r="AE98" i="12"/>
  <c r="AR33" i="12"/>
  <c r="AI61" i="12"/>
  <c r="AQ82" i="12"/>
  <c r="AM77" i="12"/>
  <c r="AL51" i="12"/>
  <c r="AS80" i="12"/>
  <c r="AR90" i="12"/>
  <c r="AJ93" i="12"/>
  <c r="AN94" i="12"/>
  <c r="AS23" i="12"/>
  <c r="AM101" i="12"/>
  <c r="AT94" i="12"/>
  <c r="AL81" i="12"/>
  <c r="AJ45" i="12"/>
  <c r="AE38" i="12"/>
  <c r="AJ101" i="12"/>
  <c r="AS94" i="12"/>
  <c r="AM32" i="12"/>
  <c r="AM30" i="12"/>
  <c r="AR51" i="12"/>
  <c r="AQ59" i="12"/>
  <c r="AE99" i="12"/>
  <c r="AS34" i="12"/>
  <c r="AL94" i="12"/>
  <c r="AT53" i="12"/>
  <c r="AT65" i="12"/>
  <c r="AN60" i="12"/>
  <c r="AP30" i="12"/>
  <c r="AT26" i="12"/>
  <c r="AI41" i="12"/>
  <c r="AR44" i="12"/>
  <c r="AO61" i="12"/>
  <c r="AO30" i="12"/>
  <c r="AM76" i="12"/>
  <c r="AS43" i="4"/>
  <c r="AF82" i="4"/>
  <c r="AM60" i="4"/>
  <c r="AF93" i="4"/>
  <c r="AI59" i="4"/>
  <c r="AT148" i="4"/>
  <c r="AG48" i="12"/>
  <c r="AG66" i="12"/>
  <c r="AF68" i="12"/>
  <c r="AG103" i="12"/>
  <c r="AF37" i="12"/>
  <c r="AF51" i="12"/>
  <c r="AG96" i="12"/>
  <c r="AF30" i="12"/>
  <c r="AF52" i="12"/>
  <c r="AG70" i="12"/>
  <c r="AG74" i="12"/>
  <c r="AG87" i="12"/>
  <c r="AH48" i="4"/>
  <c r="AH152" i="4"/>
  <c r="AH73" i="4"/>
  <c r="AH119" i="4"/>
  <c r="AG191" i="4"/>
  <c r="AH130" i="4"/>
  <c r="AG100" i="4"/>
  <c r="AH199" i="4"/>
  <c r="AG34" i="4"/>
  <c r="AH90" i="4"/>
  <c r="AG76" i="4"/>
  <c r="AH139" i="4"/>
  <c r="AH19" i="4"/>
  <c r="AH127" i="4"/>
  <c r="AH135" i="4"/>
  <c r="AH147" i="4"/>
  <c r="AH44" i="4"/>
  <c r="AH186" i="4"/>
  <c r="AG82" i="4"/>
  <c r="AG139" i="4"/>
  <c r="AH78" i="4"/>
  <c r="AH207" i="4"/>
  <c r="AH67" i="4"/>
  <c r="AH155" i="4"/>
  <c r="AH81" i="4"/>
  <c r="AG166" i="4"/>
  <c r="AM18" i="12"/>
  <c r="AT98" i="12"/>
  <c r="AQ64" i="12"/>
  <c r="AO49" i="12"/>
  <c r="AJ55" i="12"/>
  <c r="AT43" i="12"/>
  <c r="AN95" i="12"/>
  <c r="AP31" i="12"/>
  <c r="AR37" i="12"/>
  <c r="AL63" i="12"/>
  <c r="AJ59" i="12"/>
  <c r="AL31" i="12"/>
  <c r="AS67" i="12"/>
  <c r="AL56" i="12"/>
  <c r="AR27" i="12"/>
  <c r="AS57" i="12"/>
  <c r="AM49" i="12"/>
  <c r="AP19" i="12"/>
  <c r="AM93" i="12"/>
  <c r="AE27" i="12"/>
  <c r="AI45" i="12"/>
  <c r="AN81" i="12"/>
  <c r="AP73" i="12"/>
  <c r="AM36" i="12"/>
  <c r="AL23" i="12"/>
  <c r="AE82" i="12"/>
  <c r="AM29" i="12"/>
  <c r="AN87" i="12"/>
  <c r="AL96" i="12"/>
  <c r="AT24" i="12"/>
  <c r="AP85" i="12"/>
  <c r="AN62" i="12"/>
  <c r="AL69" i="12"/>
  <c r="AT22" i="12"/>
  <c r="AR14" i="12"/>
  <c r="AO79" i="12"/>
  <c r="AJ95" i="12"/>
  <c r="AR94" i="12"/>
  <c r="AN90" i="12"/>
  <c r="AM100" i="12"/>
  <c r="AQ63" i="12"/>
  <c r="AJ16" i="12"/>
  <c r="AI77" i="12"/>
  <c r="AL61" i="12"/>
  <c r="AI62" i="12"/>
  <c r="AJ21" i="12"/>
  <c r="AS39" i="12"/>
  <c r="AM68" i="12"/>
  <c r="AM87" i="4"/>
  <c r="AO151" i="4"/>
  <c r="AF80" i="4"/>
  <c r="AJ111" i="4"/>
  <c r="AT107" i="4"/>
  <c r="AI42" i="4"/>
  <c r="AQ27" i="12"/>
  <c r="AS82" i="12"/>
  <c r="AL35" i="12"/>
  <c r="AT40" i="12"/>
  <c r="AM85" i="12"/>
  <c r="AP77" i="12"/>
  <c r="AQ99" i="12"/>
  <c r="AS33" i="12"/>
  <c r="AP34" i="4"/>
  <c r="AL95" i="4"/>
  <c r="AS193" i="4"/>
  <c r="AP102" i="4"/>
  <c r="AP135" i="4"/>
  <c r="AR74" i="4"/>
  <c r="AE19" i="12"/>
  <c r="AO103" i="12"/>
  <c r="AL33" i="12"/>
  <c r="AT58" i="12"/>
  <c r="AP54" i="12"/>
  <c r="AI63" i="12"/>
  <c r="AM46" i="12"/>
  <c r="AR101" i="12"/>
  <c r="AP20" i="12"/>
  <c r="AL103" i="4"/>
  <c r="AF38" i="4"/>
  <c r="AS69" i="4"/>
  <c r="AT100" i="4"/>
  <c r="AT87" i="4"/>
  <c r="AS66" i="4"/>
  <c r="AJ52" i="12"/>
  <c r="AP59" i="12"/>
  <c r="AS56" i="12"/>
  <c r="AJ36" i="12"/>
  <c r="AQ91" i="12"/>
  <c r="AR75" i="4"/>
  <c r="AF102" i="12"/>
  <c r="AF35" i="12"/>
  <c r="AG64" i="12"/>
  <c r="AG92" i="12"/>
  <c r="AG91" i="12"/>
  <c r="AG49" i="12"/>
  <c r="AG90" i="12"/>
  <c r="AF43" i="12"/>
  <c r="AF18" i="12"/>
  <c r="AG21" i="12"/>
  <c r="AF41" i="12"/>
  <c r="AG26" i="12"/>
  <c r="AG59" i="4"/>
  <c r="AG170" i="4"/>
  <c r="AG73" i="4"/>
  <c r="AG210" i="4"/>
  <c r="AH39" i="4"/>
  <c r="AH95" i="4"/>
  <c r="AH220" i="4"/>
  <c r="AG149" i="4"/>
  <c r="AG129" i="4"/>
  <c r="AH182" i="4"/>
  <c r="AG186" i="4"/>
  <c r="AG196" i="4"/>
  <c r="AH36" i="4"/>
  <c r="AH163" i="4"/>
  <c r="AH71" i="4"/>
  <c r="AH134" i="4"/>
  <c r="AG46" i="4"/>
  <c r="AH107" i="4"/>
  <c r="AG221" i="4"/>
  <c r="AH62" i="4"/>
  <c r="AH30" i="4"/>
  <c r="AH100" i="4"/>
  <c r="AG36" i="4"/>
  <c r="AH58" i="4"/>
  <c r="AG174" i="4"/>
  <c r="AG24" i="4"/>
  <c r="AE64" i="12"/>
  <c r="AL62" i="12"/>
  <c r="AJ78" i="12"/>
  <c r="AS21" i="12"/>
  <c r="AT92" i="12"/>
  <c r="AS24" i="12"/>
  <c r="AL46" i="12"/>
  <c r="AS92" i="12"/>
  <c r="AP40" i="12"/>
  <c r="AP93" i="12"/>
  <c r="AT49" i="12"/>
  <c r="AT74" i="12"/>
  <c r="AQ35" i="12"/>
  <c r="AT54" i="12"/>
  <c r="AE25" i="12"/>
  <c r="AP100" i="12"/>
  <c r="AL52" i="12"/>
  <c r="AN30" i="12"/>
  <c r="AN15" i="12"/>
  <c r="AE52" i="12"/>
  <c r="AI66" i="12"/>
  <c r="AT45" i="12"/>
  <c r="AR54" i="12"/>
  <c r="AN34" i="12"/>
  <c r="AR40" i="12"/>
  <c r="AI75" i="12"/>
  <c r="AN92" i="12"/>
  <c r="AM59" i="12"/>
  <c r="AR85" i="12"/>
  <c r="AS40" i="12"/>
  <c r="AN56" i="12"/>
  <c r="AS68" i="12"/>
  <c r="AM87" i="12"/>
  <c r="AS89" i="12"/>
  <c r="AP70" i="12"/>
  <c r="AJ71" i="12"/>
  <c r="AM99" i="12"/>
  <c r="AR42" i="12"/>
  <c r="AS32" i="12"/>
  <c r="AE28" i="12"/>
  <c r="AO87" i="12"/>
  <c r="AG27" i="12"/>
  <c r="AF29" i="12"/>
  <c r="AF80" i="12"/>
  <c r="AF85" i="12"/>
  <c r="AF34" i="12"/>
  <c r="AG25" i="12"/>
  <c r="AF66" i="12"/>
  <c r="AF58" i="12"/>
  <c r="AF33" i="12"/>
  <c r="AG24" i="12"/>
  <c r="AG43" i="12"/>
  <c r="AG93" i="4"/>
  <c r="AH16" i="4"/>
  <c r="AH18" i="4"/>
  <c r="AH101" i="4"/>
  <c r="AG44" i="4"/>
  <c r="AH216" i="4"/>
  <c r="AG85" i="4"/>
  <c r="AH194" i="4"/>
  <c r="AG179" i="4"/>
  <c r="AH169" i="4"/>
  <c r="AG209" i="4"/>
  <c r="AG60" i="4"/>
  <c r="AG48" i="4"/>
  <c r="AH165" i="4"/>
  <c r="AH61" i="4"/>
  <c r="AG54" i="4"/>
  <c r="AH54" i="4"/>
  <c r="AG148" i="4"/>
  <c r="AG104" i="4"/>
  <c r="AG79" i="4"/>
  <c r="AG171" i="4"/>
  <c r="AG58" i="4"/>
  <c r="AG111" i="4"/>
  <c r="AG78" i="4"/>
  <c r="AG202" i="4"/>
  <c r="AG206" i="4"/>
  <c r="AL100" i="12"/>
  <c r="AO91" i="12"/>
  <c r="AN102" i="12"/>
  <c r="AI47" i="12"/>
  <c r="AQ98" i="12"/>
  <c r="AN57" i="12"/>
  <c r="AQ23" i="12"/>
  <c r="AR79" i="12"/>
  <c r="AM74" i="12"/>
  <c r="AL58" i="12"/>
  <c r="AM69" i="12"/>
  <c r="AO15" i="12"/>
  <c r="AR71" i="12"/>
  <c r="AQ75" i="12"/>
  <c r="AT60" i="12"/>
  <c r="AN79" i="12"/>
  <c r="AP34" i="12"/>
  <c r="AL42" i="12"/>
  <c r="AQ84" i="12"/>
  <c r="AN77" i="12"/>
  <c r="AN70" i="12"/>
  <c r="AT77" i="12"/>
  <c r="AT36" i="12"/>
  <c r="AN84" i="12"/>
  <c r="AI57" i="12"/>
  <c r="AQ66" i="12"/>
  <c r="AN54" i="12"/>
  <c r="AL90" i="12"/>
  <c r="AP33" i="12"/>
  <c r="AE60" i="12"/>
  <c r="AS52" i="12"/>
  <c r="AS49" i="12"/>
  <c r="AE67" i="12"/>
  <c r="AO48" i="12"/>
  <c r="AO19" i="12"/>
  <c r="AO46" i="12"/>
  <c r="AN52" i="12"/>
  <c r="AJ68" i="12"/>
  <c r="AS59" i="12"/>
  <c r="AT21" i="12"/>
  <c r="AN85" i="12"/>
  <c r="AO69" i="12"/>
  <c r="AP104" i="12"/>
  <c r="AS98" i="12"/>
  <c r="AO70" i="12"/>
  <c r="AO83" i="12"/>
  <c r="AS19" i="12"/>
  <c r="AL43" i="12"/>
  <c r="AS93" i="4"/>
  <c r="AT33" i="4"/>
  <c r="AI200" i="4"/>
  <c r="AQ116" i="4"/>
  <c r="AN120" i="4"/>
  <c r="AS144" i="4"/>
  <c r="AP74" i="12"/>
  <c r="AN97" i="12"/>
  <c r="AT71" i="12"/>
  <c r="AQ71" i="12"/>
  <c r="AJ14" i="12"/>
  <c r="AR72" i="12"/>
  <c r="AS63" i="12"/>
  <c r="AP72" i="12"/>
  <c r="AO41" i="4"/>
  <c r="AI100" i="4"/>
  <c r="AT90" i="4"/>
  <c r="AO109" i="4"/>
  <c r="AJ34" i="4"/>
  <c r="AM141" i="4"/>
  <c r="AE76" i="12"/>
  <c r="AG95" i="12"/>
  <c r="AG54" i="12"/>
  <c r="AF95" i="12"/>
  <c r="AF100" i="12"/>
  <c r="AF38" i="12"/>
  <c r="AG91" i="4"/>
  <c r="AG33" i="4"/>
  <c r="AH128" i="4"/>
  <c r="AG106" i="4"/>
  <c r="AG138" i="4"/>
  <c r="AH166" i="4"/>
  <c r="AH191" i="4"/>
  <c r="AH102" i="4"/>
  <c r="AH167" i="4"/>
  <c r="AH49" i="4"/>
  <c r="AH164" i="4"/>
  <c r="AH149" i="4"/>
  <c r="AG175" i="4"/>
  <c r="AJ32" i="12"/>
  <c r="AE91" i="12"/>
  <c r="AS96" i="12"/>
  <c r="AL47" i="12"/>
  <c r="AN35" i="12"/>
  <c r="AQ83" i="12"/>
  <c r="AE74" i="12"/>
  <c r="AQ86" i="12"/>
  <c r="AO26" i="12"/>
  <c r="AI19" i="12"/>
  <c r="AN69" i="12"/>
  <c r="AT86" i="12"/>
  <c r="AQ55" i="12"/>
  <c r="AE23" i="12"/>
  <c r="AR62" i="12"/>
  <c r="AI50" i="12"/>
  <c r="AT27" i="12"/>
  <c r="AN75" i="12"/>
  <c r="AO40" i="12"/>
  <c r="AO104" i="12"/>
  <c r="AR26" i="12"/>
  <c r="AQ62" i="12"/>
  <c r="AL39" i="12"/>
  <c r="AT84" i="12"/>
  <c r="AT101" i="12"/>
  <c r="AO88" i="4"/>
  <c r="AR198" i="4"/>
  <c r="AR19" i="4"/>
  <c r="AQ88" i="12"/>
  <c r="AT16" i="12"/>
  <c r="AR68" i="12"/>
  <c r="AE39" i="12"/>
  <c r="AR69" i="12"/>
  <c r="AT14" i="12"/>
  <c r="AS45" i="12"/>
  <c r="AF39" i="4"/>
  <c r="AT211" i="4"/>
  <c r="AL181" i="4"/>
  <c r="AN26" i="4"/>
  <c r="AO100" i="12"/>
  <c r="AN20" i="12"/>
  <c r="AR19" i="12"/>
  <c r="AT89" i="12"/>
  <c r="AJ70" i="12"/>
  <c r="AO36" i="12"/>
  <c r="AR92" i="12"/>
  <c r="AN58" i="12"/>
  <c r="AQ82" i="4"/>
  <c r="AT67" i="4"/>
  <c r="AF25" i="4"/>
  <c r="AQ183" i="4"/>
  <c r="AJ173" i="4"/>
  <c r="AI104" i="12"/>
  <c r="AI54" i="12"/>
  <c r="AM39" i="12"/>
  <c r="AQ29" i="12"/>
  <c r="AT95" i="12"/>
  <c r="AM53" i="4"/>
  <c r="AO29" i="4"/>
  <c r="AQ47" i="4"/>
  <c r="AS100" i="4"/>
  <c r="AQ85" i="4"/>
  <c r="AR124" i="4"/>
  <c r="AS62" i="4"/>
  <c r="AJ21" i="4"/>
  <c r="AP60" i="12"/>
  <c r="AN72" i="12"/>
  <c r="AS60" i="12"/>
  <c r="AJ74" i="12"/>
  <c r="AT41" i="12"/>
  <c r="AS37" i="12"/>
  <c r="AP39" i="4"/>
  <c r="AR97" i="4"/>
  <c r="AR36" i="4"/>
  <c r="AI162" i="4"/>
  <c r="AP19" i="4"/>
  <c r="AJ79" i="4"/>
  <c r="AT216" i="4"/>
  <c r="AR20" i="4"/>
  <c r="AO93" i="4"/>
  <c r="AL45" i="12"/>
  <c r="AQ41" i="12"/>
  <c r="AL84" i="12"/>
  <c r="AN26" i="12"/>
  <c r="AM21" i="12"/>
  <c r="AF72" i="4"/>
  <c r="AN63" i="4"/>
  <c r="AQ96" i="4"/>
  <c r="AP148" i="4"/>
  <c r="AJ124" i="4"/>
  <c r="AO173" i="4"/>
  <c r="AI197" i="4"/>
  <c r="AM46" i="4"/>
  <c r="AF74" i="4"/>
  <c r="AQ51" i="4"/>
  <c r="AP71" i="4"/>
  <c r="AN57" i="4"/>
  <c r="AM20" i="4"/>
  <c r="AL195" i="4"/>
  <c r="AO45" i="4"/>
  <c r="AO175" i="4"/>
  <c r="AQ207" i="4"/>
  <c r="AO97" i="4"/>
  <c r="AJ58" i="4"/>
  <c r="AS135" i="4"/>
  <c r="AM44" i="4"/>
  <c r="AP155" i="4"/>
  <c r="AJ147" i="4"/>
  <c r="AF26" i="4"/>
  <c r="AG71" i="12"/>
  <c r="AG63" i="12"/>
  <c r="AG79" i="12"/>
  <c r="AG97" i="12"/>
  <c r="AF65" i="12"/>
  <c r="AH63" i="4"/>
  <c r="AG77" i="4"/>
  <c r="AG29" i="4"/>
  <c r="AH161" i="4"/>
  <c r="AG69" i="4"/>
  <c r="AG122" i="4"/>
  <c r="AG217" i="4"/>
  <c r="AG169" i="4"/>
  <c r="AG115" i="4"/>
  <c r="AH108" i="4"/>
  <c r="AH66" i="4"/>
  <c r="AG132" i="4"/>
  <c r="AH153" i="4"/>
  <c r="AN80" i="12"/>
  <c r="AE22" i="12"/>
  <c r="AJ60" i="12"/>
  <c r="AR65" i="12"/>
  <c r="AJ38" i="12"/>
  <c r="AM67" i="12"/>
  <c r="AI30" i="12"/>
  <c r="AI91" i="12"/>
  <c r="AS87" i="12"/>
  <c r="AL29" i="12"/>
  <c r="AL57" i="12"/>
  <c r="AM103" i="12"/>
  <c r="AR64" i="12"/>
  <c r="AE61" i="12"/>
  <c r="AE54" i="12"/>
  <c r="AO80" i="12"/>
  <c r="AI44" i="12"/>
  <c r="AM92" i="12"/>
  <c r="AS48" i="12"/>
  <c r="AE21" i="12"/>
  <c r="AQ60" i="12"/>
  <c r="AO25" i="12"/>
  <c r="AM16" i="12"/>
  <c r="AQ72" i="12"/>
  <c r="AR84" i="12"/>
  <c r="AQ76" i="12"/>
  <c r="AT141" i="4"/>
  <c r="AM19" i="4"/>
  <c r="AI91" i="4"/>
  <c r="AE31" i="12"/>
  <c r="AT39" i="12"/>
  <c r="AT46" i="12"/>
  <c r="AN45" i="12"/>
  <c r="AI82" i="12"/>
  <c r="AS42" i="12"/>
  <c r="AE44" i="12"/>
  <c r="AR43" i="4"/>
  <c r="AQ73" i="4"/>
  <c r="AP23" i="4"/>
  <c r="AO58" i="4"/>
  <c r="AP103" i="12"/>
  <c r="AT99" i="12"/>
  <c r="AO16" i="12"/>
  <c r="AR25" i="12"/>
  <c r="AI80" i="12"/>
  <c r="AL14" i="12"/>
  <c r="AL91" i="12"/>
  <c r="AS99" i="12"/>
  <c r="AJ75" i="4"/>
  <c r="AQ173" i="4"/>
  <c r="AF28" i="4"/>
  <c r="AO57" i="4"/>
  <c r="AM104" i="12"/>
  <c r="AJ88" i="12"/>
  <c r="AS15" i="12"/>
  <c r="AO28" i="12"/>
  <c r="AR78" i="12"/>
  <c r="AT66" i="12"/>
  <c r="AS111" i="4"/>
  <c r="AN123" i="4"/>
  <c r="AR90" i="4"/>
  <c r="AQ63" i="4"/>
  <c r="AP145" i="4"/>
  <c r="AO183" i="4"/>
  <c r="AJ85" i="4"/>
  <c r="AF191" i="4"/>
  <c r="AR88" i="12"/>
  <c r="AE69" i="12"/>
  <c r="AO22" i="12"/>
  <c r="AJ44" i="12"/>
  <c r="AS28" i="12"/>
  <c r="AT39" i="4"/>
  <c r="AP28" i="4"/>
  <c r="AP99" i="4"/>
  <c r="AI20" i="4"/>
  <c r="AJ61" i="4"/>
  <c r="AI70" i="4"/>
  <c r="AT207" i="4"/>
  <c r="AO169" i="4"/>
  <c r="AF40" i="4"/>
  <c r="AP40" i="4"/>
  <c r="AT69" i="12"/>
  <c r="AP27" i="12"/>
  <c r="AS38" i="12"/>
  <c r="AQ103" i="12"/>
  <c r="AS29" i="12"/>
  <c r="AF126" i="4"/>
  <c r="AT42" i="4"/>
  <c r="AN15" i="4"/>
  <c r="AT210" i="4"/>
  <c r="AO132" i="4"/>
  <c r="AN33" i="4"/>
  <c r="AP66" i="4"/>
  <c r="AF62" i="4"/>
  <c r="AM212" i="4"/>
  <c r="AN36" i="4"/>
  <c r="AN176" i="4"/>
  <c r="AN88" i="4"/>
  <c r="AF35" i="4"/>
  <c r="AQ172" i="4"/>
  <c r="AN177" i="4"/>
  <c r="AR117" i="4"/>
  <c r="AS16" i="4"/>
  <c r="AS150" i="4"/>
  <c r="AO113" i="4"/>
  <c r="AQ48" i="4"/>
  <c r="AL211" i="4"/>
  <c r="AQ186" i="4"/>
  <c r="AI123" i="4"/>
  <c r="AM162" i="4"/>
  <c r="AM62" i="4"/>
  <c r="AF181" i="4"/>
  <c r="AL112" i="4"/>
  <c r="AG62" i="12"/>
  <c r="AF14" i="12"/>
  <c r="AF91" i="12"/>
  <c r="AG47" i="12"/>
  <c r="AF99" i="12"/>
  <c r="AH140" i="4"/>
  <c r="AH84" i="4"/>
  <c r="AH37" i="4"/>
  <c r="AH151" i="4"/>
  <c r="AG15" i="12"/>
  <c r="AG78" i="12"/>
  <c r="AG72" i="12"/>
  <c r="AF49" i="12"/>
  <c r="AF47" i="12"/>
  <c r="AG53" i="12"/>
  <c r="AH55" i="4"/>
  <c r="AG71" i="4"/>
  <c r="AG177" i="4"/>
  <c r="AH79" i="4"/>
  <c r="AG30" i="4"/>
  <c r="AG178" i="4"/>
  <c r="AG49" i="4"/>
  <c r="AG80" i="4"/>
  <c r="AG213" i="4"/>
  <c r="AG136" i="4"/>
  <c r="AG193" i="4"/>
  <c r="AG168" i="4"/>
  <c r="AG203" i="4"/>
  <c r="AE47" i="12"/>
  <c r="AI95" i="12"/>
  <c r="AL89" i="12"/>
  <c r="AJ18" i="12"/>
  <c r="AJ28" i="12"/>
  <c r="AO98" i="12"/>
  <c r="AM66" i="12"/>
  <c r="AJ83" i="12"/>
  <c r="AE40" i="12"/>
  <c r="AR77" i="12"/>
  <c r="AL41" i="12"/>
  <c r="AP24" i="12"/>
  <c r="AT19" i="12"/>
  <c r="AM83" i="12"/>
  <c r="AL40" i="12"/>
  <c r="AI60" i="12"/>
  <c r="AT29" i="12"/>
  <c r="AE57" i="12"/>
  <c r="AL65" i="12"/>
  <c r="AM44" i="12"/>
  <c r="AE96" i="12"/>
  <c r="AM72" i="12"/>
  <c r="AM79" i="12"/>
  <c r="AO84" i="12"/>
  <c r="AM38" i="12"/>
  <c r="AO73" i="4"/>
  <c r="AQ22" i="4"/>
  <c r="AP43" i="4"/>
  <c r="AI93" i="12"/>
  <c r="AQ49" i="12"/>
  <c r="AT37" i="12"/>
  <c r="AS88" i="12"/>
  <c r="AS18" i="12"/>
  <c r="AO27" i="12"/>
  <c r="AI38" i="12"/>
  <c r="AT93" i="4"/>
  <c r="AN129" i="4"/>
  <c r="AF76" i="4"/>
  <c r="AQ81" i="4"/>
  <c r="AM81" i="12"/>
  <c r="AL59" i="12"/>
  <c r="AN23" i="12"/>
  <c r="AE93" i="12"/>
  <c r="AQ81" i="12"/>
  <c r="AM54" i="12"/>
  <c r="AQ20" i="12"/>
  <c r="AO20" i="12"/>
  <c r="AT24" i="4"/>
  <c r="AM103" i="4"/>
  <c r="AM99" i="4"/>
  <c r="AS22" i="4"/>
  <c r="AR134" i="4"/>
  <c r="AT97" i="12"/>
  <c r="AS84" i="12"/>
  <c r="AN63" i="12"/>
  <c r="AR75" i="12"/>
  <c r="AI23" i="12"/>
  <c r="AL149" i="4"/>
  <c r="AI54" i="4"/>
  <c r="AO107" i="4"/>
  <c r="AP54" i="4"/>
  <c r="AQ60" i="4"/>
  <c r="AR158" i="4"/>
  <c r="AT170" i="4"/>
  <c r="AP63" i="4"/>
  <c r="AM74" i="4"/>
  <c r="AO41" i="12"/>
  <c r="AN91" i="12"/>
  <c r="AI49" i="12"/>
  <c r="AL73" i="12"/>
  <c r="AQ104" i="12"/>
  <c r="AR46" i="4"/>
  <c r="AP52" i="4"/>
  <c r="AT41" i="4"/>
  <c r="AS74" i="4"/>
  <c r="AR121" i="4"/>
  <c r="AO147" i="4"/>
  <c r="AN65" i="4"/>
  <c r="AF178" i="4"/>
  <c r="AN118" i="4"/>
  <c r="AN104" i="4"/>
  <c r="AQ39" i="12"/>
  <c r="AP28" i="12"/>
  <c r="AM57" i="12"/>
  <c r="AE87" i="12"/>
  <c r="AO76" i="4"/>
  <c r="AN90" i="4"/>
  <c r="AL52" i="4"/>
  <c r="AI208" i="4"/>
  <c r="AN69" i="4"/>
  <c r="AL122" i="4"/>
  <c r="AQ32" i="4"/>
  <c r="AQ108" i="4"/>
  <c r="AN46" i="4"/>
  <c r="AQ36" i="4"/>
  <c r="AN183" i="4"/>
  <c r="AT96" i="4"/>
  <c r="AP68" i="4"/>
  <c r="AO116" i="4"/>
  <c r="AO72" i="4"/>
  <c r="AM190" i="4"/>
  <c r="AP201" i="4"/>
  <c r="AP174" i="4"/>
  <c r="AO134" i="4"/>
  <c r="AS170" i="4"/>
  <c r="AO120" i="4"/>
  <c r="AQ14" i="4"/>
  <c r="AT129" i="4"/>
  <c r="AT103" i="4"/>
  <c r="AS155" i="4"/>
  <c r="AO216" i="4"/>
  <c r="AO71" i="4"/>
  <c r="AS85" i="12"/>
  <c r="AP98" i="12"/>
  <c r="AQ42" i="12"/>
  <c r="AR87" i="12"/>
  <c r="AO90" i="4"/>
  <c r="AT131" i="4"/>
  <c r="AO115" i="4"/>
  <c r="AS73" i="4"/>
  <c r="AQ167" i="4"/>
  <c r="AQ162" i="4"/>
  <c r="AN30" i="4"/>
  <c r="AG67" i="12"/>
  <c r="AF81" i="12"/>
  <c r="AF70" i="12"/>
  <c r="AG131" i="4"/>
  <c r="AH97" i="4"/>
  <c r="AG95" i="4"/>
  <c r="AH180" i="4"/>
  <c r="AH146" i="4"/>
  <c r="AG200" i="4"/>
  <c r="AG121" i="4"/>
  <c r="AN51" i="12"/>
  <c r="AT67" i="12"/>
  <c r="AT62" i="12"/>
  <c r="AM90" i="12"/>
  <c r="AL101" i="12"/>
  <c r="AS16" i="12"/>
  <c r="AM88" i="12"/>
  <c r="AN17" i="12"/>
  <c r="AL103" i="12"/>
  <c r="AQ53" i="12"/>
  <c r="AI18" i="12"/>
  <c r="AJ103" i="12"/>
  <c r="AR73" i="12"/>
  <c r="AP55" i="12"/>
  <c r="AL17" i="12"/>
  <c r="AO76" i="12"/>
  <c r="AI119" i="4"/>
  <c r="AJ130" i="4"/>
  <c r="AI96" i="12"/>
  <c r="AJ61" i="12"/>
  <c r="AE97" i="12"/>
  <c r="AJ90" i="12"/>
  <c r="AO65" i="4"/>
  <c r="AL38" i="4"/>
  <c r="AT68" i="4"/>
  <c r="AO75" i="12"/>
  <c r="AO99" i="12"/>
  <c r="AI22" i="12"/>
  <c r="AQ18" i="12"/>
  <c r="AS65" i="12"/>
  <c r="AT94" i="4"/>
  <c r="AM35" i="4"/>
  <c r="AM59" i="4"/>
  <c r="AR99" i="12"/>
  <c r="AR59" i="12"/>
  <c r="AS90" i="12"/>
  <c r="AJ87" i="4"/>
  <c r="AQ216" i="4"/>
  <c r="AF56" i="4"/>
  <c r="AF101" i="4"/>
  <c r="AQ93" i="4"/>
  <c r="AM26" i="12"/>
  <c r="AQ52" i="12"/>
  <c r="AL25" i="12"/>
  <c r="AQ47" i="12"/>
  <c r="AJ97" i="4"/>
  <c r="AJ35" i="4"/>
  <c r="AG23" i="12"/>
  <c r="AF103" i="12"/>
  <c r="AF98" i="12"/>
  <c r="AH32" i="4"/>
  <c r="AG109" i="4"/>
  <c r="AH99" i="4"/>
  <c r="AG182" i="4"/>
  <c r="AG134" i="4"/>
  <c r="AH188" i="4"/>
  <c r="AG116" i="4"/>
  <c r="AH197" i="4"/>
  <c r="AS14" i="12"/>
  <c r="AL68" i="12"/>
  <c r="AJ66" i="12"/>
  <c r="AP99" i="12"/>
  <c r="AR50" i="12"/>
  <c r="AI90" i="12"/>
  <c r="AP26" i="12"/>
  <c r="AR15" i="12"/>
  <c r="AL50" i="12"/>
  <c r="AI29" i="12"/>
  <c r="AN48" i="12"/>
  <c r="AP63" i="12"/>
  <c r="AJ39" i="12"/>
  <c r="AE30" i="12"/>
  <c r="AL27" i="12"/>
  <c r="AR17" i="12"/>
  <c r="AN41" i="4"/>
  <c r="AO135" i="4"/>
  <c r="AI86" i="12"/>
  <c r="AQ21" i="12"/>
  <c r="AM34" i="12"/>
  <c r="AE42" i="12"/>
  <c r="AT195" i="4"/>
  <c r="AT44" i="4"/>
  <c r="AJ128" i="4"/>
  <c r="AJ73" i="12"/>
  <c r="AS77" i="12"/>
  <c r="AS74" i="12"/>
  <c r="AM25" i="12"/>
  <c r="AQ98" i="4"/>
  <c r="AM45" i="4"/>
  <c r="AL109" i="4"/>
  <c r="AT57" i="4"/>
  <c r="AM41" i="12"/>
  <c r="AE103" i="12"/>
  <c r="AO90" i="12"/>
  <c r="AM33" i="4"/>
  <c r="AN81" i="4"/>
  <c r="AR69" i="4"/>
  <c r="AQ17" i="4"/>
  <c r="AM158" i="4"/>
  <c r="AI100" i="12"/>
  <c r="AT31" i="12"/>
  <c r="AI27" i="12"/>
  <c r="AN20" i="4"/>
  <c r="AI120" i="4"/>
  <c r="AF44" i="4"/>
  <c r="AO49" i="4"/>
  <c r="AF214" i="4"/>
  <c r="AO87" i="4"/>
  <c r="AJ188" i="4"/>
  <c r="AE92" i="12"/>
  <c r="AO93" i="12"/>
  <c r="AP47" i="4"/>
  <c r="AQ66" i="4"/>
  <c r="AN77" i="4"/>
  <c r="AO172" i="4"/>
  <c r="AF185" i="4"/>
  <c r="AP46" i="4"/>
  <c r="AJ199" i="4"/>
  <c r="AP115" i="4"/>
  <c r="AO188" i="4"/>
  <c r="AJ146" i="4"/>
  <c r="AJ110" i="4"/>
  <c r="AQ152" i="4"/>
  <c r="AS187" i="4"/>
  <c r="AQ39" i="4"/>
  <c r="AT221" i="4"/>
  <c r="AJ15" i="4"/>
  <c r="AP137" i="4"/>
  <c r="AI17" i="4"/>
  <c r="AG19" i="12"/>
  <c r="AG85" i="12"/>
  <c r="AG32" i="12"/>
  <c r="AH113" i="4"/>
  <c r="AG84" i="4"/>
  <c r="AH162" i="4"/>
  <c r="AG137" i="4"/>
  <c r="AG39" i="4"/>
  <c r="AH15" i="4"/>
  <c r="AG140" i="4"/>
  <c r="AH122" i="4"/>
  <c r="AL93" i="12"/>
  <c r="AO82" i="12"/>
  <c r="AO68" i="12"/>
  <c r="AI46" i="12"/>
  <c r="AO18" i="12"/>
  <c r="AE24" i="12"/>
  <c r="AP43" i="12"/>
  <c r="AP69" i="12"/>
  <c r="AP61" i="12"/>
  <c r="AR49" i="12"/>
  <c r="AL32" i="12"/>
  <c r="AR66" i="12"/>
  <c r="AO66" i="12"/>
  <c r="AQ40" i="12"/>
  <c r="AQ57" i="12"/>
  <c r="AP38" i="12"/>
  <c r="AN124" i="4"/>
  <c r="AR23" i="4"/>
  <c r="AI94" i="12"/>
  <c r="AR53" i="12"/>
  <c r="AE14" i="12"/>
  <c r="AJ23" i="12"/>
  <c r="AT53" i="4"/>
  <c r="AR50" i="4"/>
  <c r="AJ211" i="4"/>
  <c r="AQ44" i="12"/>
  <c r="AQ50" i="12"/>
  <c r="AI35" i="12"/>
  <c r="AE32" i="12"/>
  <c r="AL88" i="4"/>
  <c r="AF68" i="4"/>
  <c r="AQ161" i="4"/>
  <c r="AR91" i="12"/>
  <c r="AO50" i="12"/>
  <c r="AP78" i="12"/>
  <c r="AM24" i="12"/>
  <c r="AL163" i="4"/>
  <c r="AJ65" i="4"/>
  <c r="AS79" i="4"/>
  <c r="AI82" i="4"/>
  <c r="AQ156" i="4"/>
  <c r="AO92" i="12"/>
  <c r="AT85" i="12"/>
  <c r="AO62" i="12"/>
  <c r="AF47" i="4"/>
  <c r="AT178" i="4"/>
  <c r="AS186" i="4"/>
  <c r="AN55" i="4"/>
  <c r="AI130" i="4"/>
  <c r="AM160" i="4"/>
  <c r="AJ213" i="4"/>
  <c r="AN66" i="12"/>
  <c r="AO14" i="12"/>
  <c r="AF67" i="4"/>
  <c r="AP41" i="4"/>
  <c r="AO114" i="4"/>
  <c r="AL21" i="4"/>
  <c r="AR87" i="4"/>
  <c r="AF34" i="4"/>
  <c r="AM194" i="4"/>
  <c r="AO28" i="4"/>
  <c r="AL194" i="4"/>
  <c r="AO32" i="4"/>
  <c r="AT208" i="4"/>
  <c r="AQ218" i="4"/>
  <c r="AP133" i="4"/>
  <c r="AS58" i="4"/>
  <c r="AR80" i="4"/>
  <c r="AF148" i="4"/>
  <c r="AQ53" i="4"/>
  <c r="AM70" i="12"/>
  <c r="AL88" i="12"/>
  <c r="AS101" i="12"/>
  <c r="AN99" i="12"/>
  <c r="AM79" i="4"/>
  <c r="AI62" i="4"/>
  <c r="AR26" i="4"/>
  <c r="AN116" i="4"/>
  <c r="AL171" i="4"/>
  <c r="AN208" i="4"/>
  <c r="AF115" i="4"/>
  <c r="AT152" i="4"/>
  <c r="AM75" i="4"/>
  <c r="AL35" i="4"/>
  <c r="AO46" i="4"/>
  <c r="AO139" i="4"/>
  <c r="AS142" i="4"/>
  <c r="AL30" i="4"/>
  <c r="AL58" i="4"/>
  <c r="AJ93" i="4"/>
  <c r="AT80" i="4"/>
  <c r="AT124" i="4"/>
  <c r="AL146" i="4"/>
  <c r="AM72" i="4"/>
  <c r="AP107" i="4"/>
  <c r="AN132" i="4"/>
  <c r="AI124" i="4"/>
  <c r="AS49" i="4"/>
  <c r="AN101" i="4"/>
  <c r="AT214" i="4"/>
  <c r="AJ80" i="12"/>
  <c r="AE70" i="12"/>
  <c r="AO85" i="12"/>
  <c r="AO21" i="12"/>
  <c r="AL73" i="4"/>
  <c r="AP111" i="4"/>
  <c r="AP20" i="4"/>
  <c r="AI172" i="4"/>
  <c r="AR185" i="4"/>
  <c r="AQ217" i="4"/>
  <c r="AS134" i="4"/>
  <c r="AT98" i="4"/>
  <c r="AO145" i="4"/>
  <c r="AT201" i="4"/>
  <c r="AL91" i="4"/>
  <c r="AP126" i="4"/>
  <c r="AF86" i="12"/>
  <c r="AG99" i="12"/>
  <c r="AG80" i="12"/>
  <c r="AG96" i="4"/>
  <c r="AG190" i="4"/>
  <c r="AH115" i="4"/>
  <c r="AH23" i="4"/>
  <c r="AH183" i="4"/>
  <c r="AG145" i="4"/>
  <c r="AH193" i="4"/>
  <c r="AH158" i="4"/>
  <c r="AI102" i="12"/>
  <c r="AI14" i="12"/>
  <c r="AS104" i="12"/>
  <c r="AR100" i="12"/>
  <c r="AJ84" i="12"/>
  <c r="AE43" i="12"/>
  <c r="AQ31" i="12"/>
  <c r="AL24" i="12"/>
  <c r="AT35" i="12"/>
  <c r="AN101" i="12"/>
  <c r="AO78" i="12"/>
  <c r="AJ37" i="12"/>
  <c r="AJ53" i="12"/>
  <c r="AP25" i="12"/>
  <c r="AN33" i="12"/>
  <c r="AT57" i="12"/>
  <c r="AT63" i="4"/>
  <c r="AL136" i="4"/>
  <c r="AN28" i="12"/>
  <c r="AL44" i="12"/>
  <c r="AS73" i="12"/>
  <c r="AI43" i="12"/>
  <c r="AN87" i="4"/>
  <c r="AF117" i="4"/>
  <c r="AT90" i="12"/>
  <c r="AJ48" i="12"/>
  <c r="AM40" i="12"/>
  <c r="AL102" i="12"/>
  <c r="AQ56" i="12"/>
  <c r="AF107" i="4"/>
  <c r="AP78" i="4"/>
  <c r="AS145" i="4"/>
  <c r="AR16" i="12"/>
  <c r="AO64" i="12"/>
  <c r="AO59" i="12"/>
  <c r="AL22" i="4"/>
  <c r="AF63" i="4"/>
  <c r="AJ42" i="4"/>
  <c r="AM131" i="4"/>
  <c r="AS220" i="4"/>
  <c r="AQ208" i="4"/>
  <c r="AM47" i="12"/>
  <c r="AT73" i="12"/>
  <c r="AJ43" i="12"/>
  <c r="AI88" i="4"/>
  <c r="AL66" i="4"/>
  <c r="AP146" i="4"/>
  <c r="AI81" i="4"/>
  <c r="AQ197" i="4"/>
  <c r="AQ18" i="4"/>
  <c r="AJ35" i="12"/>
  <c r="AN18" i="12"/>
  <c r="AI25" i="12"/>
  <c r="AS182" i="4"/>
  <c r="AS108" i="4"/>
  <c r="AM220" i="4"/>
  <c r="AT27" i="4"/>
  <c r="AR148" i="4"/>
  <c r="AS118" i="4"/>
  <c r="AN180" i="4"/>
  <c r="AS50" i="4"/>
  <c r="AJ149" i="4"/>
  <c r="AP161" i="4"/>
  <c r="AM142" i="4"/>
  <c r="AN186" i="4"/>
  <c r="AO18" i="4"/>
  <c r="AR89" i="4"/>
  <c r="AO194" i="4"/>
  <c r="AS37" i="4"/>
  <c r="AP97" i="4"/>
  <c r="AP96" i="12"/>
  <c r="AP46" i="12"/>
  <c r="AJ87" i="12"/>
  <c r="AE83" i="12"/>
  <c r="AT136" i="4"/>
  <c r="AO59" i="4"/>
  <c r="AJ108" i="4"/>
  <c r="AJ209" i="4"/>
  <c r="AF113" i="4"/>
  <c r="AL94" i="4"/>
  <c r="AQ185" i="4"/>
  <c r="AN146" i="4"/>
  <c r="AS95" i="4"/>
  <c r="AS201" i="4"/>
  <c r="AF26" i="12"/>
  <c r="AH124" i="4"/>
  <c r="AH70" i="4"/>
  <c r="AG47" i="4"/>
  <c r="AG105" i="4"/>
  <c r="AI20" i="12"/>
  <c r="AR46" i="12"/>
  <c r="AM15" i="12"/>
  <c r="AE78" i="12"/>
  <c r="AI87" i="12"/>
  <c r="AS66" i="12"/>
  <c r="AE48" i="12"/>
  <c r="AM91" i="12"/>
  <c r="AP143" i="4"/>
  <c r="AS79" i="12"/>
  <c r="AS55" i="12"/>
  <c r="AR59" i="4"/>
  <c r="AP64" i="12"/>
  <c r="AT82" i="12"/>
  <c r="AR39" i="12"/>
  <c r="AF128" i="4"/>
  <c r="AJ34" i="12"/>
  <c r="AO45" i="12"/>
  <c r="AP53" i="4"/>
  <c r="AP150" i="4"/>
  <c r="AR76" i="4"/>
  <c r="AN100" i="12"/>
  <c r="AS54" i="4"/>
  <c r="AI35" i="4"/>
  <c r="AP121" i="4"/>
  <c r="AO64" i="4"/>
  <c r="AS17" i="12"/>
  <c r="AS36" i="12"/>
  <c r="AF208" i="4"/>
  <c r="AT159" i="4"/>
  <c r="AM147" i="4"/>
  <c r="AR96" i="4"/>
  <c r="AJ181" i="4"/>
  <c r="AP195" i="4"/>
  <c r="AO126" i="4"/>
  <c r="AJ131" i="4"/>
  <c r="AI95" i="4"/>
  <c r="AN173" i="4"/>
  <c r="AT78" i="12"/>
  <c r="AQ54" i="12"/>
  <c r="AJ69" i="12"/>
  <c r="AQ105" i="4"/>
  <c r="AP205" i="4"/>
  <c r="AR30" i="4"/>
  <c r="AM156" i="4"/>
  <c r="AJ109" i="4"/>
  <c r="AN189" i="4"/>
  <c r="AR102" i="4"/>
  <c r="AO174" i="4"/>
  <c r="AS84" i="4"/>
  <c r="AL62" i="4"/>
  <c r="AN139" i="4"/>
  <c r="AF160" i="4"/>
  <c r="AL186" i="4"/>
  <c r="AI163" i="4"/>
  <c r="AN141" i="4"/>
  <c r="AF203" i="4"/>
  <c r="AR142" i="4"/>
  <c r="AL156" i="4"/>
  <c r="AQ164" i="4"/>
  <c r="AJ137" i="4"/>
  <c r="AQ125" i="4"/>
  <c r="AO112" i="4"/>
  <c r="AL19" i="12"/>
  <c r="AS50" i="12"/>
  <c r="AR38" i="12"/>
  <c r="AF158" i="4"/>
  <c r="AP80" i="4"/>
  <c r="AJ52" i="4"/>
  <c r="AJ18" i="4"/>
  <c r="AS34" i="4"/>
  <c r="AM167" i="4"/>
  <c r="AP114" i="4"/>
  <c r="AT46" i="4"/>
  <c r="AI48" i="4"/>
  <c r="AP76" i="4"/>
  <c r="AQ214" i="4"/>
  <c r="AN171" i="4"/>
  <c r="AT40" i="4"/>
  <c r="AO101" i="4"/>
  <c r="AR118" i="4"/>
  <c r="AN149" i="4"/>
  <c r="AI53" i="4"/>
  <c r="AF103" i="4"/>
  <c r="AP52" i="12"/>
  <c r="AI56" i="12"/>
  <c r="AI34" i="4"/>
  <c r="AP96" i="4"/>
  <c r="AP30" i="4"/>
  <c r="AS120" i="4"/>
  <c r="AI93" i="4"/>
  <c r="AP179" i="4"/>
  <c r="AS194" i="4"/>
  <c r="AQ34" i="4"/>
  <c r="AQ178" i="4"/>
  <c r="AT18" i="4"/>
  <c r="AL113" i="4"/>
  <c r="AL33" i="4"/>
  <c r="AN59" i="4"/>
  <c r="AT64" i="4"/>
  <c r="AQ99" i="4"/>
  <c r="AM107" i="4"/>
  <c r="AF195" i="4"/>
  <c r="AM205" i="4"/>
  <c r="AF167" i="4"/>
  <c r="AF192" i="4"/>
  <c r="AI198" i="4"/>
  <c r="AI167" i="4"/>
  <c r="AN140" i="4"/>
  <c r="AJ104" i="4"/>
  <c r="AL158" i="4"/>
  <c r="AP67" i="12"/>
  <c r="AR47" i="12"/>
  <c r="AS59" i="4"/>
  <c r="AL205" i="4"/>
  <c r="AM83" i="4"/>
  <c r="AI85" i="4"/>
  <c r="AS83" i="4"/>
  <c r="AP45" i="4"/>
  <c r="AF217" i="4"/>
  <c r="AN150" i="4"/>
  <c r="AF37" i="4"/>
  <c r="AR190" i="4"/>
  <c r="AO207" i="4"/>
  <c r="AM40" i="4"/>
  <c r="AS131" i="4"/>
  <c r="AL75" i="4"/>
  <c r="AI115" i="4"/>
  <c r="AF210" i="4"/>
  <c r="AP189" i="4"/>
  <c r="AQ171" i="4"/>
  <c r="AN67" i="4"/>
  <c r="AN27" i="4"/>
  <c r="AI128" i="4"/>
  <c r="AS203" i="4"/>
  <c r="AO180" i="4"/>
  <c r="AP176" i="4"/>
  <c r="AR210" i="4"/>
  <c r="AN187" i="4"/>
  <c r="AF96" i="12"/>
  <c r="AG20" i="4"/>
  <c r="AG72" i="4"/>
  <c r="AG112" i="4"/>
  <c r="AH141" i="4"/>
  <c r="AE94" i="12"/>
  <c r="AJ85" i="12"/>
  <c r="AL75" i="12"/>
  <c r="AL16" i="12"/>
  <c r="AS47" i="12"/>
  <c r="AT25" i="12"/>
  <c r="AM75" i="12"/>
  <c r="AT47" i="12"/>
  <c r="AI188" i="4"/>
  <c r="AR29" i="12"/>
  <c r="AE46" i="12"/>
  <c r="AS67" i="4"/>
  <c r="AR20" i="12"/>
  <c r="AP32" i="12"/>
  <c r="AQ68" i="12"/>
  <c r="AS39" i="4"/>
  <c r="AT104" i="12"/>
  <c r="AJ63" i="12"/>
  <c r="AF86" i="4"/>
  <c r="AS217" i="4"/>
  <c r="AR71" i="4"/>
  <c r="AM82" i="12"/>
  <c r="AR24" i="4"/>
  <c r="AF69" i="4"/>
  <c r="AM18" i="4"/>
  <c r="AF147" i="4"/>
  <c r="AI17" i="12"/>
  <c r="AN22" i="12"/>
  <c r="AL152" i="4"/>
  <c r="AI110" i="4"/>
  <c r="AS57" i="4"/>
  <c r="AN165" i="4"/>
  <c r="AN152" i="4"/>
  <c r="AQ212" i="4"/>
  <c r="AM157" i="4"/>
  <c r="AL69" i="4"/>
  <c r="AN76" i="4"/>
  <c r="AO133" i="4"/>
  <c r="AJ24" i="12"/>
  <c r="AT103" i="12"/>
  <c r="AN31" i="12"/>
  <c r="AJ162" i="4"/>
  <c r="AI79" i="4"/>
  <c r="AJ50" i="4"/>
  <c r="AJ69" i="4"/>
  <c r="AT146" i="4"/>
  <c r="AS191" i="4"/>
  <c r="AS23" i="4"/>
  <c r="AP130" i="4"/>
  <c r="AJ113" i="4"/>
  <c r="AT58" i="4"/>
  <c r="AQ27" i="4"/>
  <c r="AI149" i="4"/>
  <c r="AQ180" i="4"/>
  <c r="AQ209" i="4"/>
  <c r="AI61" i="4"/>
  <c r="AO56" i="4"/>
  <c r="AN62" i="4"/>
  <c r="AM127" i="4"/>
  <c r="AL209" i="4"/>
  <c r="AF90" i="4"/>
  <c r="AS64" i="4"/>
  <c r="AL86" i="12"/>
  <c r="AT18" i="12"/>
  <c r="AL98" i="12"/>
  <c r="AQ24" i="12"/>
  <c r="AJ119" i="4"/>
  <c r="AQ87" i="4"/>
  <c r="AL57" i="4"/>
  <c r="AI196" i="4"/>
  <c r="AF206" i="4"/>
  <c r="AT111" i="4"/>
  <c r="AO185" i="4"/>
  <c r="AQ194" i="4"/>
  <c r="AS114" i="4"/>
  <c r="AT97" i="4"/>
  <c r="AO35" i="4"/>
  <c r="AQ15" i="4"/>
  <c r="AF220" i="4"/>
  <c r="AO20" i="4"/>
  <c r="AJ37" i="4"/>
  <c r="AP85" i="4"/>
  <c r="AR94" i="4"/>
  <c r="AT119" i="4"/>
  <c r="AQ78" i="12"/>
  <c r="AJ76" i="12"/>
  <c r="AO85" i="4"/>
  <c r="AJ168" i="4"/>
  <c r="AS56" i="4"/>
  <c r="AS15" i="4"/>
  <c r="AR179" i="4"/>
  <c r="AR215" i="4"/>
  <c r="AF130" i="4"/>
  <c r="AR64" i="4"/>
  <c r="AL182" i="4"/>
  <c r="AN114" i="4"/>
  <c r="AQ102" i="4"/>
  <c r="AJ90" i="4"/>
  <c r="AT163" i="4"/>
  <c r="AP136" i="4"/>
  <c r="AS115" i="4"/>
  <c r="AR62" i="4"/>
  <c r="AI186" i="4"/>
  <c r="AO69" i="4"/>
  <c r="AI199" i="4"/>
  <c r="AL117" i="4"/>
  <c r="AN85" i="4"/>
  <c r="AJ26" i="4"/>
  <c r="AI202" i="4"/>
  <c r="AQ149" i="4"/>
  <c r="AS68" i="4"/>
  <c r="AI37" i="12"/>
  <c r="AG59" i="12"/>
  <c r="AF39" i="12"/>
  <c r="AH173" i="4"/>
  <c r="AG55" i="4"/>
  <c r="AG125" i="4"/>
  <c r="AG144" i="4"/>
  <c r="AE29" i="12"/>
  <c r="AT91" i="12"/>
  <c r="AL18" i="12"/>
  <c r="AO88" i="12"/>
  <c r="AL77" i="12"/>
  <c r="AI73" i="12"/>
  <c r="AQ95" i="12"/>
  <c r="AR80" i="12"/>
  <c r="AM34" i="4"/>
  <c r="AO102" i="12"/>
  <c r="AJ19" i="12"/>
  <c r="AT84" i="4"/>
  <c r="AQ28" i="12"/>
  <c r="AJ33" i="12"/>
  <c r="AP120" i="4"/>
  <c r="AT117" i="4"/>
  <c r="AR97" i="12"/>
  <c r="AI141" i="4"/>
  <c r="AN147" i="4"/>
  <c r="AL170" i="4"/>
  <c r="AR18" i="12"/>
  <c r="AN27" i="12"/>
  <c r="AJ59" i="4"/>
  <c r="AI72" i="4"/>
  <c r="AJ14" i="4"/>
  <c r="AM60" i="12"/>
  <c r="AE36" i="12"/>
  <c r="AQ68" i="4"/>
  <c r="AQ145" i="4"/>
  <c r="AS209" i="4"/>
  <c r="AT122" i="4"/>
  <c r="AF172" i="4"/>
  <c r="AP184" i="4"/>
  <c r="AF81" i="4"/>
  <c r="AL119" i="4"/>
  <c r="AS61" i="4"/>
  <c r="AR144" i="4"/>
  <c r="AS38" i="4"/>
  <c r="AT20" i="12"/>
  <c r="AS20" i="12"/>
  <c r="AI88" i="12"/>
  <c r="AM106" i="4"/>
  <c r="AO74" i="4"/>
  <c r="AI83" i="4"/>
  <c r="AS199" i="4"/>
  <c r="AI161" i="4"/>
  <c r="AJ204" i="4"/>
  <c r="AT32" i="4"/>
  <c r="AN162" i="4"/>
  <c r="AJ135" i="4"/>
  <c r="AF21" i="4"/>
  <c r="AQ58" i="4"/>
  <c r="AM110" i="4"/>
  <c r="AS196" i="4"/>
  <c r="AL108" i="4"/>
  <c r="AR147" i="4"/>
  <c r="AS197" i="4"/>
  <c r="AF30" i="4"/>
  <c r="AO100" i="4"/>
  <c r="AF61" i="4"/>
  <c r="AL111" i="4"/>
  <c r="AR171" i="4"/>
  <c r="AR76" i="12"/>
  <c r="AP23" i="12"/>
  <c r="AQ48" i="12"/>
  <c r="AM17" i="12"/>
  <c r="AP92" i="4"/>
  <c r="AN117" i="4"/>
  <c r="AL59" i="4"/>
  <c r="AM42" i="4"/>
  <c r="AM144" i="4"/>
  <c r="AI32" i="4"/>
  <c r="AL178" i="4"/>
  <c r="AM38" i="4"/>
  <c r="AT38" i="4"/>
  <c r="AM188" i="4"/>
  <c r="AO217" i="4"/>
  <c r="AJ62" i="4"/>
  <c r="AF162" i="4"/>
  <c r="AP204" i="4"/>
  <c r="AO51" i="4"/>
  <c r="AQ138" i="4"/>
  <c r="AJ219" i="4"/>
  <c r="AN76" i="12"/>
  <c r="AQ45" i="12"/>
  <c r="AO94" i="12"/>
  <c r="AO61" i="4"/>
  <c r="AJ20" i="4"/>
  <c r="AI51" i="4"/>
  <c r="AF41" i="4"/>
  <c r="AT172" i="4"/>
  <c r="AI84" i="4"/>
  <c r="AN190" i="4"/>
  <c r="AQ139" i="4"/>
  <c r="AP159" i="4"/>
  <c r="AS136" i="4"/>
  <c r="AI184" i="4"/>
  <c r="AQ110" i="4"/>
  <c r="AQ84" i="4"/>
  <c r="AQ177" i="4"/>
  <c r="AQ204" i="4"/>
  <c r="AN142" i="4"/>
  <c r="AO171" i="4"/>
  <c r="AS28" i="4"/>
  <c r="AF179" i="4"/>
  <c r="AQ199" i="4"/>
  <c r="AL147" i="4"/>
  <c r="AS151" i="4"/>
  <c r="AF144" i="4"/>
  <c r="AP221" i="4"/>
  <c r="AT55" i="12"/>
  <c r="AE16" i="12"/>
  <c r="AM51" i="12"/>
  <c r="AP100" i="4"/>
  <c r="AF66" i="4"/>
  <c r="AM211" i="4"/>
  <c r="AI129" i="4"/>
  <c r="AS130" i="4"/>
  <c r="AS53" i="4"/>
  <c r="AT49" i="4"/>
  <c r="AQ101" i="4"/>
  <c r="AF69" i="12"/>
  <c r="AH206" i="4"/>
  <c r="AG28" i="4"/>
  <c r="AJ81" i="12"/>
  <c r="AT34" i="12"/>
  <c r="AP97" i="12"/>
  <c r="AT23" i="12"/>
  <c r="AO101" i="12"/>
  <c r="AI138" i="4"/>
  <c r="AN78" i="12"/>
  <c r="AQ72" i="4"/>
  <c r="AQ61" i="12"/>
  <c r="AO27" i="4"/>
  <c r="AS72" i="12"/>
  <c r="AF85" i="4"/>
  <c r="AS78" i="4"/>
  <c r="AR67" i="12"/>
  <c r="AR150" i="4"/>
  <c r="AI104" i="4"/>
  <c r="AI89" i="12"/>
  <c r="AL48" i="4"/>
  <c r="AN75" i="4"/>
  <c r="AF218" i="4"/>
  <c r="AR211" i="4"/>
  <c r="AR191" i="4"/>
  <c r="AQ19" i="4"/>
  <c r="AT23" i="4"/>
  <c r="AT63" i="12"/>
  <c r="AO38" i="12"/>
  <c r="AF79" i="4"/>
  <c r="AT104" i="4"/>
  <c r="AJ140" i="4"/>
  <c r="AJ44" i="4"/>
  <c r="AP210" i="4"/>
  <c r="AQ190" i="4"/>
  <c r="AM178" i="4"/>
  <c r="AO15" i="4"/>
  <c r="AR16" i="4"/>
  <c r="AT161" i="4"/>
  <c r="AJ144" i="4"/>
  <c r="AJ212" i="4"/>
  <c r="AT177" i="4"/>
  <c r="AT42" i="12"/>
  <c r="AE86" i="12"/>
  <c r="AR100" i="4"/>
  <c r="AS105" i="4"/>
  <c r="AS116" i="4"/>
  <c r="AR37" i="4"/>
  <c r="AJ141" i="4"/>
  <c r="AL123" i="4"/>
  <c r="AO166" i="4"/>
  <c r="AS82" i="4"/>
  <c r="AO157" i="4"/>
  <c r="AL120" i="4"/>
  <c r="AT183" i="4"/>
  <c r="AM65" i="12"/>
  <c r="AJ15" i="12"/>
  <c r="AN220" i="4"/>
  <c r="AF108" i="4"/>
  <c r="AO144" i="4"/>
  <c r="AF46" i="4"/>
  <c r="AO124" i="4"/>
  <c r="AM115" i="4"/>
  <c r="AL196" i="4"/>
  <c r="AS210" i="4"/>
  <c r="AN205" i="4"/>
  <c r="AQ76" i="4"/>
  <c r="AM155" i="4"/>
  <c r="AJ103" i="4"/>
  <c r="AI136" i="4"/>
  <c r="AL201" i="4"/>
  <c r="AR21" i="4"/>
  <c r="AR102" i="12"/>
  <c r="AN89" i="12"/>
  <c r="AF91" i="4"/>
  <c r="AR68" i="4"/>
  <c r="AT82" i="4"/>
  <c r="AL90" i="4"/>
  <c r="AF143" i="4"/>
  <c r="AR25" i="4"/>
  <c r="AT113" i="4"/>
  <c r="AJ160" i="4"/>
  <c r="AF213" i="4"/>
  <c r="AR82" i="4"/>
  <c r="AI153" i="4"/>
  <c r="AR204" i="4"/>
  <c r="AN169" i="4"/>
  <c r="AT187" i="4"/>
  <c r="AS206" i="4"/>
  <c r="AT220" i="4"/>
  <c r="AR207" i="4"/>
  <c r="AQ144" i="4"/>
  <c r="AS195" i="4"/>
  <c r="AO218" i="4"/>
  <c r="AI122" i="4"/>
  <c r="AF151" i="4"/>
  <c r="AS70" i="12"/>
  <c r="AE85" i="12"/>
  <c r="AL85" i="4"/>
  <c r="AM148" i="4"/>
  <c r="AP56" i="4"/>
  <c r="AP216" i="4"/>
  <c r="AT91" i="4"/>
  <c r="AT88" i="4"/>
  <c r="AP113" i="4"/>
  <c r="AI23" i="4"/>
  <c r="AM84" i="4"/>
  <c r="AR202" i="4"/>
  <c r="AJ112" i="4"/>
  <c r="AR184" i="4"/>
  <c r="AJ192" i="4"/>
  <c r="AJ202" i="4"/>
  <c r="AL126" i="4"/>
  <c r="AJ36" i="4"/>
  <c r="AI175" i="4"/>
  <c r="AQ52" i="4"/>
  <c r="AL25" i="4"/>
  <c r="AI148" i="4"/>
  <c r="AM105" i="4"/>
  <c r="AO170" i="4"/>
  <c r="AO26" i="4"/>
  <c r="AJ91" i="4"/>
  <c r="AF105" i="4"/>
  <c r="AT192" i="4"/>
  <c r="AP68" i="12"/>
  <c r="AR88" i="4"/>
  <c r="AF199" i="4"/>
  <c r="AL101" i="4"/>
  <c r="AQ86" i="4"/>
  <c r="AT29" i="4"/>
  <c r="AN134" i="4"/>
  <c r="AP83" i="4"/>
  <c r="AR65" i="4"/>
  <c r="AM73" i="4"/>
  <c r="AP109" i="4"/>
  <c r="AM198" i="4"/>
  <c r="AO178" i="4"/>
  <c r="AQ42" i="4"/>
  <c r="AI187" i="4"/>
  <c r="AN60" i="4"/>
  <c r="AO220" i="4"/>
  <c r="AQ89" i="12"/>
  <c r="AM20" i="12"/>
  <c r="AM49" i="4"/>
  <c r="AO212" i="4"/>
  <c r="AM71" i="4"/>
  <c r="AJ220" i="4"/>
  <c r="AQ129" i="4"/>
  <c r="AM23" i="4"/>
  <c r="AO38" i="4"/>
  <c r="AL96" i="4"/>
  <c r="AJ161" i="4"/>
  <c r="AP18" i="12"/>
  <c r="AL54" i="12"/>
  <c r="AL135" i="4"/>
  <c r="AJ45" i="4"/>
  <c r="AM125" i="4"/>
  <c r="AI33" i="4"/>
  <c r="AI44" i="4"/>
  <c r="AI77" i="4"/>
  <c r="AQ59" i="4"/>
  <c r="AJ105" i="4"/>
  <c r="AO103" i="4"/>
  <c r="AQ184" i="4"/>
  <c r="AI146" i="4"/>
  <c r="AF32" i="4"/>
  <c r="AJ28" i="4"/>
  <c r="AT54" i="4"/>
  <c r="AQ118" i="4"/>
  <c r="AJ166" i="4"/>
  <c r="AI15" i="12"/>
  <c r="AP65" i="4"/>
  <c r="AI56" i="4"/>
  <c r="AT175" i="4"/>
  <c r="AO198" i="4"/>
  <c r="AT126" i="4"/>
  <c r="AQ182" i="4"/>
  <c r="AP71" i="12"/>
  <c r="AF52" i="4"/>
  <c r="AJ38" i="4"/>
  <c r="AN153" i="4"/>
  <c r="AQ109" i="4"/>
  <c r="AJ159" i="4"/>
  <c r="AL106" i="4"/>
  <c r="AF97" i="4"/>
  <c r="AQ151" i="4"/>
  <c r="AG57" i="12"/>
  <c r="AG90" i="4"/>
  <c r="AG173" i="4"/>
  <c r="AI92" i="12"/>
  <c r="AJ58" i="12"/>
  <c r="AJ54" i="12"/>
  <c r="AO32" i="12"/>
  <c r="AL28" i="12"/>
  <c r="AI79" i="12"/>
  <c r="AR55" i="12"/>
  <c r="AO39" i="4"/>
  <c r="AL67" i="12"/>
  <c r="AT52" i="4"/>
  <c r="AQ19" i="12"/>
  <c r="AI31" i="4"/>
  <c r="AI160" i="4"/>
  <c r="AM23" i="12"/>
  <c r="AF96" i="4"/>
  <c r="AQ75" i="4"/>
  <c r="AT93" i="12"/>
  <c r="AF145" i="4"/>
  <c r="AR120" i="4"/>
  <c r="AP60" i="4"/>
  <c r="AP186" i="4"/>
  <c r="AP94" i="4"/>
  <c r="AS77" i="4"/>
  <c r="AP93" i="4"/>
  <c r="AJ40" i="12"/>
  <c r="AM48" i="12"/>
  <c r="AR45" i="4"/>
  <c r="AM170" i="4"/>
  <c r="AN131" i="4"/>
  <c r="AM36" i="4"/>
  <c r="AT215" i="4"/>
  <c r="AM137" i="4"/>
  <c r="AM208" i="4"/>
  <c r="AQ49" i="4"/>
  <c r="AN58" i="4"/>
  <c r="AP158" i="4"/>
  <c r="AI39" i="4"/>
  <c r="AI189" i="4"/>
  <c r="AI145" i="4"/>
  <c r="AI58" i="12"/>
  <c r="AP82" i="12"/>
  <c r="AJ56" i="4"/>
  <c r="AJ46" i="4"/>
  <c r="AQ131" i="4"/>
  <c r="AJ99" i="4"/>
  <c r="AI117" i="4"/>
  <c r="AS171" i="4"/>
  <c r="AI105" i="4"/>
  <c r="AO189" i="4"/>
  <c r="AL172" i="4"/>
  <c r="AM55" i="4"/>
  <c r="AS200" i="4"/>
  <c r="AI71" i="12"/>
  <c r="AL20" i="12"/>
  <c r="AI103" i="4"/>
  <c r="AJ145" i="4"/>
  <c r="AO142" i="4"/>
  <c r="AT108" i="4"/>
  <c r="AM184" i="4"/>
  <c r="AT164" i="4"/>
  <c r="AM168" i="4"/>
  <c r="AP212" i="4"/>
  <c r="AT184" i="4"/>
  <c r="AP95" i="4"/>
  <c r="AT17" i="4"/>
  <c r="AI180" i="4"/>
  <c r="AN207" i="4"/>
  <c r="AF121" i="4"/>
  <c r="AM52" i="4"/>
  <c r="AP21" i="12"/>
  <c r="AS26" i="12"/>
  <c r="AF205" i="4"/>
  <c r="AI170" i="4"/>
  <c r="AI214" i="4"/>
  <c r="AT115" i="4"/>
  <c r="AO141" i="4"/>
  <c r="AR54" i="4"/>
  <c r="AI217" i="4"/>
  <c r="AM193" i="4"/>
  <c r="AR18" i="4"/>
  <c r="AL179" i="4"/>
  <c r="AN144" i="4"/>
  <c r="AL207" i="4"/>
  <c r="AN182" i="4"/>
  <c r="AM149" i="4"/>
  <c r="AI40" i="4"/>
  <c r="AF204" i="4"/>
  <c r="AI118" i="4"/>
  <c r="AI19" i="4"/>
  <c r="AR58" i="4"/>
  <c r="AN49" i="4"/>
  <c r="AQ128" i="4"/>
  <c r="AM210" i="4"/>
  <c r="AI103" i="12"/>
  <c r="AL53" i="12"/>
  <c r="AQ71" i="4"/>
  <c r="AR52" i="4"/>
  <c r="AN110" i="4"/>
  <c r="AQ191" i="4"/>
  <c r="AP191" i="4"/>
  <c r="AT218" i="4"/>
  <c r="AT66" i="4"/>
  <c r="AP44" i="4"/>
  <c r="AP154" i="4"/>
  <c r="AM132" i="4"/>
  <c r="AQ159" i="4"/>
  <c r="AM134" i="4"/>
  <c r="AJ127" i="4"/>
  <c r="AQ37" i="4"/>
  <c r="AR67" i="4"/>
  <c r="AS48" i="4"/>
  <c r="AQ124" i="4"/>
  <c r="AP81" i="4"/>
  <c r="AR218" i="4"/>
  <c r="AI87" i="4"/>
  <c r="AR27" i="4"/>
  <c r="AI178" i="4"/>
  <c r="AN121" i="4"/>
  <c r="AO191" i="4"/>
  <c r="AM204" i="4"/>
  <c r="AT89" i="4"/>
  <c r="AM58" i="12"/>
  <c r="AN48" i="4"/>
  <c r="AF51" i="4"/>
  <c r="AP173" i="4"/>
  <c r="AS80" i="4"/>
  <c r="AN47" i="4"/>
  <c r="AR145" i="4"/>
  <c r="AQ202" i="4"/>
  <c r="AI45" i="4"/>
  <c r="AP140" i="4"/>
  <c r="AR84" i="4"/>
  <c r="AJ32" i="4"/>
  <c r="AF174" i="4"/>
  <c r="AF176" i="4"/>
  <c r="AQ56" i="4"/>
  <c r="AF154" i="4"/>
  <c r="AF149" i="4"/>
  <c r="AL87" i="12"/>
  <c r="AJ100" i="4"/>
  <c r="AP42" i="4"/>
  <c r="AO208" i="4"/>
  <c r="AI132" i="4"/>
  <c r="AP178" i="4"/>
  <c r="AL216" i="4"/>
  <c r="AN99" i="4"/>
  <c r="AN217" i="4"/>
  <c r="AP64" i="4"/>
  <c r="AL204" i="4"/>
  <c r="AQ25" i="12"/>
  <c r="AT56" i="12"/>
  <c r="AN22" i="4"/>
  <c r="AO24" i="4"/>
  <c r="AQ158" i="4"/>
  <c r="AN174" i="4"/>
  <c r="AP59" i="4"/>
  <c r="AJ25" i="4"/>
  <c r="AL71" i="4"/>
  <c r="AQ67" i="4"/>
  <c r="AF169" i="4"/>
  <c r="AO83" i="4"/>
  <c r="AP36" i="4"/>
  <c r="AF111" i="4"/>
  <c r="AQ45" i="4"/>
  <c r="AR153" i="4"/>
  <c r="AJ167" i="4"/>
  <c r="AF164" i="4"/>
  <c r="AQ34" i="12"/>
  <c r="AR141" i="4"/>
  <c r="AM118" i="4"/>
  <c r="AS177" i="4"/>
  <c r="AL53" i="4"/>
  <c r="AT204" i="4"/>
  <c r="AF170" i="4"/>
  <c r="AR34" i="12"/>
  <c r="AN16" i="4"/>
  <c r="AO52" i="4"/>
  <c r="AF23" i="4"/>
  <c r="AQ188" i="4"/>
  <c r="AR110" i="4"/>
  <c r="AM31" i="4"/>
  <c r="AF55" i="4"/>
  <c r="AJ170" i="4"/>
  <c r="AF89" i="12"/>
  <c r="AG130" i="4"/>
  <c r="AH178" i="4"/>
  <c r="AN73" i="12"/>
  <c r="AI99" i="12"/>
  <c r="AP101" i="12"/>
  <c r="AQ90" i="12"/>
  <c r="AE95" i="12"/>
  <c r="AP22" i="4"/>
  <c r="AE41" i="12"/>
  <c r="AN78" i="4"/>
  <c r="AJ75" i="12"/>
  <c r="AR96" i="12"/>
  <c r="AT128" i="4"/>
  <c r="AI80" i="4"/>
  <c r="AP199" i="4"/>
  <c r="AI48" i="12"/>
  <c r="AN89" i="4"/>
  <c r="AQ179" i="4"/>
  <c r="AI98" i="12"/>
  <c r="AI59" i="12"/>
  <c r="AN164" i="4"/>
  <c r="AJ40" i="4"/>
  <c r="AF125" i="4"/>
  <c r="AO143" i="4"/>
  <c r="AO117" i="4"/>
  <c r="AR33" i="4"/>
  <c r="AS35" i="12"/>
  <c r="AT15" i="12"/>
  <c r="AJ51" i="4"/>
  <c r="AL45" i="4"/>
  <c r="AQ170" i="4"/>
  <c r="AP180" i="4"/>
  <c r="AT85" i="4"/>
  <c r="AF136" i="4"/>
  <c r="AQ146" i="4"/>
  <c r="AQ46" i="4"/>
  <c r="AO211" i="4"/>
  <c r="AR172" i="4"/>
  <c r="AI21" i="4"/>
  <c r="AL20" i="4"/>
  <c r="AO44" i="4"/>
  <c r="AL30" i="12"/>
  <c r="AQ92" i="12"/>
  <c r="AM43" i="12"/>
  <c r="AF53" i="4"/>
  <c r="AL34" i="4"/>
  <c r="AO156" i="4"/>
  <c r="AQ23" i="4"/>
  <c r="AR132" i="4"/>
  <c r="AS94" i="4"/>
  <c r="AT145" i="4"/>
  <c r="AR206" i="4"/>
  <c r="AR219" i="4"/>
  <c r="AP190" i="4"/>
  <c r="AP57" i="12"/>
  <c r="AJ104" i="12"/>
  <c r="AR38" i="4"/>
  <c r="AO17" i="4"/>
  <c r="AN31" i="4"/>
  <c r="AN21" i="4"/>
  <c r="AN170" i="4"/>
  <c r="AF142" i="4"/>
  <c r="AI133" i="4"/>
  <c r="AN202" i="4"/>
  <c r="AL56" i="4"/>
  <c r="AF141" i="4"/>
  <c r="AI94" i="4"/>
  <c r="AN83" i="4"/>
  <c r="AP106" i="4"/>
  <c r="AQ83" i="4"/>
  <c r="AO105" i="4"/>
  <c r="AR52" i="12"/>
  <c r="AN86" i="12"/>
  <c r="AF24" i="4"/>
  <c r="AI30" i="4"/>
  <c r="AS204" i="4"/>
  <c r="AQ213" i="4"/>
  <c r="AI26" i="4"/>
  <c r="AM109" i="4"/>
  <c r="AL154" i="4"/>
  <c r="AP194" i="4"/>
  <c r="AL41" i="4"/>
  <c r="AO50" i="4"/>
  <c r="AJ156" i="4"/>
  <c r="AO182" i="4"/>
  <c r="AS21" i="4"/>
  <c r="AI106" i="4"/>
  <c r="AP62" i="4"/>
  <c r="AQ200" i="4"/>
  <c r="AJ191" i="4"/>
  <c r="AL142" i="4"/>
  <c r="AF165" i="4"/>
  <c r="AT118" i="4"/>
  <c r="AQ147" i="4"/>
  <c r="AL50" i="4"/>
  <c r="AE15" i="12"/>
  <c r="AI31" i="12"/>
  <c r="AO72" i="12"/>
  <c r="AO48" i="4"/>
  <c r="AJ30" i="4"/>
  <c r="AM203" i="4"/>
  <c r="AM68" i="4"/>
  <c r="AS97" i="4"/>
  <c r="AQ80" i="4"/>
  <c r="AJ129" i="4"/>
  <c r="AR106" i="4"/>
  <c r="AJ172" i="4"/>
  <c r="AT62" i="4"/>
  <c r="AF194" i="4"/>
  <c r="AR201" i="4"/>
  <c r="AN209" i="4"/>
  <c r="AF138" i="4"/>
  <c r="AM185" i="4"/>
  <c r="AI152" i="4"/>
  <c r="AT196" i="4"/>
  <c r="AP168" i="4"/>
  <c r="AP90" i="4"/>
  <c r="AQ220" i="4"/>
  <c r="AS178" i="4"/>
  <c r="AF75" i="4"/>
  <c r="AI143" i="4"/>
  <c r="AL173" i="4"/>
  <c r="AS188" i="4"/>
  <c r="AL80" i="12"/>
  <c r="AJ67" i="4"/>
  <c r="AL166" i="4"/>
  <c r="AN135" i="4"/>
  <c r="AS52" i="4"/>
  <c r="AF33" i="4"/>
  <c r="AS60" i="4"/>
  <c r="AQ35" i="4"/>
  <c r="AL44" i="4"/>
  <c r="AO148" i="4"/>
  <c r="AI182" i="4"/>
  <c r="AM61" i="4"/>
  <c r="AT135" i="4"/>
  <c r="AO104" i="4"/>
  <c r="AF64" i="4"/>
  <c r="AL84" i="4"/>
  <c r="AR187" i="4"/>
  <c r="AM138" i="4"/>
  <c r="AI68" i="12"/>
  <c r="AO21" i="4"/>
  <c r="AF89" i="4"/>
  <c r="AP88" i="4"/>
  <c r="AF166" i="4"/>
  <c r="AO131" i="4"/>
  <c r="AT140" i="4"/>
  <c r="AO167" i="4"/>
  <c r="AI171" i="4"/>
  <c r="AL139" i="4"/>
  <c r="AQ210" i="4"/>
  <c r="AJ97" i="12"/>
  <c r="AJ73" i="4"/>
  <c r="AO16" i="4"/>
  <c r="AI38" i="4"/>
  <c r="AQ160" i="4"/>
  <c r="AS75" i="4"/>
  <c r="AO197" i="4"/>
  <c r="AT167" i="4"/>
  <c r="AS112" i="4"/>
  <c r="AT34" i="4"/>
  <c r="AR47" i="4"/>
  <c r="AS104" i="4"/>
  <c r="AL49" i="4"/>
  <c r="AN64" i="4"/>
  <c r="AS158" i="4"/>
  <c r="AM145" i="4"/>
  <c r="AP72" i="4"/>
  <c r="AQ14" i="12"/>
  <c r="AN38" i="4"/>
  <c r="AQ150" i="4"/>
  <c r="AI101" i="4"/>
  <c r="AL140" i="4"/>
  <c r="AT150" i="4"/>
  <c r="AR173" i="4"/>
  <c r="AP202" i="4"/>
  <c r="AT75" i="12"/>
  <c r="AJ24" i="4"/>
  <c r="AP131" i="4"/>
  <c r="AF193" i="4"/>
  <c r="AI22" i="4"/>
  <c r="AN14" i="4"/>
  <c r="AR31" i="4"/>
  <c r="AT181" i="4"/>
  <c r="AN122" i="4"/>
  <c r="AM116" i="4"/>
  <c r="AP32" i="4"/>
  <c r="AI211" i="4"/>
  <c r="AM128" i="4"/>
  <c r="AT139" i="4"/>
  <c r="AF100" i="4"/>
  <c r="AL32" i="4"/>
  <c r="AP156" i="4"/>
  <c r="AO47" i="12"/>
  <c r="AE68" i="12"/>
  <c r="AS18" i="4"/>
  <c r="AS132" i="4"/>
  <c r="AM135" i="4"/>
  <c r="AP209" i="4"/>
  <c r="AT198" i="4"/>
  <c r="AP79" i="4"/>
  <c r="AR48" i="4"/>
  <c r="AN51" i="4"/>
  <c r="AR36" i="12"/>
  <c r="AF137" i="4"/>
  <c r="AR180" i="4"/>
  <c r="AQ155" i="4"/>
  <c r="AI16" i="4"/>
  <c r="AN138" i="4"/>
  <c r="AR63" i="4"/>
  <c r="AF182" i="4"/>
  <c r="AJ121" i="4"/>
  <c r="AP164" i="4"/>
  <c r="AM65" i="4"/>
  <c r="AQ215" i="4"/>
  <c r="AT132" i="4"/>
  <c r="AR85" i="4"/>
  <c r="AP171" i="4"/>
  <c r="AR112" i="4"/>
  <c r="AS31" i="4"/>
  <c r="AP110" i="4"/>
  <c r="AP134" i="4"/>
  <c r="AI158" i="4"/>
  <c r="AF173" i="4"/>
  <c r="AQ133" i="4"/>
  <c r="AP88" i="12"/>
  <c r="AL18" i="4"/>
  <c r="AP132" i="4"/>
  <c r="AN211" i="4"/>
  <c r="AT158" i="4"/>
  <c r="AT99" i="4"/>
  <c r="AP141" i="4"/>
  <c r="AP198" i="4"/>
  <c r="AR91" i="4"/>
  <c r="AJ185" i="4"/>
  <c r="AI57" i="4"/>
  <c r="AI49" i="4"/>
  <c r="AO111" i="4"/>
  <c r="AF45" i="4"/>
  <c r="AJ101" i="4"/>
  <c r="AM174" i="4"/>
  <c r="AN201" i="4"/>
  <c r="AM88" i="4"/>
  <c r="AT153" i="4"/>
  <c r="AL137" i="4"/>
  <c r="AM98" i="4"/>
  <c r="AM28" i="4"/>
  <c r="AT45" i="4"/>
  <c r="AQ91" i="4"/>
  <c r="AN42" i="4"/>
  <c r="AQ90" i="4"/>
  <c r="AL40" i="4"/>
  <c r="AI174" i="4"/>
  <c r="AF61" i="12"/>
  <c r="AH56" i="4"/>
  <c r="AG117" i="4"/>
  <c r="AR104" i="12"/>
  <c r="AQ32" i="12"/>
  <c r="AJ27" i="12"/>
  <c r="AO95" i="12"/>
  <c r="AT70" i="12"/>
  <c r="AP16" i="4"/>
  <c r="AQ51" i="12"/>
  <c r="AS164" i="4"/>
  <c r="AI78" i="4"/>
  <c r="AL60" i="4"/>
  <c r="AQ40" i="4"/>
  <c r="AR66" i="4"/>
  <c r="AN24" i="4"/>
  <c r="AO184" i="4"/>
  <c r="AL107" i="4"/>
  <c r="AM22" i="12"/>
  <c r="AM56" i="4"/>
  <c r="AI142" i="4"/>
  <c r="AS24" i="4"/>
  <c r="AP101" i="4"/>
  <c r="AM124" i="4"/>
  <c r="AS221" i="4"/>
  <c r="AO210" i="4"/>
  <c r="AJ133" i="4"/>
  <c r="AL83" i="12"/>
  <c r="AF71" i="4"/>
  <c r="AP26" i="4"/>
  <c r="AN29" i="4"/>
  <c r="AJ169" i="4"/>
  <c r="AO181" i="4"/>
  <c r="AN107" i="4"/>
  <c r="AM90" i="4"/>
  <c r="AR63" i="12"/>
  <c r="AT154" i="4"/>
  <c r="AF116" i="4"/>
  <c r="AN35" i="4"/>
  <c r="AP192" i="4"/>
  <c r="AO19" i="4"/>
  <c r="AN113" i="4"/>
  <c r="AM216" i="4"/>
  <c r="AT79" i="4"/>
  <c r="AP125" i="4"/>
  <c r="AS189" i="4"/>
  <c r="AI81" i="12"/>
  <c r="AM30" i="4"/>
  <c r="AM50" i="4"/>
  <c r="AM93" i="4"/>
  <c r="AN106" i="4"/>
  <c r="AI63" i="4"/>
  <c r="AS147" i="4"/>
  <c r="AI29" i="4"/>
  <c r="AS216" i="4"/>
  <c r="AM152" i="4"/>
  <c r="AM139" i="4"/>
  <c r="AS218" i="4"/>
  <c r="AQ38" i="4"/>
  <c r="AL155" i="4"/>
  <c r="AQ187" i="4"/>
  <c r="AE79" i="12"/>
  <c r="AN28" i="4"/>
  <c r="AQ25" i="4"/>
  <c r="AI25" i="4"/>
  <c r="AR17" i="4"/>
  <c r="AM41" i="4"/>
  <c r="AI121" i="4"/>
  <c r="AN40" i="4"/>
  <c r="AM130" i="4"/>
  <c r="AN66" i="4"/>
  <c r="AS40" i="4"/>
  <c r="AN163" i="4"/>
  <c r="AR122" i="4"/>
  <c r="AT209" i="4"/>
  <c r="AO67" i="4"/>
  <c r="AP211" i="4"/>
  <c r="AR203" i="4"/>
  <c r="AN42" i="12"/>
  <c r="AM182" i="4"/>
  <c r="AL200" i="4"/>
  <c r="AR168" i="4"/>
  <c r="AR53" i="4"/>
  <c r="AL82" i="4"/>
  <c r="AP24" i="4"/>
  <c r="AR108" i="4"/>
  <c r="AT123" i="4"/>
  <c r="AL110" i="4"/>
  <c r="AM201" i="4"/>
  <c r="AO89" i="12"/>
  <c r="AQ106" i="4"/>
  <c r="AM26" i="4"/>
  <c r="AT193" i="4"/>
  <c r="AQ117" i="4"/>
  <c r="AQ100" i="4"/>
  <c r="AM24" i="4"/>
  <c r="AM63" i="12"/>
  <c r="AJ39" i="4"/>
  <c r="AJ60" i="4"/>
  <c r="AP208" i="4"/>
  <c r="AO140" i="4"/>
  <c r="AJ139" i="4"/>
  <c r="AF84" i="4"/>
  <c r="AN156" i="4"/>
  <c r="AN84" i="4"/>
  <c r="AM69" i="4"/>
  <c r="AG86" i="12"/>
  <c r="AG120" i="4"/>
  <c r="AO42" i="12"/>
  <c r="AE66" i="12"/>
  <c r="AR70" i="12"/>
  <c r="AP48" i="4"/>
  <c r="AM64" i="12"/>
  <c r="AN71" i="12"/>
  <c r="AQ57" i="4"/>
  <c r="AO82" i="4"/>
  <c r="AM98" i="12"/>
  <c r="AJ70" i="4"/>
  <c r="AT157" i="4"/>
  <c r="AQ28" i="4"/>
  <c r="AO158" i="4"/>
  <c r="AL189" i="4"/>
  <c r="AT56" i="4"/>
  <c r="AL82" i="12"/>
  <c r="AT95" i="4"/>
  <c r="AM119" i="4"/>
  <c r="AS137" i="4"/>
  <c r="AR136" i="4"/>
  <c r="AT37" i="4"/>
  <c r="AO34" i="4"/>
  <c r="AO165" i="4"/>
  <c r="AJ206" i="4"/>
  <c r="AS165" i="4"/>
  <c r="AR31" i="12"/>
  <c r="AP84" i="4"/>
  <c r="AO68" i="4"/>
  <c r="AO62" i="4"/>
  <c r="AT35" i="4"/>
  <c r="AL23" i="4"/>
  <c r="AO201" i="4"/>
  <c r="AL114" i="4"/>
  <c r="AR81" i="12"/>
  <c r="AS141" i="4"/>
  <c r="AS30" i="4"/>
  <c r="AN167" i="4"/>
  <c r="AN79" i="4"/>
  <c r="AI75" i="4"/>
  <c r="AL46" i="4"/>
  <c r="AS85" i="4"/>
  <c r="AN199" i="4"/>
  <c r="AL128" i="4"/>
  <c r="AI150" i="4"/>
  <c r="AM33" i="12"/>
  <c r="AP91" i="4"/>
  <c r="AF57" i="4"/>
  <c r="AO31" i="4"/>
  <c r="AN98" i="4"/>
  <c r="AI165" i="4"/>
  <c r="AP182" i="4"/>
  <c r="AF19" i="4"/>
  <c r="AM166" i="4"/>
  <c r="AM175" i="4"/>
  <c r="AN97" i="4"/>
  <c r="AF54" i="4"/>
  <c r="AM101" i="4"/>
  <c r="AP218" i="4"/>
  <c r="AS81" i="12"/>
  <c r="AT52" i="12"/>
  <c r="AI205" i="4"/>
  <c r="AO130" i="4"/>
  <c r="AO63" i="4"/>
  <c r="AS139" i="4"/>
  <c r="AR49" i="4"/>
  <c r="AT185" i="4"/>
  <c r="AL145" i="4"/>
  <c r="AT200" i="4"/>
  <c r="AM164" i="4"/>
  <c r="AP27" i="4"/>
  <c r="AF14" i="4"/>
  <c r="AJ194" i="4"/>
  <c r="AR157" i="4"/>
  <c r="AT144" i="4"/>
  <c r="AR44" i="4"/>
  <c r="AJ150" i="4"/>
  <c r="AJ77" i="4"/>
  <c r="AM159" i="4"/>
  <c r="AJ178" i="4"/>
  <c r="AN203" i="4"/>
  <c r="AQ74" i="4"/>
  <c r="AT30" i="4"/>
  <c r="AI190" i="4"/>
  <c r="AN196" i="4"/>
  <c r="AF119" i="4"/>
  <c r="AL14" i="4"/>
  <c r="AR103" i="4"/>
  <c r="AN43" i="12"/>
  <c r="AR78" i="4"/>
  <c r="AO199" i="4"/>
  <c r="AM32" i="4"/>
  <c r="AR72" i="4"/>
  <c r="AR193" i="4"/>
  <c r="AS152" i="4"/>
  <c r="AS44" i="12"/>
  <c r="AL116" i="4"/>
  <c r="AJ136" i="4"/>
  <c r="AS51" i="4"/>
  <c r="AF83" i="4"/>
  <c r="AI96" i="4"/>
  <c r="AS119" i="4"/>
  <c r="AF118" i="4"/>
  <c r="AF36" i="4"/>
  <c r="AN204" i="4"/>
  <c r="AO214" i="4"/>
  <c r="AT17" i="12"/>
  <c r="AP49" i="4"/>
  <c r="AN179" i="4"/>
  <c r="AN17" i="4"/>
  <c r="AN221" i="4"/>
  <c r="AL87" i="4"/>
  <c r="AS133" i="4"/>
  <c r="AP55" i="4"/>
  <c r="AF94" i="4"/>
  <c r="AL124" i="4"/>
  <c r="AJ76" i="4"/>
  <c r="AO196" i="4"/>
  <c r="AQ189" i="4"/>
  <c r="AR113" i="4"/>
  <c r="AM163" i="4"/>
  <c r="AM171" i="4"/>
  <c r="AS47" i="4"/>
  <c r="AJ20" i="12"/>
  <c r="AE90" i="12"/>
  <c r="AF180" i="4"/>
  <c r="AS198" i="4"/>
  <c r="AM197" i="4"/>
  <c r="AJ180" i="4"/>
  <c r="AI126" i="4"/>
  <c r="AL174" i="4"/>
  <c r="AP82" i="4"/>
  <c r="AS190" i="4"/>
  <c r="AI168" i="4"/>
  <c r="AQ20" i="4"/>
  <c r="AI140" i="4"/>
  <c r="AR61" i="4"/>
  <c r="AR105" i="4"/>
  <c r="AI18" i="4"/>
  <c r="AI68" i="4"/>
  <c r="AP219" i="4"/>
  <c r="AT19" i="4"/>
  <c r="AF150" i="4"/>
  <c r="AN108" i="4"/>
  <c r="AM114" i="4"/>
  <c r="AT149" i="4"/>
  <c r="AJ175" i="4"/>
  <c r="AM133" i="4"/>
  <c r="AT36" i="4"/>
  <c r="AT188" i="4"/>
  <c r="AQ205" i="4"/>
  <c r="AS102" i="12"/>
  <c r="AF31" i="4"/>
  <c r="AQ192" i="4"/>
  <c r="AN212" i="4"/>
  <c r="AP185" i="4"/>
  <c r="AR135" i="4"/>
  <c r="AI86" i="4"/>
  <c r="AI33" i="12"/>
  <c r="AF146" i="4"/>
  <c r="AJ198" i="4"/>
  <c r="AL150" i="4"/>
  <c r="AI107" i="4"/>
  <c r="AN14" i="12"/>
  <c r="AJ132" i="4"/>
  <c r="AR155" i="4"/>
  <c r="AQ206" i="4"/>
  <c r="AF209" i="4"/>
  <c r="AL198" i="4"/>
  <c r="AP29" i="4"/>
  <c r="AN200" i="4"/>
  <c r="AL190" i="4"/>
  <c r="AL121" i="4"/>
  <c r="AN100" i="4"/>
  <c r="AR170" i="4"/>
  <c r="AL64" i="12"/>
  <c r="AN96" i="12"/>
  <c r="AR151" i="4"/>
  <c r="AO121" i="4"/>
  <c r="AR161" i="4"/>
  <c r="AN43" i="4"/>
  <c r="AG39" i="12"/>
  <c r="AH65" i="4"/>
  <c r="AL49" i="12"/>
  <c r="AI24" i="12"/>
  <c r="AE17" i="12"/>
  <c r="AJ16" i="4"/>
  <c r="AT114" i="4"/>
  <c r="AN44" i="12"/>
  <c r="AL76" i="4"/>
  <c r="AS87" i="4"/>
  <c r="AE89" i="12"/>
  <c r="AJ22" i="4"/>
  <c r="AL60" i="12"/>
  <c r="AF127" i="4"/>
  <c r="AN166" i="4"/>
  <c r="AN191" i="4"/>
  <c r="AJ66" i="4"/>
  <c r="AI21" i="12"/>
  <c r="AR130" i="4"/>
  <c r="AO122" i="4"/>
  <c r="AR28" i="4"/>
  <c r="AT155" i="4"/>
  <c r="AM179" i="4"/>
  <c r="AN80" i="4"/>
  <c r="AF92" i="4"/>
  <c r="AR208" i="4"/>
  <c r="AN216" i="4"/>
  <c r="AS27" i="12"/>
  <c r="AL77" i="4"/>
  <c r="AN19" i="4"/>
  <c r="AL42" i="4"/>
  <c r="AL210" i="4"/>
  <c r="AN195" i="4"/>
  <c r="AT180" i="4"/>
  <c r="AI185" i="4"/>
  <c r="AN19" i="12"/>
  <c r="AT70" i="4"/>
  <c r="AN94" i="4"/>
  <c r="AO152" i="4"/>
  <c r="AJ106" i="4"/>
  <c r="AR98" i="4"/>
  <c r="AS166" i="4"/>
  <c r="AS173" i="4"/>
  <c r="AN52" i="4"/>
  <c r="AF189" i="4"/>
  <c r="AL206" i="4"/>
  <c r="AI15" i="4"/>
  <c r="AI73" i="4"/>
  <c r="AR104" i="4"/>
  <c r="AS36" i="4"/>
  <c r="AM25" i="4"/>
  <c r="AF177" i="4"/>
  <c r="AN61" i="4"/>
  <c r="AR116" i="4"/>
  <c r="AR101" i="4"/>
  <c r="AT162" i="4"/>
  <c r="AI220" i="4"/>
  <c r="AS70" i="4"/>
  <c r="AM120" i="4"/>
  <c r="AN91" i="4"/>
  <c r="AP56" i="12"/>
  <c r="AO35" i="12"/>
  <c r="AJ95" i="4"/>
  <c r="AR139" i="4"/>
  <c r="AI113" i="4"/>
  <c r="AN96" i="4"/>
  <c r="AS205" i="4"/>
  <c r="AJ218" i="4"/>
  <c r="AI194" i="4"/>
  <c r="AJ210" i="4"/>
  <c r="AI116" i="4"/>
  <c r="AJ157" i="4"/>
  <c r="AF43" i="4"/>
  <c r="AS20" i="4"/>
  <c r="AM111" i="4"/>
  <c r="AI60" i="4"/>
  <c r="AT176" i="4"/>
  <c r="AR93" i="4"/>
  <c r="AL102" i="4"/>
  <c r="AL118" i="4"/>
  <c r="AL134" i="4"/>
  <c r="AN70" i="4"/>
  <c r="AL165" i="4"/>
  <c r="AO168" i="4"/>
  <c r="AS162" i="4"/>
  <c r="AL202" i="4"/>
  <c r="AQ121" i="4"/>
  <c r="AQ176" i="4"/>
  <c r="AQ165" i="4"/>
  <c r="AI76" i="12"/>
  <c r="AP38" i="4"/>
  <c r="AR127" i="4"/>
  <c r="AO119" i="4"/>
  <c r="AN154" i="4"/>
  <c r="AR195" i="4"/>
  <c r="AP162" i="4"/>
  <c r="AM54" i="4"/>
  <c r="AJ98" i="4"/>
  <c r="AO33" i="4"/>
  <c r="AS63" i="4"/>
  <c r="AP142" i="4"/>
  <c r="AP119" i="4"/>
  <c r="AT169" i="4"/>
  <c r="AN92" i="4"/>
  <c r="AO23" i="4"/>
  <c r="AG35" i="12"/>
  <c r="AH34" i="4"/>
  <c r="AG158" i="4"/>
  <c r="AR57" i="12"/>
  <c r="AJ86" i="12"/>
  <c r="AI74" i="12"/>
  <c r="AS31" i="12"/>
  <c r="AQ67" i="12"/>
  <c r="AN126" i="4"/>
  <c r="AT38" i="12"/>
  <c r="AJ55" i="4"/>
  <c r="AO89" i="4"/>
  <c r="AO54" i="4"/>
  <c r="AT156" i="4"/>
  <c r="AN194" i="4"/>
  <c r="AN151" i="4"/>
  <c r="AO164" i="4"/>
  <c r="AI111" i="4"/>
  <c r="AP29" i="12"/>
  <c r="AM196" i="4"/>
  <c r="AO110" i="4"/>
  <c r="AR165" i="4"/>
  <c r="AP77" i="4"/>
  <c r="AF22" i="4"/>
  <c r="AI192" i="4"/>
  <c r="AQ65" i="4"/>
  <c r="AR160" i="4"/>
  <c r="AQ101" i="12"/>
  <c r="AS69" i="12"/>
  <c r="AR51" i="4"/>
  <c r="AQ95" i="4"/>
  <c r="AO129" i="4"/>
  <c r="AT182" i="4"/>
  <c r="AF184" i="4"/>
  <c r="AP58" i="4"/>
  <c r="AI52" i="12"/>
  <c r="AI58" i="4"/>
  <c r="AP33" i="4"/>
  <c r="AI207" i="4"/>
  <c r="AN68" i="4"/>
  <c r="AQ126" i="4"/>
  <c r="AI98" i="4"/>
  <c r="AJ116" i="4"/>
  <c r="AF95" i="4"/>
  <c r="AL65" i="4"/>
  <c r="AJ190" i="4"/>
  <c r="AI34" i="12"/>
  <c r="AN158" i="4"/>
  <c r="AI173" i="4"/>
  <c r="AI159" i="4"/>
  <c r="AL192" i="4"/>
  <c r="AP122" i="4"/>
  <c r="AM86" i="4"/>
  <c r="AI212" i="4"/>
  <c r="AL26" i="4"/>
  <c r="AM180" i="4"/>
  <c r="AF196" i="4"/>
  <c r="AI37" i="4"/>
  <c r="AS98" i="4"/>
  <c r="AT74" i="4"/>
  <c r="AP104" i="4"/>
  <c r="AM45" i="12"/>
  <c r="AJ122" i="4"/>
  <c r="AQ41" i="4"/>
  <c r="AS88" i="4"/>
  <c r="AQ61" i="4"/>
  <c r="AR221" i="4"/>
  <c r="AI164" i="4"/>
  <c r="AM136" i="4"/>
  <c r="AP18" i="4"/>
  <c r="AJ163" i="4"/>
  <c r="AL36" i="4"/>
  <c r="AI46" i="4"/>
  <c r="AL153" i="4"/>
  <c r="AF58" i="4"/>
  <c r="AJ195" i="4"/>
  <c r="AS185" i="4"/>
  <c r="AM192" i="4"/>
  <c r="AM96" i="12"/>
  <c r="AO176" i="4"/>
  <c r="AT130" i="4"/>
  <c r="AI155" i="4"/>
  <c r="AR138" i="4"/>
  <c r="AL80" i="4"/>
  <c r="AS101" i="4"/>
  <c r="AP200" i="4"/>
  <c r="AM80" i="4"/>
  <c r="AF155" i="4"/>
  <c r="AR39" i="4"/>
  <c r="AJ42" i="12"/>
  <c r="AL70" i="4"/>
  <c r="AQ148" i="4"/>
  <c r="AM187" i="4"/>
  <c r="AI109" i="4"/>
  <c r="AM219" i="4"/>
  <c r="AM213" i="4"/>
  <c r="AM27" i="12"/>
  <c r="AN193" i="4"/>
  <c r="AS41" i="4"/>
  <c r="AI218" i="4"/>
  <c r="AO75" i="4"/>
  <c r="AR174" i="4"/>
  <c r="AS212" i="4"/>
  <c r="AN111" i="4"/>
  <c r="AN95" i="4"/>
  <c r="AI215" i="4"/>
  <c r="AJ29" i="4"/>
  <c r="AQ74" i="12"/>
  <c r="AF221" i="4"/>
  <c r="AT134" i="4"/>
  <c r="AF42" i="4"/>
  <c r="AL127" i="4"/>
  <c r="AO95" i="4"/>
  <c r="AP138" i="4"/>
  <c r="AO136" i="4"/>
  <c r="AS138" i="4"/>
  <c r="AS153" i="4"/>
  <c r="AQ113" i="4"/>
  <c r="AP31" i="4"/>
  <c r="AT22" i="4"/>
  <c r="AM199" i="4"/>
  <c r="AO66" i="4"/>
  <c r="AR111" i="4"/>
  <c r="AI210" i="4"/>
  <c r="AS78" i="12"/>
  <c r="AM31" i="12"/>
  <c r="AM96" i="4"/>
  <c r="AH47" i="4"/>
  <c r="AO17" i="12"/>
  <c r="AM97" i="4"/>
  <c r="AQ30" i="12"/>
  <c r="AT147" i="4"/>
  <c r="AT133" i="4"/>
  <c r="AR79" i="4"/>
  <c r="AQ140" i="4"/>
  <c r="AQ79" i="12"/>
  <c r="AN109" i="4"/>
  <c r="AQ174" i="4"/>
  <c r="AJ207" i="4"/>
  <c r="AT72" i="4"/>
  <c r="AR45" i="12"/>
  <c r="AT106" i="4"/>
  <c r="AM67" i="4"/>
  <c r="AP169" i="4"/>
  <c r="AJ72" i="12"/>
  <c r="AT43" i="4"/>
  <c r="AT160" i="4"/>
  <c r="AF219" i="4"/>
  <c r="AS127" i="4"/>
  <c r="AJ47" i="12"/>
  <c r="AM95" i="4"/>
  <c r="AP144" i="4"/>
  <c r="AT197" i="4"/>
  <c r="AL130" i="4"/>
  <c r="AN188" i="4"/>
  <c r="AI69" i="4"/>
  <c r="AR181" i="4"/>
  <c r="AL92" i="12"/>
  <c r="AT105" i="4"/>
  <c r="AP152" i="4"/>
  <c r="AF70" i="4"/>
  <c r="AN145" i="4"/>
  <c r="AF87" i="4"/>
  <c r="AL86" i="4"/>
  <c r="AM129" i="4"/>
  <c r="AN215" i="4"/>
  <c r="AL29" i="4"/>
  <c r="AR32" i="4"/>
  <c r="AL16" i="4"/>
  <c r="AO204" i="4"/>
  <c r="AS123" i="4"/>
  <c r="AN133" i="4"/>
  <c r="AN198" i="4"/>
  <c r="AS172" i="4"/>
  <c r="AP124" i="4"/>
  <c r="AQ175" i="4"/>
  <c r="AS215" i="4"/>
  <c r="AM150" i="4"/>
  <c r="AJ78" i="4"/>
  <c r="AL43" i="4"/>
  <c r="AQ100" i="12"/>
  <c r="AQ103" i="4"/>
  <c r="AF198" i="4"/>
  <c r="AN71" i="4"/>
  <c r="AL36" i="12"/>
  <c r="AL164" i="4"/>
  <c r="AQ203" i="4"/>
  <c r="AJ171" i="4"/>
  <c r="AT65" i="4"/>
  <c r="AP196" i="4"/>
  <c r="AI125" i="4"/>
  <c r="AJ27" i="4"/>
  <c r="AP177" i="4"/>
  <c r="AR154" i="4"/>
  <c r="AP17" i="12"/>
  <c r="AL183" i="4"/>
  <c r="AM17" i="4"/>
  <c r="AO149" i="4"/>
  <c r="AJ142" i="4"/>
  <c r="AL81" i="4"/>
  <c r="AJ53" i="4"/>
  <c r="AN41" i="12"/>
  <c r="AO123" i="4"/>
  <c r="AL72" i="4"/>
  <c r="AM66" i="4"/>
  <c r="AL31" i="4"/>
  <c r="AP220" i="4"/>
  <c r="AR83" i="4"/>
  <c r="AP149" i="4"/>
  <c r="AF131" i="4"/>
  <c r="AP187" i="4"/>
  <c r="AP160" i="4"/>
  <c r="AO53" i="4"/>
  <c r="AJ187" i="4"/>
  <c r="AF109" i="4"/>
  <c r="AM27" i="4"/>
  <c r="AT28" i="4"/>
  <c r="AN178" i="4"/>
  <c r="AT68" i="12"/>
  <c r="AR126" i="4"/>
  <c r="AR214" i="4"/>
  <c r="AT15" i="4"/>
  <c r="AS103" i="4"/>
  <c r="AJ117" i="4"/>
  <c r="AF104" i="4"/>
  <c r="AJ205" i="4"/>
  <c r="AJ86" i="4"/>
  <c r="AL37" i="4"/>
  <c r="AP45" i="12"/>
  <c r="AF201" i="4"/>
  <c r="AM154" i="4"/>
  <c r="AQ166" i="4"/>
  <c r="AT189" i="4"/>
  <c r="AL191" i="4"/>
  <c r="AM64" i="4"/>
  <c r="AI166" i="4"/>
  <c r="AM123" i="4"/>
  <c r="AL177" i="4"/>
  <c r="AN50" i="4"/>
  <c r="AM85" i="4"/>
  <c r="AN127" i="4"/>
  <c r="AI66" i="4"/>
  <c r="AJ49" i="4"/>
  <c r="AP42" i="12"/>
  <c r="AJ71" i="4"/>
  <c r="AI89" i="4"/>
  <c r="AN175" i="4"/>
  <c r="AP188" i="4"/>
  <c r="AM189" i="4"/>
  <c r="AO203" i="4"/>
  <c r="AP123" i="4"/>
  <c r="AS99" i="4"/>
  <c r="AN88" i="12"/>
  <c r="AT76" i="12"/>
  <c r="AQ123" i="4"/>
  <c r="AO36" i="4"/>
  <c r="AT26" i="4"/>
  <c r="AT48" i="4"/>
  <c r="AI191" i="4"/>
  <c r="AP215" i="4"/>
  <c r="AI47" i="4"/>
  <c r="AQ16" i="4"/>
  <c r="AO54" i="12"/>
  <c r="AT78" i="4"/>
  <c r="AI213" i="4"/>
  <c r="AT76" i="4"/>
  <c r="AN155" i="4"/>
  <c r="AT25" i="4"/>
  <c r="AT199" i="4"/>
  <c r="AL208" i="4"/>
  <c r="AO118" i="4"/>
  <c r="AM94" i="4"/>
  <c r="AJ179" i="4"/>
  <c r="AF156" i="4"/>
  <c r="AS163" i="4"/>
  <c r="AF190" i="4"/>
  <c r="AT217" i="4"/>
  <c r="AJ62" i="12"/>
  <c r="AT48" i="12"/>
  <c r="AP50" i="12"/>
  <c r="AI219" i="4"/>
  <c r="AS161" i="4"/>
  <c r="AT143" i="4"/>
  <c r="AN93" i="4"/>
  <c r="AP153" i="4"/>
  <c r="AG62" i="4"/>
  <c r="AQ58" i="12"/>
  <c r="AN32" i="4"/>
  <c r="AN104" i="12"/>
  <c r="AO94" i="4"/>
  <c r="AR42" i="4"/>
  <c r="AM112" i="4"/>
  <c r="AM29" i="4"/>
  <c r="AM73" i="12"/>
  <c r="AO128" i="4"/>
  <c r="AP197" i="4"/>
  <c r="AI127" i="4"/>
  <c r="AJ164" i="4"/>
  <c r="AM55" i="12"/>
  <c r="AM186" i="4"/>
  <c r="AO43" i="4"/>
  <c r="AQ219" i="4"/>
  <c r="AE100" i="12"/>
  <c r="AS184" i="4"/>
  <c r="AF202" i="4"/>
  <c r="AL28" i="4"/>
  <c r="AJ158" i="4"/>
  <c r="AS54" i="12"/>
  <c r="AI151" i="4"/>
  <c r="AL184" i="4"/>
  <c r="AT92" i="4"/>
  <c r="AN160" i="4"/>
  <c r="AQ143" i="4"/>
  <c r="AN34" i="4"/>
  <c r="AJ114" i="4"/>
  <c r="AT72" i="12"/>
  <c r="AS208" i="4"/>
  <c r="AP139" i="4"/>
  <c r="AL27" i="4"/>
  <c r="AM117" i="4"/>
  <c r="AS46" i="4"/>
  <c r="AI112" i="4"/>
  <c r="AN25" i="4"/>
  <c r="AO154" i="4"/>
  <c r="AS71" i="4"/>
  <c r="AL175" i="4"/>
  <c r="AL115" i="4"/>
  <c r="AL39" i="4"/>
  <c r="AO162" i="4"/>
  <c r="AM15" i="4"/>
  <c r="AP67" i="4"/>
  <c r="AS149" i="4"/>
  <c r="AQ38" i="12"/>
  <c r="AO92" i="4"/>
  <c r="AF139" i="4"/>
  <c r="AS148" i="4"/>
  <c r="AT75" i="4"/>
  <c r="AQ107" i="4"/>
  <c r="AN93" i="12"/>
  <c r="AM214" i="4"/>
  <c r="AI169" i="4"/>
  <c r="AL176" i="4"/>
  <c r="AR15" i="4"/>
  <c r="AJ154" i="4"/>
  <c r="AO102" i="4"/>
  <c r="AL93" i="4"/>
  <c r="AR217" i="4"/>
  <c r="AS117" i="4"/>
  <c r="AP213" i="4"/>
  <c r="AO150" i="4"/>
  <c r="AM218" i="4"/>
  <c r="AN40" i="12"/>
  <c r="AJ99" i="12"/>
  <c r="AI43" i="4"/>
  <c r="AF99" i="4"/>
  <c r="AN219" i="4"/>
  <c r="AI114" i="4"/>
  <c r="AL161" i="4"/>
  <c r="AI50" i="4"/>
  <c r="AJ64" i="4"/>
  <c r="AN148" i="4"/>
  <c r="AT121" i="4"/>
  <c r="AS129" i="4"/>
  <c r="AN37" i="4"/>
  <c r="AM146" i="4"/>
  <c r="AQ157" i="4"/>
  <c r="AR74" i="12"/>
  <c r="AO138" i="4"/>
  <c r="AT165" i="4"/>
  <c r="AS140" i="4"/>
  <c r="AM169" i="4"/>
  <c r="AQ112" i="4"/>
  <c r="AI204" i="4"/>
  <c r="AO25" i="4"/>
  <c r="AF65" i="4"/>
  <c r="AP102" i="12"/>
  <c r="AM86" i="12"/>
  <c r="AM126" i="4"/>
  <c r="AI144" i="4"/>
  <c r="AO192" i="4"/>
  <c r="AP50" i="4"/>
  <c r="AR194" i="4"/>
  <c r="AO190" i="4"/>
  <c r="AM121" i="4"/>
  <c r="AN136" i="4"/>
  <c r="AR95" i="4"/>
  <c r="AN64" i="12"/>
  <c r="AN161" i="4"/>
  <c r="AM181" i="4"/>
  <c r="AJ123" i="4"/>
  <c r="AM82" i="4"/>
  <c r="AR125" i="4"/>
  <c r="AL168" i="4"/>
  <c r="AM58" i="4"/>
  <c r="AQ115" i="4"/>
  <c r="AQ198" i="4"/>
  <c r="AL151" i="4"/>
  <c r="AT21" i="4"/>
  <c r="AS42" i="4"/>
  <c r="AI65" i="4"/>
  <c r="AR57" i="4"/>
  <c r="AO195" i="4"/>
  <c r="AM61" i="12"/>
  <c r="AM16" i="4"/>
  <c r="AN56" i="4"/>
  <c r="AT194" i="4"/>
  <c r="AL219" i="4"/>
  <c r="AO47" i="4"/>
  <c r="AS214" i="4"/>
  <c r="AF106" i="4"/>
  <c r="AR167" i="4"/>
  <c r="AP163" i="4"/>
  <c r="AM81" i="4"/>
  <c r="AJ94" i="4"/>
  <c r="AE26" i="12"/>
  <c r="AR98" i="12"/>
  <c r="AO186" i="4"/>
  <c r="AR119" i="4"/>
  <c r="AF134" i="4"/>
  <c r="AQ79" i="4"/>
  <c r="AT179" i="4"/>
  <c r="AI90" i="4"/>
  <c r="AS219" i="4"/>
  <c r="AF133" i="4"/>
  <c r="AJ138" i="4"/>
  <c r="AN172" i="4"/>
  <c r="AS113" i="4"/>
  <c r="AJ31" i="4"/>
  <c r="AO34" i="12"/>
  <c r="AJ174" i="4"/>
  <c r="AR140" i="4"/>
  <c r="AT69" i="4"/>
  <c r="AI36" i="4"/>
  <c r="AQ94" i="4"/>
  <c r="AP98" i="4"/>
  <c r="AM91" i="4"/>
  <c r="AM113" i="4"/>
  <c r="AM202" i="4"/>
  <c r="AM172" i="4"/>
  <c r="AF212" i="4"/>
  <c r="AS167" i="4"/>
  <c r="AS106" i="4"/>
  <c r="AL157" i="4"/>
  <c r="AL217" i="4"/>
  <c r="AN82" i="4"/>
  <c r="AM165" i="4"/>
  <c r="AH103" i="4"/>
  <c r="AP22" i="12"/>
  <c r="AS62" i="12"/>
  <c r="AN68" i="12"/>
  <c r="AJ33" i="4"/>
  <c r="AP157" i="4"/>
  <c r="AL143" i="4"/>
  <c r="AF102" i="4"/>
  <c r="AJ89" i="12"/>
  <c r="AM151" i="4"/>
  <c r="AQ33" i="4"/>
  <c r="AR205" i="4"/>
  <c r="AE72" i="12"/>
  <c r="AF186" i="4"/>
  <c r="AM70" i="4"/>
  <c r="AR199" i="4"/>
  <c r="AO159" i="4"/>
  <c r="AI131" i="4"/>
  <c r="AO86" i="12"/>
  <c r="AP74" i="4"/>
  <c r="AF216" i="4"/>
  <c r="AS122" i="4"/>
  <c r="AJ134" i="4"/>
  <c r="AP214" i="4"/>
  <c r="AJ201" i="4"/>
  <c r="AP25" i="4"/>
  <c r="AJ92" i="4"/>
  <c r="AL67" i="4"/>
  <c r="AS76" i="4"/>
  <c r="AR166" i="4"/>
  <c r="AT59" i="12"/>
  <c r="AF48" i="4"/>
  <c r="AQ141" i="4"/>
  <c r="AS93" i="12"/>
  <c r="AR178" i="4"/>
  <c r="AM215" i="4"/>
  <c r="AF112" i="4"/>
  <c r="AF20" i="4"/>
  <c r="AJ184" i="4"/>
  <c r="AT86" i="4"/>
  <c r="AN74" i="4"/>
  <c r="AL79" i="12"/>
  <c r="AS109" i="4"/>
  <c r="AR159" i="4"/>
  <c r="AS14" i="4"/>
  <c r="AN143" i="4"/>
  <c r="AR56" i="4"/>
  <c r="AI216" i="4"/>
  <c r="AS102" i="4"/>
  <c r="AP86" i="4"/>
  <c r="AJ30" i="12"/>
  <c r="AG29" i="12"/>
  <c r="AP48" i="12"/>
  <c r="AE59" i="12"/>
  <c r="AQ119" i="4"/>
  <c r="AJ68" i="4"/>
  <c r="AR43" i="12"/>
  <c r="AM217" i="4"/>
  <c r="AQ55" i="4"/>
  <c r="AR109" i="4"/>
  <c r="AS91" i="4"/>
  <c r="AI76" i="4"/>
  <c r="AJ96" i="4"/>
  <c r="AJ43" i="4"/>
  <c r="AN137" i="4"/>
  <c r="AI139" i="4"/>
  <c r="AN54" i="4"/>
  <c r="AN44" i="4"/>
  <c r="AN159" i="4"/>
  <c r="AM176" i="4"/>
  <c r="AI108" i="4"/>
  <c r="AL144" i="4"/>
  <c r="AR82" i="12"/>
  <c r="AS17" i="4"/>
  <c r="AJ217" i="4"/>
  <c r="AS72" i="4"/>
  <c r="AJ183" i="4"/>
  <c r="AS157" i="4"/>
  <c r="AR177" i="4"/>
  <c r="AM37" i="4"/>
  <c r="AP35" i="4"/>
  <c r="AM143" i="4"/>
  <c r="AT101" i="4"/>
  <c r="AF16" i="4"/>
  <c r="AJ115" i="4"/>
  <c r="AT80" i="12"/>
  <c r="AJ72" i="4"/>
  <c r="AR189" i="4"/>
  <c r="AQ135" i="4"/>
  <c r="AI52" i="4"/>
  <c r="AQ195" i="4"/>
  <c r="AR209" i="4"/>
  <c r="AN105" i="4"/>
  <c r="AS183" i="4"/>
  <c r="AH60" i="4"/>
  <c r="AQ73" i="12"/>
  <c r="AR24" i="12"/>
  <c r="AM84" i="12"/>
  <c r="AM47" i="4"/>
  <c r="AR107" i="4"/>
  <c r="AL61" i="4"/>
  <c r="AO42" i="4"/>
  <c r="AP75" i="12"/>
  <c r="AT116" i="4"/>
  <c r="AO202" i="4"/>
  <c r="AJ23" i="4"/>
  <c r="AT168" i="4"/>
  <c r="AE63" i="12"/>
  <c r="AS174" i="4"/>
  <c r="AL180" i="4"/>
  <c r="AL24" i="4"/>
  <c r="AS58" i="12"/>
  <c r="AP116" i="4"/>
  <c r="AN218" i="4"/>
  <c r="AL214" i="4"/>
  <c r="AF140" i="4"/>
  <c r="AP35" i="12"/>
  <c r="AO79" i="4"/>
  <c r="AR200" i="4"/>
  <c r="AT142" i="4"/>
  <c r="AR188" i="4"/>
  <c r="AS65" i="4"/>
  <c r="AF122" i="4"/>
  <c r="AP117" i="4"/>
  <c r="AR41" i="12"/>
  <c r="AR152" i="4"/>
  <c r="AR92" i="4"/>
  <c r="AT202" i="4"/>
  <c r="AO179" i="4"/>
  <c r="AS207" i="4"/>
  <c r="AJ196" i="4"/>
  <c r="AT125" i="4"/>
  <c r="AJ77" i="12"/>
  <c r="AN86" i="4"/>
  <c r="AJ182" i="4"/>
  <c r="AT213" i="4"/>
  <c r="AN168" i="4"/>
  <c r="AR197" i="4"/>
  <c r="AL160" i="4"/>
  <c r="AT51" i="4"/>
  <c r="AR89" i="12"/>
  <c r="AP69" i="4"/>
  <c r="AI154" i="4"/>
  <c r="AR22" i="4"/>
  <c r="AJ81" i="4"/>
  <c r="AS110" i="4"/>
  <c r="AI72" i="12"/>
  <c r="AJ83" i="4"/>
  <c r="AS32" i="4"/>
  <c r="AP108" i="4"/>
  <c r="AO153" i="4"/>
  <c r="AR149" i="4"/>
  <c r="AP147" i="4"/>
  <c r="AM207" i="4"/>
  <c r="AI71" i="4"/>
  <c r="AS175" i="4"/>
  <c r="AJ63" i="4"/>
  <c r="AT100" i="12"/>
  <c r="AS25" i="4"/>
  <c r="AT77" i="4"/>
  <c r="AN125" i="4"/>
  <c r="AQ154" i="4"/>
  <c r="AR77" i="4"/>
  <c r="AT219" i="4"/>
  <c r="AO33" i="12"/>
  <c r="AP129" i="4"/>
  <c r="AL95" i="12"/>
  <c r="AO187" i="4"/>
  <c r="AL100" i="4"/>
  <c r="AL197" i="4"/>
  <c r="AM76" i="4"/>
  <c r="AT120" i="4"/>
  <c r="AT71" i="4"/>
  <c r="AP80" i="12"/>
  <c r="AI203" i="4"/>
  <c r="AO37" i="4"/>
  <c r="AN210" i="4"/>
  <c r="AL83" i="4"/>
  <c r="AM200" i="4"/>
  <c r="AL125" i="4"/>
  <c r="AS30" i="12"/>
  <c r="AQ30" i="4"/>
  <c r="AP15" i="4"/>
  <c r="AQ130" i="4"/>
  <c r="AI70" i="12"/>
  <c r="AF168" i="4"/>
  <c r="AO80" i="4"/>
  <c r="AS128" i="4"/>
  <c r="AQ181" i="4"/>
  <c r="AJ80" i="4"/>
  <c r="AO60" i="4"/>
  <c r="AI181" i="4"/>
  <c r="AQ24" i="4"/>
  <c r="AR93" i="12"/>
  <c r="AQ111" i="4"/>
  <c r="AS121" i="4"/>
  <c r="AJ125" i="4"/>
  <c r="AQ29" i="4"/>
  <c r="AJ82" i="4"/>
  <c r="AJ89" i="4"/>
  <c r="AF114" i="4"/>
  <c r="AI177" i="4"/>
  <c r="AI28" i="4"/>
  <c r="AL105" i="4"/>
  <c r="AJ56" i="12"/>
  <c r="AO146" i="4"/>
  <c r="AJ214" i="4"/>
  <c r="AN39" i="4"/>
  <c r="AJ152" i="4"/>
  <c r="AM51" i="4"/>
  <c r="AL169" i="4"/>
  <c r="AR196" i="4"/>
  <c r="AS213" i="4"/>
  <c r="AT31" i="4"/>
  <c r="AI14" i="4"/>
  <c r="AT61" i="12"/>
  <c r="AN103" i="4"/>
  <c r="AP89" i="4"/>
  <c r="AF15" i="4"/>
  <c r="AQ31" i="4"/>
  <c r="AQ89" i="4"/>
  <c r="AF18" i="4"/>
  <c r="AS181" i="4"/>
  <c r="AO78" i="4"/>
  <c r="AI27" i="4"/>
  <c r="AL187" i="4"/>
  <c r="AT206" i="4"/>
  <c r="AP21" i="4"/>
  <c r="AJ126" i="4"/>
  <c r="AI40" i="12"/>
  <c r="AH25" i="4"/>
  <c r="AE18" i="12"/>
  <c r="AM80" i="12"/>
  <c r="AN53" i="4"/>
  <c r="AO24" i="12"/>
  <c r="AM89" i="12"/>
  <c r="AM19" i="12"/>
  <c r="AI97" i="4"/>
  <c r="AI183" i="4"/>
  <c r="AO86" i="4"/>
  <c r="AR128" i="4"/>
  <c r="AJ148" i="4"/>
  <c r="AQ50" i="4"/>
  <c r="AE50" i="12"/>
  <c r="AJ216" i="4"/>
  <c r="AO177" i="4"/>
  <c r="AF188" i="4"/>
  <c r="AR58" i="12"/>
  <c r="AR70" i="4"/>
  <c r="AQ211" i="4"/>
  <c r="AI41" i="4"/>
  <c r="AR146" i="4"/>
  <c r="AP127" i="4"/>
  <c r="AQ142" i="4"/>
  <c r="AO155" i="4"/>
  <c r="AM191" i="4"/>
  <c r="AF183" i="4"/>
  <c r="AR35" i="4"/>
  <c r="AS192" i="4"/>
  <c r="AM39" i="4"/>
  <c r="AT102" i="12"/>
  <c r="AP105" i="4"/>
  <c r="AM14" i="4"/>
  <c r="AS143" i="4"/>
  <c r="AL19" i="4"/>
  <c r="AS176" i="4"/>
  <c r="AL99" i="4"/>
  <c r="AT212" i="4"/>
  <c r="AJ17" i="4"/>
  <c r="AQ69" i="4"/>
  <c r="AS179" i="4"/>
  <c r="AO108" i="4"/>
  <c r="AM92" i="4"/>
  <c r="AO213" i="4"/>
  <c r="AP44" i="12"/>
  <c r="AL129" i="4"/>
  <c r="AR40" i="4"/>
  <c r="AI156" i="4"/>
  <c r="AP17" i="4"/>
  <c r="AT73" i="4"/>
  <c r="AJ41" i="4"/>
  <c r="AR137" i="4"/>
  <c r="AR115" i="4"/>
  <c r="AS168" i="4"/>
  <c r="AQ169" i="4"/>
  <c r="AI99" i="4"/>
  <c r="AR162" i="4"/>
  <c r="AN83" i="12"/>
  <c r="AJ215" i="4"/>
  <c r="AL193" i="4"/>
  <c r="AF132" i="4"/>
  <c r="AP118" i="4"/>
  <c r="AM48" i="4"/>
  <c r="AQ77" i="4"/>
  <c r="AS92" i="4"/>
  <c r="AF171" i="4"/>
  <c r="AO209" i="4"/>
  <c r="AO71" i="12"/>
  <c r="AJ165" i="4"/>
  <c r="AQ26" i="4"/>
  <c r="AM102" i="4"/>
  <c r="AM206" i="4"/>
  <c r="AP167" i="4"/>
  <c r="AM140" i="4"/>
  <c r="AE45" i="12"/>
  <c r="AR133" i="4"/>
  <c r="AN181" i="4"/>
  <c r="AQ92" i="4"/>
  <c r="AF211" i="4"/>
  <c r="AT81" i="4"/>
  <c r="AN130" i="4"/>
  <c r="AS124" i="4"/>
  <c r="AP14" i="4"/>
  <c r="AQ54" i="4"/>
  <c r="AF77" i="4"/>
  <c r="AI55" i="4"/>
  <c r="AP172" i="4"/>
  <c r="AT191" i="4"/>
  <c r="AL74" i="4"/>
  <c r="AQ134" i="4"/>
  <c r="AM57" i="4"/>
  <c r="AI65" i="12"/>
  <c r="AT174" i="4"/>
  <c r="AT16" i="4"/>
  <c r="AJ151" i="4"/>
  <c r="AR163" i="4"/>
  <c r="AR212" i="4"/>
  <c r="AS33" i="4"/>
  <c r="AM43" i="4"/>
  <c r="AR14" i="4"/>
  <c r="AR99" i="4"/>
  <c r="AF197" i="4"/>
  <c r="AT186" i="4"/>
  <c r="AN128" i="4"/>
  <c r="AI135" i="4"/>
  <c r="AR164" i="4"/>
  <c r="AI221" i="4"/>
  <c r="AN23" i="4"/>
  <c r="AS26" i="4"/>
  <c r="AP112" i="4"/>
  <c r="AS27" i="4"/>
  <c r="AO163" i="4"/>
  <c r="AQ44" i="4"/>
  <c r="AJ19" i="4"/>
  <c r="AJ102" i="4"/>
  <c r="AO70" i="4"/>
  <c r="AF17" i="4"/>
  <c r="AM108" i="4"/>
  <c r="AM221" i="4"/>
  <c r="AO81" i="4"/>
  <c r="AR81" i="4"/>
  <c r="AP193" i="4"/>
  <c r="AI206" i="4"/>
  <c r="AN157" i="4"/>
  <c r="AT205" i="4"/>
  <c r="AQ196" i="4"/>
  <c r="AJ153" i="4"/>
  <c r="AJ88" i="4"/>
  <c r="AI209" i="4"/>
  <c r="AN214" i="4"/>
  <c r="AO193" i="4"/>
  <c r="AO30" i="4"/>
  <c r="AS90" i="4"/>
  <c r="AF59" i="4"/>
  <c r="AF50" i="4"/>
  <c r="AT203" i="4"/>
  <c r="AR55" i="4"/>
  <c r="AI67" i="4"/>
  <c r="AR156" i="4"/>
  <c r="AQ21" i="4"/>
  <c r="AR114" i="4"/>
  <c r="AI84" i="12"/>
  <c r="AQ122" i="4"/>
  <c r="AS211" i="4"/>
  <c r="AJ57" i="4"/>
  <c r="AJ118" i="4"/>
  <c r="AL131" i="4"/>
  <c r="AR86" i="12"/>
  <c r="AL218" i="4"/>
  <c r="AL55" i="4"/>
  <c r="AS44" i="4"/>
  <c r="AN213" i="4"/>
  <c r="AO200" i="4"/>
  <c r="AO84" i="4"/>
  <c r="AR131" i="4"/>
  <c r="AQ137" i="4"/>
  <c r="AL203" i="4"/>
  <c r="AJ177" i="4"/>
  <c r="AF159" i="4"/>
  <c r="AP87" i="4"/>
  <c r="AI28" i="12"/>
  <c r="AQ97" i="4"/>
  <c r="AM77" i="4"/>
  <c r="AT137" i="4"/>
  <c r="AO161" i="4"/>
  <c r="AR192" i="4"/>
  <c r="AM100" i="4"/>
  <c r="AR123" i="4"/>
  <c r="AR73" i="4"/>
  <c r="AI74" i="4"/>
  <c r="AN112" i="4"/>
  <c r="AT14" i="4"/>
  <c r="AH89" i="4"/>
  <c r="AI64" i="12"/>
  <c r="AP203" i="4"/>
  <c r="AM183" i="4"/>
  <c r="AS154" i="4"/>
  <c r="AF153" i="4"/>
  <c r="AQ43" i="4"/>
  <c r="AQ221" i="4"/>
  <c r="AM122" i="4"/>
  <c r="AL185" i="4"/>
  <c r="AL212" i="4"/>
  <c r="AL167" i="4"/>
  <c r="AP37" i="4"/>
  <c r="AO221" i="4"/>
  <c r="AM209" i="4"/>
  <c r="AF110" i="4"/>
  <c r="AQ88" i="4"/>
  <c r="AT83" i="4"/>
  <c r="AF207" i="4"/>
  <c r="AJ200" i="4"/>
  <c r="AL159" i="4"/>
  <c r="AI92" i="4"/>
  <c r="AT55" i="4"/>
  <c r="AO127" i="4"/>
  <c r="AM89" i="4"/>
  <c r="AF29" i="4"/>
  <c r="AO206" i="4"/>
  <c r="AN72" i="4"/>
  <c r="AF161" i="4"/>
  <c r="AF187" i="4"/>
  <c r="AL17" i="4"/>
  <c r="AJ143" i="4"/>
  <c r="AF78" i="4"/>
  <c r="AP165" i="4"/>
  <c r="AT79" i="12"/>
  <c r="AO215" i="4"/>
  <c r="AO106" i="4"/>
  <c r="AL220" i="4"/>
  <c r="AQ193" i="4"/>
  <c r="AI195" i="4"/>
  <c r="AT50" i="4"/>
  <c r="AF49" i="4"/>
  <c r="AM50" i="12"/>
  <c r="AR48" i="12"/>
  <c r="AQ70" i="4"/>
  <c r="AS97" i="12"/>
  <c r="AM104" i="4"/>
  <c r="AR183" i="4"/>
  <c r="AF157" i="4"/>
  <c r="AQ163" i="4"/>
  <c r="AS126" i="4"/>
  <c r="AL15" i="4"/>
  <c r="AL215" i="4"/>
  <c r="AJ203" i="4"/>
  <c r="AL98" i="4"/>
  <c r="AF175" i="4"/>
  <c r="AR60" i="12"/>
  <c r="AP51" i="4"/>
  <c r="AT166" i="4"/>
  <c r="AT171" i="4"/>
  <c r="AF73" i="4"/>
  <c r="AI64" i="4"/>
  <c r="AI157" i="4"/>
  <c r="AO96" i="4"/>
  <c r="AM153" i="4"/>
  <c r="AL162" i="4"/>
  <c r="AO58" i="12"/>
  <c r="AR34" i="4"/>
  <c r="AO40" i="4"/>
  <c r="AL133" i="4"/>
  <c r="AM71" i="12"/>
  <c r="AI137" i="4"/>
  <c r="AM78" i="4"/>
  <c r="AR86" i="4"/>
  <c r="AI39" i="12"/>
  <c r="AJ107" i="4"/>
  <c r="AR176" i="4"/>
  <c r="AQ70" i="12"/>
  <c r="AT102" i="4"/>
  <c r="AJ155" i="4"/>
  <c r="AL78" i="4"/>
  <c r="AI24" i="4"/>
  <c r="AS107" i="4"/>
  <c r="AP75" i="4"/>
  <c r="AS156" i="4"/>
  <c r="AR216" i="4"/>
  <c r="AL63" i="4"/>
  <c r="AJ84" i="4"/>
  <c r="AS95" i="12"/>
  <c r="AL51" i="4"/>
  <c r="AQ33" i="12"/>
  <c r="AL221" i="4"/>
  <c r="AR213" i="4"/>
  <c r="AJ48" i="4"/>
  <c r="AR41" i="4"/>
  <c r="AN184" i="4"/>
  <c r="AP206" i="4"/>
  <c r="AO56" i="12"/>
  <c r="AL104" i="12"/>
  <c r="AO98" i="4"/>
  <c r="AP16" i="12"/>
  <c r="AJ74" i="4"/>
  <c r="AP181" i="4"/>
  <c r="AF163" i="4"/>
  <c r="AJ197" i="4"/>
  <c r="AO99" i="4"/>
  <c r="AP183" i="4"/>
  <c r="AR143" i="4"/>
  <c r="AQ132" i="4"/>
  <c r="AP128" i="4"/>
  <c r="AS45" i="4"/>
  <c r="AN49" i="12"/>
  <c r="AO219" i="4"/>
  <c r="AF98" i="4"/>
  <c r="AL64" i="4"/>
  <c r="AQ168" i="4"/>
  <c r="AI134" i="4"/>
  <c r="AN45" i="4"/>
  <c r="AS159" i="4"/>
  <c r="AM161" i="4"/>
  <c r="AO14" i="4"/>
  <c r="AF60" i="4"/>
  <c r="AT112" i="4"/>
  <c r="AQ127" i="4"/>
  <c r="AP61" i="4"/>
  <c r="AS19" i="4"/>
  <c r="AQ78" i="4"/>
  <c r="AJ208" i="4"/>
  <c r="AT47" i="4"/>
  <c r="AJ46" i="12"/>
  <c r="AF129" i="4"/>
  <c r="AT20" i="4"/>
  <c r="AQ153" i="4"/>
  <c r="AP166" i="4"/>
  <c r="AI176" i="4"/>
  <c r="AS169" i="4"/>
  <c r="AQ201" i="4"/>
  <c r="AM22" i="4"/>
  <c r="AJ176" i="4"/>
  <c r="AP70" i="4"/>
  <c r="AS55" i="4"/>
  <c r="AF88" i="4"/>
  <c r="AL97" i="4"/>
  <c r="AL89" i="4"/>
  <c r="AI102" i="4"/>
  <c r="AO22" i="4"/>
  <c r="AT60" i="4"/>
  <c r="AT138" i="4"/>
  <c r="AP217" i="4"/>
  <c r="AJ120" i="4"/>
  <c r="AL148" i="4"/>
  <c r="AT127" i="4"/>
  <c r="AJ47" i="4"/>
  <c r="AN197" i="4"/>
  <c r="AO137" i="4"/>
  <c r="AI179" i="4"/>
  <c r="AS125" i="4"/>
  <c r="AL54" i="4"/>
  <c r="AQ120" i="4"/>
  <c r="AT110" i="4"/>
  <c r="AS146" i="4"/>
  <c r="AT190" i="4"/>
  <c r="AN115" i="4"/>
  <c r="AS180" i="4"/>
  <c r="AL199" i="4"/>
  <c r="AS81" i="4"/>
  <c r="AP57" i="4"/>
  <c r="AP175" i="4"/>
  <c r="AP91" i="12"/>
  <c r="AP151" i="4"/>
  <c r="AO125" i="4"/>
  <c r="AO55" i="4"/>
  <c r="AT151" i="4"/>
  <c r="AO77" i="4"/>
  <c r="AJ79" i="12"/>
  <c r="AJ54" i="4"/>
  <c r="AN206" i="4"/>
  <c r="AF215" i="4"/>
  <c r="AN192" i="4"/>
  <c r="AM177" i="4"/>
  <c r="AS29" i="4"/>
  <c r="AJ189" i="4"/>
  <c r="AQ16" i="12"/>
  <c r="AM21" i="4"/>
  <c r="AO91" i="4"/>
  <c r="AT109" i="4"/>
  <c r="AQ136" i="4"/>
  <c r="AP73" i="4"/>
  <c r="AI147" i="4"/>
  <c r="AR186" i="4"/>
  <c r="AR29" i="4"/>
  <c r="AL92" i="4"/>
  <c r="AF124" i="4"/>
  <c r="AF123" i="4"/>
  <c r="AQ62" i="4"/>
  <c r="AL132" i="4"/>
  <c r="AL47" i="4"/>
  <c r="AP170" i="4"/>
  <c r="AL68" i="4"/>
  <c r="AJ25" i="12"/>
  <c r="AP103" i="4"/>
  <c r="AL104" i="4"/>
  <c r="AN73" i="4"/>
  <c r="AN185" i="4"/>
  <c r="AN18" i="4"/>
  <c r="AS43" i="12"/>
  <c r="AS35" i="4"/>
  <c r="AF200" i="4"/>
  <c r="AI201" i="4"/>
  <c r="AS71" i="12"/>
  <c r="AL141" i="4"/>
  <c r="AE51" i="12"/>
  <c r="AF120" i="4"/>
  <c r="AR60" i="4"/>
  <c r="AR30" i="12"/>
  <c r="AF152" i="4"/>
  <c r="AS89" i="4"/>
  <c r="AF27" i="4"/>
  <c r="AM195" i="4"/>
  <c r="AT173" i="4"/>
  <c r="AS202" i="4"/>
  <c r="AQ64" i="4"/>
  <c r="AR169" i="4"/>
  <c r="AO160" i="4"/>
  <c r="AR175" i="4"/>
  <c r="AL79" i="4"/>
  <c r="AJ186" i="4"/>
  <c r="AL138" i="4"/>
  <c r="AL188" i="4"/>
  <c r="AJ221" i="4"/>
  <c r="AS86" i="4"/>
  <c r="AL213" i="4"/>
  <c r="AN102" i="4"/>
  <c r="AP76" i="12"/>
  <c r="AF135" i="4"/>
  <c r="AQ114" i="4"/>
  <c r="AO205" i="4"/>
  <c r="AS96" i="4"/>
  <c r="AP207" i="4"/>
  <c r="AI193" i="4"/>
  <c r="AR129" i="4"/>
  <c r="AJ193" i="4"/>
  <c r="AM63" i="4"/>
  <c r="AT61" i="4"/>
  <c r="AS160" i="4"/>
  <c r="AT59" i="4"/>
  <c r="AN119" i="4"/>
  <c r="AQ104" i="4"/>
  <c r="AR220" i="4"/>
  <c r="AM173" i="4"/>
  <c r="AR182" i="4"/>
  <c r="M56" i="12" l="1"/>
  <c r="M41" i="12"/>
  <c r="M15" i="12"/>
  <c r="I56" i="4"/>
  <c r="I41" i="4"/>
  <c r="I74" i="4"/>
  <c r="I15" i="4"/>
  <c r="K74" i="4"/>
  <c r="F88" i="4"/>
  <c r="H9" i="4"/>
  <c r="M9" i="4"/>
  <c r="F74" i="4"/>
  <c r="F41" i="4"/>
  <c r="I74" i="12"/>
  <c r="I41" i="12"/>
  <c r="I15" i="12"/>
  <c r="F88" i="12"/>
  <c r="I88" i="12"/>
  <c r="L74" i="12"/>
  <c r="L15" i="12"/>
  <c r="K82" i="4"/>
  <c r="J80" i="4"/>
  <c r="G92" i="4" s="1"/>
  <c r="H68" i="4"/>
  <c r="H66" i="4"/>
  <c r="E91" i="4" s="1"/>
  <c r="H88" i="4"/>
  <c r="H34" i="4"/>
  <c r="H33" i="4"/>
  <c r="E89" i="4" s="1"/>
  <c r="L9" i="4"/>
  <c r="K69" i="4"/>
  <c r="K66" i="4"/>
  <c r="H91" i="4" s="1"/>
  <c r="J9" i="4"/>
  <c r="M68" i="4"/>
  <c r="M69" i="4"/>
  <c r="D74" i="4"/>
  <c r="J88" i="12"/>
  <c r="K74" i="12"/>
  <c r="K56" i="12"/>
  <c r="H88" i="12"/>
  <c r="K41" i="12"/>
  <c r="H56" i="12"/>
  <c r="E88" i="12"/>
  <c r="H41" i="12"/>
  <c r="H15" i="12"/>
  <c r="O23" i="23"/>
  <c r="P23" i="23"/>
  <c r="Q23" i="23" s="1"/>
  <c r="J82" i="4"/>
  <c r="I69" i="4"/>
  <c r="K56" i="4"/>
  <c r="F56" i="4"/>
  <c r="B56" i="4"/>
  <c r="M74" i="12"/>
  <c r="I19" i="23"/>
  <c r="I17" i="23"/>
  <c r="I15" i="23"/>
  <c r="I16" i="23"/>
  <c r="I20" i="23"/>
  <c r="I18" i="23"/>
  <c r="L34" i="12"/>
  <c r="I50" i="12"/>
  <c r="H68" i="12"/>
  <c r="J69" i="12"/>
  <c r="H83" i="12"/>
  <c r="L26" i="27"/>
  <c r="N26" i="27" s="1"/>
  <c r="G14" i="27"/>
  <c r="G16" i="27"/>
  <c r="F15" i="97"/>
  <c r="G21" i="97"/>
  <c r="G17" i="97"/>
  <c r="F21" i="97"/>
  <c r="F17" i="97"/>
  <c r="G20" i="97"/>
  <c r="G16" i="97"/>
  <c r="F20" i="97"/>
  <c r="F16" i="97"/>
  <c r="P27" i="99"/>
  <c r="Q27" i="99" s="1"/>
  <c r="O27" i="99"/>
  <c r="D9" i="124"/>
  <c r="L9" i="124"/>
  <c r="D58" i="124"/>
  <c r="L58" i="124"/>
  <c r="K27" i="16"/>
  <c r="M27" i="16" s="1"/>
  <c r="C10" i="23"/>
  <c r="I16" i="27"/>
  <c r="C10" i="80"/>
  <c r="F19" i="97"/>
  <c r="G19" i="97"/>
  <c r="I19" i="97"/>
  <c r="I17" i="97"/>
  <c r="I18" i="97"/>
  <c r="I15" i="97"/>
  <c r="I20" i="122"/>
  <c r="I19" i="122"/>
  <c r="I15" i="122"/>
  <c r="I16" i="122"/>
  <c r="I17" i="122"/>
  <c r="C10" i="122"/>
  <c r="I18" i="122"/>
  <c r="I49" i="12"/>
  <c r="L36" i="12"/>
  <c r="F56" i="12"/>
  <c r="B15" i="12"/>
  <c r="J66" i="12"/>
  <c r="G91" i="12" s="1"/>
  <c r="J9" i="12"/>
  <c r="J36" i="12"/>
  <c r="F14" i="27"/>
  <c r="G14" i="97"/>
  <c r="F14" i="97"/>
  <c r="L67" i="18"/>
  <c r="E67" i="18"/>
  <c r="E25" i="97"/>
  <c r="F25" i="97" s="1"/>
  <c r="N23" i="66"/>
  <c r="O23" i="66" s="1"/>
  <c r="L26" i="101"/>
  <c r="G15" i="101"/>
  <c r="G17" i="101"/>
  <c r="G16" i="101"/>
  <c r="F16" i="101"/>
  <c r="G14" i="101"/>
  <c r="F15" i="101"/>
  <c r="D119" i="18"/>
  <c r="L119" i="18"/>
  <c r="D54" i="18"/>
  <c r="H54" i="18"/>
  <c r="I16" i="112"/>
  <c r="I17" i="112"/>
  <c r="C10" i="112"/>
  <c r="I51" i="12"/>
  <c r="F15" i="12"/>
  <c r="M35" i="12"/>
  <c r="G15" i="27"/>
  <c r="I15" i="80"/>
  <c r="G15" i="97"/>
  <c r="I16" i="99"/>
  <c r="I18" i="99"/>
  <c r="I17" i="99"/>
  <c r="N26" i="101"/>
  <c r="P26" i="99"/>
  <c r="Q26" i="99" s="1"/>
  <c r="E21" i="112"/>
  <c r="F21" i="112" s="1"/>
  <c r="P23" i="66"/>
  <c r="Q23" i="66" s="1"/>
  <c r="N26" i="112"/>
  <c r="K26" i="127"/>
  <c r="P23" i="127"/>
  <c r="G17" i="155"/>
  <c r="F17" i="155"/>
  <c r="G16" i="155"/>
  <c r="F16" i="155"/>
  <c r="G14" i="155"/>
  <c r="H118" i="124"/>
  <c r="G15" i="155"/>
  <c r="L118" i="124"/>
  <c r="I15" i="127"/>
  <c r="O23" i="127"/>
  <c r="L26" i="127" s="1"/>
  <c r="F18" i="155"/>
  <c r="G18" i="122"/>
  <c r="F20" i="122"/>
  <c r="G15" i="122"/>
  <c r="L109" i="124"/>
  <c r="F15" i="124"/>
  <c r="F102" i="124"/>
  <c r="I18" i="155"/>
  <c r="I16" i="155"/>
  <c r="I17" i="155"/>
  <c r="I19" i="157"/>
  <c r="I15" i="157"/>
  <c r="I16" i="157"/>
  <c r="C10" i="157"/>
  <c r="F17" i="157"/>
  <c r="F15" i="157"/>
  <c r="P23" i="157"/>
  <c r="Q23" i="157" s="1"/>
  <c r="F18" i="157"/>
  <c r="G18" i="157"/>
  <c r="G16" i="157"/>
  <c r="D77" i="124"/>
  <c r="D101" i="18"/>
  <c r="L3" i="124"/>
  <c r="L26" i="18"/>
  <c r="L77" i="124"/>
  <c r="E8" i="124"/>
  <c r="H48" i="124"/>
  <c r="H77" i="124"/>
  <c r="L37" i="18"/>
  <c r="L82" i="18"/>
  <c r="E26" i="18"/>
  <c r="D70" i="18"/>
  <c r="H89" i="18"/>
  <c r="E3" i="124"/>
  <c r="F3" i="124" s="1"/>
  <c r="E5" i="18"/>
  <c r="H48" i="18"/>
  <c r="D69" i="18"/>
  <c r="L79" i="18"/>
  <c r="E101" i="18"/>
  <c r="L114" i="124"/>
  <c r="H46" i="124"/>
  <c r="L53" i="124"/>
  <c r="E109" i="124"/>
  <c r="H101" i="18"/>
  <c r="E98" i="18"/>
  <c r="L45" i="18"/>
  <c r="H58" i="18"/>
  <c r="H118" i="18"/>
  <c r="E58" i="18"/>
  <c r="H109" i="124"/>
  <c r="E4" i="18"/>
  <c r="H21" i="18"/>
  <c r="E5" i="124"/>
  <c r="L124" i="18"/>
  <c r="L27" i="18"/>
  <c r="H12" i="18"/>
  <c r="D21" i="18"/>
  <c r="E37" i="124"/>
  <c r="F37" i="124" s="1"/>
  <c r="E56" i="124"/>
  <c r="E21" i="18"/>
  <c r="H116" i="18"/>
  <c r="E73" i="18"/>
  <c r="E55" i="18"/>
  <c r="H109" i="18"/>
  <c r="L37" i="124"/>
  <c r="H73" i="124"/>
  <c r="H37" i="124"/>
  <c r="E44" i="18"/>
  <c r="H73" i="18"/>
  <c r="D2" i="18"/>
  <c r="H68" i="18"/>
  <c r="E115" i="124"/>
  <c r="E12" i="18"/>
  <c r="E99" i="18"/>
  <c r="D92" i="18"/>
  <c r="H53" i="124"/>
  <c r="E53" i="124"/>
  <c r="F53" i="124" s="1"/>
  <c r="L94" i="124"/>
  <c r="F28" i="124"/>
  <c r="D50" i="18"/>
  <c r="L66" i="124"/>
  <c r="D112" i="124"/>
  <c r="E89" i="18"/>
  <c r="E37" i="18"/>
  <c r="H37" i="18"/>
  <c r="H60" i="18"/>
  <c r="E112" i="124"/>
  <c r="L69" i="124"/>
  <c r="D21" i="124"/>
  <c r="H104" i="18"/>
  <c r="L24" i="124"/>
  <c r="F93" i="124"/>
  <c r="E73" i="124"/>
  <c r="L6" i="124"/>
  <c r="H21" i="124"/>
  <c r="L86" i="18"/>
  <c r="L89" i="18"/>
  <c r="L104" i="18"/>
  <c r="H69" i="18"/>
  <c r="L68" i="18"/>
  <c r="D6" i="124"/>
  <c r="F6" i="124" s="1"/>
  <c r="D48" i="124"/>
  <c r="E65" i="18"/>
  <c r="D5" i="124"/>
  <c r="E27" i="18"/>
  <c r="E92" i="18"/>
  <c r="E50" i="18"/>
  <c r="D13" i="124"/>
  <c r="H50" i="18"/>
  <c r="L60" i="18"/>
  <c r="D73" i="124"/>
  <c r="D20" i="124"/>
  <c r="D24" i="124"/>
  <c r="F24" i="124" s="1"/>
  <c r="L45" i="124"/>
  <c r="F34" i="124"/>
  <c r="E13" i="18"/>
  <c r="E10" i="18"/>
  <c r="E54" i="18"/>
  <c r="H10" i="18"/>
  <c r="D24" i="18"/>
  <c r="H127" i="18"/>
  <c r="H119" i="18"/>
  <c r="D56" i="124"/>
  <c r="F56" i="124" s="1"/>
  <c r="L112" i="124"/>
  <c r="H85" i="124"/>
  <c r="E94" i="124"/>
  <c r="F94" i="124" s="1"/>
  <c r="E104" i="18"/>
  <c r="H84" i="18"/>
  <c r="D68" i="18"/>
  <c r="H13" i="18"/>
  <c r="D26" i="18"/>
  <c r="E119" i="124"/>
  <c r="E48" i="124"/>
  <c r="D74" i="124"/>
  <c r="H94" i="124"/>
  <c r="D25" i="124"/>
  <c r="F16" i="124"/>
  <c r="H45" i="124"/>
  <c r="F18" i="124"/>
  <c r="E80" i="18"/>
  <c r="H80" i="18"/>
  <c r="D80" i="18"/>
  <c r="D79" i="18"/>
  <c r="H9" i="18"/>
  <c r="D67" i="124"/>
  <c r="E22" i="18"/>
  <c r="L13" i="18"/>
  <c r="H4" i="18"/>
  <c r="L4" i="18"/>
  <c r="D84" i="18"/>
  <c r="H111" i="18"/>
  <c r="H7" i="18"/>
  <c r="H119" i="124"/>
  <c r="D107" i="124"/>
  <c r="F107" i="124" s="1"/>
  <c r="D45" i="124"/>
  <c r="F45" i="124" s="1"/>
  <c r="E67" i="124"/>
  <c r="H3" i="124"/>
  <c r="E21" i="124"/>
  <c r="F39" i="124"/>
  <c r="E46" i="124"/>
  <c r="H74" i="124"/>
  <c r="L127" i="18"/>
  <c r="L113" i="18"/>
  <c r="D95" i="18"/>
  <c r="E107" i="124"/>
  <c r="L67" i="124"/>
  <c r="E85" i="18"/>
  <c r="E43" i="18"/>
  <c r="E91" i="18"/>
  <c r="L56" i="18"/>
  <c r="L43" i="18"/>
  <c r="L20" i="18"/>
  <c r="H27" i="18"/>
  <c r="D43" i="18"/>
  <c r="H115" i="18"/>
  <c r="L120" i="124"/>
  <c r="D120" i="124"/>
  <c r="E25" i="124"/>
  <c r="F109" i="124"/>
  <c r="E95" i="18"/>
  <c r="E119" i="18"/>
  <c r="E20" i="18"/>
  <c r="L85" i="18"/>
  <c r="L95" i="18"/>
  <c r="D123" i="18"/>
  <c r="D10" i="18"/>
  <c r="E120" i="124"/>
  <c r="D46" i="124"/>
  <c r="E17" i="124"/>
  <c r="L5" i="124"/>
  <c r="H100" i="124"/>
  <c r="E91" i="124"/>
  <c r="F91" i="124" s="1"/>
  <c r="L25" i="124"/>
  <c r="H6" i="124"/>
  <c r="E11" i="124"/>
  <c r="F31" i="124"/>
  <c r="F35" i="124"/>
  <c r="F76" i="124"/>
  <c r="D86" i="124"/>
  <c r="F86" i="124" s="1"/>
  <c r="F110" i="124"/>
  <c r="L115" i="124"/>
  <c r="H104" i="124"/>
  <c r="E75" i="18"/>
  <c r="E59" i="18"/>
  <c r="E107" i="18"/>
  <c r="L100" i="18"/>
  <c r="D83" i="18"/>
  <c r="L32" i="18"/>
  <c r="L54" i="18"/>
  <c r="D51" i="18"/>
  <c r="D91" i="18"/>
  <c r="D20" i="18"/>
  <c r="L104" i="124"/>
  <c r="E104" i="124"/>
  <c r="F104" i="124" s="1"/>
  <c r="D60" i="124"/>
  <c r="E98" i="124"/>
  <c r="F98" i="124" s="1"/>
  <c r="E123" i="18"/>
  <c r="E115" i="18"/>
  <c r="H91" i="18"/>
  <c r="H91" i="124"/>
  <c r="D23" i="18"/>
  <c r="L91" i="124"/>
  <c r="E60" i="124"/>
  <c r="E127" i="18"/>
  <c r="E100" i="18"/>
  <c r="E7" i="18"/>
  <c r="E23" i="18"/>
  <c r="D74" i="18"/>
  <c r="L36" i="18"/>
  <c r="L97" i="18"/>
  <c r="H100" i="18"/>
  <c r="L12" i="18"/>
  <c r="H86" i="124"/>
  <c r="F77" i="124"/>
  <c r="L11" i="124"/>
  <c r="H60" i="124"/>
  <c r="H24" i="124"/>
  <c r="L89" i="124"/>
  <c r="F41" i="124"/>
  <c r="D115" i="18"/>
  <c r="H79" i="124"/>
  <c r="E25" i="18"/>
  <c r="L123" i="18"/>
  <c r="L23" i="18"/>
  <c r="E120" i="18"/>
  <c r="E111" i="18"/>
  <c r="L111" i="18"/>
  <c r="L7" i="18"/>
  <c r="H98" i="18"/>
  <c r="H56" i="18"/>
  <c r="L86" i="124"/>
  <c r="D17" i="124"/>
  <c r="F17" i="124" s="1"/>
  <c r="H116" i="124"/>
  <c r="E58" i="124"/>
  <c r="F58" i="124" s="1"/>
  <c r="L57" i="124"/>
  <c r="H92" i="18"/>
  <c r="E97" i="124"/>
  <c r="D97" i="124"/>
  <c r="L97" i="124"/>
  <c r="E42" i="18"/>
  <c r="L42" i="18"/>
  <c r="L64" i="124"/>
  <c r="E64" i="124"/>
  <c r="D64" i="124"/>
  <c r="H72" i="18"/>
  <c r="L72" i="18"/>
  <c r="D72" i="18"/>
  <c r="H88" i="18"/>
  <c r="L29" i="18"/>
  <c r="E29" i="18"/>
  <c r="D29" i="18"/>
  <c r="E51" i="124"/>
  <c r="L51" i="124"/>
  <c r="D51" i="124"/>
  <c r="F61" i="124"/>
  <c r="L118" i="18"/>
  <c r="D118" i="18"/>
  <c r="E88" i="18"/>
  <c r="E79" i="18"/>
  <c r="L48" i="18"/>
  <c r="D78" i="18"/>
  <c r="E78" i="18"/>
  <c r="D46" i="18"/>
  <c r="E46" i="18"/>
  <c r="L125" i="18"/>
  <c r="D125" i="18"/>
  <c r="E125" i="18"/>
  <c r="H117" i="18"/>
  <c r="E117" i="18"/>
  <c r="D117" i="18"/>
  <c r="L49" i="18"/>
  <c r="E49" i="18"/>
  <c r="D49" i="18"/>
  <c r="H66" i="124"/>
  <c r="E9" i="124"/>
  <c r="F9" i="124" s="1"/>
  <c r="H9" i="124"/>
  <c r="F52" i="124"/>
  <c r="D78" i="124"/>
  <c r="L78" i="124"/>
  <c r="E78" i="124"/>
  <c r="D83" i="124"/>
  <c r="E118" i="124"/>
  <c r="F118" i="124" s="1"/>
  <c r="D17" i="18"/>
  <c r="E17" i="18"/>
  <c r="E70" i="124"/>
  <c r="H70" i="124"/>
  <c r="D70" i="124"/>
  <c r="L70" i="124"/>
  <c r="D109" i="18"/>
  <c r="L109" i="18"/>
  <c r="D57" i="18"/>
  <c r="H57" i="18"/>
  <c r="H55" i="124"/>
  <c r="L55" i="124"/>
  <c r="D55" i="124"/>
  <c r="D96" i="124"/>
  <c r="L96" i="124"/>
  <c r="E96" i="124"/>
  <c r="D108" i="18"/>
  <c r="L108" i="18"/>
  <c r="E90" i="124"/>
  <c r="D90" i="124"/>
  <c r="H90" i="124"/>
  <c r="L90" i="124"/>
  <c r="E24" i="18"/>
  <c r="H42" i="18"/>
  <c r="L17" i="18"/>
  <c r="H106" i="18"/>
  <c r="L106" i="18"/>
  <c r="D106" i="18"/>
  <c r="D33" i="18"/>
  <c r="E33" i="18"/>
  <c r="H33" i="18"/>
  <c r="D116" i="18"/>
  <c r="L116" i="18"/>
  <c r="H97" i="124"/>
  <c r="E75" i="124"/>
  <c r="H75" i="124"/>
  <c r="D75" i="124"/>
  <c r="L75" i="124"/>
  <c r="E56" i="18"/>
  <c r="E48" i="18"/>
  <c r="L66" i="18"/>
  <c r="L3" i="18"/>
  <c r="H24" i="18"/>
  <c r="L83" i="18"/>
  <c r="E83" i="18"/>
  <c r="E77" i="18"/>
  <c r="H77" i="18"/>
  <c r="D77" i="18"/>
  <c r="L56" i="124"/>
  <c r="H113" i="124"/>
  <c r="L113" i="124"/>
  <c r="E113" i="124"/>
  <c r="F113" i="124" s="1"/>
  <c r="L30" i="18"/>
  <c r="E30" i="18"/>
  <c r="L99" i="18"/>
  <c r="H99" i="18"/>
  <c r="H19" i="124"/>
  <c r="D19" i="124"/>
  <c r="E20" i="124"/>
  <c r="F20" i="124" s="1"/>
  <c r="L20" i="124"/>
  <c r="L72" i="124"/>
  <c r="D72" i="124"/>
  <c r="H126" i="18"/>
  <c r="D126" i="18"/>
  <c r="L126" i="18"/>
  <c r="D66" i="124"/>
  <c r="F66" i="124" s="1"/>
  <c r="L43" i="124"/>
  <c r="H43" i="124"/>
  <c r="D43" i="124"/>
  <c r="E43" i="124"/>
  <c r="H88" i="124"/>
  <c r="E88" i="124"/>
  <c r="D88" i="124"/>
  <c r="E63" i="18"/>
  <c r="E57" i="18"/>
  <c r="E72" i="18"/>
  <c r="H78" i="18"/>
  <c r="D88" i="18"/>
  <c r="H11" i="18"/>
  <c r="E11" i="18"/>
  <c r="H124" i="18"/>
  <c r="D124" i="18"/>
  <c r="D94" i="18"/>
  <c r="H94" i="18"/>
  <c r="L94" i="18"/>
  <c r="E94" i="18"/>
  <c r="H29" i="124"/>
  <c r="D29" i="124"/>
  <c r="E126" i="18"/>
  <c r="E108" i="18"/>
  <c r="D42" i="18"/>
  <c r="E32" i="18"/>
  <c r="H32" i="18"/>
  <c r="D44" i="18"/>
  <c r="D8" i="18"/>
  <c r="H8" i="18"/>
  <c r="L2" i="18"/>
  <c r="E2" i="18"/>
  <c r="L44" i="18"/>
  <c r="E83" i="124"/>
  <c r="E55" i="124"/>
  <c r="E72" i="124"/>
  <c r="H22" i="124"/>
  <c r="D22" i="124"/>
  <c r="F22" i="124" s="1"/>
  <c r="L22" i="124"/>
  <c r="E27" i="124"/>
  <c r="H27" i="124"/>
  <c r="D27" i="124"/>
  <c r="F105" i="124"/>
  <c r="D114" i="124"/>
  <c r="E114" i="124"/>
  <c r="D115" i="124"/>
  <c r="E121" i="18"/>
  <c r="H107" i="124"/>
  <c r="D11" i="124"/>
  <c r="L17" i="124"/>
  <c r="L85" i="124"/>
  <c r="H58" i="124"/>
  <c r="F81" i="124"/>
  <c r="D85" i="124"/>
  <c r="F85" i="124" s="1"/>
  <c r="L2" i="124"/>
  <c r="E45" i="18"/>
  <c r="E74" i="18"/>
  <c r="E36" i="18"/>
  <c r="E60" i="18"/>
  <c r="H86" i="18"/>
  <c r="H45" i="18"/>
  <c r="H74" i="18"/>
  <c r="H62" i="124"/>
  <c r="D119" i="124"/>
  <c r="E9" i="18"/>
  <c r="E113" i="18"/>
  <c r="L98" i="18"/>
  <c r="H36" i="18"/>
  <c r="H107" i="18"/>
  <c r="H113" i="18"/>
  <c r="E74" i="124"/>
  <c r="F74" i="124" s="1"/>
  <c r="D2" i="124"/>
  <c r="H121" i="124"/>
  <c r="F8" i="124"/>
  <c r="F47" i="124"/>
  <c r="L100" i="124"/>
  <c r="H13" i="124"/>
  <c r="E13" i="124"/>
  <c r="L59" i="124"/>
  <c r="E59" i="124"/>
  <c r="L101" i="124"/>
  <c r="E101" i="124"/>
  <c r="F101" i="124" s="1"/>
  <c r="E87" i="18"/>
  <c r="H87" i="18"/>
  <c r="H62" i="18"/>
  <c r="D62" i="18"/>
  <c r="H114" i="18"/>
  <c r="E114" i="18"/>
  <c r="D114" i="18"/>
  <c r="L114" i="18"/>
  <c r="H101" i="124"/>
  <c r="D80" i="124"/>
  <c r="H10" i="124"/>
  <c r="D10" i="124"/>
  <c r="F10" i="124" s="1"/>
  <c r="L10" i="124"/>
  <c r="H23" i="124"/>
  <c r="E23" i="124"/>
  <c r="L23" i="124"/>
  <c r="D23" i="124"/>
  <c r="L32" i="124"/>
  <c r="H32" i="124"/>
  <c r="E69" i="124"/>
  <c r="F69" i="124" s="1"/>
  <c r="H69" i="124"/>
  <c r="D108" i="124"/>
  <c r="F108" i="124" s="1"/>
  <c r="E89" i="124"/>
  <c r="F89" i="124" s="1"/>
  <c r="H89" i="124"/>
  <c r="L46" i="18"/>
  <c r="L75" i="18"/>
  <c r="D87" i="18"/>
  <c r="L19" i="18"/>
  <c r="L122" i="18"/>
  <c r="H75" i="18"/>
  <c r="D22" i="18"/>
  <c r="D97" i="18"/>
  <c r="H97" i="18"/>
  <c r="D86" i="18"/>
  <c r="D82" i="18"/>
  <c r="H82" i="18"/>
  <c r="D25" i="18"/>
  <c r="H70" i="18"/>
  <c r="E70" i="18"/>
  <c r="H46" i="18"/>
  <c r="D65" i="18"/>
  <c r="D55" i="18"/>
  <c r="L11" i="18"/>
  <c r="D11" i="18"/>
  <c r="L121" i="18"/>
  <c r="D121" i="18"/>
  <c r="L64" i="18"/>
  <c r="D64" i="18"/>
  <c r="H64" i="18"/>
  <c r="D68" i="124"/>
  <c r="F68" i="124" s="1"/>
  <c r="H8" i="124"/>
  <c r="L42" i="124"/>
  <c r="E42" i="124"/>
  <c r="H42" i="124"/>
  <c r="D42" i="124"/>
  <c r="H26" i="124"/>
  <c r="L26" i="124"/>
  <c r="D26" i="124"/>
  <c r="F26" i="124" s="1"/>
  <c r="H44" i="124"/>
  <c r="E44" i="124"/>
  <c r="D44" i="124"/>
  <c r="D54" i="124"/>
  <c r="L54" i="124"/>
  <c r="L84" i="124"/>
  <c r="D84" i="124"/>
  <c r="E106" i="124"/>
  <c r="H106" i="124"/>
  <c r="L63" i="18"/>
  <c r="D63" i="18"/>
  <c r="H6" i="18"/>
  <c r="E6" i="18"/>
  <c r="L6" i="18"/>
  <c r="D63" i="124"/>
  <c r="F63" i="124" s="1"/>
  <c r="H63" i="124"/>
  <c r="L63" i="124"/>
  <c r="L96" i="18"/>
  <c r="D96" i="18"/>
  <c r="D53" i="18"/>
  <c r="L53" i="18"/>
  <c r="E53" i="18"/>
  <c r="H120" i="18"/>
  <c r="L120" i="18"/>
  <c r="H30" i="124"/>
  <c r="E30" i="124"/>
  <c r="D30" i="124"/>
  <c r="L30" i="124"/>
  <c r="E36" i="124"/>
  <c r="F36" i="124" s="1"/>
  <c r="L36" i="124"/>
  <c r="D49" i="124"/>
  <c r="F49" i="124" s="1"/>
  <c r="L49" i="124"/>
  <c r="H49" i="124"/>
  <c r="H65" i="124"/>
  <c r="D65" i="124"/>
  <c r="E65" i="124"/>
  <c r="D71" i="124"/>
  <c r="L71" i="124"/>
  <c r="E71" i="124"/>
  <c r="H92" i="124"/>
  <c r="E92" i="124"/>
  <c r="F92" i="124" s="1"/>
  <c r="L92" i="124"/>
  <c r="L108" i="124"/>
  <c r="H108" i="124"/>
  <c r="L111" i="124"/>
  <c r="H111" i="124"/>
  <c r="D111" i="124"/>
  <c r="E111" i="124"/>
  <c r="E116" i="124"/>
  <c r="F116" i="124" s="1"/>
  <c r="L116" i="124"/>
  <c r="L121" i="124"/>
  <c r="E121" i="124"/>
  <c r="F121" i="124" s="1"/>
  <c r="E66" i="18"/>
  <c r="E122" i="18"/>
  <c r="L73" i="18"/>
  <c r="L8" i="18"/>
  <c r="H53" i="18"/>
  <c r="D85" i="18"/>
  <c r="D19" i="18"/>
  <c r="L59" i="18"/>
  <c r="D59" i="18"/>
  <c r="H38" i="18"/>
  <c r="E38" i="18"/>
  <c r="D38" i="18"/>
  <c r="L38" i="18"/>
  <c r="L65" i="18"/>
  <c r="H84" i="124"/>
  <c r="H36" i="124"/>
  <c r="L8" i="124"/>
  <c r="H59" i="124"/>
  <c r="H7" i="124"/>
  <c r="D7" i="124"/>
  <c r="E7" i="124"/>
  <c r="F40" i="124"/>
  <c r="E79" i="124"/>
  <c r="F79" i="124" s="1"/>
  <c r="D82" i="124"/>
  <c r="L82" i="124"/>
  <c r="E82" i="124"/>
  <c r="D87" i="124"/>
  <c r="E95" i="124"/>
  <c r="F95" i="124" s="1"/>
  <c r="H95" i="124"/>
  <c r="L95" i="124"/>
  <c r="L98" i="124"/>
  <c r="H98" i="124"/>
  <c r="L122" i="124"/>
  <c r="H122" i="124"/>
  <c r="E122" i="124"/>
  <c r="F122" i="124" s="1"/>
  <c r="F14" i="124"/>
  <c r="H68" i="124"/>
  <c r="L68" i="124"/>
  <c r="H80" i="124"/>
  <c r="E80" i="124"/>
  <c r="L62" i="18"/>
  <c r="E103" i="18"/>
  <c r="L103" i="18"/>
  <c r="E3" i="18"/>
  <c r="D3" i="18"/>
  <c r="L112" i="18"/>
  <c r="H112" i="18"/>
  <c r="L33" i="124"/>
  <c r="D33" i="124"/>
  <c r="F33" i="124" s="1"/>
  <c r="E96" i="18"/>
  <c r="E19" i="18"/>
  <c r="E112" i="18"/>
  <c r="H103" i="18"/>
  <c r="D122" i="18"/>
  <c r="L25" i="18"/>
  <c r="D9" i="18"/>
  <c r="E51" i="18"/>
  <c r="L51" i="18"/>
  <c r="L55" i="18"/>
  <c r="H33" i="124"/>
  <c r="L19" i="124"/>
  <c r="D32" i="124"/>
  <c r="F5" i="124"/>
  <c r="H71" i="124"/>
  <c r="D50" i="124"/>
  <c r="L50" i="124"/>
  <c r="E50" i="124"/>
  <c r="E54" i="124"/>
  <c r="L79" i="124"/>
  <c r="E99" i="124"/>
  <c r="D99" i="124"/>
  <c r="L106" i="124"/>
  <c r="D117" i="124"/>
  <c r="F117" i="124" s="1"/>
  <c r="L117" i="124"/>
  <c r="H117" i="124"/>
  <c r="L71" i="18"/>
  <c r="D71" i="18"/>
  <c r="H71" i="18"/>
  <c r="H5" i="18"/>
  <c r="L90" i="18"/>
  <c r="E90" i="18"/>
  <c r="D30" i="18"/>
  <c r="H30" i="18"/>
  <c r="E84" i="124"/>
  <c r="F19" i="124"/>
  <c r="E69" i="18"/>
  <c r="D66" i="18"/>
  <c r="L22" i="18"/>
  <c r="H90" i="18"/>
  <c r="D67" i="18"/>
  <c r="H67" i="18"/>
  <c r="E32" i="124"/>
  <c r="E2" i="124"/>
  <c r="D59" i="124"/>
  <c r="E29" i="124"/>
  <c r="L65" i="124"/>
  <c r="H4" i="124"/>
  <c r="E4" i="124"/>
  <c r="D4" i="124"/>
  <c r="H12" i="124"/>
  <c r="E12" i="124"/>
  <c r="D12" i="124"/>
  <c r="L12" i="124"/>
  <c r="H38" i="124"/>
  <c r="E38" i="124"/>
  <c r="D38" i="124"/>
  <c r="L44" i="124"/>
  <c r="H54" i="124"/>
  <c r="E57" i="124"/>
  <c r="F57" i="124" s="1"/>
  <c r="H57" i="124"/>
  <c r="L62" i="124"/>
  <c r="D62" i="124"/>
  <c r="F62" i="124" s="1"/>
  <c r="L87" i="124"/>
  <c r="E87" i="124"/>
  <c r="D100" i="124"/>
  <c r="F100" i="124" s="1"/>
  <c r="E103" i="124"/>
  <c r="D103" i="124"/>
  <c r="H103" i="124"/>
  <c r="D106" i="124"/>
  <c r="L83" i="124"/>
  <c r="D107" i="18"/>
  <c r="AK49" i="4"/>
  <c r="AK143" i="4"/>
  <c r="AK88" i="4"/>
  <c r="AK208" i="4"/>
  <c r="AK153" i="4"/>
  <c r="AK30" i="12"/>
  <c r="AK189" i="4"/>
  <c r="AK84" i="4"/>
  <c r="AK102" i="4"/>
  <c r="AK19" i="4"/>
  <c r="AK56" i="12"/>
  <c r="AK193" i="4"/>
  <c r="AK118" i="4"/>
  <c r="AK57" i="4"/>
  <c r="AK126" i="4"/>
  <c r="AK123" i="4"/>
  <c r="AK132" i="4"/>
  <c r="AK101" i="4"/>
  <c r="AK86" i="4"/>
  <c r="AK198" i="4"/>
  <c r="AK205" i="4"/>
  <c r="AK185" i="4"/>
  <c r="AK117" i="4"/>
  <c r="AK54" i="4"/>
  <c r="AK151" i="4"/>
  <c r="AK174" i="4"/>
  <c r="AK89" i="4"/>
  <c r="AK79" i="12"/>
  <c r="AK31" i="4"/>
  <c r="AK82" i="4"/>
  <c r="AK175" i="4"/>
  <c r="AK187" i="4"/>
  <c r="AK72" i="4"/>
  <c r="AK138" i="4"/>
  <c r="AK120" i="4"/>
  <c r="AK62" i="12"/>
  <c r="AK121" i="4"/>
  <c r="AK125" i="4"/>
  <c r="AK63" i="4"/>
  <c r="AK176" i="4"/>
  <c r="AK200" i="4"/>
  <c r="AK115" i="4"/>
  <c r="AK64" i="4"/>
  <c r="AK53" i="4"/>
  <c r="AK142" i="4"/>
  <c r="AK184" i="4"/>
  <c r="AK180" i="4"/>
  <c r="AK48" i="4"/>
  <c r="AK165" i="4"/>
  <c r="AK99" i="12"/>
  <c r="AK25" i="12"/>
  <c r="AK20" i="12"/>
  <c r="AK94" i="4"/>
  <c r="AK27" i="4"/>
  <c r="AK221" i="4"/>
  <c r="AK179" i="4"/>
  <c r="AK76" i="4"/>
  <c r="AK170" i="4"/>
  <c r="AK171" i="4"/>
  <c r="AK159" i="4"/>
  <c r="AK154" i="4"/>
  <c r="AK215" i="4"/>
  <c r="AK38" i="4"/>
  <c r="AK24" i="4"/>
  <c r="AK83" i="4"/>
  <c r="AK177" i="4"/>
  <c r="AK166" i="4"/>
  <c r="AK29" i="4"/>
  <c r="AK80" i="4"/>
  <c r="AK167" i="4"/>
  <c r="AK186" i="4"/>
  <c r="AK28" i="4"/>
  <c r="AK81" i="4"/>
  <c r="AK78" i="4"/>
  <c r="AK105" i="4"/>
  <c r="AK139" i="4"/>
  <c r="AK41" i="4"/>
  <c r="AK25" i="4"/>
  <c r="AK136" i="4"/>
  <c r="AK60" i="4"/>
  <c r="AK45" i="4"/>
  <c r="AK98" i="4"/>
  <c r="AK39" i="4"/>
  <c r="AK73" i="4"/>
  <c r="AK97" i="12"/>
  <c r="AK161" i="4"/>
  <c r="AK155" i="4"/>
  <c r="AK220" i="4"/>
  <c r="AK203" i="4"/>
  <c r="AK100" i="4"/>
  <c r="AK42" i="12"/>
  <c r="AK183" i="4"/>
  <c r="AK71" i="4"/>
  <c r="AK32" i="4"/>
  <c r="AK182" i="4"/>
  <c r="AK178" i="4"/>
  <c r="AK67" i="4"/>
  <c r="AK77" i="4"/>
  <c r="AK77" i="12"/>
  <c r="AK150" i="4"/>
  <c r="AK17" i="4"/>
  <c r="AK91" i="4"/>
  <c r="AK92" i="4"/>
  <c r="AK195" i="4"/>
  <c r="AK217" i="4"/>
  <c r="AK196" i="4"/>
  <c r="AK194" i="4"/>
  <c r="AK157" i="4"/>
  <c r="AK36" i="4"/>
  <c r="AK202" i="4"/>
  <c r="AK163" i="4"/>
  <c r="AK127" i="4"/>
  <c r="AK192" i="4"/>
  <c r="AK210" i="4"/>
  <c r="AK112" i="4"/>
  <c r="AK201" i="4"/>
  <c r="AK218" i="4"/>
  <c r="AK172" i="4"/>
  <c r="AK129" i="4"/>
  <c r="AK30" i="4"/>
  <c r="AK95" i="4"/>
  <c r="AK122" i="4"/>
  <c r="AK134" i="4"/>
  <c r="AK114" i="4"/>
  <c r="AK197" i="4"/>
  <c r="AK191" i="4"/>
  <c r="AK152" i="4"/>
  <c r="AK156" i="4"/>
  <c r="AK160" i="4"/>
  <c r="AK47" i="12"/>
  <c r="AK190" i="4"/>
  <c r="AK104" i="4"/>
  <c r="AK26" i="4"/>
  <c r="AK158" i="4"/>
  <c r="AK103" i="4"/>
  <c r="AK116" i="4"/>
  <c r="AK90" i="4"/>
  <c r="AK106" i="4"/>
  <c r="AK145" i="4"/>
  <c r="AK20" i="4"/>
  <c r="AK168" i="4"/>
  <c r="AK15" i="12"/>
  <c r="AK76" i="12"/>
  <c r="AK72" i="12"/>
  <c r="AK104" i="12"/>
  <c r="AK74" i="4"/>
  <c r="AK219" i="4"/>
  <c r="AK37" i="4"/>
  <c r="AK62" i="4"/>
  <c r="AK169" i="4"/>
  <c r="AK141" i="4"/>
  <c r="AK99" i="4"/>
  <c r="AK18" i="4"/>
  <c r="AK216" i="4"/>
  <c r="AK52" i="4"/>
  <c r="AK46" i="4"/>
  <c r="AK43" i="4"/>
  <c r="AK56" i="4"/>
  <c r="AK119" i="4"/>
  <c r="AK80" i="12"/>
  <c r="AK214" i="4"/>
  <c r="AK133" i="4"/>
  <c r="AK137" i="4"/>
  <c r="AK212" i="4"/>
  <c r="AK164" i="4"/>
  <c r="AK206" i="4"/>
  <c r="AK144" i="4"/>
  <c r="AK96" i="4"/>
  <c r="AK23" i="4"/>
  <c r="AK207" i="4"/>
  <c r="AK93" i="4"/>
  <c r="AK148" i="4"/>
  <c r="AK135" i="4"/>
  <c r="AK113" i="4"/>
  <c r="AK44" i="4"/>
  <c r="AK107" i="4"/>
  <c r="AK204" i="4"/>
  <c r="AK140" i="4"/>
  <c r="AK109" i="4"/>
  <c r="AK69" i="4"/>
  <c r="AK209" i="4"/>
  <c r="AK50" i="4"/>
  <c r="AK108" i="4"/>
  <c r="AK51" i="4"/>
  <c r="AK162" i="4"/>
  <c r="AK69" i="12"/>
  <c r="AK89" i="12"/>
  <c r="AK87" i="12"/>
  <c r="AK40" i="12"/>
  <c r="AK24" i="12"/>
  <c r="AK15" i="4"/>
  <c r="AK66" i="4"/>
  <c r="AK147" i="4"/>
  <c r="AK131" i="4"/>
  <c r="AK58" i="4"/>
  <c r="AK110" i="4"/>
  <c r="AK146" i="4"/>
  <c r="AK149" i="4"/>
  <c r="AK181" i="4"/>
  <c r="AK199" i="4"/>
  <c r="AK40" i="4"/>
  <c r="AK124" i="4"/>
  <c r="AK46" i="12"/>
  <c r="AK35" i="12"/>
  <c r="AK213" i="4"/>
  <c r="AK188" i="4"/>
  <c r="AK14" i="4"/>
  <c r="AK79" i="4"/>
  <c r="AK22" i="4"/>
  <c r="AK61" i="4"/>
  <c r="AK35" i="4"/>
  <c r="AK70" i="4"/>
  <c r="AK59" i="4"/>
  <c r="AK97" i="4"/>
  <c r="AK43" i="12"/>
  <c r="AK44" i="12"/>
  <c r="AK74" i="12"/>
  <c r="AK21" i="4"/>
  <c r="AK85" i="4"/>
  <c r="AK55" i="4"/>
  <c r="AK33" i="4"/>
  <c r="AK42" i="4"/>
  <c r="AK65" i="4"/>
  <c r="AK87" i="4"/>
  <c r="AK63" i="12"/>
  <c r="AK36" i="12"/>
  <c r="AK88" i="12"/>
  <c r="AK52" i="12"/>
  <c r="AK34" i="12"/>
  <c r="AK173" i="4"/>
  <c r="AK68" i="4"/>
  <c r="AK75" i="4"/>
  <c r="AK33" i="12"/>
  <c r="AK70" i="12"/>
  <c r="AK75" i="12"/>
  <c r="AK48" i="12"/>
  <c r="AK73" i="12"/>
  <c r="AK211" i="4"/>
  <c r="AK128" i="4"/>
  <c r="AK34" i="4"/>
  <c r="AK47" i="4"/>
  <c r="AK19" i="12"/>
  <c r="AK23" i="12"/>
  <c r="AK90" i="12"/>
  <c r="AK14" i="12"/>
  <c r="AK61" i="12"/>
  <c r="AK130" i="4"/>
  <c r="AK111" i="4"/>
  <c r="AK16" i="4"/>
  <c r="AK27" i="12"/>
  <c r="AK21" i="12"/>
  <c r="AK16" i="12"/>
  <c r="AK53" i="12"/>
  <c r="AK39" i="12"/>
  <c r="AK68" i="12"/>
  <c r="AK37" i="12"/>
  <c r="AK95" i="12"/>
  <c r="AK103" i="12"/>
  <c r="AK71" i="12"/>
  <c r="AK101" i="12"/>
  <c r="AK86" i="12"/>
  <c r="AK45" i="12"/>
  <c r="AK54" i="12"/>
  <c r="AK22" i="12"/>
  <c r="AK93" i="12"/>
  <c r="AK91" i="12"/>
  <c r="AK41" i="12"/>
  <c r="AK82" i="12"/>
  <c r="AK58" i="12"/>
  <c r="AK83" i="12"/>
  <c r="AK17" i="12"/>
  <c r="AK64" i="12"/>
  <c r="AK84" i="12"/>
  <c r="AK49" i="12"/>
  <c r="AK29" i="12"/>
  <c r="AK59" i="12"/>
  <c r="AK100" i="12"/>
  <c r="AK102" i="12"/>
  <c r="AK28" i="12"/>
  <c r="AK85" i="12"/>
  <c r="AK98" i="12"/>
  <c r="AK38" i="12"/>
  <c r="AK31" i="12"/>
  <c r="AK66" i="12"/>
  <c r="AK18" i="12"/>
  <c r="AK92" i="12"/>
  <c r="AK65" i="12"/>
  <c r="AK81" i="12"/>
  <c r="AK57" i="12"/>
  <c r="AK55" i="12"/>
  <c r="AK60" i="12"/>
  <c r="AK51" i="12"/>
  <c r="AK26" i="12"/>
  <c r="AK94" i="12"/>
  <c r="AK78" i="12"/>
  <c r="AK32" i="12"/>
  <c r="AK50" i="12"/>
  <c r="AK67" i="12"/>
  <c r="AK96" i="12"/>
  <c r="O26" i="27" l="1"/>
  <c r="P26" i="27"/>
  <c r="Q26" i="27" s="1"/>
  <c r="H41" i="4"/>
  <c r="H15" i="4"/>
  <c r="E88" i="4"/>
  <c r="H74" i="4"/>
  <c r="H56" i="4"/>
  <c r="Q23" i="127"/>
  <c r="M26" i="127"/>
  <c r="L15" i="4"/>
  <c r="I88" i="4"/>
  <c r="L74" i="4"/>
  <c r="L41" i="4"/>
  <c r="L56" i="4"/>
  <c r="P26" i="112"/>
  <c r="O26" i="112"/>
  <c r="P26" i="101"/>
  <c r="O26" i="101"/>
  <c r="J41" i="12"/>
  <c r="G88" i="12"/>
  <c r="J74" i="12"/>
  <c r="J15" i="12"/>
  <c r="J56" i="12"/>
  <c r="J15" i="4"/>
  <c r="J41" i="4"/>
  <c r="J56" i="4"/>
  <c r="G88" i="4"/>
  <c r="J74" i="4"/>
  <c r="M41" i="4"/>
  <c r="M74" i="4"/>
  <c r="M56" i="4"/>
  <c r="M15" i="4"/>
  <c r="J88" i="4"/>
  <c r="F115" i="124"/>
  <c r="F78" i="124"/>
  <c r="F48" i="124"/>
  <c r="F75" i="124"/>
  <c r="F70" i="124"/>
  <c r="F90" i="124"/>
  <c r="F97" i="124"/>
  <c r="F73" i="124"/>
  <c r="F112" i="124"/>
  <c r="F119" i="124"/>
  <c r="F38" i="124"/>
  <c r="F21" i="124"/>
  <c r="F13" i="124"/>
  <c r="F11" i="124"/>
  <c r="F27" i="124"/>
  <c r="F29" i="124"/>
  <c r="F120" i="124"/>
  <c r="F67" i="124"/>
  <c r="F46" i="124"/>
  <c r="F82" i="124"/>
  <c r="F64" i="124"/>
  <c r="F25" i="124"/>
  <c r="F43" i="124"/>
  <c r="F96" i="124"/>
  <c r="F71" i="124"/>
  <c r="F60" i="124"/>
  <c r="F32" i="124"/>
  <c r="F30" i="124"/>
  <c r="F44" i="124"/>
  <c r="F103" i="124"/>
  <c r="F2" i="124"/>
  <c r="F88" i="124"/>
  <c r="F114" i="124"/>
  <c r="F55" i="124"/>
  <c r="F72" i="124"/>
  <c r="F106" i="124"/>
  <c r="F51" i="124"/>
  <c r="F12" i="124"/>
  <c r="F59" i="124"/>
  <c r="F99" i="124"/>
  <c r="F54" i="124"/>
  <c r="F42" i="124"/>
  <c r="F23" i="124"/>
  <c r="F83" i="124"/>
  <c r="F65" i="124"/>
  <c r="F4" i="124"/>
  <c r="F7" i="124"/>
  <c r="F80" i="124"/>
  <c r="F50" i="124"/>
  <c r="F87" i="124"/>
  <c r="F111" i="124"/>
  <c r="F84" i="124"/>
  <c r="Q26" i="112" l="1"/>
  <c r="Q26" i="101"/>
</calcChain>
</file>

<file path=xl/comments1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16 (#vars=4, n=121, AdjRsq=0.376)
Dependent variable = EV_Rev 
Run time = 10/31/2018 10:38:45 AM
File name = new test 6.xlsx
Computer name = AZRINA-KAI
Program file name = RegressItPC.xlam
Version number = 2018.04.15
Execution time = 00h:02m:49s</t>
        </r>
      </text>
    </comment>
  </commentList>
</comments>
</file>

<file path=xl/comments2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17 (#vars=4, n=121, AdjRsq=0.403)
Dependent variable = EV_Rev 
Run time = 10/31/2018 10:48:07 AM
File name = new test 6.xlsx
Computer name = AZRINA-KAI
Program file name = RegressItPC.xlam
Version number = 2018.04.15
Execution time = 00h:04m:21s</t>
        </r>
      </text>
    </comment>
  </commentList>
</comments>
</file>

<file path=xl/comments3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15 (#vars=6, n=121, AdjRsq=0.406)
Dependent variable = EV_Rev 
Run time = 10/30/2018 10:28:46 AM
File name = new test 6.xlsx
Computer name = AZRINA-KAI
Program file name = RegressItPC.xlam
Version number = 2018.04.15
Execution time = 00h:01m:32s</t>
        </r>
      </text>
    </comment>
  </commentList>
</comments>
</file>

<file path=xl/comments4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18 (#vars=5, n=121, AdjRsq=0.411)
Dependent variable = EV_Rev 
Run time = 11/1/2018 2:08:31 PM
File name = new test 6.xlsx
Computer name = AZRINA-KAI
Program file name = RegressItPC.xlam
Version number = 2018.04.15
Execution time = 00h:01m:29s</t>
        </r>
      </text>
    </comment>
  </commentList>
</comments>
</file>

<file path=xl/comments5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18 (#vars=5, n=121, AdjRsq=0.411)
Dependent variable = EV_Rev 
Run time = 11/1/2018 2:08:31 PM
File name = new test 6.xlsx
Computer name = AZRINA-KAI
Program file name = RegressItPC.xlam
Version number = 2018.04.15
Execution time = 00h:01m:29s</t>
        </r>
      </text>
    </comment>
  </commentList>
</comments>
</file>

<file path=xl/comments6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2 (#vars=2, n=136, AdjRsq=0.16)
Dependent variable = EV_Rev 
Run time = 10/24/2018 3:19:01 PM
File name = new test 3.xlsx
Computer name = AZRINA-KAI
Program file name = RegressItPC.xlam
Version number = 2018.04.15
Execution time = 00h:02m:28s</t>
        </r>
      </text>
    </comment>
  </commentList>
</comments>
</file>

<file path=xl/comments7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 (#vars=6, n=136, AdjRsq=0.167)
Dependent variable = EV_Rev 
Run time = 10/24/2018 3:07:06 PM
File name = new test 3.xlsx
Computer name = AZRINA-KAI
Program file name = RegressItPC.xlam
Version number = 2018.04.15
Execution time = 00h:00m:46s</t>
        </r>
      </text>
    </comment>
  </commentList>
</comments>
</file>

<file path=xl/comments8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6 (#vars=6, n=136, AdjRsq=0.167)
Dependent variable = EV_Rev 
Run time = 10/24/2018 5:57:48 PM
File name = new test 3.xlsx
Computer name = AZRINA-KAI
Program file name = RegressItPC.xlam
Version number = 2018.04.15
Execution time = 00h:04m:24s</t>
        </r>
      </text>
    </comment>
  </commentList>
</comments>
</file>

<file path=xl/comments9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8 (#vars=2, n=136, AdjRsq=0.16)
Dependent variable = EV_Rev 
Run time = 10/24/2018 6:29:12 PM
File name = new test 4.xlsx
Computer name = AZRINA-KAI
Program file name = RegressItPC.xlam
Version number = 2018.04.15
Execution time = 00h:05m:58s</t>
        </r>
      </text>
    </comment>
  </commentList>
</comments>
</file>

<file path=xl/comments10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9 (#vars=6, n=136, AdjRsq=0.021)
Dependent variable = EV 
Run time = 10/25/2018 4:02:21 PM
File name = new test 4.xlsx
Computer name = AZRINA-KAI
Program file name = RegressItPC.xlam
Version number = 2018.04.15
Execution time = 00h:01m:33s</t>
        </r>
      </text>
    </comment>
  </commentList>
</comments>
</file>

<file path=xl/comments11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10 (#vars=7, n=136, AdjRsq=0.977)
Dependent variable = EV 
Run time = 10/25/2018 4:07:32 PM
File name = new test 4.xlsx
Computer name = AZRINA-KAI
Program file name = RegressItPC.xlam
Version number = 2018.04.15
Execution time = 00h:01m:03s</t>
        </r>
      </text>
    </comment>
  </commentList>
</comments>
</file>

<file path=xl/comments12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11 (#vars=4, n=136, AdjRsq=0.987)
Dependent variable = EV 
Run time = 10/25/2018 4:15:30 PM
File name = new test 4.xlsx
Computer name = AZRINA-KAI
Program file name = RegressItPC.xlam
Version number = 2018.04.15
Execution time = 00h:01m:05s</t>
        </r>
      </text>
    </comment>
  </commentList>
</comments>
</file>

<file path=xl/comments13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13 (#vars=3, n=126, AdjRsq=0.746)
Dependent variable = EV 
Run time = 10/25/2018 4:43:41 PM
File name = new test 5.xlsx
Computer name = AZRINA-KAI
Program file name = RegressItPC.xlam
Version number = 2018.04.15
Execution time = 00h:02m:21s</t>
        </r>
      </text>
    </comment>
  </commentList>
</comments>
</file>

<file path=xl/comments14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12 (#vars=3, n=136, AdjRsq=0.986)
Dependent variable = EV 
Run time = 10/25/2018 4:23:15 PM
File name = new test 4.xlsx
Computer name = AZRINA-KAI
Program file name = RegressItPC.xlam
Version number = 2018.04.15
Execution time = 00h:03m:53s</t>
        </r>
      </text>
    </comment>
  </commentList>
</comments>
</file>

<file path=xl/comments15.xml><?xml version="1.0" encoding="utf-8"?>
<comments xmlns="http://schemas.openxmlformats.org/spreadsheetml/2006/main">
  <authors>
    <author>David Zhao</author>
  </authors>
  <commentList>
    <comment ref="B1" authorId="0" shapeId="0">
      <text>
        <r>
          <rPr>
            <sz val="9"/>
            <color indexed="81"/>
            <rFont val="Tahoma"/>
            <family val="2"/>
          </rPr>
          <t>Model 14 (#vars=6, n=126, AdjRsq=0.164)
Dependent variable = EV_Rev 
Run time = 10/25/2018 4:52:01 PM
File name = new test 5.xlsx
Computer name = AZRINA-KAI
Program file name = RegressItPC.xlam
Version number = 2018.04.15
Execution time = 00h:03m:45s</t>
        </r>
      </text>
    </comment>
  </commentList>
</comments>
</file>

<file path=xl/comments16.xml><?xml version="1.0" encoding="utf-8"?>
<comments xmlns="http://schemas.openxmlformats.org/spreadsheetml/2006/main">
  <authors>
    <author>David Zhao</author>
  </authors>
  <commentList>
    <comment ref="B4" authorId="0" shapeId="0">
      <text>
        <r>
          <rPr>
            <sz val="9"/>
            <color indexed="81"/>
            <rFont val="Tahoma"/>
            <family val="2"/>
          </rPr>
          <t>Model 9 (#vars=6, n=136, AdjRsq=0.021)
Dependent variable = EV 
Run time = 10/25/2018 4:02:21 PM
File name = new test 4.xlsx
Computer name = AZRINA-KAI
Program file name = RegressItPC.xlam
Version number = 2018.04.15
Execution time = 00h:01m:33s</t>
        </r>
      </text>
    </comment>
    <comment ref="C4" authorId="0" shapeId="0">
      <text>
        <r>
          <rPr>
            <sz val="9"/>
            <color indexed="81"/>
            <rFont val="Tahoma"/>
            <family val="2"/>
          </rPr>
          <t>Model 10 (#vars=7, n=136, AdjRsq=0.977)
Dependent variable = EV 
Run time = 10/25/2018 4:07:32 PM
File name = new test 4.xlsx
Computer name = AZRINA-KAI
Program file name = RegressItPC.xlam
Version number = 2018.04.15
Execution time = 00h:01m:03s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>Model 11 (#vars=4, n=136, AdjRsq=0.987)
Dependent variable = EV 
Run time = 10/25/2018 4:15:30 PM
File name = new test 4.xlsx
Computer name = AZRINA-KAI
Program file name = RegressItPC.xlam
Version number = 2018.04.15
Execution time = 00h:01m:05s</t>
        </r>
      </text>
    </comment>
    <comment ref="E4" authorId="0" shapeId="0">
      <text>
        <r>
          <rPr>
            <sz val="9"/>
            <color indexed="81"/>
            <rFont val="Tahoma"/>
            <family val="2"/>
          </rPr>
          <t>Model 12 (#vars=3, n=136, AdjRsq=0.986)
Dependent variable = EV 
Run time = 10/25/2018 4:23:15 PM
File name = new test 4.xlsx
Computer name = AZRINA-KAI
Program file name = RegressItPC.xlam
Version number = 2018.04.15
Execution time = 00h:03m:53s</t>
        </r>
      </text>
    </comment>
    <comment ref="F4" authorId="0" shapeId="0">
      <text>
        <r>
          <rPr>
            <sz val="9"/>
            <color indexed="81"/>
            <rFont val="Tahoma"/>
            <family val="2"/>
          </rPr>
          <t>Model 13 (#vars=3, n=126, AdjRsq=0.746)
Dependent variable = EV 
Run time = 10/25/2018 4:43:41 PM
File name = new test 5.xlsx
Computer name = AZRINA-KAI
Program file name = RegressItPC.xlam
Version number = 2018.04.15
Execution time = 00h:02m:21s</t>
        </r>
      </text>
    </comment>
    <comment ref="A8" authorId="0" shapeId="0">
      <text>
        <r>
          <rPr>
            <sz val="9"/>
            <color indexed="81"/>
            <rFont val="Tahoma"/>
            <family val="2"/>
          </rPr>
          <t>You can make a chart of the standard error of the regression and/or R-squared versus the number of variables by selecting a 3-row range beginning in this cell and choosing Insert/Scatterchart from the Excel menu.</t>
        </r>
      </text>
    </comment>
    <comment ref="B15" authorId="0" shapeId="0">
      <text>
        <r>
          <rPr>
            <sz val="9"/>
            <color indexed="81"/>
            <rFont val="Tahoma"/>
            <family val="2"/>
          </rPr>
          <t>Adjusted Anderson-Darling statistic = 25.48 (P=0.000)
The critical value is 0.752 [1.035, 1.443] for non-normality
that is significant at the 0.05 [0.01, 0.001] level.
Jarque-Bera statistic = 64074.59 (P=0.000)
The critical value is 5.991 [9.210, 13.816] for non-normality
that is significant at the 0.05 [0.01, 0.001] level,
 based on a Chi-square distribution with 2 degrees of freedom.</t>
        </r>
      </text>
    </comment>
    <comment ref="C15" authorId="0" shapeId="0">
      <text>
        <r>
          <rPr>
            <sz val="9"/>
            <color indexed="81"/>
            <rFont val="Tahoma"/>
            <family val="2"/>
          </rPr>
          <t>Adjusted Anderson-Darling statistic = 23.05 (P=0.000)
The critical value is 0.752 [1.035, 1.443] for non-normality
that is significant at the 0.05 [0.01, 0.001] level.
Jarque-Bera statistic = 12717.16 (P=0.000)
The critical value is 5.991 [9.210, 13.816] for non-normality
that is significant at the 0.05 [0.01, 0.001] level,
 based on a Chi-square distribution with 2 degrees of freedom.</t>
        </r>
      </text>
    </comment>
    <comment ref="D15" authorId="0" shapeId="0">
      <text>
        <r>
          <rPr>
            <sz val="9"/>
            <color indexed="81"/>
            <rFont val="Tahoma"/>
            <family val="2"/>
          </rPr>
          <t>Adjusted Anderson-Darling statistic = 19.09 (P=0.000)
The critical value is 0.752 [1.035, 1.443] for non-normality
that is significant at the 0.05 [0.01, 0.001] level.
Jarque-Bera statistic = 23607.17 (P=0.000)
The critical value is 5.991 [9.210, 13.816] for non-normality
that is significant at the 0.05 [0.01, 0.001] level,
 based on a Chi-square distribution with 2 degrees of freedom.</t>
        </r>
      </text>
    </comment>
    <comment ref="E15" authorId="0" shapeId="0">
      <text>
        <r>
          <rPr>
            <sz val="9"/>
            <color indexed="81"/>
            <rFont val="Tahoma"/>
            <family val="2"/>
          </rPr>
          <t>Adjusted Anderson-Darling statistic = 18.63 (P=0.000)
The critical value is 0.752 [1.035, 1.443] for non-normality
that is significant at the 0.05 [0.01, 0.001] level.
Jarque-Bera statistic = 23473.40 (P=0.000)
The critical value is 5.991 [9.210, 13.816] for non-normality
that is significant at the 0.05 [0.01, 0.001] level,
 based on a Chi-square distribution with 2 degrees of freedom.</t>
        </r>
      </text>
    </comment>
    <comment ref="F15" authorId="0" shapeId="0">
      <text>
        <r>
          <rPr>
            <sz val="9"/>
            <color indexed="81"/>
            <rFont val="Tahoma"/>
            <family val="2"/>
          </rPr>
          <t>Adjusted Anderson-Darling statistic = 4.49 (P=0.000)
The critical value is 0.752 [1.035, 1.443] for non-normality
that is significant at the 0.05 [0.01, 0.001] level.
Jarque-Bera statistic = 149.50 (P=0.000)
The critical value is 5.991 [9.210, 13.816] for non-normality
that is significant at the 0.05 [0.01, 0.001] level,
 based on a Chi-square distribution with 2 degrees of freedom.</t>
        </r>
      </text>
    </comment>
    <comment ref="B20" authorId="0" shapeId="0">
      <text>
        <r>
          <rPr>
            <sz val="9"/>
            <color indexed="81"/>
            <rFont val="Tahoma"/>
            <family val="2"/>
          </rPr>
          <t>Model = Model 9
Variable =  Constant
Coeff = 16114.8
StdErr = 36279
t-stat = 0.444
P-value = 0.658
VIF = 0
StdCoeff = 0</t>
        </r>
      </text>
    </comment>
    <comment ref="C20" authorId="0" shapeId="0">
      <text>
        <r>
          <rPr>
            <sz val="9"/>
            <color indexed="81"/>
            <rFont val="Tahoma"/>
            <family val="2"/>
          </rPr>
          <t>Model = Model 10
Variable =  Constant
Coeff = -4037.7
StdErr = 5583.5
t-stat = -0.723
P-value = 0.471
VIF = 0
StdCoeff = 0</t>
        </r>
      </text>
    </comment>
    <comment ref="D20" authorId="0" shapeId="0">
      <text>
        <r>
          <rPr>
            <sz val="9"/>
            <color indexed="81"/>
            <rFont val="Tahoma"/>
            <family val="2"/>
          </rPr>
          <t>Model = Model 11
Variable =  Constant
Coeff = -2061.36
StdErr = 1087.1
t-stat = -1.896
P-value = 0.06
VIF = 0
StdCoeff = 0</t>
        </r>
      </text>
    </comment>
    <comment ref="E20" authorId="0" shapeId="0">
      <text>
        <r>
          <rPr>
            <sz val="9"/>
            <color indexed="81"/>
            <rFont val="Tahoma"/>
            <family val="2"/>
          </rPr>
          <t>Model = Model 12
Variable =  Constant
Coeff = -1174.77
StdErr = 805.97
t-stat = -1.458
P-value = 0.147
VIF = 0
StdCoeff = 0</t>
        </r>
      </text>
    </comment>
    <comment ref="F20" authorId="0" shapeId="0">
      <text>
        <r>
          <rPr>
            <sz val="9"/>
            <color indexed="81"/>
            <rFont val="Tahoma"/>
            <family val="2"/>
          </rPr>
          <t>Model = Model 13
Variable =  Constant
Coeff = 699.8
StdErr = 295.268
t-stat = 2.37
P-value = 0.019
VIF = 0
StdCoeff = 0</t>
        </r>
      </text>
    </comment>
    <comment ref="B21" authorId="0" shapeId="0">
      <text>
        <r>
          <rPr>
            <sz val="9"/>
            <color indexed="81"/>
            <rFont val="Tahoma"/>
            <family val="2"/>
          </rPr>
          <t>Model = Model 9
Variable = EBITDA_Margin
Coeff = 161757
StdErr = 95646
t-stat = 1.691
P-value = 0.093
VIF = 17.604
StdCoeff = 0.60434</t>
        </r>
      </text>
    </comment>
    <comment ref="C21" authorId="0" shapeId="0">
      <text>
        <r>
          <rPr>
            <sz val="9"/>
            <color indexed="81"/>
            <rFont val="Tahoma"/>
            <family val="2"/>
          </rPr>
          <t>Model = Model 10
Variable = EBITDA_Margin
Coeff = -14147.8
StdErr = 14898.3
t-stat = -0.95
P-value = 0.344
VIF = 18.077
StdCoeff = -0.05286</t>
        </r>
      </text>
    </comment>
    <comment ref="B22" authorId="0" shapeId="0">
      <text>
        <r>
          <rPr>
            <sz val="9"/>
            <color indexed="81"/>
            <rFont val="Tahoma"/>
            <family val="2"/>
          </rPr>
          <t>Model = Model 9
Variable = GP_Margin
Coeff = -91411
StdErr = 70248
t-stat = -1.301
P-value = 0.195
VIF = 2.453
StdCoeff = -0.17358</t>
        </r>
      </text>
    </comment>
    <comment ref="C22" authorId="0" shapeId="0">
      <text>
        <r>
          <rPr>
            <sz val="9"/>
            <color indexed="81"/>
            <rFont val="Tahoma"/>
            <family val="2"/>
          </rPr>
          <t>Model = Model 10
Variable = GP_Margin
Coeff = 9334.9
StdErr = 10885.9
t-stat = 0.858
P-value = 0.393
VIF = 2.493
StdCoeff = 0.01773</t>
        </r>
      </text>
    </comment>
    <comment ref="B23" authorId="0" shapeId="0">
      <text>
        <r>
          <rPr>
            <sz val="9"/>
            <color indexed="81"/>
            <rFont val="Tahoma"/>
            <family val="2"/>
          </rPr>
          <t>Model = Model 9
Variable = Profit_Margin
Coeff = -18947.4
StdErr = 86172
t-stat = -0.22
P-value = 0.826
VIF = 12.955
StdCoeff = -0.0674</t>
        </r>
      </text>
    </comment>
    <comment ref="C23" authorId="0" shapeId="0">
      <text>
        <r>
          <rPr>
            <sz val="9"/>
            <color indexed="81"/>
            <rFont val="Tahoma"/>
            <family val="2"/>
          </rPr>
          <t>Model = Model 10
Variable = Profit_Margin
Coeff = 7903.5
StdErr = 13251.1
t-stat = 0.596
P-value = 0.552
VIF = 12.965
StdCoeff = 0.02812</t>
        </r>
      </text>
    </comment>
    <comment ref="B24" authorId="0" shapeId="0">
      <text>
        <r>
          <rPr>
            <sz val="9"/>
            <color indexed="81"/>
            <rFont val="Tahoma"/>
            <family val="2"/>
          </rPr>
          <t>Model = Model 9
Variable = R_D_Margin
Coeff = 90484
StdErr = 84867
t-stat = 1.066
P-value = 0.288
VIF = 2.055
StdCoeff = 0.13017</t>
        </r>
      </text>
    </comment>
    <comment ref="C24" authorId="0" shapeId="0">
      <text>
        <r>
          <rPr>
            <sz val="9"/>
            <color indexed="81"/>
            <rFont val="Tahoma"/>
            <family val="2"/>
          </rPr>
          <t>Model = Model 10
Variable = R_D_Margin
Coeff = -5629.5
StdErr = 13111.6
t-stat = -0.429
P-value = 0.668
VIF = 2.076
StdCoeff = -0.0081</t>
        </r>
      </text>
    </comment>
    <comment ref="C25" authorId="0" shapeId="0">
      <text>
        <r>
          <rPr>
            <sz val="9"/>
            <color indexed="81"/>
            <rFont val="Tahoma"/>
            <family val="2"/>
          </rPr>
          <t>Model = Model 10
Variable = Rev
Coeff = 6.6827
StdErr = 0.091523
t-stat = 73.017
P-value = 0
VIF = 1.08
StdCoeff = 0.99358</t>
        </r>
      </text>
    </comment>
    <comment ref="B26" authorId="0" shapeId="0">
      <text>
        <r>
          <rPr>
            <sz val="9"/>
            <color indexed="81"/>
            <rFont val="Tahoma"/>
            <family val="2"/>
          </rPr>
          <t>Model = Model 9
Variable = Rev_Growth
Coeff = -4263.1
StdErr = 28902.3
t-stat = -0.148
P-value = 0.883
VIF = 1.105
StdCoeff = -0.0132</t>
        </r>
      </text>
    </comment>
    <comment ref="C26" authorId="0" shapeId="0">
      <text>
        <r>
          <rPr>
            <sz val="9"/>
            <color indexed="81"/>
            <rFont val="Tahoma"/>
            <family val="2"/>
          </rPr>
          <t>Model = Model 10
Variable = Rev_Growth
Coeff = 7775.5
StdErr = 4445.8
t-stat = 1.749
P-value = 0.083
VIF = 1.106
StdCoeff = 0.02408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>Model = Model 11
Variable = Rev_Growth
Coeff = 3973.8
StdErr = 3276.9
t-stat = 1.213
P-value = 0.227
VIF = 1.03
StdCoeff = 0.01231</t>
        </r>
      </text>
    </comment>
    <comment ref="B27" authorId="0" shapeId="0">
      <text>
        <r>
          <rPr>
            <sz val="9"/>
            <color indexed="81"/>
            <rFont val="Tahoma"/>
            <family val="2"/>
          </rPr>
          <t>Model = Model 9
Variable = S_M_Margin
Coeff = 114746
StdErr = 76257
t-stat = 1.505
P-value = 0.135
VIF = 5.293
StdCoeff = 0.29485</t>
        </r>
      </text>
    </comment>
    <comment ref="C27" authorId="0" shapeId="0">
      <text>
        <r>
          <rPr>
            <sz val="9"/>
            <color indexed="81"/>
            <rFont val="Tahoma"/>
            <family val="2"/>
          </rPr>
          <t>Model = Model 10
Variable = S_M_Margin
Coeff = -5975.5
StdErr = 11837.9
t-stat = -0.505
P-value = 0.615
VIF = 5.398
StdCoeff = -0.01535</t>
        </r>
      </text>
    </comment>
    <comment ref="D28" authorId="0" shapeId="0">
      <text>
        <r>
          <rPr>
            <sz val="9"/>
            <color indexed="81"/>
            <rFont val="Tahoma"/>
            <family val="2"/>
          </rPr>
          <t>Model = Model 11
Variable = TTM_EBITDA
Coeff = -10.8982
StdErr = 1.82427
t-stat = -5.974
P-value = 0
VIF = 124.954
StdCoeff = -0.66773</t>
        </r>
      </text>
    </comment>
    <comment ref="E28" authorId="0" shapeId="0">
      <text>
        <r>
          <rPr>
            <sz val="9"/>
            <color indexed="81"/>
            <rFont val="Tahoma"/>
            <family val="2"/>
          </rPr>
          <t>Model = Model 12
Variable = TTM_EBITDA
Coeff = -10.8835
StdErr = 1.82748
t-stat = -5.955
P-value = 0
VIF = 124.948
StdCoeff = -0.66683</t>
        </r>
      </text>
    </comment>
    <comment ref="F28" authorId="0" shapeId="0">
      <text>
        <r>
          <rPr>
            <sz val="9"/>
            <color indexed="81"/>
            <rFont val="Tahoma"/>
            <family val="2"/>
          </rPr>
          <t>Model = Model 13
Variable = TTM_EBITDA
Coeff = -3.2884
StdErr = 1.51982
t-stat = -2.164
P-value = 0.032
VIF = 4.402
StdCoeff = -0.20471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>Model = Model 11
Variable = TTM_GP
Coeff = -10.0674
StdErr = 1.28531
t-stat = -7.833
P-value = 0
VIF = 165.675
StdCoeff = -1.00809</t>
        </r>
      </text>
    </comment>
    <comment ref="E29" authorId="0" shapeId="0">
      <text>
        <r>
          <rPr>
            <sz val="9"/>
            <color indexed="81"/>
            <rFont val="Tahoma"/>
            <family val="2"/>
          </rPr>
          <t>Model = Model 12
Variable = TTM_GP
Coeff = -10.2993
StdErr = 1.27326
t-stat = -8.089
P-value = 0
VIF = 162.008
StdCoeff = -1.03131</t>
        </r>
      </text>
    </comment>
    <comment ref="F29" authorId="0" shapeId="0">
      <text>
        <r>
          <rPr>
            <sz val="9"/>
            <color indexed="81"/>
            <rFont val="Tahoma"/>
            <family val="2"/>
          </rPr>
          <t>Model = Model 13
Variable = TTM_GP
Coeff = -1.18165
StdErr = 1.65185
t-stat = -0.715
P-value = 0.476
VIF = 29.674
StdCoeff = -0.17573</t>
        </r>
      </text>
    </comment>
    <comment ref="D30" authorId="0" shapeId="0">
      <text>
        <r>
          <rPr>
            <sz val="9"/>
            <color indexed="81"/>
            <rFont val="Tahoma"/>
            <family val="2"/>
          </rPr>
          <t>Model = Model 11
Variable = TTM_Rev
Coeff = 17.8882
StdErr = 1.18217
t-stat = 15.132
P-value = 0
VIF = 308.986
StdCoeff = 2.65959</t>
        </r>
      </text>
    </comment>
    <comment ref="E30" authorId="0" shapeId="0">
      <text>
        <r>
          <rPr>
            <sz val="9"/>
            <color indexed="81"/>
            <rFont val="Tahoma"/>
            <family val="2"/>
          </rPr>
          <t>Model = Model 12
Variable = TTM_Rev
Coeff = 18.0309
StdErr = 1.17839
t-stat = 15.301
P-value = 0
VIF = 305.922
StdCoeff = 2.68082</t>
        </r>
      </text>
    </comment>
    <comment ref="F30" authorId="0" shapeId="0">
      <text>
        <r>
          <rPr>
            <sz val="9"/>
            <color indexed="81"/>
            <rFont val="Tahoma"/>
            <family val="2"/>
          </rPr>
          <t>Model = Model 13
Variable = TTM_Rev
Coeff = 6.5145
StdErr = 1.33623
t-stat = 4.875
P-value = 0
VIF = 30.418
StdCoeff = 1.21257</t>
        </r>
      </text>
    </comment>
    <comment ref="B34" authorId="0" shapeId="0">
      <text>
        <r>
          <rPr>
            <sz val="9"/>
            <color indexed="81"/>
            <rFont val="Tahoma"/>
            <family val="2"/>
          </rPr>
          <t>Model 14 (#vars=6, n=126, AdjRsq=0.164)
Dependent variable = EV_Rev 
Run time = 10/25/2018 4:52:01 PM
File name = new test 5.xlsx
Computer name = AZRINA-KAI
Program file name = RegressItPC.xlam
Version number = 2018.04.15
Execution time = 00h:03m:45s</t>
        </r>
      </text>
    </comment>
    <comment ref="C34" authorId="0" shapeId="0">
      <text>
        <r>
          <rPr>
            <sz val="9"/>
            <color indexed="81"/>
            <rFont val="Tahoma"/>
            <family val="2"/>
          </rPr>
          <t>Model 15 (#vars=6, n=121, AdjRsq=0.406)
Dependent variable = EV_Rev 
Run time = 10/30/2018 10:28:46 AM
File name = new test 6.xlsx
Computer name = AZRINA-KAI
Program file name = RegressItPC.xlam
Version number = 2018.04.15
Execution time = 00h:01m:32s</t>
        </r>
      </text>
    </comment>
    <comment ref="D34" authorId="0" shapeId="0">
      <text>
        <r>
          <rPr>
            <sz val="9"/>
            <color indexed="81"/>
            <rFont val="Tahoma"/>
            <family val="2"/>
          </rPr>
          <t>Model 16 (#vars=4, n=121, AdjRsq=0.376)
Dependent variable = EV_Rev 
Run time = 10/31/2018 10:38:45 AM
File name = new test 6.xlsx
Computer name = AZRINA-KAI
Program file name = RegressItPC.xlam
Version number = 2018.04.15
Execution time = 00h:02m:49s</t>
        </r>
      </text>
    </comment>
    <comment ref="E34" authorId="0" shapeId="0">
      <text>
        <r>
          <rPr>
            <sz val="9"/>
            <color indexed="81"/>
            <rFont val="Tahoma"/>
            <family val="2"/>
          </rPr>
          <t>Model 17 (#vars=4, n=121, AdjRsq=0.403)
Dependent variable = EV_Rev 
Run time = 10/31/2018 10:48:07 AM
File name = new test 6.xlsx
Computer name = AZRINA-KAI
Program file name = RegressItPC.xlam
Version number = 2018.04.15
Execution time = 00h:04m:21s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>Model 18 (#vars=5, n=121, AdjRsq=0.411)
Dependent variable = EV_Rev 
Run time = 11/1/2018 2:08:31 PM
File name = new test 6.xlsx
Computer name = AZRINA-KAI
Program file name = RegressItPC.xlam
Version number = 2018.04.15
Execution time = 00h:01m:29s</t>
        </r>
      </text>
    </comment>
    <comment ref="G34" authorId="0" shapeId="0">
      <text>
        <r>
          <rPr>
            <sz val="9"/>
            <color indexed="81"/>
            <rFont val="Tahoma"/>
            <family val="2"/>
          </rPr>
          <t>Model 19 (#vars=3, n=121, AdjRsq=0.376)
Dependent variable = EV_Rev 
Run time = 11/1/2018 2:46:17 PM
File name = new test 6.xlsx
Computer name = AZRINA-KAI
Program file name = RegressItPC.xlam
Version number = 2018.04.15
Execution time = 00h:02m:55s</t>
        </r>
      </text>
    </comment>
    <comment ref="A38" authorId="0" shapeId="0">
      <text>
        <r>
          <rPr>
            <sz val="9"/>
            <color indexed="81"/>
            <rFont val="Tahoma"/>
            <family val="2"/>
          </rPr>
          <t>You can make a chart of the standard error of the regression and/or R-squared versus the number of variables by selecting a 3-row range beginning in this cell and choosing Insert/Scatterchart from the Excel menu.</t>
        </r>
      </text>
    </comment>
    <comment ref="B45" authorId="0" shapeId="0">
      <text>
        <r>
          <rPr>
            <sz val="9"/>
            <color indexed="81"/>
            <rFont val="Tahoma"/>
            <family val="2"/>
          </rPr>
          <t>Adjusted Anderson-Darling statistic = 0.62 (P=0.109)
The critical value is 0.752 [1.035, 1.443] for non-normality
that is significant at the 0.05 [0.01, 0.001] level.
Jarque-Bera statistic = 3.96 (P=0.138)
The critical value is 5.991 [9.210, 13.816] for non-normality
that is significant at the 0.05 [0.01, 0.001] level,
 based on a Chi-square distribution with 2 degrees of freedom.</t>
        </r>
      </text>
    </comment>
    <comment ref="C45" authorId="0" shapeId="0">
      <text>
        <r>
          <rPr>
            <sz val="9"/>
            <color indexed="81"/>
            <rFont val="Tahoma"/>
            <family val="2"/>
          </rPr>
          <t>Adjusted Anderson-Darling statistic = 0.79 (P=0.040)
The critical value is 0.752 [1.035, 1.443] for non-normality
that is significant at the 0.05 [0.01, 0.001] level.
Jarque-Bera statistic = 3.31 (P=0.191)
The critical value is 5.991 [9.210, 13.816] for non-normality
that is significant at the 0.05 [0.01, 0.001] level,
 based on a Chi-square distribution with 2 degrees of freedom.</t>
        </r>
      </text>
    </comment>
    <comment ref="D45" authorId="0" shapeId="0">
      <text>
        <r>
          <rPr>
            <sz val="9"/>
            <color indexed="81"/>
            <rFont val="Tahoma"/>
            <family val="2"/>
          </rPr>
          <t>Adjusted Anderson-Darling statistic = 1.43 (P=0.001)
The critical value is 0.752 [1.035, 1.443] for non-normality
that is significant at the 0.05 [0.01, 0.001] level.
Jarque-Bera statistic = 7.31 (P=0.026)
The critical value is 5.991 [9.210, 13.816] for non-normality
that is significant at the 0.05 [0.01, 0.001] level,
 based on a Chi-square distribution with 2 degrees of freedom.</t>
        </r>
      </text>
    </comment>
    <comment ref="E45" authorId="0" shapeId="0">
      <text>
        <r>
          <rPr>
            <sz val="9"/>
            <color indexed="81"/>
            <rFont val="Tahoma"/>
            <family val="2"/>
          </rPr>
          <t>Adjusted Anderson-Darling statistic = 1.11 (P=0.007)
The critical value is 0.752 [1.035, 1.443] for non-normality
that is significant at the 0.05 [0.01, 0.001] level.
Jarque-Bera statistic = 3.76 (P=0.153)
The critical value is 5.991 [9.210, 13.816] for non-normality
that is significant at the 0.05 [0.01, 0.001] level,
 based on a Chi-square distribution with 2 degrees of freedom.</t>
        </r>
      </text>
    </comment>
    <comment ref="F45" authorId="0" shapeId="0">
      <text>
        <r>
          <rPr>
            <sz val="9"/>
            <color indexed="81"/>
            <rFont val="Tahoma"/>
            <family val="2"/>
          </rPr>
          <t>Adjusted Anderson-Darling statistic = 0.77 (P=0.047)
The critical value is 0.752 [1.035, 1.443] for non-normality
that is significant at the 0.05 [0.01, 0.001] level.
Jarque-Bera statistic = 3.23 (P=0.199)
The critical value is 5.991 [9.210, 13.816] for non-normality
that is significant at the 0.05 [0.01, 0.001] level,
 based on a Chi-square distribution with 2 degrees of freedom.</t>
        </r>
      </text>
    </comment>
    <comment ref="G45" authorId="0" shapeId="0">
      <text>
        <r>
          <rPr>
            <sz val="9"/>
            <color indexed="81"/>
            <rFont val="Tahoma"/>
            <family val="2"/>
          </rPr>
          <t>Adjusted Anderson-Darling statistic = 1.62 (P=0.000)
The critical value is 0.752 [1.035, 1.443] for non-normality
that is significant at the 0.05 [0.01, 0.001] level.
Jarque-Bera statistic = 6.62 (P=0.036)
The critical value is 5.991 [9.210, 13.816] for non-normality
that is significant at the 0.05 [0.01, 0.001] level,
 based on a Chi-square distribution with 2 degrees of freedom.</t>
        </r>
      </text>
    </comment>
    <comment ref="B50" authorId="0" shapeId="0">
      <text>
        <r>
          <rPr>
            <sz val="9"/>
            <color indexed="81"/>
            <rFont val="Tahoma"/>
            <family val="2"/>
          </rPr>
          <t>Model = Model 14
Variable =  Constant
Coeff = 1.06316
StdErr = 1.45342
t-stat = 0.731
P-value = 0.466
VIF = 0
StdCoeff = 0</t>
        </r>
      </text>
    </comment>
    <comment ref="C50" authorId="0" shapeId="0">
      <text>
        <r>
          <rPr>
            <sz val="9"/>
            <color indexed="81"/>
            <rFont val="Tahoma"/>
            <family val="2"/>
          </rPr>
          <t>Model = Model 15
Variable =  Constant
Coeff = 0.059214
StdErr = 1.78665
t-stat = 0.033
P-value = 0.974
VIF = 0
StdCoeff = 0</t>
        </r>
      </text>
    </comment>
    <comment ref="D50" authorId="0" shapeId="0">
      <text>
        <r>
          <rPr>
            <sz val="9"/>
            <color indexed="81"/>
            <rFont val="Tahoma"/>
            <family val="2"/>
          </rPr>
          <t>Model = Model 16
Variable =  Constant
Coeff = 0.6253
StdErr = 1.80013
t-stat = 0.347
P-value = 0.729
VIF = 0
StdCoeff = 0</t>
        </r>
      </text>
    </comment>
    <comment ref="E50" authorId="0" shapeId="0">
      <text>
        <r>
          <rPr>
            <sz val="9"/>
            <color indexed="81"/>
            <rFont val="Tahoma"/>
            <family val="2"/>
          </rPr>
          <t>Model = Model 17
Variable =  Constant
Coeff = -0.23164
StdErr = 1.75509
t-stat = -0.132
P-value = 0.895
VIF = 0
StdCoeff = 0</t>
        </r>
      </text>
    </comment>
    <comment ref="F50" authorId="0" shapeId="0">
      <text>
        <r>
          <rPr>
            <sz val="9"/>
            <color indexed="81"/>
            <rFont val="Tahoma"/>
            <family val="2"/>
          </rPr>
          <t>Model = Model 18
Variable =  Constant
Coeff = 0.132917
StdErr = 1.75716
t-stat = 0.076
P-value = 0.94
VIF = 0
StdCoeff = 0</t>
        </r>
      </text>
    </comment>
    <comment ref="G50" authorId="0" shapeId="0">
      <text>
        <r>
          <rPr>
            <sz val="9"/>
            <color indexed="81"/>
            <rFont val="Tahoma"/>
            <family val="2"/>
          </rPr>
          <t>Model = Model 19
Variable =  Constant
Coeff = 0.34829
StdErr = 1.7786
t-stat = 0.196
P-value = 0.845
VIF = 0
StdCoeff = 0</t>
        </r>
      </text>
    </comment>
    <comment ref="B51" authorId="0" shapeId="0">
      <text>
        <r>
          <rPr>
            <sz val="9"/>
            <color indexed="81"/>
            <rFont val="Tahoma"/>
            <family val="2"/>
          </rPr>
          <t>Model = Model 14
Variable = EBITDA_Margin
Coeff = -6.8327
StdErr = 3.91
t-stat = -1.747
P-value = 0.083
VIF = 17.439
StdCoeff = -0.59671</t>
        </r>
      </text>
    </comment>
    <comment ref="C51" authorId="0" shapeId="0">
      <text>
        <r>
          <rPr>
            <sz val="9"/>
            <color indexed="81"/>
            <rFont val="Tahoma"/>
            <family val="2"/>
          </rPr>
          <t>Model = Model 15
Variable = EBITDA_Margin
Coeff = -9.9104
StdErr = 4.8349
t-stat = -2.05
P-value = 0.043
VIF = 17.668
StdCoeff = -0.60603</t>
        </r>
      </text>
    </comment>
    <comment ref="D51" authorId="0" shapeId="0">
      <text>
        <r>
          <rPr>
            <sz val="9"/>
            <color indexed="81"/>
            <rFont val="Tahoma"/>
            <family val="2"/>
          </rPr>
          <t>Model = Model 16
Variable = EBITDA_Margin
Coeff = -3.4611
StdErr = 1.57402
t-stat = -2.199
P-value = 0.03
VIF = 1.781
StdCoeff = -0.21165</t>
        </r>
      </text>
    </comment>
    <comment ref="E51" authorId="0" shapeId="0">
      <text>
        <r>
          <rPr>
            <sz val="9"/>
            <color indexed="81"/>
            <rFont val="Tahoma"/>
            <family val="2"/>
          </rPr>
          <t>Model = Model 17
Variable = EBITDA_Margin
Coeff = -8.4015
StdErr = 2.65117
t-stat = -3.169
P-value = 0.002
VIF = 5.281
StdCoeff = -0.51377</t>
        </r>
      </text>
    </comment>
    <comment ref="F51" authorId="0" shapeId="0">
      <text>
        <r>
          <rPr>
            <sz val="9"/>
            <color indexed="81"/>
            <rFont val="Tahoma"/>
            <family val="2"/>
          </rPr>
          <t>Model = Model 18
Variable = EBITDA_Margin
Coeff = -10.8906
StdErr = 3.04544
t-stat = -3.576
P-value = 0.001
VIF = 7.067
StdCoeff = -0.66598</t>
        </r>
      </text>
    </comment>
    <comment ref="G51" authorId="0" shapeId="0">
      <text>
        <r>
          <rPr>
            <sz val="9"/>
            <color indexed="81"/>
            <rFont val="Tahoma"/>
            <family val="2"/>
          </rPr>
          <t>Model = Model 19
Variable = EBITDA_Margin
Coeff = -2.46061
StdErr = 1.21386
t-stat = -2.027
P-value = 0.045
VIF = 1.059
StdCoeff = -0.15047</t>
        </r>
      </text>
    </comment>
    <comment ref="B52" authorId="0" shapeId="0">
      <text>
        <r>
          <rPr>
            <sz val="9"/>
            <color indexed="81"/>
            <rFont val="Tahoma"/>
            <family val="2"/>
          </rPr>
          <t>Model = Model 14
Variable = GP_Margin
Coeff = 9.8871
StdErr = 2.80718
t-stat = 3.522
P-value = 0.001
VIF = 2.376
StdCoeff = 0.44388</t>
        </r>
      </text>
    </comment>
    <comment ref="C52" authorId="0" shapeId="0">
      <text>
        <r>
          <rPr>
            <sz val="9"/>
            <color indexed="81"/>
            <rFont val="Tahoma"/>
            <family val="2"/>
          </rPr>
          <t>Model = Model 15
Variable = GP_Margin
Coeff = 14.6022
StdErr = 3.5471
t-stat = 4.117
P-value = 0
VIF = 2.525
StdCoeff = 0.46014</t>
        </r>
      </text>
    </comment>
    <comment ref="D52" authorId="0" shapeId="0">
      <text>
        <r>
          <rPr>
            <sz val="9"/>
            <color indexed="81"/>
            <rFont val="Tahoma"/>
            <family val="2"/>
          </rPr>
          <t>Model = Model 16
Variable = GP_Margin
Coeff = 7.2952
StdErr = 2.48503
t-stat = 2.936
P-value = 0.004
VIF = 1.179
StdCoeff = 0.22988</t>
        </r>
      </text>
    </comment>
    <comment ref="E52" authorId="0" shapeId="0">
      <text>
        <r>
          <rPr>
            <sz val="9"/>
            <color indexed="81"/>
            <rFont val="Tahoma"/>
            <family val="2"/>
          </rPr>
          <t>Model = Model 17
Variable = GP_Margin
Coeff = 12.4641
StdErr = 3.308
t-stat = 3.768
P-value = 0
VIF = 2.183
StdCoeff = 0.39276</t>
        </r>
      </text>
    </comment>
    <comment ref="F52" authorId="0" shapeId="0">
      <text>
        <r>
          <rPr>
            <sz val="9"/>
            <color indexed="81"/>
            <rFont val="Tahoma"/>
            <family val="2"/>
          </rPr>
          <t>Model = Model 18
Variable = GP_Margin
Coeff = 14.5306
StdErr = 3.5222
t-stat = 4.125
P-value = 0
VIF = 2.51
StdCoeff = 0.45788</t>
        </r>
      </text>
    </comment>
    <comment ref="G52" authorId="0" shapeId="0">
      <text>
        <r>
          <rPr>
            <sz val="9"/>
            <color indexed="81"/>
            <rFont val="Tahoma"/>
            <family val="2"/>
          </rPr>
          <t>Model = Model 19
Variable = GP_Margin
Coeff = 6.5526
StdErr = 2.37111
t-stat = 2.764
P-value = 0.007
VIF = 1.073
StdCoeff = 0.20648</t>
        </r>
      </text>
    </comment>
    <comment ref="B53" authorId="0" shapeId="0">
      <text>
        <r>
          <rPr>
            <sz val="9"/>
            <color indexed="81"/>
            <rFont val="Tahoma"/>
            <family val="2"/>
          </rPr>
          <t>Model = Model 14
Variable = Profit_Margin
Coeff = 0.97199
StdErr = 3.6069
t-stat = 0.269
P-value = 0.788
VIF = 13.209
StdCoeff = 0.08009</t>
        </r>
      </text>
    </comment>
    <comment ref="C53" authorId="0" shapeId="0">
      <text>
        <r>
          <rPr>
            <sz val="9"/>
            <color indexed="81"/>
            <rFont val="Tahoma"/>
            <family val="2"/>
          </rPr>
          <t>Model = Model 15
Variable = Profit_Margin
Coeff = -1.21454
StdErr = 4.6404
t-stat = -0.262
P-value = 0.794
VIF = 13.893
StdCoeff = -0.06862</t>
        </r>
      </text>
    </comment>
    <comment ref="B54" authorId="0" shapeId="0">
      <text>
        <r>
          <rPr>
            <sz val="9"/>
            <color indexed="81"/>
            <rFont val="Tahoma"/>
            <family val="2"/>
          </rPr>
          <t>Model = Model 14
Variable = R_D_Margin
Coeff = -5.4675
StdErr = 3.5312
t-stat = -1.548
P-value = 0.124
VIF = 2.154
StdCoeff = -0.18583</t>
        </r>
      </text>
    </comment>
    <comment ref="C54" authorId="0" shapeId="0">
      <text>
        <r>
          <rPr>
            <sz val="9"/>
            <color indexed="81"/>
            <rFont val="Tahoma"/>
            <family val="2"/>
          </rPr>
          <t>Model = Model 15
Variable = R_D_Margin
Coeff = -6.9447
StdErr = 4.3126
t-stat = -1.61
P-value = 0.11
VIF = 2.12
StdCoeff = -0.16493</t>
        </r>
      </text>
    </comment>
    <comment ref="D54" authorId="0" shapeId="0">
      <text>
        <r>
          <rPr>
            <sz val="9"/>
            <color indexed="81"/>
            <rFont val="Tahoma"/>
            <family val="2"/>
          </rPr>
          <t>Model = Model 16
Variable = R_D_Margin
Coeff = -4.0434
StdErr = 4.0495
t-stat = -0.998
P-value = 0.32
VIF = 1.778
StdCoeff = -0.09603</t>
        </r>
      </text>
    </comment>
    <comment ref="F54" authorId="0" shapeId="0">
      <text>
        <r>
          <rPr>
            <sz val="9"/>
            <color indexed="81"/>
            <rFont val="Tahoma"/>
            <family val="2"/>
          </rPr>
          <t>Model = Model 18
Variable = R_D_Margin
Coeff = -6.5564
StdErr = 4.0329
t-stat = -1.626
P-value = 0.107
VIF = 1.869
StdCoeff = -0.15571</t>
        </r>
      </text>
    </comment>
    <comment ref="B55" authorId="0" shapeId="0">
      <text>
        <r>
          <rPr>
            <sz val="9"/>
            <color indexed="81"/>
            <rFont val="Tahoma"/>
            <family val="2"/>
          </rPr>
          <t>Model = Model 14
Variable = Rev_Growth
Coeff = 4.8937
StdErr = 1.14783
t-stat = 4.263
P-value = 0
VIF = 1.096
StdCoeff = 0.36499</t>
        </r>
      </text>
    </comment>
    <comment ref="C55" authorId="0" shapeId="0">
      <text>
        <r>
          <rPr>
            <sz val="9"/>
            <color indexed="81"/>
            <rFont val="Tahoma"/>
            <family val="2"/>
          </rPr>
          <t>Model = Model 15
Variable = Rev_Growth
Coeff = 11.0875
StdErr = 1.41889
t-stat = 7.814
P-value = 0
VIF = 1.126
StdCoeff = 0.58321</t>
        </r>
      </text>
    </comment>
    <comment ref="D55" authorId="0" shapeId="0">
      <text>
        <r>
          <rPr>
            <sz val="9"/>
            <color indexed="81"/>
            <rFont val="Tahoma"/>
            <family val="2"/>
          </rPr>
          <t>Model = Model 16
Variable = Rev_Growth
Coeff = 11.4669
StdErr = 1.44719
t-stat = 7.924
P-value = 0
VIF = 1.114
StdCoeff = 0.60317</t>
        </r>
      </text>
    </comment>
    <comment ref="E55" authorId="0" shapeId="0">
      <text>
        <r>
          <rPr>
            <sz val="9"/>
            <color indexed="81"/>
            <rFont val="Tahoma"/>
            <family val="2"/>
          </rPr>
          <t>Model = Model 17
Variable = Rev_Growth
Coeff = 10.9601
StdErr = 1.41859
t-stat = 7.726
P-value = 0
VIF = 1.119
StdCoeff = 0.57651</t>
        </r>
      </text>
    </comment>
    <comment ref="F55" authorId="0" shapeId="0">
      <text>
        <r>
          <rPr>
            <sz val="9"/>
            <color indexed="81"/>
            <rFont val="Tahoma"/>
            <family val="2"/>
          </rPr>
          <t>Model = Model 18
Variable = Rev_Growth
Coeff = 11.1055
StdErr = 1.41149
t-stat = 7.868
P-value = 0
VIF = 1.123
StdCoeff = 0.58416</t>
        </r>
      </text>
    </comment>
    <comment ref="G55" authorId="0" shapeId="0">
      <text>
        <r>
          <rPr>
            <sz val="9"/>
            <color indexed="81"/>
            <rFont val="Tahoma"/>
            <family val="2"/>
          </rPr>
          <t>Model = Model 19
Variable = Rev_Growth
Coeff = 11.3428
StdErr = 1.44183
t-stat = 7.867
P-value = 0
VIF = 1.106
StdCoeff = 0.59664</t>
        </r>
      </text>
    </comment>
    <comment ref="B56" authorId="0" shapeId="0">
      <text>
        <r>
          <rPr>
            <sz val="9"/>
            <color indexed="81"/>
            <rFont val="Tahoma"/>
            <family val="2"/>
          </rPr>
          <t>Model = Model 14
Variable = S_M_Margin
Coeff = -5.8764
StdErr = 3.0715
t-stat = -1.913
P-value = 0.058
VIF = 5.315
StdCoeff = -0.36066</t>
        </r>
      </text>
    </comment>
    <comment ref="C56" authorId="0" shapeId="0">
      <text>
        <r>
          <rPr>
            <sz val="9"/>
            <color indexed="81"/>
            <rFont val="Tahoma"/>
            <family val="2"/>
          </rPr>
          <t>Model = Model 15
Variable = S_M_Margin
Coeff = -11.1699
StdErr = 3.9811
t-stat = -2.806
P-value = 0.006
VIF = 5.992
StdCoeff = -0.48309</t>
        </r>
      </text>
    </comment>
    <comment ref="E56" authorId="0" shapeId="0">
      <text>
        <r>
          <rPr>
            <sz val="9"/>
            <color indexed="81"/>
            <rFont val="Tahoma"/>
            <family val="2"/>
          </rPr>
          <t>Model = Model 17
Variable = S_M_Margin
Coeff = -9.7592
StdErr = 3.8939
t-stat = -2.506
P-value = 0.014
VIF = 5.698
StdCoeff = -0.42208</t>
        </r>
      </text>
    </comment>
    <comment ref="F56" authorId="0" shapeId="0">
      <text>
        <r>
          <rPr>
            <sz val="9"/>
            <color indexed="81"/>
            <rFont val="Tahoma"/>
            <family val="2"/>
          </rPr>
          <t>Model = Model 18
Variable = S_M_Margin
Coeff = -11.183
StdErr = 3.9646
t-stat = -2.821
P-value = 0.006
VIF = 5.991
StdCoeff = -0.48366</t>
        </r>
      </text>
    </comment>
  </commentList>
</comments>
</file>

<file path=xl/sharedStrings.xml><?xml version="1.0" encoding="utf-8"?>
<sst xmlns="http://schemas.openxmlformats.org/spreadsheetml/2006/main" count="11478" uniqueCount="1077">
  <si>
    <t>Ticker</t>
  </si>
  <si>
    <t>MSFT US Equity</t>
  </si>
  <si>
    <t>MICROSOFT CORP</t>
  </si>
  <si>
    <t>V US Equity</t>
  </si>
  <si>
    <t>VISA INC-CLASS A SHARES</t>
  </si>
  <si>
    <t>MA US Equity</t>
  </si>
  <si>
    <t>MASTERCARD INC - A</t>
  </si>
  <si>
    <t>ORCL US Equity</t>
  </si>
  <si>
    <t>ORACLE CORP</t>
  </si>
  <si>
    <t>ADBE US Equity</t>
  </si>
  <si>
    <t>ADOBE INC</t>
  </si>
  <si>
    <t>CRM US Equity</t>
  </si>
  <si>
    <t>SALESFORCE.COM INC</t>
  </si>
  <si>
    <t>PYPL US Equity</t>
  </si>
  <si>
    <t>PAYPAL HOLDINGS INC</t>
  </si>
  <si>
    <t>ADP US Equity</t>
  </si>
  <si>
    <t>AUTOMATIC DATA PROCESSING</t>
  </si>
  <si>
    <t>VMW US Equity</t>
  </si>
  <si>
    <t>VMWARE INC-CLASS A</t>
  </si>
  <si>
    <t>INTU US Equity</t>
  </si>
  <si>
    <t>INTUIT INC</t>
  </si>
  <si>
    <t>FIS US Equity</t>
  </si>
  <si>
    <t>FIDELITY NATIONAL INFO SERV</t>
  </si>
  <si>
    <t>NOW US Equity</t>
  </si>
  <si>
    <t>SERVICENOW INC</t>
  </si>
  <si>
    <t>FISV US Equity</t>
  </si>
  <si>
    <t>FISERV INC</t>
  </si>
  <si>
    <t>SQ US Equity</t>
  </si>
  <si>
    <t>SQUARE INC - A</t>
  </si>
  <si>
    <t>WP US Equity</t>
  </si>
  <si>
    <t>WORLDPAY INC-CLASS A</t>
  </si>
  <si>
    <t>ADSK US Equity</t>
  </si>
  <si>
    <t>AUTODESK INC</t>
  </si>
  <si>
    <t>WDAY US Equity</t>
  </si>
  <si>
    <t>WORKDAY INC-CLASS A</t>
  </si>
  <si>
    <t>PAYX US Equity</t>
  </si>
  <si>
    <t>PAYCHEX INC</t>
  </si>
  <si>
    <t>RHT US Equity</t>
  </si>
  <si>
    <t>RED HAT INC</t>
  </si>
  <si>
    <t>FDC US Equity</t>
  </si>
  <si>
    <t>FIRST DATA CORP- CLASS A</t>
  </si>
  <si>
    <t>DVMT US Equity</t>
  </si>
  <si>
    <t>DELL TECHNOLOGIES INC-CL V</t>
  </si>
  <si>
    <t>CA US Equity</t>
  </si>
  <si>
    <t>CA INC</t>
  </si>
  <si>
    <t>GPN US Equity</t>
  </si>
  <si>
    <t>GLOBAL PAYMENTS INC</t>
  </si>
  <si>
    <t>FLT US Equity</t>
  </si>
  <si>
    <t>FLEETCOR TECHNOLOGIES INC</t>
  </si>
  <si>
    <t>CHKP US Equity</t>
  </si>
  <si>
    <t>CHECK POINT SOFTWARE TECH</t>
  </si>
  <si>
    <t>TEAM US Equity</t>
  </si>
  <si>
    <t>ATLASSIAN CORP PLC-CLASS A</t>
  </si>
  <si>
    <t>TSS US Equity</t>
  </si>
  <si>
    <t>TOTAL SYSTEM SERVICES INC</t>
  </si>
  <si>
    <t>CSU CN Equity</t>
  </si>
  <si>
    <t>CONSTELLATION SOFTWARE INC</t>
  </si>
  <si>
    <t>SPLK US Equity</t>
  </si>
  <si>
    <t>SPLUNK INC</t>
  </si>
  <si>
    <t>FTNT US Equity</t>
  </si>
  <si>
    <t>FORTINET INC</t>
  </si>
  <si>
    <t>CTXS US Equity</t>
  </si>
  <si>
    <t>CITRIX SYSTEMS INC</t>
  </si>
  <si>
    <t>SNPS US Equity</t>
  </si>
  <si>
    <t>SYNOPSYS INC</t>
  </si>
  <si>
    <t>BR US Equity</t>
  </si>
  <si>
    <t>BROADRIDGE FINANCIAL SOLUTIO</t>
  </si>
  <si>
    <t>CDNS US Equity</t>
  </si>
  <si>
    <t>CADENCE DESIGN SYS INC</t>
  </si>
  <si>
    <t>ANSS US Equity</t>
  </si>
  <si>
    <t>ANSYS INC</t>
  </si>
  <si>
    <t>SSNC US Equity</t>
  </si>
  <si>
    <t>SS&amp;C TECHNOLOGIES HOLDINGS</t>
  </si>
  <si>
    <t>SYMC US Equity</t>
  </si>
  <si>
    <t>SYMANTEC CORP</t>
  </si>
  <si>
    <t>JKHY US Equity</t>
  </si>
  <si>
    <t>JACK HENRY &amp; ASSOCIATES INC</t>
  </si>
  <si>
    <t>ADS US Equity</t>
  </si>
  <si>
    <t>ALLIANCE DATA SYSTEMS CORP</t>
  </si>
  <si>
    <t>PTC US Equity</t>
  </si>
  <si>
    <t>PTC INC</t>
  </si>
  <si>
    <t>PAGS US Equity</t>
  </si>
  <si>
    <t>PAGSEGURO DIGITAL LTD-CL A</t>
  </si>
  <si>
    <t>DBX US Equity</t>
  </si>
  <si>
    <t>DROPBOX INC-CLASS A</t>
  </si>
  <si>
    <t>OTEX CN Equity</t>
  </si>
  <si>
    <t>OPEN TEXT CORP</t>
  </si>
  <si>
    <t>ULTI US Equity</t>
  </si>
  <si>
    <t>ULTIMATE SOFTWARE GROUP INC</t>
  </si>
  <si>
    <t>DATA US Equity</t>
  </si>
  <si>
    <t>TABLEAU SOFTWARE INC-CL A</t>
  </si>
  <si>
    <t>TYL US Equity</t>
  </si>
  <si>
    <t>TYLER TECHNOLOGIES INC</t>
  </si>
  <si>
    <t>WU US Equity</t>
  </si>
  <si>
    <t>WESTERN UNION CO</t>
  </si>
  <si>
    <t>WEX US Equity</t>
  </si>
  <si>
    <t>WEX INC</t>
  </si>
  <si>
    <t>PAYC US Equity</t>
  </si>
  <si>
    <t>PAYCOM SOFTWARE INC</t>
  </si>
  <si>
    <t>CDK US Equity</t>
  </si>
  <si>
    <t>CDK GLOBAL INC</t>
  </si>
  <si>
    <t>GWRE US Equity</t>
  </si>
  <si>
    <t>GUIDEWIRE SOFTWARE INC</t>
  </si>
  <si>
    <t>BKI US Equity</t>
  </si>
  <si>
    <t>BLACK KNIGHT INC</t>
  </si>
  <si>
    <t>AZPN US Equity</t>
  </si>
  <si>
    <t>ASPEN TECHNOLOGY INC</t>
  </si>
  <si>
    <t>NTNX US Equity</t>
  </si>
  <si>
    <t>NUTANIX INC - A</t>
  </si>
  <si>
    <t>SABR US Equity</t>
  </si>
  <si>
    <t>SABRE CORP</t>
  </si>
  <si>
    <t>DOCU US Equity</t>
  </si>
  <si>
    <t>DOCUSIGN INC</t>
  </si>
  <si>
    <t>ZEN US Equity</t>
  </si>
  <si>
    <t>ZENDESK INC</t>
  </si>
  <si>
    <t>RNG US Equity</t>
  </si>
  <si>
    <t>RINGCENTRAL INC-CLASS A</t>
  </si>
  <si>
    <t>FICO US Equity</t>
  </si>
  <si>
    <t>FAIR ISAAC CORP</t>
  </si>
  <si>
    <t>EEFT US Equity</t>
  </si>
  <si>
    <t>EURONET WORLDWIDE INC</t>
  </si>
  <si>
    <t>G US Equity</t>
  </si>
  <si>
    <t>GENPACT LTD</t>
  </si>
  <si>
    <t>RP US Equity</t>
  </si>
  <si>
    <t>REALPAGE INC</t>
  </si>
  <si>
    <t>TTD US Equity</t>
  </si>
  <si>
    <t>TRADE DESK INC/THE -CLASS A</t>
  </si>
  <si>
    <t>PFPT US Equity</t>
  </si>
  <si>
    <t>PROOFPOINT INC</t>
  </si>
  <si>
    <t>HUBS US Equity</t>
  </si>
  <si>
    <t>HUBSPOT INC</t>
  </si>
  <si>
    <t>BB CN Equity</t>
  </si>
  <si>
    <t>BLACKBERRY LTD</t>
  </si>
  <si>
    <t>CDAY US Equity</t>
  </si>
  <si>
    <t>CERIDIAN HCM HOLDING INC</t>
  </si>
  <si>
    <t>NUAN US Equity</t>
  </si>
  <si>
    <t>NUANCE COMMUNICATIONS INC</t>
  </si>
  <si>
    <t>NEWR US Equity</t>
  </si>
  <si>
    <t>NEW RELIC INC</t>
  </si>
  <si>
    <t>PVTL US Equity</t>
  </si>
  <si>
    <t>PIVOTAL SOFTWARE INC - CL A</t>
  </si>
  <si>
    <t>SWI US Equity</t>
  </si>
  <si>
    <t>SOLARWINDS CORP</t>
  </si>
  <si>
    <t>ESTC US Equity</t>
  </si>
  <si>
    <t>ELASTIC NV</t>
  </si>
  <si>
    <t>ZS US Equity</t>
  </si>
  <si>
    <t>ZSCALER INC</t>
  </si>
  <si>
    <t>PEGA US Equity</t>
  </si>
  <si>
    <t>PEGASYSTEMS INC</t>
  </si>
  <si>
    <t>CNDT US Equity</t>
  </si>
  <si>
    <t>CONDUENT INC</t>
  </si>
  <si>
    <t>MMS US Equity</t>
  </si>
  <si>
    <t>MAXIMUS INC</t>
  </si>
  <si>
    <t>LOGM US Equity</t>
  </si>
  <si>
    <t>LOGMEIN INC</t>
  </si>
  <si>
    <t>COUP US Equity</t>
  </si>
  <si>
    <t>COUPA SOFTWARE INC</t>
  </si>
  <si>
    <t>JCOM US Equity</t>
  </si>
  <si>
    <t>J2 GLOBAL INC</t>
  </si>
  <si>
    <t>CLGX US Equity</t>
  </si>
  <si>
    <t>CORELOGIC INC</t>
  </si>
  <si>
    <t>TWOU US Equity</t>
  </si>
  <si>
    <t>2U INC</t>
  </si>
  <si>
    <t>BLKB US Equity</t>
  </si>
  <si>
    <t>BLACKBAUD INC</t>
  </si>
  <si>
    <t>FEYE US Equity</t>
  </si>
  <si>
    <t>FIREEYE INC</t>
  </si>
  <si>
    <t>PCTY US Equity</t>
  </si>
  <si>
    <t>PAYLOCITY HOLDING CORP</t>
  </si>
  <si>
    <t>PS US Equity</t>
  </si>
  <si>
    <t>PLURALSIGHT INC - A</t>
  </si>
  <si>
    <t>MANH US Equity</t>
  </si>
  <si>
    <t>MANHATTAN ASSOCIATES INC</t>
  </si>
  <si>
    <t>QLYS US Equity</t>
  </si>
  <si>
    <t>QUALYS INC</t>
  </si>
  <si>
    <t>ACIW US Equity</t>
  </si>
  <si>
    <t>ACI WORLDWIDE INC</t>
  </si>
  <si>
    <t>VRNT US Equity</t>
  </si>
  <si>
    <t>VERINT SYSTEMS INC</t>
  </si>
  <si>
    <t>CSOD US Equity</t>
  </si>
  <si>
    <t>CORNERSTONE ONDEMAND INC</t>
  </si>
  <si>
    <t>EPAY US Equity</t>
  </si>
  <si>
    <t>BOTTOMLINE TECHNOLOGIES (DE)</t>
  </si>
  <si>
    <t>ELLI US Equity</t>
  </si>
  <si>
    <t>ELLIE MAE INC</t>
  </si>
  <si>
    <t>BOX US Equity</t>
  </si>
  <si>
    <t>BOX INC - CLASS A</t>
  </si>
  <si>
    <t>TENB US Equity</t>
  </si>
  <si>
    <t>TENABLE HOLDINGS INC</t>
  </si>
  <si>
    <t>AYX US Equity</t>
  </si>
  <si>
    <t>ALTERYX INC - CLASS A</t>
  </si>
  <si>
    <t>CVLT US Equity</t>
  </si>
  <si>
    <t>COMMVAULT SYSTEMS INC</t>
  </si>
  <si>
    <t>GSKY US Equity</t>
  </si>
  <si>
    <t>GREENSKY INC-CLASS A</t>
  </si>
  <si>
    <t>CYBR US Equity</t>
  </si>
  <si>
    <t>CYBERARK SOFTWARE LTD/ISRAEL</t>
  </si>
  <si>
    <t>ALTR US Equity</t>
  </si>
  <si>
    <t>ALTAIR ENGINEERING INC - A</t>
  </si>
  <si>
    <t>ENV US Equity</t>
  </si>
  <si>
    <t>ENVESTNET INC</t>
  </si>
  <si>
    <t>SMAR US Equity</t>
  </si>
  <si>
    <t>SMARTSHEET INC-CLASS A</t>
  </si>
  <si>
    <t>WNS US Equity</t>
  </si>
  <si>
    <t>WNS HOLDINGS LTD-ADR</t>
  </si>
  <si>
    <t>DSG CN Equity</t>
  </si>
  <si>
    <t>DESCARTES SYSTEMS GRP/THE</t>
  </si>
  <si>
    <t>BL US Equity</t>
  </si>
  <si>
    <t>BLACKLINE INC</t>
  </si>
  <si>
    <t>SAIL US Equity</t>
  </si>
  <si>
    <t>SAILPOINT TECHNOLOGIES HOLDI</t>
  </si>
  <si>
    <t>AVLR US Equity</t>
  </si>
  <si>
    <t>AVALARA INC</t>
  </si>
  <si>
    <t>ALRM US Equity</t>
  </si>
  <si>
    <t>ALARM.COM HOLDINGS INC</t>
  </si>
  <si>
    <t>CLDR US Equity</t>
  </si>
  <si>
    <t>CLOUDERA INC</t>
  </si>
  <si>
    <t>FIVN US Equity</t>
  </si>
  <si>
    <t>FIVE9 INC</t>
  </si>
  <si>
    <t>QTWO US Equity</t>
  </si>
  <si>
    <t>Q2 HOLDINGS INC</t>
  </si>
  <si>
    <t>EXLS US Equity</t>
  </si>
  <si>
    <t>EXLSERVICE HOLDINGS INC</t>
  </si>
  <si>
    <t>MIME US Equity</t>
  </si>
  <si>
    <t>MIMECAST LTD</t>
  </si>
  <si>
    <t>APPF US Equity</t>
  </si>
  <si>
    <t>APPFOLIO INC - A</t>
  </si>
  <si>
    <t>ZUO US Equity</t>
  </si>
  <si>
    <t>ZUORA INC - CLASS A</t>
  </si>
  <si>
    <t>IMPV US Equity</t>
  </si>
  <si>
    <t>IMPERVA INC</t>
  </si>
  <si>
    <t>CISN US Equity</t>
  </si>
  <si>
    <t>CISION LTD</t>
  </si>
  <si>
    <t>EVOP US Equity</t>
  </si>
  <si>
    <t>EVO PAYMENTS INC-CLASS A</t>
  </si>
  <si>
    <t>AVYA US Equity</t>
  </si>
  <si>
    <t>AVAYA HOLDINGS CORP</t>
  </si>
  <si>
    <t>TVPT US Equity</t>
  </si>
  <si>
    <t>TRAVELPORT WORLDWIDE LTD</t>
  </si>
  <si>
    <t>EVTC US Equity</t>
  </si>
  <si>
    <t>EVERTEC INC</t>
  </si>
  <si>
    <t>VRNS US Equity</t>
  </si>
  <si>
    <t>VARONIS SYSTEMS INC</t>
  </si>
  <si>
    <t>YEXT US Equity</t>
  </si>
  <si>
    <t>YEXT INC</t>
  </si>
  <si>
    <t>TLND US Equity</t>
  </si>
  <si>
    <t>TALEND SA - ADR</t>
  </si>
  <si>
    <t>EBIX US Equity</t>
  </si>
  <si>
    <t>EBIX INC</t>
  </si>
  <si>
    <t>GLOB US Equity</t>
  </si>
  <si>
    <t>GLOBANT SA</t>
  </si>
  <si>
    <t>KXS CN Equity</t>
  </si>
  <si>
    <t>KINAXIS INC</t>
  </si>
  <si>
    <t>EGHT US Equity</t>
  </si>
  <si>
    <t>8X8 INC</t>
  </si>
  <si>
    <t>VRRM US Equity</t>
  </si>
  <si>
    <t>VERRA MOBILITY CORP</t>
  </si>
  <si>
    <t>MB US Equity</t>
  </si>
  <si>
    <t>MINDBODY INC - CLASS A</t>
  </si>
  <si>
    <t>SEND US Equity</t>
  </si>
  <si>
    <t>SENDGRID INC</t>
  </si>
  <si>
    <t>ENGH CN Equity</t>
  </si>
  <si>
    <t>ENGHOUSE SYSTEMS LTD</t>
  </si>
  <si>
    <t>RPD US Equity</t>
  </si>
  <si>
    <t>RAPID7 INC</t>
  </si>
  <si>
    <t>APPN US Equity</t>
  </si>
  <si>
    <t>APPIAN CORP</t>
  </si>
  <si>
    <t>HDP US Equity</t>
  </si>
  <si>
    <t>HORTONWORKS INC</t>
  </si>
  <si>
    <t>EVBG US Equity</t>
  </si>
  <si>
    <t>EVERBRIDGE INC</t>
  </si>
  <si>
    <t>SPSC US Equity</t>
  </si>
  <si>
    <t>SPS COMMERCE INC</t>
  </si>
  <si>
    <t>TIVO US Equity</t>
  </si>
  <si>
    <t>TIVO CORP</t>
  </si>
  <si>
    <t>MSTR US Equity</t>
  </si>
  <si>
    <t>MICROSTRATEGY INC-CL A</t>
  </si>
  <si>
    <t>PRGS US Equity</t>
  </si>
  <si>
    <t>PROGRESS SOFTWARE CORP</t>
  </si>
  <si>
    <t>WK US Equity</t>
  </si>
  <si>
    <t>WORKIVA INC</t>
  </si>
  <si>
    <t>SVMK US Equity</t>
  </si>
  <si>
    <t>SVMK INC</t>
  </si>
  <si>
    <t>CATM US Equity</t>
  </si>
  <si>
    <t>CARDTRONICS PLC - A</t>
  </si>
  <si>
    <t>SYKE US Equity</t>
  </si>
  <si>
    <t>SYKES ENTERPRISES INC</t>
  </si>
  <si>
    <t>LPSN US Equity</t>
  </si>
  <si>
    <t>LIVEPERSON INC</t>
  </si>
  <si>
    <t>CBLK US Equity</t>
  </si>
  <si>
    <t>CARBON BLACK INC</t>
  </si>
  <si>
    <t>APTI US Equity</t>
  </si>
  <si>
    <t>APPTIO INC - CLASS A</t>
  </si>
  <si>
    <t>SCWX US Equity</t>
  </si>
  <si>
    <t>SECUREWORKS CORP - A</t>
  </si>
  <si>
    <t>CSGS US Equity</t>
  </si>
  <si>
    <t>CSG SYSTEMS INTL INC</t>
  </si>
  <si>
    <t>TTEC US Equity</t>
  </si>
  <si>
    <t>TTEC HOLDINGS INC</t>
  </si>
  <si>
    <t>FSCT US Equity</t>
  </si>
  <si>
    <t>FORESCOUT TECHNOLOGIES INC</t>
  </si>
  <si>
    <t>CMCM US Equity</t>
  </si>
  <si>
    <t>CHEETAH MOBILE INC - ADR</t>
  </si>
  <si>
    <t>PRO US Equity</t>
  </si>
  <si>
    <t>PROS HOLDINGS INC</t>
  </si>
  <si>
    <t>INST US Equity</t>
  </si>
  <si>
    <t>INSTRUCTURE INC</t>
  </si>
  <si>
    <t>BNFT US Equity</t>
  </si>
  <si>
    <t>BENEFITFOCUS INC</t>
  </si>
  <si>
    <t>EGOV US Equity</t>
  </si>
  <si>
    <t>NIC INC</t>
  </si>
  <si>
    <t>PRTHU US Equity</t>
  </si>
  <si>
    <t>PRIORITY TECHNOLOGY HOLDINGS</t>
  </si>
  <si>
    <t>QADB US Equity</t>
  </si>
  <si>
    <t>QAD INC-B</t>
  </si>
  <si>
    <t>QIWI US Equity</t>
  </si>
  <si>
    <t>QIWI PLC-SPONSORED ADR</t>
  </si>
  <si>
    <t>TYPE US Equity</t>
  </si>
  <si>
    <t>MONOTYPE IMAGING HOLDINGS IN</t>
  </si>
  <si>
    <t>CASS US Equity</t>
  </si>
  <si>
    <t>CASS INFORMATION SYSTEMS INC</t>
  </si>
  <si>
    <t>OPRA US Equity</t>
  </si>
  <si>
    <t>OPERA LTD-ADR</t>
  </si>
  <si>
    <t>CSVI US Equity</t>
  </si>
  <si>
    <t>COMPUTER SERVICES INC</t>
  </si>
  <si>
    <t>OSPN US Equity</t>
  </si>
  <si>
    <t>ONESPAN INC</t>
  </si>
  <si>
    <t>XELAU US Equity</t>
  </si>
  <si>
    <t>EXELA TECHNOLOGIES INC</t>
  </si>
  <si>
    <t>JG US Equity</t>
  </si>
  <si>
    <t>AURORA MOBILE LTD-ADR</t>
  </si>
  <si>
    <t>UPLD US Equity</t>
  </si>
  <si>
    <t>UPLAND SOFTWARE INC</t>
  </si>
  <si>
    <t>SPNS US Equity</t>
  </si>
  <si>
    <t>SAPIENS INTERNATIONAL CORP</t>
  </si>
  <si>
    <t>IIIV US Equity</t>
  </si>
  <si>
    <t>I3 VERTICALS INC-CLASS A</t>
  </si>
  <si>
    <t>EVRI US Equity</t>
  </si>
  <si>
    <t>EVERI HOLDINGS INC</t>
  </si>
  <si>
    <t>MODN US Equity</t>
  </si>
  <si>
    <t>MODEL N INC</t>
  </si>
  <si>
    <t>SUM CN Equity</t>
  </si>
  <si>
    <t>SOLIUM CAPITAL INC</t>
  </si>
  <si>
    <t>MOBL US Equity</t>
  </si>
  <si>
    <t>MOBILEIRON INC</t>
  </si>
  <si>
    <t>DOMO US Equity</t>
  </si>
  <si>
    <t>DOMO INC - CLASS B</t>
  </si>
  <si>
    <t>RMNI US Equity</t>
  </si>
  <si>
    <t>RIMINI STREET INC</t>
  </si>
  <si>
    <t>IMXI US Equity</t>
  </si>
  <si>
    <t>INTERNATIONAL MONEY EXPRESS</t>
  </si>
  <si>
    <t>ATEN US Equity</t>
  </si>
  <si>
    <t>A10 NETWORKS INC</t>
  </si>
  <si>
    <t>SSTI US Equity</t>
  </si>
  <si>
    <t>SHOTSPOTTER INC</t>
  </si>
  <si>
    <t>MGIC US Equity</t>
  </si>
  <si>
    <t>MAGIC SOFTWARE ENTERPRISES</t>
  </si>
  <si>
    <t>XNET US Equity</t>
  </si>
  <si>
    <t>XUNLEI LTD-ADR</t>
  </si>
  <si>
    <t>UEPS US Equity</t>
  </si>
  <si>
    <t>NET 1 UEPS TECHNOLOGIES INC</t>
  </si>
  <si>
    <t>AGYS US Equity</t>
  </si>
  <si>
    <t>AGILYSYS INC</t>
  </si>
  <si>
    <t>AMSWA US Equity</t>
  </si>
  <si>
    <t>AMERICAN SOFTWARE INC-CL A</t>
  </si>
  <si>
    <t>ATTU US Equity</t>
  </si>
  <si>
    <t>ATTUNITY LTD</t>
  </si>
  <si>
    <t>ECOM US Equity</t>
  </si>
  <si>
    <t>CHANNELADVISOR CORP</t>
  </si>
  <si>
    <t>MITK US Equity</t>
  </si>
  <si>
    <t>MITEK SYSTEMS INC</t>
  </si>
  <si>
    <t>DMRC US Equity</t>
  </si>
  <si>
    <t>DIGIMARC CORP</t>
  </si>
  <si>
    <t>CATI US Equity</t>
  </si>
  <si>
    <t>CLONE ALGO TECHNOLOGIES INC</t>
  </si>
  <si>
    <t>ZIXI US Equity</t>
  </si>
  <si>
    <t>ZIX CORP</t>
  </si>
  <si>
    <t>SNCR US Equity</t>
  </si>
  <si>
    <t>SYNCHRONOSS TECHNOLOGIES INC</t>
  </si>
  <si>
    <t>MJCO US Equity</t>
  </si>
  <si>
    <t>MAJESCO</t>
  </si>
  <si>
    <t>MGI US Equity</t>
  </si>
  <si>
    <t>MONEYGRAM INTERNATIONAL INC</t>
  </si>
  <si>
    <t>AMBR US Equity</t>
  </si>
  <si>
    <t>AMBER ROAD INC</t>
  </si>
  <si>
    <t>ABT CN Equity</t>
  </si>
  <si>
    <t>ABSOLUTE SOFTWARE CORPORATIO</t>
  </si>
  <si>
    <t>SSC US Equity</t>
  </si>
  <si>
    <t>SEVEN STARS CLOUD GROUP INC</t>
  </si>
  <si>
    <t>VHC US Equity</t>
  </si>
  <si>
    <t>VIRNETX HOLDING CORP</t>
  </si>
  <si>
    <t>ALLT US Equity</t>
  </si>
  <si>
    <t>ALLOT COMMUNICATIONS LTD</t>
  </si>
  <si>
    <t>SRT US Equity</t>
  </si>
  <si>
    <t>STARTEK INC</t>
  </si>
  <si>
    <t>EGAN US Equity</t>
  </si>
  <si>
    <t>EGAIN CORP</t>
  </si>
  <si>
    <t>TNAV US Equity</t>
  </si>
  <si>
    <t>TELENAV INC</t>
  </si>
  <si>
    <t>GSUM US Equity</t>
  </si>
  <si>
    <t>GRIDSUM HOLDING INC-ADR</t>
  </si>
  <si>
    <t>FSNN US Equity</t>
  </si>
  <si>
    <t>FUSION CONNECT INC</t>
  </si>
  <si>
    <t>PRGX US Equity</t>
  </si>
  <si>
    <t>PRGX GLOBAL INC</t>
  </si>
  <si>
    <t>HUT CN Equity</t>
  </si>
  <si>
    <t>HUT 8 MINING CORP</t>
  </si>
  <si>
    <t>III US Equity</t>
  </si>
  <si>
    <t>INFORMATION SERVICES GROUP</t>
  </si>
  <si>
    <t>OPT CN Equity</t>
  </si>
  <si>
    <t>OPTIVA INC</t>
  </si>
  <si>
    <t>RUBI US Equity</t>
  </si>
  <si>
    <t>RUBICON PROJECT INC/THE</t>
  </si>
  <si>
    <t>CYRN US Equity</t>
  </si>
  <si>
    <t>CYREN LTD</t>
  </si>
  <si>
    <t>TPNL US Equity</t>
  </si>
  <si>
    <t>3PEA INTERNATIONAL INC</t>
  </si>
  <si>
    <t>Databricks</t>
  </si>
  <si>
    <t>Trading Comparables</t>
  </si>
  <si>
    <t>Base Case</t>
  </si>
  <si>
    <t>####</t>
  </si>
  <si>
    <t>Source:</t>
  </si>
  <si>
    <t>Bloomberg</t>
  </si>
  <si>
    <t>Date:</t>
  </si>
  <si>
    <t>Company</t>
  </si>
  <si>
    <t>Description</t>
  </si>
  <si>
    <t>Market Cap 
(USD'm)</t>
  </si>
  <si>
    <t>EV
(USD'm)</t>
  </si>
  <si>
    <t>Revenue
(USD'm)</t>
  </si>
  <si>
    <t>EV/Revenue</t>
  </si>
  <si>
    <t>Rev 
Growth</t>
  </si>
  <si>
    <t>Gross 
Margin</t>
  </si>
  <si>
    <t>EBITDA
Margin</t>
  </si>
  <si>
    <t>Net
Margin</t>
  </si>
  <si>
    <t>Market Cap 
($MM)</t>
  </si>
  <si>
    <t>EV
($MM)</t>
  </si>
  <si>
    <t>Revenue</t>
  </si>
  <si>
    <t>Gross Profit</t>
  </si>
  <si>
    <t>EBITDA</t>
  </si>
  <si>
    <t>Net Income</t>
  </si>
  <si>
    <t>TTM</t>
  </si>
  <si>
    <t>NTM</t>
  </si>
  <si>
    <t>LTM</t>
  </si>
  <si>
    <t>Advanced big data processing company.</t>
  </si>
  <si>
    <t>BEST_FPERIOD_OVERRIDE=1TY</t>
  </si>
  <si>
    <t>Hardcoded</t>
  </si>
  <si>
    <t>Live</t>
  </si>
  <si>
    <t>CUR_MKT_CAP</t>
  </si>
  <si>
    <t>CURR_ENTP_VAL</t>
  </si>
  <si>
    <t>TRAIL_12M_NET_SALES</t>
  </si>
  <si>
    <t>BEST_SALES</t>
  </si>
  <si>
    <t>TRAIL_12M_GROSS_PROFIT</t>
  </si>
  <si>
    <t>BEST_GROSS_MARGIN</t>
  </si>
  <si>
    <t>TRAIL_12M_EBITDA</t>
  </si>
  <si>
    <t>BEST_EBITDA</t>
  </si>
  <si>
    <t>TRAIL_12M_NET_INC</t>
  </si>
  <si>
    <t>BEST_NET_INCOME</t>
  </si>
  <si>
    <t>x</t>
  </si>
  <si>
    <t>Trading Comparables - All (Calculations)</t>
  </si>
  <si>
    <t>Bloomberg Data</t>
  </si>
  <si>
    <t>Rev
Growth</t>
  </si>
  <si>
    <t>Gross
Margin</t>
  </si>
  <si>
    <t>Net 
Margin</t>
  </si>
  <si>
    <t>Type</t>
  </si>
  <si>
    <t>Rev Growth</t>
  </si>
  <si>
    <t>Pluralsight</t>
  </si>
  <si>
    <t>2U</t>
  </si>
  <si>
    <t>Teradata</t>
  </si>
  <si>
    <t>MongoDB</t>
  </si>
  <si>
    <t>Alteryx</t>
  </si>
  <si>
    <t>Smartsheet</t>
  </si>
  <si>
    <t>Avalara</t>
  </si>
  <si>
    <t>Cloudera</t>
  </si>
  <si>
    <t>Ebix</t>
  </si>
  <si>
    <t>Varonis Systems</t>
  </si>
  <si>
    <t>Talend</t>
  </si>
  <si>
    <t>Hortonworks</t>
  </si>
  <si>
    <t>MINDBODY</t>
  </si>
  <si>
    <t>Everbridge</t>
  </si>
  <si>
    <t>MicroStrategy</t>
  </si>
  <si>
    <t>#N/A N/A</t>
  </si>
  <si>
    <t>Workiva</t>
  </si>
  <si>
    <t>Domo</t>
  </si>
  <si>
    <t>Mean</t>
  </si>
  <si>
    <t>Median</t>
  </si>
  <si>
    <t>Max</t>
  </si>
  <si>
    <t>Min</t>
  </si>
  <si>
    <t>Trading Comparables - Application Software</t>
  </si>
  <si>
    <t>Trading Comparables - Big Data</t>
  </si>
  <si>
    <t>Trading Comparables - Bessemer Cloud Index</t>
  </si>
  <si>
    <t>Trading Comparables Median</t>
  </si>
  <si>
    <t>Comparables Universe</t>
  </si>
  <si>
    <t># Co.</t>
  </si>
  <si>
    <t>-</t>
  </si>
  <si>
    <t>All</t>
  </si>
  <si>
    <t>Application Software</t>
  </si>
  <si>
    <t>Big Data</t>
  </si>
  <si>
    <t>Bessemer Cloud Index</t>
  </si>
  <si>
    <t>R&amp;D</t>
  </si>
  <si>
    <t>S&amp;M</t>
  </si>
  <si>
    <t>G&amp;A</t>
  </si>
  <si>
    <t>IS_GENL_&amp;_ADMIN_EXPN_COMP_BASIS</t>
  </si>
  <si>
    <t>IS_RD_EXPEND</t>
  </si>
  <si>
    <t>IS_S&amp;M_EXPENSE_COMP_BASIS</t>
  </si>
  <si>
    <t>GICS_SUB_INDUSTRY_NAME</t>
  </si>
  <si>
    <t>Systems Software</t>
  </si>
  <si>
    <t>Data Processing &amp; Outsourced S</t>
  </si>
  <si>
    <t>GP Margin</t>
  </si>
  <si>
    <t>R&amp;D Margin</t>
  </si>
  <si>
    <t>S&amp;M Margin</t>
  </si>
  <si>
    <t>G&amp;A Margin</t>
  </si>
  <si>
    <t>EBITDA Margin</t>
  </si>
  <si>
    <t>Profit Margin</t>
  </si>
  <si>
    <t>Rev</t>
  </si>
  <si>
    <t>EV/Rev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</si>
  <si>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</si>
  <si>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</si>
  <si>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</si>
  <si>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</si>
  <si>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</si>
  <si>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</si>
  <si>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</si>
  <si>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</si>
  <si>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</si>
  <si>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</si>
  <si>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</si>
  <si>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</si>
  <si>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</si>
  <si>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</si>
  <si>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</si>
  <si>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</si>
  <si>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</si>
  <si>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</si>
  <si>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</si>
  <si>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</si>
  <si>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</si>
  <si>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</si>
  <si>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</si>
  <si>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</si>
  <si>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</si>
  <si>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</si>
  <si>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EV/Rev</t>
  </si>
  <si>
    <t>Residuals</t>
  </si>
  <si>
    <t>NTM Revenue</t>
  </si>
  <si>
    <t>NTM Revenue Growth</t>
  </si>
  <si>
    <t>Gross Margin</t>
  </si>
  <si>
    <t>EV/NTM Revenue Prediction</t>
  </si>
  <si>
    <t>t-value</t>
  </si>
  <si>
    <t>Approximate standard error</t>
  </si>
  <si>
    <t>Margin of Error</t>
  </si>
  <si>
    <t>Lower Bound (95% PI)</t>
  </si>
  <si>
    <t>Upper Bound (95% PI)</t>
  </si>
  <si>
    <t>Interval Width</t>
  </si>
  <si>
    <t>All NA listed Application Software + Data Processing &amp; Outsourced Software + Systems Software</t>
  </si>
  <si>
    <t>Removed all entities with incomplete data per Bloomberg</t>
  </si>
  <si>
    <t>Removed all entities &lt; USD200m market cap</t>
  </si>
  <si>
    <t>ZUO US EQUITY</t>
  </si>
  <si>
    <t>SHOP US EQUITY</t>
  </si>
  <si>
    <t>MDB US Equity</t>
  </si>
  <si>
    <t>TWLO US EQUITY</t>
  </si>
  <si>
    <t>DBX US EQUITY</t>
  </si>
  <si>
    <t>INOV US Equity</t>
  </si>
  <si>
    <t>ZEN US EQUITY</t>
  </si>
  <si>
    <t>WIX US Equity</t>
  </si>
  <si>
    <t>OKTA US EQUITY</t>
  </si>
  <si>
    <t>NOW US EQUITY</t>
  </si>
  <si>
    <t>TEAM US EQUITY</t>
  </si>
  <si>
    <t>PFPT US EQUITY</t>
  </si>
  <si>
    <t>WDAY US EQUITY</t>
  </si>
  <si>
    <t>NEWR US EQUITY</t>
  </si>
  <si>
    <t>DOCU US EQUITY</t>
  </si>
  <si>
    <t>HUBS US EQUITY</t>
  </si>
  <si>
    <t>YEXT US EQUITY</t>
  </si>
  <si>
    <t>INST US EQUITY</t>
  </si>
  <si>
    <t>PAYC US EQUITY</t>
  </si>
  <si>
    <t>RNG US EQUITY</t>
  </si>
  <si>
    <t>APPF US EQUITY</t>
  </si>
  <si>
    <t>CARB US EQUITY</t>
  </si>
  <si>
    <t>MIME US EQUITY</t>
  </si>
  <si>
    <t>QTWO US EQUITY</t>
  </si>
  <si>
    <t>SEND US EQUITY</t>
  </si>
  <si>
    <t>BL US EQUITY</t>
  </si>
  <si>
    <t>RP US EQUITY</t>
  </si>
  <si>
    <t>COUP US EQUITY</t>
  </si>
  <si>
    <t>BOX US EQUITY</t>
  </si>
  <si>
    <t>ULTI US EQUITY</t>
  </si>
  <si>
    <t>PCTY US EQUITY</t>
  </si>
  <si>
    <t>SQ US EQUITY</t>
  </si>
  <si>
    <t>VEEV US EQUITY</t>
  </si>
  <si>
    <t>QLYS US EQUITY</t>
  </si>
  <si>
    <t>MDSO US EQUITY</t>
  </si>
  <si>
    <t>FIVN US EQUITY</t>
  </si>
  <si>
    <t>APTI US EQUITY</t>
  </si>
  <si>
    <t>ELLI US EQUITY</t>
  </si>
  <si>
    <t>LOGM US EQUITY</t>
  </si>
  <si>
    <t>JCOM US EQUITY</t>
  </si>
  <si>
    <t>TDC US Equity</t>
  </si>
  <si>
    <t>FDEV LN Equity</t>
  </si>
  <si>
    <t>TTWO US Equity</t>
  </si>
  <si>
    <t>AVV LN Equity</t>
  </si>
  <si>
    <t>EVH US Equity</t>
  </si>
  <si>
    <t>PRSM LN Equity</t>
  </si>
  <si>
    <t>UBI FP Equity</t>
  </si>
  <si>
    <t>TRHC US Equity</t>
  </si>
  <si>
    <t>GLUU US Equity</t>
  </si>
  <si>
    <t>CRW LN Equity</t>
  </si>
  <si>
    <t>MDRX US Equity</t>
  </si>
  <si>
    <t>EA US Equity</t>
  </si>
  <si>
    <t>ZNGA US Equity</t>
  </si>
  <si>
    <t>OMCL US Equity</t>
  </si>
  <si>
    <t>ATHN US Equity</t>
  </si>
  <si>
    <t>CDR PW Equity</t>
  </si>
  <si>
    <t>GBG LN Equity</t>
  </si>
  <si>
    <t>SDL LN Equity</t>
  </si>
  <si>
    <t>Internet Services &amp; Infrastruc</t>
  </si>
  <si>
    <t>Health Care Technology</t>
  </si>
  <si>
    <t>IT Consulting &amp; Other Services</t>
  </si>
  <si>
    <t>Interactive Home Entertainment</t>
  </si>
  <si>
    <t>Model:</t>
  </si>
  <si>
    <t>Model 1</t>
  </si>
  <si>
    <t>Hi-res picture</t>
  </si>
  <si>
    <t>10/24/18 3:07 PM on AZRINA-KAI - Model 1 - new test 3.xlsx - RegressItPC.xlam - Version 2018.04.15</t>
  </si>
  <si>
    <t>Dependent Variable:</t>
  </si>
  <si>
    <t>EV_Rev</t>
  </si>
  <si>
    <t>Independent Variables:</t>
  </si>
  <si>
    <t>EBITDA_Margin, GP_Margin, Profit_Margin, R_D_Margin, Rev_Growth, S_M_Margin</t>
  </si>
  <si>
    <t>Equation:</t>
  </si>
  <si>
    <t>Predicted EV_Rev = 0.577 - 6.368*EBITDA_Margin + 10.145*GP_Margin + 1.51*Profit_Margin - 4.432*R_D_Margin + 5.121*Rev_Growth - 5.219*S_M_Margin</t>
  </si>
  <si>
    <t>Regression Statistics:    Model 1 for EV_Rev    (6 variables, n=136)</t>
  </si>
  <si>
    <t>R-Squared</t>
  </si>
  <si>
    <t>Adj.R-Sqr.</t>
  </si>
  <si>
    <t xml:space="preserve">Std.Err.Reg. </t>
  </si>
  <si>
    <t>Std.Dep.Var.</t>
  </si>
  <si>
    <t># Fitted</t>
  </si>
  <si>
    <t># Missing</t>
  </si>
  <si>
    <t>Confidence</t>
  </si>
  <si>
    <t>Coefficient Estimates:    Model 1 for EV_Rev    (6 variables, n=136)</t>
  </si>
  <si>
    <t>Variable</t>
  </si>
  <si>
    <t>Coefficient</t>
  </si>
  <si>
    <t>Std.Err.</t>
  </si>
  <si>
    <t>t-Statistic</t>
  </si>
  <si>
    <t>With P-value</t>
  </si>
  <si>
    <t>Std. Coeff.</t>
  </si>
  <si>
    <t>VIF</t>
  </si>
  <si>
    <t xml:space="preserve"> Constant</t>
  </si>
  <si>
    <t>EBITDA_Margin</t>
  </si>
  <si>
    <t>GP_Margin</t>
  </si>
  <si>
    <t>Profit_Margin</t>
  </si>
  <si>
    <t>R_D_Margin</t>
  </si>
  <si>
    <t>Rev_Growth</t>
  </si>
  <si>
    <t>S_M_Margin</t>
  </si>
  <si>
    <t>Analysis of Variance:    Model 1 for EV_Rev    (6 variables, n=136)</t>
  </si>
  <si>
    <t>Source</t>
  </si>
  <si>
    <t>Deg. Freedom</t>
  </si>
  <si>
    <t>Sum Squares</t>
  </si>
  <si>
    <t>Mean Square</t>
  </si>
  <si>
    <t>F-Statistic</t>
  </si>
  <si>
    <t>Error Distribution Statistics:    Model 1 for EV_Rev    (6 variables, n=136)</t>
  </si>
  <si>
    <t>MAPE</t>
  </si>
  <si>
    <t>Fitted (n=136)</t>
  </si>
  <si>
    <t>Mean Error</t>
  </si>
  <si>
    <t>RMSE</t>
  </si>
  <si>
    <t>MAE</t>
  </si>
  <si>
    <t>Minimum</t>
  </si>
  <si>
    <t>Maximum</t>
  </si>
  <si>
    <t>0.57 (P=0.136)</t>
  </si>
  <si>
    <t>A-D* stat</t>
  </si>
  <si>
    <t>Actual and Predicted -vs- Observation #</t>
  </si>
  <si>
    <t>Actual and Predicted -vs- Observation #
Model 1 for EV_Rev    (6 variables, n=136)</t>
  </si>
  <si>
    <t>End of Output</t>
  </si>
  <si>
    <t>Model 1 (#vars=6, n=136, AdjRsq=0.167): EV_Rev &lt;&lt; EBITDA_Margin, GP_Margin, Profit_Margin, R_D_Margin, Rev_Growth, S_M_Margin</t>
  </si>
  <si>
    <t>White</t>
  </si>
  <si>
    <t>No Font</t>
  </si>
  <si>
    <t>No following model in this sequence.</t>
  </si>
  <si>
    <t>No preceding model in this sequence.</t>
  </si>
  <si>
    <t>R code:</t>
  </si>
  <si>
    <t>Model.1 &lt;- lm(EV_Rev ~ EBITDA_Margin +  GP_Margin +  Profit_Margin +  R_D_Margin +  Rev_Growth +  S_M_Margin, data = Sheet9)</t>
  </si>
  <si>
    <t>NoHeaders</t>
  </si>
  <si>
    <t>No Comment</t>
  </si>
  <si>
    <t>Model 2</t>
  </si>
  <si>
    <t>10/24/18 3:19 PM on AZRINA-KAI - Model 2 - new test 3.xlsx - RegressItPC.xlam - Version 2018.04.15</t>
  </si>
  <si>
    <t>GP_Margin, Rev_Growth</t>
  </si>
  <si>
    <t>Predicted EV_Rev = 0.522 + 5.985*GP_Margin + 5.341*Rev_Growth</t>
  </si>
  <si>
    <t>Regression Statistics:    Model 2 for EV_Rev    (2 variables, n=136)</t>
  </si>
  <si>
    <t>Coefficient Estimates:    Model 2 for EV_Rev    (2 variables, n=136)</t>
  </si>
  <si>
    <t>Analysis of Variance:    Model 2 for EV_Rev    (2 variables, n=136)</t>
  </si>
  <si>
    <t>Error Distribution Statistics:    Model 2 for EV_Rev    (2 variables, n=136)</t>
  </si>
  <si>
    <t>MASE lag 1</t>
  </si>
  <si>
    <t>1.03 (P=0.011)</t>
  </si>
  <si>
    <t>Residual Autocorrelations:    Model 2 for EV_Rev    (2 variables, n=136)</t>
  </si>
  <si>
    <t>Lag</t>
  </si>
  <si>
    <t>Autocorrelation</t>
  </si>
  <si>
    <t>StdErrorsFromZero</t>
  </si>
  <si>
    <t>Durbin-Watson</t>
  </si>
  <si>
    <t>Correlation Matrix of Coefficient Estimates : Model 2 for EV_Rev    (2 variables, n=136)</t>
  </si>
  <si>
    <t xml:space="preserve">       Constant</t>
  </si>
  <si>
    <t xml:space="preserve">      GP_Margin</t>
  </si>
  <si>
    <t xml:space="preserve">      Rev_Growth</t>
  </si>
  <si>
    <t>Forecasts:  Model 2 for EV_Rev    (2 variables, n=136)</t>
  </si>
  <si>
    <t>Obs#</t>
  </si>
  <si>
    <t>Forecast</t>
  </si>
  <si>
    <t>StErrFcst</t>
  </si>
  <si>
    <t>StErrMean</t>
  </si>
  <si>
    <t xml:space="preserve">   GP_Margin</t>
  </si>
  <si>
    <t xml:space="preserve">   Rev_Growth</t>
  </si>
  <si>
    <t>.</t>
  </si>
  <si>
    <t>Residual -vs- Observation #</t>
  </si>
  <si>
    <t>Residual -vs- Predicted</t>
  </si>
  <si>
    <t>Histogram of Residuals</t>
  </si>
  <si>
    <t>Normal Quantile Plot</t>
  </si>
  <si>
    <t>Residual -vs- Independent Variable Plots</t>
  </si>
  <si>
    <t xml:space="preserve"> Residual -vs- GP_Margin</t>
  </si>
  <si>
    <t xml:space="preserve"> Residual -vs- Rev_Growth</t>
  </si>
  <si>
    <t>Residual Table: Model 2 for EV_Rev    (2 variables, n=136)</t>
  </si>
  <si>
    <t>Observation #</t>
  </si>
  <si>
    <t>Actual</t>
  </si>
  <si>
    <t>Predicted</t>
  </si>
  <si>
    <t>Std.Res.</t>
  </si>
  <si>
    <t>AbsStdRes</t>
  </si>
  <si>
    <t>Leverage</t>
  </si>
  <si>
    <t>Cook's D</t>
  </si>
  <si>
    <t>Model 2 (#vars=2, n=136, AdjRsq=0.16): EV_Rev &lt;&lt; GP_Margin, Rev_Growth</t>
  </si>
  <si>
    <t>Model.2 &lt;- lm(EV_Rev ~ GP_Margin +  Rev_Growth, data = Sheet9)</t>
  </si>
  <si>
    <t>Databricks Inputs</t>
  </si>
  <si>
    <t>Databricks Outputs</t>
  </si>
  <si>
    <t xml:space="preserve"> Residual -vs- EBITDA_Margin</t>
  </si>
  <si>
    <t>NoGridlines</t>
  </si>
  <si>
    <t xml:space="preserve"> Residual -vs- Profit_Margin</t>
  </si>
  <si>
    <t xml:space="preserve"> Residual -vs- R_D_Margin</t>
  </si>
  <si>
    <t xml:space="preserve"> Residual -vs- S_M_Margin</t>
  </si>
  <si>
    <t>Model 6</t>
  </si>
  <si>
    <t>Editable</t>
  </si>
  <si>
    <t>10/24/18 5:58 PM on AZRINA-KAI - Model 6 - new test 3.xlsx - RegressItPC.xlam - Version 2018.04.15</t>
  </si>
  <si>
    <t>Regression Statistics:    Model 6 for EV_Rev    (6 variables, n=136)</t>
  </si>
  <si>
    <t>Coefficient Estimates:    Model 6 for EV_Rev    (6 variables, n=136)</t>
  </si>
  <si>
    <t>Analysis of Variance:    Model 6 for EV_Rev    (6 variables, n=136)</t>
  </si>
  <si>
    <t>Error Distribution Statistics:    Model 6 for EV_Rev    (6 variables, n=136)</t>
  </si>
  <si>
    <t>Model 6 (#vars=6, n=136, AdjRsq=0.167): EV_Rev &lt;&lt; EBITDA_Margin, GP_Margin, Profit_Margin, R_D_Margin, Rev_Growth, S_M_Margin</t>
  </si>
  <si>
    <t>Model 6 preceding model was Model 5 (#vars=6, n=136, AdjRsq=0.167): EV_Rev &lt;&lt; EBITDA_Margin, GP_Margin, Profit_Margin, R_D_Margin, Rev_Growth, S_M_Margin</t>
  </si>
  <si>
    <t>Model.6 &lt;- lm(EV_Rev ~ EBITDA_Margin +  GP_Margin +  Profit_Margin +  R_D_Margin +  Rev_Growth +  S_M_Margin, data = Sheet9)</t>
  </si>
  <si>
    <t>Model 8</t>
  </si>
  <si>
    <t>10/24/18 6:29 PM on AZRINA-KAI - Model 8 - new test 4.xlsx - RegressItPC.xlam - Version 2018.04.15</t>
  </si>
  <si>
    <t>Regression Statistics:    Model 8 for EV_Rev    (2 variables, n=136)</t>
  </si>
  <si>
    <t>Coefficient Estimates:    Model 8 for EV_Rev    (2 variables, n=136)</t>
  </si>
  <si>
    <t>Analysis of Variance:    Model 8 for EV_Rev    (2 variables, n=136)</t>
  </si>
  <si>
    <t>Error Distribution Statistics:    Model 8 for EV_Rev    (2 variables, n=136)</t>
  </si>
  <si>
    <t>Residual Autocorrelations:    Model 8 for EV_Rev    (2 variables, n=136)</t>
  </si>
  <si>
    <t>Correlation Matrix of Coefficient Estimates : Model 8 for EV_Rev    (2 variables, n=136)</t>
  </si>
  <si>
    <t>Forecasts:  Model 8 for EV_Rev    (2 variables, n=136)</t>
  </si>
  <si>
    <t>Model 8 (#vars=2, n=136, AdjRsq=0.16): EV_Rev &lt;&lt; GP_Margin, Rev_Growth</t>
  </si>
  <si>
    <t>Model 8 preceding model was Model 2 (#vars=2, n=136, AdjRsq=0.16): EV_Rev &lt;&lt; GP_Margin, Rev_Growth</t>
  </si>
  <si>
    <t>Model.8 &lt;- lm(EV_Rev ~ GP_Margin +  Rev_Growth, data = Sheet9)</t>
  </si>
  <si>
    <t>EV</t>
  </si>
  <si>
    <t>TALEND SA  - ADR</t>
  </si>
  <si>
    <t>SHOPIFY INC - CLASS A</t>
  </si>
  <si>
    <t>MONGODB INC</t>
  </si>
  <si>
    <t>TWILIO INC - A</t>
  </si>
  <si>
    <t>INOVALON HOLDINGS INC - A</t>
  </si>
  <si>
    <t>WIX.COM LTD</t>
  </si>
  <si>
    <t>OKTA INC</t>
  </si>
  <si>
    <t>CARBONITE INC</t>
  </si>
  <si>
    <t>VEEVA SYSTEMS INC-CLASS A</t>
  </si>
  <si>
    <t>MEDIDATA SOLUTIONS INC</t>
  </si>
  <si>
    <t>TERADATA CORP</t>
  </si>
  <si>
    <t>FRONTIER DEVELOPMENTS PLC</t>
  </si>
  <si>
    <t>TAKE-TWO INTERACTIVE SOFTWRE</t>
  </si>
  <si>
    <t>AVEVA GROUP PLC</t>
  </si>
  <si>
    <t>EVOLENT HEALTH INC - A</t>
  </si>
  <si>
    <t>BLUE PRISM GROUP PLC</t>
  </si>
  <si>
    <t>UBISOFT ENTERTAINMENT</t>
  </si>
  <si>
    <t>TABULA RASA HEALTHCARE INC</t>
  </si>
  <si>
    <t>GLU MOBILE INC</t>
  </si>
  <si>
    <t>CRANEWARE PLC</t>
  </si>
  <si>
    <t>ALLSCRIPTS HEALTHCARE SOLUTI</t>
  </si>
  <si>
    <t>ELECTRONIC ARTS INC</t>
  </si>
  <si>
    <t>ZYNGA INC - CL A</t>
  </si>
  <si>
    <t>OMNICELL INC</t>
  </si>
  <si>
    <t>ATHENAHEALTH INC</t>
  </si>
  <si>
    <t>CD PROJEKT SA</t>
  </si>
  <si>
    <t>GB GROUP PLC</t>
  </si>
  <si>
    <t>SDL PLC</t>
  </si>
  <si>
    <t>Model 9</t>
  </si>
  <si>
    <t>10/25/18 4:02 PM on AZRINA-KAI - Model 9 - new test 4.xlsx - RegressItPC.xlam - Version 2018.04.15</t>
  </si>
  <si>
    <t>Predicted EV = 16,115 + 161757*EBITDA_Margin - 91411*GP_Margin - 18947*Profit_Margin + 90484*R_D_Margin - 4263*Rev_Growth + 114746*S_M_Margin</t>
  </si>
  <si>
    <t>Regression Statistics:    Model 9 for EV    (6 variables, n=136)</t>
  </si>
  <si>
    <t>Coefficient Estimates:    Model 9 for EV    (6 variables, n=136)</t>
  </si>
  <si>
    <t>Analysis of Variance:    Model 9 for EV    (6 variables, n=136)</t>
  </si>
  <si>
    <t>Error Distribution Statistics:    Model 9 for EV    (6 variables, n=136)</t>
  </si>
  <si>
    <t>25.48 (P=0.000)</t>
  </si>
  <si>
    <t>Residual Autocorrelations:    Model 9 for EV    (6 variables, n=136)</t>
  </si>
  <si>
    <t>Correlation Matrix of Coefficient Estimates : Model 9 for EV    (6 variables, n=136)</t>
  </si>
  <si>
    <t xml:space="preserve">      EBITDA_Margin</t>
  </si>
  <si>
    <t xml:space="preserve">      Profit_Margin</t>
  </si>
  <si>
    <t xml:space="preserve">      R_D_Margin</t>
  </si>
  <si>
    <t xml:space="preserve">      S_M_Margin</t>
  </si>
  <si>
    <t>Forecasts:  Model 9 for EV    (6 variables, n=136)</t>
  </si>
  <si>
    <t xml:space="preserve">   EBITDA_Margin</t>
  </si>
  <si>
    <t xml:space="preserve">   Profit_Margin</t>
  </si>
  <si>
    <t xml:space="preserve">   R_D_Margin</t>
  </si>
  <si>
    <t xml:space="preserve">   S_M_Margin</t>
  </si>
  <si>
    <t>Residual Table: Model 9 for EV    (6 variables, n=136)</t>
  </si>
  <si>
    <t>Summary of Regression Model Results</t>
  </si>
  <si>
    <t>Dependent Variable:  EV</t>
  </si>
  <si>
    <t>Run Time</t>
  </si>
  <si>
    <t>Standard Deviation</t>
  </si>
  <si>
    <t>Number Of Variables</t>
  </si>
  <si>
    <t>Standard Error of Regression</t>
  </si>
  <si>
    <t>R-squared</t>
  </si>
  <si>
    <t>Adjusted R-squared</t>
  </si>
  <si>
    <t>Mean Absolute Error</t>
  </si>
  <si>
    <t>Mean Absolute Percentage Error</t>
  </si>
  <si>
    <t>Maximum VIF</t>
  </si>
  <si>
    <t>Normality Test</t>
  </si>
  <si>
    <t xml:space="preserve">  Coefficients:</t>
  </si>
  <si>
    <t>Model 9 (#vars=6, n=136, AdjRsq=0.021): EV &lt;&lt; EBITDA_Margin, GP_Margin, Profit_Margin, R_D_Margin, Rev_Growth, S_M_Margin</t>
  </si>
  <si>
    <t xml:space="preserve"> * * *  </t>
  </si>
  <si>
    <t>0.939 (lag 1)</t>
  </si>
  <si>
    <t>Mean Absolute Scaled Error</t>
  </si>
  <si>
    <t>-0.01 (lag 1)</t>
  </si>
  <si>
    <t>Residual Autocorrelation</t>
  </si>
  <si>
    <t>16,115  (0.658)</t>
  </si>
  <si>
    <t>161,757  (0.093)</t>
  </si>
  <si>
    <t>-91,411  (0.195)</t>
  </si>
  <si>
    <t>-18,947  (0.826)</t>
  </si>
  <si>
    <t>90,484  (0.288)</t>
  </si>
  <si>
    <t>-4,263  (0.883)</t>
  </si>
  <si>
    <t>114,746  (0.135)</t>
  </si>
  <si>
    <t>Model.9 &lt;- lm(EV ~ EBITDA_Margin +  GP_Margin +  Profit_Margin +  R_D_Margin +  Rev_Growth +  S_M_Margin, data = Combined Model (Rel))</t>
  </si>
  <si>
    <t>Model 10</t>
  </si>
  <si>
    <t>Low-res picture</t>
  </si>
  <si>
    <t>10/25/18 4:07 PM on AZRINA-KAI - Model 10 - new test 4.xlsx - RegressItPC.xlam - Version 2018.04.15</t>
  </si>
  <si>
    <t>EBITDA_Margin, GP_Margin, Profit_Margin, R_D_Margin, Rev, Rev_Growth, S_M_Margin</t>
  </si>
  <si>
    <t>Predicted EV = -4,038 - 14148*EBITDA_Margin + 9335*GP_Margin + 7904*Profit_Margin - 5629*R_D_Margin + 6.683*Rev + 7775*Rev_Growth - 5975*S_M_Margin</t>
  </si>
  <si>
    <t>Regression Statistics:    Model 10 for EV    (7 variables, n=136)</t>
  </si>
  <si>
    <t>Coefficient Estimates:    Model 10 for EV    (7 variables, n=136)</t>
  </si>
  <si>
    <t>Analysis of Variance:    Model 10 for EV    (7 variables, n=136)</t>
  </si>
  <si>
    <t>Error Distribution Statistics:    Model 10 for EV    (7 variables, n=136)</t>
  </si>
  <si>
    <t>23.05 (P=0.000)</t>
  </si>
  <si>
    <t>Model 10 (#vars=7, n=136, AdjRsq=0.977): EV &lt;&lt; EBITDA_Margin, GP_Margin, Profit_Margin, R_D_Margin, Rev, Rev_Growth, S_M_Margin</t>
  </si>
  <si>
    <t>-4,038  (0.471)</t>
  </si>
  <si>
    <t>-14,148  (0.344)</t>
  </si>
  <si>
    <t>9,335  (0.393)</t>
  </si>
  <si>
    <t>7,904  (0.552)</t>
  </si>
  <si>
    <t>-5,629  (0.668)</t>
  </si>
  <si>
    <t>6.683  (0.000)</t>
  </si>
  <si>
    <t>7,775  (0.083)</t>
  </si>
  <si>
    <t>-5,975  (0.615)</t>
  </si>
  <si>
    <t>Model.10 &lt;- lm(EV ~ EBITDA_Margin +  GP_Margin +  Profit_Margin +  R_D_Margin +  Rev +  Rev_Growth +  S_M_Margin, data = Combined Model (Rel))</t>
  </si>
  <si>
    <t>TTM Rev</t>
  </si>
  <si>
    <t>TTM GP</t>
  </si>
  <si>
    <t>TTM EBITDA</t>
  </si>
  <si>
    <t>Model 11</t>
  </si>
  <si>
    <t>10/25/18 4:15 PM on AZRINA-KAI - Model 11 - new test 4.xlsx - RegressItPC.xlam - Version 2018.04.15</t>
  </si>
  <si>
    <t>Rev_Growth, TTM_EBITDA, TTM_GP, TTM_Rev</t>
  </si>
  <si>
    <t>Predicted EV = -2,061 + 3974*Rev_Growth - 10.898*TTM_EBITDA - 10.067*TTM_GP + 17.888*TTM_Rev</t>
  </si>
  <si>
    <t>Regression Statistics:    Model 11 for EV    (4 variables, n=136)</t>
  </si>
  <si>
    <t>Coefficient Estimates:    Model 11 for EV    (4 variables, n=136)</t>
  </si>
  <si>
    <t>TTM_EBITDA</t>
  </si>
  <si>
    <t>TTM_GP</t>
  </si>
  <si>
    <t>TTM_Rev</t>
  </si>
  <si>
    <t>Analysis of Variance:    Model 11 for EV    (4 variables, n=136)</t>
  </si>
  <si>
    <t>Error Distribution Statistics:    Model 11 for EV    (4 variables, n=136)</t>
  </si>
  <si>
    <t>19.09 (P=0.000)</t>
  </si>
  <si>
    <t>Model 11 (#vars=4, n=136, AdjRsq=0.987): EV &lt;&lt; Rev_Growth, TTM_EBITDA, TTM_GP, TTM_Rev</t>
  </si>
  <si>
    <t>-2,061  (0.060)</t>
  </si>
  <si>
    <t>3,974  (0.227)</t>
  </si>
  <si>
    <t>-10.898  (0.000)</t>
  </si>
  <si>
    <t>-10.067  (0.000)</t>
  </si>
  <si>
    <t>17.888  (0.000)</t>
  </si>
  <si>
    <t>Model.11 &lt;- lm(EV ~ Rev_Growth +  TTM_EBITDA +  TTM_GP +  TTM_Rev, data = Combined Model (Rel))</t>
  </si>
  <si>
    <t>Model 12</t>
  </si>
  <si>
    <t>10/25/18 4:23 PM on AZRINA-KAI - Model 12 - new test 4.xlsx - RegressItPC.xlam - Version 2018.04.15</t>
  </si>
  <si>
    <t>TTM_EBITDA, TTM_GP, TTM_Rev</t>
  </si>
  <si>
    <t>Predicted EV = -1,175 - 10.884*TTM_EBITDA - 10.299*TTM_GP + 18.031*TTM_Rev</t>
  </si>
  <si>
    <t>Regression Statistics:    Model 12 for EV    (3 variables, n=136)</t>
  </si>
  <si>
    <t>Coefficient Estimates:    Model 12 for EV    (3 variables, n=136)</t>
  </si>
  <si>
    <t>Analysis of Variance:    Model 12 for EV    (3 variables, n=136)</t>
  </si>
  <si>
    <t>Error Distribution Statistics:    Model 12 for EV    (3 variables, n=136)</t>
  </si>
  <si>
    <t>18.63 (P=0.000)</t>
  </si>
  <si>
    <t>Residual Autocorrelations:    Model 12 for EV    (3 variables, n=136)</t>
  </si>
  <si>
    <t>Correlation Matrix of Coefficient Estimates : Model 12 for EV    (3 variables, n=136)</t>
  </si>
  <si>
    <t xml:space="preserve">      TTM_EBITDA</t>
  </si>
  <si>
    <t xml:space="preserve">        TTM_GP</t>
  </si>
  <si>
    <t xml:space="preserve">       TTM_Rev</t>
  </si>
  <si>
    <t>Forecasts:  Model 12 for EV    (3 variables, n=136)</t>
  </si>
  <si>
    <t xml:space="preserve">   TTM_EBITDA</t>
  </si>
  <si>
    <t xml:space="preserve">      TTM_GP</t>
  </si>
  <si>
    <t xml:space="preserve">     TTM_Rev</t>
  </si>
  <si>
    <t xml:space="preserve"> Residual -vs- TTM_EBITDA</t>
  </si>
  <si>
    <t xml:space="preserve"> Residual -vs- TTM_GP</t>
  </si>
  <si>
    <t xml:space="preserve"> Residual -vs- TTM_Rev</t>
  </si>
  <si>
    <t>Residual Table: Model 12 for EV    (3 variables, n=136)</t>
  </si>
  <si>
    <t>Model 12 (#vars=3, n=136, AdjRsq=0.986): EV &lt;&lt; TTM_EBITDA, TTM_GP, TTM_Rev</t>
  </si>
  <si>
    <t>0.128 (lag 1)</t>
  </si>
  <si>
    <t>-0.03 (lag 1)</t>
  </si>
  <si>
    <t>-1,175  (0.147)</t>
  </si>
  <si>
    <t>-10.884  (0.000)</t>
  </si>
  <si>
    <t>-10.299  (0.000)</t>
  </si>
  <si>
    <t>18.031  (0.000)</t>
  </si>
  <si>
    <t>Model.12 &lt;- lm(EV ~ TTM_EBITDA +  TTM_GP +  TTM_Rev, data = Combined Model (Rel))</t>
  </si>
  <si>
    <t xml:space="preserve">TTM GP </t>
  </si>
  <si>
    <t>Model 13</t>
  </si>
  <si>
    <t>10/25/18 4:43 PM on AZRINA-KAI - Model 13 - new test 5.xlsx - RegressItPC.xlam - Version 2018.04.15</t>
  </si>
  <si>
    <t>Predicted EV = 699.801 - 3.288*TTM_EBITDA - 1.182*TTM_GP + 6.514*TTM_Rev</t>
  </si>
  <si>
    <t>Regression Statistics:    Model 13 for EV    (3 variables, n=126)</t>
  </si>
  <si>
    <t>Coefficient Estimates:    Model 13 for EV    (3 variables, n=126)</t>
  </si>
  <si>
    <t>Analysis of Variance:    Model 13 for EV    (3 variables, n=126)</t>
  </si>
  <si>
    <t>Error Distribution Statistics:    Model 13 for EV    (3 variables, n=126)</t>
  </si>
  <si>
    <t>Fitted (n=126)</t>
  </si>
  <si>
    <t>4.49 (P=0.000)</t>
  </si>
  <si>
    <t>Actual and Predicted -vs- Observation #
Model 13 for EV    (3 variables, n=126)</t>
  </si>
  <si>
    <t>Model 13 (#vars=3, n=126, AdjRsq=0.746): EV &lt;&lt; TTM_EBITDA, TTM_GP, TTM_Rev</t>
  </si>
  <si>
    <t>699.801  (0.019)</t>
  </si>
  <si>
    <t>-3.288  (0.032)</t>
  </si>
  <si>
    <t>-1.182  (0.476)</t>
  </si>
  <si>
    <t>6.514  (0.000)</t>
  </si>
  <si>
    <t>Model.13 &lt;- lm(EV ~ TTM_EBITDA +  TTM_GP +  TTM_Rev, data = Combined Model (Rel))</t>
  </si>
  <si>
    <t>Model 14</t>
  </si>
  <si>
    <t>10/25/18 4:52 PM on AZRINA-KAI - Model 14 - new test 5.xlsx - RegressItPC.xlam - Version 2018.04.15</t>
  </si>
  <si>
    <t>Predicted EV_Rev = 1.063 - 6.833*EBITDA_Margin + 9.887*GP_Margin + 0.972*Profit_Margin - 5.468*R_D_Margin + 4.894*Rev_Growth - 5.876*S_M_Margin</t>
  </si>
  <si>
    <t>Regression Statistics:    Model 14 for EV_Rev    (6 variables, n=126)</t>
  </si>
  <si>
    <t>Coefficient Estimates:    Model 14 for EV_Rev    (6 variables, n=126)</t>
  </si>
  <si>
    <t>Analysis of Variance:    Model 14 for EV_Rev    (6 variables, n=126)</t>
  </si>
  <si>
    <t>Error Distribution Statistics:    Model 14 for EV_Rev    (6 variables, n=126)</t>
  </si>
  <si>
    <t>0.62 (P=0.109)</t>
  </si>
  <si>
    <t>Actual and Predicted -vs- Observation #
Model 14 for EV_Rev    (6 variables, n=126)</t>
  </si>
  <si>
    <t>Dependent Variable:  EV_Rev</t>
  </si>
  <si>
    <t>Model 14 (#vars=6, n=126, AdjRsq=0.164): EV_Rev &lt;&lt; EBITDA_Margin, GP_Margin, Profit_Margin, R_D_Margin, Rev_Growth, S_M_Margin</t>
  </si>
  <si>
    <t xml:space="preserve">_  </t>
  </si>
  <si>
    <t>1.063  (0.466)</t>
  </si>
  <si>
    <t>-6.833  (0.083)</t>
  </si>
  <si>
    <t>9.887  (0.001)</t>
  </si>
  <si>
    <t>0.972  (0.788)</t>
  </si>
  <si>
    <t>-5.468  (0.124)</t>
  </si>
  <si>
    <t>4.894  (0.000)</t>
  </si>
  <si>
    <t>-5.876  (0.058)</t>
  </si>
  <si>
    <t>Model.14 &lt;- lm(EV_Rev ~ EBITDA_Margin +  GP_Margin +  Profit_Margin +  R_D_Margin +  Rev_Growth +  S_M_Margin, data = Combined Model (Rel))</t>
  </si>
  <si>
    <t>EV/TTM</t>
  </si>
  <si>
    <t>Model 15</t>
  </si>
  <si>
    <t>10/30/18 10:28 AM on AZRINA-KAI - Model 15 - new test 6.xlsx - RegressItPC.xlam - Version 2018.04.15</t>
  </si>
  <si>
    <t>Predicted EV_Rev = 0.059 - 9.91*EBITDA_Margin + 14.602*GP_Margin - 1.215*Profit_Margin - 6.945*R_D_Margin + 11.088*Rev_Growth - 11.17*S_M_Margin</t>
  </si>
  <si>
    <t>Regression Statistics:    Model 15 for EV_Rev    (6 variables, n=121)</t>
  </si>
  <si>
    <t>Coefficient Estimates:    Model 15 for EV_Rev    (6 variables, n=121)</t>
  </si>
  <si>
    <t>Analysis of Variance:    Model 15 for EV_Rev    (6 variables, n=121)</t>
  </si>
  <si>
    <t>Error Distribution Statistics:    Model 15 for EV_Rev    (6 variables, n=121)</t>
  </si>
  <si>
    <t>Fitted (n=121)</t>
  </si>
  <si>
    <t>0.79 (P=0.040)</t>
  </si>
  <si>
    <t>Residual Autocorrelations:    Model 15 for EV_Rev    (6 variables, n=121)</t>
  </si>
  <si>
    <t>Correlation Matrix of Coefficient Estimates : Model 15 for EV_Rev    (6 variables, n=121)</t>
  </si>
  <si>
    <t>Forecasts:  Model 15 for EV_Rev    (6 variables, n=121)</t>
  </si>
  <si>
    <t>Residual Table: Model 15 for EV_Rev    (6 variables, n=121)</t>
  </si>
  <si>
    <t>Model 15 (#vars=6, n=121, AdjRsq=0.406): EV_Rev &lt;&lt; EBITDA_Margin, GP_Margin, Profit_Margin, R_D_Margin, Rev_Growth, S_M_Margin</t>
  </si>
  <si>
    <t xml:space="preserve">  *  </t>
  </si>
  <si>
    <t>0.600 (lag 1)</t>
  </si>
  <si>
    <t>0.22 (lag 1)</t>
  </si>
  <si>
    <t>0.059  (0.974)</t>
  </si>
  <si>
    <t>-9.910  (0.043)</t>
  </si>
  <si>
    <t>14.602  (0.000)</t>
  </si>
  <si>
    <t>-1.215  (0.794)</t>
  </si>
  <si>
    <t>-6.945  (0.110)</t>
  </si>
  <si>
    <t>11.088  (0.000)</t>
  </si>
  <si>
    <t>-11.170  (0.006)</t>
  </si>
  <si>
    <t>Model.15 &lt;- lm(EV_Rev ~ EBITDA_Margin +  GP_Margin +  Profit_Margin +  R_D_Margin +  Rev_Growth +  S_M_Margin, data = Combined Filtered Sample (USE))</t>
  </si>
  <si>
    <t>TTM Revenue</t>
  </si>
  <si>
    <t>Model 16</t>
  </si>
  <si>
    <t>10/31/18 10:38 AM on AZRINA-KAI - Model 16 - new test 6.xlsx - RegressItPC.xlam - Version 2018.04.15</t>
  </si>
  <si>
    <t>EBITDA_Margin, GP_Margin, R_D_Margin, Rev_Growth</t>
  </si>
  <si>
    <t>Predicted EV_Rev = 0.625 - 3.461*EBITDA_Margin + 7.295*GP_Margin - 4.043*R_D_Margin + 11.467*Rev_Growth</t>
  </si>
  <si>
    <t>Regression Statistics:    Model 16 for EV_Rev    (4 variables, n=121)</t>
  </si>
  <si>
    <t>Coefficient Estimates:    Model 16 for EV_Rev    (4 variables, n=121)</t>
  </si>
  <si>
    <t>Analysis of Variance:    Model 16 for EV_Rev    (4 variables, n=121)</t>
  </si>
  <si>
    <t>Error Distribution Statistics:    Model 16 for EV_Rev    (4 variables, n=121)</t>
  </si>
  <si>
    <t>1.43 (P=0.001)</t>
  </si>
  <si>
    <t>Residual Autocorrelations:    Model 16 for EV_Rev    (4 variables, n=121)</t>
  </si>
  <si>
    <t>Correlation Matrix of Coefficient Estimates : Model 16 for EV_Rev    (4 variables, n=121)</t>
  </si>
  <si>
    <t>Forecasts:  Model 16 for EV_Rev    (4 variables, n=121)</t>
  </si>
  <si>
    <t>Residual Table: Model 16 for EV_Rev    (4 variables, n=121)</t>
  </si>
  <si>
    <t>Model 16 (#vars=4, n=121, AdjRsq=0.376): EV_Rev &lt;&lt; EBITDA_Margin, GP_Margin, R_D_Margin, Rev_Growth</t>
  </si>
  <si>
    <t xml:space="preserve">  * *  </t>
  </si>
  <si>
    <t>0.625 (lag 1)</t>
  </si>
  <si>
    <t>0.18 (lag 1)</t>
  </si>
  <si>
    <t>0.625  (0.729)</t>
  </si>
  <si>
    <t>-3.461  (0.030)</t>
  </si>
  <si>
    <t>7.295  (0.004)</t>
  </si>
  <si>
    <t>-4.043  (0.320)</t>
  </si>
  <si>
    <t>11.467  (0.000)</t>
  </si>
  <si>
    <t>Model.16 &lt;- lm(EV_Rev ~ EBITDA_Margin +  GP_Margin +  R_D_Margin +  Rev_Growth, data = Combined Filtered Sample (USE))</t>
  </si>
  <si>
    <t>Model 17</t>
  </si>
  <si>
    <t>10/31/18 10:48 AM on AZRINA-KAI - Model 17 - new test 6.xlsx - RegressItPC.xlam - Version 2018.04.15</t>
  </si>
  <si>
    <t>EBITDA_Margin, GP_Margin, Rev_Growth, S_M_Margin</t>
  </si>
  <si>
    <t>Predicted EV_Rev = -0.232 - 8.401*EBITDA_Margin + 12.464*GP_Margin + 10.96*Rev_Growth - 9.759*S_M_Margin</t>
  </si>
  <si>
    <t>Regression Statistics:    Model 17 for EV_Rev    (4 variables, n=121)</t>
  </si>
  <si>
    <t>Coefficient Estimates:    Model 17 for EV_Rev    (4 variables, n=121)</t>
  </si>
  <si>
    <t>Analysis of Variance:    Model 17 for EV_Rev    (4 variables, n=121)</t>
  </si>
  <si>
    <t>Error Distribution Statistics:    Model 17 for EV_Rev    (4 variables, n=121)</t>
  </si>
  <si>
    <t>1.11 (P=0.007)</t>
  </si>
  <si>
    <t>Residual Autocorrelations:    Model 17 for EV_Rev    (4 variables, n=121)</t>
  </si>
  <si>
    <t>Correlation Matrix of Coefficient Estimates : Model 17 for EV_Rev    (4 variables, n=121)</t>
  </si>
  <si>
    <t>Forecasts:  Model 17 for EV_Rev    (4 variables, n=121)</t>
  </si>
  <si>
    <t>Residual Table: Model 17 for EV_Rev    (4 variables, n=121)</t>
  </si>
  <si>
    <t>Model 17 (#vars=4, n=121, AdjRsq=0.403): EV_Rev &lt;&lt; EBITDA_Margin, GP_Margin, Rev_Growth, S_M_Margin</t>
  </si>
  <si>
    <t>0.617 (lag 1)</t>
  </si>
  <si>
    <t>0.24 (lag 1)</t>
  </si>
  <si>
    <t>-0.232  (0.895)</t>
  </si>
  <si>
    <t>-8.401  (0.002)</t>
  </si>
  <si>
    <t>12.464  (0.000)</t>
  </si>
  <si>
    <t>10.960  (0.000)</t>
  </si>
  <si>
    <t>-9.759  (0.014)</t>
  </si>
  <si>
    <t>Model.17 &lt;- lm(EV_Rev ~ EBITDA_Margin +  GP_Margin +  Rev_Growth +  S_M_Margin, data = Combined Filtered Sample (USE))</t>
  </si>
  <si>
    <t>Model 18</t>
  </si>
  <si>
    <t>11/1/18 2:08 PM on AZRINA-KAI - Model 18 - new test 6.xlsx - RegressItPC.xlam - Version 2018.04.15</t>
  </si>
  <si>
    <t>EBITDA_Margin, GP_Margin, R_D_Margin, Rev_Growth, S_M_Margin</t>
  </si>
  <si>
    <t>Predicted EV_Rev = 0.133 - 10.891*EBITDA_Margin + 14.531*GP_Margin - 6.556*R_D_Margin + 11.105*Rev_Growth - 11.183*S_M_Margin</t>
  </si>
  <si>
    <t>Regression Statistics:    Model 18 for EV_Rev    (5 variables, n=121)</t>
  </si>
  <si>
    <t>Coefficient Estimates:    Model 18 for EV_Rev    (5 variables, n=121)</t>
  </si>
  <si>
    <t>Analysis of Variance:    Model 18 for EV_Rev    (5 variables, n=121)</t>
  </si>
  <si>
    <t>Error Distribution Statistics:    Model 18 for EV_Rev    (5 variables, n=121)</t>
  </si>
  <si>
    <t>0.77 (P=0.047)</t>
  </si>
  <si>
    <t>Residual Autocorrelations:    Model 18 for EV_Rev    (5 variables, n=121)</t>
  </si>
  <si>
    <t>Correlation Matrix of Coefficient Estimates : Model 18 for EV_Rev    (5 variables, n=121)</t>
  </si>
  <si>
    <t>Forecasts:  Model 18 for EV_Rev    (5 variables, n=121)</t>
  </si>
  <si>
    <t>Residual Table: Model 18 for EV_Rev    (5 variables, n=121)</t>
  </si>
  <si>
    <t>Model 18 (#vars=5, n=121, AdjRsq=0.411): EV_Rev &lt;&lt; EBITDA_Margin, GP_Margin, R_D_Margin, Rev_Growth, S_M_Margin</t>
  </si>
  <si>
    <t>0.133  (0.940)</t>
  </si>
  <si>
    <t>-10.891  (0.001)</t>
  </si>
  <si>
    <t>14.531  (0.000)</t>
  </si>
  <si>
    <t>-6.556  (0.107)</t>
  </si>
  <si>
    <t>11.105  (0.000)</t>
  </si>
  <si>
    <t>-11.183  (0.006)</t>
  </si>
  <si>
    <t>Model.18 &lt;- lm(EV_Rev ~ EBITDA_Margin +  GP_Margin +  R_D_Margin +  Rev_Growth +  S_M_Margin, data = Sheet5)</t>
  </si>
  <si>
    <t>Model 19</t>
  </si>
  <si>
    <t>11/1/18 2:46 PM on AZRINA-KAI - Model 19 - new test 6.xlsx - RegressItPC.xlam - Version 2018.04.15</t>
  </si>
  <si>
    <t>Model 19 (#vars=3, n=121, AdjRsq=0.376): EV_Rev &lt;&lt; EBITDA_Margin, GP_Margin, Rev_Growth</t>
  </si>
  <si>
    <t>0.628 (lag 1)</t>
  </si>
  <si>
    <t>0.19 (lag 1)</t>
  </si>
  <si>
    <t>0.348  (0.845)</t>
  </si>
  <si>
    <t>-2.461  (0.045)</t>
  </si>
  <si>
    <t>6.553  (0.007)</t>
  </si>
  <si>
    <t>11.343  (0.000)</t>
  </si>
  <si>
    <t>Model.19 &lt;- lm(EV_Rev ~ EBITDA_Margin +  GP_Margin +  Rev_Growth, data = Sheet5)</t>
  </si>
  <si>
    <t>R&amp;D %</t>
  </si>
  <si>
    <t>S&amp;M %</t>
  </si>
  <si>
    <t>Gross_Margin</t>
  </si>
  <si>
    <t>R_D_%</t>
  </si>
  <si>
    <t>S_M_%</t>
  </si>
  <si>
    <t>Column1</t>
  </si>
  <si>
    <t>Mode</t>
  </si>
  <si>
    <t>Sample Variance</t>
  </si>
  <si>
    <t>Kurtosis</t>
  </si>
  <si>
    <t>Skewness</t>
  </si>
  <si>
    <t>Range</t>
  </si>
  <si>
    <t>Sum</t>
  </si>
  <si>
    <t>Count</t>
  </si>
  <si>
    <t>Training</t>
  </si>
  <si>
    <t>Test</t>
  </si>
  <si>
    <t>ENTERPRISE_VALUE</t>
  </si>
  <si>
    <t>TTTM Rev</t>
  </si>
  <si>
    <t>TTTM</t>
  </si>
  <si>
    <t>SALES_REV_TURN</t>
  </si>
  <si>
    <t>Start Date</t>
  </si>
  <si>
    <t>-2AY</t>
  </si>
  <si>
    <t>End Date</t>
  </si>
  <si>
    <t>Dates</t>
  </si>
  <si>
    <t>-1AY</t>
  </si>
  <si>
    <t>sales_rev_turn</t>
  </si>
  <si>
    <t>20171231-2AY</t>
  </si>
  <si>
    <t>Sales_rev_turn</t>
  </si>
  <si>
    <t>TRAIL_12M_FREE_CASH_FLOW</t>
  </si>
  <si>
    <t>TTM FCF</t>
  </si>
  <si>
    <t>BS_CASH_NEAR_CASH_ITEM</t>
  </si>
  <si>
    <t>Cash</t>
  </si>
  <si>
    <t>EV/NTM</t>
  </si>
  <si>
    <t>TTM Rev Growth</t>
  </si>
  <si>
    <t>GP</t>
  </si>
  <si>
    <t>NTM Rev Growth</t>
  </si>
  <si>
    <t>NTM Rev</t>
  </si>
  <si>
    <t>20181024-1AY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</si>
</sst>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64" formatCode="#,##0.0_);\(#,##0.0\);0.0_);@_)"/>
    <numFmt numFmtId="165" formatCode="#,##0_);\(#,##0\);0_);@_)"/>
    <numFmt numFmtId="166" formatCode="mmm\ dd\,\ yyyy"/>
    <numFmt numFmtId="167" formatCode="####"/>
    <numFmt numFmtId="168" formatCode="#,##0.0\ \x_)"/>
    <numFmt numFmtId="169" formatCode="0.0%"/>
    <numFmt numFmtId="170" formatCode="0.0%_);\(0.0%\)"/>
    <numFmt numFmtId="171" formatCode="0.00000E+00"/>
    <numFmt numFmtId="172" formatCode="#,##0.0_);\(#,##0.0\)"/>
    <numFmt numFmtId="173" formatCode="#,##0.000"/>
    <numFmt numFmtId="174" formatCode="0.000"/>
    <numFmt numFmtId="175" formatCode="#,###"/>
    <numFmt numFmtId="176" formatCode="0.000E+00"/>
    <numFmt numFmtId="177" formatCode="[$-409]m/d/yy\ h:mm\ AM/PM;@"/>
    <numFmt numFmtId="178" formatCode="0.000000"/>
    <numFmt numFmtId="179" formatCode="#,##0.00000000000_);\(#,##0.00000000000\);0.00000000000_);@_)"/>
    <numFmt numFmtId="180" formatCode="0.000%"/>
    <numFmt numFmtId="181" formatCode="#,##0.000_);\(#,##0.000\);0.000_);@_)"/>
    <numFmt numFmtId="182" formatCode="#,##0.0000000_);\(#,##0.0000000\);0.0000000_);@_)"/>
    <numFmt numFmtId="183" formatCode="0.0000%"/>
  </numFmts>
  <fonts count="4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u/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rgb="FFFFFFFF"/>
      <name val="Arial"/>
      <family val="2"/>
    </font>
    <font>
      <i/>
      <sz val="8"/>
      <name val="Arial"/>
      <family val="2"/>
    </font>
    <font>
      <b/>
      <u/>
      <sz val="8"/>
      <name val="Arial"/>
      <family val="2"/>
    </font>
    <font>
      <b/>
      <sz val="7"/>
      <name val="Arial"/>
      <family val="2"/>
    </font>
    <font>
      <sz val="8"/>
      <color rgb="FFF8F8F8"/>
      <name val="Arial"/>
      <family val="2"/>
    </font>
    <font>
      <sz val="8"/>
      <color theme="0"/>
      <name val="Arial"/>
      <family val="2"/>
    </font>
    <font>
      <sz val="9"/>
      <color indexed="81"/>
      <name val="Tahoma"/>
      <family val="2"/>
    </font>
    <font>
      <sz val="8"/>
      <color rgb="FF000000"/>
      <name val="Arial"/>
      <family val="2"/>
    </font>
    <font>
      <sz val="8"/>
      <color rgb="FF010101"/>
      <name val="Arial"/>
      <family val="2"/>
    </font>
    <font>
      <sz val="8"/>
      <color rgb="FF020202"/>
      <name val="Arial"/>
      <family val="2"/>
    </font>
    <font>
      <sz val="8"/>
      <color rgb="FFB2B2B2"/>
      <name val="Arial"/>
      <family val="2"/>
    </font>
    <font>
      <sz val="10"/>
      <color rgb="FFFFFFFF"/>
      <name val="Arial"/>
      <family val="2"/>
    </font>
    <font>
      <sz val="10"/>
      <color rgb="FFBFBFBF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DBE7D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3299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6E6E6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18"/>
      </left>
      <right/>
      <top/>
      <bottom style="medium">
        <color indexed="18"/>
      </bottom>
      <diagonal/>
    </border>
  </borders>
  <cellStyleXfs count="51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164" fontId="20" fillId="0" borderId="0"/>
    <xf numFmtId="166" fontId="20" fillId="0" borderId="0" applyFont="0" applyFill="0" applyBorder="0" applyAlignment="0" applyProtection="0"/>
    <xf numFmtId="164" fontId="20" fillId="34" borderId="0" applyNumberFormat="0" applyFont="0" applyBorder="0" applyAlignment="0" applyProtection="0"/>
    <xf numFmtId="16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4" fontId="24" fillId="37" borderId="14" applyNumberFormat="0" applyAlignment="0" applyProtection="0"/>
    <xf numFmtId="9" fontId="1" fillId="0" borderId="0" applyFont="0" applyFill="0" applyBorder="0" applyAlignment="0" applyProtection="0"/>
    <xf numFmtId="0" fontId="1" fillId="0" borderId="0"/>
    <xf numFmtId="9" fontId="26" fillId="0" borderId="0" applyFont="0" applyFill="0" applyBorder="0" applyAlignment="0" applyProtection="0"/>
  </cellStyleXfs>
  <cellXfs count="194">
    <xf numFmtId="0" fontId="19" fillId="0" borderId="0" xfId="0" applyFont="1"/>
    <xf numFmtId="0" fontId="0" fillId="0" borderId="0" xfId="0" applyFont="1"/>
    <xf numFmtId="164" fontId="20" fillId="0" borderId="0" xfId="42" applyFont="1"/>
    <xf numFmtId="164" fontId="20" fillId="0" borderId="0" xfId="42"/>
    <xf numFmtId="164" fontId="20" fillId="0" borderId="0" xfId="42" applyFont="1" applyAlignment="1">
      <alignment horizontal="center" vertical="center"/>
    </xf>
    <xf numFmtId="164" fontId="20" fillId="0" borderId="10" xfId="42" applyBorder="1"/>
    <xf numFmtId="165" fontId="0" fillId="33" borderId="11" xfId="42" applyNumberFormat="1" applyFont="1" applyFill="1" applyBorder="1" applyAlignment="1">
      <alignment horizontal="center"/>
    </xf>
    <xf numFmtId="165" fontId="20" fillId="0" borderId="0" xfId="42" applyNumberFormat="1" applyBorder="1" applyAlignment="1">
      <alignment horizontal="center"/>
    </xf>
    <xf numFmtId="164" fontId="0" fillId="0" borderId="0" xfId="42" applyFont="1"/>
    <xf numFmtId="166" fontId="20" fillId="0" borderId="0" xfId="43" applyFont="1"/>
    <xf numFmtId="164" fontId="22" fillId="34" borderId="0" xfId="44" applyFont="1" applyBorder="1" applyAlignment="1">
      <alignment vertical="center"/>
    </xf>
    <xf numFmtId="164" fontId="22" fillId="34" borderId="0" xfId="44" applyFont="1" applyBorder="1" applyAlignment="1">
      <alignment horizontal="center" vertical="center" wrapText="1"/>
    </xf>
    <xf numFmtId="164" fontId="22" fillId="34" borderId="12" xfId="44" applyFont="1" applyBorder="1" applyAlignment="1">
      <alignment horizontal="centerContinuous" vertical="center" wrapText="1"/>
    </xf>
    <xf numFmtId="164" fontId="22" fillId="34" borderId="0" xfId="44" applyFont="1" applyBorder="1" applyAlignment="1">
      <alignment horizontal="centerContinuous" vertical="center"/>
    </xf>
    <xf numFmtId="164" fontId="22" fillId="34" borderId="12" xfId="44" applyFont="1" applyBorder="1" applyAlignment="1">
      <alignment horizontal="centerContinuous" vertical="center"/>
    </xf>
    <xf numFmtId="164" fontId="22" fillId="34" borderId="0" xfId="44" applyFont="1" applyBorder="1" applyAlignment="1">
      <alignment horizontal="centerContinuous" vertical="center" wrapText="1"/>
    </xf>
    <xf numFmtId="164" fontId="21" fillId="34" borderId="13" xfId="44" applyFont="1" applyBorder="1" applyAlignment="1">
      <alignment horizontal="center" vertical="center" wrapText="1"/>
    </xf>
    <xf numFmtId="164" fontId="21" fillId="34" borderId="13" xfId="44" applyFont="1" applyBorder="1" applyAlignment="1">
      <alignment horizontal="centerContinuous" vertical="center"/>
    </xf>
    <xf numFmtId="164" fontId="22" fillId="35" borderId="0" xfId="42" applyFont="1" applyFill="1" applyBorder="1" applyAlignment="1">
      <alignment vertical="center"/>
    </xf>
    <xf numFmtId="164" fontId="22" fillId="35" borderId="12" xfId="42" applyFont="1" applyFill="1" applyBorder="1" applyAlignment="1">
      <alignment horizontal="center" vertical="center"/>
    </xf>
    <xf numFmtId="164" fontId="22" fillId="35" borderId="0" xfId="42" applyFont="1" applyFill="1" applyBorder="1" applyAlignment="1">
      <alignment horizontal="center" vertical="center"/>
    </xf>
    <xf numFmtId="164" fontId="21" fillId="35" borderId="13" xfId="42" applyFont="1" applyFill="1" applyBorder="1" applyAlignment="1">
      <alignment vertical="center"/>
    </xf>
    <xf numFmtId="164" fontId="21" fillId="35" borderId="13" xfId="42" applyFont="1" applyFill="1" applyBorder="1" applyAlignment="1">
      <alignment horizontal="center" vertical="center"/>
    </xf>
    <xf numFmtId="167" fontId="21" fillId="35" borderId="13" xfId="42" applyNumberFormat="1" applyFont="1" applyFill="1" applyBorder="1" applyAlignment="1">
      <alignment horizontal="center" vertical="center"/>
    </xf>
    <xf numFmtId="164" fontId="23" fillId="36" borderId="0" xfId="42" applyFont="1" applyFill="1" applyBorder="1" applyAlignment="1">
      <alignment vertical="center"/>
    </xf>
    <xf numFmtId="164" fontId="23" fillId="36" borderId="0" xfId="42" applyFont="1" applyFill="1" applyBorder="1" applyAlignment="1">
      <alignment vertical="center" wrapText="1"/>
    </xf>
    <xf numFmtId="165" fontId="23" fillId="36" borderId="0" xfId="45" applyNumberFormat="1" applyFont="1" applyFill="1" applyBorder="1" applyAlignment="1">
      <alignment horizontal="center" vertical="center"/>
    </xf>
    <xf numFmtId="165" fontId="23" fillId="36" borderId="12" xfId="42" applyNumberFormat="1" applyFont="1" applyFill="1" applyBorder="1" applyAlignment="1">
      <alignment horizontal="center" vertical="center"/>
    </xf>
    <xf numFmtId="165" fontId="23" fillId="36" borderId="0" xfId="42" applyNumberFormat="1" applyFont="1" applyFill="1" applyBorder="1" applyAlignment="1">
      <alignment horizontal="center" vertical="center"/>
    </xf>
    <xf numFmtId="168" fontId="23" fillId="36" borderId="12" xfId="42" applyNumberFormat="1" applyFont="1" applyFill="1" applyBorder="1" applyAlignment="1">
      <alignment horizontal="center" vertical="center"/>
    </xf>
    <xf numFmtId="168" fontId="23" fillId="36" borderId="0" xfId="42" applyNumberFormat="1" applyFont="1" applyFill="1" applyBorder="1" applyAlignment="1">
      <alignment horizontal="center" vertical="center"/>
    </xf>
    <xf numFmtId="169" fontId="23" fillId="36" borderId="12" xfId="42" applyNumberFormat="1" applyFont="1" applyFill="1" applyBorder="1" applyAlignment="1">
      <alignment horizontal="center" vertical="center"/>
    </xf>
    <xf numFmtId="170" fontId="23" fillId="36" borderId="12" xfId="46" applyFont="1" applyFill="1" applyBorder="1" applyAlignment="1">
      <alignment horizontal="center" vertical="center"/>
    </xf>
    <xf numFmtId="170" fontId="23" fillId="36" borderId="0" xfId="46" applyFont="1" applyFill="1" applyBorder="1" applyAlignment="1">
      <alignment horizontal="center" vertical="center"/>
    </xf>
    <xf numFmtId="164" fontId="0" fillId="0" borderId="13" xfId="42" applyFont="1" applyBorder="1" applyAlignment="1">
      <alignment vertical="center"/>
    </xf>
    <xf numFmtId="164" fontId="0" fillId="0" borderId="13" xfId="42" applyFont="1" applyBorder="1" applyAlignment="1">
      <alignment vertical="center" wrapText="1"/>
    </xf>
    <xf numFmtId="164" fontId="20" fillId="0" borderId="13" xfId="42" applyFont="1" applyBorder="1" applyAlignment="1">
      <alignment vertical="center"/>
    </xf>
    <xf numFmtId="164" fontId="24" fillId="37" borderId="14" xfId="47"/>
    <xf numFmtId="164" fontId="24" fillId="37" borderId="14" xfId="47" applyAlignment="1">
      <alignment horizontal="center" vertical="center"/>
    </xf>
    <xf numFmtId="164" fontId="21" fillId="34" borderId="13" xfId="44" applyFont="1" applyBorder="1" applyAlignment="1">
      <alignment vertical="center"/>
    </xf>
    <xf numFmtId="164" fontId="21" fillId="34" borderId="13" xfId="44" applyFont="1" applyBorder="1" applyAlignment="1">
      <alignment horizontal="centerContinuous" vertical="center" wrapText="1"/>
    </xf>
    <xf numFmtId="164" fontId="21" fillId="34" borderId="13" xfId="44" applyFont="1" applyBorder="1" applyAlignment="1">
      <alignment horizontal="center" vertical="center"/>
    </xf>
    <xf numFmtId="164" fontId="21" fillId="34" borderId="13" xfId="44" applyFont="1" applyBorder="1" applyAlignment="1">
      <alignment horizontal="left" vertical="center"/>
    </xf>
    <xf numFmtId="164" fontId="21" fillId="0" borderId="0" xfId="42" applyFont="1"/>
    <xf numFmtId="170" fontId="20" fillId="0" borderId="13" xfId="46" applyFont="1" applyBorder="1" applyAlignment="1">
      <alignment vertical="center"/>
    </xf>
    <xf numFmtId="164" fontId="25" fillId="37" borderId="14" xfId="47" applyFont="1" applyAlignment="1">
      <alignment vertical="center"/>
    </xf>
    <xf numFmtId="164" fontId="23" fillId="36" borderId="15" xfId="42" applyFont="1" applyFill="1" applyBorder="1" applyAlignment="1">
      <alignment vertical="center" wrapText="1"/>
    </xf>
    <xf numFmtId="165" fontId="23" fillId="36" borderId="15" xfId="42" applyNumberFormat="1" applyFont="1" applyFill="1" applyBorder="1" applyAlignment="1">
      <alignment horizontal="center" vertical="center"/>
    </xf>
    <xf numFmtId="165" fontId="23" fillId="36" borderId="16" xfId="45" applyNumberFormat="1" applyFont="1" applyFill="1" applyBorder="1" applyAlignment="1">
      <alignment horizontal="center" vertical="center"/>
    </xf>
    <xf numFmtId="165" fontId="23" fillId="36" borderId="15" xfId="45" applyNumberFormat="1" applyFont="1" applyFill="1" applyBorder="1" applyAlignment="1">
      <alignment horizontal="center" vertical="center"/>
    </xf>
    <xf numFmtId="168" fontId="23" fillId="36" borderId="16" xfId="42" applyNumberFormat="1" applyFont="1" applyFill="1" applyBorder="1" applyAlignment="1">
      <alignment horizontal="center" vertical="center"/>
    </xf>
    <xf numFmtId="168" fontId="23" fillId="36" borderId="15" xfId="42" applyNumberFormat="1" applyFont="1" applyFill="1" applyBorder="1" applyAlignment="1">
      <alignment horizontal="center" vertical="center"/>
    </xf>
    <xf numFmtId="170" fontId="23" fillId="36" borderId="16" xfId="46" applyFont="1" applyFill="1" applyBorder="1" applyAlignment="1">
      <alignment horizontal="center" vertical="center"/>
    </xf>
    <xf numFmtId="170" fontId="23" fillId="36" borderId="15" xfId="46" applyFont="1" applyFill="1" applyBorder="1" applyAlignment="1">
      <alignment horizontal="center" vertical="center"/>
    </xf>
    <xf numFmtId="164" fontId="23" fillId="0" borderId="15" xfId="42" applyFont="1" applyBorder="1" applyAlignment="1">
      <alignment vertical="center" wrapText="1"/>
    </xf>
    <xf numFmtId="165" fontId="23" fillId="0" borderId="15" xfId="42" applyNumberFormat="1" applyFont="1" applyBorder="1" applyAlignment="1">
      <alignment horizontal="center" vertical="center"/>
    </xf>
    <xf numFmtId="165" fontId="23" fillId="0" borderId="16" xfId="45" applyNumberFormat="1" applyFont="1" applyBorder="1" applyAlignment="1">
      <alignment horizontal="center" vertical="center"/>
    </xf>
    <xf numFmtId="165" fontId="23" fillId="0" borderId="15" xfId="45" applyNumberFormat="1" applyFont="1" applyBorder="1" applyAlignment="1">
      <alignment horizontal="center" vertical="center"/>
    </xf>
    <xf numFmtId="168" fontId="23" fillId="0" borderId="16" xfId="42" applyNumberFormat="1" applyFont="1" applyBorder="1" applyAlignment="1">
      <alignment horizontal="center" vertical="center"/>
    </xf>
    <xf numFmtId="168" fontId="23" fillId="0" borderId="15" xfId="42" applyNumberFormat="1" applyFont="1" applyBorder="1" applyAlignment="1">
      <alignment horizontal="center" vertical="center"/>
    </xf>
    <xf numFmtId="170" fontId="23" fillId="0" borderId="16" xfId="46" applyFont="1" applyBorder="1" applyAlignment="1">
      <alignment horizontal="center" vertical="center"/>
    </xf>
    <xf numFmtId="170" fontId="23" fillId="0" borderId="15" xfId="46" applyFont="1" applyBorder="1" applyAlignment="1">
      <alignment horizontal="center" vertical="center"/>
    </xf>
    <xf numFmtId="164" fontId="23" fillId="0" borderId="17" xfId="42" applyFont="1" applyBorder="1" applyAlignment="1">
      <alignment vertical="center" wrapText="1"/>
    </xf>
    <xf numFmtId="164" fontId="23" fillId="0" borderId="0" xfId="42" applyFont="1" applyBorder="1"/>
    <xf numFmtId="164" fontId="23" fillId="36" borderId="0" xfId="42" applyFont="1" applyFill="1" applyBorder="1" applyAlignment="1">
      <alignment horizontal="center" vertical="center"/>
    </xf>
    <xf numFmtId="164" fontId="23" fillId="0" borderId="0" xfId="42" applyFont="1"/>
    <xf numFmtId="165" fontId="23" fillId="0" borderId="17" xfId="42" applyNumberFormat="1" applyFont="1" applyBorder="1" applyAlignment="1">
      <alignment horizontal="center" vertical="center"/>
    </xf>
    <xf numFmtId="165" fontId="23" fillId="0" borderId="18" xfId="45" applyNumberFormat="1" applyFont="1" applyBorder="1" applyAlignment="1">
      <alignment horizontal="center" vertical="center"/>
    </xf>
    <xf numFmtId="165" fontId="23" fillId="0" borderId="17" xfId="45" applyNumberFormat="1" applyFont="1" applyBorder="1" applyAlignment="1">
      <alignment horizontal="center" vertical="center"/>
    </xf>
    <xf numFmtId="168" fontId="23" fillId="0" borderId="18" xfId="42" applyNumberFormat="1" applyFont="1" applyBorder="1" applyAlignment="1">
      <alignment horizontal="center" vertical="center"/>
    </xf>
    <xf numFmtId="168" fontId="23" fillId="0" borderId="17" xfId="42" applyNumberFormat="1" applyFont="1" applyBorder="1" applyAlignment="1">
      <alignment horizontal="center" vertical="center"/>
    </xf>
    <xf numFmtId="170" fontId="23" fillId="0" borderId="18" xfId="46" applyFont="1" applyBorder="1" applyAlignment="1">
      <alignment horizontal="center" vertical="center"/>
    </xf>
    <xf numFmtId="169" fontId="23" fillId="36" borderId="12" xfId="48" applyNumberFormat="1" applyFont="1" applyFill="1" applyBorder="1" applyAlignment="1">
      <alignment horizontal="center" vertical="center"/>
    </xf>
    <xf numFmtId="164" fontId="23" fillId="36" borderId="15" xfId="42" applyFont="1" applyFill="1" applyBorder="1" applyAlignment="1">
      <alignment vertical="center"/>
    </xf>
    <xf numFmtId="169" fontId="23" fillId="36" borderId="16" xfId="48" applyNumberFormat="1" applyFont="1" applyFill="1" applyBorder="1" applyAlignment="1">
      <alignment horizontal="center" vertical="center"/>
    </xf>
    <xf numFmtId="164" fontId="23" fillId="0" borderId="15" xfId="42" applyFont="1" applyBorder="1" applyAlignment="1">
      <alignment vertical="center"/>
    </xf>
    <xf numFmtId="169" fontId="23" fillId="0" borderId="16" xfId="48" applyNumberFormat="1" applyFont="1" applyBorder="1" applyAlignment="1">
      <alignment horizontal="center" vertical="center"/>
    </xf>
    <xf numFmtId="164" fontId="23" fillId="0" borderId="17" xfId="42" applyFont="1" applyBorder="1" applyAlignment="1">
      <alignment vertical="center"/>
    </xf>
    <xf numFmtId="169" fontId="23" fillId="0" borderId="18" xfId="48" applyNumberFormat="1" applyFont="1" applyBorder="1" applyAlignment="1">
      <alignment horizontal="center" vertical="center"/>
    </xf>
    <xf numFmtId="170" fontId="23" fillId="0" borderId="17" xfId="46" applyFont="1" applyBorder="1" applyAlignment="1">
      <alignment horizontal="center" vertical="center"/>
    </xf>
    <xf numFmtId="164" fontId="23" fillId="0" borderId="19" xfId="42" applyFont="1" applyBorder="1" applyAlignment="1">
      <alignment vertical="center"/>
    </xf>
    <xf numFmtId="165" fontId="23" fillId="0" borderId="19" xfId="42" applyNumberFormat="1" applyFont="1" applyBorder="1" applyAlignment="1">
      <alignment horizontal="center" vertical="center"/>
    </xf>
    <xf numFmtId="168" fontId="23" fillId="0" borderId="20" xfId="42" applyNumberFormat="1" applyFont="1" applyBorder="1" applyAlignment="1">
      <alignment horizontal="center" vertical="center"/>
    </xf>
    <xf numFmtId="168" fontId="23" fillId="0" borderId="19" xfId="42" applyNumberFormat="1" applyFont="1" applyBorder="1" applyAlignment="1">
      <alignment horizontal="center" vertical="center"/>
    </xf>
    <xf numFmtId="169" fontId="23" fillId="0" borderId="20" xfId="48" applyNumberFormat="1" applyFont="1" applyBorder="1" applyAlignment="1">
      <alignment horizontal="center" vertical="center"/>
    </xf>
    <xf numFmtId="170" fontId="23" fillId="0" borderId="20" xfId="46" applyFont="1" applyBorder="1" applyAlignment="1">
      <alignment horizontal="center" vertical="center"/>
    </xf>
    <xf numFmtId="170" fontId="23" fillId="0" borderId="19" xfId="46" applyFont="1" applyBorder="1" applyAlignment="1">
      <alignment horizontal="center" vertical="center"/>
    </xf>
    <xf numFmtId="164" fontId="20" fillId="0" borderId="0" xfId="42" applyFont="1" applyBorder="1"/>
    <xf numFmtId="164" fontId="23" fillId="0" borderId="19" xfId="42" applyFont="1" applyBorder="1" applyAlignment="1">
      <alignment vertical="center" wrapText="1"/>
    </xf>
    <xf numFmtId="164" fontId="23" fillId="0" borderId="0" xfId="42" applyFont="1" applyBorder="1" applyAlignment="1">
      <alignment vertical="center" wrapText="1"/>
    </xf>
    <xf numFmtId="0" fontId="1" fillId="0" borderId="0" xfId="49"/>
    <xf numFmtId="164" fontId="20" fillId="0" borderId="13" xfId="42" applyFont="1" applyBorder="1"/>
    <xf numFmtId="164" fontId="20" fillId="0" borderId="0" xfId="42" applyFont="1" applyBorder="1" applyAlignment="1">
      <alignment vertical="center"/>
    </xf>
    <xf numFmtId="170" fontId="20" fillId="0" borderId="0" xfId="46" applyFont="1" applyBorder="1" applyAlignment="1">
      <alignment vertical="center"/>
    </xf>
    <xf numFmtId="9" fontId="20" fillId="0" borderId="13" xfId="50" applyFont="1" applyBorder="1" applyAlignment="1">
      <alignment vertical="center"/>
    </xf>
    <xf numFmtId="164" fontId="21" fillId="34" borderId="13" xfId="44" applyFont="1" applyBorder="1" applyAlignment="1">
      <alignment horizontal="left" vertical="center" wrapText="1"/>
    </xf>
    <xf numFmtId="164" fontId="21" fillId="34" borderId="0" xfId="44" applyFont="1" applyBorder="1" applyAlignment="1">
      <alignment horizontal="centerContinuous" vertical="center" wrapText="1"/>
    </xf>
    <xf numFmtId="0" fontId="0" fillId="0" borderId="0" xfId="0"/>
    <xf numFmtId="0" fontId="0" fillId="0" borderId="0" xfId="0" applyFill="1" applyBorder="1" applyAlignment="1"/>
    <xf numFmtId="0" fontId="0" fillId="0" borderId="21" xfId="0" applyFill="1" applyBorder="1" applyAlignment="1"/>
    <xf numFmtId="0" fontId="27" fillId="0" borderId="22" xfId="0" applyFont="1" applyFill="1" applyBorder="1" applyAlignment="1">
      <alignment horizontal="center"/>
    </xf>
    <xf numFmtId="0" fontId="27" fillId="0" borderId="22" xfId="0" applyFont="1" applyFill="1" applyBorder="1" applyAlignment="1">
      <alignment horizontal="centerContinuous"/>
    </xf>
    <xf numFmtId="171" fontId="0" fillId="0" borderId="0" xfId="0" applyNumberFormat="1" applyFill="1" applyBorder="1" applyAlignment="1"/>
    <xf numFmtId="0" fontId="28" fillId="0" borderId="0" xfId="0" applyFont="1"/>
    <xf numFmtId="0" fontId="0" fillId="0" borderId="23" xfId="0" applyBorder="1" applyAlignment="1">
      <alignment wrapText="1"/>
    </xf>
    <xf numFmtId="0" fontId="0" fillId="0" borderId="23" xfId="0" applyFill="1" applyBorder="1" applyAlignment="1">
      <alignment wrapText="1"/>
    </xf>
    <xf numFmtId="170" fontId="0" fillId="0" borderId="0" xfId="46" applyFont="1"/>
    <xf numFmtId="0" fontId="0" fillId="38" borderId="0" xfId="0" applyFill="1" applyBorder="1"/>
    <xf numFmtId="164" fontId="0" fillId="0" borderId="0" xfId="0" applyNumberFormat="1"/>
    <xf numFmtId="9" fontId="20" fillId="0" borderId="0" xfId="50" applyFont="1" applyBorder="1" applyAlignment="1">
      <alignment vertical="center"/>
    </xf>
    <xf numFmtId="172" fontId="0" fillId="0" borderId="0" xfId="0" applyNumberFormat="1"/>
    <xf numFmtId="0" fontId="0" fillId="38" borderId="0" xfId="0" applyFill="1" applyBorder="1" applyAlignment="1"/>
    <xf numFmtId="0" fontId="19" fillId="0" borderId="23" xfId="0" applyFont="1" applyFill="1" applyBorder="1" applyAlignment="1">
      <alignment wrapText="1"/>
    </xf>
    <xf numFmtId="0" fontId="0" fillId="35" borderId="0" xfId="0" applyFill="1"/>
    <xf numFmtId="0" fontId="20" fillId="0" borderId="13" xfId="46" applyNumberFormat="1" applyFont="1" applyBorder="1" applyAlignment="1">
      <alignment vertical="center"/>
    </xf>
    <xf numFmtId="9" fontId="19" fillId="0" borderId="0" xfId="50" applyFont="1"/>
    <xf numFmtId="0" fontId="0" fillId="0" borderId="13" xfId="0" applyFont="1" applyBorder="1"/>
    <xf numFmtId="9" fontId="19" fillId="0" borderId="13" xfId="50" applyFont="1" applyBorder="1"/>
    <xf numFmtId="0" fontId="0" fillId="0" borderId="0" xfId="0" applyFont="1" applyBorder="1"/>
    <xf numFmtId="9" fontId="19" fillId="0" borderId="0" xfId="50" applyFont="1" applyBorder="1"/>
    <xf numFmtId="9" fontId="20" fillId="0" borderId="0" xfId="50" applyFont="1" applyBorder="1"/>
    <xf numFmtId="173" fontId="29" fillId="0" borderId="0" xfId="0" applyNumberFormat="1" applyFont="1" applyAlignment="1"/>
    <xf numFmtId="173" fontId="30" fillId="0" borderId="0" xfId="0" applyNumberFormat="1" applyFont="1" applyAlignment="1"/>
    <xf numFmtId="173" fontId="31" fillId="0" borderId="0" xfId="0" applyNumberFormat="1" applyFont="1" applyAlignment="1"/>
    <xf numFmtId="173" fontId="32" fillId="0" borderId="0" xfId="0" applyNumberFormat="1" applyFont="1" applyAlignment="1"/>
    <xf numFmtId="173" fontId="33" fillId="0" borderId="0" xfId="0" applyNumberFormat="1" applyFont="1" applyAlignment="1"/>
    <xf numFmtId="173" fontId="29" fillId="0" borderId="24" xfId="0" applyNumberFormat="1" applyFont="1" applyBorder="1" applyAlignment="1"/>
    <xf numFmtId="173" fontId="34" fillId="0" borderId="24" xfId="0" applyNumberFormat="1" applyFont="1" applyBorder="1" applyAlignment="1"/>
    <xf numFmtId="173" fontId="34" fillId="0" borderId="24" xfId="0" applyNumberFormat="1" applyFont="1" applyBorder="1" applyAlignment="1">
      <alignment horizontal="right"/>
    </xf>
    <xf numFmtId="174" fontId="29" fillId="0" borderId="0" xfId="0" applyNumberFormat="1" applyFont="1" applyAlignment="1"/>
    <xf numFmtId="1" fontId="29" fillId="0" borderId="0" xfId="0" applyNumberFormat="1" applyFont="1" applyAlignment="1"/>
    <xf numFmtId="173" fontId="34" fillId="0" borderId="24" xfId="0" applyNumberFormat="1" applyFont="1" applyBorder="1" applyAlignment="1">
      <alignment horizontal="center"/>
    </xf>
    <xf numFmtId="174" fontId="29" fillId="0" borderId="0" xfId="0" applyNumberFormat="1" applyFont="1" applyAlignment="1">
      <alignment horizontal="center"/>
    </xf>
    <xf numFmtId="1" fontId="29" fillId="0" borderId="0" xfId="0" applyNumberFormat="1" applyFont="1" applyAlignment="1">
      <alignment horizontal="center"/>
    </xf>
    <xf numFmtId="173" fontId="29" fillId="0" borderId="0" xfId="0" applyNumberFormat="1" applyFont="1" applyAlignment="1">
      <alignment horizontal="center"/>
    </xf>
    <xf numFmtId="169" fontId="29" fillId="0" borderId="0" xfId="0" applyNumberFormat="1" applyFont="1" applyAlignment="1">
      <alignment horizontal="center"/>
    </xf>
    <xf numFmtId="173" fontId="34" fillId="0" borderId="24" xfId="0" applyNumberFormat="1" applyFont="1" applyBorder="1" applyAlignment="1">
      <alignment horizontal="left"/>
    </xf>
    <xf numFmtId="173" fontId="29" fillId="0" borderId="0" xfId="0" applyNumberFormat="1" applyFont="1" applyAlignment="1">
      <alignment horizontal="left"/>
    </xf>
    <xf numFmtId="174" fontId="29" fillId="0" borderId="0" xfId="0" applyNumberFormat="1" applyFont="1" applyAlignment="1">
      <alignment horizontal="right"/>
    </xf>
    <xf numFmtId="175" fontId="29" fillId="0" borderId="0" xfId="0" applyNumberFormat="1" applyFont="1" applyAlignment="1"/>
    <xf numFmtId="173" fontId="29" fillId="0" borderId="24" xfId="0" applyNumberFormat="1" applyFont="1" applyBorder="1" applyAlignment="1">
      <alignment horizontal="center"/>
    </xf>
    <xf numFmtId="173" fontId="35" fillId="0" borderId="0" xfId="0" applyNumberFormat="1" applyFont="1" applyAlignment="1"/>
    <xf numFmtId="173" fontId="36" fillId="0" borderId="0" xfId="0" applyNumberFormat="1" applyFont="1" applyAlignment="1">
      <alignment wrapText="1"/>
    </xf>
    <xf numFmtId="173" fontId="29" fillId="0" borderId="0" xfId="0" applyNumberFormat="1" applyFont="1" applyAlignment="1">
      <alignment horizontal="right"/>
    </xf>
    <xf numFmtId="173" fontId="39" fillId="0" borderId="0" xfId="0" applyNumberFormat="1" applyFont="1" applyAlignment="1"/>
    <xf numFmtId="173" fontId="40" fillId="0" borderId="0" xfId="0" applyNumberFormat="1" applyFont="1" applyAlignment="1"/>
    <xf numFmtId="173" fontId="36" fillId="0" borderId="0" xfId="0" applyNumberFormat="1" applyFont="1" applyAlignment="1"/>
    <xf numFmtId="1" fontId="34" fillId="0" borderId="24" xfId="0" applyNumberFormat="1" applyFont="1" applyBorder="1" applyAlignment="1">
      <alignment horizontal="right"/>
    </xf>
    <xf numFmtId="173" fontId="38" fillId="0" borderId="0" xfId="0" applyNumberFormat="1" applyFont="1" applyAlignment="1"/>
    <xf numFmtId="174" fontId="38" fillId="0" borderId="0" xfId="0" applyNumberFormat="1" applyFont="1" applyAlignment="1"/>
    <xf numFmtId="173" fontId="29" fillId="0" borderId="24" xfId="0" applyNumberFormat="1" applyFont="1" applyBorder="1" applyAlignment="1">
      <alignment horizontal="right"/>
    </xf>
    <xf numFmtId="173" fontId="41" fillId="0" borderId="0" xfId="0" applyNumberFormat="1" applyFont="1" applyAlignment="1"/>
    <xf numFmtId="173" fontId="29" fillId="0" borderId="25" xfId="0" applyNumberFormat="1" applyFont="1" applyBorder="1" applyAlignment="1"/>
    <xf numFmtId="0" fontId="29" fillId="0" borderId="0" xfId="0" applyNumberFormat="1" applyFont="1" applyAlignment="1"/>
    <xf numFmtId="173" fontId="33" fillId="0" borderId="0" xfId="0" applyNumberFormat="1" applyFont="1" applyAlignment="1">
      <alignment horizontal="left"/>
    </xf>
    <xf numFmtId="0" fontId="42" fillId="0" borderId="0" xfId="0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 applyAlignment="1">
      <alignment horizontal="right"/>
    </xf>
    <xf numFmtId="176" fontId="29" fillId="0" borderId="0" xfId="0" applyNumberFormat="1" applyFont="1" applyAlignment="1">
      <alignment horizontal="right"/>
    </xf>
    <xf numFmtId="173" fontId="33" fillId="0" borderId="0" xfId="0" applyNumberFormat="1" applyFont="1" applyAlignment="1">
      <alignment horizontal="right"/>
    </xf>
    <xf numFmtId="173" fontId="29" fillId="39" borderId="0" xfId="0" applyNumberFormat="1" applyFont="1" applyFill="1" applyAlignment="1">
      <alignment horizontal="right"/>
    </xf>
    <xf numFmtId="173" fontId="30" fillId="39" borderId="0" xfId="0" applyNumberFormat="1" applyFont="1" applyFill="1" applyAlignment="1">
      <alignment horizontal="left"/>
    </xf>
    <xf numFmtId="173" fontId="30" fillId="0" borderId="0" xfId="0" applyNumberFormat="1" applyFont="1" applyAlignment="1">
      <alignment horizontal="right"/>
    </xf>
    <xf numFmtId="173" fontId="31" fillId="0" borderId="0" xfId="0" applyNumberFormat="1" applyFont="1" applyAlignment="1">
      <alignment horizontal="right"/>
    </xf>
    <xf numFmtId="177" fontId="29" fillId="0" borderId="0" xfId="0" applyNumberFormat="1" applyFont="1" applyAlignment="1">
      <alignment horizontal="right"/>
    </xf>
    <xf numFmtId="1" fontId="29" fillId="0" borderId="0" xfId="0" applyNumberFormat="1" applyFont="1" applyAlignment="1">
      <alignment horizontal="right"/>
    </xf>
    <xf numFmtId="169" fontId="29" fillId="0" borderId="0" xfId="0" applyNumberFormat="1" applyFont="1" applyAlignment="1">
      <alignment horizontal="right"/>
    </xf>
    <xf numFmtId="173" fontId="29" fillId="0" borderId="0" xfId="0" applyNumberFormat="1" applyFont="1" applyFill="1" applyAlignment="1">
      <alignment horizontal="right"/>
    </xf>
    <xf numFmtId="173" fontId="38" fillId="0" borderId="0" xfId="0" applyNumberFormat="1" applyFont="1" applyFill="1" applyAlignment="1">
      <alignment horizontal="right"/>
    </xf>
    <xf numFmtId="178" fontId="29" fillId="0" borderId="0" xfId="0" applyNumberFormat="1" applyFont="1" applyAlignment="1">
      <alignment horizontal="center"/>
    </xf>
    <xf numFmtId="1" fontId="29" fillId="0" borderId="0" xfId="0" applyNumberFormat="1" applyFont="1" applyFill="1" applyAlignment="1">
      <alignment horizontal="right"/>
    </xf>
    <xf numFmtId="175" fontId="29" fillId="0" borderId="0" xfId="0" applyNumberFormat="1" applyFont="1" applyFill="1" applyAlignment="1">
      <alignment horizontal="right"/>
    </xf>
    <xf numFmtId="169" fontId="29" fillId="0" borderId="0" xfId="0" applyNumberFormat="1" applyFont="1" applyFill="1" applyAlignment="1">
      <alignment horizontal="right"/>
    </xf>
    <xf numFmtId="174" fontId="29" fillId="0" borderId="0" xfId="0" applyNumberFormat="1" applyFont="1" applyFill="1" applyAlignment="1">
      <alignment horizontal="right"/>
    </xf>
    <xf numFmtId="174" fontId="38" fillId="0" borderId="0" xfId="0" applyNumberFormat="1" applyFont="1" applyFill="1" applyAlignment="1">
      <alignment horizontal="right"/>
    </xf>
    <xf numFmtId="177" fontId="29" fillId="0" borderId="0" xfId="0" applyNumberFormat="1" applyFont="1" applyFill="1" applyAlignment="1">
      <alignment horizontal="right"/>
    </xf>
    <xf numFmtId="178" fontId="29" fillId="0" borderId="0" xfId="0" applyNumberFormat="1" applyFont="1" applyAlignment="1"/>
    <xf numFmtId="14" fontId="19" fillId="0" borderId="0" xfId="0" applyNumberFormat="1" applyFont="1"/>
    <xf numFmtId="0" fontId="43" fillId="0" borderId="0" xfId="0" applyFont="1" applyFill="1" applyBorder="1"/>
    <xf numFmtId="179" fontId="20" fillId="0" borderId="0" xfId="42" applyNumberFormat="1" applyFont="1" applyBorder="1" applyAlignment="1">
      <alignment vertical="center"/>
    </xf>
    <xf numFmtId="180" fontId="20" fillId="0" borderId="13" xfId="50" applyNumberFormat="1" applyFont="1" applyBorder="1" applyAlignment="1">
      <alignment vertical="center"/>
    </xf>
    <xf numFmtId="181" fontId="21" fillId="34" borderId="13" xfId="44" applyNumberFormat="1" applyFont="1" applyBorder="1" applyAlignment="1">
      <alignment horizontal="centerContinuous" vertical="center" wrapText="1"/>
    </xf>
    <xf numFmtId="181" fontId="20" fillId="0" borderId="13" xfId="42" applyNumberFormat="1" applyFont="1" applyBorder="1" applyAlignment="1">
      <alignment vertical="center"/>
    </xf>
    <xf numFmtId="181" fontId="19" fillId="0" borderId="0" xfId="0" applyNumberFormat="1" applyFont="1"/>
    <xf numFmtId="182" fontId="21" fillId="34" borderId="13" xfId="44" applyNumberFormat="1" applyFont="1" applyBorder="1" applyAlignment="1">
      <alignment horizontal="centerContinuous" vertical="center" wrapText="1"/>
    </xf>
    <xf numFmtId="182" fontId="20" fillId="0" borderId="13" xfId="50" applyNumberFormat="1" applyFont="1" applyBorder="1" applyAlignment="1">
      <alignment vertical="center"/>
    </xf>
    <xf numFmtId="182" fontId="19" fillId="0" borderId="0" xfId="0" applyNumberFormat="1" applyFont="1"/>
    <xf numFmtId="180" fontId="21" fillId="34" borderId="13" xfId="50" applyNumberFormat="1" applyFont="1" applyFill="1" applyBorder="1" applyAlignment="1">
      <alignment horizontal="centerContinuous" vertical="center" wrapText="1"/>
    </xf>
    <xf numFmtId="180" fontId="20" fillId="0" borderId="0" xfId="50" applyNumberFormat="1" applyFont="1" applyBorder="1"/>
    <xf numFmtId="180" fontId="20" fillId="0" borderId="0" xfId="50" applyNumberFormat="1" applyFont="1"/>
    <xf numFmtId="180" fontId="19" fillId="0" borderId="0" xfId="50" applyNumberFormat="1" applyFont="1"/>
    <xf numFmtId="183" fontId="21" fillId="34" borderId="13" xfId="50" applyNumberFormat="1" applyFont="1" applyFill="1" applyBorder="1" applyAlignment="1">
      <alignment horizontal="centerContinuous" vertical="center" wrapText="1"/>
    </xf>
    <xf numFmtId="183" fontId="20" fillId="0" borderId="13" xfId="50" applyNumberFormat="1" applyFont="1" applyBorder="1" applyAlignment="1">
      <alignment vertical="center"/>
    </xf>
    <xf numFmtId="183" fontId="19" fillId="0" borderId="0" xfId="50" applyNumberFormat="1" applyFont="1"/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5"/>
    <cellStyle name="Date" xfId="43"/>
    <cellStyle name="Explanatory Text" xfId="16" builtinId="53" customBuiltin="1"/>
    <cellStyle name="Good" xfId="6" builtinId="26" customBuiltin="1"/>
    <cellStyle name="Heading 1" xfId="2" builtinId="16" customBuiltin="1"/>
    <cellStyle name="Heading 1 2" xfId="47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5" xfId="49"/>
    <cellStyle name="Note" xfId="15" builtinId="10" customBuiltin="1"/>
    <cellStyle name="Note 2" xfId="44"/>
    <cellStyle name="Output" xfId="10" builtinId="21" customBuiltin="1"/>
    <cellStyle name="Percent" xfId="50" builtinId="5"/>
    <cellStyle name="Percent 2" xfId="46"/>
    <cellStyle name="Percent 2 2" xfId="48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22.7</v>
        <stp/>
        <stp>##V3_BDPV12</stp>
        <stp>SDL LN Equity</stp>
        <stp>BS_CASH_NEAR_CASH_ITEM</stp>
        <stp>[new model.xlsx]Combined Full Sample!R201C26</stp>
        <tr r="Z201" s="14"/>
      </tp>
      <tp>
        <v>9.3606009999999991</v>
        <stp/>
        <stp>##V3_BDPV12</stp>
        <stp>AMBR US Equity</stp>
        <stp>BS_CASH_NEAR_CASH_ITEM</stp>
        <stp>[new model.xlsx]Combined Full Sample!R157C26</stp>
        <tr r="Z157" s="14"/>
      </tp>
      <tp>
        <v>420.24399999999997</v>
        <stp/>
        <stp>##V3_BDPV12</stp>
        <stp>MSTR US Equity</stp>
        <stp>BS_CASH_NEAR_CASH_ITEM</stp>
        <stp>[new model.xlsx]Combined Full Sample!R122C26</stp>
        <tr r="Z122" s="14"/>
      </tp>
      <tp>
        <v>164.31500207519531</v>
        <stp/>
        <stp>##V3_BDPV12</stp>
        <stp>COUP US Equity</stp>
        <stp>TRAIL_12M_GROSS_PROFIT</stp>
        <stp>[new model.xlsx]Raw!R91C38</stp>
        <stp>EQY_FUND_CRNCY=USD</stp>
        <stp>FA_ADJUSTED=Y</stp>
        <tr r="AL91" s="4"/>
      </tp>
      <tp>
        <v>5.1160000000000005</v>
        <stp/>
        <stp>##V3_BDPV12</stp>
        <stp>MB US Equity</stp>
        <stp>BEST_EBITDA</stp>
        <stp>[new model.xlsx]Raw!R142C44</stp>
        <stp>BEST_FPERIOD_OVERRIDE=1TY</stp>
        <stp>EQY_FUND_CRNCY=USD</stp>
        <stp>FA_ADJUSTED=Y</stp>
        <tr r="AR142" s="4"/>
      </tp>
      <tp>
        <v>-34.645000000000003</v>
        <stp/>
        <stp>##V3_BDPV12</stp>
        <stp>DMRC US Equity</stp>
        <stp>BEST_NET_INCOME</stp>
        <stp>[new model.xlsx]Raw!R199C46</stp>
        <stp>BEST_FPERIOD_OVERRIDE=1TY</stp>
        <stp>EQY_FUND_CRNCY=USD</stp>
        <stp>FA_ADJUSTED=Y</stp>
        <tr r="AT199" s="4"/>
      </tp>
      <tp>
        <v>57.545999999999999</v>
        <stp/>
        <stp>##V3_BDPV12</stp>
        <stp>NEWR US Equity</stp>
        <stp>BEST_EBITDA</stp>
        <stp>[new model.xlsx]Raw!R82C44</stp>
        <stp>BEST_FPERIOD_OVERRIDE=1TY</stp>
        <stp>EQY_FUND_CRNCY=USD</stp>
        <stp>FA_ADJUSTED=Y</stp>
        <tr r="AR82" s="4"/>
      </tp>
      <tp>
        <v>755.5</v>
        <stp/>
        <stp>##V3_BDPV12</stp>
        <stp>ADSK US Equity</stp>
        <stp>IS_RD_EXPEND</stp>
        <stp>[new model.xlsx]Raw (2)!R78C40</stp>
        <stp>BEST_FPERIOD_OVERRIDE=1TY</stp>
        <stp>EQY_FUND_CRNCY=USD</stp>
        <stp>FA_ADJUSTED=Y</stp>
        <tr r="AN78" s="12"/>
      </tp>
      <tp>
        <v>227.297</v>
        <stp/>
        <stp>##V3_BDPV12</stp>
        <stp>ATEN US Equity</stp>
        <stp>Sales_rev_turn</stp>
        <stp>[new model.xlsx]Combined Full Sample!R148C7</stp>
        <stp>EQY_FUND_YEAR=2016</stp>
        <tr r="G148" s="14"/>
      </tp>
      <tp>
        <v>166.84100000000001</v>
        <stp/>
        <stp>##V3_BDPV12</stp>
        <stp>FSCT US Equity</stp>
        <stp>Sales_rev_turn</stp>
        <stp>[new model.xlsx]Combined Full Sample!R133C7</stp>
        <stp>EQY_FUND_YEAR=2016</stp>
        <tr r="G133" s="14"/>
      </tp>
      <tp>
        <v>328.89800000000002</v>
        <stp/>
        <stp>##V3_BDPV12</stp>
        <stp>LOGM US Equity</stp>
        <stp>TRAIL_12M_FREE_CASH_FLOW</stp>
        <stp>[new model.xlsx]Combined Full Sample!R66C25</stp>
        <tr r="Y66" s="14"/>
      </tp>
      <tp>
        <v>13136.328600000001</v>
        <stp/>
        <stp>##V3_BDHV12</stp>
        <stp>ADS US Equity</stp>
        <stp>CURR_ENTP_VAL</stp>
        <stp>10/24/2018</stp>
        <stp>10/24/2018</stp>
        <stp>[new model.xlsx]Raw!R52C34</stp>
        <stp>EQY_FUND_CRNCY=USD</stp>
        <tr r="AH52" s="4"/>
      </tp>
      <tp>
        <v>760.95799999999997</v>
        <stp/>
        <stp>##V3_BDPV12</stp>
        <stp>CSGS US Equity</stp>
        <stp>Sales_rev_turn</stp>
        <stp>[new model.xlsx]Combined Full Sample!R131C7</stp>
        <stp>EQY_FUND_YEAR=2016</stp>
        <tr r="G131" s="14"/>
      </tp>
      <tp>
        <v>405.34100000000001</v>
        <stp/>
        <stp>##V3_BDPV12</stp>
        <stp>PRGS US Equity</stp>
        <stp>Sales_rev_turn</stp>
        <stp>[new model.xlsx]Combined Full Sample!R123C7</stp>
        <stp>EQY_FUND_YEAR=2016</stp>
        <tr r="G123" s="14"/>
      </tp>
      <tp>
        <v>36.143999999999998</v>
        <stp/>
        <stp>##V3_BDPV12</stp>
        <stp>RMNI US Equity</stp>
        <stp>IS_GENL_&amp;_ADMIN_EXPN_COMP_BASIS</stp>
        <stp>[new model.xlsx]Raw!R187C42</stp>
        <stp>BEST_FPERIOD_OVERRIDE=1TY</stp>
        <stp>EQY_FUND_CRNCY=USD</stp>
        <stp>FA_ADJUSTED=Y</stp>
        <tr r="AP187" s="4"/>
      </tp>
      <tp>
        <v>79.686000000000007</v>
        <stp/>
        <stp>##V3_BDPV12</stp>
        <stp>ELLI US Equity</stp>
        <stp>IS_GENL_&amp;_ADMIN_EXPN_COMP_BASIS</stp>
        <stp>[new model.xlsx]Raw!R105C42</stp>
        <stp>BEST_FPERIOD_OVERRIDE=1TY</stp>
        <stp>EQY_FUND_CRNCY=USD</stp>
        <stp>FA_ADJUSTED=Y</stp>
        <tr r="AP105" s="4"/>
      </tp>
      <tp>
        <v>47.94</v>
        <stp/>
        <stp>##V3_BDPV12</stp>
        <stp>SVMK US Equity</stp>
        <stp>IS_GENL_&amp;_ADMIN_EXPN_COMP_BASIS</stp>
        <stp>[new model.xlsx]Raw!R154C42</stp>
        <stp>BEST_FPERIOD_OVERRIDE=1TY</stp>
        <stp>EQY_FUND_CRNCY=USD</stp>
        <stp>FA_ADJUSTED=Y</stp>
        <tr r="AP154" s="4"/>
      </tp>
      <tp>
        <v>105.586</v>
        <stp/>
        <stp>##V3_BDPV12</stp>
        <stp>APPF US Equity</stp>
        <stp>Sales_rev_turn</stp>
        <stp>[new model.xlsx]Combined Full Sample!R101C7</stp>
        <stp>EQY_FUND_YEAR=2016</stp>
        <tr r="G101" s="14"/>
      </tp>
      <tp>
        <v>28.927</v>
        <stp/>
        <stp>##V3_BDPV12</stp>
        <stp>TENB US Equity</stp>
        <stp>IS_GENL_&amp;_ADMIN_EXPN_COMP_BASIS</stp>
        <stp>[new model.xlsx]Raw!R107C42</stp>
        <stp>BEST_FPERIOD_OVERRIDE=1TY</stp>
        <stp>EQY_FUND_CRNCY=USD</stp>
        <stp>FA_ADJUSTED=Y</stp>
        <tr r="AP107" s="4"/>
      </tp>
      <tp>
        <v>135.89599999999999</v>
        <stp/>
        <stp>##V3_BDPV12</stp>
        <stp>VRNS US Equity</stp>
        <stp>IS_S&amp;M_EXPENSE_COMP_BASIS</stp>
        <stp>[new model.xlsx]Raw (2)!R61C41</stp>
        <stp>BEST_FPERIOD_OVERRIDE=1TY</stp>
        <stp>EQY_FUND_CRNCY=USD</stp>
        <stp>FA_ADJUSTED=Y</stp>
        <tr r="AO61" s="12"/>
      </tp>
      <tp>
        <v>277.33499999999998</v>
        <stp/>
        <stp>##V3_BDPV12</stp>
        <stp>TWLO US EQUITY</stp>
        <stp>Sales_rev_turn</stp>
        <stp>[new model.xlsx]Combined Full Sample!R175C7</stp>
        <stp>EQY_FUND_YEAR=2016</stp>
        <tr r="G175" s="14"/>
      </tp>
      <tp>
        <v>41520.3629</v>
        <stp/>
        <stp>##V3_BDHV12</stp>
        <stp>VMW US Equity</stp>
        <stp>CURR_ENTP_VAL</stp>
        <stp>20181024-1AY</stp>
        <stp>10/24/2018</stp>
        <stp>[new model.xlsx]Sheet1!R7C7</stp>
        <stp>Dir=V</stp>
        <stp>CDR=5D</stp>
        <stp>Days=A</stp>
        <stp>Dts=H</stp>
        <stp>cols=1;rows=262</stp>
        <tr r="G7" s="184"/>
      </tp>
      <tp>
        <v>397.17668002299996</v>
        <stp/>
        <stp>##V3_BDPV12</stp>
        <stp>UBI FP Equity</stp>
        <stp>IS_S&amp;M_EXPENSE_COMP_BASIS</stp>
        <stp>[new model.xlsx]Raw (2)!R75C41</stp>
        <stp>BEST_FPERIOD_OVERRIDE=1TY</stp>
        <stp>EQY_FUND_CRNCY=USD</stp>
        <stp>FA_ADJUSTED=Y</stp>
        <tr r="AO75" s="12"/>
      </tp>
      <tp>
        <v>387.82499999999999</v>
        <stp/>
        <stp>##V3_BDPV12</stp>
        <stp>SQ US Equity</stp>
        <stp>BEST_EBITDA</stp>
        <stp>[new model.xlsx]Raw!R27C44</stp>
        <stp>BEST_FPERIOD_OVERRIDE=1TY</stp>
        <stp>EQY_FUND_CRNCY=USD</stp>
        <stp>FA_ADJUSTED=Y</stp>
        <tr r="AR27" s="4"/>
      </tp>
      <tp>
        <v>1032.4749999999999</v>
        <stp/>
        <stp>##V3_BDPV12</stp>
        <stp>FICO US Equity</stp>
        <stp>TRAIL_12M_NET_SALES</stp>
        <stp>[new model.xlsx]Raw!R72C35</stp>
        <stp>EQY_FUND_CRNCY=USD</stp>
        <stp>FA_ADJUSTED=Y</stp>
        <tr r="AI72" s="4"/>
      </tp>
      <tp t="s">
        <v>Data Processing &amp; Outsourced S</v>
        <stp/>
        <stp>##V3_BDPV12</stp>
        <stp>PRGX US Equity</stp>
        <stp>GICS_SUB_INDUSTRY_NAME</stp>
        <stp>[new model.xlsx]Raw!R215C32</stp>
        <tr r="AF215" s="4"/>
      </tp>
      <tp t="s">
        <v>Data Processing &amp; Outsourced S</v>
        <stp/>
        <stp>##V3_BDPV12</stp>
        <stp>CSGS US Equity</stp>
        <stp>GICS_SUB_INDUSTRY_NAME</stp>
        <stp>[new model.xlsx]Raw!R161C32</stp>
        <tr r="AF161" s="4"/>
      </tp>
      <tp t="s">
        <v>Systems Software</v>
        <stp/>
        <stp>##V3_BDPV12</stp>
        <stp>PRGS US Equity</stp>
        <stp>GICS_SUB_INDUSTRY_NAME</stp>
        <stp>[new model.xlsx]Raw!R152C32</stp>
        <tr r="AF152" s="4"/>
      </tp>
      <tp>
        <v>56.689</v>
        <stp/>
        <stp>##V3_BDPV12</stp>
        <stp>VRNS US Equity</stp>
        <stp>BS_CASH_NEAR_CASH_ITEM</stp>
        <stp>[new model.xlsx]Combined Full Sample!R106C26</stp>
        <tr r="Z106" s="14"/>
      </tp>
      <tp>
        <v>133.464</v>
        <stp/>
        <stp>##V3_BDPV12</stp>
        <stp>PRGS US Equity</stp>
        <stp>BS_CASH_NEAR_CASH_ITEM</stp>
        <stp>[new model.xlsx]Combined Full Sample!R123C26</stp>
        <tr r="Z123" s="14"/>
      </tp>
      <tp>
        <v>13899.2775</v>
        <stp/>
        <stp>##V3_BDHV12</stp>
        <stp>CTXS US Equity</stp>
        <stp>CURR_ENTP_VAL</stp>
        <stp>10/24/2018</stp>
        <stp>10/24/2018</stp>
        <stp>[new model.xlsx]Raw!R44C34</stp>
        <stp>EQY_FUND_CRNCY=USD</stp>
        <tr r="AH44" s="4"/>
      </tp>
      <tp>
        <v>6667.2160000000003</v>
        <stp/>
        <stp>##V3_BDPV12</stp>
        <stp>CRM US Equity</stp>
        <stp>Sales_rev_turn</stp>
        <stp>[new model.xlsx]Combined Full Sample!R7C7</stp>
        <stp>EQY_FUND_YEAR=2016</stp>
        <tr r="G7" s="14"/>
      </tp>
      <tp>
        <v>122.24299999999999</v>
        <stp/>
        <stp>##V3_BDPV12</stp>
        <stp>CSGS US Equity</stp>
        <stp>BS_CASH_NEAR_CASH_ITEM</stp>
        <stp>[new model.xlsx]Combined Full Sample!R131C26</stp>
        <tr r="Z131" s="14"/>
      </tp>
      <tp>
        <v>39.942999999999998</v>
        <stp/>
        <stp>##V3_BDPV12</stp>
        <stp>AGYS US Equity</stp>
        <stp>BS_CASH_NEAR_CASH_ITEM</stp>
        <stp>[new model.xlsx]Combined Full Sample!R151C26</stp>
        <tr r="Z151" s="14"/>
      </tp>
      <tp>
        <v>125.56</v>
        <stp/>
        <stp>##V3_BDPV12</stp>
        <stp>CISN US Equity</stp>
        <stp>BEST_NET_INCOME</stp>
        <stp>[new model.xlsx]Raw!R129C46</stp>
        <stp>BEST_FPERIOD_OVERRIDE=1TY</stp>
        <stp>EQY_FUND_CRNCY=USD</stp>
        <stp>FA_ADJUSTED=Y</stp>
        <tr r="AT129" s="4"/>
      </tp>
      <tp>
        <v>625.16700000000003</v>
        <stp/>
        <stp>##V3_BDPV12</stp>
        <stp>ANSS US Equity</stp>
        <stp>BEST_EBITDA</stp>
        <stp>[new model.xlsx]Raw!R48C44</stp>
        <stp>BEST_FPERIOD_OVERRIDE=1TY</stp>
        <stp>EQY_FUND_CRNCY=USD</stp>
        <stp>FA_ADJUSTED=Y</stp>
        <tr r="AR48" s="4"/>
      </tp>
      <tp>
        <v>246.3509976501465</v>
        <stp/>
        <stp>##V3_BDPV12</stp>
        <stp>PCTY US Equity</stp>
        <stp>TRAIL_12M_GROSS_PROFIT</stp>
        <stp>[new model.xlsx]Raw!R97C38</stp>
        <stp>EQY_FUND_CRNCY=USD</stp>
        <stp>FA_ADJUSTED=Y</stp>
        <tr r="AL97" s="4"/>
      </tp>
      <tp>
        <v>34.835000000000001</v>
        <stp/>
        <stp>##V3_BDPV12</stp>
        <stp>SPSC US Equity</stp>
        <stp>BEST_NET_INCOME</stp>
        <stp>[new model.xlsx]Raw!R149C46</stp>
        <stp>BEST_FPERIOD_OVERRIDE=1TY</stp>
        <stp>EQY_FUND_CRNCY=USD</stp>
        <stp>FA_ADJUSTED=Y</stp>
        <tr r="AT149" s="4"/>
      </tp>
      <tp>
        <v>5074</v>
        <stp/>
        <stp>##V3_BDPV12</stp>
        <stp>INTU US Equity</stp>
        <stp>TRAIL_12M_GROSS_PROFIT</stp>
        <stp>[new model.xlsx]Raw!R23C38</stp>
        <stp>EQY_FUND_CRNCY=USD</stp>
        <stp>FA_ADJUSTED=Y</stp>
        <tr r="AL23" s="4"/>
      </tp>
      <tp>
        <v>119.19499999999999</v>
        <stp/>
        <stp>##V3_BDPV12</stp>
        <stp>ESTC US Equity</stp>
        <stp>TRAIL_12M_GROSS_PROFIT</stp>
        <stp>[new model.xlsx]Raw!R85C38</stp>
        <stp>EQY_FUND_CRNCY=USD</stp>
        <stp>FA_ADJUSTED=Y</stp>
        <tr r="AL85" s="4"/>
      </tp>
      <tp>
        <v>676.96299694824222</v>
        <stp/>
        <stp>##V3_BDPV12</stp>
        <stp>ULTI US Equity</stp>
        <stp>TRAIL_12M_GROSS_PROFIT</stp>
        <stp>[new model.xlsx]Raw!R57C38</stp>
        <stp>EQY_FUND_CRNCY=USD</stp>
        <stp>FA_ADJUSTED=Y</stp>
        <tr r="AL57" s="4"/>
      </tp>
      <tp>
        <v>31.82</v>
        <stp/>
        <stp>##V3_BDPV12</stp>
        <stp>DOCU US Equity</stp>
        <stp>BEST_EBITDA</stp>
        <stp>[new model.xlsx]Raw!R69C44</stp>
        <stp>BEST_FPERIOD_OVERRIDE=1TY</stp>
        <stp>EQY_FUND_CRNCY=USD</stp>
        <stp>FA_ADJUSTED=Y</stp>
        <tr r="AR69" s="4"/>
      </tp>
      <tp>
        <v>577.84199999999998</v>
        <stp/>
        <stp>##V3_BDPV12</stp>
        <stp>EEFT US Equity</stp>
        <stp>BEST_EBITDA</stp>
        <stp>[new model.xlsx]Raw!R73C44</stp>
        <stp>BEST_FPERIOD_OVERRIDE=1TY</stp>
        <stp>EQY_FUND_CRNCY=USD</stp>
        <stp>FA_ADJUSTED=Y</stp>
        <tr r="AR73" s="4"/>
      </tp>
      <tp>
        <v>623.80000000000007</v>
        <stp/>
        <stp>##V3_BDPV12</stp>
        <stp>CNDT US Equity</stp>
        <stp>BEST_EBITDA</stp>
        <stp>[new model.xlsx]Raw!R88C44</stp>
        <stp>BEST_FPERIOD_OVERRIDE=1TY</stp>
        <stp>EQY_FUND_CRNCY=USD</stp>
        <stp>FA_ADJUSTED=Y</stp>
        <tr r="AR88" s="4"/>
      </tp>
      <tp>
        <v>281.04199999999997</v>
        <stp/>
        <stp>##V3_BDPV12</stp>
        <stp>PVTL US Equity</stp>
        <stp>TRAIL_12M_GROSS_PROFIT</stp>
        <stp>[new model.xlsx]Raw!R83C38</stp>
        <stp>EQY_FUND_CRNCY=USD</stp>
        <stp>FA_ADJUSTED=Y</stp>
        <tr r="AL83" s="4"/>
      </tp>
      <tp>
        <v>935.69299829101556</v>
        <stp/>
        <stp>##V3_BDPV12</stp>
        <stp>DATA US Equity</stp>
        <stp>TRAIL_12M_GROSS_PROFIT</stp>
        <stp>[new model.xlsx]Raw!R58C38</stp>
        <stp>EQY_FUND_CRNCY=USD</stp>
        <stp>FA_ADJUSTED=Y</stp>
        <tr r="AL58" s="4"/>
      </tp>
      <tp>
        <v>41603.241900000001</v>
        <stp/>
        <stp>##V3_BDHV12</stp>
        <stp>FIS US Equity</stp>
        <stp>CURR_ENTP_VAL</stp>
        <stp>10/24/2018</stp>
        <stp>10/24/2018</stp>
        <stp>[new model.xlsx]Raw!R24C34</stp>
        <stp>EQY_FUND_CRNCY=USD</stp>
        <tr r="AH24" s="4"/>
      </tp>
      <tp>
        <v>142.90699999999998</v>
        <stp/>
        <stp>##V3_BDPV12</stp>
        <stp>MANH US Equity</stp>
        <stp>TRAIL_12M_FREE_CASH_FLOW</stp>
        <stp>[new model.xlsx]Combined Full Sample!R75C25</stp>
        <tr r="Y75" s="14"/>
      </tp>
      <tp>
        <v>38.914999999999999</v>
        <stp/>
        <stp>##V3_BDPV12</stp>
        <stp>EGHT US Equity</stp>
        <stp>IS_GENL_&amp;_ADMIN_EXPN_COMP_BASIS</stp>
        <stp>[new model.xlsx]Raw!R140C42</stp>
        <stp>BEST_FPERIOD_OVERRIDE=1TY</stp>
        <stp>EQY_FUND_CRNCY=USD</stp>
        <stp>FA_ADJUSTED=Y</stp>
        <tr r="AP140" s="4"/>
      </tp>
      <tp t="s">
        <v>#N/A N/A</v>
        <stp/>
        <stp>##V3_BDPV12</stp>
        <stp>IIIV US Equity</stp>
        <stp>IS_GENL_&amp;_ADMIN_EXPN_COMP_BASIS</stp>
        <stp>[new model.xlsx]Raw!R181C42</stp>
        <stp>BEST_FPERIOD_OVERRIDE=1TY</stp>
        <stp>EQY_FUND_CRNCY=USD</stp>
        <stp>FA_ADJUSTED=Y</stp>
        <tr r="AP181" s="4"/>
      </tp>
      <tp>
        <v>3422.6592000000001</v>
        <stp/>
        <stp>##V3_BDHV12</stp>
        <stp>PS US Equity</stp>
        <stp>CURR_ENTP_VAL</stp>
        <stp>10/24/2018</stp>
        <stp>10/24/2018</stp>
        <stp>[new model.xlsx]Raw!R98C34</stp>
        <stp>EQY_FUND_CRNCY=USD</stp>
        <tr r="AH98" s="4"/>
      </tp>
      <tp>
        <v>153.03200000000001</v>
        <stp/>
        <stp>##V3_BDPV12</stp>
        <stp>ACIW US Equity</stp>
        <stp>IS_GENL_&amp;_ADMIN_EXPN_COMP_BASIS</stp>
        <stp>[new model.xlsx]Raw!R101C42</stp>
        <stp>BEST_FPERIOD_OVERRIDE=1TY</stp>
        <stp>EQY_FUND_CRNCY=USD</stp>
        <stp>FA_ADJUSTED=Y</stp>
        <tr r="AP101" s="4"/>
      </tp>
      <tp>
        <v>36344.163999999997</v>
        <stp/>
        <stp>##V3_BDHV12</stp>
        <stp>WP US Equity</stp>
        <stp>CURR_ENTP_VAL</stp>
        <stp>10/24/2018</stp>
        <stp>10/24/2018</stp>
        <stp>[new model.xlsx]Raw!R28C34</stp>
        <stp>EQY_FUND_CRNCY=USD</stp>
        <tr r="AH28" s="4"/>
      </tp>
      <tp>
        <v>102.56699999999999</v>
        <stp/>
        <stp>##V3_BDPV12</stp>
        <stp>EXLS US Equity</stp>
        <stp>IS_GENL_&amp;_ADMIN_EXPN_COMP_BASIS</stp>
        <stp>[new model.xlsx]Raw!R124C42</stp>
        <stp>BEST_FPERIOD_OVERRIDE=1TY</stp>
        <stp>EQY_FUND_CRNCY=USD</stp>
        <stp>FA_ADJUSTED=Y</stp>
        <tr r="AP124" s="4"/>
      </tp>
      <tp>
        <v>27.8</v>
        <stp/>
        <stp>##V3_BDPV12</stp>
        <stp>ECOM US Equity</stp>
        <stp>IS_GENL_&amp;_ADMIN_EXPN_COMP_BASIS</stp>
        <stp>[new model.xlsx]Raw!R197C42</stp>
        <stp>BEST_FPERIOD_OVERRIDE=1TY</stp>
        <stp>EQY_FUND_CRNCY=USD</stp>
        <stp>FA_ADJUSTED=Y</stp>
        <tr r="AP197" s="4"/>
      </tp>
      <tp>
        <v>29.446000000000002</v>
        <stp/>
        <stp>##V3_BDPV12</stp>
        <stp>TLND US Equity</stp>
        <stp>IS_GENL_&amp;_ADMIN_EXPN_COMP_BASIS</stp>
        <stp>[new model.xlsx]Raw!R136C42</stp>
        <stp>BEST_FPERIOD_OVERRIDE=1TY</stp>
        <stp>EQY_FUND_CRNCY=USD</stp>
        <stp>FA_ADJUSTED=Y</stp>
        <tr r="AP136" s="4"/>
      </tp>
      <tp>
        <v>36.988999999999997</v>
        <stp/>
        <stp>##V3_BDPV12</stp>
        <stp>MIME US Equity</stp>
        <stp>IS_GENL_&amp;_ADMIN_EXPN_COMP_BASIS</stp>
        <stp>[new model.xlsx]Raw!R125C42</stp>
        <stp>BEST_FPERIOD_OVERRIDE=1TY</stp>
        <stp>EQY_FUND_CRNCY=USD</stp>
        <stp>FA_ADJUSTED=Y</stp>
        <tr r="AP125" s="4"/>
      </tp>
      <tp>
        <v>512.16099999999994</v>
        <stp/>
        <stp>##V3_BDPV12</stp>
        <stp>MSTR US Equity</stp>
        <stp>Sales_rev_turn</stp>
        <stp>[new model.xlsx]Combined Full Sample!R122C7</stp>
        <stp>EQY_FUND_YEAR=2016</stp>
        <tr r="G122" s="14"/>
      </tp>
      <tp>
        <v>54.494</v>
        <stp/>
        <stp>##V3_BDPV12</stp>
        <stp>ATTU US Equity</stp>
        <stp>Sales_rev_turn</stp>
        <stp>[new model.xlsx]Combined Full Sample!R153C7</stp>
        <stp>EQY_FUND_YEAR=2016</stp>
        <tr r="G153" s="14"/>
      </tp>
      <tp>
        <v>132.923</v>
        <stp/>
        <stp>##V3_BDPV12</stp>
        <stp>APPN US Equity</stp>
        <stp>Sales_rev_turn</stp>
        <stp>[new model.xlsx]Combined Full Sample!R117C7</stp>
        <stp>EQY_FUND_YEAR=2016</stp>
        <tr r="G117" s="14"/>
      </tp>
      <tp>
        <v>22.837</v>
        <stp/>
        <stp>##V3_BDPV12</stp>
        <stp>MGIC US Equity</stp>
        <stp>IS_GENL_&amp;_ADMIN_EXPN_COMP_BASIS</stp>
        <stp>[new model.xlsx]Raw!R191C42</stp>
        <stp>BEST_FPERIOD_OVERRIDE=1TY</stp>
        <stp>EQY_FUND_CRNCY=USD</stp>
        <stp>FA_ADJUSTED=Y</stp>
        <tr r="AP191" s="4"/>
      </tp>
      <tp>
        <v>177.60300000000001</v>
        <stp/>
        <stp>##V3_BDPV12</stp>
        <stp>APPF US EQUITY</stp>
        <stp>TRAIL_12M_NET_SALES</stp>
        <stp>[new model.xlsx]Raw (2)!R43C35</stp>
        <stp>EQY_FUND_CRNCY=USD</stp>
        <stp>FA_ADJUSTED=Y</stp>
        <tr r="AI43" s="12"/>
      </tp>
      <tp>
        <v>13570.199999999999</v>
        <stp/>
        <stp>##V3_BDPV12</stp>
        <stp>ADP US Equity</stp>
        <stp>TRAIL_12M_NET_SALES</stp>
        <stp>[new model.xlsx]Raw!R21C35</stp>
        <stp>EQY_FUND_CRNCY=USD</stp>
        <stp>FA_ADJUSTED=Y</stp>
        <tr r="AI21" s="4"/>
      </tp>
      <tp>
        <v>875.6</v>
        <stp/>
        <stp>##V3_BDPV12</stp>
        <stp>CSU CN Equity</stp>
        <stp>BEST_EBITDA</stp>
        <stp>[new model.xlsx]Raw!R41C44</stp>
        <stp>BEST_FPERIOD_OVERRIDE=1TY</stp>
        <stp>EQY_FUND_CRNCY=USD</stp>
        <stp>FA_ADJUSTED=Y</stp>
        <tr r="AR41" s="4"/>
      </tp>
      <tp>
        <v>3794</v>
        <stp/>
        <stp>##V3_BDPV12</stp>
        <stp>VMW US Equity</stp>
        <stp>BEST_EBITDA</stp>
        <stp>[new model.xlsx]Raw!R22C44</stp>
        <stp>BEST_FPERIOD_OVERRIDE=1TY</stp>
        <stp>EQY_FUND_CRNCY=USD</stp>
        <stp>FA_ADJUSTED=Y</stp>
        <tr r="AR22" s="4"/>
      </tp>
      <tp>
        <v>-7.476</v>
        <stp/>
        <stp>##V3_BDPV12</stp>
        <stp>ZS US Equity</stp>
        <stp>BEST_EBITDA</stp>
        <stp>[new model.xlsx]Raw!R86C44</stp>
        <stp>BEST_FPERIOD_OVERRIDE=1TY</stp>
        <stp>EQY_FUND_CRNCY=USD</stp>
        <stp>FA_ADJUSTED=Y</stp>
        <tr r="AR86" s="4"/>
      </tp>
      <tp>
        <v>581.34799999999996</v>
        <stp/>
        <stp>##V3_BDPV12</stp>
        <stp>BOX US EQUITY</stp>
        <stp>TRAIL_12M_NET_SALES</stp>
        <stp>[new model.xlsx]Raw (2)!R52C35</stp>
        <stp>EQY_FUND_CRNCY=USD</stp>
        <stp>FA_ADJUSTED=Y</stp>
        <tr r="AI52" s="12"/>
      </tp>
      <tp>
        <v>490.90199999999999</v>
        <stp/>
        <stp>##V3_BDPV12</stp>
        <stp>AZPN US Equity</stp>
        <stp>TRAIL_12M_NET_SALES</stp>
        <stp>[new model.xlsx]Raw!R66C35</stp>
        <stp>EQY_FUND_CRNCY=USD</stp>
        <stp>FA_ADJUSTED=Y</stp>
        <tr r="AI66" s="4"/>
      </tp>
      <tp>
        <v>2069.3819999999996</v>
        <stp/>
        <stp>##V3_BDPV12</stp>
        <stp>NUAN US Equity</stp>
        <stp>TRAIL_12M_NET_SALES</stp>
        <stp>[new model.xlsx]Raw!R81C35</stp>
        <stp>EQY_FUND_CRNCY=USD</stp>
        <stp>FA_ADJUSTED=Y</stp>
        <tr r="AI81" s="4"/>
      </tp>
      <tp>
        <v>1434.375</v>
        <stp/>
        <stp>##V3_BDPV12</stp>
        <stp>TSS US Equity</stp>
        <stp>BEST_EBITDA</stp>
        <stp>[new model.xlsx]Raw!R40C44</stp>
        <stp>BEST_FPERIOD_OVERRIDE=1TY</stp>
        <stp>EQY_FUND_CRNCY=USD</stp>
        <stp>FA_ADJUSTED=Y</stp>
        <tr r="AR40" s="4"/>
      </tp>
      <tp>
        <v>930.75</v>
        <stp/>
        <stp>##V3_BDPV12</stp>
        <stp>BR US Equity</stp>
        <stp>BEST_EBITDA</stp>
        <stp>[new model.xlsx]Raw!R46C44</stp>
        <stp>BEST_FPERIOD_OVERRIDE=1TY</stp>
        <stp>EQY_FUND_CRNCY=USD</stp>
        <stp>FA_ADJUSTED=Y</stp>
        <tr r="AR46" s="4"/>
      </tp>
      <tp>
        <v>1106.8</v>
        <stp/>
        <stp>##V3_BDPV12</stp>
        <stp>DBX US EQUITY</stp>
        <stp>TRAIL_12M_NET_SALES</stp>
        <stp>[new model.xlsx]Raw (2)!R22C35</stp>
        <stp>EQY_FUND_CRNCY=USD</stp>
        <stp>FA_ADJUSTED=Y</stp>
        <tr r="AI22" s="12"/>
      </tp>
      <tp>
        <v>9802.6920000000009</v>
        <stp/>
        <stp>##V3_BDPV12</stp>
        <stp>MA US Equity</stp>
        <stp>BEST_EBITDA</stp>
        <stp>[new model.xlsx]Raw!R16C44</stp>
        <stp>BEST_FPERIOD_OVERRIDE=1TY</stp>
        <stp>EQY_FUND_CRNCY=USD</stp>
        <stp>FA_ADJUSTED=Y</stp>
        <tr r="AR16" s="4"/>
      </tp>
      <tp t="s">
        <v>Application Software</v>
        <stp/>
        <stp>##V3_BDPV12</stp>
        <stp>BNFT US Equity</stp>
        <stp>GICS_SUB_INDUSTRY_NAME</stp>
        <stp>[new model.xlsx]Raw!R167C32</stp>
        <tr r="AF167" s="4"/>
      </tp>
      <tp>
        <v>6238.0064000000002</v>
        <stp/>
        <stp>##V3_BDHV12</stp>
        <stp>GWRE US Equity</stp>
        <stp>CURR_ENTP_VAL</stp>
        <stp>10/24/2018</stp>
        <stp>10/24/2018</stp>
        <stp>[new model.xlsx]Raw!R64C34</stp>
        <stp>EQY_FUND_CRNCY=USD</stp>
        <tr r="AH64" s="4"/>
      </tp>
      <tp>
        <v>52.793999999999997</v>
        <stp/>
        <stp>##V3_BDPV12</stp>
        <stp>AMSWA US Equity</stp>
        <stp>BS_CASH_NEAR_CASH_ITEM</stp>
        <stp>[new model.xlsx]Combined Full Sample!R152C26</stp>
        <tr r="Z152" s="14"/>
      </tp>
      <tp>
        <v>5968.2583999999997</v>
        <stp/>
        <stp>##V3_BDHV12</stp>
        <stp>NTNX US Equity</stp>
        <stp>CURR_ENTP_VAL</stp>
        <stp>10/24/2018</stp>
        <stp>10/24/2018</stp>
        <stp>[new model.xlsx]Raw!R67C34</stp>
        <stp>EQY_FUND_CRNCY=USD</stp>
        <tr r="AH67" s="4"/>
      </tp>
      <tp>
        <v>3067.8478</v>
        <stp/>
        <stp>##V3_BDHV12</stp>
        <stp>TWOU US Equity</stp>
        <stp>CURR_ENTP_VAL</stp>
        <stp>10/24/2018</stp>
        <stp>10/24/2018</stp>
        <stp>[new model.xlsx]Raw!R94C34</stp>
        <stp>EQY_FUND_CRNCY=USD</stp>
        <tr r="AH94" s="4"/>
      </tp>
      <tp>
        <v>345.84099829101564</v>
        <stp/>
        <stp>##V3_BDPV12</stp>
        <stp>NEWR US Equity</stp>
        <stp>TRAIL_12M_GROSS_PROFIT</stp>
        <stp>[new model.xlsx]Raw!R82C38</stp>
        <stp>EQY_FUND_CRNCY=USD</stp>
        <stp>FA_ADJUSTED=Y</stp>
        <tr r="AL82" s="4"/>
      </tp>
      <tp>
        <v>18.89</v>
        <stp/>
        <stp>##V3_BDPV12</stp>
        <stp>ZIXI US Equity</stp>
        <stp>BEST_NET_INCOME</stp>
        <stp>[new model.xlsx]Raw!R201C46</stp>
        <stp>BEST_FPERIOD_OVERRIDE=1TY</stp>
        <stp>EQY_FUND_CRNCY=USD</stp>
        <stp>FA_ADJUSTED=Y</stp>
        <tr r="AT201" s="4"/>
      </tp>
      <tp>
        <v>82.075999999999993</v>
        <stp/>
        <stp>##V3_BDPV12</stp>
        <stp>AZPN US Equity</stp>
        <stp>IS_RD_EXPEND</stp>
        <stp>[new model.xlsx]Raw (2)!R99C40</stp>
        <stp>BEST_FPERIOD_OVERRIDE=1TY</stp>
        <stp>EQY_FUND_CRNCY=USD</stp>
        <stp>FA_ADJUSTED=Y</stp>
        <tr r="AN99" s="12"/>
      </tp>
      <tp>
        <v>19.900000000000002</v>
        <stp/>
        <stp>##V3_BDPV12</stp>
        <stp>XELAU US Equity</stp>
        <stp>BEST_NET_INCOME</stp>
        <stp>[new model.xlsx]Raw!R177C46</stp>
        <stp>BEST_FPERIOD_OVERRIDE=1TY</stp>
        <stp>EQY_FUND_CRNCY=USD</stp>
        <stp>FA_ADJUSTED=Y</stp>
        <tr r="AT177" s="4"/>
      </tp>
      <tp>
        <v>73.753</v>
        <stp/>
        <stp>##V3_BDPV12</stp>
        <stp>QLYS US Equity</stp>
        <stp>BEST_NET_INCOME</stp>
        <stp>[new model.xlsx]Raw!R100C46</stp>
        <stp>BEST_FPERIOD_OVERRIDE=1TY</stp>
        <stp>EQY_FUND_CRNCY=USD</stp>
        <stp>FA_ADJUSTED=Y</stp>
        <tr r="AT100" s="4"/>
      </tp>
      <tp>
        <v>521.20299999999997</v>
        <stp/>
        <stp>##V3_BDPV12</stp>
        <stp>PAGS US Equity</stp>
        <stp>BEST_EBITDA</stp>
        <stp>[new model.xlsx]Raw!R54C44</stp>
        <stp>BEST_FPERIOD_OVERRIDE=1TY</stp>
        <stp>EQY_FUND_CRNCY=USD</stp>
        <stp>FA_ADJUSTED=Y</stp>
        <tr r="AR54" s="4"/>
      </tp>
      <tp>
        <v>49.615000000000009</v>
        <stp/>
        <stp>##V3_BDPV12</stp>
        <stp>NEWR US Equity</stp>
        <stp>TRAIL_12M_FREE_CASH_FLOW</stp>
        <stp>[new model.xlsx]Combined Full Sample!R61C25</stp>
        <tr r="Y61" s="14"/>
      </tp>
      <tp>
        <v>164.45599999999999</v>
        <stp/>
        <stp>##V3_BDPV12</stp>
        <stp>VRNS US Equity</stp>
        <stp>Sales_rev_turn</stp>
        <stp>[new model.xlsx]Combined Full Sample!R106C7</stp>
        <stp>EQY_FUND_YEAR=2016</stp>
        <tr r="G106" s="14"/>
      </tp>
      <tp>
        <v>20534.110700000001</v>
        <stp/>
        <stp>##V3_BDHV12</stp>
        <stp>FLT US Equity</stp>
        <stp>CURR_ENTP_VAL</stp>
        <stp>10/24/2018</stp>
        <stp>10/24/2018</stp>
        <stp>[new model.xlsx]Raw!R37C34</stp>
        <stp>EQY_FUND_CRNCY=USD</stp>
        <tr r="AH37" s="4"/>
      </tp>
      <tp>
        <v>9.2060000000000013</v>
        <stp/>
        <stp>##V3_BDPV12</stp>
        <stp>BL US Equity</stp>
        <stp>TRAIL_12M_FREE_CASH_FLOW</stp>
        <stp>[new model.xlsx]Combined Full Sample!R93C25</stp>
        <tr r="Y93" s="14"/>
      </tp>
      <tp>
        <v>595.70000000000005</v>
        <stp/>
        <stp>##V3_BDPV12</stp>
        <stp>BR US Equity</stp>
        <stp>TRAIL_12M_FREE_CASH_FLOW</stp>
        <stp>[new model.xlsx]Combined Full Sample!R28C25</stp>
        <tr r="Y28" s="14"/>
      </tp>
      <tp>
        <v>1064</v>
        <stp/>
        <stp>##V3_BDPV12</stp>
        <stp>CA US Equity</stp>
        <stp>TRAIL_12M_FREE_CASH_FLOW</stp>
        <stp>[new model.xlsx]Combined Full Sample!R18C25</stp>
        <tr r="Y18" s="14"/>
      </tp>
      <tp>
        <v>709.8</v>
        <stp/>
        <stp>##V3_BDPV12</stp>
        <stp>WU US Equity</stp>
        <stp>TRAIL_12M_FREE_CASH_FLOW</stp>
        <stp>[new model.xlsx]Combined Full Sample!R42C25</stp>
        <tr r="Y42" s="14"/>
      </tp>
      <tp>
        <v>117.538</v>
        <stp/>
        <stp>##V3_BDPV12</stp>
        <stp>RP US Equity</stp>
        <stp>TRAIL_12M_FREE_CASH_FLOW</stp>
        <stp>[new model.xlsx]Combined Full Sample!R55C25</stp>
        <tr r="Y55" s="14"/>
      </tp>
      <tp>
        <v>-18.09</v>
        <stp/>
        <stp>##V3_BDPV12</stp>
        <stp>PS US Equity</stp>
        <stp>TRAIL_12M_FREE_CASH_FLOW</stp>
        <stp>[new model.xlsx]Combined Full Sample!R74C25</stp>
        <tr r="Y74" s="14"/>
      </tp>
      <tp>
        <v>255.92199999999997</v>
        <stp/>
        <stp>##V3_BDPV12</stp>
        <stp>WP US Equity</stp>
        <stp>TRAIL_12M_FREE_CASH_FLOW</stp>
        <stp>[new model.xlsx]Combined Full Sample!R12C25</stp>
        <tr r="Y12" s="14"/>
      </tp>
      <tp>
        <v>14.875999999999999</v>
        <stp/>
        <stp>##V3_BDPV12</stp>
        <stp>GSKY US Equity</stp>
        <stp>IS_GENL_&amp;_ADMIN_EXPN_COMP_BASIS</stp>
        <stp>[new model.xlsx]Raw!R110C42</stp>
        <stp>BEST_FPERIOD_OVERRIDE=1TY</stp>
        <stp>EQY_FUND_CRNCY=USD</stp>
        <stp>FA_ADJUSTED=Y</stp>
        <tr r="AP110" s="4"/>
      </tp>
      <tp>
        <v>9215.7139999999999</v>
        <stp/>
        <stp>##V3_BDHV12</stp>
        <stp>DBX US Equity</stp>
        <stp>CURR_ENTP_VAL</stp>
        <stp>10/24/2018</stp>
        <stp>10/24/2018</stp>
        <stp>[new model.xlsx]Raw!R55C34</stp>
        <stp>EQY_FUND_CRNCY=USD</stp>
        <tr r="AH55" s="4"/>
      </tp>
      <tp>
        <v>58.033000000000001</v>
        <stp/>
        <stp>##V3_BDPV12</stp>
        <stp>NTNX US Equity</stp>
        <stp>TRAIL_12M_FREE_CASH_FLOW</stp>
        <stp>[new model.xlsx]Combined Full Sample!R48C25</stp>
        <tr r="Y48" s="14"/>
      </tp>
      <tp>
        <v>395.58100000000002</v>
        <stp/>
        <stp>##V3_BDPV12</stp>
        <stp>NUAN US Equity</stp>
        <stp>TRAIL_12M_FREE_CASH_FLOW</stp>
        <stp>[new model.xlsx]Combined Full Sample!R60C25</stp>
        <tr r="Y60" s="14"/>
      </tp>
      <tp>
        <v>-159</v>
        <stp/>
        <stp>##V3_BDPV12</stp>
        <stp>BB CN Equity</stp>
        <stp>TRAIL_12M_FREE_CASH_FLOW</stp>
        <stp>[new model.xlsx]Combined Full Sample!R58C25</stp>
        <tr r="Y58" s="14"/>
      </tp>
      <tp>
        <v>29.323</v>
        <stp/>
        <stp>##V3_BDPV12</stp>
        <stp>DOMO US Equity</stp>
        <stp>IS_GENL_&amp;_ADMIN_EXPN_COMP_BASIS</stp>
        <stp>[new model.xlsx]Raw!R186C42</stp>
        <stp>BEST_FPERIOD_OVERRIDE=1TY</stp>
        <stp>EQY_FUND_CRNCY=USD</stp>
        <stp>FA_ADJUSTED=Y</stp>
        <tr r="AP186" s="4"/>
      </tp>
      <tp>
        <v>55.595999999999997</v>
        <stp/>
        <stp>##V3_BDPV12</stp>
        <stp>RUBI US Equity</stp>
        <stp>IS_GENL_&amp;_ADMIN_EXPN_COMP_BASIS</stp>
        <stp>[new model.xlsx]Raw!R219C42</stp>
        <stp>BEST_FPERIOD_OVERRIDE=1TY</stp>
        <stp>EQY_FUND_CRNCY=USD</stp>
        <stp>FA_ADJUSTED=Y</stp>
        <tr r="AP219" s="4"/>
      </tp>
      <tp>
        <v>160.56899999999999</v>
        <stp/>
        <stp>##V3_BDPV12</stp>
        <stp>APTI US Equity</stp>
        <stp>Sales_rev_turn</stp>
        <stp>[new model.xlsx]Combined Full Sample!R129C7</stp>
        <stp>EQY_FUND_YEAR=2016</stp>
        <tr r="G129" s="14"/>
      </tp>
      <tp>
        <v>22158.8498</v>
        <stp/>
        <stp>##V3_BDHV12</stp>
        <stp>GPN US Equity</stp>
        <stp>CURR_ENTP_VAL</stp>
        <stp>10/24/2018</stp>
        <stp>10/24/2018</stp>
        <stp>[new model.xlsx]Raw!R36C34</stp>
        <stp>EQY_FUND_CRNCY=USD</stp>
        <tr r="AH36" s="4"/>
      </tp>
      <tp>
        <v>193.29499999999999</v>
        <stp/>
        <stp>##V3_BDPV12</stp>
        <stp>SPSC US Equity</stp>
        <stp>Sales_rev_turn</stp>
        <stp>[new model.xlsx]Combined Full Sample!R120C7</stp>
        <stp>EQY_FUND_YEAR=2016</stp>
        <tr r="G120" s="14"/>
      </tp>
      <tp>
        <v>222.779</v>
        <stp/>
        <stp>##V3_BDPV12</stp>
        <stp>LPSN US Equity</stp>
        <stp>Sales_rev_turn</stp>
        <stp>[new model.xlsx]Combined Full Sample!R127C7</stp>
        <stp>EQY_FUND_YEAR=2016</stp>
        <tr r="G127" s="14"/>
      </tp>
      <tp t="s">
        <v>Systems Software</v>
        <stp/>
        <stp>##V3_BDPV12</stp>
        <stp>ATEN US Equity</stp>
        <stp>GICS_SUB_INDUSTRY_NAME</stp>
        <stp>[new model.xlsx]Raw!R189C32</stp>
        <tr r="AF189" s="4"/>
      </tp>
      <tp>
        <v>947.42399999999998</v>
        <stp/>
        <stp>##V3_BDPV12</stp>
        <stp>TEAM US Equity</stp>
        <stp>TRAIL_12M_NET_SALES</stp>
        <stp>[new model.xlsx]Raw!R39C35</stp>
        <stp>EQY_FUND_CRNCY=USD</stp>
        <stp>FA_ADJUSTED=Y</stp>
        <tr r="AI39" s="4"/>
      </tp>
      <tp>
        <v>4283.41</v>
        <stp/>
        <stp>##V3_BDPV12</stp>
        <stp>TSS US Equity</stp>
        <stp>TRAIL_12M_NET_SALES</stp>
        <stp>[new model.xlsx]Raw!R40C35</stp>
        <stp>EQY_FUND_CRNCY=USD</stp>
        <stp>FA_ADJUSTED=Y</stp>
        <tr r="AI40" s="4"/>
      </tp>
      <tp>
        <v>7841.5</v>
        <stp/>
        <stp>##V3_BDPV12</stp>
        <stp>ADS US Equity</stp>
        <stp>TRAIL_12M_NET_SALES</stp>
        <stp>[new model.xlsx]Raw!R52C35</stp>
        <stp>EQY_FUND_CRNCY=USD</stp>
        <stp>FA_ADJUSTED=Y</stp>
        <tr r="AI52" s="4"/>
      </tp>
      <tp>
        <v>8585</v>
        <stp/>
        <stp>##V3_BDPV12</stp>
        <stp>FIS US Equity</stp>
        <stp>TRAIL_12M_NET_SALES</stp>
        <stp>[new model.xlsx]Raw!R24C35</stp>
        <stp>EQY_FUND_CRNCY=USD</stp>
        <stp>FA_ADJUSTED=Y</stp>
        <tr r="AI24" s="4"/>
      </tp>
      <tp>
        <v>33.128</v>
        <stp/>
        <stp>##V3_BDPV12</stp>
        <stp>DSG CN Equity</stp>
        <stp>IS_S&amp;M_EXPENSE_COMP_BASIS</stp>
        <stp>[new model.xlsx]Raw (2)!R89C41</stp>
        <stp>BEST_FPERIOD_OVERRIDE=1TY</stp>
        <stp>EQY_FUND_CRNCY=USD</stp>
        <stp>FA_ADJUSTED=Y</stp>
        <tr r="AO89" s="12"/>
      </tp>
      <tp>
        <v>269.95999999999998</v>
        <stp/>
        <stp>##V3_BDPV12</stp>
        <stp>RP US Equity</stp>
        <stp>BEST_EBITDA</stp>
        <stp>[new model.xlsx]Raw!R75C44</stp>
        <stp>BEST_FPERIOD_OVERRIDE=1TY</stp>
        <stp>EQY_FUND_CRNCY=USD</stp>
        <stp>FA_ADJUSTED=Y</stp>
        <tr r="AR75" s="4"/>
      </tp>
      <tp t="s">
        <v>Data Processing &amp; Outsourced S</v>
        <stp/>
        <stp>##V3_BDPV12</stp>
        <stp>TTEC US Equity</stp>
        <stp>GICS_SUB_INDUSTRY_NAME</stp>
        <stp>[new model.xlsx]Raw!R162C32</stp>
        <tr r="AF162" s="4"/>
      </tp>
      <tp>
        <v>301.24599999999998</v>
        <stp/>
        <stp>##V3_BDPV12</stp>
        <stp>MIME US EQUITY</stp>
        <stp>TRAIL_12M_NET_SALES</stp>
        <stp>[new model.xlsx]Raw (2)!R45C35</stp>
        <stp>EQY_FUND_CRNCY=USD</stp>
        <stp>FA_ADJUSTED=Y</stp>
        <tr r="AI45" s="12"/>
      </tp>
      <tp>
        <v>2392.2359999999999</v>
        <stp/>
        <stp>##V3_BDPV12</stp>
        <stp>MMS US Equity</stp>
        <stp>TRAIL_12M_NET_SALES</stp>
        <stp>[new model.xlsx]Raw!R89C35</stp>
        <stp>EQY_FUND_CRNCY=USD</stp>
        <stp>FA_ADJUSTED=Y</stp>
        <tr r="AI89" s="4"/>
      </tp>
      <tp>
        <v>1169.83</v>
        <stp/>
        <stp>##V3_BDPV12</stp>
        <stp>LOGM US Equity</stp>
        <stp>TRAIL_12M_NET_SALES</stp>
        <stp>[new model.xlsx]Raw!R90C35</stp>
        <stp>EQY_FUND_CRNCY=USD</stp>
        <stp>FA_ADJUSTED=Y</stp>
        <tr r="AI90" s="4"/>
      </tp>
      <tp>
        <v>427.90000000000003</v>
        <stp/>
        <stp>##V3_BDPV12</stp>
        <stp>SWI US Equity</stp>
        <stp>BEST_EBITDA</stp>
        <stp>[new model.xlsx]Raw!R84C44</stp>
        <stp>BEST_FPERIOD_OVERRIDE=1TY</stp>
        <stp>EQY_FUND_CRNCY=USD</stp>
        <stp>FA_ADJUSTED=Y</stp>
        <tr r="AR84" s="4"/>
      </tp>
      <tp>
        <v>1177.616</v>
        <stp/>
        <stp>##V3_BDPV12</stp>
        <stp>JCOM US Equity</stp>
        <stp>TRAIL_12M_NET_SALES</stp>
        <stp>[new model.xlsx]Raw!R92C35</stp>
        <stp>EQY_FUND_CRNCY=USD</stp>
        <stp>FA_ADJUSTED=Y</stp>
        <tr r="AI92" s="4"/>
      </tp>
      <tp t="s">
        <v>#N/A N/A</v>
        <stp/>
        <stp>##V3_BDPV12</stp>
        <stp>CA US Equity</stp>
        <stp>BEST_EBITDA</stp>
        <stp>[new model.xlsx]Raw!R35C44</stp>
        <stp>BEST_FPERIOD_OVERRIDE=1TY</stp>
        <stp>EQY_FUND_CRNCY=USD</stp>
        <stp>FA_ADJUSTED=Y</stp>
        <tr r="AR35" s="4"/>
      </tp>
      <tp>
        <v>79.957999999999998</v>
        <stp/>
        <stp>##V3_BDPV12</stp>
        <stp>ALTR US Equity</stp>
        <stp>IS_S&amp;M_EXPENSE_COMP_BASIS</stp>
        <stp>[new model.xlsx]Raw (2)!R92C41</stp>
        <stp>BEST_FPERIOD_OVERRIDE=1TY</stp>
        <stp>EQY_FUND_CRNCY=USD</stp>
        <stp>FA_ADJUSTED=Y</stp>
        <tr r="AO92" s="12"/>
      </tp>
      <tp t="s">
        <v>Application Software</v>
        <stp/>
        <stp>##V3_BDPV12</stp>
        <stp>XNET US Equity</stp>
        <stp>GICS_SUB_INDUSTRY_NAME</stp>
        <stp>[new model.xlsx]Raw!R192C32</stp>
        <tr r="AF192" s="4"/>
      </tp>
      <tp>
        <v>100</v>
        <stp/>
        <stp>##V3_BDPV12</stp>
        <stp>V US Equity</stp>
        <stp>BEST_GROSS_MARGIN</stp>
        <stp>[new model.xlsx]Raw!R15C39</stp>
        <stp>BEST_FPERIOD_OVERRIDE=1TY</stp>
        <stp>EQY_FUND_CRNCY=USD</stp>
        <stp>FA_ADJUSTED=Y</stp>
        <tr r="AM15" s="4"/>
      </tp>
      <tp>
        <v>48.207999999999998</v>
        <stp/>
        <stp>##V3_BDPV12</stp>
        <stp>ZUO US Equity</stp>
        <stp>BS_CASH_NEAR_CASH_ITEM</stp>
        <stp>[new model.xlsx]Combined Full Sample!R102C26</stp>
        <tr r="Z102" s="14"/>
      </tp>
      <tp>
        <v>160.505</v>
        <stp/>
        <stp>##V3_BDPV12</stp>
        <stp>PRO US Equity</stp>
        <stp>BS_CASH_NEAR_CASH_ITEM</stp>
        <stp>[new model.xlsx]Combined Full Sample!R134C26</stp>
        <tr r="Z134" s="14"/>
      </tp>
      <tp>
        <v>12413.2412</v>
        <stp/>
        <stp>##V3_BDHV12</stp>
        <stp>SPLK US Equity</stp>
        <stp>CURR_ENTP_VAL</stp>
        <stp>10/24/2018</stp>
        <stp>10/24/2018</stp>
        <stp>[new model.xlsx]Raw!R42C34</stp>
        <stp>EQY_FUND_CRNCY=USD</stp>
        <tr r="AH42" s="4"/>
      </tp>
      <tp t="s">
        <v>#N/A N/A</v>
        <stp/>
        <stp>##V3_BDHV12</stp>
        <stp>DVMT US Equity</stp>
        <stp>CURR_ENTP_VAL</stp>
        <stp>10/24/2018</stp>
        <stp>10/24/2018</stp>
        <stp>[new model.xlsx]Raw!R34C34</stp>
        <stp>EQY_FUND_CRNCY=USD</stp>
        <tr r="AH34" s="4"/>
      </tp>
      <tp>
        <v>1078.825</v>
        <stp/>
        <stp>##V3_BDPV12</stp>
        <stp>OTEX CN Equity</stp>
        <stp>BEST_EBITDA</stp>
        <stp>[new model.xlsx]Raw!R56C44</stp>
        <stp>BEST_FPERIOD_OVERRIDE=1TY</stp>
        <stp>EQY_FUND_CRNCY=USD</stp>
        <stp>FA_ADJUSTED=Y</stp>
        <tr r="AR56" s="4"/>
      </tp>
      <tp>
        <v>273118.6017</v>
        <stp/>
        <stp>##V3_BDHV12</stp>
        <stp>V US Equity</stp>
        <stp>CUR_MKT_CAP</stp>
        <stp>10/24/2018</stp>
        <stp>10/24/2018</stp>
        <stp>[new model.xlsx]Raw!R15C33</stp>
        <stp>EQY_FUND_CRNCY=USD</stp>
        <tr r="AG15" s="4"/>
      </tp>
      <tp>
        <v>386.5</v>
        <stp/>
        <stp>##V3_BDPV12</stp>
        <stp>AVYA US Equity</stp>
        <stp>BEST_NET_INCOME</stp>
        <stp>[new model.xlsx]Raw!R131C46</stp>
        <stp>BEST_FPERIOD_OVERRIDE=1TY</stp>
        <stp>EQY_FUND_CRNCY=USD</stp>
        <stp>FA_ADJUSTED=Y</stp>
        <tr r="AT131" s="4"/>
      </tp>
      <tp>
        <v>135.54300000000001</v>
        <stp/>
        <stp>##V3_BDPV12</stp>
        <stp>PCTY US Equity</stp>
        <stp>BEST_EBITDA</stp>
        <stp>[new model.xlsx]Raw!R97C44</stp>
        <stp>BEST_FPERIOD_OVERRIDE=1TY</stp>
        <stp>EQY_FUND_CRNCY=USD</stp>
        <stp>FA_ADJUSTED=Y</stp>
        <tr r="AR97" s="4"/>
      </tp>
      <tp>
        <v>27.533000000000001</v>
        <stp/>
        <stp>##V3_BDPV12</stp>
        <stp>IMPV US Equity</stp>
        <stp>BEST_NET_INCOME</stp>
        <stp>[new model.xlsx]Raw!R128C46</stp>
        <stp>BEST_FPERIOD_OVERRIDE=1TY</stp>
        <stp>EQY_FUND_CRNCY=USD</stp>
        <stp>FA_ADJUSTED=Y</stp>
        <tr r="AT128" s="4"/>
      </tp>
      <tp>
        <v>166.15299999999999</v>
        <stp/>
        <stp>##V3_BDPV12</stp>
        <stp>CDAY US Equity</stp>
        <stp>BEST_EBITDA</stp>
        <stp>[new model.xlsx]Raw!R80C44</stp>
        <stp>BEST_FPERIOD_OVERRIDE=1TY</stp>
        <stp>EQY_FUND_CRNCY=USD</stp>
        <stp>FA_ADJUSTED=Y</stp>
        <tr r="AR80" s="4"/>
      </tp>
      <tp>
        <v>607.70000000000005</v>
        <stp/>
        <stp>##V3_BDPV12</stp>
        <stp>WDAY US Equity</stp>
        <stp>BEST_EBITDA</stp>
        <stp>[new model.xlsx]Raw!R30C44</stp>
        <stp>BEST_FPERIOD_OVERRIDE=1TY</stp>
        <stp>EQY_FUND_CRNCY=USD</stp>
        <stp>FA_ADJUSTED=Y</stp>
        <tr r="AR30" s="4"/>
      </tp>
      <tp>
        <v>278.221</v>
        <stp/>
        <stp>##V3_BDPV12</stp>
        <stp>RUBI US Equity</stp>
        <stp>Sales_rev_turn</stp>
        <stp>[new model.xlsx]Combined Full Sample!R169C7</stp>
        <stp>EQY_FUND_YEAR=2016</stp>
        <tr r="G169" s="14"/>
      </tp>
      <tp>
        <v>714.82</v>
        <stp/>
        <stp>##V3_BDPV12</stp>
        <stp>OTEX CN Equity</stp>
        <stp>TRAIL_12M_FREE_CASH_FLOW</stp>
        <stp>[new model.xlsx]Combined Full Sample!R38C25</stp>
        <tr r="Y38" s="14"/>
      </tp>
      <tp>
        <v>9707.3019999999997</v>
        <stp/>
        <stp>##V3_BDHV12</stp>
        <stp>CDK US Equity</stp>
        <stp>CURR_ENTP_VAL</stp>
        <stp>10/24/2018</stp>
        <stp>10/24/2018</stp>
        <stp>[new model.xlsx]Raw!R63C34</stp>
        <stp>EQY_FUND_CRNCY=USD</stp>
        <tr r="AH63" s="4"/>
      </tp>
      <tp>
        <v>61178.694100000001</v>
        <stp/>
        <stp>##V3_BDHV12</stp>
        <stp>ADP US Equity</stp>
        <stp>CURR_ENTP_VAL</stp>
        <stp>10/24/2018</stp>
        <stp>10/24/2018</stp>
        <stp>[new model.xlsx]Raw!R21C34</stp>
        <stp>EQY_FUND_CRNCY=USD</stp>
        <tr r="AH21" s="4"/>
      </tp>
      <tp>
        <v>26.823</v>
        <stp/>
        <stp>##V3_BDPV12</stp>
        <stp>VRNS US Equity</stp>
        <stp>IS_GENL_&amp;_ADMIN_EXPN_COMP_BASIS</stp>
        <stp>[new model.xlsx]Raw!R134C42</stp>
        <stp>BEST_FPERIOD_OVERRIDE=1TY</stp>
        <stp>EQY_FUND_CRNCY=USD</stp>
        <stp>FA_ADJUSTED=Y</stp>
        <tr r="AP134" s="4"/>
      </tp>
      <tp t="s">
        <v>#N/A N/A</v>
        <stp/>
        <stp>##V3_BDPV12</stp>
        <stp>FSNN US Equity</stp>
        <stp>IS_GENL_&amp;_ADMIN_EXPN_COMP_BASIS</stp>
        <stp>[new model.xlsx]Raw!R214C42</stp>
        <stp>BEST_FPERIOD_OVERRIDE=1TY</stp>
        <stp>EQY_FUND_CRNCY=USD</stp>
        <stp>FA_ADJUSTED=Y</stp>
        <tr r="AP214" s="4"/>
      </tp>
      <tp>
        <v>22.895</v>
        <stp/>
        <stp>##V3_BDPV12</stp>
        <stp>EVBG US Equity</stp>
        <stp>IS_GENL_&amp;_ADMIN_EXPN_COMP_BASIS</stp>
        <stp>[new model.xlsx]Raw!R148C42</stp>
        <stp>BEST_FPERIOD_OVERRIDE=1TY</stp>
        <stp>EQY_FUND_CRNCY=USD</stp>
        <stp>FA_ADJUSTED=Y</stp>
        <tr r="AP148" s="4"/>
      </tp>
      <tp t="s">
        <v>Application Software</v>
        <stp/>
        <stp>##V3_BDPV12</stp>
        <stp>MODN US Equity</stp>
        <stp>GICS_SUB_INDUSTRY_NAME</stp>
        <stp>[new model.xlsx]Raw!R183C32</stp>
        <tr r="AF183" s="4"/>
      </tp>
      <tp>
        <v>708.16700000000003</v>
        <stp/>
        <stp>##V3_BDPV12</stp>
        <stp>WEX US Equity</stp>
        <stp>BEST_EBITDA</stp>
        <stp>[new model.xlsx]Raw!R61C44</stp>
        <stp>BEST_FPERIOD_OVERRIDE=1TY</stp>
        <stp>EQY_FUND_CRNCY=USD</stp>
        <stp>FA_ADJUSTED=Y</stp>
        <tr r="AR61" s="4"/>
      </tp>
      <tp>
        <v>43032</v>
        <stp/>
        <stp>##V3_BDHV12</stp>
        <stp>MSFT US Equity</stp>
        <stp>CURR_ENTP_VAL</stp>
        <stp>20181024-1AY</stp>
        <stp>10/24/2018</stp>
        <stp>[new model.xlsx]Sheet1!R7C1</stp>
        <stp>Dir=V</stp>
        <stp>CDR=5D</stp>
        <stp>Days=A</stp>
        <stp>Dts=S</stp>
        <stp>cols=2;rows=262</stp>
        <tr r="A7" s="184"/>
      </tp>
      <tp>
        <v>14969</v>
        <stp/>
        <stp>##V3_BDPV12</stp>
        <stp>PYPL US Equity</stp>
        <stp>TRAIL_12M_NET_SALES</stp>
        <stp>[new model.xlsx]Raw!R20C35</stp>
        <stp>EQY_FUND_CRNCY=USD</stp>
        <stp>FA_ADJUSTED=Y</stp>
        <tr r="AI20" s="4"/>
      </tp>
      <tp t="s">
        <v>Application Software</v>
        <stp/>
        <stp>##V3_BDPV12</stp>
        <stp>QADB US Equity</stp>
        <stp>GICS_SUB_INDUSTRY_NAME</stp>
        <stp>[new model.xlsx]Raw!R170C32</stp>
        <tr r="AF170" s="4"/>
      </tp>
      <tp>
        <v>509.43599999999998</v>
        <stp/>
        <stp>##V3_BDPV12</stp>
        <stp>PVTL US Equity</stp>
        <stp>TRAIL_12M_NET_SALES</stp>
        <stp>[new model.xlsx]Raw!R83C35</stp>
        <stp>EQY_FUND_CRNCY=USD</stp>
        <stp>FA_ADJUSTED=Y</stp>
        <tr r="AI83" s="4"/>
      </tp>
      <tp>
        <v>137.172</v>
        <stp/>
        <stp>##V3_BDPV12</stp>
        <stp>SEND US EQUITY</stp>
        <stp>TRAIL_12M_NET_SALES</stp>
        <stp>[new model.xlsx]Raw (2)!R47C35</stp>
        <stp>EQY_FUND_CRNCY=USD</stp>
        <stp>FA_ADJUSTED=Y</stp>
        <tr r="AI47" s="12"/>
      </tp>
      <tp>
        <v>39836</v>
        <stp/>
        <stp>##V3_BDPV12</stp>
        <stp>ORCL US Equity</stp>
        <stp>TRAIL_12M_NET_SALES</stp>
        <stp>[new model.xlsx]Raw!R17C35</stp>
        <stp>EQY_FUND_CRNCY=USD</stp>
        <stp>FA_ADJUSTED=Y</stp>
        <tr r="AI17" s="4"/>
      </tp>
      <tp t="s">
        <v>Application Software</v>
        <stp/>
        <stp>##V3_BDPV12</stp>
        <stp>CLDR US Equity</stp>
        <stp>GICS_SUB_INDUSTRY_NAME</stp>
        <stp>[new model.xlsx]Raw!R121C32</stp>
        <tr r="AF121" s="4"/>
      </tp>
      <tp>
        <v>1634</v>
        <stp/>
        <stp>##V3_BDPV12</stp>
        <stp>INTU US Equity</stp>
        <stp>IS_S&amp;M_EXPENSE_COMP_BASIS</stp>
        <stp>[new model.xlsx]Raw (2)!R94C41</stp>
        <stp>BEST_FPERIOD_OVERRIDE=1TY</stp>
        <stp>EQY_FUND_CRNCY=USD</stp>
        <stp>FA_ADJUSTED=Y</stp>
        <tr r="AO94" s="12"/>
      </tp>
      <tp>
        <v>4401.0589</v>
        <stp/>
        <stp>##V3_BDHV12</stp>
        <stp>PVTL US Equity</stp>
        <stp>CURR_ENTP_VAL</stp>
        <stp>10/24/2018</stp>
        <stp>10/24/2018</stp>
        <stp>[new model.xlsx]Raw!R83C34</stp>
        <stp>EQY_FUND_CRNCY=USD</stp>
        <tr r="AH83" s="4"/>
      </tp>
      <tp>
        <v>17.117000000000001</v>
        <stp/>
        <stp>##V3_BDPV12</stp>
        <stp>TNAV US Equity</stp>
        <stp>BS_CASH_NEAR_CASH_ITEM</stp>
        <stp>[new model.xlsx]Combined Full Sample!R162C26</stp>
        <tr r="Z162" s="14"/>
      </tp>
      <tp>
        <v>238.43299999999999</v>
        <stp/>
        <stp>##V3_BDPV12</stp>
        <stp>EVH US Equity</stp>
        <stp>BS_CASH_NEAR_CASH_ITEM</stp>
        <stp>[new model.xlsx]Combined Full Sample!R188C26</stp>
        <tr r="Z188" s="14"/>
      </tp>
      <tp>
        <v>24.123999999999999</v>
        <stp/>
        <stp>##V3_BDPV12</stp>
        <stp>FDEV LN Equity</stp>
        <stp>BS_CASH_NEAR_CASH_ITEM</stp>
        <stp>[new model.xlsx]Combined Full Sample!R185C26</stp>
        <tr r="Z185" s="14"/>
      </tp>
      <tp>
        <v>160.77699999999999</v>
        <stp/>
        <stp>##V3_BDPV12</stp>
        <stp>EGOV US Equity</stp>
        <stp>BS_CASH_NEAR_CASH_ITEM</stp>
        <stp>[new model.xlsx]Combined Full Sample!R137C26</stp>
        <tr r="Z137" s="14"/>
      </tp>
      <tp>
        <v>175688.72020000001</v>
        <stp/>
        <stp>##V3_BDHV12</stp>
        <stp>ORCL US Equity</stp>
        <stp>CURR_ENTP_VAL</stp>
        <stp>10/24/2018</stp>
        <stp>10/24/2018</stp>
        <stp>[new model.xlsx]Raw!R17C34</stp>
        <stp>EQY_FUND_CRNCY=USD</stp>
        <tr r="AH17" s="4"/>
      </tp>
      <tp>
        <v>192.53799999999998</v>
        <stp/>
        <stp>##V3_BDPV12</stp>
        <stp>IMPV US Equity</stp>
        <stp>BS_CASH_NEAR_CASH_ITEM</stp>
        <stp>[new model.xlsx]Combined Full Sample!R103C26</stp>
        <tr r="Z103" s="14"/>
      </tp>
      <tp>
        <v>208.94399999999999</v>
        <stp/>
        <stp>##V3_BDPV12</stp>
        <stp>INOV US Equity</stp>
        <stp>BS_CASH_NEAR_CASH_ITEM</stp>
        <stp>[new model.xlsx]Combined Full Sample!R176C26</stp>
        <tr r="Z176" s="14"/>
      </tp>
      <tp>
        <v>85.9</v>
        <stp/>
        <stp>##V3_BDPV12</stp>
        <stp>FEYE US Equity</stp>
        <stp>BEST_EBITDA</stp>
        <stp>[new model.xlsx]Raw!R96C44</stp>
        <stp>BEST_FPERIOD_OVERRIDE=1TY</stp>
        <stp>EQY_FUND_CRNCY=USD</stp>
        <stp>FA_ADJUSTED=Y</stp>
        <tr r="AR96" s="4"/>
      </tp>
      <tp>
        <v>270.82800000000003</v>
        <stp/>
        <stp>##V3_BDPV12</stp>
        <stp>PAYC US Equity</stp>
        <stp>BEST_EBITDA</stp>
        <stp>[new model.xlsx]Raw!R62C44</stp>
        <stp>BEST_FPERIOD_OVERRIDE=1TY</stp>
        <stp>EQY_FUND_CRNCY=USD</stp>
        <stp>FA_ADJUSTED=Y</stp>
        <tr r="AR62" s="4"/>
      </tp>
      <tp>
        <v>444.18800915527345</v>
        <stp/>
        <stp>##V3_BDPV12</stp>
        <stp>PAYC US EQUITY</stp>
        <stp>TRAIL_12M_GROSS_PROFIT</stp>
        <stp>[new model.xlsx]Raw (2)!R41C38</stp>
        <stp>EQY_FUND_CRNCY=USD</stp>
        <stp>FA_ADJUSTED=Y</stp>
        <tr r="AL41" s="12"/>
      </tp>
      <tp>
        <v>725.5</v>
        <stp/>
        <stp>##V3_BDPV12</stp>
        <stp>CDNS US Equity</stp>
        <stp>BEST_EBITDA</stp>
        <stp>[new model.xlsx]Raw!R47C44</stp>
        <stp>BEST_FPERIOD_OVERRIDE=1TY</stp>
        <stp>EQY_FUND_CRNCY=USD</stp>
        <stp>FA_ADJUSTED=Y</stp>
        <tr r="AR47" s="4"/>
      </tp>
      <tp>
        <v>204.53899829101562</v>
        <stp/>
        <stp>##V3_BDPV12</stp>
        <stp>QLYS US EQUITY</stp>
        <stp>TRAIL_12M_GROSS_PROFIT</stp>
        <stp>[new model.xlsx]Raw (2)!R57C38</stp>
        <stp>EQY_FUND_CRNCY=USD</stp>
        <stp>FA_ADJUSTED=Y</stp>
        <tr r="AL57" s="12"/>
      </tp>
      <tp>
        <v>74.766999999999996</v>
        <stp/>
        <stp>##V3_BDPV12</stp>
        <stp>UPLD US Equity</stp>
        <stp>Sales_rev_turn</stp>
        <stp>[new model.xlsx]Combined Full Sample!R144C7</stp>
        <stp>EQY_FUND_YEAR=2016</stp>
        <tr r="G144" s="14"/>
      </tp>
      <tp>
        <v>8325.4179000000004</v>
        <stp/>
        <stp>##V3_BDHV12</stp>
        <stp>BKI US Equity</stp>
        <stp>CURR_ENTP_VAL</stp>
        <stp>10/24/2018</stp>
        <stp>10/24/2018</stp>
        <stp>[new model.xlsx]Raw!R65C34</stp>
        <stp>EQY_FUND_CRNCY=USD</stp>
        <tr r="AH65" s="4"/>
      </tp>
      <tp>
        <v>140.84399999999999</v>
        <stp/>
        <stp>##V3_BDPV12</stp>
        <stp>PRGX US Equity</stp>
        <stp>Sales_rev_turn</stp>
        <stp>[new model.xlsx]Combined Full Sample!R165C7</stp>
        <stp>EQY_FUND_YEAR=2016</stp>
        <tr r="G165" s="14"/>
      </tp>
      <tp>
        <v>16.056999999999999</v>
        <stp/>
        <stp>##V3_BDPV12</stp>
        <stp>AMSWA US Equity</stp>
        <stp>IS_GENL_&amp;_ADMIN_EXPN_COMP_BASIS</stp>
        <stp>[new model.xlsx]Raw!R195C42</stp>
        <stp>BEST_FPERIOD_OVERRIDE=1TY</stp>
        <stp>EQY_FUND_CRNCY=USD</stp>
        <stp>FA_ADJUSTED=Y</stp>
        <tr r="AP195" s="4"/>
      </tp>
      <tp>
        <v>43.858999999999995</v>
        <stp/>
        <stp>##V3_BDPV12</stp>
        <stp>HUBS US Equity</stp>
        <stp>TRAIL_12M_FREE_CASH_FLOW</stp>
        <stp>[new model.xlsx]Combined Full Sample!R57C25</stp>
        <tr r="Y57" s="14"/>
      </tp>
      <tp>
        <v>30.100999999999999</v>
        <stp/>
        <stp>##V3_BDPV12</stp>
        <stp>SEND US Equity</stp>
        <stp>IS_GENL_&amp;_ADMIN_EXPN_COMP_BASIS</stp>
        <stp>[new model.xlsx]Raw!R143C42</stp>
        <stp>BEST_FPERIOD_OVERRIDE=1TY</stp>
        <stp>EQY_FUND_CRNCY=USD</stp>
        <stp>FA_ADJUSTED=Y</stp>
        <tr r="AP143" s="4"/>
      </tp>
      <tp>
        <v>376.863</v>
        <stp/>
        <stp>##V3_BDPV12</stp>
        <stp>SYKE US Equity</stp>
        <stp>IS_GENL_&amp;_ADMIN_EXPN_COMP_BASIS</stp>
        <stp>[new model.xlsx]Raw!R156C42</stp>
        <stp>BEST_FPERIOD_OVERRIDE=1TY</stp>
        <stp>EQY_FUND_CRNCY=USD</stp>
        <stp>FA_ADJUSTED=Y</stp>
        <tr r="AP156" s="4"/>
      </tp>
      <tp>
        <v>14.753</v>
        <stp/>
        <stp>##V3_BDPV12</stp>
        <stp>ABT CN Equity</stp>
        <stp>BEST_EBITDA</stp>
        <stp>[new model.xlsx]Raw!R206C44</stp>
        <stp>BEST_FPERIOD_OVERRIDE=1TY</stp>
        <stp>EQY_FUND_CRNCY=USD</stp>
        <stp>FA_ADJUSTED=Y</stp>
        <tr r="AR206" s="4"/>
      </tp>
      <tp t="s">
        <v>Application Software</v>
        <stp/>
        <stp>##V3_BDPV12</stp>
        <stp>MJCO US Equity</stp>
        <stp>GICS_SUB_INDUSTRY_NAME</stp>
        <stp>[new model.xlsx]Raw!R203C32</stp>
        <tr r="AF203" s="4"/>
      </tp>
      <tp>
        <v>1600.6480000000001</v>
        <stp/>
        <stp>##V3_BDPV12</stp>
        <stp>SPLK US Equity</stp>
        <stp>TRAIL_12M_NET_SALES</stp>
        <stp>[new model.xlsx]Raw!R42C35</stp>
        <stp>EQY_FUND_CRNCY=USD</stp>
        <stp>FA_ADJUSTED=Y</stp>
        <tr r="AI42" s="4"/>
      </tp>
      <tp>
        <v>2917.1289999999999</v>
        <stp/>
        <stp>##V3_BDPV12</stp>
        <stp>CSU CN Equity</stp>
        <stp>TRAIL_12M_NET_SALES</stp>
        <stp>[new model.xlsx]Raw!R41C35</stp>
        <stp>EQY_FUND_CRNCY=USD</stp>
        <stp>FA_ADJUSTED=Y</stp>
        <tr r="AI41" s="4"/>
      </tp>
      <tp t="s">
        <v>Application Software</v>
        <stp/>
        <stp>##V3_BDPV12</stp>
        <stp>CMCM US Equity</stp>
        <stp>GICS_SUB_INDUSTRY_NAME</stp>
        <stp>[new model.xlsx]Raw!R164C32</stp>
        <tr r="AF164" s="4"/>
      </tp>
      <tp>
        <v>72.924999999999997</v>
        <stp/>
        <stp>##V3_BDPV12</stp>
        <stp>SMAR US Equity</stp>
        <stp>IS_S&amp;M_EXPENSE_COMP_BASIS</stp>
        <stp>[new model.xlsx]Raw (2)!R14C41</stp>
        <stp>BEST_FPERIOD_OVERRIDE=1TY</stp>
        <stp>EQY_FUND_CRNCY=USD</stp>
        <stp>FA_ADJUSTED=Y</stp>
        <tr r="AO14" s="12"/>
      </tp>
      <tp>
        <v>530.029</v>
        <stp/>
        <stp>##V3_BDPV12</stp>
        <stp>PAYC US EQUITY</stp>
        <stp>TRAIL_12M_NET_SALES</stp>
        <stp>[new model.xlsx]Raw (2)!R41C35</stp>
        <stp>EQY_FUND_CRNCY=USD</stp>
        <stp>FA_ADJUSTED=Y</stp>
        <tr r="AI41" s="12"/>
      </tp>
      <tp>
        <v>2386.3000000000002</v>
        <stp/>
        <stp>##V3_BDPV12</stp>
        <stp>ADSK US Equity</stp>
        <stp>TRAIL_12M_NET_SALES</stp>
        <stp>[new model.xlsx]Raw!R29C35</stp>
        <stp>EQY_FUND_CRNCY=USD</stp>
        <stp>FA_ADJUSTED=Y</stp>
        <tr r="AI29" s="4"/>
      </tp>
      <tp t="s">
        <v>Systems Software</v>
        <stp/>
        <stp>##V3_BDPV12</stp>
        <stp>FSCT US Equity</stp>
        <stp>GICS_SUB_INDUSTRY_NAME</stp>
        <stp>[new model.xlsx]Raw!R163C32</stp>
        <tr r="AF163" s="4"/>
      </tp>
      <tp t="s">
        <v>Application Software</v>
        <stp/>
        <stp>##V3_BDPV12</stp>
        <stp>SNCR US Equity</stp>
        <stp>GICS_SUB_INDUSTRY_NAME</stp>
        <stp>[new model.xlsx]Raw!R202C32</stp>
        <tr r="AF202" s="4"/>
      </tp>
      <tp>
        <v>28.419999999999998</v>
        <stp/>
        <stp>##V3_BDPV12</stp>
        <stp>III US Equity</stp>
        <stp>BS_CASH_NEAR_CASH_ITEM</stp>
        <stp>[new model.xlsx]Combined Full Sample!R167C26</stp>
        <tr r="Z167" s="14"/>
      </tp>
      <tp>
        <v>746.93899999999996</v>
        <stp/>
        <stp>##V3_BDPV12</stp>
        <stp>UBI FP Equity</stp>
        <stp>BS_CASH_NEAR_CASH_ITEM</stp>
        <stp>[new model.xlsx]Combined Full Sample!R190C26</stp>
        <tr r="Z190" s="14"/>
      </tp>
      <tp>
        <v>6492.8914999999997</v>
        <stp/>
        <stp>##V3_BDHV12</stp>
        <stp>NUAN US Equity</stp>
        <stp>CURR_ENTP_VAL</stp>
        <stp>10/24/2018</stp>
        <stp>10/24/2018</stp>
        <stp>[new model.xlsx]Raw!R81C34</stp>
        <stp>EQY_FUND_CRNCY=USD</stp>
        <tr r="AH81" s="4"/>
      </tp>
      <tp>
        <v>49.151000000000003</v>
        <stp/>
        <stp>##V3_BDPV12</stp>
        <stp>ENGH CN Equity</stp>
        <stp>BEST_NET_INCOME</stp>
        <stp>[new model.xlsx]Raw!R144C46</stp>
        <stp>BEST_FPERIOD_OVERRIDE=1TY</stp>
        <stp>EQY_FUND_CRNCY=USD</stp>
        <stp>FA_ADJUSTED=Y</stp>
        <tr r="AT144" s="4"/>
      </tp>
      <tp>
        <v>474.64899768066408</v>
        <stp/>
        <stp>##V3_BDPV12</stp>
        <stp>PFPT US Equity</stp>
        <stp>TRAIL_12M_GROSS_PROFIT</stp>
        <stp>[new model.xlsx]Raw!R77C38</stp>
        <stp>EQY_FUND_CRNCY=USD</stp>
        <stp>FA_ADJUSTED=Y</stp>
        <tr r="AL77" s="4"/>
      </tp>
      <tp>
        <v>2310.4400556640626</v>
        <stp/>
        <stp>##V3_BDPV12</stp>
        <stp>SNPS US Equity</stp>
        <stp>TRAIL_12M_GROSS_PROFIT</stp>
        <stp>[new model.xlsx]Raw!R45C38</stp>
        <stp>EQY_FUND_CRNCY=USD</stp>
        <stp>FA_ADJUSTED=Y</stp>
        <tr r="AL45" s="4"/>
      </tp>
      <tp>
        <v>439.76300677490235</v>
        <stp/>
        <stp>##V3_BDPV12</stp>
        <stp>AZPN US Equity</stp>
        <stp>TRAIL_12M_GROSS_PROFIT</stp>
        <stp>[new model.xlsx]Raw!R66C38</stp>
        <stp>EQY_FUND_CRNCY=USD</stp>
        <stp>FA_ADJUSTED=Y</stp>
        <tr r="AL66" s="4"/>
      </tp>
      <tp t="s">
        <v>#N/A N/A</v>
        <stp/>
        <stp>##V3_BDPV12</stp>
        <stp>PYPL US Equity</stp>
        <stp>TRAIL_12M_GROSS_PROFIT</stp>
        <stp>[new model.xlsx]Raw!R20C38</stp>
        <stp>EQY_FUND_CRNCY=USD</stp>
        <stp>FA_ADJUSTED=Y</stp>
        <tr r="AL20" s="4"/>
      </tp>
      <tp t="s">
        <v>#N/A N/A</v>
        <stp/>
        <stp>##V3_BDPV12</stp>
        <stp>PRTHU US Equity</stp>
        <stp>BEST_NET_INCOME</stp>
        <stp>[new model.xlsx]Raw!R169C46</stp>
        <stp>BEST_FPERIOD_OVERRIDE=1TY</stp>
        <stp>EQY_FUND_CRNCY=USD</stp>
        <stp>FA_ADJUSTED=Y</stp>
        <tr r="AT169" s="4"/>
      </tp>
      <tp>
        <v>83.177999999999997</v>
        <stp/>
        <stp>##V3_BDPV12</stp>
        <stp>PEGA US Equity</stp>
        <stp>BEST_EBITDA</stp>
        <stp>[new model.xlsx]Raw!R87C44</stp>
        <stp>BEST_FPERIOD_OVERRIDE=1TY</stp>
        <stp>EQY_FUND_CRNCY=USD</stp>
        <stp>FA_ADJUSTED=Y</stp>
        <tr r="AR87" s="4"/>
      </tp>
      <tp>
        <v>158.97299676513671</v>
        <stp/>
        <stp>##V3_BDPV12</stp>
        <stp>YEXT US EQUITY</stp>
        <stp>TRAIL_12M_GROSS_PROFIT</stp>
        <stp>[new model.xlsx]Raw (2)!R39C38</stp>
        <stp>EQY_FUND_CRNCY=USD</stp>
        <stp>FA_ADJUSTED=Y</stp>
        <tr r="AL39" s="12"/>
      </tp>
      <tp>
        <v>124.65427</v>
        <stp/>
        <stp>##V3_BDPV12</stp>
        <stp>FSNN US Equity</stp>
        <stp>Sales_rev_turn</stp>
        <stp>[new model.xlsx]Combined Full Sample!R164C7</stp>
        <stp>EQY_FUND_YEAR=2016</stp>
        <tr r="G164" s="14"/>
      </tp>
      <tp t="s">
        <v>#N/A N/A</v>
        <stp/>
        <stp>##V3_BDPV12</stp>
        <stp>VRNT US Equity</stp>
        <stp>IS_GENL_&amp;_ADMIN_EXPN_COMP_BASIS</stp>
        <stp>[new model.xlsx]Raw!R102C42</stp>
        <stp>BEST_FPERIOD_OVERRIDE=1TY</stp>
        <stp>EQY_FUND_CRNCY=USD</stp>
        <stp>FA_ADJUSTED=Y</stp>
        <tr r="AP102" s="4"/>
      </tp>
      <tp>
        <v>1938</v>
        <stp/>
        <stp>##V3_BDPV12</stp>
        <stp>INTU US Equity</stp>
        <stp>TRAIL_12M_FREE_CASH_FLOW</stp>
        <stp>[new model.xlsx]Combined Full Sample!R10C25</stp>
        <tr r="Y10" s="14"/>
      </tp>
      <tp>
        <v>28.132000000000001</v>
        <stp/>
        <stp>##V3_BDPV12</stp>
        <stp>ATEN US Equity</stp>
        <stp>IS_GENL_&amp;_ADMIN_EXPN_COMP_BASIS</stp>
        <stp>[new model.xlsx]Raw!R189C42</stp>
        <stp>BEST_FPERIOD_OVERRIDE=1TY</stp>
        <stp>EQY_FUND_CRNCY=USD</stp>
        <stp>FA_ADJUSTED=Y</stp>
        <tr r="AP189" s="4"/>
      </tp>
      <tp>
        <v>21.366</v>
        <stp/>
        <stp>##V3_BDPV12</stp>
        <stp>FDEV LN Equity</stp>
        <stp>Sales_rev_turn</stp>
        <stp>[new model.xlsx]Combined Full Sample!R185C7</stp>
        <stp>EQY_FUND_YEAR=2016</stp>
        <tr r="G185" s="14"/>
      </tp>
      <tp>
        <v>84.588999999999999</v>
        <stp/>
        <stp>##V3_BDPV12</stp>
        <stp>CSOD US Equity</stp>
        <stp>IS_GENL_&amp;_ADMIN_EXPN_COMP_BASIS</stp>
        <stp>[new model.xlsx]Raw!R103C42</stp>
        <stp>BEST_FPERIOD_OVERRIDE=1TY</stp>
        <stp>EQY_FUND_CRNCY=USD</stp>
        <stp>FA_ADJUSTED=Y</stp>
        <tr r="AP103" s="4"/>
      </tp>
      <tp>
        <v>100</v>
        <stp/>
        <stp>##V3_BDPV12</stp>
        <stp>MA US Equity</stp>
        <stp>BEST_GROSS_MARGIN</stp>
        <stp>[new model.xlsx]Raw!R16C39</stp>
        <stp>BEST_FPERIOD_OVERRIDE=1TY</stp>
        <stp>EQY_FUND_CRNCY=USD</stp>
        <stp>FA_ADJUSTED=Y</stp>
        <tr r="AM16" s="4"/>
      </tp>
      <tp>
        <v>400.25900000000001</v>
        <stp/>
        <stp>##V3_BDPV12</stp>
        <stp>GSUM US Equity</stp>
        <stp>Sales_rev_turn</stp>
        <stp>[new model.xlsx]Combined Full Sample!R163C7</stp>
        <stp>EQY_FUND_YEAR=2016</stp>
        <tr r="G163" s="14"/>
      </tp>
      <tp>
        <v>281.13400000000001</v>
        <stp/>
        <stp>##V3_BDPV12</stp>
        <stp>CARB US EQUITY</stp>
        <stp>TRAIL_12M_NET_SALES</stp>
        <stp>[new model.xlsx]Raw (2)!R44C35</stp>
        <stp>EQY_FUND_CRNCY=USD</stp>
        <stp>FA_ADJUSTED=Y</stp>
        <tr r="AI44" s="12"/>
      </tp>
      <tp t="s">
        <v>Application Software</v>
        <stp/>
        <stp>##V3_BDPV12</stp>
        <stp>MOBL US Equity</stp>
        <stp>GICS_SUB_INDUSTRY_NAME</stp>
        <stp>[new model.xlsx]Raw!R185C32</stp>
        <tr r="AF185" s="4"/>
      </tp>
      <tp t="s">
        <v>Systems Software</v>
        <stp/>
        <stp>##V3_BDPV12</stp>
        <stp>RUBI US Equity</stp>
        <stp>GICS_SUB_INDUSTRY_NAME</stp>
        <stp>[new model.xlsx]Raw!R219C32</stp>
        <tr r="AF219" s="4"/>
      </tp>
      <tp>
        <v>2400.0619999999999</v>
        <stp/>
        <stp>##V3_BDPV12</stp>
        <stp>FLT US Equity</stp>
        <stp>TRAIL_12M_NET_SALES</stp>
        <stp>[new model.xlsx]Raw!R37C35</stp>
        <stp>EQY_FUND_CRNCY=USD</stp>
        <stp>FA_ADJUSTED=Y</stp>
        <tr r="AI37" s="4"/>
      </tp>
      <tp>
        <v>3156.587</v>
        <stp/>
        <stp>##V3_BDPV12</stp>
        <stp>RHT US Equity</stp>
        <stp>TRAIL_12M_NET_SALES</stp>
        <stp>[new model.xlsx]Raw!R32C35</stp>
        <stp>EQY_FUND_CRNCY=USD</stp>
        <stp>FA_ADJUSTED=Y</stp>
        <tr r="AI32" s="4"/>
      </tp>
      <tp t="s">
        <v>Application Software</v>
        <stp/>
        <stp>##V3_BDPV12</stp>
        <stp>EVBG US Equity</stp>
        <stp>GICS_SUB_INDUSTRY_NAME</stp>
        <stp>[new model.xlsx]Raw!R148C32</stp>
        <tr r="AF148" s="4"/>
      </tp>
      <tp>
        <v>997.75</v>
        <stp/>
        <stp>##V3_BDPV12</stp>
        <stp>RHT US Equity</stp>
        <stp>BEST_EBITDA</stp>
        <stp>[new model.xlsx]Raw!R32C44</stp>
        <stp>BEST_FPERIOD_OVERRIDE=1TY</stp>
        <stp>EQY_FUND_CRNCY=USD</stp>
        <stp>FA_ADJUSTED=Y</stp>
        <tr r="AR32" s="4"/>
      </tp>
      <tp>
        <v>104.35599999999999</v>
        <stp/>
        <stp>##V3_BDPV12</stp>
        <stp>GLUU US Equity</stp>
        <stp>IS_S&amp;M_EXPENSE_COMP_BASIS</stp>
        <stp>[new model.xlsx]Raw (2)!R82C41</stp>
        <stp>BEST_FPERIOD_OVERRIDE=1TY</stp>
        <stp>EQY_FUND_CRNCY=USD</stp>
        <stp>FA_ADJUSTED=Y</stp>
        <tr r="AO82" s="12"/>
      </tp>
      <tp>
        <v>203214.7617</v>
        <stp/>
        <stp>##V3_BDHV12</stp>
        <stp>MA US Equity</stp>
        <stp>CUR_MKT_CAP</stp>
        <stp>10/24/2018</stp>
        <stp>10/24/2018</stp>
        <stp>[new model.xlsx]Raw!R16C33</stp>
        <stp>EQY_FUND_CRNCY=USD</stp>
        <tr r="AG16" s="4"/>
      </tp>
      <tp t="s">
        <v>Systems Software</v>
        <stp/>
        <stp>##V3_BDPV12</stp>
        <stp>CYBR US Equity</stp>
        <stp>GICS_SUB_INDUSTRY_NAME</stp>
        <stp>[new model.xlsx]Raw!R111C32</stp>
        <tr r="AF111" s="4"/>
      </tp>
      <tp t="s">
        <v>Application Software</v>
        <stp/>
        <stp>##V3_BDPV12</stp>
        <stp>AMBR US Equity</stp>
        <stp>GICS_SUB_INDUSTRY_NAME</stp>
        <stp>[new model.xlsx]Raw!R205C32</stp>
        <tr r="AF205" s="4"/>
      </tp>
      <tp>
        <v>122.039</v>
        <stp/>
        <stp>##V3_BDPV12</stp>
        <stp>TVPT US Equity</stp>
        <stp>BS_CASH_NEAR_CASH_ITEM</stp>
        <stp>[new model.xlsx]Combined Full Sample!R104C26</stp>
        <tr r="Z104" s="14"/>
      </tp>
      <tp>
        <v>91154</v>
        <stp/>
        <stp>##V3_BDPV12</stp>
        <stp>MSFT US Equity</stp>
        <stp>Sales_rev_turn</stp>
        <stp>[new model.xlsx]Combined Full Sample!R4C7</stp>
        <stp>EQY_FUND_YEAR=2016</stp>
        <tr r="G4" s="14"/>
      </tp>
      <tp>
        <v>34.366999999999997</v>
        <stp/>
        <stp>##V3_BDPV12</stp>
        <stp>YEXT US Equity</stp>
        <stp>BS_CASH_NEAR_CASH_ITEM</stp>
        <stp>[new model.xlsx]Combined Full Sample!R107C26</stp>
        <tr r="Z107" s="14"/>
      </tp>
      <tp>
        <v>63.009</v>
        <stp/>
        <stp>##V3_BDPV12</stp>
        <stp>FSCT US Equity</stp>
        <stp>BS_CASH_NEAR_CASH_ITEM</stp>
        <stp>[new model.xlsx]Combined Full Sample!R133C26</stp>
        <tr r="Z133" s="14"/>
      </tp>
      <tp>
        <v>731432.70109999995</v>
        <stp/>
        <stp>##V3_BDHV12</stp>
        <stp>MSFT US Equity</stp>
        <stp>CURR_ENTP_VAL</stp>
        <stp>10/24/2018</stp>
        <stp>10/24/2018</stp>
        <stp>[new model.xlsx]Raw!R14C34</stp>
        <stp>EQY_FUND_CRNCY=USD</stp>
        <tr r="AH14" s="4"/>
      </tp>
      <tp>
        <v>31.702999999999999</v>
        <stp/>
        <stp>##V3_BDPV12</stp>
        <stp>EGHT US Equity</stp>
        <stp>BS_CASH_NEAR_CASH_ITEM</stp>
        <stp>[new model.xlsx]Combined Full Sample!R112C26</stp>
        <tr r="Z112" s="14"/>
      </tp>
      <tp>
        <v>55.335000000000001</v>
        <stp/>
        <stp>##V3_BDPV12</stp>
        <stp>BNFT US Equity</stp>
        <stp>BS_CASH_NEAR_CASH_ITEM</stp>
        <stp>[new model.xlsx]Combined Full Sample!R136C26</stp>
        <tr r="Z136" s="14"/>
      </tp>
      <tp>
        <v>15.341999999999999</v>
        <stp/>
        <stp>##V3_BDPV12</stp>
        <stp>ALLT US Equity</stp>
        <stp>BS_CASH_NEAR_CASH_ITEM</stp>
        <stp>[new model.xlsx]Combined Full Sample!R159C26</stp>
        <tr r="Z159" s="14"/>
      </tp>
      <tp>
        <v>11744.5334</v>
        <stp/>
        <stp>##V3_BDHV12</stp>
        <stp>FTNT US Equity</stp>
        <stp>CURR_ENTP_VAL</stp>
        <stp>10/24/2018</stp>
        <stp>10/24/2018</stp>
        <stp>[new model.xlsx]Raw!R43C34</stp>
        <stp>EQY_FUND_CRNCY=USD</stp>
        <tr r="AH43" s="4"/>
      </tp>
      <tp>
        <v>35.692999999999998</v>
        <stp/>
        <stp>##V3_BDPV12</stp>
        <stp>INST US Equity</stp>
        <stp>BS_CASH_NEAR_CASH_ITEM</stp>
        <stp>[new model.xlsx]Combined Full Sample!R135C26</stp>
        <tr r="Z135" s="14"/>
      </tp>
      <tp>
        <v>8.7940000000000005</v>
        <stp/>
        <stp>##V3_BDPV12</stp>
        <stp>APTI US Equity</stp>
        <stp>BEST_NET_INCOME</stp>
        <stp>[new model.xlsx]Raw!R159C46</stp>
        <stp>BEST_FPERIOD_OVERRIDE=1TY</stp>
        <stp>EQY_FUND_CRNCY=USD</stp>
        <stp>FA_ADJUSTED=Y</stp>
        <tr r="AT159" s="4"/>
      </tp>
      <tp>
        <v>144.5</v>
        <stp/>
        <stp>##V3_BDPV12</stp>
        <stp>PFPT US Equity</stp>
        <stp>BEST_EBITDA</stp>
        <stp>[new model.xlsx]Raw!R77C44</stp>
        <stp>BEST_FPERIOD_OVERRIDE=1TY</stp>
        <stp>EQY_FUND_CRNCY=USD</stp>
        <stp>FA_ADJUSTED=Y</stp>
        <tr r="AR77" s="4"/>
      </tp>
      <tp>
        <v>1035.3879998779298</v>
        <stp/>
        <stp>##V3_BDPV12</stp>
        <stp>ANSS US Equity</stp>
        <stp>TRAIL_12M_GROSS_PROFIT</stp>
        <stp>[new model.xlsx]Raw!R48C38</stp>
        <stp>EQY_FUND_CRNCY=USD</stp>
        <stp>FA_ADJUSTED=Y</stp>
        <tr r="AL48" s="4"/>
      </tp>
      <tp>
        <v>2763</v>
        <stp/>
        <stp>##V3_BDPV12</stp>
        <stp>FISV US Equity</stp>
        <stp>TRAIL_12M_GROSS_PROFIT</stp>
        <stp>[new model.xlsx]Raw!R26C38</stp>
        <stp>EQY_FUND_CRNCY=USD</stp>
        <stp>FA_ADJUSTED=Y</stp>
        <tr r="AL26" s="4"/>
      </tp>
      <tp>
        <v>2104.3000427246093</v>
        <stp/>
        <stp>##V3_BDPV12</stp>
        <stp>ADSK US Equity</stp>
        <stp>TRAIL_12M_GROSS_PROFIT</stp>
        <stp>[new model.xlsx]Raw!R29C38</stp>
        <stp>EQY_FUND_CRNCY=USD</stp>
        <stp>FA_ADJUSTED=Y</stp>
        <tr r="AL29" s="4"/>
      </tp>
      <tp>
        <v>532.39300000000003</v>
        <stp/>
        <stp>##V3_BDPV12</stp>
        <stp>JCOM US Equity</stp>
        <stp>BEST_EBITDA</stp>
        <stp>[new model.xlsx]Raw!R92C44</stp>
        <stp>BEST_FPERIOD_OVERRIDE=1TY</stp>
        <stp>EQY_FUND_CRNCY=USD</stp>
        <stp>FA_ADJUSTED=Y</stp>
        <tr r="AR92" s="4"/>
      </tp>
      <tp>
        <v>-39.646999999999998</v>
        <stp/>
        <stp>##V3_BDPV12</stp>
        <stp>YEXT US Equity</stp>
        <stp>BEST_NET_INCOME</stp>
        <stp>[new model.xlsx]Raw!R135C46</stp>
        <stp>BEST_FPERIOD_OVERRIDE=1TY</stp>
        <stp>EQY_FUND_CRNCY=USD</stp>
        <stp>FA_ADJUSTED=Y</stp>
        <tr r="AT135" s="4"/>
      </tp>
      <tp>
        <v>-16.21</v>
        <stp/>
        <stp>##V3_BDPV12</stp>
        <stp>AGYS US Equity</stp>
        <stp>BEST_NET_INCOME</stp>
        <stp>[new model.xlsx]Raw!R194C46</stp>
        <stp>BEST_FPERIOD_OVERRIDE=1TY</stp>
        <stp>EQY_FUND_CRNCY=USD</stp>
        <stp>FA_ADJUSTED=Y</stp>
        <tr r="AT194" s="4"/>
      </tp>
      <tp>
        <v>324.49900000000002</v>
        <stp/>
        <stp>##V3_BDPV12</stp>
        <stp>JCOM US Equity</stp>
        <stp>TRAIL_12M_FREE_CASH_FLOW</stp>
        <stp>[new model.xlsx]Combined Full Sample!R68C25</stp>
        <tr r="Y68" s="14"/>
      </tp>
      <tp>
        <v>37325.870799999997</v>
        <stp/>
        <stp>##V3_BDHV12</stp>
        <stp>FDC US Equity</stp>
        <stp>CURR_ENTP_VAL</stp>
        <stp>10/24/2018</stp>
        <stp>10/24/2018</stp>
        <stp>[new model.xlsx]Raw!R33C34</stp>
        <stp>EQY_FUND_CRNCY=USD</stp>
        <tr r="AH33" s="4"/>
      </tp>
      <tp t="s">
        <v>#N/A N/A</v>
        <stp/>
        <stp>##V3_BDPV12</stp>
        <stp>EVOP US Equity</stp>
        <stp>IS_GENL_&amp;_ADMIN_EXPN_COMP_BASIS</stp>
        <stp>[new model.xlsx]Raw!R130C42</stp>
        <stp>BEST_FPERIOD_OVERRIDE=1TY</stp>
        <stp>EQY_FUND_CRNCY=USD</stp>
        <stp>FA_ADJUSTED=Y</stp>
        <tr r="AP130" s="4"/>
      </tp>
      <tp>
        <v>359.726</v>
        <stp/>
        <stp>##V3_BDPV12</stp>
        <stp>JKHY US Equity</stp>
        <stp>TRAIL_12M_FREE_CASH_FLOW</stp>
        <stp>[new model.xlsx]Combined Full Sample!R33C25</stp>
        <tr r="Y33" s="14"/>
      </tp>
      <tp t="s">
        <v>#N/A N/A</v>
        <stp/>
        <stp>##V3_BDPV12</stp>
        <stp>TPNL US Equity</stp>
        <stp>IS_GENL_&amp;_ADMIN_EXPN_COMP_BASIS</stp>
        <stp>[new model.xlsx]Raw!R221C42</stp>
        <stp>BEST_FPERIOD_OVERRIDE=1TY</stp>
        <stp>EQY_FUND_CRNCY=USD</stp>
        <stp>FA_ADJUSTED=Y</stp>
        <tr r="AP221" s="4"/>
      </tp>
      <tp>
        <v>85.3</v>
        <stp/>
        <stp>##V3_BDPV12</stp>
        <stp>CA US Equity</stp>
        <stp>BEST_GROSS_MARGIN</stp>
        <stp>[new model.xlsx]Raw!R35C39</stp>
        <stp>BEST_FPERIOD_OVERRIDE=1TY</stp>
        <stp>EQY_FUND_CRNCY=USD</stp>
        <stp>FA_ADJUSTED=Y</stp>
        <tr r="AM35" s="4"/>
      </tp>
      <tp>
        <v>389.50700000000001</v>
        <stp/>
        <stp>##V3_BDPV12</stp>
        <stp>EVTC US Equity</stp>
        <stp>Sales_rev_turn</stp>
        <stp>[new model.xlsx]Combined Full Sample!R105C7</stp>
        <stp>EQY_FUND_YEAR=2016</stp>
        <tr r="G105" s="14"/>
      </tp>
      <tp>
        <v>2351.3560000000002</v>
        <stp/>
        <stp>##V3_BDPV12</stp>
        <stp>TVPT US Equity</stp>
        <stp>Sales_rev_turn</stp>
        <stp>[new model.xlsx]Combined Full Sample!R104C7</stp>
        <stp>EQY_FUND_YEAR=2016</stp>
        <tr r="G104" s="14"/>
      </tp>
      <tp t="s">
        <v>Application Software</v>
        <stp/>
        <stp>##V3_BDPV12</stp>
        <stp>EGAN US Equity</stp>
        <stp>GICS_SUB_INDUSTRY_NAME</stp>
        <stp>[new model.xlsx]Raw!R211C32</stp>
        <tr r="AF211" s="4"/>
      </tp>
      <tp>
        <v>51398.3001</v>
        <stp/>
        <stp>##V3_BDHV12</stp>
        <stp>ADP US Equity</stp>
        <stp>CURR_ENTP_VAL</stp>
        <stp>20181024-1AY</stp>
        <stp>10/24/2018</stp>
        <stp>[new model.xlsx]Sheet1!R7C6</stp>
        <stp>Dir=V</stp>
        <stp>CDR=5D</stp>
        <stp>Days=A</stp>
        <stp>Dts=H</stp>
        <stp>cols=1;rows=262</stp>
        <tr r="F7" s="184"/>
      </tp>
      <tp>
        <v>2439.7449999999999</v>
        <stp/>
        <stp>##V3_BDPV12</stp>
        <stp>NOW US Equity</stp>
        <stp>TRAIL_12M_NET_SALES</stp>
        <stp>[new model.xlsx]Raw!R25C35</stp>
        <stp>EQY_FUND_CRNCY=USD</stp>
        <stp>FA_ADJUSTED=Y</stp>
        <tr r="AI25" s="4"/>
      </tp>
      <tp>
        <v>8691</v>
        <stp/>
        <stp>##V3_BDPV12</stp>
        <stp>VMW US Equity</stp>
        <stp>TRAIL_12M_NET_SALES</stp>
        <stp>[new model.xlsx]Raw!R22C35</stp>
        <stp>EQY_FUND_CRNCY=USD</stp>
        <stp>FA_ADJUSTED=Y</stp>
        <tr r="AI22" s="4"/>
      </tp>
      <tp>
        <v>1087.175</v>
        <stp/>
        <stp>##V3_BDPV12</stp>
        <stp>ULTI US Equity</stp>
        <stp>TRAIL_12M_NET_SALES</stp>
        <stp>[new model.xlsx]Raw!R57C35</stp>
        <stp>EQY_FUND_CRNCY=USD</stp>
        <stp>FA_ADJUSTED=Y</stp>
        <tr r="AI57" s="4"/>
      </tp>
      <tp>
        <v>81.076000000000008</v>
        <stp/>
        <stp>##V3_BDPV12</stp>
        <stp>RNG US Equity</stp>
        <stp>BEST_EBITDA</stp>
        <stp>[new model.xlsx]Raw!R71C44</stp>
        <stp>BEST_FPERIOD_OVERRIDE=1TY</stp>
        <stp>EQY_FUND_CRNCY=USD</stp>
        <stp>FA_ADJUSTED=Y</stp>
        <tr r="AR71" s="4"/>
      </tp>
      <tp>
        <v>324.19499999999999</v>
        <stp/>
        <stp>##V3_BDPV12</stp>
        <stp>OKTA US EQUITY</stp>
        <stp>TRAIL_12M_NET_SALES</stp>
        <stp>[new model.xlsx]Raw (2)!R31C35</stp>
        <stp>EQY_FUND_CRNCY=USD</stp>
        <stp>FA_ADJUSTED=Y</stp>
        <tr r="AI31" s="12"/>
      </tp>
      <tp>
        <v>405.3</v>
        <stp/>
        <stp>##V3_BDPV12</stp>
        <stp>PTC US Equity</stp>
        <stp>BEST_EBITDA</stp>
        <stp>[new model.xlsx]Raw!R53C44</stp>
        <stp>BEST_FPERIOD_OVERRIDE=1TY</stp>
        <stp>EQY_FUND_CRNCY=USD</stp>
        <stp>FA_ADJUSTED=Y</stp>
        <tr r="AR53" s="4"/>
      </tp>
      <tp>
        <v>18236.214199999999</v>
        <stp/>
        <stp>##V3_BDHV12</stp>
        <stp>CA US Equity</stp>
        <stp>CUR_MKT_CAP</stp>
        <stp>10/24/2018</stp>
        <stp>10/24/2018</stp>
        <stp>[new model.xlsx]Raw!R35C33</stp>
        <stp>EQY_FUND_CRNCY=USD</stp>
        <tr r="AG35" s="4"/>
      </tp>
      <tp t="s">
        <v>Application Software</v>
        <stp/>
        <stp>##V3_BDPV12</stp>
        <stp>EPAY US Equity</stp>
        <stp>GICS_SUB_INDUSTRY_NAME</stp>
        <stp>[new model.xlsx]Raw!R104C32</stp>
        <tr r="AF104" s="4"/>
      </tp>
      <tp>
        <v>133.79400000000001</v>
        <stp/>
        <stp>##V3_BDPV12</stp>
        <stp>AVLR US Equity</stp>
        <stp>IS_S&amp;M_EXPENSE_COMP_BASIS</stp>
        <stp>[new model.xlsx]Raw (2)!R26C41</stp>
        <stp>BEST_FPERIOD_OVERRIDE=1TY</stp>
        <stp>EQY_FUND_CRNCY=USD</stp>
        <stp>FA_ADJUSTED=Y</stp>
        <tr r="AO26" s="12"/>
      </tp>
      <tp t="s">
        <v>Application Software</v>
        <stp/>
        <stp>##V3_BDPV12</stp>
        <stp>TNAV US Equity</stp>
        <stp>GICS_SUB_INDUSTRY_NAME</stp>
        <stp>[new model.xlsx]Raw!R212C32</stp>
        <tr r="AF212" s="4"/>
      </tp>
      <tp t="s">
        <v>Application Software</v>
        <stp/>
        <stp>##V3_BDPV12</stp>
        <stp>SMAR US Equity</stp>
        <stp>GICS_SUB_INDUSTRY_NAME</stp>
        <stp>[new model.xlsx]Raw!R114C32</stp>
        <tr r="AF114" s="4"/>
      </tp>
      <tp>
        <v>4450.1313</v>
        <stp/>
        <stp>##V3_BDHV12</stp>
        <stp>ESTC US Equity</stp>
        <stp>CURR_ENTP_VAL</stp>
        <stp>10/24/2018</stp>
        <stp>10/24/2018</stp>
        <stp>[new model.xlsx]Raw!R85C34</stp>
        <stp>EQY_FUND_CRNCY=USD</stp>
        <tr r="AH85" s="4"/>
      </tp>
      <tp>
        <v>63.763999999999996</v>
        <stp/>
        <stp>##V3_BDPV12</stp>
        <stp>GLUU US Equity</stp>
        <stp>BS_CASH_NEAR_CASH_ITEM</stp>
        <stp>[new model.xlsx]Combined Full Sample!R192C26</stp>
        <tr r="Z192" s="14"/>
      </tp>
      <tp>
        <v>29.087</v>
        <stp/>
        <stp>##V3_BDPV12</stp>
        <stp>ATTU US Equity</stp>
        <stp>BS_CASH_NEAR_CASH_ITEM</stp>
        <stp>[new model.xlsx]Combined Full Sample!R153C26</stp>
        <tr r="Z153" s="14"/>
      </tp>
      <tp>
        <v>1518.6670000000001</v>
        <stp/>
        <stp>##V3_BDPV12</stp>
        <stp>PAYX US Equity</stp>
        <stp>BEST_EBITDA</stp>
        <stp>[new model.xlsx]Raw!R31C44</stp>
        <stp>BEST_FPERIOD_OVERRIDE=1TY</stp>
        <stp>EQY_FUND_CRNCY=USD</stp>
        <stp>FA_ADJUSTED=Y</stp>
        <tr r="AR31" s="4"/>
      </tp>
      <tp>
        <v>16.305</v>
        <stp/>
        <stp>##V3_BDPV12</stp>
        <stp>MITK US Equity</stp>
        <stp>BEST_NET_INCOME</stp>
        <stp>[new model.xlsx]Raw!R198C46</stp>
        <stp>BEST_FPERIOD_OVERRIDE=1TY</stp>
        <stp>EQY_FUND_CRNCY=USD</stp>
        <stp>FA_ADJUSTED=Y</stp>
        <tr r="AT198" s="4"/>
      </tp>
      <tp>
        <v>1036.171</v>
        <stp/>
        <stp>##V3_BDPV12</stp>
        <stp>CHKP US Equity</stp>
        <stp>BEST_EBITDA</stp>
        <stp>[new model.xlsx]Raw!R38C44</stp>
        <stp>BEST_FPERIOD_OVERRIDE=1TY</stp>
        <stp>EQY_FUND_CRNCY=USD</stp>
        <stp>FA_ADJUSTED=Y</stp>
        <tr r="AR38" s="4"/>
      </tp>
      <tp>
        <v>364.36000024414062</v>
        <stp/>
        <stp>##V3_BDPV12</stp>
        <stp>GWRE US Equity</stp>
        <stp>TRAIL_12M_GROSS_PROFIT</stp>
        <stp>[new model.xlsx]Raw!R64C38</stp>
        <stp>EQY_FUND_CRNCY=USD</stp>
        <stp>FA_ADJUSTED=Y</stp>
        <tr r="AL64" s="4"/>
      </tp>
      <tp>
        <v>76.846000000000004</v>
        <stp/>
        <stp>##V3_BDPV12</stp>
        <stp>EVBG US Equity</stp>
        <stp>Sales_rev_turn</stp>
        <stp>[new model.xlsx]Combined Full Sample!R119C7</stp>
        <stp>EQY_FUND_YEAR=2016</stp>
        <tr r="G119" s="14"/>
      </tp>
      <tp>
        <v>59.975999999999999</v>
        <stp/>
        <stp>##V3_BDPV12</stp>
        <stp>EBIX US Equity</stp>
        <stp>IS_GENL_&amp;_ADMIN_EXPN_COMP_BASIS</stp>
        <stp>[new model.xlsx]Raw!R137C42</stp>
        <stp>BEST_FPERIOD_OVERRIDE=1TY</stp>
        <stp>EQY_FUND_CRNCY=USD</stp>
        <stp>FA_ADJUSTED=Y</stp>
        <tr r="AP137" s="4"/>
      </tp>
      <tp>
        <v>3773.8330999999998</v>
        <stp/>
        <stp>##V3_BDHV12</stp>
        <stp>MMS US Equity</stp>
        <stp>CURR_ENTP_VAL</stp>
        <stp>10/24/2018</stp>
        <stp>10/24/2018</stp>
        <stp>[new model.xlsx]Raw!R89C34</stp>
        <stp>EQY_FUND_CRNCY=USD</stp>
        <tr r="AH89" s="4"/>
      </tp>
      <tp>
        <v>1275.258</v>
        <stp/>
        <stp>##V3_BDPV12</stp>
        <stp>TTEC US Equity</stp>
        <stp>Sales_rev_turn</stp>
        <stp>[new model.xlsx]Combined Full Sample!R132C7</stp>
        <stp>EQY_FUND_YEAR=2016</stp>
        <tr r="G132" s="14"/>
      </tp>
      <tp t="s">
        <v>#N/A N/A</v>
        <stp/>
        <stp>##V3_BDPV12</stp>
        <stp>SPNS US Equity</stp>
        <stp>IS_GENL_&amp;_ADMIN_EXPN_COMP_BASIS</stp>
        <stp>[new model.xlsx]Raw!R180C42</stp>
        <stp>BEST_FPERIOD_OVERRIDE=1TY</stp>
        <stp>EQY_FUND_CRNCY=USD</stp>
        <stp>FA_ADJUSTED=Y</stp>
        <tr r="AP180" s="4"/>
      </tp>
      <tp>
        <v>15.507</v>
        <stp/>
        <stp>##V3_BDPV12</stp>
        <stp>SSTI US Equity</stp>
        <stp>Sales_rev_turn</stp>
        <stp>[new model.xlsx]Combined Full Sample!R149C7</stp>
        <stp>EQY_FUND_YEAR=2016</stp>
        <tr r="G149" s="14"/>
      </tp>
      <tp>
        <v>192.304</v>
        <stp/>
        <stp>##V3_BDPV12</stp>
        <stp>OSPN US Equity</stp>
        <stp>Sales_rev_turn</stp>
        <stp>[new model.xlsx]Combined Full Sample!R141C7</stp>
        <stp>EQY_FUND_YEAR=2016</stp>
        <tr r="G141" s="14"/>
      </tp>
      <tp>
        <v>1429.1669999999999</v>
        <stp/>
        <stp>##V3_BDPV12</stp>
        <stp>WU US Equity</stp>
        <stp>BEST_EBITDA</stp>
        <stp>[new model.xlsx]Raw!R60C44</stp>
        <stp>BEST_FPERIOD_OVERRIDE=1TY</stp>
        <stp>EQY_FUND_CRNCY=USD</stp>
        <stp>FA_ADJUSTED=Y</stp>
        <tr r="AR60" s="4"/>
      </tp>
      <tp t="s">
        <v>#N/A N/A</v>
        <stp/>
        <stp>##V3_BDPV12</stp>
        <stp>TDC US Equity</stp>
        <stp>IS_S&amp;M_EXPENSE_COMP_BASIS</stp>
        <stp>[new model.xlsx]Raw (2)!R68C41</stp>
        <stp>BEST_FPERIOD_OVERRIDE=1TY</stp>
        <stp>EQY_FUND_CRNCY=USD</stp>
        <stp>FA_ADJUSTED=Y</stp>
        <tr r="AO68" s="12"/>
      </tp>
      <tp t="s">
        <v>#N/A N/A</v>
        <stp/>
        <stp>##V3_BDPV12</stp>
        <stp>TYL US Equity</stp>
        <stp>IS_S&amp;M_EXPENSE_COMP_BASIS</stp>
        <stp>[new model.xlsx]Raw (2)!R87C41</stp>
        <stp>BEST_FPERIOD_OVERRIDE=1TY</stp>
        <stp>EQY_FUND_CRNCY=USD</stp>
        <stp>FA_ADJUSTED=Y</stp>
        <tr r="AO87" s="12"/>
      </tp>
      <tp t="s">
        <v>#N/A N/A</v>
        <stp/>
        <stp>##V3_BDPV12</stp>
        <stp>EVH US Equity</stp>
        <stp>IS_S&amp;M_EXPENSE_COMP_BASIS</stp>
        <stp>[new model.xlsx]Raw (2)!R73C41</stp>
        <stp>BEST_FPERIOD_OVERRIDE=1TY</stp>
        <stp>EQY_FUND_CRNCY=USD</stp>
        <stp>FA_ADJUSTED=Y</stp>
        <tr r="AO73" s="12"/>
      </tp>
      <tp>
        <v>558.87699999999995</v>
        <stp/>
        <stp>##V3_BDPV12</stp>
        <stp>MANH US Equity</stp>
        <stp>TRAIL_12M_NET_SALES</stp>
        <stp>[new model.xlsx]Raw!R99C35</stp>
        <stp>EQY_FUND_CRNCY=USD</stp>
        <stp>FA_ADJUSTED=Y</stp>
        <tr r="AI99" s="4"/>
      </tp>
      <tp>
        <v>171.322</v>
        <stp/>
        <stp>##V3_BDPV12</stp>
        <stp>TTD US Equity</stp>
        <stp>BEST_EBITDA</stp>
        <stp>[new model.xlsx]Raw!R76C44</stp>
        <stp>BEST_FPERIOD_OVERRIDE=1TY</stp>
        <stp>EQY_FUND_CRNCY=USD</stp>
        <stp>FA_ADJUSTED=Y</stp>
        <tr r="AR76" s="4"/>
      </tp>
      <tp>
        <v>174.61199999999999</v>
        <stp/>
        <stp>##V3_BDPV12</stp>
        <stp>MSTR US Equity</stp>
        <stp>IS_S&amp;M_EXPENSE_COMP_BASIS</stp>
        <stp>[new model.xlsx]Raw (2)!R67C41</stp>
        <stp>BEST_FPERIOD_OVERRIDE=1TY</stp>
        <stp>EQY_FUND_CRNCY=USD</stp>
        <stp>FA_ADJUSTED=Y</stp>
        <tr r="AO67" s="12"/>
      </tp>
      <tp>
        <v>34.103000000000002</v>
        <stp/>
        <stp>##V3_BDPV12</stp>
        <stp>INOV US Equity</stp>
        <stp>IS_S&amp;M_EXPENSE_COMP_BASIS</stp>
        <stp>[new model.xlsx]Raw (2)!R23C41</stp>
        <stp>BEST_FPERIOD_OVERRIDE=1TY</stp>
        <stp>EQY_FUND_CRNCY=USD</stp>
        <stp>FA_ADJUSTED=Y</stp>
        <tr r="AO23" s="12"/>
      </tp>
      <tp>
        <v>90293.02</v>
        <stp/>
        <stp>##V3_BDHV12</stp>
        <stp>PYPL US Equity</stp>
        <stp>CURR_ENTP_VAL</stp>
        <stp>10/24/2018</stp>
        <stp>10/24/2018</stp>
        <stp>[new model.xlsx]Raw!R20C34</stp>
        <stp>EQY_FUND_CRNCY=USD</stp>
        <tr r="AH20" s="4"/>
      </tp>
      <tp>
        <v>51.561999999999998</v>
        <stp/>
        <stp>##V3_BDPV12</stp>
        <stp>RPD US Equity</stp>
        <stp>BS_CASH_NEAR_CASH_ITEM</stp>
        <stp>[new model.xlsx]Combined Full Sample!R116C26</stp>
        <tr r="Z116" s="14"/>
      </tp>
      <tp>
        <v>264.7</v>
        <stp/>
        <stp>##V3_BDPV12</stp>
        <stp>SDL LN Equity</stp>
        <stp>Sales_rev_turn</stp>
        <stp>[new model.xlsx]Combined Full Sample!R201C7</stp>
        <stp>EQY_FUND_YEAR=2016</stp>
        <tr r="G201" s="14"/>
      </tp>
      <tp>
        <v>65.271000000000001</v>
        <stp/>
        <stp>##V3_BDPV12</stp>
        <stp>MDB US Equity</stp>
        <stp>Sales_rev_turn</stp>
        <stp>[new model.xlsx]Combined Full Sample!R173C7</stp>
        <stp>EQY_FUND_YEAR=2016</stp>
        <tr r="G173" s="14"/>
      </tp>
      <tp>
        <v>14151.188099999999</v>
        <stp/>
        <stp>##V3_BDHV12</stp>
        <stp>SYMC US Equity</stp>
        <stp>CURR_ENTP_VAL</stp>
        <stp>10/24/2018</stp>
        <stp>10/24/2018</stp>
        <stp>[new model.xlsx]Raw!R50C34</stp>
        <stp>EQY_FUND_CRNCY=USD</stp>
        <tr r="AH50" s="4"/>
      </tp>
      <tp t="s">
        <v>#N/A N/A</v>
        <stp/>
        <stp>##V3_BDPV12</stp>
        <stp>VRRM US Equity</stp>
        <stp>BEST_NET_INCOME</stp>
        <stp>[new model.xlsx]Raw!R141C46</stp>
        <stp>BEST_FPERIOD_OVERRIDE=1TY</stp>
        <stp>EQY_FUND_CRNCY=USD</stp>
        <stp>FA_ADJUSTED=Y</stp>
        <tr r="AT141" s="4"/>
      </tp>
      <tp t="s">
        <v>#N/A N/A</v>
        <stp/>
        <stp>##V3_BDPV12</stp>
        <stp>CSVI US Equity</stp>
        <stp>BEST_NET_INCOME</stp>
        <stp>[new model.xlsx]Raw!R175C46</stp>
        <stp>BEST_FPERIOD_OVERRIDE=1TY</stp>
        <stp>EQY_FUND_CRNCY=USD</stp>
        <stp>FA_ADJUSTED=Y</stp>
        <tr r="AT175" s="4"/>
      </tp>
      <tp>
        <v>2305.875</v>
        <stp/>
        <stp>##V3_BDPV12</stp>
        <stp>FISV US Equity</stp>
        <stp>BEST_EBITDA</stp>
        <stp>[new model.xlsx]Raw!R26C44</stp>
        <stp>BEST_FPERIOD_OVERRIDE=1TY</stp>
        <stp>EQY_FUND_CRNCY=USD</stp>
        <stp>FA_ADJUSTED=Y</stp>
        <tr r="AR26" s="4"/>
      </tp>
      <tp>
        <v>78.765999999999991</v>
        <stp/>
        <stp>##V3_BDPV12</stp>
        <stp>MSTR US Equity</stp>
        <stp>IS_RD_EXPEND</stp>
        <stp>[new model.xlsx]Raw (2)!R67C40</stp>
        <stp>BEST_FPERIOD_OVERRIDE=1TY</stp>
        <stp>EQY_FUND_CRNCY=USD</stp>
        <stp>FA_ADJUSTED=Y</stp>
        <tr r="AN67" s="12"/>
      </tp>
      <tp>
        <v>45.5</v>
        <stp/>
        <stp>##V3_BDPV12</stp>
        <stp>UEPS US Equity</stp>
        <stp>BEST_NET_INCOME</stp>
        <stp>[new model.xlsx]Raw!R193C46</stp>
        <stp>BEST_FPERIOD_OVERRIDE=1TY</stp>
        <stp>EQY_FUND_CRNCY=USD</stp>
        <stp>FA_ADJUSTED=Y</stp>
        <tr r="AT193" s="4"/>
      </tp>
      <tp>
        <v>164.31500207519531</v>
        <stp/>
        <stp>##V3_BDPV12</stp>
        <stp>COUP US EQUITY</stp>
        <stp>TRAIL_12M_GROSS_PROFIT</stp>
        <stp>[new model.xlsx]Raw (2)!R51C38</stp>
        <stp>EQY_FUND_CRNCY=USD</stp>
        <stp>FA_ADJUSTED=Y</stp>
        <tr r="AL51" s="12"/>
      </tp>
      <tp>
        <v>463.17500000000001</v>
        <stp/>
        <stp>##V3_BDPV12</stp>
        <stp>LOGM US Equity</stp>
        <stp>BEST_EBITDA</stp>
        <stp>[new model.xlsx]Raw!R90C44</stp>
        <stp>BEST_FPERIOD_OVERRIDE=1TY</stp>
        <stp>EQY_FUND_CRNCY=USD</stp>
        <stp>FA_ADJUSTED=Y</stp>
        <tr r="AR90" s="4"/>
      </tp>
      <tp>
        <v>482.22700000000003</v>
        <stp/>
        <stp>##V3_BDPV12</stp>
        <stp>CLGX US Equity</stp>
        <stp>BEST_EBITDA</stp>
        <stp>[new model.xlsx]Raw!R93C44</stp>
        <stp>BEST_FPERIOD_OVERRIDE=1TY</stp>
        <stp>EQY_FUND_CRNCY=USD</stp>
        <stp>FA_ADJUSTED=Y</stp>
        <tr r="AR93" s="4"/>
      </tp>
      <tp>
        <v>121.97600000000001</v>
        <stp/>
        <stp>##V3_BDPV12</stp>
        <stp>DATA US Equity</stp>
        <stp>TRAIL_12M_FREE_CASH_FLOW</stp>
        <stp>[new model.xlsx]Combined Full Sample!R40C25</stp>
        <tr r="Y40" s="14"/>
      </tp>
      <tp>
        <v>29468.929</v>
        <stp/>
        <stp>##V3_BDHV12</stp>
        <stp>NOW US Equity</stp>
        <stp>CURR_ENTP_VAL</stp>
        <stp>10/24/2018</stp>
        <stp>10/24/2018</stp>
        <stp>[new model.xlsx]Raw!R25C34</stp>
        <stp>EQY_FUND_CRNCY=USD</stp>
        <tr r="AH25" s="4"/>
      </tp>
      <tp>
        <v>27.268000000000001</v>
        <stp/>
        <stp>##V3_BDPV12</stp>
        <stp>BNFT US Equity</stp>
        <stp>IS_GENL_&amp;_ADMIN_EXPN_COMP_BASIS</stp>
        <stp>[new model.xlsx]Raw!R167C42</stp>
        <stp>BEST_FPERIOD_OVERRIDE=1TY</stp>
        <stp>EQY_FUND_CRNCY=USD</stp>
        <stp>FA_ADJUSTED=Y</stp>
        <tr r="AP167" s="4"/>
      </tp>
      <tp>
        <v>89.954999999999998</v>
        <stp/>
        <stp>##V3_BDPV12</stp>
        <stp>ANSS US Equity</stp>
        <stp>BEST_GROSS_MARGIN</stp>
        <stp>[new model.xlsx]Raw (2)!R100C39</stp>
        <stp>BEST_FPERIOD_OVERRIDE=1TY</stp>
        <stp>EQY_FUND_CRNCY=USD</stp>
        <stp>FA_ADJUSTED=Y</stp>
        <tr r="AM100" s="12"/>
      </tp>
      <tp t="s">
        <v>#N/A N/A</v>
        <stp/>
        <stp>##V3_BDPV12</stp>
        <stp>SNCR US Equity</stp>
        <stp>IS_GENL_&amp;_ADMIN_EXPN_COMP_BASIS</stp>
        <stp>[new model.xlsx]Raw!R202C42</stp>
        <stp>BEST_FPERIOD_OVERRIDE=1TY</stp>
        <stp>EQY_FUND_CRNCY=USD</stp>
        <stp>FA_ADJUSTED=Y</stp>
        <tr r="AP202" s="4"/>
      </tp>
      <tp>
        <v>17.678000000000001</v>
        <stp/>
        <stp>##V3_BDPV12</stp>
        <stp>SAIL US Equity</stp>
        <stp>IS_GENL_&amp;_ADMIN_EXPN_COMP_BASIS</stp>
        <stp>[new model.xlsx]Raw!R118C42</stp>
        <stp>BEST_FPERIOD_OVERRIDE=1TY</stp>
        <stp>EQY_FUND_CRNCY=USD</stp>
        <stp>FA_ADJUSTED=Y</stp>
        <tr r="AP118" s="4"/>
      </tp>
      <tp>
        <v>279427.6017</v>
        <stp/>
        <stp>##V3_BDHV12</stp>
        <stp>V US Equity</stp>
        <stp>CURR_ENTP_VAL</stp>
        <stp>10/24/2018</stp>
        <stp>10/24/2018</stp>
        <stp>[new model.xlsx]Raw!R15C34</stp>
        <stp>EQY_FUND_CRNCY=USD</stp>
        <tr r="AH15" s="4"/>
      </tp>
      <tp t="s">
        <v>Application Software</v>
        <stp/>
        <stp>##V3_BDPV12</stp>
        <stp>ECOM US Equity</stp>
        <stp>GICS_SUB_INDUSTRY_NAME</stp>
        <stp>[new model.xlsx]Raw!R197C32</stp>
        <tr r="AF197" s="4"/>
      </tp>
      <tp>
        <v>4829.2910000000002</v>
        <stp/>
        <stp>##V3_BDPV12</stp>
        <stp>CRM US Equity</stp>
        <stp>IS_S&amp;M_EXPENSE_COMP_BASIS</stp>
        <stp>[new model.xlsx]Raw (2)!R79C41</stp>
        <stp>BEST_FPERIOD_OVERRIDE=1TY</stp>
        <stp>EQY_FUND_CRNCY=USD</stp>
        <stp>FA_ADJUSTED=Y</stp>
        <tr r="AO79" s="12"/>
      </tp>
      <tp t="s">
        <v>Application Software</v>
        <stp/>
        <stp>##V3_BDPV12</stp>
        <stp>CSOD US Equity</stp>
        <stp>GICS_SUB_INDUSTRY_NAME</stp>
        <stp>[new model.xlsx]Raw!R103C32</stp>
        <tr r="AF103" s="4"/>
      </tp>
      <tp t="s">
        <v>Application Software</v>
        <stp/>
        <stp>##V3_BDPV12</stp>
        <stp>GLOB US Equity</stp>
        <stp>GICS_SUB_INDUSTRY_NAME</stp>
        <stp>[new model.xlsx]Raw!R138C32</stp>
        <tr r="AF138" s="4"/>
      </tp>
      <tp>
        <v>609.726</v>
        <stp/>
        <stp>##V3_BDPV12</stp>
        <stp>MDSO US EQUITY</stp>
        <stp>TRAIL_12M_NET_SALES</stp>
        <stp>[new model.xlsx]Raw (2)!R59C35</stp>
        <stp>EQY_FUND_CRNCY=USD</stp>
        <stp>FA_ADJUSTED=Y</stp>
        <tr r="AI59" s="12"/>
      </tp>
      <tp>
        <v>561.00099999999998</v>
        <stp/>
        <stp>##V3_BDPV12</stp>
        <stp>TWLO US EQUITY</stp>
        <stp>TRAIL_12M_NET_SALES</stp>
        <stp>[new model.xlsx]Raw (2)!R21C35</stp>
        <stp>EQY_FUND_CRNCY=USD</stp>
        <stp>FA_ADJUSTED=Y</stp>
        <tr r="AI21" s="12"/>
      </tp>
      <tp>
        <v>2.8980000000000001</v>
        <stp/>
        <stp>##V3_BDPV12</stp>
        <stp>RPD US Equity</stp>
        <stp>BEST_EBITDA</stp>
        <stp>[new model.xlsx]Raw!R145C44</stp>
        <stp>BEST_FPERIOD_OVERRIDE=1TY</stp>
        <stp>EQY_FUND_CRNCY=USD</stp>
        <stp>FA_ADJUSTED=Y</stp>
        <tr r="AR145" s="4"/>
      </tp>
      <tp>
        <v>225.626</v>
        <stp/>
        <stp>##V3_BDPV12</stp>
        <stp>QTWO US EQUITY</stp>
        <stp>TRAIL_12M_NET_SALES</stp>
        <stp>[new model.xlsx]Raw (2)!R46C35</stp>
        <stp>EQY_FUND_CRNCY=USD</stp>
        <stp>FA_ADJUSTED=Y</stp>
        <tr r="AI46" s="12"/>
      </tp>
      <tp>
        <v>298.46699999999998</v>
        <stp/>
        <stp>##V3_BDPV12</stp>
        <stp>CLDR US Equity</stp>
        <stp>IS_S&amp;M_EXPENSE_COMP_BASIS</stp>
        <stp>[new model.xlsx]Raw (2)!R58C41</stp>
        <stp>BEST_FPERIOD_OVERRIDE=1TY</stp>
        <stp>EQY_FUND_CRNCY=USD</stp>
        <stp>FA_ADJUSTED=Y</stp>
        <tr r="AO58" s="12"/>
      </tp>
      <tp t="s">
        <v>Data Processing &amp; Outsourced S</v>
        <stp/>
        <stp>##V3_BDPV12</stp>
        <stp>EGOV US Equity</stp>
        <stp>GICS_SUB_INDUSTRY_NAME</stp>
        <stp>[new model.xlsx]Raw!R168C32</stp>
        <tr r="AF168" s="4"/>
      </tp>
      <tp t="s">
        <v>Data Processing &amp; Outsourced S</v>
        <stp/>
        <stp>##V3_BDPV12</stp>
        <stp>EVOP US Equity</stp>
        <stp>GICS_SUB_INDUSTRY_NAME</stp>
        <stp>[new model.xlsx]Raw!R130C32</stp>
        <tr r="AF130" s="4"/>
      </tp>
      <tp>
        <v>303.75700000000001</v>
        <stp/>
        <stp>##V3_BDPV12</stp>
        <stp>TYL US Equity</stp>
        <stp>BEST_EBITDA</stp>
        <stp>[new model.xlsx]Raw!R59C44</stp>
        <stp>BEST_FPERIOD_OVERRIDE=1TY</stp>
        <stp>EQY_FUND_CRNCY=USD</stp>
        <stp>FA_ADJUSTED=Y</stp>
        <tr r="AR59" s="4"/>
      </tp>
      <tp t="s">
        <v>Revenue</v>
        <stp/>
        <stp>##V3_BFIELDINFOV12</stp>
        <stp>[new model.xlsx]Sheet5!R21C11</stp>
        <stp>SALES_REV_TURN</stp>
        <tr r="K21" s="141"/>
      </tp>
      <tp>
        <v>-16.14</v>
        <stp/>
        <stp>##V3_BDPV12</stp>
        <stp>CYRN US Equity</stp>
        <stp>BEST_NET_INCOME</stp>
        <stp>[new model.xlsx]Raw!R220C46</stp>
        <stp>BEST_FPERIOD_OVERRIDE=1TY</stp>
        <stp>EQY_FUND_CRNCY=USD</stp>
        <stp>FA_ADJUSTED=Y</stp>
        <tr r="AT220" s="4"/>
      </tp>
      <tp>
        <v>62.786999999999999</v>
        <stp/>
        <stp>##V3_BDPV12</stp>
        <stp>ALRM US Equity</stp>
        <stp>BEST_NET_INCOME</stp>
        <stp>[new model.xlsx]Raw!R120C46</stp>
        <stp>BEST_FPERIOD_OVERRIDE=1TY</stp>
        <stp>EQY_FUND_CRNCY=USD</stp>
        <stp>FA_ADJUSTED=Y</stp>
        <tr r="AT120" s="4"/>
      </tp>
      <tp>
        <v>676.96299694824222</v>
        <stp/>
        <stp>##V3_BDPV12</stp>
        <stp>ULTI US EQUITY</stp>
        <stp>TRAIL_12M_GROSS_PROFIT</stp>
        <stp>[new model.xlsx]Raw (2)!R53C38</stp>
        <stp>EQY_FUND_CRNCY=USD</stp>
        <stp>FA_ADJUSTED=Y</stp>
        <tr r="AL53" s="12"/>
      </tp>
      <tp>
        <v>155.31799926757813</v>
        <stp/>
        <stp>##V3_BDPV12</stp>
        <stp>APTI US EQUITY</stp>
        <stp>TRAIL_12M_GROSS_PROFIT</stp>
        <stp>[new model.xlsx]Raw (2)!R62C38</stp>
        <stp>EQY_FUND_CRNCY=USD</stp>
        <stp>FA_ADJUSTED=Y</stp>
        <tr r="AL62" s="12"/>
      </tp>
      <tp>
        <v>34.823999999999998</v>
        <stp/>
        <stp>##V3_BDPV12</stp>
        <stp>TYPE US Equity</stp>
        <stp>BEST_NET_INCOME</stp>
        <stp>[new model.xlsx]Raw!R172C46</stp>
        <stp>BEST_FPERIOD_OVERRIDE=1TY</stp>
        <stp>EQY_FUND_CRNCY=USD</stp>
        <stp>FA_ADJUSTED=Y</stp>
        <tr r="AT172" s="4"/>
      </tp>
      <tp>
        <v>228.25000210571289</v>
        <stp/>
        <stp>##V3_BDPV12</stp>
        <stp>OKTA US EQUITY</stp>
        <stp>TRAIL_12M_GROSS_PROFIT</stp>
        <stp>[new model.xlsx]Raw (2)!R31C38</stp>
        <stp>EQY_FUND_CRNCY=USD</stp>
        <stp>FA_ADJUSTED=Y</stp>
        <tr r="AL31" s="12"/>
      </tp>
      <tp>
        <v>9.4670000000000005</v>
        <stp/>
        <stp>##V3_BDPV12</stp>
        <stp>COUP US Equity</stp>
        <stp>BEST_EBITDA</stp>
        <stp>[new model.xlsx]Raw!R91C44</stp>
        <stp>BEST_FPERIOD_OVERRIDE=1TY</stp>
        <stp>EQY_FUND_CRNCY=USD</stp>
        <stp>FA_ADJUSTED=Y</stp>
        <tr r="AR91" s="4"/>
      </tp>
      <tp>
        <v>246.3509976501465</v>
        <stp/>
        <stp>##V3_BDPV12</stp>
        <stp>PCTY US EQUITY</stp>
        <stp>TRAIL_12M_GROSS_PROFIT</stp>
        <stp>[new model.xlsx]Raw (2)!R54C38</stp>
        <stp>EQY_FUND_CRNCY=USD</stp>
        <stp>FA_ADJUSTED=Y</stp>
        <tr r="AL54" s="12"/>
      </tp>
      <tp>
        <v>11.552</v>
        <stp/>
        <stp>##V3_BDPV12</stp>
        <stp>ATTU US Equity</stp>
        <stp>BEST_NET_INCOME</stp>
        <stp>[new model.xlsx]Raw!R196C46</stp>
        <stp>BEST_FPERIOD_OVERRIDE=1TY</stp>
        <stp>EQY_FUND_CRNCY=USD</stp>
        <stp>FA_ADJUSTED=Y</stp>
        <tr r="AT196" s="4"/>
      </tp>
      <tp>
        <v>180</v>
        <stp/>
        <stp>##V3_BDPV12</stp>
        <stp>TVPT US Equity</stp>
        <stp>BEST_NET_INCOME</stp>
        <stp>[new model.xlsx]Raw!R132C46</stp>
        <stp>BEST_FPERIOD_OVERRIDE=1TY</stp>
        <stp>EQY_FUND_CRNCY=USD</stp>
        <stp>FA_ADJUSTED=Y</stp>
        <tr r="AT132" s="4"/>
      </tp>
      <tp>
        <v>220.21899999999999</v>
        <stp/>
        <stp>##V3_BDPV12</stp>
        <stp>MDRX US Equity</stp>
        <stp>IS_RD_EXPEND</stp>
        <stp>[new model.xlsx]Raw (2)!R90C40</stp>
        <stp>BEST_FPERIOD_OVERRIDE=1TY</stp>
        <stp>EQY_FUND_CRNCY=USD</stp>
        <stp>FA_ADJUSTED=Y</stp>
        <tr r="AN90" s="12"/>
      </tp>
      <tp>
        <v>165.20499999999998</v>
        <stp/>
        <stp>##V3_BDPV12</stp>
        <stp>EEFT US Equity</stp>
        <stp>TRAIL_12M_FREE_CASH_FLOW</stp>
        <stp>[new model.xlsx]Combined Full Sample!R53C25</stp>
        <tr r="Y53" s="14"/>
      </tp>
      <tp>
        <v>30.468</v>
        <stp/>
        <stp>##V3_BDPV12</stp>
        <stp>ELLI US Equity</stp>
        <stp>TRAIL_12M_FREE_CASH_FLOW</stp>
        <stp>[new model.xlsx]Combined Full Sample!R81C25</stp>
        <tr r="Y81" s="14"/>
      </tp>
      <tp>
        <v>51.206000000000003</v>
        <stp/>
        <stp>##V3_BDPV12</stp>
        <stp>FSCT US Equity</stp>
        <stp>IS_GENL_&amp;_ADMIN_EXPN_COMP_BASIS</stp>
        <stp>[new model.xlsx]Raw!R163C42</stp>
        <stp>BEST_FPERIOD_OVERRIDE=1TY</stp>
        <stp>EQY_FUND_CRNCY=USD</stp>
        <stp>FA_ADJUSTED=Y</stp>
        <tr r="AP163" s="4"/>
      </tp>
      <tp>
        <v>10430.319</v>
        <stp/>
        <stp>##V3_BDHV12</stp>
        <stp>WU US Equity</stp>
        <stp>CURR_ENTP_VAL</stp>
        <stp>10/24/2018</stp>
        <stp>10/24/2018</stp>
        <stp>[new model.xlsx]Raw!R60C34</stp>
        <stp>EQY_FUND_CRNCY=USD</stp>
        <tr r="AH60" s="4"/>
      </tp>
      <tp>
        <v>7.5670000000000002</v>
        <stp/>
        <stp>##V3_BDPV12</stp>
        <stp>EGAN US Equity</stp>
        <stp>IS_GENL_&amp;_ADMIN_EXPN_COMP_BASIS</stp>
        <stp>[new model.xlsx]Raw!R211C42</stp>
        <stp>BEST_FPERIOD_OVERRIDE=1TY</stp>
        <stp>EQY_FUND_CRNCY=USD</stp>
        <stp>FA_ADJUSTED=Y</stp>
        <tr r="AP211" s="4"/>
      </tp>
      <tp t="s">
        <v>#N/A N/A</v>
        <stp/>
        <stp>##V3_BDPV12</stp>
        <stp>MJCO US Equity</stp>
        <stp>IS_GENL_&amp;_ADMIN_EXPN_COMP_BASIS</stp>
        <stp>[new model.xlsx]Raw!R203C42</stp>
        <stp>BEST_FPERIOD_OVERRIDE=1TY</stp>
        <stp>EQY_FUND_CRNCY=USD</stp>
        <stp>FA_ADJUSTED=Y</stp>
        <tr r="AP203" s="4"/>
      </tp>
      <tp>
        <v>56.217000000000006</v>
        <stp/>
        <stp>##V3_BDPV12</stp>
        <stp>EPAY US Equity</stp>
        <stp>TRAIL_12M_FREE_CASH_FLOW</stp>
        <stp>[new model.xlsx]Combined Full Sample!R80C25</stp>
        <tr r="Y80" s="14"/>
      </tp>
      <tp t="s">
        <v>#N/A N/A</v>
        <stp/>
        <stp>##V3_BDHV12</stp>
        <stp>WDAY US EQUITY</stp>
        <stp>ENTERPRISE_VALUE</stp>
        <stp>10/24/2018</stp>
        <stp>10/24/2018</stp>
        <stp>[new model.xlsx]Raw (2)!R35C33</stp>
        <stp>EQY_FUND_CRNCY=USD</stp>
        <tr r="AG35" s="12"/>
      </tp>
      <tp>
        <v>307.983</v>
        <stp/>
        <stp>##V3_BDPV12</stp>
        <stp>ENGH CN Equity</stp>
        <stp>Sales_rev_turn</stp>
        <stp>[new model.xlsx]Combined Full Sample!R115C7</stp>
        <stp>EQY_FUND_YEAR=2016</stp>
        <tr r="G115" s="14"/>
      </tp>
      <tp>
        <v>6135.5420000000004</v>
        <stp/>
        <stp>##V3_BDHV12</stp>
        <stp>G US Equity</stp>
        <stp>CURR_ENTP_VAL</stp>
        <stp>10/24/2018</stp>
        <stp>10/24/2018</stp>
        <stp>[new model.xlsx]Raw!R74C34</stp>
        <stp>EQY_FUND_CRNCY=USD</stp>
        <tr r="AH74" s="4"/>
      </tp>
      <tp>
        <v>75.55</v>
        <stp/>
        <stp>##V3_BDPV12</stp>
        <stp>BB CN Equity</stp>
        <stp>BEST_GROSS_MARGIN</stp>
        <stp>[new model.xlsx]Raw!R79C39</stp>
        <stp>BEST_FPERIOD_OVERRIDE=1TY</stp>
        <stp>EQY_FUND_CRNCY=USD</stp>
        <stp>FA_ADJUSTED=Y</stp>
        <tr r="AM79" s="4"/>
      </tp>
      <tp>
        <v>101086.842</v>
        <stp/>
        <stp>##V3_BDHV12</stp>
        <stp>CRM US Equity</stp>
        <stp>CURR_ENTP_VAL</stp>
        <stp>10/24/2018</stp>
        <stp>10/24/2018</stp>
        <stp>[new model.xlsx]Raw!R19C34</stp>
        <stp>EQY_FUND_CRNCY=USD</stp>
        <tr r="AH19" s="4"/>
      </tp>
      <tp>
        <v>49.341999999999999</v>
        <stp/>
        <stp>##V3_BDPV12</stp>
        <stp>EXLS US Equity</stp>
        <stp>TRAIL_12M_FREE_CASH_FLOW</stp>
        <stp>[new model.xlsx]Combined Full Sample!R99C25</stp>
        <tr r="Y99" s="14"/>
      </tp>
      <tp>
        <v>1439.7</v>
        <stp/>
        <stp>##V3_BDPV12</stp>
        <stp>WEX US Equity</stp>
        <stp>TRAIL_12M_NET_SALES</stp>
        <stp>[new model.xlsx]Raw!R61C35</stp>
        <stp>EQY_FUND_CRNCY=USD</stp>
        <stp>FA_ADJUSTED=Y</stp>
        <tr r="AI61" s="4"/>
      </tp>
      <tp t="s">
        <v>Data Processing &amp; Outsourced S</v>
        <stp/>
        <stp>##V3_BDPV12</stp>
        <stp>TPNL US Equity</stp>
        <stp>GICS_SUB_INDUSTRY_NAME</stp>
        <stp>[new model.xlsx]Raw!R221C32</stp>
        <tr r="AF221" s="4"/>
      </tp>
      <tp t="s">
        <v>Application Software</v>
        <stp/>
        <stp>##V3_BDPV12</stp>
        <stp>FSNN US Equity</stp>
        <stp>GICS_SUB_INDUSTRY_NAME</stp>
        <stp>[new model.xlsx]Raw!R214C32</stp>
        <tr r="AF214" s="4"/>
      </tp>
      <tp>
        <v>1106.8</v>
        <stp/>
        <stp>##V3_BDPV12</stp>
        <stp>DBX US Equity</stp>
        <stp>TRAIL_12M_NET_SALES</stp>
        <stp>[new model.xlsx]Raw!R55C35</stp>
        <stp>EQY_FUND_CRNCY=USD</stp>
        <stp>FA_ADJUSTED=Y</stp>
        <tr r="AI55" s="4"/>
      </tp>
      <tp>
        <v>109.95</v>
        <stp/>
        <stp>##V3_BDPV12</stp>
        <stp>MDB US Equity</stp>
        <stp>IS_S&amp;M_EXPENSE_COMP_BASIS</stp>
        <stp>[new model.xlsx]Raw (2)!R17C41</stp>
        <stp>BEST_FPERIOD_OVERRIDE=1TY</stp>
        <stp>EQY_FUND_CRNCY=USD</stp>
        <stp>FA_ADJUSTED=Y</stp>
        <tr r="AO17" s="12"/>
      </tp>
      <tp t="s">
        <v>Application Software</v>
        <stp/>
        <stp>##V3_BDPV12</stp>
        <stp>RMNI US Equity</stp>
        <stp>GICS_SUB_INDUSTRY_NAME</stp>
        <stp>[new model.xlsx]Raw!R187C32</stp>
        <tr r="AF187" s="4"/>
      </tp>
      <tp>
        <v>240.732</v>
        <stp/>
        <stp>##V3_BDPV12</stp>
        <stp>FIVN US EQUITY</stp>
        <stp>TRAIL_12M_NET_SALES</stp>
        <stp>[new model.xlsx]Raw (2)!R60C35</stp>
        <stp>EQY_FUND_CRNCY=USD</stp>
        <stp>FA_ADJUSTED=Y</stp>
        <tr r="AI60" s="12"/>
      </tp>
      <tp t="s">
        <v>Systems Software</v>
        <stp/>
        <stp>##V3_BDPV12</stp>
        <stp>TLND US Equity</stp>
        <stp>GICS_SUB_INDUSTRY_NAME</stp>
        <stp>[new model.xlsx]Raw!R136C32</stp>
        <tr r="AF136" s="4"/>
      </tp>
      <tp t="s">
        <v>Application Software</v>
        <stp/>
        <stp>##V3_BDPV12</stp>
        <stp>SEND US Equity</stp>
        <stp>GICS_SUB_INDUSTRY_NAME</stp>
        <stp>[new model.xlsx]Raw!R143C32</stp>
        <tr r="AF143" s="4"/>
      </tp>
      <tp t="s">
        <v>Systems Software</v>
        <stp/>
        <stp>##V3_BDPV12</stp>
        <stp>TENB US Equity</stp>
        <stp>GICS_SUB_INDUSTRY_NAME</stp>
        <stp>[new model.xlsx]Raw!R107C32</stp>
        <tr r="AF107" s="4"/>
      </tp>
      <tp>
        <v>4785.6773999999996</v>
        <stp/>
        <stp>##V3_BDHV12</stp>
        <stp>BB CN Equity</stp>
        <stp>CUR_MKT_CAP</stp>
        <stp>10/24/2018</stp>
        <stp>10/24/2018</stp>
        <stp>[new model.xlsx]Raw!R79C33</stp>
        <stp>EQY_FUND_CRNCY=USD</stp>
        <tr r="AG79" s="4"/>
      </tp>
      <tp t="s">
        <v>#N/A N/A</v>
        <stp/>
        <stp>##V3_BDPV12</stp>
        <stp>SSC US Equity</stp>
        <stp>BEST_EBITDA</stp>
        <stp>[new model.xlsx]Raw!R207C44</stp>
        <stp>BEST_FPERIOD_OVERRIDE=1TY</stp>
        <stp>EQY_FUND_CRNCY=USD</stp>
        <stp>FA_ADJUSTED=Y</stp>
        <tr r="AR207" s="4"/>
      </tp>
      <tp t="s">
        <v>Application Software</v>
        <stp/>
        <stp>##V3_BDPV12</stp>
        <stp>VRNT US Equity</stp>
        <stp>GICS_SUB_INDUSTRY_NAME</stp>
        <stp>[new model.xlsx]Raw!R102C32</stp>
        <tr r="AF102" s="4"/>
      </tp>
      <tp t="s">
        <v>Application Software</v>
        <stp/>
        <stp>##V3_BDPV12</stp>
        <stp>SPNS US Equity</stp>
        <stp>GICS_SUB_INDUSTRY_NAME</stp>
        <stp>[new model.xlsx]Raw!R180C32</stp>
        <tr r="AF180" s="4"/>
      </tp>
      <tp t="s">
        <v>Systems Software</v>
        <stp/>
        <stp>##V3_BDPV12</stp>
        <stp>VRNS US Equity</stp>
        <stp>GICS_SUB_INDUSTRY_NAME</stp>
        <stp>[new model.xlsx]Raw!R134C32</stp>
        <tr r="AF134" s="4"/>
      </tp>
      <tp>
        <v>101.539</v>
        <stp/>
        <stp>##V3_BDPV12</stp>
        <stp>SCWX US Equity</stp>
        <stp>BS_CASH_NEAR_CASH_ITEM</stp>
        <stp>[new model.xlsx]Combined Full Sample!R130C26</stp>
        <tr r="Z130" s="14"/>
      </tp>
      <tp>
        <v>18.823</v>
        <stp/>
        <stp>##V3_BDPV12</stp>
        <stp>PRGX US Equity</stp>
        <stp>BS_CASH_NEAR_CASH_ITEM</stp>
        <stp>[new model.xlsx]Combined Full Sample!R165C26</stp>
        <tr r="Z165" s="14"/>
      </tp>
      <tp>
        <v>63.894999999999996</v>
        <stp/>
        <stp>##V3_BDPV12</stp>
        <stp>EBIX US Equity</stp>
        <stp>BS_CASH_NEAR_CASH_ITEM</stp>
        <stp>[new model.xlsx]Combined Full Sample!R109C26</stp>
        <tr r="Z109" s="14"/>
      </tp>
      <tp>
        <v>155.839</v>
        <stp/>
        <stp>##V3_BDPV12</stp>
        <stp>MDRX US Equity</stp>
        <stp>BS_CASH_NEAR_CASH_ITEM</stp>
        <stp>[new model.xlsx]Combined Full Sample!R194C26</stp>
        <tr r="Z194" s="14"/>
      </tp>
      <tp>
        <v>112.63399980163574</v>
        <stp/>
        <stp>##V3_BDPV12</stp>
        <stp>QTWO US EQUITY</stp>
        <stp>TRAIL_12M_GROSS_PROFIT</stp>
        <stp>[new model.xlsx]Raw (2)!R46C38</stp>
        <stp>EQY_FUND_CRNCY=USD</stp>
        <stp>FA_ADJUSTED=Y</stp>
        <tr r="AL46" s="12"/>
      </tp>
      <tp>
        <v>89.254999999999995</v>
        <stp/>
        <stp>##V3_BDPV12</stp>
        <stp>CATM US Equity</stp>
        <stp>BEST_NET_INCOME</stp>
        <stp>[new model.xlsx]Raw!R155C46</stp>
        <stp>BEST_FPERIOD_OVERRIDE=1TY</stp>
        <stp>EQY_FUND_CRNCY=USD</stp>
        <stp>FA_ADJUSTED=Y</stp>
        <tr r="AT155" s="4"/>
      </tp>
      <tp>
        <v>14.802</v>
        <stp/>
        <stp>##V3_BDPV12</stp>
        <stp>BL US Equity</stp>
        <stp>BEST_EBITDA</stp>
        <stp>[new model.xlsx]Raw!R117C44</stp>
        <stp>BEST_FPERIOD_OVERRIDE=1TY</stp>
        <stp>EQY_FUND_CRNCY=USD</stp>
        <stp>FA_ADJUSTED=Y</stp>
        <tr r="AR117" s="4"/>
      </tp>
      <tp>
        <v>780</v>
        <stp/>
        <stp>##V3_BDPV12</stp>
        <stp>ADSK US Equity</stp>
        <stp>BEST_EBITDA</stp>
        <stp>[new model.xlsx]Raw!R29C44</stp>
        <stp>BEST_FPERIOD_OVERRIDE=1TY</stp>
        <stp>EQY_FUND_CRNCY=USD</stp>
        <stp>FA_ADJUSTED=Y</stp>
        <tr r="AR29" s="4"/>
      </tp>
      <tp>
        <v>2460.3000000000002</v>
        <stp/>
        <stp>##V3_BDPV12</stp>
        <stp>INTU US Equity</stp>
        <stp>BEST_EBITDA</stp>
        <stp>[new model.xlsx]Raw!R23C44</stp>
        <stp>BEST_FPERIOD_OVERRIDE=1TY</stp>
        <stp>EQY_FUND_CRNCY=USD</stp>
        <stp>FA_ADJUSTED=Y</stp>
        <tr r="AR23" s="4"/>
      </tp>
      <tp>
        <v>11.413988726053642</v>
        <stp/>
        <stp>##V3_BDPV12</stp>
        <stp>FDEV LN Equity</stp>
        <stp>IS_RD_EXPEND</stp>
        <stp>[new model.xlsx]Raw (2)!R69C40</stp>
        <stp>BEST_FPERIOD_OVERRIDE=1TY</stp>
        <stp>EQY_FUND_CRNCY=USD</stp>
        <stp>FA_ADJUSTED=Y</stp>
        <tr r="AN69" s="12"/>
      </tp>
      <tp>
        <v>345.84099829101564</v>
        <stp/>
        <stp>##V3_BDPV12</stp>
        <stp>NEWR US EQUITY</stp>
        <stp>TRAIL_12M_GROSS_PROFIT</stp>
        <stp>[new model.xlsx]Raw (2)!R36C38</stp>
        <stp>EQY_FUND_CRNCY=USD</stp>
        <stp>FA_ADJUSTED=Y</stp>
        <tr r="AL36" s="12"/>
      </tp>
      <tp>
        <v>11.232999999999997</v>
        <stp/>
        <stp>##V3_BDPV12</stp>
        <stp>FEYE US Equity</stp>
        <stp>TRAIL_12M_FREE_CASH_FLOW</stp>
        <stp>[new model.xlsx]Combined Full Sample!R72C25</stp>
        <tr r="Y72" s="14"/>
      </tp>
      <tp>
        <v>21.562000000000001</v>
        <stp/>
        <stp>##V3_BDPV12</stp>
        <stp>TNAV US Equity</stp>
        <stp>IS_GENL_&amp;_ADMIN_EXPN_COMP_BASIS</stp>
        <stp>[new model.xlsx]Raw!R212C42</stp>
        <stp>BEST_FPERIOD_OVERRIDE=1TY</stp>
        <stp>EQY_FUND_CRNCY=USD</stp>
        <stp>FA_ADJUSTED=Y</stp>
        <tr r="AP212" s="4"/>
      </tp>
      <tp>
        <v>191.75299999999999</v>
        <stp/>
        <stp>##V3_BDPV12</stp>
        <stp>FICO US Equity</stp>
        <stp>TRAIL_12M_FREE_CASH_FLOW</stp>
        <stp>[new model.xlsx]Combined Full Sample!R52C25</stp>
        <tr r="Y52" s="14"/>
      </tp>
      <tp>
        <v>20.688000000000002</v>
        <stp/>
        <stp>##V3_BDPV12</stp>
        <stp>FIVN US Equity</stp>
        <stp>TRAIL_12M_FREE_CASH_FLOW</stp>
        <stp>[new model.xlsx]Combined Full Sample!R97C25</stp>
        <tr r="Y97" s="14"/>
      </tp>
      <tp>
        <v>30.399000000000001</v>
        <stp/>
        <stp>##V3_BDPV12</stp>
        <stp>CYBR US Equity</stp>
        <stp>IS_GENL_&amp;_ADMIN_EXPN_COMP_BASIS</stp>
        <stp>[new model.xlsx]Raw!R111C42</stp>
        <stp>BEST_FPERIOD_OVERRIDE=1TY</stp>
        <stp>EQY_FUND_CRNCY=USD</stp>
        <stp>FA_ADJUSTED=Y</stp>
        <tr r="AP111" s="4"/>
      </tp>
      <tp>
        <v>561.17100000000005</v>
        <stp/>
        <stp>##V3_BDPV12</stp>
        <stp>FTNT US Equity</stp>
        <stp>TRAIL_12M_FREE_CASH_FLOW</stp>
        <stp>[new model.xlsx]Combined Full Sample!R25C25</stp>
        <tr r="Y25" s="14"/>
      </tp>
      <tp t="s">
        <v>#N/A N/A</v>
        <stp/>
        <stp>##V3_BDHV12</stp>
        <stp>PAYC US EQUITY</stp>
        <stp>ENTERPRISE_VALUE</stp>
        <stp>10/24/2018</stp>
        <stp>10/24/2018</stp>
        <stp>[new model.xlsx]Raw (2)!R41C33</stp>
        <stp>EQY_FUND_CRNCY=USD</stp>
        <tr r="AG41" s="12"/>
      </tp>
      <tp t="s">
        <v>Application Software</v>
        <stp/>
        <stp>##V3_BDPV12</stp>
        <stp>DOMO US Equity</stp>
        <stp>GICS_SUB_INDUSTRY_NAME</stp>
        <stp>[new model.xlsx]Raw!R186C32</stp>
        <tr r="AF186" s="4"/>
      </tp>
      <tp t="s">
        <v>Application Software</v>
        <stp/>
        <stp>##V3_BDPV12</stp>
        <stp>SVMK US Equity</stp>
        <stp>GICS_SUB_INDUSTRY_NAME</stp>
        <stp>[new model.xlsx]Raw!R154C32</stp>
        <tr r="AF154" s="4"/>
      </tp>
      <tp t="s">
        <v>Application Software</v>
        <stp/>
        <stp>##V3_BDPV12</stp>
        <stp>MIME US Equity</stp>
        <stp>GICS_SUB_INDUSTRY_NAME</stp>
        <stp>[new model.xlsx]Raw!R125C32</stp>
        <tr r="AF125" s="4"/>
      </tp>
      <tp>
        <v>1177.616</v>
        <stp/>
        <stp>##V3_BDPV12</stp>
        <stp>JCOM US EQUITY</stp>
        <stp>TRAIL_12M_NET_SALES</stp>
        <stp>[new model.xlsx]Raw (2)!R66C35</stp>
        <stp>EQY_FUND_CRNCY=USD</stp>
        <stp>FA_ADJUSTED=Y</stp>
        <tr r="AI66" s="12"/>
      </tp>
      <tp>
        <v>1169.83</v>
        <stp/>
        <stp>##V3_BDPV12</stp>
        <stp>LOGM US EQUITY</stp>
        <stp>TRAIL_12M_NET_SALES</stp>
        <stp>[new model.xlsx]Raw (2)!R65C35</stp>
        <stp>EQY_FUND_CRNCY=USD</stp>
        <stp>FA_ADJUSTED=Y</stp>
        <tr r="AI65" s="12"/>
      </tp>
      <tp>
        <v>947.42399999999998</v>
        <stp/>
        <stp>##V3_BDPV12</stp>
        <stp>TEAM US EQUITY</stp>
        <stp>TRAIL_12M_NET_SALES</stp>
        <stp>[new model.xlsx]Raw (2)!R33C35</stp>
        <stp>EQY_FUND_CRNCY=USD</stp>
        <stp>FA_ADJUSTED=Y</stp>
        <tr r="AI33" s="12"/>
      </tp>
      <tp>
        <v>661.06700000000001</v>
        <stp/>
        <stp>##V3_BDPV12</stp>
        <stp>GWRE US Equity</stp>
        <stp>TRAIL_12M_NET_SALES</stp>
        <stp>[new model.xlsx]Raw!R64C35</stp>
        <stp>EQY_FUND_CRNCY=USD</stp>
        <stp>FA_ADJUSTED=Y</stp>
        <tr r="AI64" s="4"/>
      </tp>
      <tp>
        <v>8571.9779999999992</v>
        <stp/>
        <stp>##V3_BDPV12</stp>
        <stp>ADBE US Equity</stp>
        <stp>TRAIL_12M_NET_SALES</stp>
        <stp>[new model.xlsx]Raw!R18C35</stp>
        <stp>EQY_FUND_CRNCY=USD</stp>
        <stp>FA_ADJUSTED=Y</stp>
        <tr r="AI18" s="4"/>
      </tp>
      <tp>
        <v>-16.513000000000002</v>
        <stp/>
        <stp>##V3_BDPV12</stp>
        <stp>PRO US Equity</stp>
        <stp>BEST_EBITDA</stp>
        <stp>[new model.xlsx]Raw!R165C44</stp>
        <stp>BEST_FPERIOD_OVERRIDE=1TY</stp>
        <stp>EQY_FUND_CRNCY=USD</stp>
        <stp>FA_ADJUSTED=Y</stp>
        <tr r="AR165" s="4"/>
      </tp>
      <tp>
        <v>815.68999999999994</v>
        <stp/>
        <stp>##V3_BDPV12</stp>
        <stp>FEYE US Equity</stp>
        <stp>TRAIL_12M_NET_SALES</stp>
        <stp>[new model.xlsx]Raw!R96C35</stp>
        <stp>EQY_FUND_CRNCY=USD</stp>
        <stp>FA_ADJUSTED=Y</stp>
        <tr r="AI96" s="4"/>
      </tp>
      <tp t="s">
        <v>#N/A N/A</v>
        <stp/>
        <stp>##V3_BDPV12</stp>
        <stp>MDRX US Equity</stp>
        <stp>IS_S&amp;M_EXPENSE_COMP_BASIS</stp>
        <stp>[new model.xlsx]Raw (2)!R90C41</stp>
        <stp>BEST_FPERIOD_OVERRIDE=1TY</stp>
        <stp>EQY_FUND_CRNCY=USD</stp>
        <stp>FA_ADJUSTED=Y</stp>
        <tr r="AO90" s="12"/>
      </tp>
      <tp>
        <v>22.753</v>
        <stp/>
        <stp>##V3_BDPV12</stp>
        <stp>GBG LN Equity</stp>
        <stp>BS_CASH_NEAR_CASH_ITEM</stp>
        <stp>[new model.xlsx]Combined Full Sample!R200C26</stp>
        <tr r="Z200" s="14"/>
      </tp>
      <tp>
        <v>17813.848900000001</v>
        <stp/>
        <stp>##V3_BDHV12</stp>
        <stp>SSNC US Equity</stp>
        <stp>CURR_ENTP_VAL</stp>
        <stp>10/24/2018</stp>
        <stp>10/24/2018</stp>
        <stp>[new model.xlsx]Raw!R49C34</stp>
        <stp>EQY_FUND_CRNCY=USD</stp>
        <tr r="AH49" s="4"/>
      </tp>
      <tp>
        <v>184.46100000000001</v>
        <stp/>
        <stp>##V3_BDPV12</stp>
        <stp>HDP US Equity</stp>
        <stp>Sales_rev_turn</stp>
        <stp>[new model.xlsx]Combined Full Sample!R118C7</stp>
        <stp>EQY_FUND_YEAR=2016</stp>
        <tr r="G118" s="14"/>
      </tp>
      <tp>
        <v>142.67399978637695</v>
        <stp/>
        <stp>##V3_BDPV12</stp>
        <stp>FIVN US EQUITY</stp>
        <stp>TRAIL_12M_GROSS_PROFIT</stp>
        <stp>[new model.xlsx]Raw (2)!R60C38</stp>
        <stp>EQY_FUND_CRNCY=USD</stp>
        <stp>FA_ADJUSTED=Y</stp>
        <tr r="AL60" s="12"/>
      </tp>
      <tp>
        <v>27.497</v>
        <stp/>
        <stp>##V3_BDPV12</stp>
        <stp>IMXI US Equity</stp>
        <stp>BEST_NET_INCOME</stp>
        <stp>[new model.xlsx]Raw!R188C46</stp>
        <stp>BEST_FPERIOD_OVERRIDE=1TY</stp>
        <stp>EQY_FUND_CRNCY=USD</stp>
        <stp>FA_ADJUSTED=Y</stp>
        <tr r="AT188" s="4"/>
      </tp>
      <tp>
        <v>-2.0289999999999999</v>
        <stp/>
        <stp>##V3_BDPV12</stp>
        <stp>EVRI US Equity</stp>
        <stp>BEST_NET_INCOME</stp>
        <stp>[new model.xlsx]Raw!R182C46</stp>
        <stp>BEST_FPERIOD_OVERRIDE=1TY</stp>
        <stp>EQY_FUND_CRNCY=USD</stp>
        <stp>FA_ADJUSTED=Y</stp>
        <tr r="AT182" s="4"/>
      </tp>
      <tp>
        <v>1186</v>
        <stp/>
        <stp>##V3_BDPV12</stp>
        <stp>INTU US Equity</stp>
        <stp>IS_RD_EXPEND</stp>
        <stp>[new model.xlsx]Raw (2)!R94C40</stp>
        <stp>BEST_FPERIOD_OVERRIDE=1TY</stp>
        <stp>EQY_FUND_CRNCY=USD</stp>
        <stp>FA_ADJUSTED=Y</stp>
        <tr r="AN94" s="12"/>
      </tp>
      <tp>
        <v>4710.8100000000004</v>
        <stp/>
        <stp>##V3_BDPV12</stp>
        <stp>ADBE US Equity</stp>
        <stp>BEST_EBITDA</stp>
        <stp>[new model.xlsx]Raw!R18C44</stp>
        <stp>BEST_FPERIOD_OVERRIDE=1TY</stp>
        <stp>EQY_FUND_CRNCY=USD</stp>
        <stp>FA_ADJUSTED=Y</stp>
        <tr r="AR18" s="4"/>
      </tp>
      <tp>
        <v>322.32499999999999</v>
        <stp/>
        <stp>##V3_BDPV12</stp>
        <stp>TEAM US Equity</stp>
        <stp>BEST_EBITDA</stp>
        <stp>[new model.xlsx]Raw!R39C44</stp>
        <stp>BEST_FPERIOD_OVERRIDE=1TY</stp>
        <stp>EQY_FUND_CRNCY=USD</stp>
        <stp>FA_ADJUSTED=Y</stp>
        <tr r="AR39" s="4"/>
      </tp>
      <tp t="s">
        <v>#N/A N/A</v>
        <stp/>
        <stp>##V3_BDPV12</stp>
        <stp>CASS US Equity</stp>
        <stp>BEST_NET_INCOME</stp>
        <stp>[new model.xlsx]Raw!R173C46</stp>
        <stp>BEST_FPERIOD_OVERRIDE=1TY</stp>
        <stp>EQY_FUND_CRNCY=USD</stp>
        <stp>FA_ADJUSTED=Y</stp>
        <tr r="AT173" s="4"/>
      </tp>
      <tp>
        <v>94.061999999999998</v>
        <stp/>
        <stp>##V3_BDPV12</stp>
        <stp>TRHC US Equity</stp>
        <stp>Sales_rev_turn</stp>
        <stp>[new model.xlsx]Combined Full Sample!R191C7</stp>
        <stp>EQY_FUND_YEAR=2016</stp>
        <tr r="G191" s="14"/>
      </tp>
      <tp t="s">
        <v>#N/A N/A</v>
        <stp/>
        <stp>##V3_BDPV12</stp>
        <stp>PRGX US Equity</stp>
        <stp>IS_GENL_&amp;_ADMIN_EXPN_COMP_BASIS</stp>
        <stp>[new model.xlsx]Raw!R215C42</stp>
        <stp>BEST_FPERIOD_OVERRIDE=1TY</stp>
        <stp>EQY_FUND_CRNCY=USD</stp>
        <stp>FA_ADJUSTED=Y</stp>
        <tr r="AP215" s="4"/>
      </tp>
      <tp>
        <v>1460.037</v>
        <stp/>
        <stp>##V3_BDPV12</stp>
        <stp>SYKE US Equity</stp>
        <stp>Sales_rev_turn</stp>
        <stp>[new model.xlsx]Combined Full Sample!R126C7</stp>
        <stp>EQY_FUND_YEAR=2016</stp>
        <tr r="G126" s="14"/>
      </tp>
      <tp>
        <v>131.27800000000002</v>
        <stp/>
        <stp>##V3_BDPV12</stp>
        <stp>GWRE US Equity</stp>
        <stp>TRAIL_12M_FREE_CASH_FLOW</stp>
        <stp>[new model.xlsx]Combined Full Sample!R46C25</stp>
        <tr r="Y46" s="14"/>
      </tp>
      <tp t="s">
        <v>#N/A N/A</v>
        <stp/>
        <stp>##V3_BDHV12</stp>
        <stp>VEEV US EQUITY</stp>
        <stp>ENTERPRISE_VALUE</stp>
        <stp>10/24/2018</stp>
        <stp>10/24/2018</stp>
        <stp>[new model.xlsx]Raw (2)!R56C33</stp>
        <stp>EQY_FUND_CRNCY=USD</stp>
        <tr r="AG56" s="12"/>
      </tp>
      <tp t="s">
        <v>#N/A N/A</v>
        <stp/>
        <stp>##V3_BDHV12</stp>
        <stp>YEXT US EQUITY</stp>
        <stp>ENTERPRISE_VALUE</stp>
        <stp>10/24/2018</stp>
        <stp>10/24/2018</stp>
        <stp>[new model.xlsx]Raw (2)!R39C33</stp>
        <stp>EQY_FUND_CRNCY=USD</stp>
        <tr r="AG39" s="12"/>
      </tp>
      <tp>
        <v>156.25900000000001</v>
        <stp/>
        <stp>##V3_BDPV12</stp>
        <stp>GSKY US Equity</stp>
        <stp>TRAIL_12M_FREE_CASH_FLOW</stp>
        <stp>[new model.xlsx]Combined Full Sample!R86C25</stp>
        <tr r="Y86" s="14"/>
      </tp>
      <tp>
        <v>37605.162199999999</v>
        <stp/>
        <stp>##V3_BDHV12</stp>
        <stp>INTU US Equity</stp>
        <stp>CURR_ENTP_VAL</stp>
        <stp>20181024-1AY</stp>
        <stp>10/24/2018</stp>
        <stp>[new model.xlsx]Sheet1!R7C8</stp>
        <stp>Dir=V</stp>
        <stp>CDR=5D</stp>
        <stp>Days=A</stp>
        <stp>Dts=H</stp>
        <stp>cols=1;rows=262</stp>
        <tr r="H7" s="184"/>
      </tp>
      <tp t="s">
        <v>Systems Software</v>
        <stp/>
        <stp>##V3_BDPV12</stp>
        <stp>CBLK US Equity</stp>
        <stp>GICS_SUB_INDUSTRY_NAME</stp>
        <stp>[new model.xlsx]Raw!R158C32</stp>
        <tr r="AF158" s="4"/>
      </tp>
      <tp>
        <v>68.116</v>
        <stp/>
        <stp>##V3_BDPV12</stp>
        <stp>PRO US Equity</stp>
        <stp>IS_S&amp;M_EXPENSE_COMP_BASIS</stp>
        <stp>[new model.xlsx]Raw (2)!R88C41</stp>
        <stp>BEST_FPERIOD_OVERRIDE=1TY</stp>
        <stp>EQY_FUND_CRNCY=USD</stp>
        <stp>FA_ADJUSTED=Y</stp>
        <tr r="AO88" s="12"/>
      </tp>
      <tp t="s">
        <v>Application Software</v>
        <stp/>
        <stp>##V3_BDPV12</stp>
        <stp>ELLI US Equity</stp>
        <stp>GICS_SUB_INDUSTRY_NAME</stp>
        <stp>[new model.xlsx]Raw!R105C32</stp>
        <tr r="AF105" s="4"/>
      </tp>
      <tp t="s">
        <v>Application Software</v>
        <stp/>
        <stp>##V3_BDPV12</stp>
        <stp>UPLD US Equity</stp>
        <stp>GICS_SUB_INDUSTRY_NAME</stp>
        <stp>[new model.xlsx]Raw!R179C32</stp>
        <tr r="AF179" s="4"/>
      </tp>
      <tp t="s">
        <v>Systems Software</v>
        <stp/>
        <stp>##V3_BDPV12</stp>
        <stp>ALLT US Equity</stp>
        <stp>GICS_SUB_INDUSTRY_NAME</stp>
        <stp>[new model.xlsx]Raw!R209C32</stp>
        <tr r="AF209" s="4"/>
      </tp>
      <tp t="s">
        <v>Systems Software</v>
        <stp/>
        <stp>##V3_BDPV12</stp>
        <stp>CVLT US Equity</stp>
        <stp>GICS_SUB_INDUSTRY_NAME</stp>
        <stp>[new model.xlsx]Raw!R109C32</stp>
        <tr r="AF109" s="4"/>
      </tp>
      <tp t="s">
        <v>Application Software</v>
        <stp/>
        <stp>##V3_BDPV12</stp>
        <stp>AVLR US Equity</stp>
        <stp>GICS_SUB_INDUSTRY_NAME</stp>
        <stp>[new model.xlsx]Raw!R119C32</stp>
        <tr r="AF119" s="4"/>
      </tp>
      <tp t="s">
        <v>Data Processing &amp; Outsourced S</v>
        <stp/>
        <stp>##V3_BDPV12</stp>
        <stp>EXLS US Equity</stp>
        <stp>GICS_SUB_INDUSTRY_NAME</stp>
        <stp>[new model.xlsx]Raw!R124C32</stp>
        <tr r="AF124" s="4"/>
      </tp>
      <tp>
        <v>4645.2269999999999</v>
        <stp/>
        <stp>##V3_BDHV12</stp>
        <stp>HUBS US Equity</stp>
        <stp>CURR_ENTP_VAL</stp>
        <stp>10/24/2018</stp>
        <stp>10/24/2018</stp>
        <stp>[new model.xlsx]Raw!R78C34</stp>
        <stp>EQY_FUND_CRNCY=USD</stp>
        <tr r="AH78" s="4"/>
      </tp>
      <tp>
        <v>2375.6999633789064</v>
        <stp/>
        <stp>##V3_BDPV12</stp>
        <stp>PAYX US Equity</stp>
        <stp>TRAIL_12M_GROSS_PROFIT</stp>
        <stp>[new model.xlsx]Raw!R31C38</stp>
        <stp>EQY_FUND_CRNCY=USD</stp>
        <stp>FA_ADJUSTED=Y</stp>
        <tr r="AL31" s="4"/>
      </tp>
      <tp>
        <v>787.66700000000003</v>
        <stp/>
        <stp>##V3_BDPV12</stp>
        <stp>SNPS US Equity</stp>
        <stp>BEST_EBITDA</stp>
        <stp>[new model.xlsx]Raw!R45C44</stp>
        <stp>BEST_FPERIOD_OVERRIDE=1TY</stp>
        <stp>EQY_FUND_CRNCY=USD</stp>
        <stp>FA_ADJUSTED=Y</stp>
        <tr r="AR45" s="4"/>
      </tp>
      <tp>
        <v>139.06700000000001</v>
        <stp/>
        <stp>##V3_BDPV12</stp>
        <stp>EVTC US Equity</stp>
        <stp>BEST_NET_INCOME</stp>
        <stp>[new model.xlsx]Raw!R133C46</stp>
        <stp>BEST_FPERIOD_OVERRIDE=1TY</stp>
        <stp>EQY_FUND_CRNCY=USD</stp>
        <stp>FA_ADJUSTED=Y</stp>
        <tr r="AT133" s="4"/>
      </tp>
      <tp>
        <v>314.54599999999999</v>
        <stp/>
        <stp>##V3_BDPV12</stp>
        <stp>ULTI US Equity</stp>
        <stp>BEST_EBITDA</stp>
        <stp>[new model.xlsx]Raw!R57C44</stp>
        <stp>BEST_FPERIOD_OVERRIDE=1TY</stp>
        <stp>EQY_FUND_CRNCY=USD</stp>
        <stp>FA_ADJUSTED=Y</stp>
        <tr r="AR57" s="4"/>
      </tp>
      <tp>
        <v>92.42</v>
        <stp/>
        <stp>##V3_BDPV12</stp>
        <stp>GLUU US Equity</stp>
        <stp>IS_RD_EXPEND</stp>
        <stp>[new model.xlsx]Raw (2)!R82C40</stp>
        <stp>BEST_FPERIOD_OVERRIDE=1TY</stp>
        <stp>EQY_FUND_CRNCY=USD</stp>
        <stp>FA_ADJUSTED=Y</stp>
        <tr r="AN82" s="12"/>
      </tp>
      <tp>
        <v>-11.215</v>
        <stp/>
        <stp>##V3_BDPV12</stp>
        <stp>SCWX US Equity</stp>
        <stp>BEST_NET_INCOME</stp>
        <stp>[new model.xlsx]Raw!R160C46</stp>
        <stp>BEST_FPERIOD_OVERRIDE=1TY</stp>
        <stp>EQY_FUND_CRNCY=USD</stp>
        <stp>FA_ADJUSTED=Y</stp>
        <tr r="AT160" s="4"/>
      </tp>
      <tp>
        <v>543.6730089111328</v>
        <stp/>
        <stp>##V3_BDPV12</stp>
        <stp>FEYE US Equity</stp>
        <stp>TRAIL_12M_GROSS_PROFIT</stp>
        <stp>[new model.xlsx]Raw!R96C38</stp>
        <stp>EQY_FUND_CRNCY=USD</stp>
        <stp>FA_ADJUSTED=Y</stp>
        <tr r="AL96" s="4"/>
      </tp>
      <tp>
        <v>344.3</v>
        <stp/>
        <stp>##V3_BDPV12</stp>
        <stp>FICO US Equity</stp>
        <stp>BEST_EBITDA</stp>
        <stp>[new model.xlsx]Raw!R72C44</stp>
        <stp>BEST_FPERIOD_OVERRIDE=1TY</stp>
        <stp>EQY_FUND_CRNCY=USD</stp>
        <stp>FA_ADJUSTED=Y</stp>
        <tr r="AR72" s="4"/>
      </tp>
      <tp>
        <v>444.18800915527345</v>
        <stp/>
        <stp>##V3_BDPV12</stp>
        <stp>PAYC US Equity</stp>
        <stp>TRAIL_12M_GROSS_PROFIT</stp>
        <stp>[new model.xlsx]Raw!R62C38</stp>
        <stp>EQY_FUND_CRNCY=USD</stp>
        <stp>FA_ADJUSTED=Y</stp>
        <tr r="AL62" s="4"/>
      </tp>
      <tp>
        <v>49.837000000000003</v>
        <stp/>
        <stp>##V3_BDPV12</stp>
        <stp>EPAY US Equity</stp>
        <stp>IS_GENL_&amp;_ADMIN_EXPN_COMP_BASIS</stp>
        <stp>[new model.xlsx]Raw!R104C42</stp>
        <stp>BEST_FPERIOD_OVERRIDE=1TY</stp>
        <stp>EQY_FUND_CRNCY=USD</stp>
        <stp>FA_ADJUSTED=Y</stp>
        <tr r="AP104" s="4"/>
      </tp>
      <tp t="s">
        <v>#N/A N/A</v>
        <stp/>
        <stp>##V3_BDHV12</stp>
        <stp>QTWO US EQUITY</stp>
        <stp>ENTERPRISE_VALUE</stp>
        <stp>10/24/2018</stp>
        <stp>10/24/2018</stp>
        <stp>[new model.xlsx]Raw (2)!R46C33</stp>
        <stp>EQY_FUND_CRNCY=USD</stp>
        <tr r="AG46" s="12"/>
      </tp>
      <tp>
        <v>10.696</v>
        <stp/>
        <stp>##V3_BDPV12</stp>
        <stp>ALLT US Equity</stp>
        <stp>IS_GENL_&amp;_ADMIN_EXPN_COMP_BASIS</stp>
        <stp>[new model.xlsx]Raw!R209C42</stp>
        <stp>BEST_FPERIOD_OVERRIDE=1TY</stp>
        <stp>EQY_FUND_CRNCY=USD</stp>
        <stp>FA_ADJUSTED=Y</stp>
        <tr r="AP209" s="4"/>
      </tp>
      <tp>
        <v>87.575000000000003</v>
        <stp/>
        <stp>##V3_BDPV12</stp>
        <stp>CVLT US Equity</stp>
        <stp>IS_GENL_&amp;_ADMIN_EXPN_COMP_BASIS</stp>
        <stp>[new model.xlsx]Raw!R109C42</stp>
        <stp>BEST_FPERIOD_OVERRIDE=1TY</stp>
        <stp>EQY_FUND_CRNCY=USD</stp>
        <stp>FA_ADJUSTED=Y</stp>
        <tr r="AP109" s="4"/>
      </tp>
      <tp>
        <v>5351.8642</v>
        <stp/>
        <stp>##V3_BDHV12</stp>
        <stp>RP US Equity</stp>
        <stp>CURR_ENTP_VAL</stp>
        <stp>10/24/2018</stp>
        <stp>10/24/2018</stp>
        <stp>[new model.xlsx]Raw!R75C34</stp>
        <stp>EQY_FUND_CRNCY=USD</stp>
        <tr r="AH75" s="4"/>
      </tp>
      <tp t="s">
        <v>#N/A N/A</v>
        <stp/>
        <stp>##V3_BDPV12</stp>
        <stp>ANSS US Equity</stp>
        <stp>IS_S&amp;M_EXPENSE_COMP_BASIS</stp>
        <stp>[new model.xlsx]Raw (2)!R100C41</stp>
        <stp>BEST_FPERIOD_OVERRIDE=1TY</stp>
        <stp>EQY_FUND_CRNCY=USD</stp>
        <stp>FA_ADJUSTED=Y</stp>
        <tr r="AO100" s="12"/>
      </tp>
      <tp>
        <v>28.033999999999999</v>
        <stp/>
        <stp>##V3_BDPV12</stp>
        <stp>SMAR US Equity</stp>
        <stp>IS_GENL_&amp;_ADMIN_EXPN_COMP_BASIS</stp>
        <stp>[new model.xlsx]Raw!R114C42</stp>
        <stp>BEST_FPERIOD_OVERRIDE=1TY</stp>
        <stp>EQY_FUND_CRNCY=USD</stp>
        <stp>FA_ADJUSTED=Y</stp>
        <tr r="AP114" s="4"/>
      </tp>
      <tp>
        <v>85.539000000000001</v>
        <stp/>
        <stp>##V3_BDPV12</stp>
        <stp>CLDR US Equity</stp>
        <stp>IS_GENL_&amp;_ADMIN_EXPN_COMP_BASIS</stp>
        <stp>[new model.xlsx]Raw!R121C42</stp>
        <stp>BEST_FPERIOD_OVERRIDE=1TY</stp>
        <stp>EQY_FUND_CRNCY=USD</stp>
        <stp>FA_ADJUSTED=Y</stp>
        <tr r="AP121" s="4"/>
      </tp>
      <tp>
        <v>34.286000000000001</v>
        <stp/>
        <stp>##V3_BDPV12</stp>
        <stp>AVLR US Equity</stp>
        <stp>IS_GENL_&amp;_ADMIN_EXPN_COMP_BASIS</stp>
        <stp>[new model.xlsx]Raw!R119C42</stp>
        <stp>BEST_FPERIOD_OVERRIDE=1TY</stp>
        <stp>EQY_FUND_CRNCY=USD</stp>
        <stp>FA_ADJUSTED=Y</stp>
        <tr r="AP119" s="4"/>
      </tp>
      <tp>
        <v>45.738999999999997</v>
        <stp/>
        <stp>##V3_BDPV12</stp>
        <stp>PRGS US Equity</stp>
        <stp>IS_GENL_&amp;_ADMIN_EXPN_COMP_BASIS</stp>
        <stp>[new model.xlsx]Raw!R152C42</stp>
        <stp>BEST_FPERIOD_OVERRIDE=1TY</stp>
        <stp>EQY_FUND_CRNCY=USD</stp>
        <stp>FA_ADJUSTED=Y</stp>
        <tr r="AP152" s="4"/>
      </tp>
      <tp t="s">
        <v>#N/A N/A</v>
        <stp/>
        <stp>##V3_BDHV12</stp>
        <stp>TEAM US EQUITY</stp>
        <stp>ENTERPRISE_VALUE</stp>
        <stp>10/24/2018</stp>
        <stp>10/24/2018</stp>
        <stp>[new model.xlsx]Raw (2)!R33C33</stp>
        <stp>EQY_FUND_CRNCY=USD</stp>
        <tr r="AG33" s="12"/>
      </tp>
      <tp>
        <v>23.291</v>
        <stp/>
        <stp>##V3_BDPV12</stp>
        <stp>UPLD US Equity</stp>
        <stp>IS_GENL_&amp;_ADMIN_EXPN_COMP_BASIS</stp>
        <stp>[new model.xlsx]Raw!R179C42</stp>
        <stp>BEST_FPERIOD_OVERRIDE=1TY</stp>
        <stp>EQY_FUND_CRNCY=USD</stp>
        <stp>FA_ADJUSTED=Y</stp>
        <tr r="AP179" s="4"/>
      </tp>
      <tp>
        <v>17831.214199999999</v>
        <stp/>
        <stp>##V3_BDHV12</stp>
        <stp>CA US Equity</stp>
        <stp>CURR_ENTP_VAL</stp>
        <stp>10/24/2018</stp>
        <stp>10/24/2018</stp>
        <stp>[new model.xlsx]Raw!R35C34</stp>
        <stp>EQY_FUND_CRNCY=USD</stp>
        <tr r="AH35" s="4"/>
      </tp>
      <tp>
        <v>1413.6980000000001</v>
        <stp/>
        <stp>##V3_BDPV12</stp>
        <stp>TTWO US Equity</stp>
        <stp>Sales_rev_turn</stp>
        <stp>[new model.xlsx]Combined Full Sample!R186C7</stp>
        <stp>EQY_FUND_YEAR=2016</stp>
        <tr r="G186" s="14"/>
      </tp>
      <tp>
        <v>2748.4939999999997</v>
        <stp/>
        <stp>##V3_BDPV12</stp>
        <stp>SSNC US Equity</stp>
        <stp>TRAIL_12M_NET_SALES</stp>
        <stp>[new model.xlsx]Raw!R49C35</stp>
        <stp>EQY_FUND_CRNCY=USD</stp>
        <stp>FA_ADJUSTED=Y</stp>
        <tr r="AI49" s="4"/>
      </tp>
      <tp>
        <v>4750</v>
        <stp/>
        <stp>##V3_BDPV12</stp>
        <stp>SYMC US Equity</stp>
        <stp>TRAIL_12M_NET_SALES</stp>
        <stp>[new model.xlsx]Raw!R50C35</stp>
        <stp>EQY_FUND_CRNCY=USD</stp>
        <stp>FA_ADJUSTED=Y</stp>
        <tr r="AI50" s="4"/>
      </tp>
      <tp>
        <v>530.029</v>
        <stp/>
        <stp>##V3_BDPV12</stp>
        <stp>PAYC US Equity</stp>
        <stp>TRAIL_12M_NET_SALES</stp>
        <stp>[new model.xlsx]Raw!R62C35</stp>
        <stp>EQY_FUND_CRNCY=USD</stp>
        <stp>FA_ADJUSTED=Y</stp>
        <tr r="AI62" s="4"/>
      </tp>
      <tp>
        <v>248.06399999999996</v>
        <stp/>
        <stp>##V3_BDPV12</stp>
        <stp>XELAU US Equity</stp>
        <stp>TRAIL_12M_EBITDA</stp>
        <stp>[new model.xlsx]Raw!R177C43</stp>
        <stp>EQY_FUND_CRNCY=USD</stp>
        <stp>FA_ADJUSTED=Y</stp>
        <tr r="AQ177" s="4"/>
      </tp>
      <tp t="s">
        <v>Data Processing &amp; Outsourced S</v>
        <stp/>
        <stp>##V3_BDPV12</stp>
        <stp>SYKE US Equity</stp>
        <stp>GICS_SUB_INDUSTRY_NAME</stp>
        <stp>[new model.xlsx]Raw!R156C32</stp>
        <tr r="AF156" s="4"/>
      </tp>
      <tp>
        <v>4.0609999999999999</v>
        <stp/>
        <stp>##V3_BDPV12</stp>
        <stp>AYX US Equity</stp>
        <stp>BEST_EBITDA</stp>
        <stp>[new model.xlsx]Raw!R108C44</stp>
        <stp>BEST_FPERIOD_OVERRIDE=1TY</stp>
        <stp>EQY_FUND_CRNCY=USD</stp>
        <stp>FA_ADJUSTED=Y</stp>
        <tr r="AR108" s="4"/>
      </tp>
      <tp t="s">
        <v>Data Processing &amp; Outsourced S</v>
        <stp/>
        <stp>##V3_BDPV12</stp>
        <stp>GSKY US Equity</stp>
        <stp>GICS_SUB_INDUSTRY_NAME</stp>
        <stp>[new model.xlsx]Raw!R110C32</stp>
        <tr r="AF110" s="4"/>
      </tp>
      <tp>
        <v>159.935</v>
        <stp/>
        <stp>##V3_BDPV12</stp>
        <stp>ESTC US Equity</stp>
        <stp>TRAIL_12M_NET_SALES</stp>
        <stp>[new model.xlsx]Raw!R85C35</stp>
        <stp>EQY_FUND_CRNCY=USD</stp>
        <stp>FA_ADJUSTED=Y</stp>
        <tr r="AI85" s="4"/>
      </tp>
      <tp>
        <v>6801.4592000000002</v>
        <stp/>
        <stp>##V3_BDHV12</stp>
        <stp>AZPN US Equity</stp>
        <stp>CURR_ENTP_VAL</stp>
        <stp>10/24/2018</stp>
        <stp>10/24/2018</stp>
        <stp>[new model.xlsx]Raw!R66C34</stp>
        <stp>EQY_FUND_CRNCY=USD</stp>
        <tr r="AH66" s="4"/>
      </tp>
      <tp>
        <v>1393.9970000000001</v>
        <stp/>
        <stp>##V3_BDPV12</stp>
        <stp>UBI FP Equity</stp>
        <stp>Sales_rev_turn</stp>
        <stp>[new model.xlsx]Combined Full Sample!R190C7</stp>
        <stp>EQY_FUND_YEAR=2016</stp>
        <tr r="G190" s="14"/>
      </tp>
      <tp>
        <v>216.499</v>
        <stp/>
        <stp>##V3_BDPV12</stp>
        <stp>III US Equity</stp>
        <stp>Sales_rev_turn</stp>
        <stp>[new model.xlsx]Combined Full Sample!R167C7</stp>
        <stp>EQY_FUND_YEAR=2016</stp>
        <tr r="G167" s="14"/>
      </tp>
      <tp>
        <v>583.90300000000002</v>
        <stp/>
        <stp>##V3_BDPV12</stp>
        <stp>CDR PW Equity</stp>
        <stp>Sales_rev_turn</stp>
        <stp>[new model.xlsx]Combined Full Sample!R199C7</stp>
        <stp>EQY_FUND_YEAR=2016</stp>
        <tr r="G199" s="14"/>
      </tp>
      <tp>
        <v>136</v>
        <stp/>
        <stp>##V3_BDPV12</stp>
        <stp>TIVO US Equity</stp>
        <stp>BEST_NET_INCOME</stp>
        <stp>[new model.xlsx]Raw!R150C46</stp>
        <stp>BEST_FPERIOD_OVERRIDE=1TY</stp>
        <stp>EQY_FUND_CRNCY=USD</stp>
        <stp>FA_ADJUSTED=Y</stp>
        <tr r="AT150" s="4"/>
      </tp>
      <tp>
        <v>14.532999999999999</v>
        <stp/>
        <stp>##V3_BDPV12</stp>
        <stp>OSPN US Equity</stp>
        <stp>BEST_NET_INCOME</stp>
        <stp>[new model.xlsx]Raw!R176C46</stp>
        <stp>BEST_FPERIOD_OVERRIDE=1TY</stp>
        <stp>EQY_FUND_CRNCY=USD</stp>
        <stp>FA_ADJUSTED=Y</stp>
        <tr r="AT176" s="4"/>
      </tp>
      <tp>
        <v>-32.75</v>
        <stp/>
        <stp>##V3_BDPV12</stp>
        <stp>APPN US Equity</stp>
        <stp>BEST_NET_INCOME</stp>
        <stp>[new model.xlsx]Raw!R146C46</stp>
        <stp>BEST_FPERIOD_OVERRIDE=1TY</stp>
        <stp>EQY_FUND_CRNCY=USD</stp>
        <stp>FA_ADJUSTED=Y</stp>
        <tr r="AT146" s="4"/>
      </tp>
      <tp>
        <v>-13.758000000000001</v>
        <stp/>
        <stp>##V3_BDPV12</stp>
        <stp>GSUM US Equity</stp>
        <stp>BEST_NET_INCOME</stp>
        <stp>[new model.xlsx]Raw!R213C46</stp>
        <stp>BEST_FPERIOD_OVERRIDE=1TY</stp>
        <stp>EQY_FUND_CRNCY=USD</stp>
        <stp>FA_ADJUSTED=Y</stp>
        <tr r="AT213" s="4"/>
      </tp>
      <tp>
        <v>55.1</v>
        <stp/>
        <stp>##V3_BDPV12</stp>
        <stp>QIWI US Equity</stp>
        <stp>BEST_NET_INCOME</stp>
        <stp>[new model.xlsx]Raw!R171C46</stp>
        <stp>BEST_FPERIOD_OVERRIDE=1TY</stp>
        <stp>EQY_FUND_CRNCY=USD</stp>
        <stp>FA_ADJUSTED=Y</stp>
        <tr r="AT171" s="4"/>
      </tp>
      <tp>
        <v>1887.4870053710938</v>
        <stp/>
        <stp>##V3_BDPV12</stp>
        <stp>OTEX CN Equity</stp>
        <stp>TRAIL_12M_GROSS_PROFIT</stp>
        <stp>[new model.xlsx]Raw!R56C38</stp>
        <stp>EQY_FUND_CRNCY=USD</stp>
        <stp>FA_ADJUSTED=Y</stp>
        <tr r="AL56" s="4"/>
      </tp>
      <tp>
        <v>41.564999999999998</v>
        <stp/>
        <stp>##V3_BDPV12</stp>
        <stp>APPF US Equity</stp>
        <stp>BEST_NET_INCOME</stp>
        <stp>[new model.xlsx]Raw!R126C46</stp>
        <stp>BEST_FPERIOD_OVERRIDE=1TY</stp>
        <stp>EQY_FUND_CRNCY=USD</stp>
        <stp>FA_ADJUSTED=Y</stp>
        <tr r="AT126" s="4"/>
      </tp>
      <tp>
        <v>40.033999999999999</v>
        <stp/>
        <stp>##V3_BDPV12</stp>
        <stp>LPSN US Equity</stp>
        <stp>IS_RD_EXPEND</stp>
        <stp>[new model.xlsx]Raw (2)!R95C40</stp>
        <stp>BEST_FPERIOD_OVERRIDE=1TY</stp>
        <stp>EQY_FUND_CRNCY=USD</stp>
        <stp>FA_ADJUSTED=Y</stp>
        <tr r="AN95" s="12"/>
      </tp>
      <tp>
        <v>109.44299902343749</v>
        <stp/>
        <stp>##V3_BDPV12</stp>
        <stp>APPF US EQUITY</stp>
        <stp>TRAIL_12M_GROSS_PROFIT</stp>
        <stp>[new model.xlsx]Raw (2)!R43C38</stp>
        <stp>EQY_FUND_CRNCY=USD</stp>
        <stp>FA_ADJUSTED=Y</stp>
        <tr r="AL43" s="12"/>
      </tp>
      <tp>
        <v>196.37299999999999</v>
        <stp/>
        <stp>##V3_BDPV12</stp>
        <stp>TTWO US Equity</stp>
        <stp>IS_RD_EXPEND</stp>
        <stp>[new model.xlsx]Raw (2)!R71C40</stp>
        <stp>BEST_FPERIOD_OVERRIDE=1TY</stp>
        <stp>EQY_FUND_CRNCY=USD</stp>
        <stp>FA_ADJUSTED=Y</stp>
        <tr r="AN71" s="12"/>
      </tp>
      <tp>
        <v>2506.9990634765627</v>
        <stp/>
        <stp>##V3_BDPV12</stp>
        <stp>CTXS US Equity</stp>
        <stp>TRAIL_12M_GROSS_PROFIT</stp>
        <stp>[new model.xlsx]Raw!R44C38</stp>
        <stp>EQY_FUND_CRNCY=USD</stp>
        <stp>FA_ADJUSTED=Y</stp>
        <tr r="AL44" s="4"/>
      </tp>
      <tp>
        <v>46</v>
        <stp/>
        <stp>##V3_BDPV12</stp>
        <stp>OPRA US Equity</stp>
        <stp>BEST_NET_INCOME</stp>
        <stp>[new model.xlsx]Raw!R174C46</stp>
        <stp>BEST_FPERIOD_OVERRIDE=1TY</stp>
        <stp>EQY_FUND_CRNCY=USD</stp>
        <stp>FA_ADJUSTED=Y</stp>
        <tr r="AT174" s="4"/>
      </tp>
      <tp>
        <v>-7.3529999999999998</v>
        <stp/>
        <stp>##V3_BDPV12</stp>
        <stp>JG US Equity</stp>
        <stp>BEST_EBITDA</stp>
        <stp>[new model.xlsx]Raw!R178C44</stp>
        <stp>BEST_FPERIOD_OVERRIDE=1TY</stp>
        <stp>EQY_FUND_CRNCY=USD</stp>
        <stp>FA_ADJUSTED=Y</stp>
        <tr r="AR178" s="4"/>
      </tp>
      <tp>
        <v>548.20000000000005</v>
        <stp/>
        <stp>##V3_BDPV12</stp>
        <stp>JKHY US Equity</stp>
        <stp>BEST_EBITDA</stp>
        <stp>[new model.xlsx]Raw!R51C44</stp>
        <stp>BEST_FPERIOD_OVERRIDE=1TY</stp>
        <stp>EQY_FUND_CRNCY=USD</stp>
        <stp>FA_ADJUSTED=Y</stp>
        <tr r="AR51" s="4"/>
      </tp>
      <tp>
        <v>93.233999999999995</v>
        <stp/>
        <stp>##V3_BDPV12</stp>
        <stp>ALTR US Equity</stp>
        <stp>IS_RD_EXPEND</stp>
        <stp>[new model.xlsx]Raw (2)!R92C40</stp>
        <stp>BEST_FPERIOD_OVERRIDE=1TY</stp>
        <stp>EQY_FUND_CRNCY=USD</stp>
        <stp>FA_ADJUSTED=Y</stp>
        <tr r="AN92" s="12"/>
      </tp>
      <tp>
        <v>32.673999999999999</v>
        <stp/>
        <stp>##V3_BDPV12</stp>
        <stp>ALTR US Equity</stp>
        <stp>BEST_NET_INCOME</stp>
        <stp>[new model.xlsx]Raw!R112C46</stp>
        <stp>BEST_FPERIOD_OVERRIDE=1TY</stp>
        <stp>EQY_FUND_CRNCY=USD</stp>
        <stp>FA_ADJUSTED=Y</stp>
        <tr r="AT112" s="4"/>
      </tp>
      <tp>
        <v>474.64899768066408</v>
        <stp/>
        <stp>##V3_BDPV12</stp>
        <stp>PFPT US EQUITY</stp>
        <stp>TRAIL_12M_GROSS_PROFIT</stp>
        <stp>[new model.xlsx]Raw (2)!R34C38</stp>
        <stp>EQY_FUND_CRNCY=USD</stp>
        <stp>FA_ADJUSTED=Y</stp>
        <tr r="AL34" s="12"/>
      </tp>
      <tp>
        <v>84.1</v>
        <stp/>
        <stp>##V3_BDPV12</stp>
        <stp>ADSK US Equity</stp>
        <stp>TRAIL_12M_FREE_CASH_FLOW</stp>
        <stp>[new model.xlsx]Combined Full Sample!R13C25</stp>
        <tr r="Y13" s="14"/>
      </tp>
      <tp>
        <v>138.00200000000001</v>
        <stp/>
        <stp>##V3_BDPV12</stp>
        <stp>ACIW US Equity</stp>
        <stp>TRAIL_12M_FREE_CASH_FLOW</stp>
        <stp>[new model.xlsx]Combined Full Sample!R77C25</stp>
        <tr r="Y77" s="14"/>
      </tp>
      <tp>
        <v>32.57</v>
        <stp/>
        <stp>##V3_BDPV12</stp>
        <stp>ALTR US Equity</stp>
        <stp>TRAIL_12M_FREE_CASH_FLOW</stp>
        <stp>[new model.xlsx]Combined Full Sample!R88C25</stp>
        <tr r="Y88" s="14"/>
      </tp>
      <tp>
        <v>41.491</v>
        <stp/>
        <stp>##V3_BDPV12</stp>
        <stp>ALRM US Equity</stp>
        <stp>TRAIL_12M_FREE_CASH_FLOW</stp>
        <stp>[new model.xlsx]Combined Full Sample!R95C25</stp>
        <tr r="Y95" s="14"/>
      </tp>
      <tp>
        <v>417.50700000000001</v>
        <stp/>
        <stp>##V3_BDPV12</stp>
        <stp>ANSS US Equity</stp>
        <stp>TRAIL_12M_FREE_CASH_FLOW</stp>
        <stp>[new model.xlsx]Combined Full Sample!R30C25</stp>
        <tr r="Y30" s="14"/>
      </tp>
      <tp>
        <v>1082.9000000000001</v>
        <stp/>
        <stp>##V3_BDPV12</stp>
        <stp>ATHN US Equity</stp>
        <stp>Sales_rev_turn</stp>
        <stp>[new model.xlsx]Combined Full Sample!R198C7</stp>
        <stp>EQY_FUND_YEAR=2016</stp>
        <tr r="G198" s="14"/>
      </tp>
      <tp>
        <v>-17.495999999999999</v>
        <stp/>
        <stp>##V3_BDPV12</stp>
        <stp>AVLR US Equity</stp>
        <stp>TRAIL_12M_FREE_CASH_FLOW</stp>
        <stp>[new model.xlsx]Combined Full Sample!R94C25</stp>
        <tr r="Y94" s="14"/>
      </tp>
      <tp>
        <v>22.337</v>
        <stp/>
        <stp>##V3_BDPV12</stp>
        <stp>CBLK US Equity</stp>
        <stp>IS_GENL_&amp;_ADMIN_EXPN_COMP_BASIS</stp>
        <stp>[new model.xlsx]Raw!R158C42</stp>
        <stp>BEST_FPERIOD_OVERRIDE=1TY</stp>
        <stp>EQY_FUND_CRNCY=USD</stp>
        <stp>FA_ADJUSTED=Y</stp>
        <tr r="AP158" s="4"/>
      </tp>
      <tp>
        <v>203.441</v>
        <stp/>
        <stp>##V3_BDPV12</stp>
        <stp>TYPE US Equity</stp>
        <stp>Sales_rev_turn</stp>
        <stp>[new model.xlsx]Combined Full Sample!R140C7</stp>
        <stp>EQY_FUND_YEAR=2016</stp>
        <tr r="G140" s="14"/>
      </tp>
      <tp t="s">
        <v>#N/A N/A</v>
        <stp/>
        <stp>##V3_BDHV12</stp>
        <stp>QLYS US EQUITY</stp>
        <stp>ENTERPRISE_VALUE</stp>
        <stp>10/24/2018</stp>
        <stp>10/24/2018</stp>
        <stp>[new model.xlsx]Raw (2)!R57C33</stp>
        <stp>EQY_FUND_CRNCY=USD</stp>
        <tr r="AG57" s="12"/>
      </tp>
      <tp t="s">
        <v>#N/A N/A</v>
        <stp/>
        <stp>##V3_BDHV12</stp>
        <stp>ULTI US EQUITY</stp>
        <stp>ENTERPRISE_VALUE</stp>
        <stp>10/24/2018</stp>
        <stp>10/24/2018</stp>
        <stp>[new model.xlsx]Raw (2)!R53C33</stp>
        <stp>EQY_FUND_CRNCY=USD</stp>
        <tr r="AG53" s="12"/>
      </tp>
      <tp>
        <v>35.222000000000001</v>
        <stp/>
        <stp>##V3_BDPV12</stp>
        <stp>QADB US Equity</stp>
        <stp>IS_GENL_&amp;_ADMIN_EXPN_COMP_BASIS</stp>
        <stp>[new model.xlsx]Raw!R170C42</stp>
        <stp>BEST_FPERIOD_OVERRIDE=1TY</stp>
        <stp>EQY_FUND_CRNCY=USD</stp>
        <stp>FA_ADJUSTED=Y</stp>
        <tr r="AP170" s="4"/>
      </tp>
      <tp>
        <v>199.48799999999997</v>
        <stp/>
        <stp>##V3_BDPV12</stp>
        <stp>AZPN US Equity</stp>
        <stp>TRAIL_12M_FREE_CASH_FLOW</stp>
        <stp>[new model.xlsx]Combined Full Sample!R47C25</stp>
        <tr r="Y47" s="14"/>
      </tp>
      <tp>
        <v>8.1589877058237565</v>
        <stp/>
        <stp>##V3_BDPV12</stp>
        <stp>FDEV LN Equity</stp>
        <stp>IS_S&amp;M_EXPENSE_COMP_BASIS</stp>
        <stp>[new model.xlsx]Raw (2)!R69C41</stp>
        <stp>BEST_FPERIOD_OVERRIDE=1TY</stp>
        <stp>EQY_FUND_CRNCY=USD</stp>
        <stp>FA_ADJUSTED=Y</stp>
        <tr r="AO69" s="12"/>
      </tp>
      <tp>
        <v>16.303000000000001</v>
        <stp/>
        <stp>##V3_BDPV12</stp>
        <stp>EBIX US Equity</stp>
        <stp>IS_S&amp;M_EXPENSE_COMP_BASIS</stp>
        <stp>[new model.xlsx]Raw (2)!R77C41</stp>
        <stp>BEST_FPERIOD_OVERRIDE=1TY</stp>
        <stp>EQY_FUND_CRNCY=USD</stp>
        <stp>FA_ADJUSTED=Y</stp>
        <tr r="AO77" s="12"/>
      </tp>
      <tp>
        <v>847.66399999999999</v>
        <stp/>
        <stp>##V3_BDPV12</stp>
        <stp>BLKB US Equity</stp>
        <stp>TRAIL_12M_NET_SALES</stp>
        <stp>[new model.xlsx]Raw!R95C35</stp>
        <stp>EQY_FUND_CRNCY=USD</stp>
        <stp>FA_ADJUSTED=Y</stp>
        <tr r="AI95" s="4"/>
      </tp>
      <tp>
        <v>61.901999999999994</v>
        <stp/>
        <stp>##V3_BDPV12</stp>
        <stp>MDB US Equity</stp>
        <stp>BS_CASH_NEAR_CASH_ITEM</stp>
        <stp>[new model.xlsx]Combined Full Sample!R173C26</stp>
        <tr r="Z173" s="14"/>
      </tp>
      <tp>
        <v>460.99100408935544</v>
        <stp/>
        <stp>##V3_BDPV12</stp>
        <stp>MDSO US EQUITY</stp>
        <stp>TRAIL_12M_GROSS_PROFIT</stp>
        <stp>[new model.xlsx]Raw (2)!R59C38</stp>
        <stp>EQY_FUND_CRNCY=USD</stp>
        <stp>FA_ADJUSTED=Y</stp>
        <tr r="AL59" s="12"/>
      </tp>
      <tp>
        <v>92.819000000000003</v>
        <stp/>
        <stp>##V3_BDPV12</stp>
        <stp>DATA US Equity</stp>
        <stp>BEST_EBITDA</stp>
        <stp>[new model.xlsx]Raw!R58C44</stp>
        <stp>BEST_FPERIOD_OVERRIDE=1TY</stp>
        <stp>EQY_FUND_CRNCY=USD</stp>
        <stp>FA_ADJUSTED=Y</stp>
        <tr r="AR58" s="4"/>
      </tp>
      <tp>
        <v>176.20000000000002</v>
        <stp/>
        <stp>##V3_BDPV12</stp>
        <stp>BLKB US Equity</stp>
        <stp>BEST_EBITDA</stp>
        <stp>[new model.xlsx]Raw!R95C44</stp>
        <stp>BEST_FPERIOD_OVERRIDE=1TY</stp>
        <stp>EQY_FUND_CRNCY=USD</stp>
        <stp>FA_ADJUSTED=Y</stp>
        <tr r="AR95" s="4"/>
      </tp>
      <tp>
        <v>1171</v>
        <stp/>
        <stp>##V3_BDPV12</stp>
        <stp>SABR US Equity</stp>
        <stp>BEST_EBITDA</stp>
        <stp>[new model.xlsx]Raw!R68C44</stp>
        <stp>BEST_FPERIOD_OVERRIDE=1TY</stp>
        <stp>EQY_FUND_CRNCY=USD</stp>
        <stp>FA_ADJUSTED=Y</stp>
        <tr r="AR68" s="4"/>
      </tp>
      <tp>
        <v>139.10900132751465</v>
        <stp/>
        <stp>##V3_BDPV12</stp>
        <stp>INST US EQUITY</stp>
        <stp>TRAIL_12M_GROSS_PROFIT</stp>
        <stp>[new model.xlsx]Raw (2)!R40C38</stp>
        <stp>EQY_FUND_CRNCY=USD</stp>
        <stp>FA_ADJUSTED=Y</stp>
        <tr r="AL40" s="12"/>
      </tp>
      <tp>
        <v>-22.436</v>
        <stp/>
        <stp>##V3_BDPV12</stp>
        <stp>INST US Equity</stp>
        <stp>BEST_NET_INCOME</stp>
        <stp>[new model.xlsx]Raw!R166C46</stp>
        <stp>BEST_FPERIOD_OVERRIDE=1TY</stp>
        <stp>EQY_FUND_CRNCY=USD</stp>
        <stp>FA_ADJUSTED=Y</stp>
        <tr r="AT166" s="4"/>
      </tp>
      <tp>
        <v>91154</v>
        <stp/>
        <stp>##V3_BDPV12</stp>
        <stp>MSFT US Equity</stp>
        <stp>sales_rev_turn</stp>
        <stp>[new model.xlsx]Combined Full Sample (2)!R5C7</stp>
        <stp>EQY_FUND_YEAR=2016</stp>
        <tr r="G5" s="181"/>
      </tp>
      <tp>
        <v>40.450000000000003</v>
        <stp/>
        <stp>##V3_BDPV12</stp>
        <stp>MSTR US Equity</stp>
        <stp>BEST_NET_INCOME</stp>
        <stp>[new model.xlsx]Raw!R151C46</stp>
        <stp>BEST_FPERIOD_OVERRIDE=1TY</stp>
        <stp>EQY_FUND_CRNCY=USD</stp>
        <stp>FA_ADJUSTED=Y</stp>
        <tr r="AT151" s="4"/>
      </tp>
      <tp t="s">
        <v>#N/A N/A</v>
        <stp/>
        <stp>##V3_BDHV12</stp>
        <stp>TWLO US EQUITY</stp>
        <stp>ENTERPRISE_VALUE</stp>
        <stp>10/24/2018</stp>
        <stp>10/24/2018</stp>
        <stp>[new model.xlsx]Raw (2)!R21C33</stp>
        <stp>EQY_FUND_CRNCY=USD</stp>
        <tr r="AG21" s="12"/>
      </tp>
      <tp>
        <v>149.40600000000001</v>
        <stp/>
        <stp>##V3_BDPV12</stp>
        <stp>BLKB US Equity</stp>
        <stp>TRAIL_12M_FREE_CASH_FLOW</stp>
        <stp>[new model.xlsx]Combined Full Sample!R71C25</stp>
        <tr r="Y71" s="14"/>
      </tp>
      <tp>
        <v>36.517000000000003</v>
        <stp/>
        <stp>##V3_BDPV12</stp>
        <stp>XNET US Equity</stp>
        <stp>IS_GENL_&amp;_ADMIN_EXPN_COMP_BASIS</stp>
        <stp>[new model.xlsx]Raw!R192C42</stp>
        <stp>BEST_FPERIOD_OVERRIDE=1TY</stp>
        <stp>EQY_FUND_CRNCY=USD</stp>
        <stp>FA_ADJUSTED=Y</stp>
        <tr r="AP192" s="4"/>
      </tp>
      <tp>
        <v>28321.065999999999</v>
        <stp/>
        <stp>##V3_BDHV12</stp>
        <stp>SQ US Equity</stp>
        <stp>CURR_ENTP_VAL</stp>
        <stp>10/24/2018</stp>
        <stp>10/24/2018</stp>
        <stp>[new model.xlsx]Raw!R27C34</stp>
        <stp>EQY_FUND_CRNCY=USD</stp>
        <tr r="AH27" s="4"/>
      </tp>
      <tp t="s">
        <v>#N/A N/A</v>
        <stp/>
        <stp>##V3_BDPV12</stp>
        <stp>EGOV US Equity</stp>
        <stp>IS_GENL_&amp;_ADMIN_EXPN_COMP_BASIS</stp>
        <stp>[new model.xlsx]Raw!R168C42</stp>
        <stp>BEST_FPERIOD_OVERRIDE=1TY</stp>
        <stp>EQY_FUND_CRNCY=USD</stp>
        <stp>FA_ADJUSTED=Y</stp>
        <tr r="AP168" s="4"/>
      </tp>
      <tp>
        <v>15.263297</v>
        <stp/>
        <stp>##V3_BDPV12</stp>
        <stp>AMBR US Equity</stp>
        <stp>IS_GENL_&amp;_ADMIN_EXPN_COMP_BASIS</stp>
        <stp>[new model.xlsx]Raw!R205C42</stp>
        <stp>BEST_FPERIOD_OVERRIDE=1TY</stp>
        <stp>EQY_FUND_CRNCY=USD</stp>
        <stp>FA_ADJUSTED=Y</stp>
        <tr r="AP205" s="4"/>
      </tp>
      <tp>
        <v>28.091000000000001</v>
        <stp/>
        <stp>##V3_BDPV12</stp>
        <stp>MOBL US Equity</stp>
        <stp>IS_GENL_&amp;_ADMIN_EXPN_COMP_BASIS</stp>
        <stp>[new model.xlsx]Raw!R185C42</stp>
        <stp>BEST_FPERIOD_OVERRIDE=1TY</stp>
        <stp>EQY_FUND_CRNCY=USD</stp>
        <stp>FA_ADJUSTED=Y</stp>
        <tr r="AP185" s="4"/>
      </tp>
      <tp>
        <v>60.356287031372382</v>
        <stp/>
        <stp>##V3_BDPV12</stp>
        <stp>CMCM US Equity</stp>
        <stp>IS_GENL_&amp;_ADMIN_EXPN_COMP_BASIS</stp>
        <stp>[new model.xlsx]Raw!R164C42</stp>
        <stp>BEST_FPERIOD_OVERRIDE=1TY</stp>
        <stp>EQY_FUND_CRNCY=USD</stp>
        <stp>FA_ADJUSTED=Y</stp>
        <tr r="AP164" s="4"/>
      </tp>
      <tp>
        <v>42.177999999999997</v>
        <stp/>
        <stp>##V3_BDPV12</stp>
        <stp>MODN US Equity</stp>
        <stp>IS_GENL_&amp;_ADMIN_EXPN_COMP_BASIS</stp>
        <stp>[new model.xlsx]Raw!R183C42</stp>
        <stp>BEST_FPERIOD_OVERRIDE=1TY</stp>
        <stp>EQY_FUND_CRNCY=USD</stp>
        <stp>FA_ADJUSTED=Y</stp>
        <tr r="AP183" s="4"/>
      </tp>
      <tp>
        <v>30.983000000000001</v>
        <stp/>
        <stp>##V3_BDPV12</stp>
        <stp>CYRN US Equity</stp>
        <stp>Sales_rev_turn</stp>
        <stp>[new model.xlsx]Combined Full Sample!R170C7</stp>
        <stp>EQY_FUND_YEAR=2016</stp>
        <tr r="G170" s="14"/>
      </tp>
      <tp t="s">
        <v>#N/A N/A</v>
        <stp/>
        <stp>##V3_BDHV12</stp>
        <stp>SHOP US EQUITY</stp>
        <stp>ENTERPRISE_VALUE</stp>
        <stp>10/24/2018</stp>
        <stp>10/24/2018</stp>
        <stp>[new model.xlsx]Raw (2)!R16C33</stp>
        <stp>EQY_FUND_CRNCY=USD</stp>
        <tr r="AG16" s="12"/>
      </tp>
      <tp t="s">
        <v>#N/A N/A</v>
        <stp/>
        <stp>##V3_BDPV12</stp>
        <stp>GLOB US Equity</stp>
        <stp>IS_GENL_&amp;_ADMIN_EXPN_COMP_BASIS</stp>
        <stp>[new model.xlsx]Raw!R138C42</stp>
        <stp>BEST_FPERIOD_OVERRIDE=1TY</stp>
        <stp>EQY_FUND_CRNCY=USD</stp>
        <stp>FA_ADJUSTED=Y</stp>
        <tr r="AP138" s="4"/>
      </tp>
      <tp t="s">
        <v>#N/A N/A</v>
        <stp/>
        <stp>##V3_BDPV12</stp>
        <stp>TTEC US Equity</stp>
        <stp>IS_GENL_&amp;_ADMIN_EXPN_COMP_BASIS</stp>
        <stp>[new model.xlsx]Raw!R162C42</stp>
        <stp>BEST_FPERIOD_OVERRIDE=1TY</stp>
        <stp>EQY_FUND_CRNCY=USD</stp>
        <stp>FA_ADJUSTED=Y</stp>
        <tr r="AP162" s="4"/>
      </tp>
      <tp>
        <v>224.70499999999998</v>
        <stp/>
        <stp>##V3_BDPV12</stp>
        <stp>APTI US EQUITY</stp>
        <stp>TRAIL_12M_NET_SALES</stp>
        <stp>[new model.xlsx]Raw (2)!R62C35</stp>
        <stp>EQY_FUND_CRNCY=USD</stp>
        <stp>FA_ADJUSTED=Y</stp>
        <tr r="AI62" s="12"/>
      </tp>
      <tp t="s">
        <v>Systems Software</v>
        <stp/>
        <stp>##V3_BDPV12</stp>
        <stp>SAIL US Equity</stp>
        <stp>GICS_SUB_INDUSTRY_NAME</stp>
        <stp>[new model.xlsx]Raw!R118C32</stp>
        <tr r="AF118" s="4"/>
      </tp>
      <tp>
        <v>150.923</v>
        <stp/>
        <stp>##V3_BDPV12</stp>
        <stp>TWOU US Equity</stp>
        <stp>IS_S&amp;M_EXPENSE_COMP_BASIS</stp>
        <stp>[new model.xlsx]Raw (2)!R19C41</stp>
        <stp>BEST_FPERIOD_OVERRIDE=1TY</stp>
        <stp>EQY_FUND_CRNCY=USD</stp>
        <stp>FA_ADJUSTED=Y</stp>
        <tr r="AO19" s="12"/>
      </tp>
      <tp>
        <v>20974.154999999999</v>
        <stp/>
        <stp>##V3_BDHV12</stp>
        <stp>NOW US Equity</stp>
        <stp>CURR_ENTP_VAL</stp>
        <stp>20181024-1AY</stp>
        <stp>10/24/2018</stp>
        <stp>[new model.xlsx]Sheet1!R7C9</stp>
        <stp>Dir=V</stp>
        <stp>CDR=5D</stp>
        <stp>Days=A</stp>
        <stp>Dts=H</stp>
        <stp>cols=1;rows=262</stp>
        <tr r="I7" s="184"/>
      </tp>
      <tp>
        <v>478.78700000000003</v>
        <stp/>
        <stp>##V3_BDPV12</stp>
        <stp>ELLI US EQUITY</stp>
        <stp>TRAIL_12M_NET_SALES</stp>
        <stp>[new model.xlsx]Raw (2)!R63C35</stp>
        <stp>EQY_FUND_CRNCY=USD</stp>
        <stp>FA_ADJUSTED=Y</stp>
        <tr r="AI63" s="12"/>
      </tp>
      <tp t="s">
        <v>Application Software</v>
        <stp/>
        <stp>##V3_BDPV12</stp>
        <stp>MGIC US Equity</stp>
        <stp>GICS_SUB_INDUSTRY_NAME</stp>
        <stp>[new model.xlsx]Raw!R191C32</stp>
        <tr r="AF191" s="4"/>
      </tp>
      <tp>
        <v>874.76400000000001</v>
        <stp/>
        <stp>##V3_BDPV12</stp>
        <stp>PEGA US Equity</stp>
        <stp>TRAIL_12M_NET_SALES</stp>
        <stp>[new model.xlsx]Raw!R87C35</stp>
        <stp>EQY_FUND_CRNCY=USD</stp>
        <stp>FA_ADJUSTED=Y</stp>
        <tr r="AI87" s="4"/>
      </tp>
      <tp>
        <v>1068.4319999999998</v>
        <stp/>
        <stp>##V3_BDPV12</stp>
        <stp>DATA US Equity</stp>
        <stp>TRAIL_12M_NET_SALES</stp>
        <stp>[new model.xlsx]Raw!R58C35</stp>
        <stp>EQY_FUND_CRNCY=USD</stp>
        <stp>FA_ADJUSTED=Y</stp>
        <tr r="AI58" s="4"/>
      </tp>
      <tp t="s">
        <v>Application Software</v>
        <stp/>
        <stp>##V3_BDPV12</stp>
        <stp>EBIX US Equity</stp>
        <stp>GICS_SUB_INDUSTRY_NAME</stp>
        <stp>[new model.xlsx]Raw!R137C32</stp>
        <tr r="AF137" s="4"/>
      </tp>
      <tp>
        <v>2439.7449999999999</v>
        <stp/>
        <stp>##V3_BDPV12</stp>
        <stp>NOW US EQUITY</stp>
        <stp>TRAIL_12M_NET_SALES</stp>
        <stp>[new model.xlsx]Raw (2)!R32C35</stp>
        <stp>EQY_FUND_CRNCY=USD</stp>
        <stp>FA_ADJUSTED=Y</stp>
        <tr r="AI32" s="12"/>
      </tp>
      <tp>
        <v>1087.175</v>
        <stp/>
        <stp>##V3_BDPV12</stp>
        <stp>ULTI US EQUITY</stp>
        <stp>TRAIL_12M_NET_SALES</stp>
        <stp>[new model.xlsx]Raw (2)!R53C35</stp>
        <stp>EQY_FUND_CRNCY=USD</stp>
        <stp>FA_ADJUSTED=Y</stp>
        <tr r="AI53" s="12"/>
      </tp>
      <tp t="s">
        <v>Data Processing &amp; Outsourced S</v>
        <stp/>
        <stp>##V3_BDPV12</stp>
        <stp>IIIV US Equity</stp>
        <stp>GICS_SUB_INDUSTRY_NAME</stp>
        <stp>[new model.xlsx]Raw!R181C32</stp>
        <tr r="AF181" s="4"/>
      </tp>
      <tp t="s">
        <v>Application Software</v>
        <stp/>
        <stp>##V3_BDPV12</stp>
        <stp>ACIW US Equity</stp>
        <stp>GICS_SUB_INDUSTRY_NAME</stp>
        <stp>[new model.xlsx]Raw!R101C32</stp>
        <tr r="AF101" s="4"/>
      </tp>
      <tp>
        <v>39</v>
        <stp/>
        <stp>##V3_BDPV12</stp>
        <stp>XELAU US Equity</stp>
        <stp>BS_CASH_NEAR_CASH_ITEM</stp>
        <stp>[new model.xlsx]Combined Full Sample!R142C26</stp>
        <tr r="Z142" s="14"/>
      </tp>
      <tp>
        <v>1089</v>
        <stp/>
        <stp>##V3_BDPV12</stp>
        <stp>TDC US Equity</stp>
        <stp>BS_CASH_NEAR_CASH_ITEM</stp>
        <stp>[new model.xlsx]Combined Full Sample!R184C26</stp>
        <tr r="Z184" s="14"/>
      </tp>
      <tp>
        <v>254.18799999999999</v>
        <stp/>
        <stp>##V3_BDPV12</stp>
        <stp>EVH US Equity</stp>
        <stp>Sales_rev_turn</stp>
        <stp>[new model.xlsx]Combined Full Sample!R188C7</stp>
        <stp>EQY_FUND_YEAR=2016</stp>
        <tr r="G188" s="14"/>
      </tp>
      <tp>
        <v>0.94900000000000007</v>
        <stp/>
        <stp>##V3_BDPV12</stp>
        <stp>QTWO US Equity</stp>
        <stp>BEST_NET_INCOME</stp>
        <stp>[new model.xlsx]Raw!R123C46</stp>
        <stp>BEST_FPERIOD_OVERRIDE=1TY</stp>
        <stp>EQY_FUND_CRNCY=USD</stp>
        <stp>FA_ADJUSTED=Y</stp>
        <tr r="AT123" s="4"/>
      </tp>
      <tp>
        <v>5.7549999999999999</v>
        <stp/>
        <stp>##V3_BDPV12</stp>
        <stp>LPSN US Equity</stp>
        <stp>BEST_NET_INCOME</stp>
        <stp>[new model.xlsx]Raw!R157C46</stp>
        <stp>BEST_FPERIOD_OVERRIDE=1TY</stp>
        <stp>EQY_FUND_CRNCY=USD</stp>
        <stp>FA_ADJUSTED=Y</stp>
        <tr r="AT157" s="4"/>
      </tp>
      <tp>
        <v>34.835999999999999</v>
        <stp/>
        <stp>##V3_BDPV12</stp>
        <stp>FIVN US Equity</stp>
        <stp>BEST_NET_INCOME</stp>
        <stp>[new model.xlsx]Raw!R122C46</stp>
        <stp>BEST_FPERIOD_OVERRIDE=1TY</stp>
        <stp>EQY_FUND_CRNCY=USD</stp>
        <stp>FA_ADJUSTED=Y</stp>
        <tr r="AT122" s="4"/>
      </tp>
      <tp>
        <v>171.65699999999998</v>
        <stp/>
        <stp>##V3_BDPV12</stp>
        <stp>GWRE US Equity</stp>
        <stp>IS_RD_EXPEND</stp>
        <stp>[new model.xlsx]Raw (2)!R86C40</stp>
        <stp>BEST_FPERIOD_OVERRIDE=1TY</stp>
        <stp>EQY_FUND_CRNCY=USD</stp>
        <stp>FA_ADJUSTED=Y</stp>
        <tr r="AN86" s="12"/>
      </tp>
      <tp>
        <v>1.4930000000000001</v>
        <stp/>
        <stp>##V3_BDPV12</stp>
        <stp>SSTI US Equity</stp>
        <stp>BEST_NET_INCOME</stp>
        <stp>[new model.xlsx]Raw!R190C46</stp>
        <stp>BEST_FPERIOD_OVERRIDE=1TY</stp>
        <stp>EQY_FUND_CRNCY=USD</stp>
        <stp>FA_ADJUSTED=Y</stp>
        <tr r="AT190" s="4"/>
      </tp>
      <tp t="s">
        <v>#N/A N/A</v>
        <stp/>
        <stp>##V3_BDPV12</stp>
        <stp>CATI US Equity</stp>
        <stp>BEST_NET_INCOME</stp>
        <stp>[new model.xlsx]Raw!R200C46</stp>
        <stp>BEST_FPERIOD_OVERRIDE=1TY</stp>
        <stp>EQY_FUND_CRNCY=USD</stp>
        <stp>FA_ADJUSTED=Y</stp>
        <tr r="AT200" s="4"/>
      </tp>
      <tp>
        <v>1191.9960000000001</v>
        <stp/>
        <stp>##V3_BDPV12</stp>
        <stp>ANSS US Equity</stp>
        <stp>TRAIL_12M_NET_SALES</stp>
        <stp>[new model.xlsx]Raw (2)!R100C35</stp>
        <stp>EQY_FUND_CRNCY=USD</stp>
        <stp>FA_ADJUSTED=Y</stp>
        <tr r="AI100" s="12"/>
      </tp>
      <tp>
        <v>201.40600033569336</v>
        <stp/>
        <stp>##V3_BDPV12</stp>
        <stp>CARB US EQUITY</stp>
        <stp>TRAIL_12M_GROSS_PROFIT</stp>
        <stp>[new model.xlsx]Raw (2)!R44C38</stp>
        <stp>EQY_FUND_CRNCY=USD</stp>
        <stp>FA_ADJUSTED=Y</stp>
        <tr r="AL44" s="12"/>
      </tp>
      <tp>
        <v>131.92500000000001</v>
        <stp/>
        <stp>##V3_BDPV12</stp>
        <stp>MANH US Equity</stp>
        <stp>BEST_EBITDA</stp>
        <stp>[new model.xlsx]Raw!R99C44</stp>
        <stp>BEST_FPERIOD_OVERRIDE=1TY</stp>
        <stp>EQY_FUND_CRNCY=USD</stp>
        <stp>FA_ADJUSTED=Y</stp>
        <tr r="AR99" s="4"/>
      </tp>
      <tp>
        <v>-90.6</v>
        <stp/>
        <stp>##V3_BDPV12</stp>
        <stp>CDAY US Equity</stp>
        <stp>TRAIL_12M_FREE_CASH_FLOW</stp>
        <stp>[new model.xlsx]Combined Full Sample!R59C25</stp>
        <tr r="Y59" s="14"/>
      </tp>
      <tp>
        <v>539.73699999999997</v>
        <stp/>
        <stp>##V3_BDPV12</stp>
        <stp>CDNS US Equity</stp>
        <stp>TRAIL_12M_FREE_CASH_FLOW</stp>
        <stp>[new model.xlsx]Combined Full Sample!R29C25</stp>
        <tr r="Y29" s="14"/>
      </tp>
      <tp>
        <v>3776.143</v>
        <stp/>
        <stp>##V3_BDHV12</stp>
        <stp>ZS US Equity</stp>
        <stp>CURR_ENTP_VAL</stp>
        <stp>10/24/2018</stp>
        <stp>10/24/2018</stp>
        <stp>[new model.xlsx]Raw!R86C34</stp>
        <stp>EQY_FUND_CRNCY=USD</stp>
        <tr r="AH86" s="4"/>
      </tp>
      <tp>
        <v>310.55</v>
        <stp/>
        <stp>##V3_BDPV12</stp>
        <stp>CLGX US Equity</stp>
        <stp>TRAIL_12M_FREE_CASH_FLOW</stp>
        <stp>[new model.xlsx]Combined Full Sample!R69C25</stp>
        <tr r="Y69" s="14"/>
      </tp>
      <tp>
        <v>-42.265000000000001</v>
        <stp/>
        <stp>##V3_BDPV12</stp>
        <stp>CLDR US Equity</stp>
        <stp>TRAIL_12M_FREE_CASH_FLOW</stp>
        <stp>[new model.xlsx]Combined Full Sample!R96C25</stp>
        <tr r="Y96" s="14"/>
      </tp>
      <tp>
        <v>76</v>
        <stp/>
        <stp>##V3_BDPV12</stp>
        <stp>CNDT US Equity</stp>
        <stp>TRAIL_12M_FREE_CASH_FLOW</stp>
        <stp>[new model.xlsx]Combined Full Sample!R64C25</stp>
        <tr r="Y64" s="14"/>
      </tp>
      <tp>
        <v>20.446999999999996</v>
        <stp/>
        <stp>##V3_BDPV12</stp>
        <stp>COUP US Equity</stp>
        <stp>TRAIL_12M_FREE_CASH_FLOW</stp>
        <stp>[new model.xlsx]Combined Full Sample!R67C25</stp>
        <tr r="Y67" s="14"/>
      </tp>
      <tp>
        <v>1109.6179999999999</v>
        <stp/>
        <stp>##V3_BDPV12</stp>
        <stp>CHKP US Equity</stp>
        <stp>TRAIL_12M_FREE_CASH_FLOW</stp>
        <stp>[new model.xlsx]Combined Full Sample!R20C25</stp>
        <tr r="Y20" s="14"/>
      </tp>
      <tp t="s">
        <v>#N/A N/A</v>
        <stp/>
        <stp>##V3_BDPV12</stp>
        <stp>CSGS US Equity</stp>
        <stp>IS_GENL_&amp;_ADMIN_EXPN_COMP_BASIS</stp>
        <stp>[new model.xlsx]Raw!R161C42</stp>
        <stp>BEST_FPERIOD_OVERRIDE=1TY</stp>
        <stp>EQY_FUND_CRNCY=USD</stp>
        <stp>FA_ADJUSTED=Y</stp>
        <tr r="AP161" s="4"/>
      </tp>
      <tp>
        <v>1009.174</v>
        <stp/>
        <stp>##V3_BDPV12</stp>
        <stp>CTXS US Equity</stp>
        <stp>TRAIL_12M_FREE_CASH_FLOW</stp>
        <stp>[new model.xlsx]Combined Full Sample!R26C25</stp>
        <tr r="Y26" s="14"/>
      </tp>
      <tp>
        <v>88.67</v>
        <stp/>
        <stp>##V3_BDPV12</stp>
        <stp>CVLT US Equity</stp>
        <stp>TRAIL_12M_FREE_CASH_FLOW</stp>
        <stp>[new model.xlsx]Combined Full Sample!R85C25</stp>
        <tr r="Y85" s="14"/>
      </tp>
      <tp t="s">
        <v>#N/A N/A</v>
        <stp/>
        <stp>##V3_BDHV12</stp>
        <stp>PCTY US EQUITY</stp>
        <stp>ENTERPRISE_VALUE</stp>
        <stp>10/24/2018</stp>
        <stp>10/24/2018</stp>
        <stp>[new model.xlsx]Raw (2)!R54C33</stp>
        <stp>EQY_FUND_CRNCY=USD</stp>
        <tr r="AG54" s="12"/>
      </tp>
      <tp t="s">
        <v>#N/A N/A</v>
        <stp/>
        <stp>##V3_BDHV12</stp>
        <stp>SEND US EQUITY</stp>
        <stp>ENTERPRISE_VALUE</stp>
        <stp>10/24/2018</stp>
        <stp>10/24/2018</stp>
        <stp>[new model.xlsx]Raw (2)!R47C33</stp>
        <stp>EQY_FUND_CRNCY=USD</stp>
        <tr r="AG47" s="12"/>
      </tp>
      <tp>
        <v>86.269000000000005</v>
        <stp/>
        <stp>##V3_BDPV12</stp>
        <stp>CSOD US Equity</stp>
        <stp>TRAIL_12M_FREE_CASH_FLOW</stp>
        <stp>[new model.xlsx]Combined Full Sample!R79C25</stp>
        <tr r="Y79" s="14"/>
      </tp>
      <tp>
        <v>201171.7617</v>
        <stp/>
        <stp>##V3_BDHV12</stp>
        <stp>MA US Equity</stp>
        <stp>CURR_ENTP_VAL</stp>
        <stp>10/24/2018</stp>
        <stp>10/24/2018</stp>
        <stp>[new model.xlsx]Raw!R16C34</stp>
        <stp>EQY_FUND_CRNCY=USD</stp>
        <tr r="AH16" s="4"/>
      </tp>
      <tp t="s">
        <v>#N/A N/A</v>
        <stp/>
        <stp>##V3_BDHV12</stp>
        <stp>PFPT US EQUITY</stp>
        <stp>ENTERPRISE_VALUE</stp>
        <stp>10/24/2018</stp>
        <stp>10/24/2018</stp>
        <stp>[new model.xlsx]Raw (2)!R34C33</stp>
        <stp>EQY_FUND_CRNCY=USD</stp>
        <tr r="AG34" s="12"/>
      </tp>
      <tp>
        <v>14043.0339</v>
        <stp/>
        <stp>##V3_BDHV12</stp>
        <stp>BR US Equity</stp>
        <stp>CURR_ENTP_VAL</stp>
        <stp>10/24/2018</stp>
        <stp>10/24/2018</stp>
        <stp>[new model.xlsx]Raw!R46C34</stp>
        <stp>EQY_FUND_CRNCY=USD</stp>
        <tr r="AH46" s="4"/>
      </tp>
      <tp>
        <v>80.713999999999999</v>
        <stp/>
        <stp>##V3_BDPV12</stp>
        <stp>BL US EQUITY</stp>
        <stp>BEST_GROSS_MARGIN</stp>
        <stp>[new model.xlsx]Raw (2)!R48C39</stp>
        <stp>BEST_FPERIOD_OVERRIDE=1TY</stp>
        <stp>EQY_FUND_CRNCY=USD</stp>
        <stp>FA_ADJUSTED=Y</stp>
        <tr r="AM48" s="12"/>
      </tp>
      <tp>
        <v>115.262</v>
        <stp/>
        <stp>##V3_BDPV12</stp>
        <stp>CYBR US Equity</stp>
        <stp>TRAIL_12M_FREE_CASH_FLOW</stp>
        <stp>[new model.xlsx]Combined Full Sample!R87C25</stp>
        <tr r="Y87" s="14"/>
      </tp>
      <tp>
        <v>53.4</v>
        <stp/>
        <stp>##V3_BDPV12</stp>
        <stp>SRT US Equity</stp>
        <stp>BEST_EBITDA</stp>
        <stp>[new model.xlsx]Raw!R210C44</stp>
        <stp>BEST_FPERIOD_OVERRIDE=1TY</stp>
        <stp>EQY_FUND_CRNCY=USD</stp>
        <stp>FA_ADJUSTED=Y</stp>
        <tr r="AR210" s="4"/>
      </tp>
      <tp>
        <v>2108.078</v>
        <stp/>
        <stp>##V3_BDPV12</stp>
        <stp>WP US Equity</stp>
        <stp>BEST_EBITDA</stp>
        <stp>[new model.xlsx]Raw!R28C44</stp>
        <stp>BEST_FPERIOD_OVERRIDE=1TY</stp>
        <stp>EQY_FUND_CRNCY=USD</stp>
        <stp>FA_ADJUSTED=Y</stp>
        <tr r="AR28" s="4"/>
      </tp>
      <tp>
        <v>43.024999999999999</v>
        <stp/>
        <stp>##V3_BDPV12</stp>
        <stp>ZEN US Equity</stp>
        <stp>BEST_EBITDA</stp>
        <stp>[new model.xlsx]Raw!R70C44</stp>
        <stp>BEST_FPERIOD_OVERRIDE=1TY</stp>
        <stp>EQY_FUND_CRNCY=USD</stp>
        <stp>FA_ADJUSTED=Y</stp>
        <tr r="AR70" s="4"/>
      </tp>
      <tp>
        <v>-36.945</v>
        <stp/>
        <stp>##V3_BDPV12</stp>
        <stp>PS US Equity</stp>
        <stp>BEST_EBITDA</stp>
        <stp>[new model.xlsx]Raw!R98C44</stp>
        <stp>BEST_FPERIOD_OVERRIDE=1TY</stp>
        <stp>EQY_FUND_CRNCY=USD</stp>
        <stp>FA_ADJUSTED=Y</stp>
        <tr r="AR98" s="4"/>
      </tp>
      <tp>
        <v>2244.9321</v>
        <stp/>
        <stp>##V3_BDHV12</stp>
        <stp>BL US EQUITY</stp>
        <stp>CUR_MKT_CAP</stp>
        <stp>10/24/2018</stp>
        <stp>10/24/2018</stp>
        <stp>[new model.xlsx]Raw (2)!R48C32</stp>
        <stp>EQY_FUND_CRNCY=USD</stp>
        <tr r="AF48" s="12"/>
      </tp>
      <tp t="s">
        <v>Application Software</v>
        <stp/>
        <stp>##V3_BDPV12</stp>
        <stp>EGHT US Equity</stp>
        <stp>GICS_SUB_INDUSTRY_NAME</stp>
        <stp>[new model.xlsx]Raw!R140C32</stp>
        <tr r="AF140" s="4"/>
      </tp>
      <tp>
        <v>-52.5</v>
        <stp/>
        <stp>##V3_BDPV12</stp>
        <stp>ZUO US Equity</stp>
        <stp>BEST_EBITDA</stp>
        <stp>[new model.xlsx]Raw!R127C44</stp>
        <stp>BEST_FPERIOD_OVERRIDE=1TY</stp>
        <stp>EQY_FUND_CRNCY=USD</stp>
        <stp>FA_ADJUSTED=Y</stp>
        <tr r="AR127" s="4"/>
      </tp>
      <tp t="s">
        <v>Application Software</v>
        <stp/>
        <stp>##V3_BDPV12</stp>
        <stp>AMSWA US Equity</stp>
        <stp>GICS_SUB_INDUSTRY_NAME</stp>
        <stp>[new model.xlsx]Raw!R195C32</stp>
        <tr r="AF195" s="4"/>
      </tp>
      <tp>
        <v>88.798507999999998</v>
        <stp/>
        <stp>##V3_BDPV12</stp>
        <stp>ABT CN Equity</stp>
        <stp>Sales_rev_turn</stp>
        <stp>[new model.xlsx]Combined Full Sample!R158C7</stp>
        <stp>EQY_FUND_YEAR=2016</stp>
        <tr r="G158" s="14"/>
      </tp>
      <tp>
        <v>4806.1283999999996</v>
        <stp/>
        <stp>##V3_BDHV12</stp>
        <stp>PFPT US Equity</stp>
        <stp>CURR_ENTP_VAL</stp>
        <stp>10/24/2018</stp>
        <stp>10/24/2018</stp>
        <stp>[new model.xlsx]Raw!R77C34</stp>
        <stp>EQY_FUND_CRNCY=USD</stp>
        <tr r="AH77" s="4"/>
      </tp>
      <tp>
        <v>147.023</v>
        <stp/>
        <stp>##V3_BDPV12</stp>
        <stp>QADB US Equity</stp>
        <stp>BS_CASH_NEAR_CASH_ITEM</stp>
        <stp>[new model.xlsx]Combined Full Sample!R138C26</stp>
        <tr r="Z138" s="14"/>
      </tp>
      <tp>
        <v>52.524999999999999</v>
        <stp/>
        <stp>##V3_BDPV12</stp>
        <stp>GLOB US Equity</stp>
        <stp>BS_CASH_NEAR_CASH_ITEM</stp>
        <stp>[new model.xlsx]Combined Full Sample!R110C26</stp>
        <tr r="Z110" s="14"/>
      </tp>
      <tp>
        <v>4269.2583000000004</v>
        <stp/>
        <stp>##V3_BDHV12</stp>
        <stp>JCOM US Equity</stp>
        <stp>CURR_ENTP_VAL</stp>
        <stp>10/24/2018</stp>
        <stp>10/24/2018</stp>
        <stp>[new model.xlsx]Raw!R92C34</stp>
        <stp>EQY_FUND_CRNCY=USD</stp>
        <tr r="AH92" s="4"/>
      </tp>
      <tp>
        <v>-144.13300000000001</v>
        <stp/>
        <stp>##V3_BDPV12</stp>
        <stp>DOMO US Equity</stp>
        <stp>BEST_NET_INCOME</stp>
        <stp>[new model.xlsx]Raw!R186C46</stp>
        <stp>BEST_FPERIOD_OVERRIDE=1TY</stp>
        <stp>EQY_FUND_CRNCY=USD</stp>
        <stp>FA_ADJUSTED=Y</stp>
        <tr r="AT186" s="4"/>
      </tp>
      <tp t="s">
        <v>#N/A N/A</v>
        <stp/>
        <stp>##V3_BDPV12</stp>
        <stp>RUBI US Equity</stp>
        <stp>BEST_NET_INCOME</stp>
        <stp>[new model.xlsx]Raw!R219C46</stp>
        <stp>BEST_FPERIOD_OVERRIDE=1TY</stp>
        <stp>EQY_FUND_CRNCY=USD</stp>
        <stp>FA_ADJUSTED=Y</stp>
        <tr r="AT219" s="4"/>
      </tp>
      <tp>
        <v>220.4279985961914</v>
        <stp/>
        <stp>##V3_BDPV12</stp>
        <stp>MIME US EQUITY</stp>
        <stp>TRAIL_12M_GROSS_PROFIT</stp>
        <stp>[new model.xlsx]Raw (2)!R45C38</stp>
        <stp>EQY_FUND_CRNCY=USD</stp>
        <stp>FA_ADJUSTED=Y</stp>
        <tr r="AL45" s="12"/>
      </tp>
      <tp>
        <v>499.75</v>
        <stp/>
        <stp>##V3_BDPV12</stp>
        <stp>FTNT US Equity</stp>
        <stp>BEST_EBITDA</stp>
        <stp>[new model.xlsx]Raw!R43C44</stp>
        <stp>BEST_FPERIOD_OVERRIDE=1TY</stp>
        <stp>EQY_FUND_CRNCY=USD</stp>
        <stp>FA_ADJUSTED=Y</stp>
        <tr r="AR43" s="4"/>
      </tp>
      <tp>
        <v>120.395</v>
        <stp/>
        <stp>##V3_BDPV12</stp>
        <stp>GSKY US Equity</stp>
        <stp>BEST_NET_INCOME</stp>
        <stp>[new model.xlsx]Raw!R110C46</stp>
        <stp>BEST_FPERIOD_OVERRIDE=1TY</stp>
        <stp>EQY_FUND_CRNCY=USD</stp>
        <stp>FA_ADJUSTED=Y</stp>
        <tr r="AT110" s="4"/>
      </tp>
      <tp>
        <v>55130.533000000003</v>
        <stp/>
        <stp>##V3_BDPV12</stp>
        <stp>MSFT US Equity</stp>
        <stp>BEST_EBITDA</stp>
        <stp>[new model.xlsx]Raw!R14C44</stp>
        <stp>BEST_FPERIOD_OVERRIDE=1TY</stp>
        <stp>EQY_FUND_CRNCY=USD</stp>
        <stp>FA_ADJUSTED=Y</stp>
        <tr r="AR14" s="4"/>
      </tp>
      <tp>
        <v>220.95500000000001</v>
        <stp/>
        <stp>##V3_BDPV12</stp>
        <stp>XELAU US Equity</stp>
        <stp>IS_GENL_&amp;_ADMIN_EXPN_COMP_BASIS</stp>
        <stp>[new model.xlsx]Raw!R177C42</stp>
        <stp>BEST_FPERIOD_OVERRIDE=1TY</stp>
        <stp>EQY_FUND_CRNCY=USD</stp>
        <stp>FA_ADJUSTED=Y</stp>
        <tr r="AP177" s="4"/>
      </tp>
      <tp>
        <v>5480.7007000000003</v>
        <stp/>
        <stp>##V3_BDHV12</stp>
        <stp>RNG US Equity</stp>
        <stp>CURR_ENTP_VAL</stp>
        <stp>10/24/2018</stp>
        <stp>10/24/2018</stp>
        <stp>[new model.xlsx]Raw!R71C34</stp>
        <stp>EQY_FUND_CRNCY=USD</stp>
        <tr r="AH71" s="4"/>
      </tp>
      <tp t="s">
        <v>#N/A N/A</v>
        <stp/>
        <stp>##V3_BDHV12</stp>
        <stp>SQ US EQUITY</stp>
        <stp>ENTERPRISE_VALUE</stp>
        <stp>10/24/2018</stp>
        <stp>10/24/2018</stp>
        <stp>[new model.xlsx]Raw (2)!R55C33</stp>
        <stp>EQY_FUND_CRNCY=USD</stp>
        <tr r="AG55" s="12"/>
      </tp>
      <tp>
        <v>116.239</v>
        <stp/>
        <stp>##V3_BDPV12</stp>
        <stp>CBLK US Equity</stp>
        <stp>Sales_rev_turn</stp>
        <stp>[new model.xlsx]Combined Full Sample!R128C7</stp>
        <stp>EQY_FUND_YEAR=2016</stp>
        <tr r="G128" s="14"/>
      </tp>
      <tp>
        <v>35.334000000000003</v>
        <stp/>
        <stp>##V3_BDPV12</stp>
        <stp>QLYS US Equity</stp>
        <stp>IS_GENL_&amp;_ADMIN_EXPN_COMP_BASIS</stp>
        <stp>[new model.xlsx]Raw!R100C42</stp>
        <stp>BEST_FPERIOD_OVERRIDE=1TY</stp>
        <stp>EQY_FUND_CRNCY=USD</stp>
        <stp>FA_ADJUSTED=Y</stp>
        <tr r="AP100" s="4"/>
      </tp>
      <tp t="s">
        <v>#N/A N/A</v>
        <stp/>
        <stp>##V3_BDPV12</stp>
        <stp>ZIXI US Equity</stp>
        <stp>IS_GENL_&amp;_ADMIN_EXPN_COMP_BASIS</stp>
        <stp>[new model.xlsx]Raw!R201C42</stp>
        <stp>BEST_FPERIOD_OVERRIDE=1TY</stp>
        <stp>EQY_FUND_CRNCY=USD</stp>
        <stp>FA_ADJUSTED=Y</stp>
        <tr r="AP201" s="4"/>
      </tp>
      <tp>
        <v>10295.7647</v>
        <stp/>
        <stp>##V3_BDHV12</stp>
        <stp>PTC US Equity</stp>
        <stp>CURR_ENTP_VAL</stp>
        <stp>10/24/2018</stp>
        <stp>10/24/2018</stp>
        <stp>[new model.xlsx]Raw!R53C34</stp>
        <stp>EQY_FUND_CRNCY=USD</stp>
        <tr r="AH53" s="4"/>
      </tp>
      <tp>
        <v>339.52199999999999</v>
        <stp/>
        <stp>##V3_BDPV12</stp>
        <stp>SCWX US Equity</stp>
        <stp>Sales_rev_turn</stp>
        <stp>[new model.xlsx]Combined Full Sample!R130C7</stp>
        <stp>EQY_FUND_YEAR=2016</stp>
        <tr r="G130" s="14"/>
      </tp>
      <tp t="s">
        <v>Application Software</v>
        <stp/>
        <stp>##V3_BDPV12</stp>
        <stp>QTWO US Equity</stp>
        <stp>GICS_SUB_INDUSTRY_NAME</stp>
        <stp>[new model.xlsx]Raw!R123C32</stp>
        <tr r="AF123" s="4"/>
      </tp>
      <tp>
        <v>3355.1350000000002</v>
        <stp/>
        <stp>##V3_BDPV12</stp>
        <stp>FDC US Equity</stp>
        <stp>BEST_EBITDA</stp>
        <stp>[new model.xlsx]Raw!R33C44</stp>
        <stp>BEST_FPERIOD_OVERRIDE=1TY</stp>
        <stp>EQY_FUND_CRNCY=USD</stp>
        <stp>FA_ADJUSTED=Y</stp>
        <tr r="AR33" s="4"/>
      </tp>
      <tp>
        <v>176.596</v>
        <stp/>
        <stp>##V3_BDPV12</stp>
        <stp>ENV US Equity</stp>
        <stp>BEST_EBITDA</stp>
        <stp>[new model.xlsx]Raw!R113C44</stp>
        <stp>BEST_FPERIOD_OVERRIDE=1TY</stp>
        <stp>EQY_FUND_CRNCY=USD</stp>
        <stp>FA_ADJUSTED=Y</stp>
        <tr r="AR113" s="4"/>
      </tp>
      <tp t="s">
        <v>Data Processing &amp; Outsourced S</v>
        <stp/>
        <stp>##V3_BDPV12</stp>
        <stp>QIWI US Equity</stp>
        <stp>GICS_SUB_INDUSTRY_NAME</stp>
        <stp>[new model.xlsx]Raw!R171C32</stp>
        <tr r="AF171" s="4"/>
      </tp>
      <tp>
        <v>212.03</v>
        <stp/>
        <stp>##V3_BDPV12</stp>
        <stp>ZNGA US Equity</stp>
        <stp>IS_S&amp;M_EXPENSE_COMP_BASIS</stp>
        <stp>[new model.xlsx]Raw (2)!R93C41</stp>
        <stp>BEST_FPERIOD_OVERRIDE=1TY</stp>
        <stp>EQY_FUND_CRNCY=USD</stp>
        <stp>FA_ADJUSTED=Y</stp>
        <tr r="AO93" s="12"/>
      </tp>
      <tp t="s">
        <v>Enterprise Value</v>
        <stp/>
        <stp>##V3_BFIELDINFOV12</stp>
        <stp>[new model.xlsx]Sheet1!R5C185</stp>
        <stp>CURR_ENTP_VAL</stp>
        <tr r="GC5" s="184"/>
      </tp>
      <tp t="s">
        <v>Enterprise Value</v>
        <stp/>
        <stp>##V3_BFIELDINFOV12</stp>
        <stp>[new model.xlsx]Sheet1!R5C195</stp>
        <stp>CURR_ENTP_VAL</stp>
        <tr r="GM5" s="184"/>
      </tp>
      <tp t="s">
        <v>Enterprise Value</v>
        <stp/>
        <stp>##V3_BFIELDINFOV12</stp>
        <stp>[new model.xlsx]Sheet1!R5C105</stp>
        <stp>CURR_ENTP_VAL</stp>
        <tr r="DA5" s="184"/>
      </tp>
      <tp t="s">
        <v>Enterprise Value</v>
        <stp/>
        <stp>##V3_BFIELDINFOV12</stp>
        <stp>[new model.xlsx]Sheet1!R5C115</stp>
        <stp>CURR_ENTP_VAL</stp>
        <tr r="DK5" s="184"/>
      </tp>
      <tp t="s">
        <v>Enterprise Value</v>
        <stp/>
        <stp>##V3_BFIELDINFOV12</stp>
        <stp>[new model.xlsx]Sheet1!R5C125</stp>
        <stp>CURR_ENTP_VAL</stp>
        <tr r="DU5" s="184"/>
      </tp>
      <tp t="s">
        <v>Enterprise Value</v>
        <stp/>
        <stp>##V3_BFIELDINFOV12</stp>
        <stp>[new model.xlsx]Sheet1!R5C135</stp>
        <stp>CURR_ENTP_VAL</stp>
        <tr r="EE5" s="184"/>
      </tp>
      <tp t="s">
        <v>Enterprise Value</v>
        <stp/>
        <stp>##V3_BFIELDINFOV12</stp>
        <stp>[new model.xlsx]Sheet1!R5C145</stp>
        <stp>CURR_ENTP_VAL</stp>
        <tr r="EO5" s="184"/>
      </tp>
      <tp t="s">
        <v>Enterprise Value</v>
        <stp/>
        <stp>##V3_BFIELDINFOV12</stp>
        <stp>[new model.xlsx]Sheet1!R5C155</stp>
        <stp>CURR_ENTP_VAL</stp>
        <tr r="EY5" s="184"/>
      </tp>
      <tp t="s">
        <v>Enterprise Value</v>
        <stp/>
        <stp>##V3_BFIELDINFOV12</stp>
        <stp>[new model.xlsx]Sheet1!R5C165</stp>
        <stp>CURR_ENTP_VAL</stp>
        <tr r="FI5" s="184"/>
      </tp>
      <tp t="s">
        <v>Enterprise Value</v>
        <stp/>
        <stp>##V3_BFIELDINFOV12</stp>
        <stp>[new model.xlsx]Sheet1!R5C175</stp>
        <stp>CURR_ENTP_VAL</stp>
        <tr r="FS5" s="184"/>
      </tp>
      <tp>
        <v>46.997999999999998</v>
        <stp/>
        <stp>##V3_BDPV12</stp>
        <stp>EVBG US Equity</stp>
        <stp>IS_S&amp;M_EXPENSE_COMP_BASIS</stp>
        <stp>[new model.xlsx]Raw (2)!R25C41</stp>
        <stp>BEST_FPERIOD_OVERRIDE=1TY</stp>
        <stp>EQY_FUND_CRNCY=USD</stp>
        <stp>FA_ADJUSTED=Y</stp>
        <tr r="AO25" s="12"/>
      </tp>
      <tp t="s">
        <v>Systems Software</v>
        <stp/>
        <stp>##V3_BDPV12</stp>
        <stp>SCWX US Equity</stp>
        <stp>GICS_SUB_INDUSTRY_NAME</stp>
        <stp>[new model.xlsx]Raw!R160C32</stp>
        <tr r="AF160" s="4"/>
      </tp>
      <tp t="s">
        <v>Data Processing &amp; Outsourced S</v>
        <stp/>
        <stp>##V3_BDPV12</stp>
        <stp>PRTHU US Equity</stp>
        <stp>GICS_SUB_INDUSTRY_NAME</stp>
        <stp>[new model.xlsx]Raw!R169C32</stp>
        <tr r="AF169" s="4"/>
      </tp>
      <tp>
        <v>157.43700000000001</v>
        <stp/>
        <stp>##V3_BDPV12</stp>
        <stp>RPD US Equity</stp>
        <stp>Sales_rev_turn</stp>
        <stp>[new model.xlsx]Combined Full Sample!R116C7</stp>
        <stp>EQY_FUND_YEAR=2016</stp>
        <tr r="G116" s="14"/>
      </tp>
      <tp>
        <v>153.27600000000001</v>
        <stp/>
        <stp>##V3_BDPV12</stp>
        <stp>PRO US Equity</stp>
        <stp>Sales_rev_turn</stp>
        <stp>[new model.xlsx]Combined Full Sample!R134C7</stp>
        <stp>EQY_FUND_YEAR=2016</stp>
        <tr r="G134" s="14"/>
      </tp>
      <tp>
        <v>10.43</v>
        <stp/>
        <stp>##V3_BDPV12</stp>
        <stp>TRHC US Equity</stp>
        <stp>BS_CASH_NEAR_CASH_ITEM</stp>
        <stp>[new model.xlsx]Combined Full Sample!R191C26</stp>
        <tr r="Z191" s="14"/>
      </tp>
      <tp>
        <v>74.436999999999998</v>
        <stp/>
        <stp>##V3_BDPV12</stp>
        <stp>TTEC US Equity</stp>
        <stp>BS_CASH_NEAR_CASH_ITEM</stp>
        <stp>[new model.xlsx]Combined Full Sample!R132C26</stp>
        <tr r="Z132" s="14"/>
      </tp>
      <tp>
        <v>123.127</v>
        <stp/>
        <stp>##V3_BDPV12</stp>
        <stp>SPSC US Equity</stp>
        <stp>BS_CASH_NEAR_CASH_ITEM</stp>
        <stp>[new model.xlsx]Combined Full Sample!R120C26</stp>
        <tr r="Z120" s="14"/>
      </tp>
      <tp>
        <v>139.02099999999999</v>
        <stp/>
        <stp>##V3_BDPV12</stp>
        <stp>MB US Equity</stp>
        <stp>Sales_rev_turn</stp>
        <stp>[new model.xlsx]Combined Full Sample!R113C7</stp>
        <stp>EQY_FUND_YEAR=2016</stp>
        <tr r="G113" s="14"/>
      </tp>
      <tp>
        <v>22572.397300000001</v>
        <stp/>
        <stp>##V3_BDHV12</stp>
        <stp>PAYX US Equity</stp>
        <stp>CURR_ENTP_VAL</stp>
        <stp>10/24/2018</stp>
        <stp>10/24/2018</stp>
        <stp>[new model.xlsx]Raw!R31C34</stp>
        <stp>EQY_FUND_CRNCY=USD</stp>
        <tr r="AH31" s="4"/>
      </tp>
      <tp>
        <v>40.823</v>
        <stp/>
        <stp>##V3_BDPV12</stp>
        <stp>DMRC US Equity</stp>
        <stp>BS_CASH_NEAR_CASH_ITEM</stp>
        <stp>[new model.xlsx]Combined Full Sample!R156C26</stp>
        <tr r="Z156" s="14"/>
      </tp>
      <tp>
        <v>50.422999999999995</v>
        <stp/>
        <stp>##V3_BDPV12</stp>
        <stp>EVTC US Equity</stp>
        <stp>BS_CASH_NEAR_CASH_ITEM</stp>
        <stp>[new model.xlsx]Combined Full Sample!R105C26</stp>
        <tr r="Z105" s="14"/>
      </tp>
      <tp>
        <v>49.845999999999997</v>
        <stp/>
        <stp>##V3_BDPV12</stp>
        <stp>CRW LN Equity</stp>
        <stp>Sales_rev_turn</stp>
        <stp>[new model.xlsx]Combined Full Sample!R193C7</stp>
        <stp>EQY_FUND_YEAR=2016</stp>
        <tr r="G193" s="14"/>
      </tp>
      <tp>
        <v>76.075999999999993</v>
        <stp/>
        <stp>##V3_BDPV12</stp>
        <stp>MGIC US Equity</stp>
        <stp>BS_CASH_NEAR_CASH_ITEM</stp>
        <stp>[new model.xlsx]Combined Full Sample!R150C26</stp>
        <tr r="Z150" s="14"/>
      </tp>
      <tp>
        <v>12850.8573</v>
        <stp/>
        <stp>##V3_BDHV12</stp>
        <stp>CHKP US Equity</stp>
        <stp>CURR_ENTP_VAL</stp>
        <stp>10/24/2018</stp>
        <stp>10/24/2018</stp>
        <stp>[new model.xlsx]Raw!R38C34</stp>
        <stp>EQY_FUND_CRNCY=USD</stp>
        <tr r="AH38" s="4"/>
      </tp>
      <tp>
        <v>-40.19</v>
        <stp/>
        <stp>##V3_BDPV12</stp>
        <stp>FSNN US Equity</stp>
        <stp>BEST_NET_INCOME</stp>
        <stp>[new model.xlsx]Raw!R214C46</stp>
        <stp>BEST_FPERIOD_OVERRIDE=1TY</stp>
        <stp>EQY_FUND_CRNCY=USD</stp>
        <stp>FA_ADJUSTED=Y</stp>
        <tr r="AT214" s="4"/>
      </tp>
      <tp>
        <v>301.42600027465824</v>
        <stp/>
        <stp>##V3_BDPV12</stp>
        <stp>TWLO US EQUITY</stp>
        <stp>TRAIL_12M_GROSS_PROFIT</stp>
        <stp>[new model.xlsx]Raw (2)!R21C38</stp>
        <stp>EQY_FUND_CRNCY=USD</stp>
        <stp>FA_ADJUSTED=Y</stp>
        <tr r="AL21" s="12"/>
      </tp>
      <tp>
        <v>278.25600354003905</v>
        <stp/>
        <stp>##V3_BDPV12</stp>
        <stp>ELLI US EQUITY</stp>
        <stp>TRAIL_12M_GROSS_PROFIT</stp>
        <stp>[new model.xlsx]Raw (2)!R63C38</stp>
        <stp>EQY_FUND_CRNCY=USD</stp>
        <stp>FA_ADJUSTED=Y</stp>
        <tr r="AL63" s="12"/>
      </tp>
      <tp>
        <v>1046</v>
        <stp/>
        <stp>##V3_BDPV12</stp>
        <stp>CNDT US Equity</stp>
        <stp>TRAIL_12M_GROSS_PROFIT</stp>
        <stp>[new model.xlsx]Raw!R88C38</stp>
        <stp>EQY_FUND_CRNCY=USD</stp>
        <stp>FA_ADJUSTED=Y</stp>
        <tr r="AL88" s="4"/>
      </tp>
      <tp>
        <v>-11.89</v>
        <stp/>
        <stp>##V3_BDPV12</stp>
        <stp>EVBG US Equity</stp>
        <stp>BEST_NET_INCOME</stp>
        <stp>[new model.xlsx]Raw!R148C46</stp>
        <stp>BEST_FPERIOD_OVERRIDE=1TY</stp>
        <stp>EQY_FUND_CRNCY=USD</stp>
        <stp>FA_ADJUSTED=Y</stp>
        <tr r="AT148" s="4"/>
      </tp>
      <tp>
        <v>0</v>
        <stp/>
        <stp>##V3_BDPV12</stp>
        <stp>PRSM LN Equity</stp>
        <stp>IS_RD_EXPEND</stp>
        <stp>[new model.xlsx]Raw (2)!R74C40</stp>
        <stp>BEST_FPERIOD_OVERRIDE=1TY</stp>
        <stp>EQY_FUND_CRNCY=USD</stp>
        <stp>FA_ADJUSTED=Y</stp>
        <tr r="AN74" s="12"/>
      </tp>
      <tp>
        <v>-66.2</v>
        <stp/>
        <stp>##V3_BDPV12</stp>
        <stp>ESTC US Equity</stp>
        <stp>BEST_EBITDA</stp>
        <stp>[new model.xlsx]Raw!R85C44</stp>
        <stp>BEST_FPERIOD_OVERRIDE=1TY</stp>
        <stp>EQY_FUND_CRNCY=USD</stp>
        <stp>FA_ADJUSTED=Y</stp>
        <tr r="AR85" s="4"/>
      </tp>
      <tp>
        <v>41.263999999999996</v>
        <stp/>
        <stp>##V3_BDPV12</stp>
        <stp>AVLR US Equity</stp>
        <stp>IS_RD_EXPEND</stp>
        <stp>[new model.xlsx]Raw (2)!R26C40</stp>
        <stp>BEST_FPERIOD_OVERRIDE=1TY</stp>
        <stp>EQY_FUND_CRNCY=USD</stp>
        <stp>FA_ADJUSTED=Y</stp>
        <tr r="AN26" s="12"/>
      </tp>
      <tp>
        <v>6.5979999999999999</v>
        <stp/>
        <stp>##V3_BDPV12</stp>
        <stp>VRNS US Equity</stp>
        <stp>BEST_NET_INCOME</stp>
        <stp>[new model.xlsx]Raw!R134C46</stp>
        <stp>BEST_FPERIOD_OVERRIDE=1TY</stp>
        <stp>EQY_FUND_CRNCY=USD</stp>
        <stp>FA_ADJUSTED=Y</stp>
        <tr r="AT134" s="4"/>
      </tp>
      <tp>
        <v>54.435000000000002</v>
        <stp/>
        <stp>##V3_BDPV12</stp>
        <stp>IMPV US Equity</stp>
        <stp>IS_GENL_&amp;_ADMIN_EXPN_COMP_BASIS</stp>
        <stp>[new model.xlsx]Raw!R128C42</stp>
        <stp>BEST_FPERIOD_OVERRIDE=1TY</stp>
        <stp>EQY_FUND_CRNCY=USD</stp>
        <stp>FA_ADJUSTED=Y</stp>
        <tr r="AP128" s="4"/>
      </tp>
      <tp>
        <v>69.375</v>
        <stp/>
        <stp>##V3_BDPV12</stp>
        <stp>EGAN US Equity</stp>
        <stp>Sales_rev_turn</stp>
        <stp>[new model.xlsx]Combined Full Sample!R161C7</stp>
        <stp>EQY_FUND_YEAR=2016</stp>
        <tr r="G161" s="14"/>
      </tp>
      <tp>
        <v>2570.7559999999999</v>
        <stp/>
        <stp>##V3_BDPV12</stp>
        <stp>G US Equity</stp>
        <stp>Sales_rev_turn</stp>
        <stp>[new model.xlsx]Combined Full Sample!R54C7</stp>
        <stp>EQY_FUND_YEAR=2016</stp>
        <tr r="G54" s="14"/>
      </tp>
      <tp>
        <v>4717.57</v>
        <stp/>
        <stp>##V3_BDHV12</stp>
        <stp>TTD US Equity</stp>
        <stp>CURR_ENTP_VAL</stp>
        <stp>10/24/2018</stp>
        <stp>10/24/2018</stp>
        <stp>[new model.xlsx]Raw!R76C34</stp>
        <stp>EQY_FUND_CRNCY=USD</stp>
        <tr r="AH76" s="4"/>
      </tp>
      <tp t="s">
        <v>#N/A N/A</v>
        <stp/>
        <stp>##V3_BDPV12</stp>
        <stp>AVYA US Equity</stp>
        <stp>IS_GENL_&amp;_ADMIN_EXPN_COMP_BASIS</stp>
        <stp>[new model.xlsx]Raw!R131C42</stp>
        <stp>BEST_FPERIOD_OVERRIDE=1TY</stp>
        <stp>EQY_FUND_CRNCY=USD</stp>
        <stp>FA_ADJUSTED=Y</stp>
        <tr r="AP131" s="4"/>
      </tp>
      <tp t="s">
        <v>Application Software</v>
        <stp/>
        <stp>##V3_BDPV12</stp>
        <stp>FIVN US Equity</stp>
        <stp>GICS_SUB_INDUSTRY_NAME</stp>
        <stp>[new model.xlsx]Raw!R122C32</stp>
        <tr r="AF122" s="4"/>
      </tp>
      <tp t="s">
        <v>Systems Software</v>
        <stp/>
        <stp>##V3_BDPV12</stp>
        <stp>TIVO US Equity</stp>
        <stp>GICS_SUB_INDUSTRY_NAME</stp>
        <stp>[new model.xlsx]Raw!R150C32</stp>
        <tr r="AF150" s="4"/>
      </tp>
      <tp>
        <v>118.449</v>
        <stp/>
        <stp>##V3_BDPV12</stp>
        <stp>SSNC US Equity</stp>
        <stp>IS_S&amp;M_EXPENSE_COMP_BASIS</stp>
        <stp>[new model.xlsx]Raw (2)!R70C41</stp>
        <stp>BEST_FPERIOD_OVERRIDE=1TY</stp>
        <stp>EQY_FUND_CRNCY=USD</stp>
        <stp>FA_ADJUSTED=Y</stp>
        <tr r="AO70" s="12"/>
      </tp>
      <tp>
        <v>47.692999999999998</v>
        <stp/>
        <stp>##V3_BDPV12</stp>
        <stp>KXS CN Equity</stp>
        <stp>BEST_EBITDA</stp>
        <stp>[new model.xlsx]Raw!R139C44</stp>
        <stp>BEST_FPERIOD_OVERRIDE=1TY</stp>
        <stp>EQY_FUND_CRNCY=USD</stp>
        <stp>FA_ADJUSTED=Y</stp>
        <tr r="AR139" s="4"/>
      </tp>
      <tp t="s">
        <v>Data Processing &amp; Outsourced S</v>
        <stp/>
        <stp>##V3_BDPV12</stp>
        <stp>CSVI US Equity</stp>
        <stp>GICS_SUB_INDUSTRY_NAME</stp>
        <stp>[new model.xlsx]Raw!R175C32</stp>
        <tr r="AF175" s="4"/>
      </tp>
      <tp>
        <v>391.2</v>
        <stp/>
        <stp>##V3_BDPV12</stp>
        <stp>MMS US Equity</stp>
        <stp>BEST_EBITDA</stp>
        <stp>[new model.xlsx]Raw!R89C44</stp>
        <stp>BEST_FPERIOD_OVERRIDE=1TY</stp>
        <stp>EQY_FUND_CRNCY=USD</stp>
        <stp>FA_ADJUSTED=Y</stp>
        <tr r="AR89" s="4"/>
      </tp>
      <tp t="s">
        <v>Enterprise Value</v>
        <stp/>
        <stp>##V3_BFIELDINFOV12</stp>
        <stp>[new model.xlsx]Sheet1!R5C184</stp>
        <stp>CURR_ENTP_VAL</stp>
        <tr r="GB5" s="184"/>
      </tp>
      <tp t="s">
        <v>Enterprise Value</v>
        <stp/>
        <stp>##V3_BFIELDINFOV12</stp>
        <stp>[new model.xlsx]Sheet1!R5C194</stp>
        <stp>CURR_ENTP_VAL</stp>
        <tr r="GL5" s="184"/>
      </tp>
      <tp t="s">
        <v>Enterprise Value</v>
        <stp/>
        <stp>##V3_BFIELDINFOV12</stp>
        <stp>[new model.xlsx]Sheet1!R5C104</stp>
        <stp>CURR_ENTP_VAL</stp>
        <tr r="CZ5" s="184"/>
      </tp>
      <tp t="s">
        <v>Enterprise Value</v>
        <stp/>
        <stp>##V3_BFIELDINFOV12</stp>
        <stp>[new model.xlsx]Sheet1!R5C114</stp>
        <stp>CURR_ENTP_VAL</stp>
        <tr r="DJ5" s="184"/>
      </tp>
      <tp t="s">
        <v>Enterprise Value</v>
        <stp/>
        <stp>##V3_BFIELDINFOV12</stp>
        <stp>[new model.xlsx]Sheet1!R5C124</stp>
        <stp>CURR_ENTP_VAL</stp>
        <tr r="DT5" s="184"/>
      </tp>
      <tp t="s">
        <v>Enterprise Value</v>
        <stp/>
        <stp>##V3_BFIELDINFOV12</stp>
        <stp>[new model.xlsx]Sheet1!R5C134</stp>
        <stp>CURR_ENTP_VAL</stp>
        <tr r="ED5" s="184"/>
      </tp>
      <tp t="s">
        <v>Enterprise Value</v>
        <stp/>
        <stp>##V3_BFIELDINFOV12</stp>
        <stp>[new model.xlsx]Sheet1!R5C144</stp>
        <stp>CURR_ENTP_VAL</stp>
        <tr r="EN5" s="184"/>
      </tp>
      <tp t="s">
        <v>Enterprise Value</v>
        <stp/>
        <stp>##V3_BFIELDINFOV12</stp>
        <stp>[new model.xlsx]Sheet1!R5C154</stp>
        <stp>CURR_ENTP_VAL</stp>
        <tr r="EX5" s="184"/>
      </tp>
      <tp t="s">
        <v>Enterprise Value</v>
        <stp/>
        <stp>##V3_BFIELDINFOV12</stp>
        <stp>[new model.xlsx]Sheet1!R5C164</stp>
        <stp>CURR_ENTP_VAL</stp>
        <tr r="FH5" s="184"/>
      </tp>
      <tp t="s">
        <v>Enterprise Value</v>
        <stp/>
        <stp>##V3_BFIELDINFOV12</stp>
        <stp>[new model.xlsx]Sheet1!R5C174</stp>
        <stp>CURR_ENTP_VAL</stp>
        <tr r="FR5" s="184"/>
      </tp>
      <tp>
        <v>124.117</v>
        <stp/>
        <stp>##V3_BDPV12</stp>
        <stp>GWRE US Equity</stp>
        <stp>IS_S&amp;M_EXPENSE_COMP_BASIS</stp>
        <stp>[new model.xlsx]Raw (2)!R86C41</stp>
        <stp>BEST_FPERIOD_OVERRIDE=1TY</stp>
        <stp>EQY_FUND_CRNCY=USD</stp>
        <stp>FA_ADJUSTED=Y</stp>
        <tr r="AO86" s="12"/>
      </tp>
      <tp>
        <v>814.80600000000004</v>
        <stp/>
        <stp>##V3_BDPV12</stp>
        <stp>VEEV US EQUITY</stp>
        <stp>TRAIL_12M_NET_SALES</stp>
        <stp>[new model.xlsx]Raw (2)!R56C35</stp>
        <stp>EQY_FUND_CRNCY=USD</stp>
        <stp>FA_ADJUSTED=Y</stp>
        <tr r="AI56" s="12"/>
      </tp>
      <tp>
        <v>1087.3</v>
        <stp/>
        <stp>##V3_BDPV12</stp>
        <stp>ADSK US Equity</stp>
        <stp>IS_S&amp;M_EXPENSE_COMP_BASIS</stp>
        <stp>[new model.xlsx]Raw (2)!R78C41</stp>
        <stp>BEST_FPERIOD_OVERRIDE=1TY</stp>
        <stp>EQY_FUND_CRNCY=USD</stp>
        <stp>FA_ADJUSTED=Y</stp>
        <tr r="AO78" s="12"/>
      </tp>
      <tp>
        <v>22.677</v>
        <stp/>
        <stp>##V3_BDPV12</stp>
        <stp>SUM CN Equity</stp>
        <stp>BEST_EBITDA</stp>
        <stp>[new model.xlsx]Raw!R184C44</stp>
        <stp>BEST_FPERIOD_OVERRIDE=1TY</stp>
        <stp>EQY_FUND_CRNCY=USD</stp>
        <stp>FA_ADJUSTED=Y</stp>
        <tr r="AR184" s="4"/>
      </tp>
      <tp>
        <v>7188.8104999999996</v>
        <stp/>
        <stp>##V3_BDHV12</stp>
        <stp>PAYC US Equity</stp>
        <stp>CURR_ENTP_VAL</stp>
        <stp>10/24/2018</stp>
        <stp>10/24/2018</stp>
        <stp>[new model.xlsx]Raw!R62C34</stp>
        <stp>EQY_FUND_CRNCY=USD</stp>
        <tr r="AH62" s="4"/>
      </tp>
      <tp>
        <v>3136.7676000000001</v>
        <stp/>
        <stp>##V3_BDHV12</stp>
        <stp>FEYE US Equity</stp>
        <stp>CURR_ENTP_VAL</stp>
        <stp>10/24/2018</stp>
        <stp>10/24/2018</stp>
        <stp>[new model.xlsx]Raw!R96C34</stp>
        <stp>EQY_FUND_CRNCY=USD</stp>
        <tr r="AH96" s="4"/>
      </tp>
      <tp>
        <v>178.64599999999999</v>
        <stp/>
        <stp>##V3_BDPV12</stp>
        <stp>WK US Equity</stp>
        <stp>Sales_rev_turn</stp>
        <stp>[new model.xlsx]Combined Full Sample!R124C7</stp>
        <stp>EQY_FUND_YEAR=2016</stp>
        <tr r="G124" s="14"/>
      </tp>
      <tp>
        <v>290.10300000000001</v>
        <stp/>
        <stp>##V3_BDPV12</stp>
        <stp>WIX US Equity</stp>
        <stp>Sales_rev_turn</stp>
        <stp>[new model.xlsx]Combined Full Sample!R177C7</stp>
        <stp>EQY_FUND_YEAR=2016</stp>
        <tr r="G177" s="14"/>
      </tp>
      <tp>
        <v>12522.507600000001</v>
        <stp/>
        <stp>##V3_BDHV12</stp>
        <stp>CDNS US Equity</stp>
        <stp>CURR_ENTP_VAL</stp>
        <stp>10/24/2018</stp>
        <stp>10/24/2018</stp>
        <stp>[new model.xlsx]Raw!R47C34</stp>
        <stp>EQY_FUND_CRNCY=USD</stp>
        <tr r="AH47" s="4"/>
      </tp>
      <tp>
        <v>201.49100000000001</v>
        <stp/>
        <stp>##V3_BDPV12</stp>
        <stp>AVV LN Equity</stp>
        <stp>Sales_rev_turn</stp>
        <stp>[new model.xlsx]Combined Full Sample!R187C7</stp>
        <stp>EQY_FUND_YEAR=2016</stp>
        <tr r="G187" s="14"/>
      </tp>
      <tp>
        <v>986.83500207519523</v>
        <stp/>
        <stp>##V3_BDPV12</stp>
        <stp>JCOM US EQUITY</stp>
        <stp>TRAIL_12M_GROSS_PROFIT</stp>
        <stp>[new model.xlsx]Raw (2)!R66C38</stp>
        <stp>EQY_FUND_CRNCY=USD</stp>
        <stp>FA_ADJUSTED=Y</stp>
        <tr r="AL66" s="12"/>
      </tp>
      <tp>
        <v>-54.588000000000001</v>
        <stp/>
        <stp>##V3_BDPV12</stp>
        <stp>SVMK US Equity</stp>
        <stp>BEST_NET_INCOME</stp>
        <stp>[new model.xlsx]Raw!R154C46</stp>
        <stp>BEST_FPERIOD_OVERRIDE=1TY</stp>
        <stp>EQY_FUND_CRNCY=USD</stp>
        <stp>FA_ADJUSTED=Y</stp>
        <tr r="AT154" s="4"/>
      </tp>
      <tp>
        <v>-13.67</v>
        <stp/>
        <stp>##V3_BDPV12</stp>
        <stp>RMNI US Equity</stp>
        <stp>BEST_NET_INCOME</stp>
        <stp>[new model.xlsx]Raw!R187C46</stp>
        <stp>BEST_FPERIOD_OVERRIDE=1TY</stp>
        <stp>EQY_FUND_CRNCY=USD</stp>
        <stp>FA_ADJUSTED=Y</stp>
        <tr r="AT187" s="4"/>
      </tp>
      <tp>
        <v>67.786000000000001</v>
        <stp/>
        <stp>##V3_BDPV12</stp>
        <stp>ELLI US Equity</stp>
        <stp>BEST_NET_INCOME</stp>
        <stp>[new model.xlsx]Raw!R105C46</stp>
        <stp>BEST_FPERIOD_OVERRIDE=1TY</stp>
        <stp>EQY_FUND_CRNCY=USD</stp>
        <stp>FA_ADJUSTED=Y</stp>
        <tr r="AT105" s="4"/>
      </tp>
      <tp>
        <v>900.53498937988275</v>
        <stp/>
        <stp>##V3_BDPV12</stp>
        <stp>CLGX US Equity</stp>
        <stp>TRAIL_12M_GROSS_PROFIT</stp>
        <stp>[new model.xlsx]Raw!R93C38</stp>
        <stp>EQY_FUND_CRNCY=USD</stp>
        <stp>FA_ADJUSTED=Y</stp>
        <tr r="AL93" s="4"/>
      </tp>
      <tp>
        <v>375.64298066063651</v>
        <stp/>
        <stp>##V3_BDPV12</stp>
        <stp>PAGS US Equity</stp>
        <stp>TRAIL_12M_GROSS_PROFIT</stp>
        <stp>[new model.xlsx]Raw!R54C38</stp>
        <stp>EQY_FUND_CRNCY=USD</stp>
        <stp>FA_ADJUSTED=Y</stp>
        <tr r="AL54" s="4"/>
      </tp>
      <tp>
        <v>-65.989999999999995</v>
        <stp/>
        <stp>##V3_BDPV12</stp>
        <stp>TENB US Equity</stp>
        <stp>BEST_NET_INCOME</stp>
        <stp>[new model.xlsx]Raw!R107C46</stp>
        <stp>BEST_FPERIOD_OVERRIDE=1TY</stp>
        <stp>EQY_FUND_CRNCY=USD</stp>
        <stp>FA_ADJUSTED=Y</stp>
        <tr r="AT107" s="4"/>
      </tp>
      <tp>
        <v>-47.813000000000002</v>
        <stp/>
        <stp>##V3_BDPV12</stp>
        <stp>PVTL US Equity</stp>
        <stp>BEST_EBITDA</stp>
        <stp>[new model.xlsx]Raw!R83C44</stp>
        <stp>BEST_FPERIOD_OVERRIDE=1TY</stp>
        <stp>EQY_FUND_CRNCY=USD</stp>
        <stp>FA_ADJUSTED=Y</stp>
        <tr r="AR83" s="4"/>
      </tp>
      <tp>
        <v>576.93299468994144</v>
        <stp/>
        <stp>##V3_BDPV12</stp>
        <stp>PEGA US Equity</stp>
        <stp>TRAIL_12M_GROSS_PROFIT</stp>
        <stp>[new model.xlsx]Raw!R87C38</stp>
        <stp>EQY_FUND_CRNCY=USD</stp>
        <stp>FA_ADJUSTED=Y</stp>
        <tr r="AL87" s="4"/>
      </tp>
      <tp>
        <v>531.66900134277353</v>
        <stp/>
        <stp>##V3_BDPV12</stp>
        <stp>SHOP US EQUITY</stp>
        <stp>TRAIL_12M_GROSS_PROFIT</stp>
        <stp>[new model.xlsx]Raw (2)!R16C38</stp>
        <stp>EQY_FUND_CRNCY=USD</stp>
        <stp>FA_ADJUSTED=Y</stp>
        <tr r="AL16" s="12"/>
      </tp>
      <tp>
        <v>18945.600000000002</v>
        <stp/>
        <stp>##V3_BDPV12</stp>
        <stp>ORCL US Equity</stp>
        <stp>BEST_EBITDA</stp>
        <stp>[new model.xlsx]Raw!R17C44</stp>
        <stp>BEST_FPERIOD_OVERRIDE=1TY</stp>
        <stp>EQY_FUND_CRNCY=USD</stp>
        <stp>FA_ADJUSTED=Y</stp>
        <tr r="AR17" s="4"/>
      </tp>
      <tp>
        <v>905.77900183105476</v>
        <stp/>
        <stp>##V3_BDPV12</stp>
        <stp>LOGM US Equity</stp>
        <stp>TRAIL_12M_GROSS_PROFIT</stp>
        <stp>[new model.xlsx]Raw!R90C38</stp>
        <stp>EQY_FUND_CRNCY=USD</stp>
        <stp>FA_ADJUSTED=Y</stp>
        <tr r="AL90" s="4"/>
      </tp>
      <tp t="s">
        <v>#N/A N/A</v>
        <stp/>
        <stp>##V3_BDHV12</stp>
        <stp>BOX US EQUITY</stp>
        <stp>ENTERPRISE_VALUE</stp>
        <stp>10/24/2018</stp>
        <stp>10/24/2018</stp>
        <stp>[new model.xlsx]Raw (2)!R52C33</stp>
        <stp>EQY_FUND_CRNCY=USD</stp>
        <tr r="AG52" s="12"/>
      </tp>
      <tp>
        <v>201.64599999999999</v>
        <stp/>
        <stp>##V3_BDPV12</stp>
        <stp>MGIC US Equity</stp>
        <stp>Sales_rev_turn</stp>
        <stp>[new model.xlsx]Combined Full Sample!R150C7</stp>
        <stp>EQY_FUND_YEAR=2016</stp>
        <tr r="G150" s="14"/>
      </tp>
      <tp>
        <v>277.85199999999998</v>
        <stp/>
        <stp>##V3_BDPV12</stp>
        <stp>QADB US Equity</stp>
        <stp>Sales_rev_turn</stp>
        <stp>[new model.xlsx]Combined Full Sample!R138C7</stp>
        <stp>EQY_FUND_YEAR=2016</stp>
        <tr r="G138" s="14"/>
      </tp>
      <tp t="s">
        <v>#N/A N/A</v>
        <stp/>
        <stp>##V3_BDHV12</stp>
        <stp>DBX US EQUITY</stp>
        <stp>ENTERPRISE_VALUE</stp>
        <stp>10/24/2018</stp>
        <stp>10/24/2018</stp>
        <stp>[new model.xlsx]Raw (2)!R22C33</stp>
        <stp>EQY_FUND_CRNCY=USD</stp>
        <tr r="AG22" s="12"/>
      </tp>
      <tp>
        <v>298.29399999999998</v>
        <stp/>
        <stp>##V3_BDPV12</stp>
        <stp>EBIX US Equity</stp>
        <stp>Sales_rev_turn</stp>
        <stp>[new model.xlsx]Combined Full Sample!R109C7</stp>
        <stp>EQY_FUND_YEAR=2016</stp>
        <tr r="G109" s="14"/>
      </tp>
      <tp t="s">
        <v>#N/A N/A</v>
        <stp/>
        <stp>##V3_BDHV12</stp>
        <stp>NOW US EQUITY</stp>
        <stp>ENTERPRISE_VALUE</stp>
        <stp>10/24/2018</stp>
        <stp>10/24/2018</stp>
        <stp>[new model.xlsx]Raw (2)!R32C33</stp>
        <stp>EQY_FUND_CRNCY=USD</stp>
        <tr r="AG32" s="12"/>
      </tp>
      <tp t="s">
        <v>#N/A N/A</v>
        <stp/>
        <stp>##V3_BDHV12</stp>
        <stp>RNG US EQUITY</stp>
        <stp>ENTERPRISE_VALUE</stp>
        <stp>10/24/2018</stp>
        <stp>10/24/2018</stp>
        <stp>[new model.xlsx]Raw (2)!R42C33</stp>
        <stp>EQY_FUND_CRNCY=USD</stp>
        <tr r="AG42" s="12"/>
      </tp>
      <tp>
        <v>120.366</v>
        <stp/>
        <stp>##V3_BDPV12</stp>
        <stp>AGYS US Equity</stp>
        <stp>Sales_rev_turn</stp>
        <stp>[new model.xlsx]Combined Full Sample!R151C7</stp>
        <stp>EQY_FUND_YEAR=2016</stp>
        <tr r="G151" s="14"/>
      </tp>
      <tp t="s">
        <v>#N/A N/A</v>
        <stp/>
        <stp>##V3_BDHV12</stp>
        <stp>LOGM US EQUITY</stp>
        <stp>ENTERPRISE_VALUE</stp>
        <stp>10/24/2018</stp>
        <stp>10/24/2018</stp>
        <stp>[new model.xlsx]Raw (2)!R65C33</stp>
        <stp>EQY_FUND_CRNCY=USD</stp>
        <tr r="AG65" s="12"/>
      </tp>
      <tp>
        <v>9.68</v>
        <stp/>
        <stp>##V3_BDPV12</stp>
        <stp>DMRC US Equity</stp>
        <stp>IS_GENL_&amp;_ADMIN_EXPN_COMP_BASIS</stp>
        <stp>[new model.xlsx]Raw!R199C42</stp>
        <stp>BEST_FPERIOD_OVERRIDE=1TY</stp>
        <stp>EQY_FUND_CRNCY=USD</stp>
        <stp>FA_ADJUSTED=Y</stp>
        <tr r="AP199" s="4"/>
      </tp>
      <tp t="s">
        <v>#N/A N/A</v>
        <stp/>
        <stp>##V3_BDHV12</stp>
        <stp>INST US EQUITY</stp>
        <stp>ENTERPRISE_VALUE</stp>
        <stp>10/24/2018</stp>
        <stp>10/24/2018</stp>
        <stp>[new model.xlsx]Raw (2)!R40C33</stp>
        <stp>EQY_FUND_CRNCY=USD</stp>
        <tr r="AG40" s="12"/>
      </tp>
      <tp t="s">
        <v>Application Software</v>
        <stp/>
        <stp>##V3_BDPV12</stp>
        <stp>GSUM US Equity</stp>
        <stp>GICS_SUB_INDUSTRY_NAME</stp>
        <stp>[new model.xlsx]Raw!R213C32</stp>
        <tr r="AF213" s="4"/>
      </tp>
      <tp>
        <v>602.31500000000005</v>
        <stp/>
        <stp>##V3_BDPV12</stp>
        <stp>DOCU US EQUITY</stp>
        <stp>TRAIL_12M_NET_SALES</stp>
        <stp>[new model.xlsx]Raw (2)!R37C35</stp>
        <stp>EQY_FUND_CRNCY=USD</stp>
        <stp>FA_ADJUSTED=Y</stp>
        <tr r="AI37" s="12"/>
      </tp>
      <tp>
        <v>1241.825</v>
        <stp/>
        <stp>##V3_BDPV12</stp>
        <stp>PTC US Equity</stp>
        <stp>TRAIL_12M_NET_SALES</stp>
        <stp>[new model.xlsx]Raw!R53C35</stp>
        <stp>EQY_FUND_CRNCY=USD</stp>
        <stp>FA_ADJUSTED=Y</stp>
        <tr r="AI53" s="4"/>
      </tp>
      <tp>
        <v>10249</v>
        <stp/>
        <stp>##V3_BDPV12</stp>
        <stp>FDC US Equity</stp>
        <stp>TRAIL_12M_NET_SALES</stp>
        <stp>[new model.xlsx]Raw!R33C35</stp>
        <stp>EQY_FUND_CRNCY=USD</stp>
        <stp>FA_ADJUSTED=Y</stp>
        <tr r="AI33" s="4"/>
      </tp>
      <tp>
        <v>581.80000000000007</v>
        <stp/>
        <stp>##V3_BDPV12</stp>
        <stp>BKI US Equity</stp>
        <stp>BEST_EBITDA</stp>
        <stp>[new model.xlsx]Raw!R65C44</stp>
        <stp>BEST_FPERIOD_OVERRIDE=1TY</stp>
        <stp>EQY_FUND_CRNCY=USD</stp>
        <stp>FA_ADJUSTED=Y</stp>
        <tr r="AR65" s="4"/>
      </tp>
      <tp t="s">
        <v>Enterprise Value</v>
        <stp/>
        <stp>##V3_BFIELDINFOV12</stp>
        <stp>[new model.xlsx]Sheet1!R5C187</stp>
        <stp>CURR_ENTP_VAL</stp>
        <tr r="GE5" s="184"/>
      </tp>
      <tp t="s">
        <v>Enterprise Value</v>
        <stp/>
        <stp>##V3_BFIELDINFOV12</stp>
        <stp>[new model.xlsx]Sheet1!R5C197</stp>
        <stp>CURR_ENTP_VAL</stp>
        <tr r="GO5" s="184"/>
      </tp>
      <tp t="s">
        <v>Enterprise Value</v>
        <stp/>
        <stp>##V3_BFIELDINFOV12</stp>
        <stp>[new model.xlsx]Sheet1!R5C107</stp>
        <stp>CURR_ENTP_VAL</stp>
        <tr r="DC5" s="184"/>
      </tp>
      <tp t="s">
        <v>Enterprise Value</v>
        <stp/>
        <stp>##V3_BFIELDINFOV12</stp>
        <stp>[new model.xlsx]Sheet1!R5C117</stp>
        <stp>CURR_ENTP_VAL</stp>
        <tr r="DM5" s="184"/>
      </tp>
      <tp t="s">
        <v>Enterprise Value</v>
        <stp/>
        <stp>##V3_BFIELDINFOV12</stp>
        <stp>[new model.xlsx]Sheet1!R5C127</stp>
        <stp>CURR_ENTP_VAL</stp>
        <tr r="DW5" s="184"/>
      </tp>
      <tp t="s">
        <v>Enterprise Value</v>
        <stp/>
        <stp>##V3_BFIELDINFOV12</stp>
        <stp>[new model.xlsx]Sheet1!R5C137</stp>
        <stp>CURR_ENTP_VAL</stp>
        <tr r="EG5" s="184"/>
      </tp>
      <tp t="s">
        <v>Enterprise Value</v>
        <stp/>
        <stp>##V3_BFIELDINFOV12</stp>
        <stp>[new model.xlsx]Sheet1!R5C147</stp>
        <stp>CURR_ENTP_VAL</stp>
        <tr r="EQ5" s="184"/>
      </tp>
      <tp t="s">
        <v>Enterprise Value</v>
        <stp/>
        <stp>##V3_BFIELDINFOV12</stp>
        <stp>[new model.xlsx]Sheet1!R5C157</stp>
        <stp>CURR_ENTP_VAL</stp>
        <tr r="FA5" s="184"/>
      </tp>
      <tp t="s">
        <v>Enterprise Value</v>
        <stp/>
        <stp>##V3_BFIELDINFOV12</stp>
        <stp>[new model.xlsx]Sheet1!R5C167</stp>
        <stp>CURR_ENTP_VAL</stp>
        <tr r="FK5" s="184"/>
      </tp>
      <tp t="s">
        <v>Enterprise Value</v>
        <stp/>
        <stp>##V3_BFIELDINFOV12</stp>
        <stp>[new model.xlsx]Sheet1!R5C177</stp>
        <stp>CURR_ENTP_VAL</stp>
        <tr r="FU5" s="184"/>
      </tp>
      <tp>
        <v>37.614000000000004</v>
        <stp/>
        <stp>##V3_BDPV12</stp>
        <stp>G US Equity</stp>
        <stp>BEST_GROSS_MARGIN</stp>
        <stp>[new model.xlsx]Raw!R74C39</stp>
        <stp>BEST_FPERIOD_OVERRIDE=1TY</stp>
        <stp>EQY_FUND_CRNCY=USD</stp>
        <stp>FA_ADJUSTED=Y</stp>
        <tr r="AM74" s="4"/>
      </tp>
      <tp>
        <v>372.87</v>
        <stp/>
        <stp>##V3_BDPV12</stp>
        <stp>ZNGA US Equity</stp>
        <stp>BS_CASH_NEAR_CASH_ITEM</stp>
        <stp>[new model.xlsx]Combined Full Sample!R196C26</stp>
        <tr r="Z196" s="14"/>
      </tp>
      <tp>
        <v>3816.7357999999999</v>
        <stp/>
        <stp>##V3_BDHV12</stp>
        <stp>PEGA US Equity</stp>
        <stp>CURR_ENTP_VAL</stp>
        <stp>10/24/2018</stp>
        <stp>10/24/2018</stp>
        <stp>[new model.xlsx]Raw!R87C34</stp>
        <stp>EQY_FUND_CRNCY=USD</stp>
        <tr r="AH87" s="4"/>
      </tp>
      <tp>
        <v>2.2189999999999999</v>
        <stp/>
        <stp>##V3_BDPV12</stp>
        <stp>ECOM US Equity</stp>
        <stp>BEST_NET_INCOME</stp>
        <stp>[new model.xlsx]Raw!R197C46</stp>
        <stp>BEST_FPERIOD_OVERRIDE=1TY</stp>
        <stp>EQY_FUND_CRNCY=USD</stp>
        <stp>FA_ADJUSTED=Y</stp>
        <tr r="AT197" s="4"/>
      </tp>
      <tp>
        <v>1021.3030059814453</v>
        <stp/>
        <stp>##V3_BDPV12</stp>
        <stp>EEFT US Equity</stp>
        <stp>TRAIL_12M_GROSS_PROFIT</stp>
        <stp>[new model.xlsx]Raw!R73C38</stp>
        <stp>EQY_FUND_CRNCY=USD</stp>
        <stp>FA_ADJUSTED=Y</stp>
        <tr r="AL73" s="4"/>
      </tp>
      <tp>
        <v>102.75100068664551</v>
        <stp/>
        <stp>##V3_BDPV12</stp>
        <stp>SEND US EQUITY</stp>
        <stp>TRAIL_12M_GROSS_PROFIT</stp>
        <stp>[new model.xlsx]Raw (2)!R47C38</stp>
        <stp>EQY_FUND_CRNCY=USD</stp>
        <stp>FA_ADJUSTED=Y</stp>
        <tr r="AL47" s="12"/>
      </tp>
      <tp>
        <v>5189.4120000000003</v>
        <stp/>
        <stp>##V3_BDHV12</stp>
        <stp>G US Equity</stp>
        <stp>CUR_MKT_CAP</stp>
        <stp>10/24/2018</stp>
        <stp>10/24/2018</stp>
        <stp>[new model.xlsx]Raw!R74C33</stp>
        <stp>EQY_FUND_CRNCY=USD</stp>
        <tr r="AG74" s="4"/>
      </tp>
      <tp>
        <v>19.241</v>
        <stp/>
        <stp>##V3_BDPV12</stp>
        <stp>MIME US Equity</stp>
        <stp>BEST_NET_INCOME</stp>
        <stp>[new model.xlsx]Raw!R125C46</stp>
        <stp>BEST_FPERIOD_OVERRIDE=1TY</stp>
        <stp>EQY_FUND_CRNCY=USD</stp>
        <stp>FA_ADJUSTED=Y</stp>
        <tr r="AT125" s="4"/>
      </tp>
      <tp>
        <v>-16.065999999999999</v>
        <stp/>
        <stp>##V3_BDPV12</stp>
        <stp>TLND US Equity</stp>
        <stp>BEST_NET_INCOME</stp>
        <stp>[new model.xlsx]Raw!R136C46</stp>
        <stp>BEST_FPERIOD_OVERRIDE=1TY</stp>
        <stp>EQY_FUND_CRNCY=USD</stp>
        <stp>FA_ADJUSTED=Y</stp>
        <tr r="AT136" s="4"/>
      </tp>
      <tp>
        <v>29.55</v>
        <stp/>
        <stp>##V3_BDPV12</stp>
        <stp>MGIC US Equity</stp>
        <stp>BEST_NET_INCOME</stp>
        <stp>[new model.xlsx]Raw!R191C46</stp>
        <stp>BEST_FPERIOD_OVERRIDE=1TY</stp>
        <stp>EQY_FUND_CRNCY=USD</stp>
        <stp>FA_ADJUSTED=Y</stp>
        <tr r="AT191" s="4"/>
      </tp>
      <tp>
        <v>74926</v>
        <stp/>
        <stp>##V3_BDPV12</stp>
        <stp>MSFT US Equity</stp>
        <stp>TRAIL_12M_GROSS_PROFIT</stp>
        <stp>[new model.xlsx]Raw!R14C38</stp>
        <stp>EQY_FUND_CRNCY=USD</stp>
        <stp>FA_ADJUSTED=Y</stp>
        <tr r="AL14" s="4"/>
      </tp>
      <tp>
        <v>99.7</v>
        <stp/>
        <stp>##V3_BDPV12</stp>
        <stp>ACIW US Equity</stp>
        <stp>BEST_NET_INCOME</stp>
        <stp>[new model.xlsx]Raw!R101C46</stp>
        <stp>BEST_FPERIOD_OVERRIDE=1TY</stp>
        <stp>EQY_FUND_CRNCY=USD</stp>
        <stp>FA_ADJUSTED=Y</stp>
        <tr r="AT101" s="4"/>
      </tp>
      <tp>
        <v>22.85</v>
        <stp/>
        <stp>##V3_BDPV12</stp>
        <stp>IIIV US Equity</stp>
        <stp>BEST_NET_INCOME</stp>
        <stp>[new model.xlsx]Raw!R181C46</stp>
        <stp>BEST_FPERIOD_OVERRIDE=1TY</stp>
        <stp>EQY_FUND_CRNCY=USD</stp>
        <stp>FA_ADJUSTED=Y</stp>
        <tr r="AT181" s="4"/>
      </tp>
      <tp>
        <v>-18.527000000000001</v>
        <stp/>
        <stp>##V3_BDPV12</stp>
        <stp>EGHT US Equity</stp>
        <stp>BEST_NET_INCOME</stp>
        <stp>[new model.xlsx]Raw!R140C46</stp>
        <stp>BEST_FPERIOD_OVERRIDE=1TY</stp>
        <stp>EQY_FUND_CRNCY=USD</stp>
        <stp>FA_ADJUSTED=Y</stp>
        <tr r="AT140" s="4"/>
      </tp>
      <tp>
        <v>611</v>
        <stp/>
        <stp>##V3_BDPV12</stp>
        <stp>NUAN US Equity</stp>
        <stp>BEST_EBITDA</stp>
        <stp>[new model.xlsx]Raw!R81C44</stp>
        <stp>BEST_FPERIOD_OVERRIDE=1TY</stp>
        <stp>EQY_FUND_CRNCY=USD</stp>
        <stp>FA_ADJUSTED=Y</stp>
        <tr r="AR81" s="4"/>
      </tp>
      <tp>
        <v>103.15</v>
        <stp/>
        <stp>##V3_BDPV12</stp>
        <stp>EXLS US Equity</stp>
        <stp>BEST_NET_INCOME</stp>
        <stp>[new model.xlsx]Raw!R124C46</stp>
        <stp>BEST_FPERIOD_OVERRIDE=1TY</stp>
        <stp>EQY_FUND_CRNCY=USD</stp>
        <stp>FA_ADJUSTED=Y</stp>
        <tr r="AT124" s="4"/>
      </tp>
      <tp>
        <v>18924.7117</v>
        <stp/>
        <stp>##V3_BDHV12</stp>
        <stp>RHT US Equity</stp>
        <stp>CURR_ENTP_VAL</stp>
        <stp>10/24/2018</stp>
        <stp>10/24/2018</stp>
        <stp>[new model.xlsx]Raw!R32C34</stp>
        <stp>EQY_FUND_CRNCY=USD</stp>
        <tr r="AH32" s="4"/>
      </tp>
      <tp>
        <v>9.6440000000000001</v>
        <stp/>
        <stp>##V3_BDPV12</stp>
        <stp>PRSM LN Equity</stp>
        <stp>Sales_rev_turn</stp>
        <stp>[new model.xlsx]Combined Full Sample!R189C7</stp>
        <stp>EQY_FUND_YEAR=2016</stp>
        <tr r="G189" s="14"/>
      </tp>
      <tp>
        <v>166.75899999999999</v>
        <stp/>
        <stp>##V3_BDPV12</stp>
        <stp>CISN US Equity</stp>
        <stp>IS_GENL_&amp;_ADMIN_EXPN_COMP_BASIS</stp>
        <stp>[new model.xlsx]Raw!R129C42</stp>
        <stp>BEST_FPERIOD_OVERRIDE=1TY</stp>
        <stp>EQY_FUND_CRNCY=USD</stp>
        <stp>FA_ADJUSTED=Y</stp>
        <tr r="AP129" s="4"/>
      </tp>
      <tp t="s">
        <v>#N/A N/A</v>
        <stp/>
        <stp>##V3_BDHV12</stp>
        <stp>NEWR US EQUITY</stp>
        <stp>ENTERPRISE_VALUE</stp>
        <stp>10/24/2018</stp>
        <stp>10/24/2018</stp>
        <stp>[new model.xlsx]Raw (2)!R36C33</stp>
        <stp>EQY_FUND_CRNCY=USD</stp>
        <tr r="AG36" s="12"/>
      </tp>
      <tp t="s">
        <v>#N/A N/A</v>
        <stp/>
        <stp>##V3_BDHV12</stp>
        <stp>MIME US EQUITY</stp>
        <stp>ENTERPRISE_VALUE</stp>
        <stp>10/24/2018</stp>
        <stp>10/24/2018</stp>
        <stp>[new model.xlsx]Raw (2)!R45C33</stp>
        <stp>EQY_FUND_CRNCY=USD</stp>
        <tr r="AG45" s="12"/>
      </tp>
      <tp>
        <v>1265.364</v>
        <stp/>
        <stp>##V3_BDPV12</stp>
        <stp>CATM US Equity</stp>
        <stp>Sales_rev_turn</stp>
        <stp>[new model.xlsx]Combined Full Sample!R125C7</stp>
        <stp>EQY_FUND_YEAR=2016</stp>
        <tr r="G125" s="14"/>
      </tp>
      <tp>
        <v>37.460999999999999</v>
        <stp/>
        <stp>##V3_BDPV12</stp>
        <stp>SPSC US Equity</stp>
        <stp>IS_GENL_&amp;_ADMIN_EXPN_COMP_BASIS</stp>
        <stp>[new model.xlsx]Raw!R149C42</stp>
        <stp>BEST_FPERIOD_OVERRIDE=1TY</stp>
        <stp>EQY_FUND_CRNCY=USD</stp>
        <stp>FA_ADJUSTED=Y</stp>
        <tr r="AP149" s="4"/>
      </tp>
      <tp>
        <v>51.715000000000003</v>
        <stp/>
        <stp>##V3_BDPV12</stp>
        <stp>HUT CN Equity</stp>
        <stp>BEST_EBITDA</stp>
        <stp>[new model.xlsx]Raw!R216C44</stp>
        <stp>BEST_FPERIOD_OVERRIDE=1TY</stp>
        <stp>EQY_FUND_CRNCY=USD</stp>
        <stp>FA_ADJUSTED=Y</stp>
        <tr r="AR216" s="4"/>
      </tp>
      <tp t="s">
        <v>Data Processing &amp; Outsourced S</v>
        <stp/>
        <stp>##V3_BDPV12</stp>
        <stp>CATM US Equity</stp>
        <stp>GICS_SUB_INDUSTRY_NAME</stp>
        <stp>[new model.xlsx]Raw!R155C32</stp>
        <tr r="AF155" s="4"/>
      </tp>
      <tp t="s">
        <v>Application Software</v>
        <stp/>
        <stp>##V3_BDPV12</stp>
        <stp>CATI US Equity</stp>
        <stp>GICS_SUB_INDUSTRY_NAME</stp>
        <stp>[new model.xlsx]Raw!R200C32</stp>
        <tr r="AF200" s="4"/>
      </tp>
      <tp t="s">
        <v>Application Software</v>
        <stp/>
        <stp>##V3_BDPV12</stp>
        <stp>MITK US Equity</stp>
        <stp>GICS_SUB_INDUSTRY_NAME</stp>
        <stp>[new model.xlsx]Raw!R198C32</stp>
        <tr r="AF198" s="4"/>
      </tp>
      <tp t="s">
        <v>Application Software</v>
        <stp/>
        <stp>##V3_BDPV12</stp>
        <stp>APTI US Equity</stp>
        <stp>GICS_SUB_INDUSTRY_NAME</stp>
        <stp>[new model.xlsx]Raw!R159C32</stp>
        <tr r="AF159" s="4"/>
      </tp>
      <tp t="s">
        <v>Application Software</v>
        <stp/>
        <stp>##V3_BDPV12</stp>
        <stp>SSTI US Equity</stp>
        <stp>GICS_SUB_INDUSTRY_NAME</stp>
        <stp>[new model.xlsx]Raw!R190C32</stp>
        <tr r="AF190" s="4"/>
      </tp>
      <tp>
        <v>197.12800000000001</v>
        <stp/>
        <stp>##V3_BDPV12</stp>
        <stp>INST US EQUITY</stp>
        <stp>TRAIL_12M_NET_SALES</stp>
        <stp>[new model.xlsx]Raw (2)!R40C35</stp>
        <stp>EQY_FUND_CRNCY=USD</stp>
        <stp>FA_ADJUSTED=Y</stp>
        <tr r="AI40" s="12"/>
      </tp>
      <tp t="s">
        <v>Data Processing &amp; Outsourced S</v>
        <stp/>
        <stp>##V3_BDPV12</stp>
        <stp>EVTC US Equity</stp>
        <stp>GICS_SUB_INDUSTRY_NAME</stp>
        <stp>[new model.xlsx]Raw!R133C32</stp>
        <tr r="AF133" s="4"/>
      </tp>
      <tp t="s">
        <v>Enterprise Value</v>
        <stp/>
        <stp>##V3_BFIELDINFOV12</stp>
        <stp>[new model.xlsx]Sheet1!R5C186</stp>
        <stp>CURR_ENTP_VAL</stp>
        <tr r="GD5" s="184"/>
      </tp>
      <tp t="s">
        <v>Enterprise Value</v>
        <stp/>
        <stp>##V3_BFIELDINFOV12</stp>
        <stp>[new model.xlsx]Sheet1!R5C196</stp>
        <stp>CURR_ENTP_VAL</stp>
        <tr r="GN5" s="184"/>
      </tp>
      <tp t="s">
        <v>Enterprise Value</v>
        <stp/>
        <stp>##V3_BFIELDINFOV12</stp>
        <stp>[new model.xlsx]Sheet1!R5C106</stp>
        <stp>CURR_ENTP_VAL</stp>
        <tr r="DB5" s="184"/>
      </tp>
      <tp t="s">
        <v>Enterprise Value</v>
        <stp/>
        <stp>##V3_BFIELDINFOV12</stp>
        <stp>[new model.xlsx]Sheet1!R5C116</stp>
        <stp>CURR_ENTP_VAL</stp>
        <tr r="DL5" s="184"/>
      </tp>
      <tp t="s">
        <v>Enterprise Value</v>
        <stp/>
        <stp>##V3_BFIELDINFOV12</stp>
        <stp>[new model.xlsx]Sheet1!R5C126</stp>
        <stp>CURR_ENTP_VAL</stp>
        <tr r="DV5" s="184"/>
      </tp>
      <tp t="s">
        <v>Enterprise Value</v>
        <stp/>
        <stp>##V3_BFIELDINFOV12</stp>
        <stp>[new model.xlsx]Sheet1!R5C136</stp>
        <stp>CURR_ENTP_VAL</stp>
        <tr r="EF5" s="184"/>
      </tp>
      <tp t="s">
        <v>Enterprise Value</v>
        <stp/>
        <stp>##V3_BFIELDINFOV12</stp>
        <stp>[new model.xlsx]Sheet1!R5C146</stp>
        <stp>CURR_ENTP_VAL</stp>
        <tr r="EP5" s="184"/>
      </tp>
      <tp t="s">
        <v>Enterprise Value</v>
        <stp/>
        <stp>##V3_BFIELDINFOV12</stp>
        <stp>[new model.xlsx]Sheet1!R5C156</stp>
        <stp>CURR_ENTP_VAL</stp>
        <tr r="EZ5" s="184"/>
      </tp>
      <tp t="s">
        <v>Enterprise Value</v>
        <stp/>
        <stp>##V3_BFIELDINFOV12</stp>
        <stp>[new model.xlsx]Sheet1!R5C166</stp>
        <stp>CURR_ENTP_VAL</stp>
        <tr r="FJ5" s="184"/>
      </tp>
      <tp t="s">
        <v>Enterprise Value</v>
        <stp/>
        <stp>##V3_BFIELDINFOV12</stp>
        <stp>[new model.xlsx]Sheet1!R5C176</stp>
        <stp>CURR_ENTP_VAL</stp>
        <tr r="FT5" s="184"/>
      </tp>
      <tp>
        <v>663.91300000000001</v>
        <stp/>
        <stp>##V3_BDPV12</stp>
        <stp>PFPT US EQUITY</stp>
        <stp>TRAIL_12M_NET_SALES</stp>
        <stp>[new model.xlsx]Raw (2)!R34C35</stp>
        <stp>EQY_FUND_CRNCY=USD</stp>
        <stp>FA_ADJUSTED=Y</stp>
        <tr r="AI34" s="12"/>
      </tp>
      <tp t="s">
        <v>Systems Software</v>
        <stp/>
        <stp>##V3_BDPV12</stp>
        <stp>ATTU US Equity</stp>
        <stp>GICS_SUB_INDUSTRY_NAME</stp>
        <stp>[new model.xlsx]Raw!R196C32</stp>
        <tr r="AF196" s="4"/>
      </tp>
      <tp t="s">
        <v>Application Software</v>
        <stp/>
        <stp>##V3_BDPV12</stp>
        <stp>MSTR US Equity</stp>
        <stp>GICS_SUB_INDUSTRY_NAME</stp>
        <stp>[new model.xlsx]Raw!R151C32</stp>
        <tr r="AF151" s="4"/>
      </tp>
      <tp t="s">
        <v>Application Software</v>
        <stp/>
        <stp>##V3_BDPV12</stp>
        <stp>ALTR US Equity</stp>
        <stp>GICS_SUB_INDUSTRY_NAME</stp>
        <stp>[new model.xlsx]Raw!R112C32</stp>
        <tr r="AF112" s="4"/>
      </tp>
      <tp>
        <v>37.502000000000002</v>
        <stp/>
        <stp>##V3_BDPV12</stp>
        <stp>III US Equity</stp>
        <stp>BEST_EBITDA</stp>
        <stp>[new model.xlsx]Raw!R217C44</stp>
        <stp>BEST_FPERIOD_OVERRIDE=1TY</stp>
        <stp>EQY_FUND_CRNCY=USD</stp>
        <stp>FA_ADJUSTED=Y</stp>
        <tr r="AR217" s="4"/>
      </tp>
      <tp>
        <v>15.836</v>
        <stp/>
        <stp>##V3_BDPV12</stp>
        <stp>AMSWA US Equity</stp>
        <stp>TRAIL_12M_EBITDA</stp>
        <stp>[new model.xlsx]Raw!R195C43</stp>
        <stp>EQY_FUND_CRNCY=USD</stp>
        <stp>FA_ADJUSTED=Y</stp>
        <tr r="AQ195" s="4"/>
      </tp>
      <tp>
        <v>212.953</v>
        <stp/>
        <stp>##V3_BDPV12</stp>
        <stp>YEXT US EQUITY</stp>
        <stp>TRAIL_12M_NET_SALES</stp>
        <stp>[new model.xlsx]Raw (2)!R39C35</stp>
        <stp>EQY_FUND_CRNCY=USD</stp>
        <stp>FA_ADJUSTED=Y</stp>
        <tr r="AI39" s="12"/>
      </tp>
      <tp>
        <v>85.22999999999999</v>
        <stp/>
        <stp>##V3_BDPV12</stp>
        <stp>WIX US Equity</stp>
        <stp>BS_CASH_NEAR_CASH_ITEM</stp>
        <stp>[new model.xlsx]Combined Full Sample!R177C26</stp>
        <tr r="Z177" s="14"/>
      </tp>
      <tp>
        <v>70.322000000000003</v>
        <stp/>
        <stp>##V3_BDPV12</stp>
        <stp>JG US Equity</stp>
        <stp>Sales_rev_turn</stp>
        <stp>[new model.xlsx]Combined Full Sample!R143C7</stp>
        <stp>EQY_FUND_YEAR=2016</stp>
        <tr r="G143" s="14"/>
      </tp>
      <tp>
        <v>9699.759</v>
        <stp/>
        <stp>##V3_BDHV12</stp>
        <stp>PAGS US Equity</stp>
        <stp>CURR_ENTP_VAL</stp>
        <stp>10/24/2018</stp>
        <stp>10/24/2018</stp>
        <stp>[new model.xlsx]Raw!R54C34</stp>
        <stp>EQY_FUND_CRNCY=USD</stp>
        <tr r="AH54" s="4"/>
      </tp>
      <tp>
        <v>16.109000000000002</v>
        <stp/>
        <stp>##V3_BDPV12</stp>
        <stp>APPF US Equity</stp>
        <stp>BS_CASH_NEAR_CASH_ITEM</stp>
        <stp>[new model.xlsx]Combined Full Sample!R101C26</stp>
        <tr r="Z101" s="14"/>
      </tp>
      <tp>
        <v>1843.8780024414064</v>
        <stp/>
        <stp>##V3_BDPV12</stp>
        <stp>WDAY US Equity</stp>
        <stp>TRAIL_12M_GROSS_PROFIT</stp>
        <stp>[new model.xlsx]Raw!R30C38</stp>
        <stp>EQY_FUND_CRNCY=USD</stp>
        <stp>FA_ADJUSTED=Y</stp>
        <tr r="AL30" s="4"/>
      </tp>
      <tp t="s">
        <v>#N/A N/A</v>
        <stp/>
        <stp>##V3_BDPV12</stp>
        <stp>TPNL US Equity</stp>
        <stp>BEST_NET_INCOME</stp>
        <stp>[new model.xlsx]Raw!R221C46</stp>
        <stp>BEST_FPERIOD_OVERRIDE=1TY</stp>
        <stp>EQY_FUND_CRNCY=USD</stp>
        <stp>FA_ADJUSTED=Y</stp>
        <tr r="AT221" s="4"/>
      </tp>
      <tp>
        <v>147.46700000000001</v>
        <stp/>
        <stp>##V3_BDPV12</stp>
        <stp>GWRE US Equity</stp>
        <stp>BEST_EBITDA</stp>
        <stp>[new model.xlsx]Raw!R64C44</stp>
        <stp>BEST_FPERIOD_OVERRIDE=1TY</stp>
        <stp>EQY_FUND_CRNCY=USD</stp>
        <stp>FA_ADJUSTED=Y</stp>
        <tr r="AR64" s="4"/>
      </tp>
      <tp>
        <v>293.00000000000006</v>
        <stp/>
        <stp>##V3_BDPV12</stp>
        <stp>CDAY US Equity</stp>
        <stp>TRAIL_12M_GROSS_PROFIT</stp>
        <stp>[new model.xlsx]Raw!R80C38</stp>
        <stp>EQY_FUND_CRNCY=USD</stp>
        <stp>FA_ADJUSTED=Y</stp>
        <tr r="AL80" s="4"/>
      </tp>
      <tp>
        <v>173.6</v>
        <stp/>
        <stp>##V3_BDPV12</stp>
        <stp>ATHN US Equity</stp>
        <stp>IS_RD_EXPEND</stp>
        <stp>[new model.xlsx]Raw (2)!R97C40</stp>
        <stp>BEST_FPERIOD_OVERRIDE=1TY</stp>
        <stp>EQY_FUND_CRNCY=USD</stp>
        <stp>FA_ADJUSTED=Y</stp>
        <tr r="AN97" s="12"/>
      </tp>
      <tp>
        <v>-125.09</v>
        <stp/>
        <stp>##V3_BDPV12</stp>
        <stp>NTNX US Equity</stp>
        <stp>BEST_EBITDA</stp>
        <stp>[new model.xlsx]Raw!R67C44</stp>
        <stp>BEST_FPERIOD_OVERRIDE=1TY</stp>
        <stp>EQY_FUND_CRNCY=USD</stp>
        <stp>FA_ADJUSTED=Y</stp>
        <tr r="AR67" s="4"/>
      </tp>
      <tp>
        <v>769.6390129394531</v>
        <stp/>
        <stp>##V3_BDPV12</stp>
        <stp>TEAM US Equity</stp>
        <stp>TRAIL_12M_GROSS_PROFIT</stp>
        <stp>[new model.xlsx]Raw!R39C38</stp>
        <stp>EQY_FUND_CRNCY=USD</stp>
        <stp>FA_ADJUSTED=Y</stp>
        <tr r="AL39" s="4"/>
      </tp>
      <tp>
        <v>8.8000000000000007</v>
        <stp/>
        <stp>##V3_BDPV12</stp>
        <stp>TWOU US Equity</stp>
        <stp>BEST_EBITDA</stp>
        <stp>[new model.xlsx]Raw!R94C44</stp>
        <stp>BEST_FPERIOD_OVERRIDE=1TY</stp>
        <stp>EQY_FUND_CRNCY=USD</stp>
        <stp>FA_ADJUSTED=Y</stp>
        <tr r="AR94" s="4"/>
      </tp>
      <tp>
        <v>47.369</v>
        <stp/>
        <stp>##V3_BDPV12</stp>
        <stp>VRNS US Equity</stp>
        <stp>IS_RD_EXPEND</stp>
        <stp>[new model.xlsx]Raw (2)!R61C40</stp>
        <stp>BEST_FPERIOD_OVERRIDE=1TY</stp>
        <stp>EQY_FUND_CRNCY=USD</stp>
        <stp>FA_ADJUSTED=Y</stp>
        <tr r="AN61" s="12"/>
      </tp>
      <tp>
        <v>1195.8120112304687</v>
        <stp/>
        <stp>##V3_BDPV12</stp>
        <stp>NUAN US Equity</stp>
        <stp>TRAIL_12M_GROSS_PROFIT</stp>
        <stp>[new model.xlsx]Raw!R81C38</stp>
        <stp>EQY_FUND_CRNCY=USD</stp>
        <stp>FA_ADJUSTED=Y</stp>
        <tr r="AL81" s="4"/>
      </tp>
      <tp>
        <v>55.736000000000004</v>
        <stp/>
        <stp>##V3_BDPV12</stp>
        <stp>EVOP US Equity</stp>
        <stp>BEST_NET_INCOME</stp>
        <stp>[new model.xlsx]Raw!R130C46</stp>
        <stp>BEST_FPERIOD_OVERRIDE=1TY</stp>
        <stp>EQY_FUND_CRNCY=USD</stp>
        <stp>FA_ADJUSTED=Y</stp>
        <tr r="AT130" s="4"/>
      </tp>
      <tp>
        <v>79.929000000000002</v>
        <stp/>
        <stp>##V3_BDPV12</stp>
        <stp>SEND US Equity</stp>
        <stp>Sales_rev_turn</stp>
        <stp>[new model.xlsx]Combined Full Sample!R114C7</stp>
        <stp>EQY_FUND_YEAR=2016</stp>
        <tr r="G114" s="14"/>
      </tp>
      <tp>
        <v>317.91467</v>
        <stp/>
        <stp>##V3_BDPV12</stp>
        <stp>EGOV US Equity</stp>
        <stp>Sales_rev_turn</stp>
        <stp>[new model.xlsx]Combined Full Sample!R137C7</stp>
        <stp>EQY_FUND_YEAR=2016</stp>
        <tr r="G137" s="14"/>
      </tp>
      <tp>
        <v>40.079000000000001</v>
        <stp/>
        <stp>##V3_BDPV12</stp>
        <stp>YEXT US Equity</stp>
        <stp>IS_GENL_&amp;_ADMIN_EXPN_COMP_BASIS</stp>
        <stp>[new model.xlsx]Raw!R135C42</stp>
        <stp>BEST_FPERIOD_OVERRIDE=1TY</stp>
        <stp>EQY_FUND_CRNCY=USD</stp>
        <stp>FA_ADJUSTED=Y</stp>
        <tr r="AP135" s="4"/>
      </tp>
      <tp>
        <v>692.62300000000005</v>
        <stp/>
        <stp>##V3_BDPV12</stp>
        <stp>OMCL US Equity</stp>
        <stp>Sales_rev_turn</stp>
        <stp>[new model.xlsx]Combined Full Sample!R197C7</stp>
        <stp>EQY_FUND_YEAR=2016</stp>
        <tr r="G197" s="14"/>
      </tp>
      <tp>
        <v>24.027999999999999</v>
        <stp/>
        <stp>##V3_BDPV12</stp>
        <stp>AGYS US Equity</stp>
        <stp>IS_GENL_&amp;_ADMIN_EXPN_COMP_BASIS</stp>
        <stp>[new model.xlsx]Raw!R194C42</stp>
        <stp>BEST_FPERIOD_OVERRIDE=1TY</stp>
        <stp>EQY_FUND_CRNCY=USD</stp>
        <stp>FA_ADJUSTED=Y</stp>
        <tr r="AP194" s="4"/>
      </tp>
      <tp>
        <v>27.706</v>
        <stp/>
        <stp>##V3_BDPV12</stp>
        <stp>APTI US Equity</stp>
        <stp>IS_GENL_&amp;_ADMIN_EXPN_COMP_BASIS</stp>
        <stp>[new model.xlsx]Raw!R159C42</stp>
        <stp>BEST_FPERIOD_OVERRIDE=1TY</stp>
        <stp>EQY_FUND_CRNCY=USD</stp>
        <stp>FA_ADJUSTED=Y</stp>
        <tr r="AP159" s="4"/>
      </tp>
      <tp>
        <v>47.774999999999999</v>
        <stp/>
        <stp>##V3_BDPV12</stp>
        <stp>SQ US Equity</stp>
        <stp>BEST_GROSS_MARGIN</stp>
        <stp>[new model.xlsx]Raw!R27C39</stp>
        <stp>BEST_FPERIOD_OVERRIDE=1TY</stp>
        <stp>EQY_FUND_CRNCY=USD</stp>
        <stp>FA_ADJUSTED=Y</stp>
        <tr r="AM27" s="4"/>
      </tp>
      <tp>
        <v>6479.0172000000002</v>
        <stp/>
        <stp>##V3_BDHV12</stp>
        <stp>SWI US Equity</stp>
        <stp>CURR_ENTP_VAL</stp>
        <stp>10/24/2018</stp>
        <stp>10/24/2018</stp>
        <stp>[new model.xlsx]Raw!R84C34</stp>
        <stp>EQY_FUND_CRNCY=USD</stp>
        <tr r="AH84" s="4"/>
      </tp>
      <tp t="s">
        <v>Application Software</v>
        <stp/>
        <stp>##V3_BDPV12</stp>
        <stp>LPSN US Equity</stp>
        <stp>GICS_SUB_INDUSTRY_NAME</stp>
        <stp>[new model.xlsx]Raw!R157C32</stp>
        <tr r="AF157" s="4"/>
      </tp>
      <tp t="s">
        <v>Application Software</v>
        <stp/>
        <stp>##V3_BDPV12</stp>
        <stp>CISN US Equity</stp>
        <stp>GICS_SUB_INDUSTRY_NAME</stp>
        <stp>[new model.xlsx]Raw!R129C32</stp>
        <tr r="AF129" s="4"/>
      </tp>
      <tp>
        <v>366.02</v>
        <stp/>
        <stp>##V3_BDPV12</stp>
        <stp>DBX US Equity</stp>
        <stp>BEST_EBITDA</stp>
        <stp>[new model.xlsx]Raw!R55C44</stp>
        <stp>BEST_FPERIOD_OVERRIDE=1TY</stp>
        <stp>EQY_FUND_CRNCY=USD</stp>
        <stp>FA_ADJUSTED=Y</stp>
        <tr r="AR55" s="4"/>
      </tp>
      <tp>
        <v>204.435</v>
        <stp/>
        <stp>##V3_BDPV12</stp>
        <stp>WIX US Equity</stp>
        <stp>IS_S&amp;M_EXPENSE_COMP_BASIS</stp>
        <stp>[new model.xlsx]Raw (2)!R30C41</stp>
        <stp>BEST_FPERIOD_OVERRIDE=1TY</stp>
        <stp>EQY_FUND_CRNCY=USD</stp>
        <stp>FA_ADJUSTED=Y</stp>
        <tr r="AO30" s="12"/>
      </tp>
      <tp>
        <v>1436.95</v>
        <stp/>
        <stp>##V3_BDPV12</stp>
        <stp>FLT US Equity</stp>
        <stp>BEST_EBITDA</stp>
        <stp>[new model.xlsx]Raw!R37C44</stp>
        <stp>BEST_FPERIOD_OVERRIDE=1TY</stp>
        <stp>EQY_FUND_CRNCY=USD</stp>
        <stp>FA_ADJUSTED=Y</stp>
        <tr r="AR37" s="4"/>
      </tp>
      <tp>
        <v>475.49899999999997</v>
        <stp/>
        <stp>##V3_BDPV12</stp>
        <stp>HUBS US EQUITY</stp>
        <stp>TRAIL_12M_NET_SALES</stp>
        <stp>[new model.xlsx]Raw (2)!R38C35</stp>
        <stp>EQY_FUND_CRNCY=USD</stp>
        <stp>FA_ADJUSTED=Y</stp>
        <tr r="AI38" s="12"/>
      </tp>
      <tp t="s">
        <v>#N/A N/A</v>
        <stp/>
        <stp>##V3_BDPV12</stp>
        <stp>PRTHU US Equity</stp>
        <stp>TRAIL_12M_EBITDA</stp>
        <stp>[new model.xlsx]Raw!R169C43</stp>
        <stp>EQY_FUND_CRNCY=USD</stp>
        <stp>FA_ADJUSTED=Y</stp>
        <tr r="AQ169" s="4"/>
      </tp>
      <tp t="s">
        <v>Application Software</v>
        <stp/>
        <stp>##V3_BDPV12</stp>
        <stp>SPSC US Equity</stp>
        <stp>GICS_SUB_INDUSTRY_NAME</stp>
        <stp>[new model.xlsx]Raw!R149C32</stp>
        <tr r="AF149" s="4"/>
      </tp>
      <tp>
        <v>44.26</v>
        <stp/>
        <stp>##V3_BDPV12</stp>
        <stp>BOX US Equity</stp>
        <stp>BEST_EBITDA</stp>
        <stp>[new model.xlsx]Raw!R106C44</stp>
        <stp>BEST_FPERIOD_OVERRIDE=1TY</stp>
        <stp>EQY_FUND_CRNCY=USD</stp>
        <stp>FA_ADJUSTED=Y</stp>
        <tr r="AR106" s="4"/>
      </tp>
      <tp t="s">
        <v>Enterprise Value</v>
        <stp/>
        <stp>##V3_BFIELDINFOV12</stp>
        <stp>[new model.xlsx]Sheet1!R5C181</stp>
        <stp>CURR_ENTP_VAL</stp>
        <tr r="FY5" s="184"/>
      </tp>
      <tp t="s">
        <v>Enterprise Value</v>
        <stp/>
        <stp>##V3_BFIELDINFOV12</stp>
        <stp>[new model.xlsx]Sheet1!R5C191</stp>
        <stp>CURR_ENTP_VAL</stp>
        <tr r="GI5" s="184"/>
      </tp>
      <tp t="s">
        <v>Enterprise Value</v>
        <stp/>
        <stp>##V3_BFIELDINFOV12</stp>
        <stp>[new model.xlsx]Sheet1!R5C101</stp>
        <stp>CURR_ENTP_VAL</stp>
        <tr r="CW5" s="184"/>
      </tp>
      <tp t="s">
        <v>Enterprise Value</v>
        <stp/>
        <stp>##V3_BFIELDINFOV12</stp>
        <stp>[new model.xlsx]Sheet1!R5C111</stp>
        <stp>CURR_ENTP_VAL</stp>
        <tr r="DG5" s="184"/>
      </tp>
      <tp t="s">
        <v>Enterprise Value</v>
        <stp/>
        <stp>##V3_BFIELDINFOV12</stp>
        <stp>[new model.xlsx]Sheet1!R5C121</stp>
        <stp>CURR_ENTP_VAL</stp>
        <tr r="DQ5" s="184"/>
      </tp>
      <tp t="s">
        <v>Enterprise Value</v>
        <stp/>
        <stp>##V3_BFIELDINFOV12</stp>
        <stp>[new model.xlsx]Sheet1!R5C131</stp>
        <stp>CURR_ENTP_VAL</stp>
        <tr r="EA5" s="184"/>
      </tp>
      <tp t="s">
        <v>Enterprise Value</v>
        <stp/>
        <stp>##V3_BFIELDINFOV12</stp>
        <stp>[new model.xlsx]Sheet1!R5C141</stp>
        <stp>CURR_ENTP_VAL</stp>
        <tr r="EK5" s="184"/>
      </tp>
      <tp t="s">
        <v>Enterprise Value</v>
        <stp/>
        <stp>##V3_BFIELDINFOV12</stp>
        <stp>[new model.xlsx]Sheet1!R5C151</stp>
        <stp>CURR_ENTP_VAL</stp>
        <tr r="EU5" s="184"/>
      </tp>
      <tp t="s">
        <v>Enterprise Value</v>
        <stp/>
        <stp>##V3_BFIELDINFOV12</stp>
        <stp>[new model.xlsx]Sheet1!R5C161</stp>
        <stp>CURR_ENTP_VAL</stp>
        <tr r="FE5" s="184"/>
      </tp>
      <tp t="s">
        <v>Enterprise Value</v>
        <stp/>
        <stp>##V3_BFIELDINFOV12</stp>
        <stp>[new model.xlsx]Sheet1!R5C171</stp>
        <stp>CURR_ENTP_VAL</stp>
        <tr r="FO5" s="184"/>
      </tp>
      <tp>
        <v>267.60400000000004</v>
        <stp/>
        <stp>##V3_BDPV12</stp>
        <stp>QLYS US EQUITY</stp>
        <stp>TRAIL_12M_NET_SALES</stp>
        <stp>[new model.xlsx]Raw (2)!R57C35</stp>
        <stp>EQY_FUND_CRNCY=USD</stp>
        <stp>FA_ADJUSTED=Y</stp>
        <tr r="AI57" s="12"/>
      </tp>
      <tp>
        <v>28459.083999999999</v>
        <stp/>
        <stp>##V3_BDHV12</stp>
        <stp>SQ US Equity</stp>
        <stp>CUR_MKT_CAP</stp>
        <stp>10/24/2018</stp>
        <stp>10/24/2018</stp>
        <stp>[new model.xlsx]Raw!R27C33</stp>
        <stp>EQY_FUND_CRNCY=USD</stp>
        <tr r="AG27" s="4"/>
      </tp>
      <tp>
        <v>1541.4960000000001</v>
        <stp/>
        <stp>##V3_BDPV12</stp>
        <stp>GPN US Equity</stp>
        <stp>BEST_EBITDA</stp>
        <stp>[new model.xlsx]Raw!R36C44</stp>
        <stp>BEST_FPERIOD_OVERRIDE=1TY</stp>
        <stp>EQY_FUND_CRNCY=USD</stp>
        <stp>FA_ADJUSTED=Y</stp>
        <tr r="AR36" s="4"/>
      </tp>
      <tp t="s">
        <v>Application Software</v>
        <stp/>
        <stp>##V3_BDPV12</stp>
        <stp>INST US Equity</stp>
        <stp>GICS_SUB_INDUSTRY_NAME</stp>
        <stp>[new model.xlsx]Raw!R166C32</stp>
        <tr r="AF166" s="4"/>
      </tp>
      <tp t="s">
        <v>Data Processing &amp; Outsourced S</v>
        <stp/>
        <stp>##V3_BDPV12</stp>
        <stp>CASS US Equity</stp>
        <stp>GICS_SUB_INDUSTRY_NAME</stp>
        <stp>[new model.xlsx]Raw!R173C32</stp>
        <tr r="AF173" s="4"/>
      </tp>
      <tp>
        <v>3169.0138999999999</v>
        <stp/>
        <stp>##V3_BDHV12</stp>
        <stp>PCTY US Equity</stp>
        <stp>CURR_ENTP_VAL</stp>
        <stp>10/24/2018</stp>
        <stp>10/24/2018</stp>
        <stp>[new model.xlsx]Raw!R97C34</stp>
        <stp>EQY_FUND_CRNCY=USD</stp>
        <tr r="AH97" s="4"/>
      </tp>
      <tp>
        <v>10871.785</v>
        <stp/>
        <stp>##V3_BDHV12</stp>
        <stp>OTEX CN Equity</stp>
        <stp>CURR_ENTP_VAL</stp>
        <stp>10/24/2018</stp>
        <stp>10/24/2018</stp>
        <stp>[new model.xlsx]Raw!R56C34</stp>
        <stp>EQY_FUND_CRNCY=USD</stp>
        <tr r="AH56" s="4"/>
      </tp>
      <tp>
        <v>102.75399999999999</v>
        <stp/>
        <stp>##V3_BDPV12</stp>
        <stp>EVBG US Equity</stp>
        <stp>BS_CASH_NEAR_CASH_ITEM</stp>
        <stp>[new model.xlsx]Combined Full Sample!R119C26</stp>
        <tr r="Z119" s="14"/>
      </tp>
      <tp>
        <v>6175.2344999999996</v>
        <stp/>
        <stp>##V3_BDHV12</stp>
        <stp>CDAY US Equity</stp>
        <stp>CURR_ENTP_VAL</stp>
        <stp>10/24/2018</stp>
        <stp>10/24/2018</stp>
        <stp>[new model.xlsx]Raw!R80C34</stp>
        <stp>EQY_FUND_CRNCY=USD</stp>
        <tr r="AH80" s="4"/>
      </tp>
      <tp>
        <v>24689.784</v>
        <stp/>
        <stp>##V3_BDHV12</stp>
        <stp>WDAY US Equity</stp>
        <stp>CURR_ENTP_VAL</stp>
        <stp>10/24/2018</stp>
        <stp>10/24/2018</stp>
        <stp>[new model.xlsx]Raw!R30C34</stp>
        <stp>EQY_FUND_CRNCY=USD</stp>
        <tr r="AH30" s="4"/>
      </tp>
      <tp>
        <v>5.6280000000000001</v>
        <stp/>
        <stp>##V3_BDPV12</stp>
        <stp>TRHC US Equity</stp>
        <stp>IS_RD_EXPEND</stp>
        <stp>[new model.xlsx]Raw (2)!R76C40</stp>
        <stp>BEST_FPERIOD_OVERRIDE=1TY</stp>
        <stp>EQY_FUND_CRNCY=USD</stp>
        <stp>FA_ADJUSTED=Y</stp>
        <tr r="AN76" s="12"/>
      </tp>
      <tp>
        <v>153.334</v>
        <stp/>
        <stp>##V3_BDPV12</stp>
        <stp>SSNC US Equity</stp>
        <stp>IS_RD_EXPEND</stp>
        <stp>[new model.xlsx]Raw (2)!R70C40</stp>
        <stp>BEST_FPERIOD_OVERRIDE=1TY</stp>
        <stp>EQY_FUND_CRNCY=USD</stp>
        <stp>FA_ADJUSTED=Y</stp>
        <tr r="AN70" s="12"/>
      </tp>
      <tp>
        <v>318.02500000000003</v>
        <stp/>
        <stp>##V3_BDPV12</stp>
        <stp>SPLK US Equity</stp>
        <stp>BEST_EBITDA</stp>
        <stp>[new model.xlsx]Raw!R42C44</stp>
        <stp>BEST_FPERIOD_OVERRIDE=1TY</stp>
        <stp>EQY_FUND_CRNCY=USD</stp>
        <stp>FA_ADJUSTED=Y</stp>
        <tr r="AR42" s="4"/>
      </tp>
      <tp>
        <v>130.767</v>
        <stp/>
        <stp>##V3_BDPV12</stp>
        <stp>EBIX US Equity</stp>
        <stp>BEST_NET_INCOME</stp>
        <stp>[new model.xlsx]Raw!R137C46</stp>
        <stp>BEST_FPERIOD_OVERRIDE=1TY</stp>
        <stp>EQY_FUND_CRNCY=USD</stp>
        <stp>FA_ADJUSTED=Y</stp>
        <tr r="AT137" s="4"/>
      </tp>
      <tp t="s">
        <v>#N/A N/A</v>
        <stp/>
        <stp>##V3_BDPV12</stp>
        <stp>DVMT US Equity</stp>
        <stp>BEST_EBITDA</stp>
        <stp>[new model.xlsx]Raw!R34C44</stp>
        <stp>BEST_FPERIOD_OVERRIDE=1TY</stp>
        <stp>EQY_FUND_CRNCY=USD</stp>
        <stp>FA_ADJUSTED=Y</stp>
        <tr r="AR34" s="4"/>
      </tp>
      <tp>
        <v>29.580000000000002</v>
        <stp/>
        <stp>##V3_BDPV12</stp>
        <stp>SPNS US Equity</stp>
        <stp>BEST_NET_INCOME</stp>
        <stp>[new model.xlsx]Raw!R180C46</stp>
        <stp>BEST_FPERIOD_OVERRIDE=1TY</stp>
        <stp>EQY_FUND_CRNCY=USD</stp>
        <stp>FA_ADJUSTED=Y</stp>
        <tr r="AT180" s="4"/>
      </tp>
      <tp>
        <v>33.853999999999999</v>
        <stp/>
        <stp>##V3_BDPV12</stp>
        <stp>EBIX US Equity</stp>
        <stp>IS_RD_EXPEND</stp>
        <stp>[new model.xlsx]Raw (2)!R77C40</stp>
        <stp>BEST_FPERIOD_OVERRIDE=1TY</stp>
        <stp>EQY_FUND_CRNCY=USD</stp>
        <stp>FA_ADJUSTED=Y</stp>
        <tr r="AN77" s="12"/>
      </tp>
      <tp t="s">
        <v>#N/A N/A</v>
        <stp/>
        <stp>##V3_BDHV12</stp>
        <stp>RP US EQUITY</stp>
        <stp>ENTERPRISE_VALUE</stp>
        <stp>10/24/2018</stp>
        <stp>10/24/2018</stp>
        <stp>[new model.xlsx]Raw (2)!R50C33</stp>
        <stp>EQY_FUND_CRNCY=USD</stp>
        <tr r="AG50" s="12"/>
      </tp>
      <tp>
        <v>9413.1468999999997</v>
        <stp/>
        <stp>##V3_BDHV12</stp>
        <stp>WEX US Equity</stp>
        <stp>CURR_ENTP_VAL</stp>
        <stp>10/24/2018</stp>
        <stp>10/24/2018</stp>
        <stp>[new model.xlsx]Raw!R61C34</stp>
        <stp>EQY_FUND_CRNCY=USD</stp>
        <tr r="AH61" s="4"/>
      </tp>
      <tp>
        <v>89.724000000000004</v>
        <stp/>
        <stp>##V3_BDPV12</stp>
        <stp>YEXT US Equity</stp>
        <stp>Sales_rev_turn</stp>
        <stp>[new model.xlsx]Combined Full Sample!R107C7</stp>
        <stp>EQY_FUND_YEAR=2016</stp>
        <tr r="G107" s="14"/>
      </tp>
      <tp>
        <v>17.067</v>
        <stp/>
        <stp>##V3_BDPV12</stp>
        <stp>MITK US Equity</stp>
        <stp>IS_GENL_&amp;_ADMIN_EXPN_COMP_BASIS</stp>
        <stp>[new model.xlsx]Raw!R198C42</stp>
        <stp>BEST_FPERIOD_OVERRIDE=1TY</stp>
        <stp>EQY_FUND_CRNCY=USD</stp>
        <stp>FA_ADJUSTED=Y</stp>
        <tr r="AP198" s="4"/>
      </tp>
      <tp t="s">
        <v>#N/A N/A</v>
        <stp/>
        <stp>##V3_BDHV12</stp>
        <stp>ZUO US EQUITY</stp>
        <stp>ENTERPRISE_VALUE</stp>
        <stp>10/24/2018</stp>
        <stp>10/24/2018</stp>
        <stp>[new model.xlsx]Raw (2)!R15C33</stp>
        <stp>EQY_FUND_CRNCY=USD</stp>
        <tr r="AG15" s="12"/>
      </tp>
      <tp t="s">
        <v>#N/A N/A</v>
        <stp/>
        <stp>##V3_BDHV12</stp>
        <stp>OKTA US EQUITY</stp>
        <stp>ENTERPRISE_VALUE</stp>
        <stp>10/24/2018</stp>
        <stp>10/24/2018</stp>
        <stp>[new model.xlsx]Raw (2)!R31C33</stp>
        <stp>EQY_FUND_CRNCY=USD</stp>
        <tr r="AG31" s="12"/>
      </tp>
      <tp>
        <v>200.58099999999999</v>
        <stp/>
        <stp>##V3_BDPV12</stp>
        <stp>GLUU US Equity</stp>
        <stp>Sales_rev_turn</stp>
        <stp>[new model.xlsx]Combined Full Sample!R192C7</stp>
        <stp>EQY_FUND_YEAR=2016</stp>
        <tr r="G192" s="14"/>
      </tp>
      <tp>
        <v>419.47400000000005</v>
        <stp/>
        <stp>##V3_BDPV12</stp>
        <stp>TTD US Equity</stp>
        <stp>TRAIL_12M_NET_SALES</stp>
        <stp>[new model.xlsx]Raw!R76C35</stp>
        <stp>EQY_FUND_CRNCY=USD</stp>
        <stp>FA_ADJUSTED=Y</stp>
        <tr r="AI76" s="4"/>
      </tp>
      <tp>
        <v>3470</v>
        <stp/>
        <stp>##V3_BDPV12</stp>
        <stp>ADP US Equity</stp>
        <stp>BEST_EBITDA</stp>
        <stp>[new model.xlsx]Raw!R21C44</stp>
        <stp>BEST_FPERIOD_OVERRIDE=1TY</stp>
        <stp>EQY_FUND_CRNCY=USD</stp>
        <stp>FA_ADJUSTED=Y</stp>
        <tr r="AR21" s="4"/>
      </tp>
      <tp>
        <v>894.5</v>
        <stp/>
        <stp>##V3_BDPV12</stp>
        <stp>CDK US Equity</stp>
        <stp>BEST_EBITDA</stp>
        <stp>[new model.xlsx]Raw!R63C44</stp>
        <stp>BEST_FPERIOD_OVERRIDE=1TY</stp>
        <stp>EQY_FUND_CRNCY=USD</stp>
        <stp>FA_ADJUSTED=Y</stp>
        <tr r="AR63" s="4"/>
      </tp>
      <tp t="s">
        <v>Systems Software</v>
        <stp/>
        <stp>##V3_BDPV12</stp>
        <stp>CYRN US Equity</stp>
        <stp>GICS_SUB_INDUSTRY_NAME</stp>
        <stp>[new model.xlsx]Raw!R220C32</stp>
        <tr r="AF220" s="4"/>
      </tp>
      <tp t="s">
        <v>Application Software</v>
        <stp/>
        <stp>##V3_BDPV12</stp>
        <stp>ALRM US Equity</stp>
        <stp>GICS_SUB_INDUSTRY_NAME</stp>
        <stp>[new model.xlsx]Raw!R120C32</stp>
        <tr r="AF120" s="4"/>
      </tp>
      <tp t="s">
        <v>Data Processing &amp; Outsourced S</v>
        <stp/>
        <stp>##V3_BDPV12</stp>
        <stp>VRRM US Equity</stp>
        <stp>GICS_SUB_INDUSTRY_NAME</stp>
        <stp>[new model.xlsx]Raw!R141C32</stp>
        <tr r="AF141" s="4"/>
      </tp>
      <tp>
        <v>200.18799999999999</v>
        <stp/>
        <stp>##V3_BDPV12</stp>
        <stp>HDP US Equity</stp>
        <stp>IS_S&amp;M_EXPENSE_COMP_BASIS</stp>
        <stp>[new model.xlsx]Raw (2)!R49C41</stp>
        <stp>BEST_FPERIOD_OVERRIDE=1TY</stp>
        <stp>EQY_FUND_CRNCY=USD</stp>
        <stp>FA_ADJUSTED=Y</stp>
        <tr r="AO49" s="12"/>
      </tp>
      <tp t="s">
        <v>Data Processing &amp; Outsourced S</v>
        <stp/>
        <stp>##V3_BDPV12</stp>
        <stp>EVRI US Equity</stp>
        <stp>GICS_SUB_INDUSTRY_NAME</stp>
        <stp>[new model.xlsx]Raw!R182C32</stp>
        <tr r="AF182" s="4"/>
      </tp>
      <tp>
        <v>413.392</v>
        <stp/>
        <stp>##V3_BDPV12</stp>
        <stp>NEWR US EQUITY</stp>
        <stp>TRAIL_12M_NET_SALES</stp>
        <stp>[new model.xlsx]Raw (2)!R36C35</stp>
        <stp>EQY_FUND_CRNCY=USD</stp>
        <stp>FA_ADJUSTED=Y</stp>
        <tr r="AI36" s="12"/>
      </tp>
      <tp t="s">
        <v>Application Software</v>
        <stp/>
        <stp>##V3_BDPV12</stp>
        <stp>DMRC US Equity</stp>
        <stp>GICS_SUB_INDUSTRY_NAME</stp>
        <stp>[new model.xlsx]Raw!R199C32</stp>
        <tr r="AF199" s="4"/>
      </tp>
      <tp t="s">
        <v>Enterprise Value</v>
        <stp/>
        <stp>##V3_BFIELDINFOV12</stp>
        <stp>[new model.xlsx]Sheet1!R5C180</stp>
        <stp>CURR_ENTP_VAL</stp>
        <tr r="FX5" s="184"/>
      </tp>
      <tp t="s">
        <v>Enterprise Value</v>
        <stp/>
        <stp>##V3_BFIELDINFOV12</stp>
        <stp>[new model.xlsx]Sheet1!R5C190</stp>
        <stp>CURR_ENTP_VAL</stp>
        <tr r="GH5" s="184"/>
      </tp>
      <tp t="s">
        <v>Enterprise Value</v>
        <stp/>
        <stp>##V3_BFIELDINFOV12</stp>
        <stp>[new model.xlsx]Sheet1!R5C100</stp>
        <stp>CURR_ENTP_VAL</stp>
        <tr r="CV5" s="184"/>
      </tp>
      <tp t="s">
        <v>Enterprise Value</v>
        <stp/>
        <stp>##V3_BFIELDINFOV12</stp>
        <stp>[new model.xlsx]Sheet1!R5C110</stp>
        <stp>CURR_ENTP_VAL</stp>
        <tr r="DF5" s="184"/>
      </tp>
      <tp t="s">
        <v>Enterprise Value</v>
        <stp/>
        <stp>##V3_BFIELDINFOV12</stp>
        <stp>[new model.xlsx]Sheet1!R5C120</stp>
        <stp>CURR_ENTP_VAL</stp>
        <tr r="DP5" s="184"/>
      </tp>
      <tp t="s">
        <v>Enterprise Value</v>
        <stp/>
        <stp>##V3_BFIELDINFOV12</stp>
        <stp>[new model.xlsx]Sheet1!R5C130</stp>
        <stp>CURR_ENTP_VAL</stp>
        <tr r="DZ5" s="184"/>
      </tp>
      <tp t="s">
        <v>Enterprise Value</v>
        <stp/>
        <stp>##V3_BFIELDINFOV12</stp>
        <stp>[new model.xlsx]Sheet1!R5C140</stp>
        <stp>CURR_ENTP_VAL</stp>
        <tr r="EJ5" s="184"/>
      </tp>
      <tp t="s">
        <v>Enterprise Value</v>
        <stp/>
        <stp>##V3_BFIELDINFOV12</stp>
        <stp>[new model.xlsx]Sheet1!R5C150</stp>
        <stp>CURR_ENTP_VAL</stp>
        <tr r="ET5" s="184"/>
      </tp>
      <tp t="s">
        <v>Enterprise Value</v>
        <stp/>
        <stp>##V3_BFIELDINFOV12</stp>
        <stp>[new model.xlsx]Sheet1!R5C160</stp>
        <stp>CURR_ENTP_VAL</stp>
        <tr r="FD5" s="184"/>
      </tp>
      <tp t="s">
        <v>Enterprise Value</v>
        <stp/>
        <stp>##V3_BFIELDINFOV12</stp>
        <stp>[new model.xlsx]Sheet1!R5C170</stp>
        <stp>CURR_ENTP_VAL</stp>
        <tr r="FN5" s="184"/>
      </tp>
      <tp t="s">
        <v>Application Software</v>
        <stp/>
        <stp>##V3_BDPV12</stp>
        <stp>OPRA US Equity</stp>
        <stp>GICS_SUB_INDUSTRY_NAME</stp>
        <stp>[new model.xlsx]Raw!R174C32</stp>
        <tr r="AF174" s="4"/>
      </tp>
      <tp>
        <v>103.655</v>
        <stp/>
        <stp>##V3_BDPV12</stp>
        <stp>DSG CN Equity</stp>
        <stp>BEST_EBITDA</stp>
        <stp>[new model.xlsx]Raw!R116C44</stp>
        <stp>BEST_FPERIOD_OVERRIDE=1TY</stp>
        <stp>EQY_FUND_CRNCY=USD</stp>
        <stp>FA_ADJUSTED=Y</stp>
        <tr r="AR116" s="4"/>
      </tp>
      <tp>
        <v>101.077</v>
        <stp/>
        <stp>##V3_BDPV12</stp>
        <stp>AZPN US Equity</stp>
        <stp>IS_S&amp;M_EXPENSE_COMP_BASIS</stp>
        <stp>[new model.xlsx]Raw (2)!R99C41</stp>
        <stp>BEST_FPERIOD_OVERRIDE=1TY</stp>
        <stp>EQY_FUND_CRNCY=USD</stp>
        <stp>FA_ADJUSTED=Y</stp>
        <tr r="AO99" s="12"/>
      </tp>
      <tp>
        <v>87.024000000000001</v>
        <stp/>
        <stp>##V3_BDPV12</stp>
        <stp>TLND US Equity</stp>
        <stp>BS_CASH_NEAR_CASH_ITEM</stp>
        <stp>[new model.xlsx]Combined Full Sample!R108C26</stp>
        <tr r="Z108" s="14"/>
      </tp>
      <tp>
        <v>4305.3067000000001</v>
        <stp/>
        <stp>##V3_BDHV12</stp>
        <stp>NEWR US Equity</stp>
        <stp>CURR_ENTP_VAL</stp>
        <stp>10/24/2018</stp>
        <stp>10/24/2018</stp>
        <stp>[new model.xlsx]Raw!R82C34</stp>
        <stp>EQY_FUND_CRNCY=USD</stp>
        <tr r="AH82" s="4"/>
      </tp>
      <tp>
        <v>22.326000000000001</v>
        <stp/>
        <stp>##V3_BDPV12</stp>
        <stp>UPLD US Equity</stp>
        <stp>BS_CASH_NEAR_CASH_ITEM</stp>
        <stp>[new model.xlsx]Combined Full Sample!R144C26</stp>
        <tr r="Z144" s="14"/>
      </tp>
      <tp>
        <v>175.49599999999998</v>
        <stp/>
        <stp>##V3_BDPV12</stp>
        <stp>SEND US Equity</stp>
        <stp>BS_CASH_NEAR_CASH_ITEM</stp>
        <stp>[new model.xlsx]Combined Full Sample!R114C26</stp>
        <tr r="Z114" s="14"/>
      </tp>
      <tp>
        <v>444.96900311279296</v>
        <stp/>
        <stp>##V3_BDPV12</stp>
        <stp>DOCU US Equity</stp>
        <stp>TRAIL_12M_GROSS_PROFIT</stp>
        <stp>[new model.xlsx]Raw!R69C38</stp>
        <stp>EQY_FUND_CRNCY=USD</stp>
        <stp>FA_ADJUSTED=Y</stp>
        <tr r="AL69" s="4"/>
      </tp>
      <tp>
        <v>93.8</v>
        <stp/>
        <stp>##V3_BDPV12</stp>
        <stp>SYKE US Equity</stp>
        <stp>BEST_NET_INCOME</stp>
        <stp>[new model.xlsx]Raw!R156C46</stp>
        <stp>BEST_FPERIOD_OVERRIDE=1TY</stp>
        <stp>EQY_FUND_CRNCY=USD</stp>
        <stp>FA_ADJUSTED=Y</stp>
        <tr r="AT156" s="4"/>
      </tp>
      <tp>
        <v>11.06</v>
        <stp/>
        <stp>##V3_BDPV12</stp>
        <stp>SEND US Equity</stp>
        <stp>BEST_NET_INCOME</stp>
        <stp>[new model.xlsx]Raw!R143C46</stp>
        <stp>BEST_FPERIOD_OVERRIDE=1TY</stp>
        <stp>EQY_FUND_CRNCY=USD</stp>
        <stp>FA_ADJUSTED=Y</stp>
        <tr r="AT143" s="4"/>
      </tp>
      <tp>
        <v>721.77601562500001</v>
        <stp/>
        <stp>##V3_BDPV12</stp>
        <stp>FICO US Equity</stp>
        <stp>TRAIL_12M_GROSS_PROFIT</stp>
        <stp>[new model.xlsx]Raw!R72C38</stp>
        <stp>EQY_FUND_CRNCY=USD</stp>
        <stp>FA_ADJUSTED=Y</stp>
        <tr r="AL72" s="4"/>
      </tp>
      <tp>
        <v>31737</v>
        <stp/>
        <stp>##V3_BDPV12</stp>
        <stp>ORCL US Equity</stp>
        <stp>TRAIL_12M_GROSS_PROFIT</stp>
        <stp>[new model.xlsx]Raw!R17C38</stp>
        <stp>EQY_FUND_CRNCY=USD</stp>
        <stp>FA_ADJUSTED=Y</stp>
        <tr r="AL17" s="4"/>
      </tp>
      <tp>
        <v>9.82</v>
        <stp/>
        <stp>##V3_BDPV12</stp>
        <stp>AMSWA US Equity</stp>
        <stp>BEST_NET_INCOME</stp>
        <stp>[new model.xlsx]Raw!R195C46</stp>
        <stp>BEST_FPERIOD_OVERRIDE=1TY</stp>
        <stp>EQY_FUND_CRNCY=USD</stp>
        <stp>FA_ADJUSTED=Y</stp>
        <tr r="AT195" s="4"/>
      </tp>
      <tp>
        <v>209.33600000000001</v>
        <stp/>
        <stp>##V3_BDPV12</stp>
        <stp>EGHT US Equity</stp>
        <stp>Sales_rev_turn</stp>
        <stp>[new model.xlsx]Combined Full Sample!R112C7</stp>
        <stp>EQY_FUND_YEAR=2016</stp>
        <tr r="G112" s="14"/>
      </tp>
      <tp>
        <v>113.2</v>
        <stp/>
        <stp>##V3_BDPV12</stp>
        <stp>ECOM US Equity</stp>
        <stp>Sales_rev_turn</stp>
        <stp>[new model.xlsx]Combined Full Sample!R154C7</stp>
        <stp>EQY_FUND_YEAR=2016</stp>
        <tr r="G154" s="14"/>
      </tp>
      <tp>
        <v>3252.3420999999998</v>
        <stp/>
        <stp>##V3_BDHV12</stp>
        <stp>BB CN Equity</stp>
        <stp>CURR_ENTP_VAL</stp>
        <stp>10/24/2018</stp>
        <stp>10/24/2018</stp>
        <stp>[new model.xlsx]Raw!R79C34</stp>
        <stp>EQY_FUND_CRNCY=USD</stp>
        <tr r="AH79" s="4"/>
      </tp>
      <tp>
        <v>22.5</v>
        <stp/>
        <stp>##V3_BDPV12</stp>
        <stp>BR US Equity</stp>
        <stp>BEST_GROSS_MARGIN</stp>
        <stp>[new model.xlsx]Raw!R46C39</stp>
        <stp>BEST_FPERIOD_OVERRIDE=1TY</stp>
        <stp>EQY_FUND_CRNCY=USD</stp>
        <stp>FA_ADJUSTED=Y</stp>
        <tr r="AM46" s="4"/>
      </tp>
      <tp>
        <v>625.53499999999997</v>
        <stp/>
        <stp>##V3_BDPV12</stp>
        <stp>RNG US Equity</stp>
        <stp>TRAIL_12M_NET_SALES</stp>
        <stp>[new model.xlsx]Raw!R71C35</stp>
        <stp>EQY_FUND_CRNCY=USD</stp>
        <stp>FA_ADJUSTED=Y</stp>
        <tr r="AI71" s="4"/>
      </tp>
      <tp>
        <v>2616.0320000000002</v>
        <stp/>
        <stp>##V3_BDPV12</stp>
        <stp>WDAY US Equity</stp>
        <stp>TRAIL_12M_NET_SALES</stp>
        <stp>[new model.xlsx]Raw!R30C35</stp>
        <stp>EQY_FUND_CRNCY=USD</stp>
        <stp>FA_ADJUSTED=Y</stp>
        <tr r="AI30" s="4"/>
      </tp>
      <tp>
        <v>2316.5709999999999</v>
        <stp/>
        <stp>##V3_BDPV12</stp>
        <stp>ADS US Equity</stp>
        <stp>BEST_EBITDA</stp>
        <stp>[new model.xlsx]Raw!R52C44</stp>
        <stp>BEST_FPERIOD_OVERRIDE=1TY</stp>
        <stp>EQY_FUND_CRNCY=USD</stp>
        <stp>FA_ADJUSTED=Y</stp>
        <tr r="AR52" s="4"/>
      </tp>
      <tp>
        <v>29.383652686391265</v>
        <stp/>
        <stp>##V3_BDPV12</stp>
        <stp>CDR PW Equity</stp>
        <stp>IS_S&amp;M_EXPENSE_COMP_BASIS</stp>
        <stp>[new model.xlsx]Raw (2)!R98C41</stp>
        <stp>BEST_FPERIOD_OVERRIDE=1TY</stp>
        <stp>EQY_FUND_CRNCY=USD</stp>
        <stp>FA_ADJUSTED=Y</stp>
        <tr r="AO98" s="12"/>
      </tp>
      <tp>
        <v>178.625</v>
        <stp/>
        <stp>##V3_BDPV12</stp>
        <stp>WNS US Equity</stp>
        <stp>BEST_EBITDA</stp>
        <stp>[new model.xlsx]Raw!R115C44</stp>
        <stp>BEST_FPERIOD_OVERRIDE=1TY</stp>
        <stp>EQY_FUND_CRNCY=USD</stp>
        <stp>FA_ADJUSTED=Y</stp>
        <tr r="AR115" s="4"/>
      </tp>
      <tp>
        <v>396.53100000000001</v>
        <stp/>
        <stp>##V3_BDPV12</stp>
        <stp>PCTY US Equity</stp>
        <stp>TRAIL_12M_NET_SALES</stp>
        <stp>[new model.xlsx]Raw!R97C35</stp>
        <stp>EQY_FUND_CRNCY=USD</stp>
        <stp>FA_ADJUSTED=Y</stp>
        <tr r="AI97" s="4"/>
      </tp>
      <tp t="s">
        <v>Enterprise Value</v>
        <stp/>
        <stp>##V3_BFIELDINFOV12</stp>
        <stp>[new model.xlsx]Sheet1!R5C183</stp>
        <stp>CURR_ENTP_VAL</stp>
        <tr r="GA5" s="184"/>
      </tp>
      <tp t="s">
        <v>Enterprise Value</v>
        <stp/>
        <stp>##V3_BFIELDINFOV12</stp>
        <stp>[new model.xlsx]Sheet1!R5C193</stp>
        <stp>CURR_ENTP_VAL</stp>
        <tr r="GK5" s="184"/>
      </tp>
      <tp t="s">
        <v>Enterprise Value</v>
        <stp/>
        <stp>##V3_BFIELDINFOV12</stp>
        <stp>[new model.xlsx]Sheet1!R5C103</stp>
        <stp>CURR_ENTP_VAL</stp>
        <tr r="CY5" s="184"/>
      </tp>
      <tp t="s">
        <v>Enterprise Value</v>
        <stp/>
        <stp>##V3_BFIELDINFOV12</stp>
        <stp>[new model.xlsx]Sheet1!R5C113</stp>
        <stp>CURR_ENTP_VAL</stp>
        <tr r="DI5" s="184"/>
      </tp>
      <tp t="s">
        <v>Enterprise Value</v>
        <stp/>
        <stp>##V3_BFIELDINFOV12</stp>
        <stp>[new model.xlsx]Sheet1!R5C123</stp>
        <stp>CURR_ENTP_VAL</stp>
        <tr r="DS5" s="184"/>
      </tp>
      <tp t="s">
        <v>Enterprise Value</v>
        <stp/>
        <stp>##V3_BFIELDINFOV12</stp>
        <stp>[new model.xlsx]Sheet1!R5C133</stp>
        <stp>CURR_ENTP_VAL</stp>
        <tr r="EC5" s="184"/>
      </tp>
      <tp t="s">
        <v>Enterprise Value</v>
        <stp/>
        <stp>##V3_BFIELDINFOV12</stp>
        <stp>[new model.xlsx]Sheet1!R5C143</stp>
        <stp>CURR_ENTP_VAL</stp>
        <tr r="EM5" s="184"/>
      </tp>
      <tp t="s">
        <v>Enterprise Value</v>
        <stp/>
        <stp>##V3_BFIELDINFOV12</stp>
        <stp>[new model.xlsx]Sheet1!R5C153</stp>
        <stp>CURR_ENTP_VAL</stp>
        <tr r="EW5" s="184"/>
      </tp>
      <tp t="s">
        <v>Enterprise Value</v>
        <stp/>
        <stp>##V3_BFIELDINFOV12</stp>
        <stp>[new model.xlsx]Sheet1!R5C163</stp>
        <stp>CURR_ENTP_VAL</stp>
        <tr r="FG5" s="184"/>
      </tp>
      <tp t="s">
        <v>Enterprise Value</v>
        <stp/>
        <stp>##V3_BFIELDINFOV12</stp>
        <stp>[new model.xlsx]Sheet1!R5C173</stp>
        <stp>CURR_ENTP_VAL</stp>
        <tr r="FQ5" s="184"/>
      </tp>
      <tp>
        <v>167.92599999999999</v>
        <stp/>
        <stp>##V3_BDPV12</stp>
        <stp>ZUO US EQUITY</stp>
        <stp>TRAIL_12M_NET_SALES</stp>
        <stp>[new model.xlsx]Raw (2)!R15C35</stp>
        <stp>EQY_FUND_CRNCY=USD</stp>
        <stp>FA_ADJUSTED=Y</stp>
        <tr r="AI15" s="12"/>
      </tp>
      <tp>
        <v>13104.0339</v>
        <stp/>
        <stp>##V3_BDHV12</stp>
        <stp>BR US Equity</stp>
        <stp>CUR_MKT_CAP</stp>
        <stp>10/24/2018</stp>
        <stp>10/24/2018</stp>
        <stp>[new model.xlsx]Raw!R46C33</stp>
        <stp>EQY_FUND_CRNCY=USD</stp>
        <tr r="AG46" s="4"/>
      </tp>
      <tp>
        <v>1569.212</v>
        <stp/>
        <stp>##V3_BDPV12</stp>
        <stp>JKHY US Equity</stp>
        <stp>TRAIL_12M_NET_SALES</stp>
        <stp>[new model.xlsx]Raw!R51C35</stp>
        <stp>EQY_FUND_CRNCY=USD</stp>
        <stp>FA_ADJUSTED=Y</stp>
        <tr r="AI51" s="4"/>
      </tp>
      <tp>
        <v>750.7</v>
        <stp/>
        <stp>##V3_BDPV12</stp>
        <stp>CDAY US Equity</stp>
        <stp>TRAIL_12M_NET_SALES</stp>
        <stp>[new model.xlsx]Raw!R80C35</stp>
        <stp>EQY_FUND_CRNCY=USD</stp>
        <stp>FA_ADJUSTED=Y</stp>
        <tr r="AI80" s="4"/>
      </tp>
      <tp>
        <v>82.822000000000003</v>
        <stp/>
        <stp>##V3_BDPV12</stp>
        <stp>TYPE US Equity</stp>
        <stp>BS_CASH_NEAR_CASH_ITEM</stp>
        <stp>[new model.xlsx]Combined Full Sample!R140C26</stp>
        <tr r="Z140" s="14"/>
      </tp>
      <tp>
        <v>307.2</v>
        <stp/>
        <stp>##V3_BDPV12</stp>
        <stp>SRT US Equity</stp>
        <stp>Sales_rev_turn</stp>
        <stp>[new model.xlsx]Combined Full Sample!R160C7</stp>
        <stp>EQY_FUND_YEAR=2016</stp>
        <tr r="G160" s="14"/>
      </tp>
      <tp>
        <v>343.73399999999998</v>
        <stp/>
        <stp>##V3_BDPV12</stp>
        <stp>SYKE US Equity</stp>
        <stp>BS_CASH_NEAR_CASH_ITEM</stp>
        <stp>[new model.xlsx]Combined Full Sample!R126C26</stp>
        <tr r="Z126" s="14"/>
      </tp>
      <tp>
        <v>5854.43</v>
        <stp/>
        <stp>##V3_BDPV12</stp>
        <stp>ADBE US Equity</stp>
        <stp>Sales_rev_turn</stp>
        <stp>[new model.xlsx]Combined Full Sample!R6C7</stp>
        <stp>EQY_FUND_YEAR=2016</stp>
        <tr r="G6" s="14"/>
      </tp>
      <tp>
        <v>11409.494199999999</v>
        <stp/>
        <stp>##V3_BDHV12</stp>
        <stp>ANSS US Equity</stp>
        <stp>CURR_ENTP_VAL</stp>
        <stp>10/24/2018</stp>
        <stp>10/24/2018</stp>
        <stp>[new model.xlsx]Raw!R48C34</stp>
        <stp>EQY_FUND_CRNCY=USD</stp>
        <tr r="AH48" s="4"/>
      </tp>
      <tp>
        <v>5167.6428999999998</v>
        <stp/>
        <stp>##V3_BDHV12</stp>
        <stp>CNDT US Equity</stp>
        <stp>CURR_ENTP_VAL</stp>
        <stp>10/24/2018</stp>
        <stp>10/24/2018</stp>
        <stp>[new model.xlsx]Raw!R88C34</stp>
        <stp>EQY_FUND_CRNCY=USD</stp>
        <tr r="AH88" s="4"/>
      </tp>
      <tp>
        <v>5396.7767000000003</v>
        <stp/>
        <stp>##V3_BDHV12</stp>
        <stp>EEFT US Equity</stp>
        <stp>CURR_ENTP_VAL</stp>
        <stp>10/24/2018</stp>
        <stp>10/24/2018</stp>
        <stp>[new model.xlsx]Raw!R73C34</stp>
        <stp>EQY_FUND_CRNCY=USD</stp>
        <tr r="AH73" s="4"/>
      </tp>
      <tp>
        <v>5871.4098000000004</v>
        <stp/>
        <stp>##V3_BDHV12</stp>
        <stp>DOCU US Equity</stp>
        <stp>CURR_ENTP_VAL</stp>
        <stp>10/24/2018</stp>
        <stp>10/24/2018</stp>
        <stp>[new model.xlsx]Raw!R69C34</stp>
        <stp>EQY_FUND_CRNCY=USD</stp>
        <tr r="AH69" s="4"/>
      </tp>
      <tp>
        <v>80.325000000000003</v>
        <stp/>
        <stp>##V3_BDPV12</stp>
        <stp>ZS US Equity</stp>
        <stp>Sales_rev_turn</stp>
        <stp>[new model.xlsx]Combined Full Sample!R174C7</stp>
        <stp>EQY_FUND_YEAR=2016</stp>
        <tr r="G174" s="14"/>
      </tp>
      <tp>
        <v>78.338999999999999</v>
        <stp/>
        <stp>##V3_BDPV12</stp>
        <stp>MIME US Equity</stp>
        <stp>BS_CASH_NEAR_CASH_ITEM</stp>
        <stp>[new model.xlsx]Combined Full Sample!R100C26</stp>
        <tr r="Z100" s="14"/>
      </tp>
      <tp>
        <v>1.3460000000000001</v>
        <stp/>
        <stp>##V3_BDPV12</stp>
        <stp>ATEN US Equity</stp>
        <stp>BEST_NET_INCOME</stp>
        <stp>[new model.xlsx]Raw!R189C46</stp>
        <stp>BEST_FPERIOD_OVERRIDE=1TY</stp>
        <stp>EQY_FUND_CRNCY=USD</stp>
        <stp>FA_ADJUSTED=Y</stp>
        <tr r="AT189" s="4"/>
      </tp>
      <tp>
        <v>1054.1669999999999</v>
        <stp/>
        <stp>##V3_BDPV12</stp>
        <stp>CTXS US Equity</stp>
        <stp>BEST_EBITDA</stp>
        <stp>[new model.xlsx]Raw!R44C44</stp>
        <stp>BEST_FPERIOD_OVERRIDE=1TY</stp>
        <stp>EQY_FUND_CRNCY=USD</stp>
        <stp>FA_ADJUSTED=Y</stp>
        <tr r="AR44" s="4"/>
      </tp>
      <tp>
        <v>63.689</v>
        <stp/>
        <stp>##V3_BDPV12</stp>
        <stp>CSOD US Equity</stp>
        <stp>BEST_NET_INCOME</stp>
        <stp>[new model.xlsx]Raw!R103C46</stp>
        <stp>BEST_FPERIOD_OVERRIDE=1TY</stp>
        <stp>EQY_FUND_CRNCY=USD</stp>
        <stp>FA_ADJUSTED=Y</stp>
        <tr r="AT103" s="4"/>
      </tp>
      <tp>
        <v>1075.2999945068359</v>
        <stp/>
        <stp>##V3_BDPV12</stp>
        <stp>SABR US Equity</stp>
        <stp>TRAIL_12M_GROSS_PROFIT</stp>
        <stp>[new model.xlsx]Raw!R68C38</stp>
        <stp>EQY_FUND_CRNCY=USD</stp>
        <stp>FA_ADJUSTED=Y</stp>
        <tr r="AL68" s="4"/>
      </tp>
      <tp>
        <v>381.44999993896482</v>
        <stp/>
        <stp>##V3_BDPV12</stp>
        <stp>HUBS US Equity</stp>
        <stp>TRAIL_12M_GROSS_PROFIT</stp>
        <stp>[new model.xlsx]Raw!R78C38</stp>
        <stp>EQY_FUND_CRNCY=USD</stp>
        <stp>FA_ADJUSTED=Y</stp>
        <tr r="AL78" s="4"/>
      </tp>
      <tp>
        <v>27.382999999999999</v>
        <stp/>
        <stp>##V3_BDPV12</stp>
        <stp>INOV US Equity</stp>
        <stp>IS_RD_EXPEND</stp>
        <stp>[new model.xlsx]Raw (2)!R23C40</stp>
        <stp>BEST_FPERIOD_OVERRIDE=1TY</stp>
        <stp>EQY_FUND_CRNCY=USD</stp>
        <stp>FA_ADJUSTED=Y</stp>
        <tr r="AN23" s="12"/>
      </tp>
      <tp>
        <v>215.69499999999999</v>
        <stp/>
        <stp>##V3_BDPV12</stp>
        <stp>CLDR US Equity</stp>
        <stp>IS_RD_EXPEND</stp>
        <stp>[new model.xlsx]Raw (2)!R58C40</stp>
        <stp>BEST_FPERIOD_OVERRIDE=1TY</stp>
        <stp>EQY_FUND_CRNCY=USD</stp>
        <stp>FA_ADJUSTED=Y</stp>
        <tr r="AN58" s="12"/>
      </tp>
      <tp>
        <v>213.55</v>
        <stp/>
        <stp>##V3_BDPV12</stp>
        <stp>VRNT US Equity</stp>
        <stp>BEST_NET_INCOME</stp>
        <stp>[new model.xlsx]Raw!R102C46</stp>
        <stp>BEST_FPERIOD_OVERRIDE=1TY</stp>
        <stp>EQY_FUND_CRNCY=USD</stp>
        <stp>FA_ADJUSTED=Y</stp>
        <tr r="AT102" s="4"/>
      </tp>
      <tp>
        <v>7465.3680576171873</v>
        <stp/>
        <stp>##V3_BDPV12</stp>
        <stp>ADBE US Equity</stp>
        <stp>TRAIL_12M_GROSS_PROFIT</stp>
        <stp>[new model.xlsx]Raw!R18C38</stp>
        <stp>EQY_FUND_CRNCY=USD</stp>
        <stp>FA_ADJUSTED=Y</stp>
        <tr r="AL18" s="4"/>
      </tp>
      <tp>
        <v>47960.472000000002</v>
        <stp/>
        <stp>##V3_BDHV12</stp>
        <stp>VMW US Equity</stp>
        <stp>CURR_ENTP_VAL</stp>
        <stp>10/24/2018</stp>
        <stp>10/24/2018</stp>
        <stp>[new model.xlsx]Raw!R22C34</stp>
        <stp>EQY_FUND_CRNCY=USD</stp>
        <tr r="AH22" s="4"/>
      </tp>
      <tp>
        <v>13973.263199999999</v>
        <stp/>
        <stp>##V3_BDHV12</stp>
        <stp>CSU CN Equity</stp>
        <stp>CURR_ENTP_VAL</stp>
        <stp>10/24/2018</stp>
        <stp>10/24/2018</stp>
        <stp>[new model.xlsx]Raw!R41C34</stp>
        <stp>EQY_FUND_CRNCY=USD</stp>
        <tr r="AH41" s="4"/>
      </tp>
      <tp>
        <v>0.12</v>
        <stp/>
        <stp>##V3_BDPV12</stp>
        <stp>PRTHU US Equity</stp>
        <stp>IS_GENL_&amp;_ADMIN_EXPN_COMP_BASIS</stp>
        <stp>[new model.xlsx]Raw!R169C42</stp>
        <stp>BEST_FPERIOD_OVERRIDE=1TY</stp>
        <stp>EQY_FUND_CRNCY=USD</stp>
        <stp>FA_ADJUSTED=Y</stp>
        <tr r="AP169" s="4"/>
      </tp>
      <tp>
        <v>741.42</v>
        <stp/>
        <stp>##V3_BDPV12</stp>
        <stp>ZNGA US Equity</stp>
        <stp>Sales_rev_turn</stp>
        <stp>[new model.xlsx]Combined Full Sample!R196C7</stp>
        <stp>EQY_FUND_YEAR=2016</stp>
        <tr r="G196" s="14"/>
      </tp>
      <tp t="s">
        <v>#N/A N/A</v>
        <stp/>
        <stp>##V3_BDHV12</stp>
        <stp>JCOM US EQUITY</stp>
        <stp>ENTERPRISE_VALUE</stp>
        <stp>10/24/2018</stp>
        <stp>10/24/2018</stp>
        <stp>[new model.xlsx]Raw (2)!R66C33</stp>
        <stp>EQY_FUND_CRNCY=USD</stp>
        <tr r="AG66" s="12"/>
      </tp>
      <tp t="s">
        <v>#N/A N/A</v>
        <stp/>
        <stp>##V3_BDPV12</stp>
        <stp>ENGH CN Equity</stp>
        <stp>IS_GENL_&amp;_ADMIN_EXPN_COMP_BASIS</stp>
        <stp>[new model.xlsx]Raw!R144C42</stp>
        <stp>BEST_FPERIOD_OVERRIDE=1TY</stp>
        <stp>EQY_FUND_CRNCY=USD</stp>
        <stp>FA_ADJUSTED=Y</stp>
        <tr r="AP144" s="4"/>
      </tp>
      <tp>
        <v>80.257000000000005</v>
        <stp/>
        <stp>##V3_BDPV12</stp>
        <stp>ZS US Equity</stp>
        <stp>BEST_GROSS_MARGIN</stp>
        <stp>[new model.xlsx]Raw!R86C39</stp>
        <stp>BEST_FPERIOD_OVERRIDE=1TY</stp>
        <stp>EQY_FUND_CRNCY=USD</stp>
        <stp>FA_ADJUSTED=Y</stp>
        <tr r="AM86" s="4"/>
      </tp>
      <tp>
        <v>40.533000000000001</v>
        <stp/>
        <stp>##V3_BDPV12</stp>
        <stp>WU US Equity</stp>
        <stp>BEST_GROSS_MARGIN</stp>
        <stp>[new model.xlsx]Raw!R60C39</stp>
        <stp>BEST_FPERIOD_OVERRIDE=1TY</stp>
        <stp>EQY_FUND_CRNCY=USD</stp>
        <stp>FA_ADJUSTED=Y</stp>
        <tr r="AM60" s="4"/>
      </tp>
      <tp>
        <v>64.966999999999999</v>
        <stp/>
        <stp>##V3_BDPV12</stp>
        <stp>RP US Equity</stp>
        <stp>BEST_GROSS_MARGIN</stp>
        <stp>[new model.xlsx]Raw!R75C39</stp>
        <stp>BEST_FPERIOD_OVERRIDE=1TY</stp>
        <stp>EQY_FUND_CRNCY=USD</stp>
        <stp>FA_ADJUSTED=Y</stp>
        <tr r="AM75" s="4"/>
      </tp>
      <tp>
        <v>20022.391500000002</v>
        <stp/>
        <stp>##V3_BDHV12</stp>
        <stp>TSS US Equity</stp>
        <stp>CURR_ENTP_VAL</stp>
        <stp>10/24/2018</stp>
        <stp>10/24/2018</stp>
        <stp>[new model.xlsx]Raw!R40C34</stp>
        <stp>EQY_FUND_CRNCY=USD</stp>
        <tr r="AH40" s="4"/>
      </tp>
      <tp t="s">
        <v>Systems Software</v>
        <stp/>
        <stp>##V3_BDPV12</stp>
        <stp>OSPN US Equity</stp>
        <stp>GICS_SUB_INDUSTRY_NAME</stp>
        <stp>[new model.xlsx]Raw!R176C32</stp>
        <tr r="AF176" s="4"/>
      </tp>
      <tp t="s">
        <v>Systems Software</v>
        <stp/>
        <stp>##V3_BDPV12</stp>
        <stp>APPN US Equity</stp>
        <stp>GICS_SUB_INDUSTRY_NAME</stp>
        <stp>[new model.xlsx]Raw!R146C32</stp>
        <tr r="AF146" s="4"/>
      </tp>
      <tp>
        <v>239.21</v>
        <stp/>
        <stp>##V3_BDPV12</stp>
        <stp>COUP US EQUITY</stp>
        <stp>TRAIL_12M_NET_SALES</stp>
        <stp>[new model.xlsx]Raw (2)!R51C35</stp>
        <stp>EQY_FUND_CRNCY=USD</stp>
        <stp>FA_ADJUSTED=Y</stp>
        <tr r="AI51" s="12"/>
      </tp>
      <tp>
        <v>5.5419999999999998</v>
        <stp/>
        <stp>##V3_BDPV12</stp>
        <stp>TRHC US Equity</stp>
        <stp>IS_S&amp;M_EXPENSE_COMP_BASIS</stp>
        <stp>[new model.xlsx]Raw (2)!R76C41</stp>
        <stp>BEST_FPERIOD_OVERRIDE=1TY</stp>
        <stp>EQY_FUND_CRNCY=USD</stp>
        <stp>FA_ADJUSTED=Y</stp>
        <tr r="AO76" s="12"/>
      </tp>
      <tp>
        <v>3426.9</v>
        <stp/>
        <stp>##V3_BDPV12</stp>
        <stp>PAYX US Equity</stp>
        <stp>TRAIL_12M_NET_SALES</stp>
        <stp>[new model.xlsx]Raw!R31C35</stp>
        <stp>EQY_FUND_CRNCY=USD</stp>
        <stp>FA_ADJUSTED=Y</stp>
        <tr r="AI31" s="4"/>
      </tp>
      <tp t="s">
        <v>Application Software</v>
        <stp/>
        <stp>##V3_BDPV12</stp>
        <stp>APPF US Equity</stp>
        <stp>GICS_SUB_INDUSTRY_NAME</stp>
        <stp>[new model.xlsx]Raw!R126C32</stp>
        <tr r="AF126" s="4"/>
      </tp>
      <tp>
        <v>81099.8943</v>
        <stp/>
        <stp>##V3_BDHV12</stp>
        <stp>ADBE US Equity</stp>
        <stp>CURR_ENTP_VAL</stp>
        <stp>20181024-1AY</stp>
        <stp>10/24/2018</stp>
        <stp>[new model.xlsx]Sheet1!R7C4</stp>
        <stp>Dir=V</stp>
        <stp>CDR=5D</stp>
        <stp>Days=A</stp>
        <stp>Dts=H</stp>
        <stp>cols=1;rows=262</stp>
        <tr r="D7" s="184"/>
      </tp>
      <tp t="s">
        <v>Application Software</v>
        <stp/>
        <stp>##V3_BDPV12</stp>
        <stp>TYPE US Equity</stp>
        <stp>GICS_SUB_INDUSTRY_NAME</stp>
        <stp>[new model.xlsx]Raw!R172C32</stp>
        <tr r="AF172" s="4"/>
      </tp>
      <tp t="s">
        <v>Enterprise Value</v>
        <stp/>
        <stp>##V3_BFIELDINFOV12</stp>
        <stp>[new model.xlsx]Sheet1!R5C182</stp>
        <stp>CURR_ENTP_VAL</stp>
        <tr r="FZ5" s="184"/>
      </tp>
      <tp t="s">
        <v>Enterprise Value</v>
        <stp/>
        <stp>##V3_BFIELDINFOV12</stp>
        <stp>[new model.xlsx]Sheet1!R5C192</stp>
        <stp>CURR_ENTP_VAL</stp>
        <tr r="GJ5" s="184"/>
      </tp>
      <tp t="s">
        <v>Enterprise Value</v>
        <stp/>
        <stp>##V3_BFIELDINFOV12</stp>
        <stp>[new model.xlsx]Sheet1!R5C102</stp>
        <stp>CURR_ENTP_VAL</stp>
        <tr r="CX5" s="184"/>
      </tp>
      <tp t="s">
        <v>Enterprise Value</v>
        <stp/>
        <stp>##V3_BFIELDINFOV12</stp>
        <stp>[new model.xlsx]Sheet1!R5C112</stp>
        <stp>CURR_ENTP_VAL</stp>
        <tr r="DH5" s="184"/>
      </tp>
      <tp t="s">
        <v>Enterprise Value</v>
        <stp/>
        <stp>##V3_BFIELDINFOV12</stp>
        <stp>[new model.xlsx]Sheet1!R5C122</stp>
        <stp>CURR_ENTP_VAL</stp>
        <tr r="DR5" s="184"/>
      </tp>
      <tp t="s">
        <v>Enterprise Value</v>
        <stp/>
        <stp>##V3_BFIELDINFOV12</stp>
        <stp>[new model.xlsx]Sheet1!R5C132</stp>
        <stp>CURR_ENTP_VAL</stp>
        <tr r="EB5" s="184"/>
      </tp>
      <tp t="s">
        <v>Enterprise Value</v>
        <stp/>
        <stp>##V3_BFIELDINFOV12</stp>
        <stp>[new model.xlsx]Sheet1!R5C142</stp>
        <stp>CURR_ENTP_VAL</stp>
        <tr r="EL5" s="184"/>
      </tp>
      <tp t="s">
        <v>Enterprise Value</v>
        <stp/>
        <stp>##V3_BFIELDINFOV12</stp>
        <stp>[new model.xlsx]Sheet1!R5C152</stp>
        <stp>CURR_ENTP_VAL</stp>
        <tr r="EV5" s="184"/>
      </tp>
      <tp t="s">
        <v>Enterprise Value</v>
        <stp/>
        <stp>##V3_BFIELDINFOV12</stp>
        <stp>[new model.xlsx]Sheet1!R5C162</stp>
        <stp>CURR_ENTP_VAL</stp>
        <tr r="FF5" s="184"/>
      </tp>
      <tp t="s">
        <v>Enterprise Value</v>
        <stp/>
        <stp>##V3_BFIELDINFOV12</stp>
        <stp>[new model.xlsx]Sheet1!R5C172</stp>
        <stp>CURR_ENTP_VAL</stp>
        <tr r="FP5" s="184"/>
      </tp>
      <tp>
        <v>3272.1790000000001</v>
        <stp/>
        <stp>##V3_BDPV12</stp>
        <stp>FIS US Equity</stp>
        <stp>BEST_EBITDA</stp>
        <stp>[new model.xlsx]Raw!R24C44</stp>
        <stp>BEST_FPERIOD_OVERRIDE=1TY</stp>
        <stp>EQY_FUND_CRNCY=USD</stp>
        <stp>FA_ADJUSTED=Y</stp>
        <tr r="AR24" s="4"/>
      </tp>
      <tp>
        <v>952.18100000000004</v>
        <stp/>
        <stp>##V3_BDPV12</stp>
        <stp>SHOP US EQUITY</stp>
        <stp>TRAIL_12M_NET_SALES</stp>
        <stp>[new model.xlsx]Raw (2)!R16C35</stp>
        <stp>EQY_FUND_CRNCY=USD</stp>
        <stp>FA_ADJUSTED=Y</stp>
        <tr r="AI16" s="12"/>
      </tp>
      <tp>
        <v>7902.9189999999999</v>
        <stp/>
        <stp>##V3_BDHV12</stp>
        <stp>WU US Equity</stp>
        <stp>CUR_MKT_CAP</stp>
        <stp>10/24/2018</stp>
        <stp>10/24/2018</stp>
        <stp>[new model.xlsx]Raw!R60C33</stp>
        <stp>EQY_FUND_CRNCY=USD</stp>
        <tr r="AG60" s="4"/>
      </tp>
      <tp>
        <v>4074.6819999999998</v>
        <stp/>
        <stp>##V3_BDHV12</stp>
        <stp>ZS US Equity</stp>
        <stp>CUR_MKT_CAP</stp>
        <stp>10/24/2018</stp>
        <stp>10/24/2018</stp>
        <stp>[new model.xlsx]Raw!R86C33</stp>
        <stp>EQY_FUND_CRNCY=USD</stp>
        <tr r="AG86" s="4"/>
      </tp>
      <tp>
        <v>5034.2312000000002</v>
        <stp/>
        <stp>##V3_BDHV12</stp>
        <stp>RP US Equity</stp>
        <stp>CUR_MKT_CAP</stp>
        <stp>10/24/2018</stp>
        <stp>10/24/2018</stp>
        <stp>[new model.xlsx]Raw!R75C33</stp>
        <stp>EQY_FUND_CRNCY=USD</stp>
        <tr r="AG75" s="4"/>
      </tp>
      <tp>
        <v>549.92700000000002</v>
        <stp/>
        <stp>##V3_BDPV12</stp>
        <stp>ZEN US EQUITY</stp>
        <stp>TRAIL_12M_NET_SALES</stp>
        <stp>[new model.xlsx]Raw (2)!R29C35</stp>
        <stp>EQY_FUND_CRNCY=USD</stp>
        <stp>FA_ADJUSTED=Y</stp>
        <tr r="AI29" s="12"/>
      </tp>
      <tp>
        <v>2197.5920000000001</v>
        <stp/>
        <stp>##V3_BDPV12</stp>
        <stp>ADBE US Equity</stp>
        <stp>IS_S&amp;M_EXPENSE_COMP_BASIS</stp>
        <stp>[new model.xlsx]Raw (2)!R80C41</stp>
        <stp>BEST_FPERIOD_OVERRIDE=1TY</stp>
        <stp>EQY_FUND_CRNCY=USD</stp>
        <stp>FA_ADJUSTED=Y</stp>
        <tr r="AO80" s="12"/>
      </tp>
      <tp t="s">
        <v>Systems Software</v>
        <stp/>
        <stp>##V3_BDPV12</stp>
        <stp>IMPV US Equity</stp>
        <stp>GICS_SUB_INDUSTRY_NAME</stp>
        <stp>[new model.xlsx]Raw!R128C32</stp>
        <tr r="AF128" s="4"/>
      </tp>
      <tp t="s">
        <v>Data Processing &amp; Outsourced S</v>
        <stp/>
        <stp>##V3_BDPV12</stp>
        <stp>TVPT US Equity</stp>
        <stp>GICS_SUB_INDUSTRY_NAME</stp>
        <stp>[new model.xlsx]Raw!R132C32</stp>
        <tr r="AF132" s="4"/>
      </tp>
      <tp t="s">
        <v>Data Processing &amp; Outsourced S</v>
        <stp/>
        <stp>##V3_BDPV12</stp>
        <stp>UEPS US Equity</stp>
        <stp>GICS_SUB_INDUSTRY_NAME</stp>
        <stp>[new model.xlsx]Raw!R193C32</stp>
        <tr r="AF193" s="4"/>
      </tp>
      <tp>
        <v>1193.1880000000001</v>
        <stp/>
        <stp>##V3_BDPV12</stp>
        <stp>NTNX US Equity</stp>
        <stp>TRAIL_12M_NET_SALES</stp>
        <stp>[new model.xlsx]Raw!R67C35</stp>
        <stp>EQY_FUND_CRNCY=USD</stp>
        <stp>FA_ADJUSTED=Y</stp>
        <tr r="AI67" s="4"/>
      </tp>
      <tp>
        <v>1839.2259999999999</v>
        <stp/>
        <stp>##V3_BDPV12</stp>
        <stp>CLGX US Equity</stp>
        <stp>TRAIL_12M_NET_SALES</stp>
        <stp>[new model.xlsx]Raw!R93C35</stp>
        <stp>EQY_FUND_CRNCY=USD</stp>
        <stp>FA_ADJUSTED=Y</stp>
        <tr r="AI93" s="4"/>
      </tp>
      <tp>
        <v>2841.7110000000002</v>
        <stp/>
        <stp>##V3_BDPV12</stp>
        <stp>OTEX CN Equity</stp>
        <stp>TRAIL_12M_NET_SALES</stp>
        <stp>[new model.xlsx]Raw!R56C35</stp>
        <stp>EQY_FUND_CRNCY=USD</stp>
        <stp>FA_ADJUSTED=Y</stp>
        <tr r="AI56" s="4"/>
      </tp>
      <tp>
        <v>7080.47</v>
        <stp/>
        <stp>##V3_BDHV12</stp>
        <stp>DATA US Equity</stp>
        <stp>CURR_ENTP_VAL</stp>
        <stp>10/24/2018</stp>
        <stp>10/24/2018</stp>
        <stp>[new model.xlsx]Raw!R58C34</stp>
        <stp>EQY_FUND_CRNCY=USD</stp>
        <tr r="AH58" s="4"/>
      </tp>
      <tp>
        <v>92.183999999999997</v>
        <stp/>
        <stp>##V3_BDPV12</stp>
        <stp>ZUO US Equity</stp>
        <stp>Sales_rev_turn</stp>
        <stp>[new model.xlsx]Combined Full Sample!R102C7</stp>
        <stp>EQY_FUND_YEAR=2016</stp>
        <tr r="G102" s="14"/>
      </tp>
      <tp>
        <v>110.89174399999999</v>
        <stp/>
        <stp>##V3_BDPV12</stp>
        <stp>OPT CN Equity</stp>
        <stp>BS_CASH_NEAR_CASH_ITEM</stp>
        <stp>[new model.xlsx]Combined Full Sample!R168C26</stp>
        <tr r="Z168" s="14"/>
      </tp>
      <tp>
        <v>0.28625200000000001</v>
        <stp/>
        <stp>##V3_BDPV12</stp>
        <stp>HUT CN Equity</stp>
        <stp>BS_CASH_NEAR_CASH_ITEM</stp>
        <stp>[new model.xlsx]Combined Full Sample!R166C26</stp>
        <tr r="Z166" s="14"/>
      </tp>
      <tp>
        <v>1.456</v>
        <stp/>
        <stp>##V3_BDPV12</stp>
        <stp>SRT US Equity</stp>
        <stp>BS_CASH_NEAR_CASH_ITEM</stp>
        <stp>[new model.xlsx]Combined Full Sample!R160C26</stp>
        <tr r="Z160" s="14"/>
      </tp>
      <tp>
        <v>33.956987999999996</v>
        <stp/>
        <stp>##V3_BDPV12</stp>
        <stp>ABT CN Equity</stp>
        <stp>BS_CASH_NEAR_CASH_ITEM</stp>
        <stp>[new model.xlsx]Combined Full Sample!R158C26</stp>
        <tr r="Z158" s="14"/>
      </tp>
      <tp>
        <v>9466.4642000000003</v>
        <stp/>
        <stp>##V3_BDHV12</stp>
        <stp>SABR US Equity</stp>
        <stp>CURR_ENTP_VAL</stp>
        <stp>10/24/2018</stp>
        <stp>10/24/2018</stp>
        <stp>[new model.xlsx]Raw!R68C34</stp>
        <stp>EQY_FUND_CRNCY=USD</stp>
        <tr r="AH68" s="4"/>
      </tp>
      <tp>
        <v>3761.9245000000001</v>
        <stp/>
        <stp>##V3_BDHV12</stp>
        <stp>BLKB US Equity</stp>
        <stp>CURR_ENTP_VAL</stp>
        <stp>10/24/2018</stp>
        <stp>10/24/2018</stp>
        <stp>[new model.xlsx]Raw!R95C34</stp>
        <stp>EQY_FUND_CRNCY=USD</stp>
        <tr r="AH95" s="4"/>
      </tp>
      <tp>
        <v>7479</v>
        <stp/>
        <stp>##V3_BDPV12</stp>
        <stp>DVMT US Equity</stp>
        <stp>TRAIL_12M_GROSS_PROFIT</stp>
        <stp>[new model.xlsx]Raw!R34C38</stp>
        <stp>EQY_FUND_CRNCY=USD</stp>
        <stp>FA_ADJUSTED=Y</stp>
        <tr r="AL34" s="4"/>
      </tp>
      <tp>
        <v>1708.721</v>
        <stp/>
        <stp>##V3_BDPV12</stp>
        <stp>SQ US EQUITY</stp>
        <stp>Sales_rev_turn</stp>
        <stp>[new model.xlsx]Combined Full Sample!R181C7</stp>
        <stp>EQY_FUND_YEAR=2016</stp>
        <tr r="G181" s="14"/>
      </tp>
      <tp>
        <v>-23.25</v>
        <stp/>
        <stp>##V3_BDPV12</stp>
        <stp>TNAV US Equity</stp>
        <stp>BEST_NET_INCOME</stp>
        <stp>[new model.xlsx]Raw!R212C46</stp>
        <stp>BEST_FPERIOD_OVERRIDE=1TY</stp>
        <stp>EQY_FUND_CRNCY=USD</stp>
        <stp>FA_ADJUSTED=Y</stp>
        <tr r="AT212" s="4"/>
      </tp>
      <tp>
        <v>575.15400689697265</v>
        <stp/>
        <stp>##V3_BDPV12</stp>
        <stp>VEEV US EQUITY</stp>
        <stp>TRAIL_12M_GROSS_PROFIT</stp>
        <stp>[new model.xlsx]Raw (2)!R56C38</stp>
        <stp>EQY_FUND_CRNCY=USD</stp>
        <stp>FA_ADJUSTED=Y</stp>
        <tr r="AL56" s="12"/>
      </tp>
      <tp>
        <v>3732</v>
        <stp/>
        <stp>##V3_BDPV12</stp>
        <stp>SYMC US Equity</stp>
        <stp>TRAIL_12M_GROSS_PROFIT</stp>
        <stp>[new model.xlsx]Raw!R50C38</stp>
        <stp>EQY_FUND_CRNCY=USD</stp>
        <stp>FA_ADJUSTED=Y</stp>
        <tr r="AL50" s="4"/>
      </tp>
      <tp>
        <v>71.665000000000006</v>
        <stp/>
        <stp>##V3_BDPV12</stp>
        <stp>CYBR US Equity</stp>
        <stp>BEST_NET_INCOME</stp>
        <stp>[new model.xlsx]Raw!R111C46</stp>
        <stp>BEST_FPERIOD_OVERRIDE=1TY</stp>
        <stp>EQY_FUND_CRNCY=USD</stp>
        <stp>FA_ADJUSTED=Y</stp>
        <tr r="AT111" s="4"/>
      </tp>
      <tp>
        <v>70.375</v>
        <stp/>
        <stp>##V3_BDPV12</stp>
        <stp>PEGA US Equity</stp>
        <stp>BEST_GROSS_MARGIN</stp>
        <stp>[new model.xlsx]Raw (2)!R101C39</stp>
        <stp>BEST_FPERIOD_OVERRIDE=1TY</stp>
        <stp>EQY_FUND_CRNCY=USD</stp>
        <stp>FA_ADJUSTED=Y</stp>
        <tr r="AM101" s="12"/>
      </tp>
      <tp>
        <v>-9.0210000000000008</v>
        <stp/>
        <stp>##V3_BDPV12</stp>
        <stp>TENB US Equity</stp>
        <stp>TRAIL_12M_FREE_CASH_FLOW</stp>
        <stp>[new model.xlsx]Combined Full Sample!R83C25</stp>
        <tr r="Y83" s="14"/>
      </tp>
      <tp>
        <v>292.77500000000003</v>
        <stp/>
        <stp>##V3_BDPV12</stp>
        <stp>TEAM US Equity</stp>
        <stp>TRAIL_12M_FREE_CASH_FLOW</stp>
        <stp>[new model.xlsx]Combined Full Sample!R21C25</stp>
        <tr r="Y21" s="14"/>
      </tp>
      <tp t="s">
        <v>#N/A N/A</v>
        <stp/>
        <stp>##V3_BDHV12</stp>
        <stp>APTI US EQUITY</stp>
        <stp>ENTERPRISE_VALUE</stp>
        <stp>10/24/2018</stp>
        <stp>10/24/2018</stp>
        <stp>[new model.xlsx]Raw (2)!R62C33</stp>
        <stp>EQY_FUND_CRNCY=USD</stp>
        <tr r="AG62" s="12"/>
      </tp>
      <tp>
        <v>183.346</v>
        <stp/>
        <stp>##V3_BDPV12</stp>
        <stp>TNAV US Equity</stp>
        <stp>Sales_rev_turn</stp>
        <stp>[new model.xlsx]Combined Full Sample!R162C7</stp>
        <stp>EQY_FUND_YEAR=2016</stp>
        <tr r="G162" s="14"/>
      </tp>
      <tp>
        <v>73.161190000000005</v>
        <stp/>
        <stp>##V3_BDPV12</stp>
        <stp>AMBR US Equity</stp>
        <stp>Sales_rev_turn</stp>
        <stp>[new model.xlsx]Combined Full Sample!R157C7</stp>
        <stp>EQY_FUND_YEAR=2016</stp>
        <tr r="G157" s="14"/>
      </tp>
      <tp t="s">
        <v>#N/A N/A</v>
        <stp/>
        <stp>##V3_BDPV12</stp>
        <stp>CATM US Equity</stp>
        <stp>IS_GENL_&amp;_ADMIN_EXPN_COMP_BASIS</stp>
        <stp>[new model.xlsx]Raw!R155C42</stp>
        <stp>BEST_FPERIOD_OVERRIDE=1TY</stp>
        <stp>EQY_FUND_CRNCY=USD</stp>
        <stp>FA_ADJUSTED=Y</stp>
        <tr r="AP155" s="4"/>
      </tp>
      <tp t="s">
        <v>#N/A N/A</v>
        <stp/>
        <stp>##V3_BDPV12</stp>
        <stp>TWOU US Equity</stp>
        <stp>TRAIL_12M_FREE_CASH_FLOW</stp>
        <stp>[new model.xlsx]Combined Full Sample!R70C25</stp>
        <tr r="Y70" s="14"/>
      </tp>
      <tp>
        <v>66.95</v>
        <stp/>
        <stp>##V3_BDPV12</stp>
        <stp>SPSC US Equity</stp>
        <stp>BEST_GROSS_MARGIN</stp>
        <stp>[new model.xlsx]Raw (2)!R102C39</stp>
        <stp>BEST_FPERIOD_OVERRIDE=1TY</stp>
        <stp>EQY_FUND_CRNCY=USD</stp>
        <stp>FA_ADJUSTED=Y</stp>
        <tr r="AM102" s="12"/>
      </tp>
      <tp t="s">
        <v>#N/A N/A</v>
        <stp/>
        <stp>##V3_BDHV12</stp>
        <stp>DOCU US EQUITY</stp>
        <stp>ENTERPRISE_VALUE</stp>
        <stp>10/24/2018</stp>
        <stp>10/24/2018</stp>
        <stp>[new model.xlsx]Raw (2)!R37C33</stp>
        <stp>EQY_FUND_CRNCY=USD</stp>
        <tr r="AG37" s="12"/>
      </tp>
      <tp>
        <v>21.792999999999999</v>
        <stp/>
        <stp>##V3_BDPV12</stp>
        <stp>DMRC US Equity</stp>
        <stp>Sales_rev_turn</stp>
        <stp>[new model.xlsx]Combined Full Sample!R156C7</stp>
        <stp>EQY_FUND_YEAR=2016</stp>
        <tr r="G156" s="14"/>
      </tp>
      <tp>
        <v>250.48099999999999</v>
        <stp/>
        <stp>##V3_BDPV12</stp>
        <stp>DOCU US EQUITY</stp>
        <stp>Sales_rev_turn</stp>
        <stp>[new model.xlsx]Combined Full Sample!R179C7</stp>
        <stp>EQY_FUND_YEAR=2016</stp>
        <tr r="G179" s="14"/>
      </tp>
      <tp>
        <v>1096.0999999999999</v>
        <stp/>
        <stp>##V3_BDPV12</stp>
        <stp>BKI US Equity</stp>
        <stp>TRAIL_12M_NET_SALES</stp>
        <stp>[new model.xlsx]Raw!R65C35</stp>
        <stp>EQY_FUND_CRNCY=USD</stp>
        <stp>FA_ADJUSTED=Y</stp>
        <tr r="AI65" s="4"/>
      </tp>
      <tp>
        <v>-20.85</v>
        <stp/>
        <stp>##V3_BDPV12</stp>
        <stp>OPT CN Equity</stp>
        <stp>BEST_EBITDA</stp>
        <stp>[new model.xlsx]Raw!R218C44</stp>
        <stp>BEST_FPERIOD_OVERRIDE=1TY</stp>
        <stp>EQY_FUND_CRNCY=USD</stp>
        <stp>FA_ADJUSTED=Y</stp>
        <tr r="AR218" s="4"/>
      </tp>
      <tp>
        <v>69232.625</v>
        <stp/>
        <stp>##V3_BDHV12</stp>
        <stp>CRM US Equity</stp>
        <stp>CURR_ENTP_VAL</stp>
        <stp>20181024-1AY</stp>
        <stp>10/24/2018</stp>
        <stp>[new model.xlsx]Sheet1!R7C5</stp>
        <stp>Dir=V</stp>
        <stp>CDR=5D</stp>
        <stp>Days=A</stp>
        <stp>Dts=H</stp>
        <stp>cols=1;rows=262</stp>
        <tr r="E7" s="184"/>
      </tp>
      <tp>
        <v>8.2569999999999997</v>
        <stp/>
        <stp>##V3_BDPV12</stp>
        <stp>CRW LN Equity</stp>
        <stp>IS_S&amp;M_EXPENSE_COMP_BASIS</stp>
        <stp>[new model.xlsx]Raw (2)!R83C41</stp>
        <stp>BEST_FPERIOD_OVERRIDE=1TY</stp>
        <stp>EQY_FUND_CRNCY=USD</stp>
        <stp>FA_ADJUSTED=Y</stp>
        <tr r="AO83" s="12"/>
      </tp>
      <tp>
        <v>169.76960437396153</v>
        <stp/>
        <stp>##V3_BDPV12</stp>
        <stp>AVV LN Equity</stp>
        <stp>IS_S&amp;M_EXPENSE_COMP_BASIS</stp>
        <stp>[new model.xlsx]Raw (2)!R72C41</stp>
        <stp>BEST_FPERIOD_OVERRIDE=1TY</stp>
        <stp>EQY_FUND_CRNCY=USD</stp>
        <stp>FA_ADJUSTED=Y</stp>
        <tr r="AO72" s="12"/>
      </tp>
      <tp>
        <v>155.93200000000002</v>
        <stp/>
        <stp>##V3_BDPV12</stp>
        <stp>BB CN Equity</stp>
        <stp>BEST_EBITDA</stp>
        <stp>[new model.xlsx]Raw!R79C44</stp>
        <stp>BEST_FPERIOD_OVERRIDE=1TY</stp>
        <stp>EQY_FUND_CRNCY=USD</stp>
        <stp>FA_ADJUSTED=Y</stp>
        <tr r="AR79" s="4"/>
      </tp>
      <tp>
        <v>728.01700000000005</v>
        <stp/>
        <stp>##V3_BDPV12</stp>
        <stp>SWI US Equity</stp>
        <stp>TRAIL_12M_NET_SALES</stp>
        <stp>[new model.xlsx]Raw!R84C35</stp>
        <stp>EQY_FUND_CRNCY=USD</stp>
        <stp>FA_ADJUSTED=Y</stp>
        <tr r="AI84" s="4"/>
      </tp>
      <tp t="s">
        <v>#N/A N/A</v>
        <stp/>
        <stp>##V3_BDPV12</stp>
        <stp>OMCL US Equity</stp>
        <stp>IS_S&amp;M_EXPENSE_COMP_BASIS</stp>
        <stp>[new model.xlsx]Raw (2)!R96C41</stp>
        <stp>BEST_FPERIOD_OVERRIDE=1TY</stp>
        <stp>EQY_FUND_CRNCY=USD</stp>
        <stp>FA_ADJUSTED=Y</stp>
        <tr r="AO96" s="12"/>
      </tp>
      <tp>
        <v>4396</v>
        <stp/>
        <stp>##V3_BDPV12</stp>
        <stp>EA US Equity</stp>
        <stp>Sales_rev_turn</stp>
        <stp>[new model.xlsx]Combined Full Sample!R195C7</stp>
        <stp>EQY_FUND_YEAR=2016</stp>
        <tr r="G195" s="14"/>
      </tp>
      <tp>
        <v>14174</v>
        <stp/>
        <stp>##V3_BDPV12</stp>
        <stp>V US Equity</stp>
        <stp>TRAIL_12M_EBITDA</stp>
        <stp>[new model.xlsx]Raw!R15C43</stp>
        <stp>EQY_FUND_CRNCY=USD</stp>
        <stp>FA_ADJUSTED=Y</stp>
        <tr r="AQ15" s="4"/>
      </tp>
      <tp>
        <v>416.31500000000005</v>
        <stp/>
        <stp>##V3_BDPV12</stp>
        <stp>G US Equity</stp>
        <stp>TRAIL_12M_EBITDA</stp>
        <stp>[new model.xlsx]Raw!R74C43</stp>
        <stp>EQY_FUND_CRNCY=USD</stp>
        <stp>FA_ADJUSTED=Y</stp>
        <tr r="AQ74" s="4"/>
      </tp>
      <tp>
        <v>36.073</v>
        <stp/>
        <stp>##V3_BDPV12</stp>
        <stp>CBLK US Equity</stp>
        <stp>BS_CASH_NEAR_CASH_ITEM</stp>
        <stp>[new model.xlsx]Combined Full Sample!R128C26</stp>
        <tr r="Z128" s="14"/>
      </tp>
      <tp>
        <v>2815.4449</v>
        <stp/>
        <stp>##V3_BDHV12</stp>
        <stp>MANH US Equity</stp>
        <stp>CURR_ENTP_VAL</stp>
        <stp>10/24/2018</stp>
        <stp>10/24/2018</stp>
        <stp>[new model.xlsx]Raw!R99C34</stp>
        <stp>EQY_FUND_CRNCY=USD</stp>
        <tr r="AH99" s="4"/>
      </tp>
      <tp>
        <v>9.0860000000000003</v>
        <stp/>
        <stp>##V3_BDPV12</stp>
        <stp>MITK US Equity</stp>
        <stp>BS_CASH_NEAR_CASH_ITEM</stp>
        <stp>[new model.xlsx]Combined Full Sample!R155C26</stp>
        <tr r="Z155" s="14"/>
      </tp>
      <tp>
        <v>1224.059</v>
        <stp/>
        <stp>##V3_BDPV12</stp>
        <stp>ADBE US Equity</stp>
        <stp>IS_RD_EXPEND</stp>
        <stp>[new model.xlsx]Raw (2)!R80C40</stp>
        <stp>BEST_FPERIOD_OVERRIDE=1TY</stp>
        <stp>EQY_FUND_CRNCY=USD</stp>
        <stp>FA_ADJUSTED=Y</stp>
        <tr r="AN80" s="12"/>
      </tp>
      <tp>
        <v>1275.5019880371094</v>
        <stp/>
        <stp>##V3_BDPV12</stp>
        <stp>SPLK US Equity</stp>
        <stp>TRAIL_12M_GROSS_PROFIT</stp>
        <stp>[new model.xlsx]Raw!R42C38</stp>
        <stp>EQY_FUND_CRNCY=USD</stp>
        <stp>FA_ADJUSTED=Y</stp>
        <tr r="AL42" s="4"/>
      </tp>
      <tp>
        <v>5.4119999999999999</v>
        <stp/>
        <stp>##V3_BDPV12</stp>
        <stp>PRGX US Equity</stp>
        <stp>BEST_NET_INCOME</stp>
        <stp>[new model.xlsx]Raw!R215C46</stp>
        <stp>BEST_FPERIOD_OVERRIDE=1TY</stp>
        <stp>EQY_FUND_CRNCY=USD</stp>
        <stp>FA_ADJUSTED=Y</stp>
        <tr r="AT215" s="4"/>
      </tp>
      <tp t="s">
        <v>#N/A N/A</v>
        <stp/>
        <stp>##V3_BDHV12</stp>
        <stp>APPF US EQUITY</stp>
        <stp>ENTERPRISE_VALUE</stp>
        <stp>10/24/2018</stp>
        <stp>10/24/2018</stp>
        <stp>[new model.xlsx]Raw (2)!R43C33</stp>
        <stp>EQY_FUND_CRNCY=USD</stp>
        <tr r="AG43" s="12"/>
      </tp>
      <tp>
        <v>427.58800000000002</v>
        <stp/>
        <stp>##V3_BDPV12</stp>
        <stp>INOV US Equity</stp>
        <stp>Sales_rev_turn</stp>
        <stp>[new model.xlsx]Combined Full Sample!R176C7</stp>
        <stp>EQY_FUND_YEAR=2016</stp>
        <tr r="G176" s="14"/>
      </tp>
      <tp>
        <v>141.84100000000001</v>
        <stp/>
        <stp>##V3_BDPV12</stp>
        <stp>MIME US Equity</stp>
        <stp>Sales_rev_turn</stp>
        <stp>[new model.xlsx]Combined Full Sample!R100C7</stp>
        <stp>EQY_FUND_YEAR=2016</stp>
        <tr r="G100" s="14"/>
      </tp>
      <tp>
        <v>172.06</v>
        <stp/>
        <stp>##V3_BDPV12</stp>
        <stp>ULTI US Equity</stp>
        <stp>TRAIL_12M_FREE_CASH_FLOW</stp>
        <stp>[new model.xlsx]Combined Full Sample!R39C25</stp>
        <tr r="Y39" s="14"/>
      </tp>
      <tp>
        <v>76.56</v>
        <stp/>
        <stp>##V3_BDPV12</stp>
        <stp>GBG LN Equity</stp>
        <stp>BEST_GROSS_MARGIN</stp>
        <stp>[new model.xlsx]Raw (2)!R103C39</stp>
        <stp>BEST_FPERIOD_OVERRIDE=1TY</stp>
        <stp>EQY_FUND_CRNCY=USD</stp>
        <stp>FA_ADJUSTED=Y</stp>
        <tr r="AM103" s="12"/>
      </tp>
      <tp>
        <v>5542.8747000000003</v>
        <stp/>
        <stp>##V3_BDHV12</stp>
        <stp>ZEN US Equity</stp>
        <stp>CURR_ENTP_VAL</stp>
        <stp>10/24/2018</stp>
        <stp>10/24/2018</stp>
        <stp>[new model.xlsx]Raw!R70C34</stp>
        <stp>EQY_FUND_CRNCY=USD</stp>
        <tr r="AH70" s="4"/>
      </tp>
      <tp t="s">
        <v>#N/A N/A</v>
        <stp/>
        <stp>##V3_BDPV12</stp>
        <stp>CASS US Equity</stp>
        <stp>IS_GENL_&amp;_ADMIN_EXPN_COMP_BASIS</stp>
        <stp>[new model.xlsx]Raw!R173C42</stp>
        <stp>BEST_FPERIOD_OVERRIDE=1TY</stp>
        <stp>EQY_FUND_CRNCY=USD</stp>
        <stp>FA_ADJUSTED=Y</stp>
        <tr r="AP173" s="4"/>
      </tp>
      <tp>
        <v>90.369</v>
        <stp/>
        <stp>##V3_BDPV12</stp>
        <stp>ALLT US Equity</stp>
        <stp>Sales_rev_turn</stp>
        <stp>[new model.xlsx]Combined Full Sample!R159C7</stp>
        <stp>EQY_FUND_YEAR=2016</stp>
        <tr r="G159" s="14"/>
      </tp>
      <tp t="s">
        <v>#N/A N/A</v>
        <stp/>
        <stp>##V3_BDPV12</stp>
        <stp>EVRI US Equity</stp>
        <stp>IS_GENL_&amp;_ADMIN_EXPN_COMP_BASIS</stp>
        <stp>[new model.xlsx]Raw!R182C42</stp>
        <stp>BEST_FPERIOD_OVERRIDE=1TY</stp>
        <stp>EQY_FUND_CRNCY=USD</stp>
        <stp>FA_ADJUSTED=Y</stp>
        <tr r="AP182" s="4"/>
      </tp>
      <tp t="s">
        <v>#N/A N/A</v>
        <stp/>
        <stp>##V3_BDPV12</stp>
        <stp>IMXI US Equity</stp>
        <stp>IS_GENL_&amp;_ADMIN_EXPN_COMP_BASIS</stp>
        <stp>[new model.xlsx]Raw!R188C42</stp>
        <stp>BEST_FPERIOD_OVERRIDE=1TY</stp>
        <stp>EQY_FUND_CRNCY=USD</stp>
        <stp>FA_ADJUSTED=Y</stp>
        <tr r="AP188" s="4"/>
      </tp>
      <tp>
        <v>76.06</v>
        <stp/>
        <stp>##V3_BDPV12</stp>
        <stp>PS US Equity</stp>
        <stp>BEST_GROSS_MARGIN</stp>
        <stp>[new model.xlsx]Raw!R98C39</stp>
        <stp>BEST_FPERIOD_OVERRIDE=1TY</stp>
        <stp>EQY_FUND_CRNCY=USD</stp>
        <stp>FA_ADJUSTED=Y</stp>
        <tr r="AM98" s="4"/>
      </tp>
      <tp t="s">
        <v>#N/A N/A</v>
        <stp/>
        <stp>##V3_BDHV12</stp>
        <stp>ZEN US EQUITY</stp>
        <stp>ENTERPRISE_VALUE</stp>
        <stp>10/24/2018</stp>
        <stp>10/24/2018</stp>
        <stp>[new model.xlsx]Raw (2)!R29C33</stp>
        <stp>EQY_FUND_CRNCY=USD</stp>
        <tr r="AG29" s="12"/>
      </tp>
      <tp t="s">
        <v>#N/A N/A</v>
        <stp/>
        <stp>##V3_BDHV12</stp>
        <stp>COUP US EQUITY</stp>
        <stp>ENTERPRISE_VALUE</stp>
        <stp>10/24/2018</stp>
        <stp>10/24/2018</stp>
        <stp>[new model.xlsx]Raw (2)!R51C33</stp>
        <stp>EQY_FUND_CRNCY=USD</stp>
        <tr r="AG51" s="12"/>
      </tp>
      <tp>
        <v>195370.18890000001</v>
        <stp/>
        <stp>##V3_BDHV12</stp>
        <stp>ORCL US Equity</stp>
        <stp>CURR_ENTP_VAL</stp>
        <stp>20181024-1AY</stp>
        <stp>10/24/2018</stp>
        <stp>[new model.xlsx]Sheet1!R7C3</stp>
        <stp>Dir=V</stp>
        <stp>CDR=5D</stp>
        <stp>Days=A</stp>
        <stp>Dts=H</stp>
        <stp>cols=1;rows=262</stp>
        <tr r="C7" s="184"/>
      </tp>
      <tp>
        <v>5788</v>
        <stp/>
        <stp>##V3_BDPV12</stp>
        <stp>FISV US Equity</stp>
        <stp>TRAIL_12M_NET_SALES</stp>
        <stp>[new model.xlsx]Raw!R26C35</stp>
        <stp>EQY_FUND_CRNCY=USD</stp>
        <stp>FA_ADJUSTED=Y</stp>
        <tr r="AI26" s="4"/>
      </tp>
      <tp t="s">
        <v>Data Processing &amp; Outsourced S</v>
        <stp/>
        <stp>##V3_BDPV12</stp>
        <stp>XELAU US Equity</stp>
        <stp>GICS_SUB_INDUSTRY_NAME</stp>
        <stp>[new model.xlsx]Raw!R177C32</stp>
        <tr r="AF177" s="4"/>
      </tp>
      <tp>
        <v>3137.6972000000001</v>
        <stp/>
        <stp>##V3_BDHV12</stp>
        <stp>PS US Equity</stp>
        <stp>CUR_MKT_CAP</stp>
        <stp>10/24/2018</stp>
        <stp>10/24/2018</stp>
        <stp>[new model.xlsx]Raw!R98C33</stp>
        <stp>EQY_FUND_CRNCY=USD</stp>
        <tr r="AG98" s="4"/>
      </tp>
      <tp>
        <v>206.98599999999999</v>
        <stp/>
        <stp>##V3_BDPV12</stp>
        <stp>CARB US EQUITY</stp>
        <stp>Sales_rev_turn</stp>
        <stp>[new model.xlsx]Combined Full Sample!R180C7</stp>
        <stp>EQY_FUND_YEAR=2016</stp>
        <tr r="G180" s="14"/>
      </tp>
      <tp>
        <v>90.905000000000001</v>
        <stp/>
        <stp>##V3_BDPV12</stp>
        <stp>LPSN US Equity</stp>
        <stp>IS_S&amp;M_EXPENSE_COMP_BASIS</stp>
        <stp>[new model.xlsx]Raw (2)!R95C41</stp>
        <stp>BEST_FPERIOD_OVERRIDE=1TY</stp>
        <stp>EQY_FUND_CRNCY=USD</stp>
        <stp>FA_ADJUSTED=Y</stp>
        <tr r="AO95" s="12"/>
      </tp>
      <tp>
        <v>8574.6314000000002</v>
        <stp/>
        <stp>##V3_BDHV12</stp>
        <stp>ULTI US Equity</stp>
        <stp>CURR_ENTP_VAL</stp>
        <stp>10/24/2018</stp>
        <stp>10/24/2018</stp>
        <stp>[new model.xlsx]Raw!R57C34</stp>
        <stp>EQY_FUND_CRNCY=USD</stp>
        <tr r="AH57" s="4"/>
      </tp>
      <tp>
        <v>12926.2773</v>
        <stp/>
        <stp>##V3_BDHV12</stp>
        <stp>SNPS US Equity</stp>
        <stp>CURR_ENTP_VAL</stp>
        <stp>10/24/2018</stp>
        <stp>10/24/2018</stp>
        <stp>[new model.xlsx]Raw!R45C34</stp>
        <stp>EQY_FUND_CRNCY=USD</stp>
        <tr r="AH45" s="4"/>
      </tp>
      <tp>
        <v>3207.75</v>
        <stp/>
        <stp>##V3_BDPV12</stp>
        <stp>G US Equity</stp>
        <stp>BEST_SALES</stp>
        <stp>[new model.xlsx]Raw!R74C36</stp>
        <stp>BEST_FPERIOD_OVERRIDE=1TY</stp>
        <stp>EQY_FUND_CRNCY=USD</stp>
        <stp>FA_ADJUSTED=Y</stp>
        <tr r="AJ74" s="4"/>
      </tp>
      <tp>
        <v>105.649</v>
        <stp/>
        <stp>##V3_BDPV12</stp>
        <stp>AVV LN Equity</stp>
        <stp>BS_CASH_NEAR_CASH_ITEM</stp>
        <stp>[new model.xlsx]Combined Full Sample!R187C26</stp>
        <tr r="Z187" s="14"/>
      </tp>
      <tp>
        <v>15.398299345882693</v>
        <stp/>
        <stp>##V3_BDPV12</stp>
        <stp>GBG LN Equity</stp>
        <stp>TRAIL_12M_NET_INC</stp>
        <stp>[new model.xlsx]Raw (2)!R103C45</stp>
        <stp>EQY_FUND_CRNCY=USD</stp>
        <stp>FA_ADJUSTED=Y</stp>
        <tr r="AS103" s="12"/>
      </tp>
      <tp>
        <v>120.60799999999999</v>
        <stp/>
        <stp>##V3_BDPV12</stp>
        <stp>ENGH CN Equity</stp>
        <stp>BS_CASH_NEAR_CASH_ITEM</stp>
        <stp>[new model.xlsx]Combined Full Sample!R115C26</stp>
        <tr r="Z115" s="14"/>
      </tp>
      <tp>
        <v>6391.4674999999997</v>
        <stp/>
        <stp>##V3_BDHV12</stp>
        <stp>FICO US Equity</stp>
        <stp>CURR_ENTP_VAL</stp>
        <stp>10/24/2018</stp>
        <stp>10/24/2018</stp>
        <stp>[new model.xlsx]Raw!R72C34</stp>
        <stp>EQY_FUND_CRNCY=USD</stp>
        <tr r="AH72" s="4"/>
      </tp>
      <tp>
        <v>0</v>
        <stp/>
        <stp>##V3_BDPV12</stp>
        <stp>HUT CN Equity</stp>
        <stp>Sales_rev_turn</stp>
        <stp>[new model.xlsx]Combined Full Sample!R166C7</stp>
        <stp>EQY_FUND_YEAR=2016</stp>
        <tr r="G166" s="14"/>
      </tp>
      <tp>
        <v>905.77900183105476</v>
        <stp/>
        <stp>##V3_BDPV12</stp>
        <stp>LOGM US EQUITY</stp>
        <stp>TRAIL_12M_GROSS_PROFIT</stp>
        <stp>[new model.xlsx]Raw (2)!R65C38</stp>
        <stp>EQY_FUND_CRNCY=USD</stp>
        <stp>FA_ADJUSTED=Y</stp>
        <tr r="AL65" s="12"/>
      </tp>
      <tp>
        <v>13.565</v>
        <stp/>
        <stp>##V3_BDPV12</stp>
        <stp>SAIL US Equity</stp>
        <stp>BEST_NET_INCOME</stp>
        <stp>[new model.xlsx]Raw!R118C46</stp>
        <stp>BEST_FPERIOD_OVERRIDE=1TY</stp>
        <stp>EQY_FUND_CRNCY=USD</stp>
        <stp>FA_ADJUSTED=Y</stp>
        <tr r="AT118" s="4"/>
      </tp>
      <tp>
        <v>320.79100146484376</v>
        <stp/>
        <stp>##V3_BDPV12</stp>
        <stp>TWOU US Equity</stp>
        <stp>TRAIL_12M_GROSS_PROFIT</stp>
        <stp>[new model.xlsx]Raw!R94C38</stp>
        <stp>EQY_FUND_CRNCY=USD</stp>
        <stp>FA_ADJUSTED=Y</stp>
        <tr r="AL94" s="4"/>
      </tp>
      <tp>
        <v>67.698999999999998</v>
        <stp/>
        <stp>##V3_BDPV12</stp>
        <stp>HUBS US Equity</stp>
        <stp>BEST_EBITDA</stp>
        <stp>[new model.xlsx]Raw!R78C44</stp>
        <stp>BEST_FPERIOD_OVERRIDE=1TY</stp>
        <stp>EQY_FUND_CRNCY=USD</stp>
        <stp>FA_ADJUSTED=Y</stp>
        <tr r="AR78" s="4"/>
      </tp>
      <tp>
        <v>-6.8220000000000001</v>
        <stp/>
        <stp>##V3_BDPV12</stp>
        <stp>BNFT US Equity</stp>
        <stp>BEST_NET_INCOME</stp>
        <stp>[new model.xlsx]Raw!R167C46</stp>
        <stp>BEST_FPERIOD_OVERRIDE=1TY</stp>
        <stp>EQY_FUND_CRNCY=USD</stp>
        <stp>FA_ADJUSTED=Y</stp>
        <tr r="AT167" s="4"/>
      </tp>
      <tp>
        <v>-40.74</v>
        <stp/>
        <stp>##V3_BDPV12</stp>
        <stp>SNCR US Equity</stp>
        <stp>BEST_NET_INCOME</stp>
        <stp>[new model.xlsx]Raw!R202C46</stp>
        <stp>BEST_FPERIOD_OVERRIDE=1TY</stp>
        <stp>EQY_FUND_CRNCY=USD</stp>
        <stp>FA_ADJUSTED=Y</stp>
        <tr r="AT202" s="4"/>
      </tp>
      <tp>
        <v>986.83500207519523</v>
        <stp/>
        <stp>##V3_BDPV12</stp>
        <stp>JCOM US Equity</stp>
        <stp>TRAIL_12M_GROSS_PROFIT</stp>
        <stp>[new model.xlsx]Raw!R92C38</stp>
        <stp>EQY_FUND_CRNCY=USD</stp>
        <stp>FA_ADJUSTED=Y</stp>
        <tr r="AL92" s="4"/>
      </tp>
      <tp t="s">
        <v>#N/A N/A</v>
        <stp/>
        <stp>##V3_BDPV12</stp>
        <stp>UEPS US Equity</stp>
        <stp>IS_GENL_&amp;_ADMIN_EXPN_COMP_BASIS</stp>
        <stp>[new model.xlsx]Raw!R193C42</stp>
        <stp>BEST_FPERIOD_OVERRIDE=1TY</stp>
        <stp>EQY_FUND_CRNCY=USD</stp>
        <stp>FA_ADJUSTED=Y</stp>
        <tr r="AP193" s="4"/>
      </tp>
      <tp t="s">
        <v>#N/A N/A</v>
        <stp/>
        <stp>##V3_BDPV12</stp>
        <stp>VRRM US Equity</stp>
        <stp>IS_GENL_&amp;_ADMIN_EXPN_COMP_BASIS</stp>
        <stp>[new model.xlsx]Raw!R141C42</stp>
        <stp>BEST_FPERIOD_OVERRIDE=1TY</stp>
        <stp>EQY_FUND_CRNCY=USD</stp>
        <stp>FA_ADJUSTED=Y</stp>
        <tr r="AP141" s="4"/>
      </tp>
      <tp>
        <v>17880</v>
        <stp/>
        <stp>##V3_BDPV12</stp>
        <stp>QIWI US Equity</stp>
        <stp>Sales_rev_turn</stp>
        <stp>[new model.xlsx]Combined Full Sample!R139C7</stp>
        <stp>EQY_FUND_YEAR=2016</stp>
        <tr r="G139" s="14"/>
      </tp>
      <tp t="s">
        <v>#N/A N/A</v>
        <stp/>
        <stp>##V3_BDPV12</stp>
        <stp>CSVI US Equity</stp>
        <stp>IS_GENL_&amp;_ADMIN_EXPN_COMP_BASIS</stp>
        <stp>[new model.xlsx]Raw!R175C42</stp>
        <stp>BEST_FPERIOD_OVERRIDE=1TY</stp>
        <stp>EQY_FUND_CRNCY=USD</stp>
        <stp>FA_ADJUSTED=Y</stp>
        <tr r="AP175" s="4"/>
      </tp>
      <tp>
        <v>144.71100000000001</v>
        <stp/>
        <stp>##V3_BDPV12</stp>
        <stp>VRNT US Equity</stp>
        <stp>TRAIL_12M_FREE_CASH_FLOW</stp>
        <stp>[new model.xlsx]Combined Full Sample!R78C25</stp>
        <tr r="Y78" s="14"/>
      </tp>
      <tp t="s">
        <v>#N/A N/A</v>
        <stp/>
        <stp>##V3_BDPV12</stp>
        <stp>WP US Equity</stp>
        <stp>BEST_GROSS_MARGIN</stp>
        <stp>[new model.xlsx]Raw!R28C39</stp>
        <stp>BEST_FPERIOD_OVERRIDE=1TY</stp>
        <stp>EQY_FUND_CRNCY=USD</stp>
        <stp>FA_ADJUSTED=Y</stp>
        <tr r="AM28" s="4"/>
      </tp>
      <tp t="s">
        <v>#N/A N/A</v>
        <stp/>
        <stp>##V3_BDPV12</stp>
        <stp>SDL LN Equity</stp>
        <stp>IS_S&amp;M_EXPENSE_COMP_BASIS</stp>
        <stp>[new model.xlsx]Raw (2)!R104C41</stp>
        <stp>BEST_FPERIOD_OVERRIDE=1TY</stp>
        <stp>EQY_FUND_CRNCY=USD</stp>
        <stp>FA_ADJUSTED=Y</stp>
        <tr r="AO104" s="12"/>
      </tp>
      <tp>
        <v>2262</v>
        <stp/>
        <stp>##V3_BDPV12</stp>
        <stp>CDK US Equity</stp>
        <stp>TRAIL_12M_NET_SALES</stp>
        <stp>[new model.xlsx]Raw!R63C35</stp>
        <stp>EQY_FUND_CRNCY=USD</stp>
        <stp>FA_ADJUSTED=Y</stp>
        <tr r="AI63" s="4"/>
      </tp>
      <tp>
        <v>383.35199999999998</v>
        <stp/>
        <stp>##V3_BDPV12</stp>
        <stp>TWOU US Equity</stp>
        <stp>TRAIL_12M_NET_SALES</stp>
        <stp>[new model.xlsx]Raw!R94C35</stp>
        <stp>EQY_FUND_CRNCY=USD</stp>
        <stp>FA_ADJUSTED=Y</stp>
        <tr r="AI94" s="4"/>
      </tp>
      <tp>
        <v>28349.964</v>
        <stp/>
        <stp>##V3_BDHV12</stp>
        <stp>WP US Equity</stp>
        <stp>CUR_MKT_CAP</stp>
        <stp>10/24/2018</stp>
        <stp>10/24/2018</stp>
        <stp>[new model.xlsx]Raw!R28C33</stp>
        <stp>EQY_FUND_CRNCY=USD</stp>
        <tr r="AG28" s="4"/>
      </tp>
      <tp>
        <v>602.31500000000005</v>
        <stp/>
        <stp>##V3_BDPV12</stp>
        <stp>DOCU US Equity</stp>
        <stp>TRAIL_12M_NET_SALES</stp>
        <stp>[new model.xlsx]Raw!R69C35</stp>
        <stp>EQY_FUND_CRNCY=USD</stp>
        <stp>FA_ADJUSTED=Y</stp>
        <tr r="AI69" s="4"/>
      </tp>
      <tp>
        <v>6094</v>
        <stp/>
        <stp>##V3_BDPV12</stp>
        <stp>INTU US Equity</stp>
        <stp>TRAIL_12M_NET_SALES</stp>
        <stp>[new model.xlsx]Raw!R23C35</stp>
        <stp>EQY_FUND_CRNCY=USD</stp>
        <stp>FA_ADJUSTED=Y</stp>
        <tr r="AI23" s="4"/>
      </tp>
      <tp>
        <v>76.641999999999996</v>
        <stp/>
        <stp>##V3_BDPV12</stp>
        <stp>RUBI US Equity</stp>
        <stp>BS_CASH_NEAR_CASH_ITEM</stp>
        <stp>[new model.xlsx]Combined Full Sample!R169C26</stp>
        <tr r="Z169" s="14"/>
      </tp>
      <tp>
        <v>22870.483</v>
        <stp/>
        <stp>##V3_BDPV12</stp>
        <stp>V US Equity</stp>
        <stp>BEST_SALES</stp>
        <stp>[new model.xlsx]Raw!R15C36</stp>
        <stp>BEST_FPERIOD_OVERRIDE=1TY</stp>
        <stp>EQY_FUND_CRNCY=USD</stp>
        <stp>FA_ADJUSTED=Y</stp>
        <tr r="AJ15" s="4"/>
      </tp>
      <tp>
        <v>52.832999999999998</v>
        <stp/>
        <stp>##V3_BDPV12</stp>
        <stp>CRW LN Equity</stp>
        <stp>BS_CASH_NEAR_CASH_ITEM</stp>
        <stp>[new model.xlsx]Combined Full Sample!R193C26</stp>
        <tr r="Z193" s="14"/>
      </tp>
      <tp>
        <v>19.567</v>
        <stp/>
        <stp>##V3_BDPV12</stp>
        <stp>SSTI US Equity</stp>
        <stp>BS_CASH_NEAR_CASH_ITEM</stp>
        <stp>[new model.xlsx]Combined Full Sample!R149C26</stp>
        <tr r="Z149" s="14"/>
      </tp>
      <tp>
        <v>18406</v>
        <stp/>
        <stp>##V3_BDPV12</stp>
        <stp>QIWI US Equity</stp>
        <stp>BS_CASH_NEAR_CASH_ITEM</stp>
        <stp>[new model.xlsx]Combined Full Sample!R139C26</stp>
        <tr r="Z139" s="14"/>
      </tp>
      <tp>
        <v>55.068999999999996</v>
        <stp/>
        <stp>##V3_BDPV12</stp>
        <stp>APTI US Equity</stp>
        <stp>BS_CASH_NEAR_CASH_ITEM</stp>
        <stp>[new model.xlsx]Combined Full Sample!R129C26</stp>
        <tr r="Z129" s="14"/>
      </tp>
      <tp>
        <v>7093</v>
        <stp/>
        <stp>##V3_BDPV12</stp>
        <stp>VMW US Equity</stp>
        <stp>Sales_rev_turn</stp>
        <stp>[new model.xlsx]Combined Full Sample!R9C7</stp>
        <stp>EQY_FUND_YEAR=2016</stp>
        <tr r="G9" s="14"/>
      </tp>
      <tp>
        <v>11386.243</v>
        <stp/>
        <stp>##V3_BDHV12</stp>
        <stp>JKHY US Equity</stp>
        <stp>CURR_ENTP_VAL</stp>
        <stp>10/24/2018</stp>
        <stp>10/24/2018</stp>
        <stp>[new model.xlsx]Raw!R51C34</stp>
        <stp>EQY_FUND_CRNCY=USD</stp>
        <tr r="AH51" s="4"/>
      </tp>
      <tp t="s">
        <v>#N/A N/A</v>
        <stp/>
        <stp>##V3_BDPV12</stp>
        <stp>MJCO US Equity</stp>
        <stp>BEST_NET_INCOME</stp>
        <stp>[new model.xlsx]Raw!R203C46</stp>
        <stp>BEST_FPERIOD_OVERRIDE=1TY</stp>
        <stp>EQY_FUND_CRNCY=USD</stp>
        <stp>FA_ADJUSTED=Y</stp>
        <tr r="AT203" s="4"/>
      </tp>
      <tp>
        <v>0.71699999999999997</v>
        <stp/>
        <stp>##V3_BDPV12</stp>
        <stp>EGAN US Equity</stp>
        <stp>BEST_NET_INCOME</stp>
        <stp>[new model.xlsx]Raw!R211C46</stp>
        <stp>BEST_FPERIOD_OVERRIDE=1TY</stp>
        <stp>EQY_FUND_CRNCY=USD</stp>
        <stp>FA_ADJUSTED=Y</stp>
        <tr r="AT211" s="4"/>
      </tp>
      <tp>
        <v>-11.354000000000001</v>
        <stp/>
        <stp>##V3_BDPV12</stp>
        <stp>WK US Equity</stp>
        <stp>BEST_EBITDA</stp>
        <stp>[new model.xlsx]Raw!R153C44</stp>
        <stp>BEST_FPERIOD_OVERRIDE=1TY</stp>
        <stp>EQY_FUND_CRNCY=USD</stp>
        <stp>FA_ADJUSTED=Y</stp>
        <tr r="AR153" s="4"/>
      </tp>
      <tp>
        <v>841.67400927734377</v>
        <stp/>
        <stp>##V3_BDPV12</stp>
        <stp>NTNX US Equity</stp>
        <stp>TRAIL_12M_GROSS_PROFIT</stp>
        <stp>[new model.xlsx]Raw!R67C38</stp>
        <stp>EQY_FUND_CRNCY=USD</stp>
        <stp>FA_ADJUSTED=Y</stp>
        <tr r="AL67" s="4"/>
      </tp>
      <tp>
        <v>282.5</v>
        <stp/>
        <stp>##V3_BDPV12</stp>
        <stp>AZPN US Equity</stp>
        <stp>BEST_EBITDA</stp>
        <stp>[new model.xlsx]Raw!R66C44</stp>
        <stp>BEST_FPERIOD_OVERRIDE=1TY</stp>
        <stp>EQY_FUND_CRNCY=USD</stp>
        <stp>FA_ADJUSTED=Y</stp>
        <tr r="AR66" s="4"/>
      </tp>
      <tp>
        <v>1283.5489929199218</v>
        <stp/>
        <stp>##V3_BDPV12</stp>
        <stp>FTNT US Equity</stp>
        <stp>TRAIL_12M_GROSS_PROFIT</stp>
        <stp>[new model.xlsx]Raw!R43C38</stp>
        <stp>EQY_FUND_CRNCY=USD</stp>
        <stp>FA_ADJUSTED=Y</stp>
        <tr r="AL43" s="4"/>
      </tp>
      <tp>
        <v>1826.9869919433593</v>
        <stp/>
        <stp>##V3_BDPV12</stp>
        <stp>CDNS US Equity</stp>
        <stp>TRAIL_12M_GROSS_PROFIT</stp>
        <stp>[new model.xlsx]Raw!R47C38</stp>
        <stp>EQY_FUND_CRNCY=USD</stp>
        <stp>FA_ADJUSTED=Y</stp>
        <tr r="AL47" s="4"/>
      </tp>
      <tp>
        <v>322.08900360107418</v>
        <stp/>
        <stp>##V3_BDPV12</stp>
        <stp>MANH US Equity</stp>
        <stp>TRAIL_12M_GROSS_PROFIT</stp>
        <stp>[new model.xlsx]Raw!R99C38</stp>
        <stp>EQY_FUND_CRNCY=USD</stp>
        <stp>FA_ADJUSTED=Y</stp>
        <tr r="AL99" s="4"/>
      </tp>
      <tp>
        <v>-33.564</v>
        <stp/>
        <stp>##V3_BDPV12</stp>
        <stp>FSCT US Equity</stp>
        <stp>BEST_NET_INCOME</stp>
        <stp>[new model.xlsx]Raw!R163C46</stp>
        <stp>BEST_FPERIOD_OVERRIDE=1TY</stp>
        <stp>EQY_FUND_CRNCY=USD</stp>
        <stp>FA_ADJUSTED=Y</stp>
        <tr r="AT163" s="4"/>
      </tp>
      <tp>
        <v>1109.8419921875</v>
        <stp/>
        <stp>##V3_BDPV12</stp>
        <stp>SSNC US Equity</stp>
        <stp>TRAIL_12M_GROSS_PROFIT</stp>
        <stp>[new model.xlsx]Raw!R49C38</stp>
        <stp>EQY_FUND_CRNCY=USD</stp>
        <stp>FA_ADJUSTED=Y</stp>
        <tr r="AL49" s="4"/>
      </tp>
      <tp>
        <v>288.99900000000002</v>
        <stp/>
        <stp>##V3_BDPV12</stp>
        <stp>WDAY US Equity</stp>
        <stp>TRAIL_12M_FREE_CASH_FLOW</stp>
        <stp>[new model.xlsx]Combined Full Sample!R14C25</stp>
        <tr r="Y14" s="14"/>
      </tp>
      <tp t="s">
        <v>#N/A N/A</v>
        <stp/>
        <stp>##V3_BDPV12</stp>
        <stp>DOMO US Equity</stp>
        <stp>Sales_rev_turn</stp>
        <stp>[new model.xlsx]Combined Full Sample!R147C7</stp>
        <stp>EQY_FUND_YEAR=2016</stp>
        <tr r="G147" s="14"/>
      </tp>
      <tp t="s">
        <v>#N/A N/A</v>
        <stp/>
        <stp>##V3_BDHV12</stp>
        <stp>HUBS US EQUITY</stp>
        <stp>ENTERPRISE_VALUE</stp>
        <stp>10/24/2018</stp>
        <stp>10/24/2018</stp>
        <stp>[new model.xlsx]Raw (2)!R38C33</stp>
        <stp>EQY_FUND_CRNCY=USD</stp>
        <tr r="AG38" s="12"/>
      </tp>
      <tp t="s">
        <v>#N/A N/A</v>
        <stp/>
        <stp>##V3_BDPV12</stp>
        <stp>TVPT US Equity</stp>
        <stp>IS_GENL_&amp;_ADMIN_EXPN_COMP_BASIS</stp>
        <stp>[new model.xlsx]Raw!R132C42</stp>
        <stp>BEST_FPERIOD_OVERRIDE=1TY</stp>
        <stp>EQY_FUND_CRNCY=USD</stp>
        <stp>FA_ADJUSTED=Y</stp>
        <tr r="AP132" s="4"/>
      </tp>
      <tp>
        <v>5.1959999999999997</v>
        <stp/>
        <stp>##V3_BDPV12</stp>
        <stp>ATTU US Equity</stp>
        <stp>IS_GENL_&amp;_ADMIN_EXPN_COMP_BASIS</stp>
        <stp>[new model.xlsx]Raw!R196C42</stp>
        <stp>BEST_FPERIOD_OVERRIDE=1TY</stp>
        <stp>EQY_FUND_CRNCY=USD</stp>
        <stp>FA_ADJUSTED=Y</stp>
        <tr r="AP196" s="4"/>
      </tp>
      <tp>
        <v>106.971</v>
        <stp/>
        <stp>##V3_BDPV12</stp>
        <stp>MODN US Equity</stp>
        <stp>Sales_rev_turn</stp>
        <stp>[new model.xlsx]Combined Full Sample!R145C7</stp>
        <stp>EQY_FUND_YEAR=2016</stp>
        <tr r="G145" s="14"/>
      </tp>
      <tp>
        <v>163.92599999999999</v>
        <stp/>
        <stp>##V3_BDPV12</stp>
        <stp>MOBL US Equity</stp>
        <stp>Sales_rev_turn</stp>
        <stp>[new model.xlsx]Combined Full Sample!R146C7</stp>
        <stp>EQY_FUND_YEAR=2016</stp>
        <tr r="G146" s="14"/>
      </tp>
      <tp>
        <v>55.396000000000001</v>
        <stp/>
        <stp>##V3_BDPV12</stp>
        <stp>ALRM US Equity</stp>
        <stp>IS_GENL_&amp;_ADMIN_EXPN_COMP_BASIS</stp>
        <stp>[new model.xlsx]Raw!R120C42</stp>
        <stp>BEST_FPERIOD_OVERRIDE=1TY</stp>
        <stp>EQY_FUND_CRNCY=USD</stp>
        <stp>FA_ADJUSTED=Y</stp>
        <tr r="AP120" s="4"/>
      </tp>
      <tp>
        <v>7.2859999999999996</v>
        <stp/>
        <stp>##V3_BDPV12</stp>
        <stp>CYRN US Equity</stp>
        <stp>IS_GENL_&amp;_ADMIN_EXPN_COMP_BASIS</stp>
        <stp>[new model.xlsx]Raw!R220C42</stp>
        <stp>BEST_FPERIOD_OVERRIDE=1TY</stp>
        <stp>EQY_FUND_CRNCY=USD</stp>
        <stp>FA_ADJUSTED=Y</stp>
        <tr r="AP220" s="4"/>
      </tp>
      <tp>
        <v>46.557000000000002</v>
        <stp/>
        <stp>##V3_BDPV12</stp>
        <stp>TYPE US Equity</stp>
        <stp>IS_GENL_&amp;_ADMIN_EXPN_COMP_BASIS</stp>
        <stp>[new model.xlsx]Raw!R172C42</stp>
        <stp>BEST_FPERIOD_OVERRIDE=1TY</stp>
        <stp>EQY_FUND_CRNCY=USD</stp>
        <stp>FA_ADJUSTED=Y</stp>
        <tr r="AP172" s="4"/>
      </tp>
      <tp>
        <v>64.966999999999999</v>
        <stp/>
        <stp>##V3_BDPV12</stp>
        <stp>RP US EQUITY</stp>
        <stp>BEST_GROSS_MARGIN</stp>
        <stp>[new model.xlsx]Raw (2)!R50C39</stp>
        <stp>BEST_FPERIOD_OVERRIDE=1TY</stp>
        <stp>EQY_FUND_CRNCY=USD</stp>
        <stp>FA_ADJUSTED=Y</stp>
        <tr r="AM50" s="12"/>
      </tp>
      <tp>
        <v>649.09299999999996</v>
        <stp/>
        <stp>##V3_BDPV12</stp>
        <stp>TIVO US Equity</stp>
        <stp>Sales_rev_turn</stp>
        <stp>[new model.xlsx]Combined Full Sample!R121C7</stp>
        <stp>EQY_FUND_YEAR=2016</stp>
        <tr r="G121" s="14"/>
      </tp>
      <tp>
        <v>663.91300000000001</v>
        <stp/>
        <stp>##V3_BDPV12</stp>
        <stp>PFPT US Equity</stp>
        <stp>TRAIL_12M_NET_SALES</stp>
        <stp>[new model.xlsx]Raw!R77C35</stp>
        <stp>EQY_FUND_CRNCY=USD</stp>
        <stp>FA_ADJUSTED=Y</stp>
        <tr r="AI77" s="4"/>
      </tp>
      <tp t="s">
        <v>#N/A N/A</v>
        <stp/>
        <stp>##V3_BDPV12</stp>
        <stp>PRSM LN Equity</stp>
        <stp>IS_S&amp;M_EXPENSE_COMP_BASIS</stp>
        <stp>[new model.xlsx]Raw (2)!R74C41</stp>
        <stp>BEST_FPERIOD_OVERRIDE=1TY</stp>
        <stp>EQY_FUND_CRNCY=USD</stp>
        <stp>FA_ADJUSTED=Y</stp>
        <tr r="AO74" s="12"/>
      </tp>
      <tp>
        <v>5034.2312000000002</v>
        <stp/>
        <stp>##V3_BDHV12</stp>
        <stp>RP US EQUITY</stp>
        <stp>CUR_MKT_CAP</stp>
        <stp>10/24/2018</stp>
        <stp>10/24/2018</stp>
        <stp>[new model.xlsx]Raw (2)!R50C32</stp>
        <stp>EQY_FUND_CRNCY=USD</stp>
        <tr r="AF50" s="12"/>
      </tp>
      <tp>
        <v>29033</v>
        <stp/>
        <stp>##V3_BDPV12</stp>
        <stp>DVMT US Equity</stp>
        <stp>TRAIL_12M_NET_SALES</stp>
        <stp>[new model.xlsx]Raw!R34C35</stp>
        <stp>EQY_FUND_CRNCY=USD</stp>
        <stp>FA_ADJUSTED=Y</stp>
        <tr r="AI34" s="4"/>
      </tp>
      <tp>
        <v>252.2</v>
        <stp/>
        <stp>##V3_BDPV12</stp>
        <stp>ATHN US Equity</stp>
        <stp>IS_S&amp;M_EXPENSE_COMP_BASIS</stp>
        <stp>[new model.xlsx]Raw (2)!R97C41</stp>
        <stp>BEST_FPERIOD_OVERRIDE=1TY</stp>
        <stp>EQY_FUND_CRNCY=USD</stp>
        <stp>FA_ADJUSTED=Y</stp>
        <tr r="AO97" s="12"/>
      </tp>
      <tp>
        <v>1710.8679999999999</v>
        <stp/>
        <stp>##V3_BDPV12</stp>
        <stp>FTNT US Equity</stp>
        <stp>TRAIL_12M_NET_SALES</stp>
        <stp>[new model.xlsx]Raw!R43C35</stp>
        <stp>EQY_FUND_CRNCY=USD</stp>
        <stp>FA_ADJUSTED=Y</stp>
        <tr r="AI43" s="4"/>
      </tp>
      <tp>
        <v>2491.8389999999999</v>
        <stp/>
        <stp>##V3_BDPV12</stp>
        <stp>EEFT US Equity</stp>
        <stp>TRAIL_12M_NET_SALES</stp>
        <stp>[new model.xlsx]Raw!R73C35</stp>
        <stp>EQY_FUND_CRNCY=USD</stp>
        <stp>FA_ADJUSTED=Y</stp>
        <tr r="AI73" s="4"/>
      </tp>
      <tp>
        <v>114906</v>
        <stp/>
        <stp>##V3_BDPV12</stp>
        <stp>MSFT US Equity</stp>
        <stp>TRAIL_12M_NET_SALES</stp>
        <stp>[new model.xlsx]Raw!R14C35</stp>
        <stp>EQY_FUND_CRNCY=USD</stp>
        <stp>FA_ADJUSTED=Y</stp>
        <tr r="AI14" s="4"/>
      </tp>
      <tp>
        <v>5604</v>
        <stp/>
        <stp>##V3_BDPV12</stp>
        <stp>CNDT US Equity</stp>
        <stp>TRAIL_12M_NET_SALES</stp>
        <stp>[new model.xlsx]Raw!R88C35</stp>
        <stp>EQY_FUND_CRNCY=USD</stp>
        <stp>FA_ADJUSTED=Y</stp>
        <tr r="AI88" s="4"/>
      </tp>
      <tp>
        <v>50826.224399999999</v>
        <stp/>
        <stp>##V3_BDHV12</stp>
        <stp>INTU US Equity</stp>
        <stp>CURR_ENTP_VAL</stp>
        <stp>10/24/2018</stp>
        <stp>10/24/2018</stp>
        <stp>[new model.xlsx]Raw!R23C34</stp>
        <stp>EQY_FUND_CRNCY=USD</stp>
        <tr r="AH23" s="4"/>
      </tp>
      <tp>
        <v>62.738999999999997</v>
        <stp/>
        <stp>##V3_BDPV12</stp>
        <stp>HDP US Equity</stp>
        <stp>BS_CASH_NEAR_CASH_ITEM</stp>
        <stp>[new model.xlsx]Combined Full Sample!R118C26</stp>
        <tr r="Z118" s="14"/>
      </tp>
      <tp>
        <v>27598.889800000001</v>
        <stp/>
        <stp>##V3_BDHV12</stp>
        <stp>ADSK US Equity</stp>
        <stp>CURR_ENTP_VAL</stp>
        <stp>10/24/2018</stp>
        <stp>10/24/2018</stp>
        <stp>[new model.xlsx]Raw!R29C34</stp>
        <stp>EQY_FUND_CRNCY=USD</stp>
        <tr r="AH29" s="4"/>
      </tp>
      <tp>
        <v>73.400999999999996</v>
        <stp/>
        <stp>##V3_BDPV12</stp>
        <stp>GBG LN Equity</stp>
        <stp>Sales_rev_turn</stp>
        <stp>[new model.xlsx]Combined Full Sample!R200C7</stp>
        <stp>EQY_FUND_YEAR=2016</stp>
        <tr r="G200" s="14"/>
      </tp>
      <tp>
        <v>2.5303879999999999</v>
        <stp/>
        <stp>##V3_BDPV12</stp>
        <stp>FSNN US Equity</stp>
        <stp>BS_CASH_NEAR_CASH_ITEM</stp>
        <stp>[new model.xlsx]Combined Full Sample!R164C26</stp>
        <tr r="Z164" s="14"/>
      </tp>
      <tp>
        <v>11.497999999999999</v>
        <stp/>
        <stp>##V3_BDPV12</stp>
        <stp>EGAN US Equity</stp>
        <stp>BS_CASH_NEAR_CASH_ITEM</stp>
        <stp>[new model.xlsx]Combined Full Sample!R161C26</stp>
        <tr r="Z161" s="14"/>
      </tp>
      <tp>
        <v>23.980999999999998</v>
        <stp/>
        <stp>##V3_BDPV12</stp>
        <stp>CYRN US Equity</stp>
        <stp>BS_CASH_NEAR_CASH_ITEM</stp>
        <stp>[new model.xlsx]Combined Full Sample!R170C26</stp>
        <tr r="Z170" s="14"/>
      </tp>
      <tp>
        <v>165.1</v>
        <stp/>
        <stp>##V3_BDPV12</stp>
        <stp>ATHN US Equity</stp>
        <stp>BS_CASH_NEAR_CASH_ITEM</stp>
        <stp>[new model.xlsx]Combined Full Sample!R198C26</stp>
        <tr r="Z198" s="14"/>
      </tp>
      <tp>
        <v>73.757999999999996</v>
        <stp/>
        <stp>##V3_BDPV12</stp>
        <stp>APPN US Equity</stp>
        <stp>BS_CASH_NEAR_CASH_ITEM</stp>
        <stp>[new model.xlsx]Combined Full Sample!R117C26</stp>
        <tr r="Z117" s="14"/>
      </tp>
      <tp>
        <v>46.567</v>
        <stp/>
        <stp>##V3_BDPV12</stp>
        <stp>ATEN US Equity</stp>
        <stp>BS_CASH_NEAR_CASH_ITEM</stp>
        <stp>[new model.xlsx]Combined Full Sample!R148C26</stp>
        <tr r="Z148" s="14"/>
      </tp>
      <tp>
        <v>78.661000000000001</v>
        <stp/>
        <stp>##V3_BDPV12</stp>
        <stp>OSPN US Equity</stp>
        <stp>BS_CASH_NEAR_CASH_ITEM</stp>
        <stp>[new model.xlsx]Combined Full Sample!R141C26</stp>
        <tr r="Z141" s="14"/>
      </tp>
      <tp>
        <v>28.187567112961545</v>
        <stp/>
        <stp>##V3_BDPV12</stp>
        <stp>SDL LN Equity</stp>
        <stp>TRAIL_12M_NET_INC</stp>
        <stp>[new model.xlsx]Raw (2)!R104C45</stp>
        <stp>EQY_FUND_CRNCY=USD</stp>
        <stp>FA_ADJUSTED=Y</stp>
        <tr r="AS104" s="12"/>
      </tp>
      <tp>
        <v>11667.8</v>
        <stp/>
        <stp>##V3_BDPV12</stp>
        <stp>ADP US Equity</stp>
        <stp>Sales_rev_turn</stp>
        <stp>[new model.xlsx]Combined Full Sample!R8C7</stp>
        <stp>EQY_FUND_YEAR=2016</stp>
        <tr r="G8" s="14"/>
      </tp>
      <tp>
        <v>56.114999999999995</v>
        <stp/>
        <stp>##V3_BDPV12</stp>
        <stp>LPSN US Equity</stp>
        <stp>BS_CASH_NEAR_CASH_ITEM</stp>
        <stp>[new model.xlsx]Combined Full Sample!R127C26</stp>
        <tr r="Z127" s="14"/>
      </tp>
      <tp>
        <v>56.704000000000001</v>
        <stp/>
        <stp>##V3_BDPV12</stp>
        <stp>MODN US Equity</stp>
        <stp>BS_CASH_NEAR_CASH_ITEM</stp>
        <stp>[new model.xlsx]Combined Full Sample!R145C26</stp>
        <tr r="Z145" s="14"/>
      </tp>
      <tp>
        <v>3.5700000000000003</v>
        <stp/>
        <stp>##V3_BDPV12</stp>
        <stp>MODN US Equity</stp>
        <stp>BEST_NET_INCOME</stp>
        <stp>[new model.xlsx]Raw!R183C46</stp>
        <stp>BEST_FPERIOD_OVERRIDE=1TY</stp>
        <stp>EQY_FUND_CRNCY=USD</stp>
        <stp>FA_ADJUSTED=Y</stp>
        <tr r="AT183" s="4"/>
      </tp>
      <tp>
        <v>93.495000000000005</v>
        <stp/>
        <stp>##V3_BDPV12</stp>
        <stp>CMCM US Equity</stp>
        <stp>BEST_NET_INCOME</stp>
        <stp>[new model.xlsx]Raw!R164C46</stp>
        <stp>BEST_FPERIOD_OVERRIDE=1TY</stp>
        <stp>EQY_FUND_CRNCY=USD</stp>
        <stp>FA_ADJUSTED=Y</stp>
        <tr r="AT164" s="4"/>
      </tp>
      <tp>
        <v>0.86299999999999999</v>
        <stp/>
        <stp>##V3_BDPV12</stp>
        <stp>MOBL US Equity</stp>
        <stp>BEST_NET_INCOME</stp>
        <stp>[new model.xlsx]Raw!R185C46</stp>
        <stp>BEST_FPERIOD_OVERRIDE=1TY</stp>
        <stp>EQY_FUND_CRNCY=USD</stp>
        <stp>FA_ADJUSTED=Y</stp>
        <tr r="AT185" s="4"/>
      </tp>
      <tp>
        <v>22.241</v>
        <stp/>
        <stp>##V3_BDPV12</stp>
        <stp>EVBG US Equity</stp>
        <stp>IS_RD_EXPEND</stp>
        <stp>[new model.xlsx]Raw (2)!R25C40</stp>
        <stp>BEST_FPERIOD_OVERRIDE=1TY</stp>
        <stp>EQY_FUND_CRNCY=USD</stp>
        <stp>FA_ADJUSTED=Y</stp>
        <tr r="AN25" s="12"/>
      </tp>
      <tp>
        <v>769.6390129394531</v>
        <stp/>
        <stp>##V3_BDPV12</stp>
        <stp>TEAM US EQUITY</stp>
        <stp>TRAIL_12M_GROSS_PROFIT</stp>
        <stp>[new model.xlsx]Raw (2)!R33C38</stp>
        <stp>EQY_FUND_CRNCY=USD</stp>
        <stp>FA_ADJUSTED=Y</stp>
        <tr r="AL33" s="12"/>
      </tp>
      <tp>
        <v>92.05</v>
        <stp/>
        <stp>##V3_BDPV12</stp>
        <stp>TTEC US Equity</stp>
        <stp>BEST_NET_INCOME</stp>
        <stp>[new model.xlsx]Raw!R162C46</stp>
        <stp>BEST_FPERIOD_OVERRIDE=1TY</stp>
        <stp>EQY_FUND_CRNCY=USD</stp>
        <stp>FA_ADJUSTED=Y</stp>
        <tr r="AT162" s="4"/>
      </tp>
      <tp>
        <v>73.3</v>
        <stp/>
        <stp>##V3_BDPV12</stp>
        <stp>GLOB US Equity</stp>
        <stp>BEST_NET_INCOME</stp>
        <stp>[new model.xlsx]Raw!R138C46</stp>
        <stp>BEST_FPERIOD_OVERRIDE=1TY</stp>
        <stp>EQY_FUND_CRNCY=USD</stp>
        <stp>FA_ADJUSTED=Y</stp>
        <tr r="AT138" s="4"/>
      </tp>
      <tp>
        <v>1843.8780024414064</v>
        <stp/>
        <stp>##V3_BDPV12</stp>
        <stp>WDAY US EQUITY</stp>
        <stp>TRAIL_12M_GROSS_PROFIT</stp>
        <stp>[new model.xlsx]Raw (2)!R35C38</stp>
        <stp>EQY_FUND_CRNCY=USD</stp>
        <stp>FA_ADJUSTED=Y</stp>
        <tr r="AL35" s="12"/>
      </tp>
      <tp>
        <v>43.899000000000001</v>
        <stp/>
        <stp>##V3_BDPV12</stp>
        <stp>EGOV US Equity</stp>
        <stp>BEST_NET_INCOME</stp>
        <stp>[new model.xlsx]Raw!R168C46</stp>
        <stp>BEST_FPERIOD_OVERRIDE=1TY</stp>
        <stp>EQY_FUND_CRNCY=USD</stp>
        <stp>FA_ADJUSTED=Y</stp>
        <tr r="AT168" s="4"/>
      </tp>
      <tp t="s">
        <v>#N/A N/A</v>
        <stp/>
        <stp>##V3_BDPV12</stp>
        <stp>XNET US Equity</stp>
        <stp>BEST_NET_INCOME</stp>
        <stp>[new model.xlsx]Raw!R192C46</stp>
        <stp>BEST_FPERIOD_OVERRIDE=1TY</stp>
        <stp>EQY_FUND_CRNCY=USD</stp>
        <stp>FA_ADJUSTED=Y</stp>
        <tr r="AT192" s="4"/>
      </tp>
      <tp>
        <v>-3.1480000000000001</v>
        <stp/>
        <stp>##V3_BDPV12</stp>
        <stp>AMBR US Equity</stp>
        <stp>BEST_NET_INCOME</stp>
        <stp>[new model.xlsx]Raw!R205C46</stp>
        <stp>BEST_FPERIOD_OVERRIDE=1TY</stp>
        <stp>EQY_FUND_CRNCY=USD</stp>
        <stp>FA_ADJUSTED=Y</stp>
        <tr r="AT205" s="4"/>
      </tp>
      <tp>
        <v>307.20999999999998</v>
        <stp/>
        <stp>##V3_BDPV12</stp>
        <stp>PEGA US Equity</stp>
        <stp>IS_S&amp;M_EXPENSE_COMP_BASIS</stp>
        <stp>[new model.xlsx]Raw (2)!R101C41</stp>
        <stp>BEST_FPERIOD_OVERRIDE=1TY</stp>
        <stp>EQY_FUND_CRNCY=USD</stp>
        <stp>FA_ADJUSTED=Y</stp>
        <tr r="AO101" s="12"/>
      </tp>
      <tp>
        <v>106.762</v>
        <stp/>
        <stp>##V3_BDPV12</stp>
        <stp>PEGA US Equity</stp>
        <stp>TRAIL_12M_FREE_CASH_FLOW</stp>
        <stp>[new model.xlsx]Combined Full Sample!R63C25</stp>
        <tr r="Y63" s="14"/>
      </tp>
      <tp>
        <v>136.89599999999999</v>
        <stp/>
        <stp>##V3_BDPV12</stp>
        <stp>PFPT US Equity</stp>
        <stp>TRAIL_12M_FREE_CASH_FLOW</stp>
        <stp>[new model.xlsx]Combined Full Sample!R56C25</stp>
        <tr r="Y56" s="14"/>
      </tp>
      <tp>
        <v>346.06900000000002</v>
        <stp/>
        <stp>##V3_BDPV12</stp>
        <stp>PAGS US Equity</stp>
        <stp>TRAIL_12M_FREE_CASH_FLOW</stp>
        <stp>[new model.xlsx]Combined Full Sample!R36C25</stp>
        <tr r="Y36" s="14"/>
      </tp>
      <tp>
        <v>123.30200000000001</v>
        <stp/>
        <stp>##V3_BDPV12</stp>
        <stp>PAYC US Equity</stp>
        <stp>TRAIL_12M_FREE_CASH_FLOW</stp>
        <stp>[new model.xlsx]Combined Full Sample!R44C25</stp>
        <tr r="Y44" s="14"/>
      </tp>
      <tp>
        <v>1005.9</v>
        <stp/>
        <stp>##V3_BDPV12</stp>
        <stp>PAYX US Equity</stp>
        <stp>TRAIL_12M_FREE_CASH_FLOW</stp>
        <stp>[new model.xlsx]Combined Full Sample!R15C25</stp>
        <tr r="Y15" s="14"/>
      </tp>
      <tp>
        <v>58.707999999999998</v>
        <stp/>
        <stp>##V3_BDPV12</stp>
        <stp>PCTY US Equity</stp>
        <stp>TRAIL_12M_FREE_CASH_FLOW</stp>
        <stp>[new model.xlsx]Combined Full Sample!R73C25</stp>
        <tr r="Y73" s="14"/>
      </tp>
      <tp>
        <v>31.196000000000002</v>
        <stp/>
        <stp>##V3_BDPV12</stp>
        <stp>INST US Equity</stp>
        <stp>IS_GENL_&amp;_ADMIN_EXPN_COMP_BASIS</stp>
        <stp>[new model.xlsx]Raw!R166C42</stp>
        <stp>BEST_FPERIOD_OVERRIDE=1TY</stp>
        <stp>EQY_FUND_CRNCY=USD</stp>
        <stp>FA_ADJUSTED=Y</stp>
        <tr r="AP166" s="4"/>
      </tp>
      <tp>
        <v>105.98399999999999</v>
        <stp/>
        <stp>##V3_BDPV12</stp>
        <stp>TLND US Equity</stp>
        <stp>Sales_rev_turn</stp>
        <stp>[new model.xlsx]Combined Full Sample!R108C7</stp>
        <stp>EQY_FUND_YEAR=2016</stp>
        <tr r="G108" s="14"/>
      </tp>
      <tp>
        <v>80.161000000000001</v>
        <stp/>
        <stp>##V3_BDPV12</stp>
        <stp>MSTR US Equity</stp>
        <stp>IS_GENL_&amp;_ADMIN_EXPN_COMP_BASIS</stp>
        <stp>[new model.xlsx]Raw!R151C42</stp>
        <stp>BEST_FPERIOD_OVERRIDE=1TY</stp>
        <stp>EQY_FUND_CRNCY=USD</stp>
        <stp>FA_ADJUSTED=Y</stp>
        <tr r="AP151" s="4"/>
      </tp>
      <tp t="s">
        <v>#N/A N/A</v>
        <stp/>
        <stp>##V3_BDHV12</stp>
        <stp>CARB US EQUITY</stp>
        <stp>ENTERPRISE_VALUE</stp>
        <stp>10/24/2018</stp>
        <stp>10/24/2018</stp>
        <stp>[new model.xlsx]Raw (2)!R44C33</stp>
        <stp>EQY_FUND_CRNCY=USD</stp>
        <tr r="AG44" s="12"/>
      </tp>
      <tp>
        <v>-129.36799999999999</v>
        <stp/>
        <stp>##V3_BDPV12</stp>
        <stp>PVTL US Equity</stp>
        <stp>TRAIL_12M_FREE_CASH_FLOW</stp>
        <stp>[new model.xlsx]Combined Full Sample!R62C25</stp>
        <tr r="Y62" s="14"/>
      </tp>
      <tp>
        <v>73.295000000000002</v>
        <stp/>
        <stp>##V3_BDPV12</stp>
        <stp>SPSC US Equity</stp>
        <stp>IS_S&amp;M_EXPENSE_COMP_BASIS</stp>
        <stp>[new model.xlsx]Raw (2)!R102C41</stp>
        <stp>BEST_FPERIOD_OVERRIDE=1TY</stp>
        <stp>EQY_FUND_CRNCY=USD</stp>
        <stp>FA_ADJUSTED=Y</stp>
        <tr r="AO102" s="12"/>
      </tp>
      <tp>
        <v>34.701000000000001</v>
        <stp/>
        <stp>##V3_BDPV12</stp>
        <stp>MITK US Equity</stp>
        <stp>Sales_rev_turn</stp>
        <stp>[new model.xlsx]Combined Full Sample!R155C7</stp>
        <stp>EQY_FUND_YEAR=2016</stp>
        <tr r="G155" s="14"/>
      </tp>
      <tp>
        <v>790.56539610288553</v>
        <stp/>
        <stp>##V3_BDPV12</stp>
        <stp>PAGS US Equity</stp>
        <stp>TRAIL_12M_NET_SALES</stp>
        <stp>[new model.xlsx]Raw!R54C35</stp>
        <stp>EQY_FUND_CRNCY=USD</stp>
        <stp>FA_ADJUSTED=Y</stp>
        <tr r="AI54" s="4"/>
      </tp>
      <tp>
        <v>256.09199999999998</v>
        <stp/>
        <stp>##V3_BDPV12</stp>
        <stp>TTWO US Equity</stp>
        <stp>IS_S&amp;M_EXPENSE_COMP_BASIS</stp>
        <stp>[new model.xlsx]Raw (2)!R71C41</stp>
        <stp>BEST_FPERIOD_OVERRIDE=1TY</stp>
        <stp>EQY_FUND_CRNCY=USD</stp>
        <stp>FA_ADJUSTED=Y</stp>
        <tr r="AO71" s="12"/>
      </tp>
      <tp>
        <v>3022.62</v>
        <stp/>
        <stp>##V3_BDPV12</stp>
        <stp>SNPS US Equity</stp>
        <stp>TRAIL_12M_NET_SALES</stp>
        <stp>[new model.xlsx]Raw!R45C35</stp>
        <stp>EQY_FUND_CRNCY=USD</stp>
        <stp>FA_ADJUSTED=Y</stp>
        <tr r="AI45" s="4"/>
      </tp>
      <tp>
        <v>66.42</v>
        <stp/>
        <stp>##V3_BDPV12</stp>
        <stp>AYX US Equity</stp>
        <stp>IS_S&amp;M_EXPENSE_COMP_BASIS</stp>
        <stp>[new model.xlsx]Raw (2)!R18C41</stp>
        <stp>BEST_FPERIOD_OVERRIDE=1TY</stp>
        <stp>EQY_FUND_CRNCY=USD</stp>
        <stp>FA_ADJUSTED=Y</stp>
        <tr r="AO18" s="12"/>
      </tp>
      <tp>
        <v>12530.003000000001</v>
        <stp/>
        <stp>##V3_BDPV12</stp>
        <stp>CRM US Equity</stp>
        <stp>TRAIL_12M_NET_SALES</stp>
        <stp>[new model.xlsx]Raw!R19C35</stp>
        <stp>EQY_FUND_CRNCY=USD</stp>
        <stp>FA_ADJUSTED=Y</stp>
        <tr r="AI19" s="4"/>
      </tp>
      <tp t="s">
        <v>Enterprise Value</v>
        <stp/>
        <stp>##V3_BFIELDINFOV12</stp>
        <stp>[new model.xlsx]Sheet1!R5C189</stp>
        <stp>CURR_ENTP_VAL</stp>
        <tr r="GG5" s="184"/>
      </tp>
      <tp t="s">
        <v>Enterprise Value</v>
        <stp/>
        <stp>##V3_BFIELDINFOV12</stp>
        <stp>[new model.xlsx]Sheet1!R5C109</stp>
        <stp>CURR_ENTP_VAL</stp>
        <tr r="DE5" s="184"/>
      </tp>
      <tp t="s">
        <v>Enterprise Value</v>
        <stp/>
        <stp>##V3_BFIELDINFOV12</stp>
        <stp>[new model.xlsx]Sheet1!R5C119</stp>
        <stp>CURR_ENTP_VAL</stp>
        <tr r="DO5" s="184"/>
      </tp>
      <tp t="s">
        <v>Enterprise Value</v>
        <stp/>
        <stp>##V3_BFIELDINFOV12</stp>
        <stp>[new model.xlsx]Sheet1!R5C129</stp>
        <stp>CURR_ENTP_VAL</stp>
        <tr r="DY5" s="184"/>
      </tp>
      <tp t="s">
        <v>Enterprise Value</v>
        <stp/>
        <stp>##V3_BFIELDINFOV12</stp>
        <stp>[new model.xlsx]Sheet1!R5C139</stp>
        <stp>CURR_ENTP_VAL</stp>
        <tr r="EI5" s="184"/>
      </tp>
      <tp t="s">
        <v>Enterprise Value</v>
        <stp/>
        <stp>##V3_BFIELDINFOV12</stp>
        <stp>[new model.xlsx]Sheet1!R5C149</stp>
        <stp>CURR_ENTP_VAL</stp>
        <tr r="ES5" s="184"/>
      </tp>
      <tp t="s">
        <v>Enterprise Value</v>
        <stp/>
        <stp>##V3_BFIELDINFOV12</stp>
        <stp>[new model.xlsx]Sheet1!R5C159</stp>
        <stp>CURR_ENTP_VAL</stp>
        <tr r="FC5" s="184"/>
      </tp>
      <tp t="s">
        <v>Enterprise Value</v>
        <stp/>
        <stp>##V3_BFIELDINFOV12</stp>
        <stp>[new model.xlsx]Sheet1!R5C169</stp>
        <stp>CURR_ENTP_VAL</stp>
        <tr r="FM5" s="184"/>
      </tp>
      <tp t="s">
        <v>Enterprise Value</v>
        <stp/>
        <stp>##V3_BFIELDINFOV12</stp>
        <stp>[new model.xlsx]Sheet1!R5C179</stp>
        <stp>CURR_ENTP_VAL</stp>
        <tr r="FW5" s="184"/>
      </tp>
      <tp>
        <v>1191.9960000000001</v>
        <stp/>
        <stp>##V3_BDPV12</stp>
        <stp>ANSS US Equity</stp>
        <stp>TRAIL_12M_NET_SALES</stp>
        <stp>[new model.xlsx]Raw!R48C35</stp>
        <stp>EQY_FUND_CRNCY=USD</stp>
        <stp>FA_ADJUSTED=Y</stp>
        <tr r="AI48" s="4"/>
      </tp>
      <tp>
        <v>2949.89</v>
        <stp/>
        <stp>##V3_BDPV12</stp>
        <stp>CTXS US Equity</stp>
        <stp>TRAIL_12M_NET_SALES</stp>
        <stp>[new model.xlsx]Raw!R44C35</stp>
        <stp>EQY_FUND_CRNCY=USD</stp>
        <stp>FA_ADJUSTED=Y</stp>
        <tr r="AI44" s="4"/>
      </tp>
      <tp>
        <v>2069.8940000000002</v>
        <stp/>
        <stp>##V3_BDPV12</stp>
        <stp>CDNS US Equity</stp>
        <stp>TRAIL_12M_NET_SALES</stp>
        <stp>[new model.xlsx]Raw!R47C35</stp>
        <stp>EQY_FUND_CRNCY=USD</stp>
        <stp>FA_ADJUSTED=Y</stp>
        <tr r="AI47" s="4"/>
      </tp>
      <tp>
        <v>85.906999999999996</v>
        <stp/>
        <stp>##V3_BDPV12</stp>
        <stp>OKTA US EQUITY</stp>
        <stp>Sales_rev_turn</stp>
        <stp>[new model.xlsx]Combined Full Sample!R178C7</stp>
        <stp>EQY_FUND_YEAR=2016</stp>
        <tr r="G178" s="14"/>
      </tp>
      <tp>
        <v>463.38099999999997</v>
        <stp/>
        <stp>##V3_BDPV12</stp>
        <stp>MDSO US EQUITY</stp>
        <stp>Sales_rev_turn</stp>
        <stp>[new model.xlsx]Combined Full Sample!R183C7</stp>
        <stp>EQY_FUND_YEAR=2016</stp>
        <tr r="G183" s="14"/>
      </tp>
      <tp>
        <v>475.49899999999997</v>
        <stp/>
        <stp>##V3_BDPV12</stp>
        <stp>HUBS US Equity</stp>
        <stp>TRAIL_12M_NET_SALES</stp>
        <stp>[new model.xlsx]Raw!R78C35</stp>
        <stp>EQY_FUND_CRNCY=USD</stp>
        <stp>FA_ADJUSTED=Y</stp>
        <tr r="AI78" s="4"/>
      </tp>
      <tp>
        <v>128.965</v>
        <stp/>
        <stp>##V3_BDPV12</stp>
        <stp>TIVO US Equity</stp>
        <stp>BS_CASH_NEAR_CASH_ITEM</stp>
        <stp>[new model.xlsx]Combined Full Sample!R121C26</stp>
        <tr r="Z121" s="14"/>
      </tp>
      <tp>
        <v>808.97299999999996</v>
        <stp/>
        <stp>##V3_BDPV12</stp>
        <stp>TTWO US Equity</stp>
        <stp>BS_CASH_NEAR_CASH_ITEM</stp>
        <stp>[new model.xlsx]Combined Full Sample!R186C26</stp>
        <tr r="Z186" s="14"/>
      </tp>
      <tp>
        <v>61.971999999999994</v>
        <stp/>
        <stp>##V3_BDPV12</stp>
        <stp>DOMO US Equity</stp>
        <stp>BS_CASH_NEAR_CASH_ITEM</stp>
        <stp>[new model.xlsx]Combined Full Sample!R147C26</stp>
        <tr r="Z147" s="14"/>
      </tp>
      <tp>
        <v>171.0899</v>
        <stp/>
        <stp>##V3_BDPV12</stp>
        <stp>OPT CN Equity</stp>
        <stp>Sales_rev_turn</stp>
        <stp>[new model.xlsx]Combined Full Sample!R168C7</stp>
        <stp>EQY_FUND_YEAR=2016</stp>
        <tr r="G168" s="14"/>
      </tp>
      <tp>
        <v>14882.8069</v>
        <stp/>
        <stp>##V3_BDHV12</stp>
        <stp>TEAM US Equity</stp>
        <stp>CURR_ENTP_VAL</stp>
        <stp>10/24/2018</stp>
        <stp>10/24/2018</stp>
        <stp>[new model.xlsx]Raw!R39C34</stp>
        <stp>EQY_FUND_CRNCY=USD</stp>
        <tr r="AH39" s="4"/>
      </tp>
      <tp>
        <v>113320.74219999999</v>
        <stp/>
        <stp>##V3_BDHV12</stp>
        <stp>ADBE US Equity</stp>
        <stp>CURR_ENTP_VAL</stp>
        <stp>10/24/2018</stp>
        <stp>10/24/2018</stp>
        <stp>[new model.xlsx]Raw!R18C34</stp>
        <stp>EQY_FUND_CRNCY=USD</stp>
        <tr r="AH18" s="4"/>
      </tp>
      <tp>
        <v>26.834999999999997</v>
        <stp/>
        <stp>##V3_BDPV12</stp>
        <stp>TLND US Equity</stp>
        <stp>IS_RD_EXPEND</stp>
        <stp>[new model.xlsx]Raw (2)!R28C40</stp>
        <stp>BEST_FPERIOD_OVERRIDE=1TY</stp>
        <stp>EQY_FUND_CRNCY=USD</stp>
        <stp>FA_ADJUSTED=Y</stp>
        <tr r="AN28" s="12"/>
      </tp>
      <tp>
        <v>680.17298913574223</v>
        <stp/>
        <stp>##V3_BDPV12</stp>
        <stp>JKHY US Equity</stp>
        <stp>TRAIL_12M_GROSS_PROFIT</stp>
        <stp>[new model.xlsx]Raw!R51C38</stp>
        <stp>EQY_FUND_CRNCY=USD</stp>
        <stp>FA_ADJUSTED=Y</stp>
        <tr r="AL51" s="4"/>
      </tp>
      <tp>
        <v>167.32967264326925</v>
        <stp/>
        <stp>##V3_BDPV12</stp>
        <stp>GBG LN Equity</stp>
        <stp>TRAIL_12M_NET_SALES</stp>
        <stp>[new model.xlsx]Raw (2)!R103C35</stp>
        <stp>EQY_FUND_CRNCY=USD</stp>
        <stp>FA_ADJUSTED=Y</stp>
        <tr r="AI103" s="12"/>
      </tp>
      <tp>
        <v>45.925999999999995</v>
        <stp/>
        <stp>##V3_BDPV12</stp>
        <stp>TWOU US Equity</stp>
        <stp>IS_RD_EXPEND</stp>
        <stp>[new model.xlsx]Raw (2)!R19C40</stp>
        <stp>BEST_FPERIOD_OVERRIDE=1TY</stp>
        <stp>EQY_FUND_CRNCY=USD</stp>
        <stp>FA_ADJUSTED=Y</stp>
        <tr r="AN19" s="12"/>
      </tp>
      <tp>
        <v>241.25099999999998</v>
        <stp/>
        <stp>##V3_BDPV12</stp>
        <stp>SPSC US Equity</stp>
        <stp>TRAIL_12M_NET_SALES</stp>
        <stp>[new model.xlsx]Raw (2)!R102C35</stp>
        <stp>EQY_FUND_CRNCY=USD</stp>
        <stp>FA_ADJUSTED=Y</stp>
        <tr r="AI102" s="12"/>
      </tp>
      <tp>
        <v>1685.05</v>
        <stp/>
        <stp>##V3_BDPV12</stp>
        <stp>SSNC US Equity</stp>
        <stp>BEST_EBITDA</stp>
        <stp>[new model.xlsx]Raw!R49C44</stp>
        <stp>BEST_FPERIOD_OVERRIDE=1TY</stp>
        <stp>EQY_FUND_CRNCY=USD</stp>
        <stp>FA_ADJUSTED=Y</stp>
        <tr r="AR49" s="4"/>
      </tp>
      <tp>
        <v>390.21064618076934</v>
        <stp/>
        <stp>##V3_BDPV12</stp>
        <stp>SDL LN Equity</stp>
        <stp>TRAIL_12M_NET_SALES</stp>
        <stp>[new model.xlsx]Raw (2)!R104C35</stp>
        <stp>EQY_FUND_CRNCY=USD</stp>
        <stp>FA_ADJUSTED=Y</stp>
        <tr r="AI104" s="12"/>
      </tp>
      <tp>
        <v>101.9</v>
        <stp/>
        <stp>##V3_BDPV12</stp>
        <stp>CSGS US Equity</stp>
        <stp>BEST_NET_INCOME</stp>
        <stp>[new model.xlsx]Raw!R161C46</stp>
        <stp>BEST_FPERIOD_OVERRIDE=1TY</stp>
        <stp>EQY_FUND_CRNCY=USD</stp>
        <stp>FA_ADJUSTED=Y</stp>
        <tr r="AT161" s="4"/>
      </tp>
      <tp>
        <v>322.85599999999999</v>
        <stp/>
        <stp>##V3_BDPV12</stp>
        <stp>GLOB US Equity</stp>
        <stp>Sales_rev_turn</stp>
        <stp>[new model.xlsx]Combined Full Sample!R110C7</stp>
        <stp>EQY_FUND_YEAR=2016</stp>
        <tr r="G110" s="14"/>
      </tp>
      <tp>
        <v>93.984999999999999</v>
        <stp/>
        <stp>##V3_BDPV12</stp>
        <stp>QLYS US Equity</stp>
        <stp>TRAIL_12M_FREE_CASH_FLOW</stp>
        <stp>[new model.xlsx]Combined Full Sample!R76C25</stp>
        <tr r="Y76" s="14"/>
      </tp>
      <tp t="s">
        <v>#N/A N/A</v>
        <stp/>
        <stp>##V3_BDPV12</stp>
        <stp>GBG LN Equity</stp>
        <stp>IS_S&amp;M_EXPENSE_COMP_BASIS</stp>
        <stp>[new model.xlsx]Raw (2)!R103C41</stp>
        <stp>BEST_FPERIOD_OVERRIDE=1TY</stp>
        <stp>EQY_FUND_CRNCY=USD</stp>
        <stp>FA_ADJUSTED=Y</stp>
        <tr r="AO103" s="12"/>
      </tp>
      <tp t="s">
        <v>#N/A N/A</v>
        <stp/>
        <stp>##V3_BDHV12</stp>
        <stp>BL US EQUITY</stp>
        <stp>ENTERPRISE_VALUE</stp>
        <stp>10/24/2018</stp>
        <stp>10/24/2018</stp>
        <stp>[new model.xlsx]Raw (2)!R48C33</stp>
        <stp>EQY_FUND_CRNCY=USD</stp>
        <tr r="AG48" s="12"/>
      </tp>
      <tp>
        <v>233.33500000000001</v>
        <stp/>
        <stp>##V3_BDPV12</stp>
        <stp>BNFT US Equity</stp>
        <stp>Sales_rev_turn</stp>
        <stp>[new model.xlsx]Combined Full Sample!R136C7</stp>
        <stp>EQY_FUND_YEAR=2016</stp>
        <tr r="G136" s="14"/>
      </tp>
      <tp>
        <v>-8.8409999999999993</v>
        <stp/>
        <stp>##V3_BDPV12</stp>
        <stp>QTWO US Equity</stp>
        <stp>TRAIL_12M_FREE_CASH_FLOW</stp>
        <stp>[new model.xlsx]Combined Full Sample!R98C25</stp>
        <tr r="Y98" s="14"/>
      </tp>
      <tp>
        <v>29.151</v>
        <stp/>
        <stp>##V3_BDPV12</stp>
        <stp>FIVN US Equity</stp>
        <stp>IS_GENL_&amp;_ADMIN_EXPN_COMP_BASIS</stp>
        <stp>[new model.xlsx]Raw!R122C42</stp>
        <stp>BEST_FPERIOD_OVERRIDE=1TY</stp>
        <stp>EQY_FUND_CRNCY=USD</stp>
        <stp>FA_ADJUSTED=Y</stp>
        <tr r="AP122" s="4"/>
      </tp>
      <tp>
        <v>43.124000000000002</v>
        <stp/>
        <stp>##V3_BDPV12</stp>
        <stp>LPSN US Equity</stp>
        <stp>IS_GENL_&amp;_ADMIN_EXPN_COMP_BASIS</stp>
        <stp>[new model.xlsx]Raw!R157C42</stp>
        <stp>BEST_FPERIOD_OVERRIDE=1TY</stp>
        <stp>EQY_FUND_CRNCY=USD</stp>
        <stp>FA_ADJUSTED=Y</stp>
        <tr r="AP157" s="4"/>
      </tp>
      <tp>
        <v>37.179000000000002</v>
        <stp/>
        <stp>##V3_BDPV12</stp>
        <stp>QTWO US Equity</stp>
        <stp>IS_GENL_&amp;_ADMIN_EXPN_COMP_BASIS</stp>
        <stp>[new model.xlsx]Raw!R123C42</stp>
        <stp>BEST_FPERIOD_OVERRIDE=1TY</stp>
        <stp>EQY_FUND_CRNCY=USD</stp>
        <stp>FA_ADJUSTED=Y</stp>
        <tr r="AP123" s="4"/>
      </tp>
      <tp>
        <v>5.5949999999999998</v>
        <stp/>
        <stp>##V3_BDPV12</stp>
        <stp>SSTI US Equity</stp>
        <stp>IS_GENL_&amp;_ADMIN_EXPN_COMP_BASIS</stp>
        <stp>[new model.xlsx]Raw!R190C42</stp>
        <stp>BEST_FPERIOD_OVERRIDE=1TY</stp>
        <stp>EQY_FUND_CRNCY=USD</stp>
        <stp>FA_ADJUSTED=Y</stp>
        <tr r="AP190" s="4"/>
      </tp>
      <tp t="s">
        <v>#N/A N/A</v>
        <stp/>
        <stp>##V3_BDPV12</stp>
        <stp>CATI US Equity</stp>
        <stp>IS_GENL_&amp;_ADMIN_EXPN_COMP_BASIS</stp>
        <stp>[new model.xlsx]Raw!R200C42</stp>
        <stp>BEST_FPERIOD_OVERRIDE=1TY</stp>
        <stp>EQY_FUND_CRNCY=USD</stp>
        <stp>FA_ADJUSTED=Y</stp>
        <tr r="AP200" s="4"/>
      </tp>
      <tp t="s">
        <v>#N/A N/A</v>
        <stp/>
        <stp>##V3_BDHV12</stp>
        <stp>FIVN US EQUITY</stp>
        <stp>ENTERPRISE_VALUE</stp>
        <stp>10/24/2018</stp>
        <stp>10/24/2018</stp>
        <stp>[new model.xlsx]Raw (2)!R60C33</stp>
        <stp>EQY_FUND_CRNCY=USD</stp>
        <tr r="AG60" s="12"/>
      </tp>
      <tp>
        <v>264.45499999999998</v>
        <stp/>
        <stp>##V3_BDPV12</stp>
        <stp>IMPV US Equity</stp>
        <stp>Sales_rev_turn</stp>
        <stp>[new model.xlsx]Combined Full Sample!R103C7</stp>
        <stp>EQY_FUND_YEAR=2016</stp>
        <tr r="G103" s="14"/>
      </tp>
      <tp>
        <v>1549.8989999999999</v>
        <stp/>
        <stp>##V3_BDPV12</stp>
        <stp>MDRX US Equity</stp>
        <stp>Sales_rev_turn</stp>
        <stp>[new model.xlsx]Combined Full Sample!R194C7</stp>
        <stp>EQY_FUND_YEAR=2016</stp>
        <tr r="G194" s="14"/>
      </tp>
      <tp>
        <v>110.88</v>
        <stp/>
        <stp>##V3_BDPV12</stp>
        <stp>INST US Equity</stp>
        <stp>Sales_rev_turn</stp>
        <stp>[new model.xlsx]Combined Full Sample!R135C7</stp>
        <stp>EQY_FUND_YEAR=2016</stp>
        <tr r="G135" s="14"/>
      </tp>
      <tp t="s">
        <v>#N/A N/A</v>
        <stp/>
        <stp>##V3_BDHV12</stp>
        <stp>ELLI US EQUITY</stp>
        <stp>ENTERPRISE_VALUE</stp>
        <stp>10/24/2018</stp>
        <stp>10/24/2018</stp>
        <stp>[new model.xlsx]Raw (2)!R63C33</stp>
        <stp>EQY_FUND_CRNCY=USD</stp>
        <tr r="AG63" s="12"/>
      </tp>
      <tp>
        <v>3824.8900000000003</v>
        <stp/>
        <stp>##V3_BDPV12</stp>
        <stp>SABR US Equity</stp>
        <stp>TRAIL_12M_NET_SALES</stp>
        <stp>[new model.xlsx]Raw!R68C35</stp>
        <stp>EQY_FUND_CRNCY=USD</stp>
        <stp>FA_ADJUSTED=Y</stp>
        <tr r="AI68" s="4"/>
      </tp>
      <tp>
        <v>914.32399999999996</v>
        <stp/>
        <stp>##V3_BDPV12</stp>
        <stp>TYL US Equity</stp>
        <stp>TRAIL_12M_NET_SALES</stp>
        <stp>[new model.xlsx]Raw!R59C35</stp>
        <stp>EQY_FUND_CRNCY=USD</stp>
        <stp>FA_ADJUSTED=Y</stp>
        <tr r="AI59" s="4"/>
      </tp>
      <tp>
        <v>180.9</v>
        <stp/>
        <stp>##V3_BDPV12</stp>
        <stp>CSU CN Equity</stp>
        <stp>IS_S&amp;M_EXPENSE_COMP_BASIS</stp>
        <stp>[new model.xlsx]Raw (2)!R84C41</stp>
        <stp>BEST_FPERIOD_OVERRIDE=1TY</stp>
        <stp>EQY_FUND_CRNCY=USD</stp>
        <stp>FA_ADJUSTED=Y</stp>
        <tr r="AO84" s="12"/>
      </tp>
      <tp t="s">
        <v>Application Software</v>
        <stp/>
        <stp>##V3_BDPV12</stp>
        <stp>ENGH CN Equity</stp>
        <stp>GICS_SUB_INDUSTRY_NAME</stp>
        <stp>[new model.xlsx]Raw!R144C32</stp>
        <tr r="AF144" s="4"/>
      </tp>
      <tp>
        <v>409.221</v>
        <stp/>
        <stp>##V3_BDPV12</stp>
        <stp>VEEV US EQUITY</stp>
        <stp>Sales_rev_turn</stp>
        <stp>[new model.xlsx]Combined Full Sample!R182C7</stp>
        <stp>EQY_FUND_YEAR=2016</stp>
        <tr r="G182" s="14"/>
      </tp>
      <tp t="s">
        <v>Enterprise Value</v>
        <stp/>
        <stp>##V3_BFIELDINFOV12</stp>
        <stp>[new model.xlsx]Sheet1!R5C188</stp>
        <stp>CURR_ENTP_VAL</stp>
        <tr r="GF5" s="184"/>
      </tp>
      <tp t="s">
        <v>Enterprise Value</v>
        <stp/>
        <stp>##V3_BFIELDINFOV12</stp>
        <stp>[new model.xlsx]Sheet1!R5C198</stp>
        <stp>CURR_ENTP_VAL</stp>
        <tr r="GP5" s="184"/>
      </tp>
      <tp t="s">
        <v>Enterprise Value</v>
        <stp/>
        <stp>##V3_BFIELDINFOV12</stp>
        <stp>[new model.xlsx]Sheet1!R5C108</stp>
        <stp>CURR_ENTP_VAL</stp>
        <tr r="DD5" s="184"/>
      </tp>
      <tp t="s">
        <v>Enterprise Value</v>
        <stp/>
        <stp>##V3_BFIELDINFOV12</stp>
        <stp>[new model.xlsx]Sheet1!R5C118</stp>
        <stp>CURR_ENTP_VAL</stp>
        <tr r="DN5" s="184"/>
      </tp>
      <tp t="s">
        <v>Enterprise Value</v>
        <stp/>
        <stp>##V3_BFIELDINFOV12</stp>
        <stp>[new model.xlsx]Sheet1!R5C128</stp>
        <stp>CURR_ENTP_VAL</stp>
        <tr r="DX5" s="184"/>
      </tp>
      <tp t="s">
        <v>Enterprise Value</v>
        <stp/>
        <stp>##V3_BFIELDINFOV12</stp>
        <stp>[new model.xlsx]Sheet1!R5C138</stp>
        <stp>CURR_ENTP_VAL</stp>
        <tr r="EH5" s="184"/>
      </tp>
      <tp t="s">
        <v>Enterprise Value</v>
        <stp/>
        <stp>##V3_BFIELDINFOV12</stp>
        <stp>[new model.xlsx]Sheet1!R5C148</stp>
        <stp>CURR_ENTP_VAL</stp>
        <tr r="ER5" s="184"/>
      </tp>
      <tp t="s">
        <v>Enterprise Value</v>
        <stp/>
        <stp>##V3_BFIELDINFOV12</stp>
        <stp>[new model.xlsx]Sheet1!R5C158</stp>
        <stp>CURR_ENTP_VAL</stp>
        <tr r="FB5" s="184"/>
      </tp>
      <tp t="s">
        <v>Enterprise Value</v>
        <stp/>
        <stp>##V3_BFIELDINFOV12</stp>
        <stp>[new model.xlsx]Sheet1!R5C168</stp>
        <stp>CURR_ENTP_VAL</stp>
        <tr r="FL5" s="184"/>
      </tp>
      <tp t="s">
        <v>Enterprise Value</v>
        <stp/>
        <stp>##V3_BFIELDINFOV12</stp>
        <stp>[new model.xlsx]Sheet1!R5C178</stp>
        <stp>CURR_ENTP_VAL</stp>
        <tr r="FV5" s="184"/>
      </tp>
      <tp>
        <v>413.392</v>
        <stp/>
        <stp>##V3_BDPV12</stp>
        <stp>NEWR US Equity</stp>
        <stp>TRAIL_12M_NET_SALES</stp>
        <stp>[new model.xlsx]Raw!R82C35</stp>
        <stp>EQY_FUND_CRNCY=USD</stp>
        <stp>FA_ADJUSTED=Y</stp>
        <tr r="AI82" s="4"/>
      </tp>
      <tp t="s">
        <v>#N/A N/A</v>
        <stp/>
        <stp>##V3_BDPV12</stp>
        <stp>VHC US Equity</stp>
        <stp>BEST_EBITDA</stp>
        <stp>[new model.xlsx]Raw!R208C44</stp>
        <stp>BEST_FPERIOD_OVERRIDE=1TY</stp>
        <stp>EQY_FUND_CRNCY=USD</stp>
        <stp>FA_ADJUSTED=Y</stp>
        <tr r="AR208" s="4"/>
      </tp>
      <tp>
        <v>647.51599999999996</v>
        <stp/>
        <stp>##V3_BDPV12</stp>
        <stp>CDR PW Equity</stp>
        <stp>BS_CASH_NEAR_CASH_ITEM</stp>
        <stp>[new model.xlsx]Combined Full Sample!R199C26</stp>
        <tr r="Z199" s="14"/>
      </tp>
      <tp>
        <v>35850.2238</v>
        <stp/>
        <stp>##V3_BDHV12</stp>
        <stp>FISV US Equity</stp>
        <stp>CURR_ENTP_VAL</stp>
        <stp>10/24/2018</stp>
        <stp>10/24/2018</stp>
        <stp>[new model.xlsx]Raw!R26C34</stp>
        <stp>EQY_FUND_CRNCY=USD</stp>
        <tr r="AH26" s="4"/>
      </tp>
      <tp>
        <v>37047</v>
        <stp/>
        <stp>##V3_BDPV12</stp>
        <stp>ORCL US Equity</stp>
        <stp>Sales_rev_turn</stp>
        <stp>[new model.xlsx]Combined Full Sample!R5C7</stp>
        <stp>EQY_FUND_YEAR=2016</stp>
        <tr r="G5" s="14"/>
      </tp>
      <tp>
        <v>115.95099999999999</v>
        <stp/>
        <stp>##V3_BDPV12</stp>
        <stp>KXS CN Equity</stp>
        <stp>Sales_rev_turn</stp>
        <stp>[new model.xlsx]Combined Full Sample!R111C7</stp>
        <stp>EQY_FUND_YEAR=2016</stp>
        <tr r="G111" s="14"/>
      </tp>
      <tp>
        <v>3995.6637999999998</v>
        <stp/>
        <stp>##V3_BDHV12</stp>
        <stp>LOGM US Equity</stp>
        <stp>CURR_ENTP_VAL</stp>
        <stp>10/24/2018</stp>
        <stp>10/24/2018</stp>
        <stp>[new model.xlsx]Raw!R90C34</stp>
        <stp>EQY_FUND_CRNCY=USD</stp>
        <tr r="AH90" s="4"/>
      </tp>
      <tp>
        <v>5157.7905000000001</v>
        <stp/>
        <stp>##V3_BDHV12</stp>
        <stp>CLGX US Equity</stp>
        <stp>CURR_ENTP_VAL</stp>
        <stp>10/24/2018</stp>
        <stp>10/24/2018</stp>
        <stp>[new model.xlsx]Raw!R93C34</stp>
        <stp>EQY_FUND_CRNCY=USD</stp>
        <tr r="AH93" s="4"/>
      </tp>
      <tp>
        <v>2322</v>
        <stp/>
        <stp>##V3_BDPV12</stp>
        <stp>TDC US Equity</stp>
        <stp>Sales_rev_turn</stp>
        <stp>[new model.xlsx]Combined Full Sample!R184C7</stp>
        <stp>EQY_FUND_YEAR=2016</stp>
        <tr r="G184" s="14"/>
      </tp>
      <tp>
        <v>32.423999999999999</v>
        <stp/>
        <stp>##V3_BDPV12</stp>
        <stp>OMCL US Equity</stp>
        <stp>BS_CASH_NEAR_CASH_ITEM</stp>
        <stp>[new model.xlsx]Combined Full Sample!R197C26</stp>
        <tr r="Z197" s="14"/>
      </tp>
      <tp>
        <v>85.832999999999998</v>
        <stp/>
        <stp>##V3_BDPV12</stp>
        <stp>MOBL US Equity</stp>
        <stp>BS_CASH_NEAR_CASH_ITEM</stp>
        <stp>[new model.xlsx]Combined Full Sample!R146C26</stp>
        <tr r="Z146" s="14"/>
      </tp>
      <tp>
        <v>874.76400000000001</v>
        <stp/>
        <stp>##V3_BDPV12</stp>
        <stp>PEGA US Equity</stp>
        <stp>TRAIL_12M_NET_SALES</stp>
        <stp>[new model.xlsx]Raw (2)!R101C35</stp>
        <stp>EQY_FUND_CRNCY=USD</stp>
        <stp>FA_ADJUSTED=Y</stp>
        <tr r="AI101" s="12"/>
      </tp>
      <tp>
        <v>1698.6110100097656</v>
        <stp/>
        <stp>##V3_BDPV12</stp>
        <stp>CHKP US Equity</stp>
        <stp>TRAIL_12M_GROSS_PROFIT</stp>
        <stp>[new model.xlsx]Raw!R38C38</stp>
        <stp>EQY_FUND_CRNCY=USD</stp>
        <stp>FA_ADJUSTED=Y</stp>
        <tr r="AL38" s="4"/>
      </tp>
      <tp>
        <v>66.022000000000006</v>
        <stp/>
        <stp>##V3_BDPV12</stp>
        <stp>OMCL US Equity</stp>
        <stp>IS_RD_EXPEND</stp>
        <stp>[new model.xlsx]Raw (2)!R96C40</stp>
        <stp>BEST_FPERIOD_OVERRIDE=1TY</stp>
        <stp>EQY_FUND_CRNCY=USD</stp>
        <stp>FA_ADJUSTED=Y</stp>
        <tr r="AN96" s="12"/>
      </tp>
      <tp>
        <v>4470.652</v>
        <stp/>
        <stp>##V3_BDPV12</stp>
        <stp>PYPL US Equity</stp>
        <stp>BEST_EBITDA</stp>
        <stp>[new model.xlsx]Raw!R20C44</stp>
        <stp>BEST_FPERIOD_OVERRIDE=1TY</stp>
        <stp>EQY_FUND_CRNCY=USD</stp>
        <stp>FA_ADJUSTED=Y</stp>
        <tr r="AR20" s="4"/>
      </tp>
      <tp>
        <v>39.581000000000003</v>
        <stp/>
        <stp>##V3_BDPV12</stp>
        <stp>UPLD US Equity</stp>
        <stp>BEST_NET_INCOME</stp>
        <stp>[new model.xlsx]Raw!R179C46</stp>
        <stp>BEST_FPERIOD_OVERRIDE=1TY</stp>
        <stp>EQY_FUND_CRNCY=USD</stp>
        <stp>FA_ADJUSTED=Y</stp>
        <tr r="AT179" s="4"/>
      </tp>
      <tp>
        <v>468.49200012207029</v>
        <stp/>
        <stp>##V3_BDPV12</stp>
        <stp>BLKB US Equity</stp>
        <stp>TRAIL_12M_GROSS_PROFIT</stp>
        <stp>[new model.xlsx]Raw!R95C38</stp>
        <stp>EQY_FUND_CRNCY=USD</stp>
        <stp>FA_ADJUSTED=Y</stp>
        <tr r="AL95" s="4"/>
      </tp>
      <tp>
        <v>63.003999999999998</v>
        <stp/>
        <stp>##V3_BDPV12</stp>
        <stp>EPAY US Equity</stp>
        <stp>BEST_NET_INCOME</stp>
        <stp>[new model.xlsx]Raw!R104C46</stp>
        <stp>BEST_FPERIOD_OVERRIDE=1TY</stp>
        <stp>EQY_FUND_CRNCY=USD</stp>
        <stp>FA_ADJUSTED=Y</stp>
        <tr r="AT104" s="4"/>
      </tp>
      <tp>
        <v>37.589999999999996</v>
        <stp/>
        <stp>##V3_BDPV12</stp>
        <stp>SMAR US Equity</stp>
        <stp>IS_RD_EXPEND</stp>
        <stp>[new model.xlsx]Raw (2)!R14C40</stp>
        <stp>BEST_FPERIOD_OVERRIDE=1TY</stp>
        <stp>EQY_FUND_CRNCY=USD</stp>
        <stp>FA_ADJUSTED=Y</stp>
        <tr r="AN14" s="12"/>
      </tp>
      <tp>
        <v>1907.5830000000001</v>
        <stp/>
        <stp>##V3_BDPV12</stp>
        <stp>SYMC US Equity</stp>
        <stp>BEST_EBITDA</stp>
        <stp>[new model.xlsx]Raw!R50C44</stp>
        <stp>BEST_FPERIOD_OVERRIDE=1TY</stp>
        <stp>EQY_FUND_CRNCY=USD</stp>
        <stp>FA_ADJUSTED=Y</stp>
        <tr r="AR50" s="4"/>
      </tp>
      <tp>
        <v>91.966999999999999</v>
        <stp/>
        <stp>##V3_BDPV12</stp>
        <stp>CVLT US Equity</stp>
        <stp>BEST_NET_INCOME</stp>
        <stp>[new model.xlsx]Raw!R109C46</stp>
        <stp>BEST_FPERIOD_OVERRIDE=1TY</stp>
        <stp>EQY_FUND_CRNCY=USD</stp>
        <stp>FA_ADJUSTED=Y</stp>
        <tr r="AT109" s="4"/>
      </tp>
      <tp>
        <v>-3.734</v>
        <stp/>
        <stp>##V3_BDPV12</stp>
        <stp>ALLT US Equity</stp>
        <stp>BEST_NET_INCOME</stp>
        <stp>[new model.xlsx]Raw!R209C46</stp>
        <stp>BEST_FPERIOD_OVERRIDE=1TY</stp>
        <stp>EQY_FUND_CRNCY=USD</stp>
        <stp>FA_ADJUSTED=Y</stp>
        <tr r="AT209" s="4"/>
      </tp>
      <tp>
        <v>108.733</v>
        <stp/>
        <stp>##V3_BDPV12</stp>
        <stp>PRGS US Equity</stp>
        <stp>BEST_NET_INCOME</stp>
        <stp>[new model.xlsx]Raw!R152C46</stp>
        <stp>BEST_FPERIOD_OVERRIDE=1TY</stp>
        <stp>EQY_FUND_CRNCY=USD</stp>
        <stp>FA_ADJUSTED=Y</stp>
        <tr r="AT152" s="4"/>
      </tp>
      <tp>
        <v>-65.391999999999996</v>
        <stp/>
        <stp>##V3_BDPV12</stp>
        <stp>SMAR US Equity</stp>
        <stp>BEST_NET_INCOME</stp>
        <stp>[new model.xlsx]Raw!R114C46</stp>
        <stp>BEST_FPERIOD_OVERRIDE=1TY</stp>
        <stp>EQY_FUND_CRNCY=USD</stp>
        <stp>FA_ADJUSTED=Y</stp>
        <tr r="AT114" s="4"/>
      </tp>
      <tp>
        <v>-70.158000000000001</v>
        <stp/>
        <stp>##V3_BDPV12</stp>
        <stp>CLDR US Equity</stp>
        <stp>BEST_NET_INCOME</stp>
        <stp>[new model.xlsx]Raw!R121C46</stp>
        <stp>BEST_FPERIOD_OVERRIDE=1TY</stp>
        <stp>EQY_FUND_CRNCY=USD</stp>
        <stp>FA_ADJUSTED=Y</stp>
        <tr r="AT121" s="4"/>
      </tp>
      <tp>
        <v>-38.795999999999999</v>
        <stp/>
        <stp>##V3_BDPV12</stp>
        <stp>AVLR US Equity</stp>
        <stp>BEST_NET_INCOME</stp>
        <stp>[new model.xlsx]Raw!R119C46</stp>
        <stp>BEST_FPERIOD_OVERRIDE=1TY</stp>
        <stp>EQY_FUND_CRNCY=USD</stp>
        <stp>FA_ADJUSTED=Y</stp>
        <tr r="AT119" s="4"/>
      </tp>
      <tp>
        <v>444.96900311279296</v>
        <stp/>
        <stp>##V3_BDPV12</stp>
        <stp>DOCU US EQUITY</stp>
        <stp>TRAIL_12M_GROSS_PROFIT</stp>
        <stp>[new model.xlsx]Raw (2)!R37C38</stp>
        <stp>EQY_FUND_CRNCY=USD</stp>
        <stp>FA_ADJUSTED=Y</stp>
        <tr r="AL37" s="12"/>
      </tp>
      <tp>
        <v>92.725999999999999</v>
        <stp/>
        <stp>##V3_BDPV12</stp>
        <stp>SCWX US Equity</stp>
        <stp>IS_GENL_&amp;_ADMIN_EXPN_COMP_BASIS</stp>
        <stp>[new model.xlsx]Raw!R160C42</stp>
        <stp>BEST_FPERIOD_OVERRIDE=1TY</stp>
        <stp>EQY_FUND_CRNCY=USD</stp>
        <stp>FA_ADJUSTED=Y</stp>
        <tr r="AP160" s="4"/>
      </tp>
      <tp>
        <v>7694.2497000000003</v>
        <stp/>
        <stp>##V3_BDHV12</stp>
        <stp>TYL US Equity</stp>
        <stp>CURR_ENTP_VAL</stp>
        <stp>10/24/2018</stp>
        <stp>10/24/2018</stp>
        <stp>[new model.xlsx]Raw!R59C34</stp>
        <stp>EQY_FUND_CRNCY=USD</stp>
        <tr r="AH59" s="4"/>
      </tp>
      <tp>
        <v>51.5</v>
        <stp/>
        <stp>##V3_BDPV12</stp>
        <stp>SDL LN Equity</stp>
        <stp>BEST_GROSS_MARGIN</stp>
        <stp>[new model.xlsx]Raw (2)!R104C39</stp>
        <stp>BEST_FPERIOD_OVERRIDE=1TY</stp>
        <stp>EQY_FUND_CRNCY=USD</stp>
        <stp>FA_ADJUSTED=Y</stp>
        <tr r="AM104" s="12"/>
      </tp>
      <tp t="s">
        <v>#N/A N/A</v>
        <stp/>
        <stp>##V3_BDPV12</stp>
        <stp>EVTC US Equity</stp>
        <stp>IS_GENL_&amp;_ADMIN_EXPN_COMP_BASIS</stp>
        <stp>[new model.xlsx]Raw!R133C42</stp>
        <stp>BEST_FPERIOD_OVERRIDE=1TY</stp>
        <stp>EQY_FUND_CRNCY=USD</stp>
        <stp>FA_ADJUSTED=Y</stp>
        <tr r="AP133" s="4"/>
      </tp>
      <tp>
        <v>16148.733</v>
        <stp/>
        <stp>##V3_BDPV12</stp>
        <stp>V US Equity</stp>
        <stp>BEST_EBITDA</stp>
        <stp>[new model.xlsx]Raw!R15C44</stp>
        <stp>BEST_FPERIOD_OVERRIDE=1TY</stp>
        <stp>EQY_FUND_CRNCY=USD</stp>
        <stp>FA_ADJUSTED=Y</stp>
        <tr r="AR15" s="4"/>
      </tp>
      <tp>
        <v>86.891999999999996</v>
        <stp/>
        <stp>##V3_BDPV12</stp>
        <stp>TLND US Equity</stp>
        <stp>IS_S&amp;M_EXPENSE_COMP_BASIS</stp>
        <stp>[new model.xlsx]Raw (2)!R28C41</stp>
        <stp>BEST_FPERIOD_OVERRIDE=1TY</stp>
        <stp>EQY_FUND_CRNCY=USD</stp>
        <stp>FA_ADJUSTED=Y</stp>
        <tr r="AO28" s="12"/>
      </tp>
      <tp>
        <v>-34.267000000000003</v>
        <stp/>
        <stp>##V3_BDPV12</stp>
        <stp>HDP US Equity</stp>
        <stp>BEST_EBITDA</stp>
        <stp>[new model.xlsx]Raw!R147C44</stp>
        <stp>BEST_FPERIOD_OVERRIDE=1TY</stp>
        <stp>EQY_FUND_CRNCY=USD</stp>
        <stp>FA_ADJUSTED=Y</stp>
        <tr r="AR147" s="4"/>
      </tp>
      <tp>
        <v>29.28</v>
        <stp/>
        <stp>##V3_BDPV12</stp>
        <stp>KXS CN Equity</stp>
        <stp>IS_S&amp;M_EXPENSE_COMP_BASIS</stp>
        <stp>[new model.xlsx]Raw (2)!R81C41</stp>
        <stp>BEST_FPERIOD_OVERRIDE=1TY</stp>
        <stp>EQY_FUND_CRNCY=USD</stp>
        <stp>FA_ADJUSTED=Y</stp>
        <tr r="AO81" s="12"/>
      </tp>
      <tp>
        <v>840.04200000000003</v>
        <stp/>
        <stp>##V3_BDPV12</stp>
        <stp>NOW US Equity</stp>
        <stp>BEST_EBITDA</stp>
        <stp>[new model.xlsx]Raw!R25C44</stp>
        <stp>BEST_FPERIOD_OVERRIDE=1TY</stp>
        <stp>EQY_FUND_CRNCY=USD</stp>
        <stp>FA_ADJUSTED=Y</stp>
        <tr r="AR25" s="4"/>
      </tp>
      <tp t="s">
        <v>Application Software</v>
        <stp/>
        <stp>##V3_BDPV12</stp>
        <stp>AVYA US Equity</stp>
        <stp>GICS_SUB_INDUSTRY_NAME</stp>
        <stp>[new model.xlsx]Raw!R131C32</stp>
        <tr r="AF131" s="4"/>
      </tp>
      <tp>
        <v>625.53499999999997</v>
        <stp/>
        <stp>##V3_BDPV12</stp>
        <stp>RNG US EQUITY</stp>
        <stp>TRAIL_12M_NET_SALES</stp>
        <stp>[new model.xlsx]Raw (2)!R42C35</stp>
        <stp>EQY_FUND_CRNCY=USD</stp>
        <stp>FA_ADJUSTED=Y</stp>
        <tr r="AI42" s="12"/>
      </tp>
      <tp>
        <v>396.53100000000001</v>
        <stp/>
        <stp>##V3_BDPV12</stp>
        <stp>PCTY US EQUITY</stp>
        <stp>TRAIL_12M_NET_SALES</stp>
        <stp>[new model.xlsx]Raw (2)!R54C35</stp>
        <stp>EQY_FUND_CRNCY=USD</stp>
        <stp>FA_ADJUSTED=Y</stp>
        <tr r="AI54" s="12"/>
      </tp>
      <tp>
        <v>2616.0320000000002</v>
        <stp/>
        <stp>##V3_BDPV12</stp>
        <stp>WDAY US EQUITY</stp>
        <stp>TRAIL_12M_NET_SALES</stp>
        <stp>[new model.xlsx]Raw (2)!R35C35</stp>
        <stp>EQY_FUND_CRNCY=USD</stp>
        <stp>FA_ADJUSTED=Y</stp>
        <tr r="AI35" s="12"/>
      </tp>
      <tp>
        <v>232.56700000000001</v>
        <stp/>
        <stp>##V3_BDPV12</stp>
        <stp>MGI US Equity</stp>
        <stp>BEST_EBITDA</stp>
        <stp>[new model.xlsx]Raw!R204C44</stp>
        <stp>BEST_FPERIOD_OVERRIDE=1TY</stp>
        <stp>EQY_FUND_CRNCY=USD</stp>
        <stp>FA_ADJUSTED=Y</stp>
        <tr r="AR204" s="4"/>
      </tp>
      <tp t="s">
        <v>Application Software</v>
        <stp/>
        <stp>##V3_BDPV12</stp>
        <stp>AGYS US Equity</stp>
        <stp>GICS_SUB_INDUSTRY_NAME</stp>
        <stp>[new model.xlsx]Raw!R194C32</stp>
        <tr r="AF194" s="4"/>
      </tp>
      <tp t="s">
        <v>Systems Software</v>
        <stp/>
        <stp>##V3_BDPV12</stp>
        <stp>QLYS US Equity</stp>
        <stp>GICS_SUB_INDUSTRY_NAME</stp>
        <stp>[new model.xlsx]Raw!R100C32</stp>
        <tr r="AF100" s="4"/>
      </tp>
      <tp>
        <v>3185.8069999999998</v>
        <stp/>
        <stp>##V3_BDHV12</stp>
        <stp>COUP US Equity</stp>
        <stp>CURR_ENTP_VAL</stp>
        <stp>10/24/2018</stp>
        <stp>10/24/2018</stp>
        <stp>[new model.xlsx]Raw!R91C34</stp>
        <stp>EQY_FUND_CRNCY=USD</stp>
        <tr r="AH91" s="4"/>
      </tp>
      <tp>
        <v>158.398</v>
        <stp/>
        <stp>##V3_BDPV12</stp>
        <stp>KXS CN Equity</stp>
        <stp>BS_CASH_NEAR_CASH_ITEM</stp>
        <stp>[new model.xlsx]Combined Full Sample!R111C26</stp>
        <tr r="Z111" s="14"/>
      </tp>
      <tp>
        <v>16.331</v>
        <stp/>
        <stp>##V3_BDPV12</stp>
        <stp>PRSM LN Equity</stp>
        <stp>BS_CASH_NEAR_CASH_ITEM</stp>
        <stp>[new model.xlsx]Combined Full Sample!R189C26</stp>
        <tr r="Z189" s="14"/>
      </tp>
      <tp>
        <v>524.45399999999995</v>
        <stp/>
        <stp>##V3_BDPV12</stp>
        <stp>GSUM US Equity</stp>
        <stp>BS_CASH_NEAR_CASH_ITEM</stp>
        <stp>[new model.xlsx]Combined Full Sample!R163C26</stp>
        <tr r="Z163" s="14"/>
      </tp>
      <tp>
        <v>53.421999999999997</v>
        <stp/>
        <stp>##V3_BDPV12</stp>
        <stp>ECOM US Equity</stp>
        <stp>BS_CASH_NEAR_CASH_ITEM</stp>
        <stp>[new model.xlsx]Combined Full Sample!R154C26</stp>
        <tr r="Z154" s="14"/>
      </tp>
      <tp>
        <v>51.37</v>
        <stp/>
        <stp>##V3_BDPV12</stp>
        <stp>CATM US Equity</stp>
        <stp>BS_CASH_NEAR_CASH_ITEM</stp>
        <stp>[new model.xlsx]Combined Full Sample!R125C26</stp>
        <tr r="Z125" s="14"/>
      </tp>
      <tp>
        <v>-56.18</v>
        <stp/>
        <stp>##V3_BDPV12</stp>
        <stp>CBLK US Equity</stp>
        <stp>BEST_NET_INCOME</stp>
        <stp>[new model.xlsx]Raw!R158C46</stp>
        <stp>BEST_FPERIOD_OVERRIDE=1TY</stp>
        <stp>EQY_FUND_CRNCY=USD</stp>
        <stp>FA_ADJUSTED=Y</stp>
        <tr r="AT158" s="4"/>
      </tp>
      <tp>
        <v>256.012</v>
        <stp/>
        <stp>##V3_BDPV12</stp>
        <stp>ZNGA US Equity</stp>
        <stp>IS_RD_EXPEND</stp>
        <stp>[new model.xlsx]Raw (2)!R93C40</stp>
        <stp>BEST_FPERIOD_OVERRIDE=1TY</stp>
        <stp>EQY_FUND_CRNCY=USD</stp>
        <stp>FA_ADJUSTED=Y</stp>
        <tr r="AN93" s="12"/>
      </tp>
      <tp>
        <v>13.265000000000001</v>
        <stp/>
        <stp>##V3_BDPV12</stp>
        <stp>QADB US Equity</stp>
        <stp>BEST_NET_INCOME</stp>
        <stp>[new model.xlsx]Raw!R170C46</stp>
        <stp>BEST_FPERIOD_OVERRIDE=1TY</stp>
        <stp>EQY_FUND_CRNCY=USD</stp>
        <stp>FA_ADJUSTED=Y</stp>
        <tr r="AT170" s="4"/>
      </tp>
      <tp>
        <v>381.44999993896482</v>
        <stp/>
        <stp>##V3_BDPV12</stp>
        <stp>HUBS US EQUITY</stp>
        <stp>TRAIL_12M_GROSS_PROFIT</stp>
        <stp>[new model.xlsx]Raw (2)!R38C38</stp>
        <stp>EQY_FUND_CRNCY=USD</stp>
        <stp>FA_ADJUSTED=Y</stp>
        <tr r="AL38" s="12"/>
      </tp>
      <tp>
        <v>285.154</v>
        <stp/>
        <stp>##V3_BDPV12</stp>
        <stp>WEX US Equity</stp>
        <stp>TRAIL_12M_FREE_CASH_FLOW</stp>
        <stp>[new model.xlsx]Combined Full Sample!R43C25</stp>
        <tr r="Y43" s="14"/>
      </tp>
      <tp t="s">
        <v>#N/A N/A</v>
        <stp/>
        <stp>##V3_BDPV12</stp>
        <stp>WNS US Equity</stp>
        <stp>TRAIL_12M_FREE_CASH_FLOW</stp>
        <stp>[new model.xlsx]Combined Full Sample!R91C25</stp>
        <tr r="Y91" s="14"/>
      </tp>
      <tp>
        <v>203.94400000000002</v>
        <stp/>
        <stp>##V3_BDPV12</stp>
        <stp>TYL US Equity</stp>
        <stp>TRAIL_12M_FREE_CASH_FLOW</stp>
        <stp>[new model.xlsx]Combined Full Sample!R41C25</stp>
        <tr r="Y41" s="14"/>
      </tp>
      <tp>
        <v>851.66700000000003</v>
        <stp/>
        <stp>##V3_BDPV12</stp>
        <stp>TSS US Equity</stp>
        <stp>TRAIL_12M_FREE_CASH_FLOW</stp>
        <stp>[new model.xlsx]Combined Full Sample!R22C25</stp>
        <tr r="Y22" s="14"/>
      </tp>
      <tp>
        <v>569.976</v>
        <stp/>
        <stp>##V3_BDPV12</stp>
        <stp>CSU CN Equity</stp>
        <stp>TRAIL_12M_FREE_CASH_FLOW</stp>
        <stp>[new model.xlsx]Combined Full Sample!R23C25</stp>
        <tr r="Y23" s="14"/>
      </tp>
      <tp>
        <v>27.823</v>
        <stp/>
        <stp>##V3_BDPV12</stp>
        <stp>RNG US Equity</stp>
        <stp>TRAIL_12M_FREE_CASH_FLOW</stp>
        <stp>[new model.xlsx]Combined Full Sample!R51C25</stp>
        <tr r="Y51" s="14"/>
      </tp>
      <tp>
        <v>941.41899999999998</v>
        <stp/>
        <stp>##V3_BDPV12</stp>
        <stp>RHT US Equity</stp>
        <stp>TRAIL_12M_FREE_CASH_FLOW</stp>
        <stp>[new model.xlsx]Combined Full Sample!R16C25</stp>
        <tr r="Y16" s="14"/>
      </tp>
      <tp>
        <v>71.663000000000011</v>
        <stp/>
        <stp>##V3_BDPV12</stp>
        <stp>DSG CN Equity</stp>
        <stp>TRAIL_12M_FREE_CASH_FLOW</stp>
        <stp>[new model.xlsx]Combined Full Sample!R92C25</stp>
        <tr r="Y92" s="14"/>
      </tp>
      <tp>
        <v>478.452</v>
        <stp/>
        <stp>##V3_BDPV12</stp>
        <stp>SABR US Equity</stp>
        <stp>TRAIL_12M_FREE_CASH_FLOW</stp>
        <stp>[new model.xlsx]Combined Full Sample!R49C25</stp>
        <tr r="Y49" s="14"/>
      </tp>
      <tp t="s">
        <v>Trailing 12M Net Sales</v>
        <stp/>
        <stp>##V3_BFIELDINFOV12</stp>
        <stp>[new model.xlsx]Sheet5!R11C5</stp>
        <stp>TRAIL_12M_NET_SALES</stp>
        <tr r="E11" s="141"/>
      </tp>
      <tp>
        <v>211.76999999999998</v>
        <stp/>
        <stp>##V3_BDPV12</stp>
        <stp>PTC US Equity</stp>
        <stp>TRAIL_12M_FREE_CASH_FLOW</stp>
        <stp>[new model.xlsx]Combined Full Sample!R35C25</stp>
        <tr r="Y35" s="14"/>
      </tp>
      <tp>
        <v>-19.587</v>
        <stp/>
        <stp>##V3_BDPV12</stp>
        <stp>SMAR US Equity</stp>
        <stp>TRAIL_12M_FREE_CASH_FLOW</stp>
        <stp>[new model.xlsx]Combined Full Sample!R90C25</stp>
        <tr r="Y90" s="14"/>
      </tp>
      <tp>
        <v>387.55500000000006</v>
        <stp/>
        <stp>##V3_BDPV12</stp>
        <stp>SNPS US Equity</stp>
        <stp>TRAIL_12M_FREE_CASH_FLOW</stp>
        <stp>[new model.xlsx]Combined Full Sample!R27C25</stp>
        <tr r="Y27" s="14"/>
      </tp>
      <tp>
        <v>35.010000000000005</v>
        <stp/>
        <stp>##V3_BDPV12</stp>
        <stp>ZEN US Equity</stp>
        <stp>TRAIL_12M_FREE_CASH_FLOW</stp>
        <stp>[new model.xlsx]Combined Full Sample!R50C25</stp>
        <tr r="Y50" s="14"/>
      </tp>
      <tp>
        <v>87.978999999999999</v>
        <stp/>
        <stp>##V3_BDPV12</stp>
        <stp>ALTR US Equity</stp>
        <stp>IS_GENL_&amp;_ADMIN_EXPN_COMP_BASIS</stp>
        <stp>[new model.xlsx]Raw!R112C42</stp>
        <stp>BEST_FPERIOD_OVERRIDE=1TY</stp>
        <stp>EQY_FUND_CRNCY=USD</stp>
        <stp>FA_ADJUSTED=Y</stp>
        <tr r="AP112" s="4"/>
      </tp>
      <tp>
        <v>1975</v>
        <stp/>
        <stp>##V3_BDPV12</stp>
        <stp>FDC US Equity</stp>
        <stp>TRAIL_12M_FREE_CASH_FLOW</stp>
        <stp>[new model.xlsx]Combined Full Sample!R17C25</stp>
        <tr r="Y17" s="14"/>
      </tp>
      <tp>
        <v>12.618812421282858</v>
        <stp/>
        <stp>##V3_BDPV12</stp>
        <stp>GSUM US Equity</stp>
        <stp>IS_GENL_&amp;_ADMIN_EXPN_COMP_BASIS</stp>
        <stp>[new model.xlsx]Raw!R213C42</stp>
        <stp>BEST_FPERIOD_OVERRIDE=1TY</stp>
        <stp>EQY_FUND_CRNCY=USD</stp>
        <stp>FA_ADJUSTED=Y</stp>
        <tr r="AP213" s="4"/>
      </tp>
      <tp>
        <v>611.91800000000001</v>
        <stp/>
        <stp>##V3_BDPV12</stp>
        <stp>GPN US Equity</stp>
        <stp>TRAIL_12M_FREE_CASH_FLOW</stp>
        <stp>[new model.xlsx]Combined Full Sample!R19C25</stp>
        <tr r="Y19" s="14"/>
      </tp>
      <tp>
        <v>27.15</v>
        <stp/>
        <stp>##V3_BDPV12</stp>
        <stp>APPN US Equity</stp>
        <stp>IS_GENL_&amp;_ADMIN_EXPN_COMP_BASIS</stp>
        <stp>[new model.xlsx]Raw!R146C42</stp>
        <stp>BEST_FPERIOD_OVERRIDE=1TY</stp>
        <stp>EQY_FUND_CRNCY=USD</stp>
        <stp>FA_ADJUSTED=Y</stp>
        <tr r="AP146" s="4"/>
      </tp>
      <tp>
        <v>37.4</v>
        <stp/>
        <stp>##V3_BDPV12</stp>
        <stp>OSPN US Equity</stp>
        <stp>IS_GENL_&amp;_ADMIN_EXPN_COMP_BASIS</stp>
        <stp>[new model.xlsx]Raw!R176C42</stp>
        <stp>BEST_FPERIOD_OVERRIDE=1TY</stp>
        <stp>EQY_FUND_CRNCY=USD</stp>
        <stp>FA_ADJUSTED=Y</stp>
        <tr r="AP176" s="4"/>
      </tp>
      <tp>
        <v>305</v>
        <stp/>
        <stp>##V3_BDPV12</stp>
        <stp>DBX US Equity</stp>
        <stp>TRAIL_12M_FREE_CASH_FLOW</stp>
        <stp>[new model.xlsx]Combined Full Sample!R37C25</stp>
        <tr r="Y37" s="14"/>
      </tp>
      <tp t="s">
        <v>#N/A N/A</v>
        <stp/>
        <stp>##V3_BDPV12</stp>
        <stp>TIVO US Equity</stp>
        <stp>IS_GENL_&amp;_ADMIN_EXPN_COMP_BASIS</stp>
        <stp>[new model.xlsx]Raw!R150C42</stp>
        <stp>BEST_FPERIOD_OVERRIDE=1TY</stp>
        <stp>EQY_FUND_CRNCY=USD</stp>
        <stp>FA_ADJUSTED=Y</stp>
        <tr r="AP150" s="4"/>
      </tp>
      <tp>
        <v>99.716999999999999</v>
        <stp/>
        <stp>##V3_BDPV12</stp>
        <stp>ENV US Equity</stp>
        <stp>TRAIL_12M_FREE_CASH_FLOW</stp>
        <stp>[new model.xlsx]Combined Full Sample!R89C25</stp>
        <tr r="Y89" s="14"/>
      </tp>
      <tp>
        <v>293.40800000000002</v>
        <stp/>
        <stp>##V3_BDPV12</stp>
        <stp>SPLK US Equity</stp>
        <stp>TRAIL_12M_FREE_CASH_FLOW</stp>
        <stp>[new model.xlsx]Combined Full Sample!R24C25</stp>
        <tr r="Y24" s="14"/>
      </tp>
      <tp>
        <v>53.064000000000007</v>
        <stp/>
        <stp>##V3_BDPV12</stp>
        <stp>BOX US Equity</stp>
        <stp>TRAIL_12M_FREE_CASH_FLOW</stp>
        <stp>[new model.xlsx]Combined Full Sample!R82C25</stp>
        <tr r="Y82" s="14"/>
      </tp>
      <tp t="s">
        <v>#N/A N/A</v>
        <stp/>
        <stp>##V3_BDPV12</stp>
        <stp>QIWI US Equity</stp>
        <stp>IS_GENL_&amp;_ADMIN_EXPN_COMP_BASIS</stp>
        <stp>[new model.xlsx]Raw!R171C42</stp>
        <stp>BEST_FPERIOD_OVERRIDE=1TY</stp>
        <stp>EQY_FUND_CRNCY=USD</stp>
        <stp>FA_ADJUSTED=Y</stp>
        <tr r="AP171" s="4"/>
      </tp>
      <tp>
        <v>429.3</v>
        <stp/>
        <stp>##V3_BDPV12</stp>
        <stp>CDK US Equity</stp>
        <stp>TRAIL_12M_FREE_CASH_FLOW</stp>
        <stp>[new model.xlsx]Combined Full Sample!R45C25</stp>
        <tr r="Y45" s="14"/>
      </tp>
      <tp t="s">
        <v>#N/A N/A</v>
        <stp/>
        <stp>##V3_BDHV12</stp>
        <stp>MDSO US EQUITY</stp>
        <stp>ENTERPRISE_VALUE</stp>
        <stp>10/24/2018</stp>
        <stp>10/24/2018</stp>
        <stp>[new model.xlsx]Raw (2)!R59C33</stp>
        <stp>EQY_FUND_CRNCY=USD</stp>
        <tr r="AG59" s="12"/>
      </tp>
      <tp>
        <v>419.84499999999997</v>
        <stp/>
        <stp>##V3_BDPV12</stp>
        <stp>SSNC US Equity</stp>
        <stp>TRAIL_12M_FREE_CASH_FLOW</stp>
        <stp>[new model.xlsx]Combined Full Sample!R31C25</stp>
        <tr r="Y31" s="14"/>
      </tp>
      <tp>
        <v>16.873000000000001</v>
        <stp/>
        <stp>##V3_BDPV12</stp>
        <stp>AYX US Equity</stp>
        <stp>TRAIL_12M_FREE_CASH_FLOW</stp>
        <stp>[new model.xlsx]Combined Full Sample!R84C25</stp>
        <tr r="Y84" s="14"/>
      </tp>
      <tp>
        <v>2657.3</v>
        <stp/>
        <stp>##V3_BDPV12</stp>
        <stp>ADS US Equity</stp>
        <stp>TRAIL_12M_FREE_CASH_FLOW</stp>
        <stp>[new model.xlsx]Combined Full Sample!R34C25</stp>
        <tr r="Y34" s="14"/>
      </tp>
      <tp>
        <v>535.26</v>
        <stp/>
        <stp>##V3_BDPV12</stp>
        <stp>NOW US Equity</stp>
        <stp>TRAIL_12M_FREE_CASH_FLOW</stp>
        <stp>[new model.xlsx]Combined Full Sample!R11C25</stp>
        <tr r="Y11" s="14"/>
      </tp>
      <tp>
        <v>21.199000000000002</v>
        <stp/>
        <stp>##V3_BDPV12</stp>
        <stp>APPF US Equity</stp>
        <stp>IS_GENL_&amp;_ADMIN_EXPN_COMP_BASIS</stp>
        <stp>[new model.xlsx]Raw!R126C42</stp>
        <stp>BEST_FPERIOD_OVERRIDE=1TY</stp>
        <stp>EQY_FUND_CRNCY=USD</stp>
        <stp>FA_ADJUSTED=Y</stp>
        <tr r="AP126" s="4"/>
      </tp>
      <tp>
        <v>297.005</v>
        <stp/>
        <stp>##V3_BDPV12</stp>
        <stp>MMS US Equity</stp>
        <stp>TRAIL_12M_FREE_CASH_FLOW</stp>
        <stp>[new model.xlsx]Combined Full Sample!R65C25</stp>
        <tr r="Y65" s="14"/>
      </tp>
      <tp>
        <v>47.774999999999999</v>
        <stp/>
        <stp>##V3_BDPV12</stp>
        <stp>SQ US EQUITY</stp>
        <stp>BEST_GROSS_MARGIN</stp>
        <stp>[new model.xlsx]Raw (2)!R55C39</stp>
        <stp>BEST_FPERIOD_OVERRIDE=1TY</stp>
        <stp>EQY_FUND_CRNCY=USD</stp>
        <stp>FA_ADJUSTED=Y</stp>
        <tr r="AM55" s="12"/>
      </tp>
      <tp>
        <v>966</v>
        <stp/>
        <stp>##V3_BDPV12</stp>
        <stp>SYMC US Equity</stp>
        <stp>TRAIL_12M_FREE_CASH_FLOW</stp>
        <stp>[new model.xlsx]Combined Full Sample!R32C25</stp>
        <tr r="Y32" s="14"/>
      </tp>
      <tp t="s">
        <v>#N/A N/A</v>
        <stp/>
        <stp>##V3_BDPV12</stp>
        <stp>OPRA US Equity</stp>
        <stp>IS_GENL_&amp;_ADMIN_EXPN_COMP_BASIS</stp>
        <stp>[new model.xlsx]Raw!R174C42</stp>
        <stp>BEST_FPERIOD_OVERRIDE=1TY</stp>
        <stp>EQY_FUND_CRNCY=USD</stp>
        <stp>FA_ADJUSTED=Y</stp>
        <tr r="AP174" s="4"/>
      </tp>
      <tp>
        <v>519.5</v>
        <stp/>
        <stp>##V3_BDPV12</stp>
        <stp>G US Equity</stp>
        <stp>BEST_EBITDA</stp>
        <stp>[new model.xlsx]Raw!R74C44</stp>
        <stp>BEST_FPERIOD_OVERRIDE=1TY</stp>
        <stp>EQY_FUND_CRNCY=USD</stp>
        <stp>FA_ADJUSTED=Y</stp>
        <tr r="AR74" s="4"/>
      </tp>
      <tp>
        <v>549.92700000000002</v>
        <stp/>
        <stp>##V3_BDPV12</stp>
        <stp>ZEN US Equity</stp>
        <stp>TRAIL_12M_NET_SALES</stp>
        <stp>[new model.xlsx]Raw!R70C35</stp>
        <stp>EQY_FUND_CRNCY=USD</stp>
        <stp>FA_ADJUSTED=Y</stp>
        <tr r="AI70" s="4"/>
      </tp>
      <tp t="s">
        <v>Application Software</v>
        <stp/>
        <stp>##V3_BDPV12</stp>
        <stp>ZIXI US Equity</stp>
        <stp>GICS_SUB_INDUSTRY_NAME</stp>
        <stp>[new model.xlsx]Raw!R201C32</stp>
        <tr r="AF201" s="4"/>
      </tp>
      <tp t="s">
        <v>#N/A N/A</v>
        <stp/>
        <stp>##V3_BDPV12</stp>
        <stp>ENV US Equity</stp>
        <stp>IS_S&amp;M_EXPENSE_COMP_BASIS</stp>
        <stp>[new model.xlsx]Raw (2)!R85C41</stp>
        <stp>BEST_FPERIOD_OVERRIDE=1TY</stp>
        <stp>EQY_FUND_CRNCY=USD</stp>
        <stp>FA_ADJUSTED=Y</stp>
        <tr r="AO85" s="12"/>
      </tp>
      <tp>
        <v>3540.0639999999994</v>
        <stp/>
        <stp>##V3_BDPV12</stp>
        <stp>GPN US Equity</stp>
        <stp>TRAIL_12M_NET_SALES</stp>
        <stp>[new model.xlsx]Raw!R36C35</stp>
        <stp>EQY_FUND_CRNCY=USD</stp>
        <stp>FA_ADJUSTED=Y</stp>
        <tr r="AI36" s="4"/>
      </tp>
      <tp t="s">
        <v>Data Processing &amp; Outsourced S</v>
        <stp/>
        <stp>##V3_BDPV12</stp>
        <stp>IMXI US Equity</stp>
        <stp>GICS_SUB_INDUSTRY_NAME</stp>
        <stp>[new model.xlsx]Raw!R188C32</stp>
        <tr r="AF188" s="4"/>
      </tp>
      <tp>
        <v>389.33</v>
        <stp/>
        <stp>##V3_BDPV12</stp>
        <stp>SHOP US EQUITY</stp>
        <stp>Sales_rev_turn</stp>
        <stp>[new model.xlsx]Combined Full Sample!R172C7</stp>
        <stp>EQY_FUND_YEAR=2016</stp>
        <tr r="G172" s="14"/>
      </tp>
      <tp>
        <v>28459.083999999999</v>
        <stp/>
        <stp>##V3_BDHV12</stp>
        <stp>SQ US EQUITY</stp>
        <stp>CUR_MKT_CAP</stp>
        <stp>10/24/2018</stp>
        <stp>10/24/2018</stp>
        <stp>[new model.xlsx]Raw (2)!R55C32</stp>
        <stp>EQY_FUND_CRNCY=USD</stp>
        <tr r="AF55" s="12"/>
      </tp>
      <tp>
        <v>3670.625</v>
        <stp/>
        <stp>##V3_BDPV12</stp>
        <stp>CRM US Equity</stp>
        <stp>BEST_EBITDA</stp>
        <stp>[new model.xlsx]Raw!R19C44</stp>
        <stp>BEST_FPERIOD_OVERRIDE=1TY</stp>
        <stp>EQY_FUND_CRNCY=USD</stp>
        <stp>FA_ADJUSTED=Y</stp>
        <tr r="AR19" s="4"/>
      </tp>
      <tp>
        <v>1896.9269999999999</v>
        <stp/>
        <stp>##V3_BDPV12</stp>
        <stp>CHKP US Equity</stp>
        <stp>TRAIL_12M_NET_SALES</stp>
        <stp>[new model.xlsx]Raw!R38C35</stp>
        <stp>EQY_FUND_CRNCY=USD</stp>
        <stp>FA_ADJUSTED=Y</stp>
        <tr r="AI38" s="4"/>
      </tp>
      <tp t="s">
        <v>Application Software</v>
        <stp/>
        <stp>##V3_BDPV12</stp>
        <stp>YEXT US Equity</stp>
        <stp>GICS_SUB_INDUSTRY_NAME</stp>
        <stp>[new model.xlsx]Raw!R135C32</stp>
        <tr r="AF135" s="4"/>
      </tp>
      <tp>
        <v>239.21</v>
        <stp/>
        <stp>##V3_BDPV12</stp>
        <stp>COUP US Equity</stp>
        <stp>TRAIL_12M_NET_SALES</stp>
        <stp>[new model.xlsx]Raw!R91C35</stp>
        <stp>EQY_FUND_CRNCY=USD</stp>
        <stp>FA_ADJUSTED=Y</stp>
        <tr r="AI91" s="4"/>
      </tp>
      <tp>
        <v>-42.018000000000001</v>
        <stp/>
        <stp>##V3_BDPV12</stp>
        <stp>RUBI US Equity</stp>
        <stp>TRAIL_12M_FREE_CASH_FLOW</stp>
        <stp>[new model.xlsx]Combined Full Sample!R169C25</stp>
        <tr r="Y169" s="14"/>
      </tp>
      <tp>
        <v>48.02</v>
        <stp/>
        <stp>##V3_BDPV12</stp>
        <stp>ALTR US Equity</stp>
        <stp>BEST_EBITDA</stp>
        <stp>[new model.xlsx]Raw (2)!R92C44</stp>
        <stp>BEST_FPERIOD_OVERRIDE=1TY</stp>
        <stp>EQY_FUND_CRNCY=USD</stp>
        <stp>FA_ADJUSTED=Y</stp>
        <tr r="AR92" s="12"/>
      </tp>
      <tp>
        <v>648.58479999999997</v>
        <stp/>
        <stp>##V3_BDHV12</stp>
        <stp>GBG LN Equity</stp>
        <stp>CURR_ENTP_VAL</stp>
        <stp>20181024-1AY</stp>
        <stp>10/24/2018</stp>
        <stp>[new model.xlsx]Sheet1!R7C197</stp>
        <stp>Dir=V</stp>
        <stp>CDR=5D</stp>
        <stp>Days=A</stp>
        <stp>Dts=H</stp>
        <stp>cols=1;rows=262</stp>
        <tr r="GO7" s="184"/>
      </tp>
      <tp>
        <v>48.575000000000003</v>
        <stp/>
        <stp>##V3_BDPV12</stp>
        <stp>GLUU US Equity</stp>
        <stp>BEST_EBITDA</stp>
        <stp>[new model.xlsx]Raw (2)!R82C44</stp>
        <stp>BEST_FPERIOD_OVERRIDE=1TY</stp>
        <stp>EQY_FUND_CRNCY=USD</stp>
        <stp>FA_ADJUSTED=Y</stp>
        <tr r="AR82" s="12"/>
      </tp>
    </main>
    <main first="bloomberg.rtd">
      <tp t="s">
        <v>#N/A N/A</v>
        <stp/>
        <stp>##V3_BDPV12</stp>
        <stp>PRTHU US Equity</stp>
        <stp>IS_S&amp;M_EXPENSE_COMP_BASIS</stp>
        <stp>[new model.xlsx]Raw!R169C41</stp>
        <stp>BEST_FPERIOD_OVERRIDE=1TY</stp>
        <stp>EQY_FUND_CRNCY=USD</stp>
        <stp>FA_ADJUSTED=Y</stp>
        <tr r="AO169" s="4"/>
      </tp>
      <tp>
        <v>9.4670000000000005</v>
        <stp/>
        <stp>##V3_BDPV12</stp>
        <stp>COUP US EQUITY</stp>
        <stp>BEST_EBITDA</stp>
        <stp>[new model.xlsx]Raw (2)!R51C44</stp>
        <stp>BEST_FPERIOD_OVERRIDE=1TY</stp>
        <stp>EQY_FUND_CRNCY=USD</stp>
        <stp>FA_ADJUSTED=Y</stp>
        <tr r="AR51" s="12"/>
      </tp>
      <tp>
        <v>-13.432</v>
        <stp/>
        <stp>##V3_BDPV12</stp>
        <stp>INST US EQUITY</stp>
        <stp>BEST_EBITDA</stp>
        <stp>[new model.xlsx]Raw (2)!R40C44</stp>
        <stp>BEST_FPERIOD_OVERRIDE=1TY</stp>
        <stp>EQY_FUND_CRNCY=USD</stp>
        <stp>FA_ADJUSTED=Y</stp>
        <tr r="AR40" s="12"/>
      </tp>
      <tp>
        <v>80.78</v>
        <stp/>
        <stp>##V3_BDPV12</stp>
        <stp>SHOP US EQUITY</stp>
        <stp>BEST_EBITDA</stp>
        <stp>[new model.xlsx]Raw (2)!R16C44</stp>
        <stp>BEST_FPERIOD_OVERRIDE=1TY</stp>
        <stp>EQY_FUND_CRNCY=USD</stp>
        <stp>FA_ADJUSTED=Y</stp>
        <tr r="AR16" s="12"/>
      </tp>
      <tp>
        <v>134.441</v>
        <stp/>
        <stp>##V3_BDPV12</stp>
        <stp>EVBG US Equity</stp>
        <stp>TRAIL_12M_NET_SALES</stp>
        <stp>[new model.xlsx]Raw (2)!R25C35</stp>
        <stp>EQY_FUND_CRNCY=USD</stp>
        <stp>FA_ADJUSTED=Y</stp>
        <tr r="AI25" s="12"/>
      </tp>
      <tp t="s">
        <v>#N/A N/A</v>
        <stp/>
        <stp>##V3_BDPV12</stp>
        <stp>TYL US Equity</stp>
        <stp>IS_S&amp;M_EXPENSE_COMP_BASIS</stp>
        <stp>[new model.xlsx]Raw!R59C41</stp>
        <stp>BEST_FPERIOD_OVERRIDE=1TY</stp>
        <stp>EQY_FUND_CRNCY=USD</stp>
        <stp>FA_ADJUSTED=Y</stp>
        <tr r="AO59" s="4"/>
      </tp>
      <tp>
        <v>70.646500000000003</v>
        <stp/>
        <stp>##V3_BDHV12</stp>
        <stp>ALLT US Equity</stp>
        <stp>CURR_ENTP_VAL</stp>
        <stp>20181024-1AY</stp>
        <stp>10/24/2018</stp>
        <stp>[new model.xlsx]Sheet1!R7C157</stp>
        <stp>Dir=V</stp>
        <stp>CDR=5D</stp>
        <stp>Days=A</stp>
        <stp>Dts=H</stp>
        <stp>cols=1;rows=262</stp>
        <tr r="FA7" s="184"/>
      </tp>
      <tp>
        <v>359.29300000000001</v>
        <stp/>
        <stp>##V3_BDPV12</stp>
        <stp>TDC US Equity</stp>
        <stp>BEST_EBITDA</stp>
        <stp>[new model.xlsx]Raw (2)!R68C44</stp>
        <stp>BEST_FPERIOD_OVERRIDE=1TY</stp>
        <stp>EQY_FUND_CRNCY=USD</stp>
        <stp>FA_ADJUSTED=Y</stp>
        <tr r="AR68" s="12"/>
      </tp>
      <tp>
        <v>47.692999999999998</v>
        <stp/>
        <stp>##V3_BDPV12</stp>
        <stp>KXS CN Equity</stp>
        <stp>BEST_EBITDA</stp>
        <stp>[new model.xlsx]Raw (2)!R81C44</stp>
        <stp>BEST_FPERIOD_OVERRIDE=1TY</stp>
        <stp>EQY_FUND_CRNCY=USD</stp>
        <stp>FA_ADJUSTED=Y</stp>
        <tr r="AR81" s="12"/>
      </tp>
      <tp>
        <v>256.68340000000001</v>
        <stp/>
        <stp>##V3_BDHV12</stp>
        <stp>MOBL US Equity</stp>
        <stp>CURR_ENTP_VAL</stp>
        <stp>20181024-1AY</stp>
        <stp>10/24/2018</stp>
        <stp>[new model.xlsx]Sheet1!R7C144</stp>
        <stp>Dir=V</stp>
        <stp>CDR=5D</stp>
        <stp>Days=A</stp>
        <stp>Dts=H</stp>
        <stp>cols=1;rows=262</stp>
        <tr r="EN7" s="184"/>
      </tp>
      <tp t="s">
        <v>#N/A N/A</v>
        <stp/>
        <stp>##V3_BDPV12</stp>
        <stp>CLGX US Equity</stp>
        <stp>IS_S&amp;M_EXPENSE_COMP_BASIS</stp>
        <stp>[new model.xlsx]Raw!R93C41</stp>
        <stp>BEST_FPERIOD_OVERRIDE=1TY</stp>
        <stp>EQY_FUND_CRNCY=USD</stp>
        <stp>FA_ADJUSTED=Y</stp>
        <tr r="AO93" s="4"/>
      </tp>
      <tp>
        <v>277.93</v>
        <stp/>
        <stp>##V3_BDPV12</stp>
        <stp>DOCU US EQUITY</stp>
        <stp>IS_S&amp;M_EXPENSE_COMP_BASIS</stp>
        <stp>[new model.xlsx]Raw (2)!R37C41</stp>
        <stp>BEST_FPERIOD_OVERRIDE=1TY</stp>
        <stp>EQY_FUND_CRNCY=USD</stp>
        <stp>FA_ADJUSTED=Y</stp>
        <tr r="AO37" s="12"/>
      </tp>
      <tp t="s">
        <v>#N/A N/A</v>
        <stp/>
        <stp>##V3_BDPV12</stp>
        <stp>ANSS US Equity</stp>
        <stp>IS_S&amp;M_EXPENSE_COMP_BASIS</stp>
        <stp>[new model.xlsx]Raw!R48C41</stp>
        <stp>BEST_FPERIOD_OVERRIDE=1TY</stp>
        <stp>EQY_FUND_CRNCY=USD</stp>
        <stp>FA_ADJUSTED=Y</stp>
        <tr r="AO48" s="4"/>
      </tp>
      <tp>
        <v>212.85900000000001</v>
        <stp/>
        <stp>##V3_BDPV12</stp>
        <stp>HUBS US Equity</stp>
        <stp>IS_S&amp;M_EXPENSE_COMP_BASIS</stp>
        <stp>[new model.xlsx]Raw!R78C41</stp>
        <stp>BEST_FPERIOD_OVERRIDE=1TY</stp>
        <stp>EQY_FUND_CRNCY=USD</stp>
        <stp>FA_ADJUSTED=Y</stp>
        <tr r="AO78" s="4"/>
      </tp>
      <tp>
        <v>777.82730000000004</v>
        <stp/>
        <stp>##V3_BDHV12</stp>
        <stp>SCWX US Equity</stp>
        <stp>CURR_ENTP_VAL</stp>
        <stp>20181024-1AY</stp>
        <stp>10/24/2018</stp>
        <stp>[new model.xlsx]Sheet1!R7C128</stp>
        <stp>Dir=V</stp>
        <stp>CDR=5D</stp>
        <stp>Days=A</stp>
        <stp>Dts=H</stp>
        <stp>cols=1;rows=262</stp>
        <tr r="DX7" s="184"/>
      </tp>
      <tp>
        <v>59.65</v>
        <stp/>
        <stp>##V3_BDPV12</stp>
        <stp>DMRC US Equity</stp>
        <stp>BEST_GROSS_MARGIN</stp>
        <stp>[new model.xlsx]Raw!R199C39</stp>
        <stp>BEST_FPERIOD_OVERRIDE=1TY</stp>
        <stp>EQY_FUND_CRNCY=USD</stp>
        <stp>FA_ADJUSTED=Y</stp>
        <tr r="AM199" s="4"/>
      </tp>
      <tp>
        <v>4184.6868000000004</v>
        <stp/>
        <stp>##V3_BDHV12</stp>
        <stp>AVYA US Equity</stp>
        <stp>CURR_ENTP_VAL</stp>
        <stp>10/24/2018</stp>
        <stp>10/24/2018</stp>
        <stp>[new model.xlsx]Raw!R131C34</stp>
        <stp>EQY_FUND_CRNCY=USD</stp>
        <tr r="AH131" s="4"/>
      </tp>
      <tp>
        <v>36.980000000000004</v>
        <stp/>
        <stp>##V3_BDPV12</stp>
        <stp>EGOV US Equity</stp>
        <stp>BEST_GROSS_MARGIN</stp>
        <stp>[new model.xlsx]Raw!R168C39</stp>
        <stp>BEST_FPERIOD_OVERRIDE=1TY</stp>
        <stp>EQY_FUND_CRNCY=USD</stp>
        <stp>FA_ADJUSTED=Y</stp>
        <tr r="AM168" s="4"/>
      </tp>
      <tp>
        <v>109.77500000000001</v>
        <stp/>
        <stp>##V3_BDPV12</stp>
        <stp>BL US Equity</stp>
        <stp>IS_S&amp;M_EXPENSE_COMP_BASIS</stp>
        <stp>[new model.xlsx]Raw!R117C41</stp>
        <stp>BEST_FPERIOD_OVERRIDE=1TY</stp>
        <stp>EQY_FUND_CRNCY=USD</stp>
        <stp>FA_ADJUSTED=Y</stp>
        <tr r="AO117" s="4"/>
      </tp>
      <tp>
        <v>73.62</v>
        <stp/>
        <stp>##V3_BDPV12</stp>
        <stp>WK US Equity</stp>
        <stp>BEST_GROSS_MARGIN</stp>
        <stp>[new model.xlsx]Raw!R153C39</stp>
        <stp>BEST_FPERIOD_OVERRIDE=1TY</stp>
        <stp>EQY_FUND_CRNCY=USD</stp>
        <stp>FA_ADJUSTED=Y</stp>
        <tr r="AM153" s="4"/>
      </tp>
      <tp>
        <v>87.679999999999993</v>
        <stp/>
        <stp>##V3_BDPV12</stp>
        <stp>HUBS US Equity</stp>
        <stp>BS_CASH_NEAR_CASH_ITEM</stp>
        <stp>[new model.xlsx]Combined Full Sample!R57C26</stp>
        <tr r="Z57" s="14"/>
      </tp>
      <tp>
        <v>361.38099999999997</v>
        <stp/>
        <stp>##V3_BDPV12</stp>
        <stp>SABR US Equity</stp>
        <stp>BS_CASH_NEAR_CASH_ITEM</stp>
        <stp>[new model.xlsx]Combined Full Sample!R49C26</stp>
        <tr r="Z49" s="14"/>
      </tp>
      <tp>
        <v>161.261</v>
        <stp/>
        <stp>##V3_BDPV12</stp>
        <stp>CYBR US Equity</stp>
        <stp>BS_CASH_NEAR_CASH_ITEM</stp>
        <stp>[new model.xlsx]Combined Full Sample!R87C26</stp>
        <tr r="Z87" s="14"/>
      </tp>
      <tp>
        <v>1636.9794999999999</v>
        <stp/>
        <stp>##V3_BDHV12</stp>
        <stp>IMPV US Equity</stp>
        <stp>CURR_ENTP_VAL</stp>
        <stp>10/24/2018</stp>
        <stp>10/24/2018</stp>
        <stp>[new model.xlsx]Raw!R128C34</stp>
        <stp>EQY_FUND_CRNCY=USD</stp>
        <tr r="AH128" s="4"/>
      </tp>
      <tp>
        <v>71.055999999999997</v>
        <stp/>
        <stp>##V3_BDPV12</stp>
        <stp>EVBG US Equity</stp>
        <stp>BEST_GROSS_MARGIN</stp>
        <stp>[new model.xlsx]Raw!R148C39</stp>
        <stp>BEST_FPERIOD_OVERRIDE=1TY</stp>
        <stp>EQY_FUND_CRNCY=USD</stp>
        <stp>FA_ADJUSTED=Y</stp>
        <tr r="AM148" s="4"/>
      </tp>
      <tp>
        <v>58.994</v>
        <stp/>
        <stp>##V3_BDPV12</stp>
        <stp>OSPN US Equity</stp>
        <stp>IS_S&amp;M_EXPENSE_COMP_BASIS</stp>
        <stp>[new model.xlsx]Raw!R176C41</stp>
        <stp>BEST_FPERIOD_OVERRIDE=1TY</stp>
        <stp>EQY_FUND_CRNCY=USD</stp>
        <stp>FA_ADJUSTED=Y</stp>
        <tr r="AO176" s="4"/>
      </tp>
      <tp>
        <v>89.751000000000005</v>
        <stp/>
        <stp>##V3_BDPV12</stp>
        <stp>TTEC US Equity</stp>
        <stp>TRAIL_12M_FREE_CASH_FLOW</stp>
        <stp>[new model.xlsx]Combined Full Sample!R132C25</stp>
        <tr r="Y132" s="14"/>
      </tp>
      <tp t="s">
        <v>#N/A N/A</v>
        <stp/>
        <stp>##V3_BDPV12</stp>
        <stp>ATEN US Equity</stp>
        <stp>TRAIL_12M_FREE_CASH_FLOW</stp>
        <stp>[new model.xlsx]Combined Full Sample!R148C25</stp>
        <tr r="Y148" s="14"/>
      </tp>
      <tp>
        <v>150.583</v>
        <stp/>
        <stp>##V3_BDPV12</stp>
        <stp>ULTI US Equity</stp>
        <stp>IS_RD_EXPEND</stp>
        <stp>[new model.xlsx]Raw!R57C40</stp>
        <stp>BEST_FPERIOD_OVERRIDE=1TY</stp>
        <stp>EQY_FUND_CRNCY=USD</stp>
        <stp>FA_ADJUSTED=Y</stp>
        <tr r="AN57" s="4"/>
      </tp>
      <tp>
        <v>297.59999999999997</v>
        <stp/>
        <stp>##V3_BDPV12</stp>
        <stp>ATHN US Equity</stp>
        <stp>TRAIL_12M_FREE_CASH_FLOW</stp>
        <stp>[new model.xlsx]Combined Full Sample!R198C25</stp>
        <tr r="Y198" s="14"/>
      </tp>
      <tp>
        <v>138.56399999999999</v>
        <stp/>
        <stp>##V3_BDPV12</stp>
        <stp>MDSO US EQUITY</stp>
        <stp>IS_RD_EXPEND</stp>
        <stp>[new model.xlsx]Raw (2)!R59C40</stp>
        <stp>BEST_FPERIOD_OVERRIDE=1TY</stp>
        <stp>EQY_FUND_CRNCY=USD</stp>
        <stp>FA_ADJUSTED=Y</stp>
        <tr r="AN59" s="12"/>
      </tp>
      <tp>
        <v>-32.881</v>
        <stp/>
        <stp>##V3_BDPV12</stp>
        <stp>PRSM LN Equity</stp>
        <stp>BEST_EBITDA</stp>
        <stp>[new model.xlsx]Raw (2)!R74C44</stp>
        <stp>BEST_FPERIOD_OVERRIDE=1TY</stp>
        <stp>EQY_FUND_CRNCY=USD</stp>
        <stp>FA_ADJUSTED=Y</stp>
        <tr r="AR74" s="12"/>
      </tp>
      <tp>
        <v>6.4489999999999998</v>
        <stp/>
        <stp>##V3_BDPV12</stp>
        <stp>ATTU US Equity</stp>
        <stp>TRAIL_12M_FREE_CASH_FLOW</stp>
        <stp>[new model.xlsx]Combined Full Sample!R153C25</stp>
        <tr r="Y153" s="14"/>
      </tp>
      <tp>
        <v>128.85899999999998</v>
        <stp/>
        <stp>##V3_BDPV12</stp>
        <stp>TTWO US Equity</stp>
        <stp>TRAIL_12M_FREE_CASH_FLOW</stp>
        <stp>[new model.xlsx]Combined Full Sample!R186C25</stp>
        <tr r="Y186" s="14"/>
      </tp>
      <tp>
        <v>37.644999999999996</v>
        <stp/>
        <stp>##V3_BDPV12</stp>
        <stp>PCTY US Equity</stp>
        <stp>IS_RD_EXPEND</stp>
        <stp>[new model.xlsx]Raw!R97C40</stp>
        <stp>BEST_FPERIOD_OVERRIDE=1TY</stp>
        <stp>EQY_FUND_CRNCY=USD</stp>
        <stp>FA_ADJUSTED=Y</stp>
        <tr r="AN97" s="4"/>
      </tp>
      <tp>
        <v>314.54599999999999</v>
        <stp/>
        <stp>##V3_BDPV12</stp>
        <stp>ULTI US EQUITY</stp>
        <stp>BEST_EBITDA</stp>
        <stp>[new model.xlsx]Raw (2)!R53C44</stp>
        <stp>BEST_FPERIOD_OVERRIDE=1TY</stp>
        <stp>EQY_FUND_CRNCY=USD</stp>
        <stp>FA_ADJUSTED=Y</stp>
        <tr r="AR53" s="12"/>
      </tp>
      <tp>
        <v>138.05799999999999</v>
        <stp/>
        <stp>##V3_BDPV12</stp>
        <stp>ELLI US EQUITY</stp>
        <stp>BEST_EBITDA</stp>
        <stp>[new model.xlsx]Raw (2)!R63C44</stp>
        <stp>BEST_FPERIOD_OVERRIDE=1TY</stp>
        <stp>EQY_FUND_CRNCY=USD</stp>
        <stp>FA_ADJUSTED=Y</stp>
        <tr r="AR63" s="12"/>
      </tp>
      <tp t="s">
        <v>#N/A N/A</v>
        <stp/>
        <stp>##V3_BDPV12</stp>
        <stp>SABR US Equity</stp>
        <stp>IS_S&amp;M_EXPENSE_COMP_BASIS</stp>
        <stp>[new model.xlsx]Raw!R68C41</stp>
        <stp>BEST_FPERIOD_OVERRIDE=1TY</stp>
        <stp>EQY_FUND_CRNCY=USD</stp>
        <stp>FA_ADJUSTED=Y</stp>
        <tr r="AO68" s="4"/>
      </tp>
      <tp>
        <v>4829.2910000000002</v>
        <stp/>
        <stp>##V3_BDPV12</stp>
        <stp>CRM US Equity</stp>
        <stp>IS_S&amp;M_EXPENSE_COMP_BASIS</stp>
        <stp>[new model.xlsx]Raw!R19C41</stp>
        <stp>BEST_FPERIOD_OVERRIDE=1TY</stp>
        <stp>EQY_FUND_CRNCY=USD</stp>
        <stp>FA_ADJUSTED=Y</stp>
        <tr r="AO19" s="4"/>
      </tp>
      <tp t="s">
        <v>#N/A N/A</v>
        <stp/>
        <stp>##V3_BDHV12</stp>
        <stp>DOMO US Equity</stp>
        <stp>CURR_ENTP_VAL</stp>
        <stp>20181024-1AY</stp>
        <stp>10/24/2018</stp>
        <stp>[new model.xlsx]Sheet1!R7C145</stp>
        <stp>Dir=V</stp>
        <stp>CDR=5D</stp>
        <stp>Days=A</stp>
        <stp>Dts=H</stp>
        <stp>cols=1;rows=262</stp>
        <tr r="EO7" s="184"/>
      </tp>
      <tp>
        <v>1104.5574999999999</v>
        <stp/>
        <stp>##V3_BDHV12</stp>
        <stp>TLND US Equity</stp>
        <stp>CURR_ENTP_VAL</stp>
        <stp>20181024-1AY</stp>
        <stp>10/24/2018</stp>
        <stp>[new model.xlsx]Sheet1!R7C106</stp>
        <stp>Dir=V</stp>
        <stp>CDR=5D</stp>
        <stp>Days=A</stp>
        <stp>Dts=H</stp>
        <stp>cols=1;rows=262</stp>
        <tr r="DB7" s="184"/>
      </tp>
      <tp>
        <v>960.06029999999998</v>
        <stp/>
        <stp>##V3_BDHV12</stp>
        <stp>BNFT US Equity</stp>
        <stp>CURR_ENTP_VAL</stp>
        <stp>20181024-1AY</stp>
        <stp>10/24/2018</stp>
        <stp>[new model.xlsx]Sheet1!R7C134</stp>
        <stp>Dir=V</stp>
        <stp>CDR=5D</stp>
        <stp>Days=A</stp>
        <stp>Dts=H</stp>
        <stp>cols=1;rows=262</stp>
        <tr r="ED7" s="184"/>
      </tp>
      <tp>
        <v>182.38399999999999</v>
        <stp/>
        <stp>##V3_BDPV12</stp>
        <stp>AYX US Equity</stp>
        <stp>TRAIL_12M_NET_SALES</stp>
        <stp>[new model.xlsx]Raw (2)!R18C35</stp>
        <stp>EQY_FUND_CRNCY=USD</stp>
        <stp>FA_ADJUSTED=Y</stp>
        <tr r="AI18" s="12"/>
      </tp>
      <tp>
        <v>558.05199999999991</v>
        <stp/>
        <stp>##V3_BDPV12</stp>
        <stp>WIX US Equity</stp>
        <stp>TRAIL_12M_NET_SALES</stp>
        <stp>[new model.xlsx]Raw (2)!R30C35</stp>
        <stp>EQY_FUND_CRNCY=USD</stp>
        <stp>FA_ADJUSTED=Y</stp>
        <tr r="AI30" s="12"/>
      </tp>
      <tp>
        <v>809.69499999999994</v>
        <stp/>
        <stp>##V3_BDPV12</stp>
        <stp>UBI FP Equity</stp>
        <stp>TRAIL_12M_FREE_CASH_FLOW</stp>
        <stp>[new model.xlsx]Combined Full Sample!R190C25</stp>
        <tr r="Y190" s="14"/>
      </tp>
      <tp>
        <v>279.0179</v>
        <stp/>
        <stp>##V3_BDHV12</stp>
        <stp>MITK US Equity</stp>
        <stp>CURR_ENTP_VAL</stp>
        <stp>20181024-1AY</stp>
        <stp>10/24/2018</stp>
        <stp>[new model.xlsx]Sheet1!R7C153</stp>
        <stp>Dir=V</stp>
        <stp>CDR=5D</stp>
        <stp>Days=A</stp>
        <stp>Dts=H</stp>
        <stp>cols=1;rows=262</stp>
        <tr r="EW7" s="184"/>
      </tp>
      <tp>
        <v>70.03</v>
        <stp/>
        <stp>##V3_BDPV12</stp>
        <stp>CDR PW Equity</stp>
        <stp>TRAIL_12M_FREE_CASH_FLOW</stp>
        <stp>[new model.xlsx]Combined Full Sample!R199C25</stp>
        <tr r="Y199" s="14"/>
      </tp>
      <tp>
        <v>38.316000000000003</v>
        <stp/>
        <stp>##V3_BDPV12</stp>
        <stp>ALLT US Equity</stp>
        <stp>IS_S&amp;M_EXPENSE_COMP_BASIS</stp>
        <stp>[new model.xlsx]Raw!R209C41</stp>
        <stp>BEST_FPERIOD_OVERRIDE=1TY</stp>
        <stp>EQY_FUND_CRNCY=USD</stp>
        <stp>FA_ADJUSTED=Y</stp>
        <tr r="AO209" s="4"/>
      </tp>
      <tp>
        <v>96.477000000000004</v>
        <stp/>
        <stp>##V3_BDPV12</stp>
        <stp>MOBL US Equity</stp>
        <stp>IS_S&amp;M_EXPENSE_COMP_BASIS</stp>
        <stp>[new model.xlsx]Raw!R185C41</stp>
        <stp>BEST_FPERIOD_OVERRIDE=1TY</stp>
        <stp>EQY_FUND_CRNCY=USD</stp>
        <stp>FA_ADJUSTED=Y</stp>
        <tr r="AO185" s="4"/>
      </tp>
      <tp>
        <v>121.246</v>
        <stp/>
        <stp>##V3_BDPV12</stp>
        <stp>MIME US Equity</stp>
        <stp>IS_S&amp;M_EXPENSE_COMP_BASIS</stp>
        <stp>[new model.xlsx]Raw!R125C41</stp>
        <stp>BEST_FPERIOD_OVERRIDE=1TY</stp>
        <stp>EQY_FUND_CRNCY=USD</stp>
        <stp>FA_ADJUSTED=Y</stp>
        <tr r="AO125" s="4"/>
      </tp>
      <tp t="s">
        <v>#N/A N/A</v>
        <stp/>
        <stp>##V3_BDPV12</stp>
        <stp>IIIV US Equity</stp>
        <stp>IS_S&amp;M_EXPENSE_COMP_BASIS</stp>
        <stp>[new model.xlsx]Raw!R181C41</stp>
        <stp>BEST_FPERIOD_OVERRIDE=1TY</stp>
        <stp>EQY_FUND_CRNCY=USD</stp>
        <stp>FA_ADJUSTED=Y</stp>
        <tr r="AO181" s="4"/>
      </tp>
      <tp>
        <v>31</v>
        <stp/>
        <stp>##V3_BDPV12</stp>
        <stp>MGIC US Equity</stp>
        <stp>BEST_GROSS_MARGIN</stp>
        <stp>[new model.xlsx]Raw!R191C39</stp>
        <stp>BEST_FPERIOD_OVERRIDE=1TY</stp>
        <stp>EQY_FUND_CRNCY=USD</stp>
        <stp>FA_ADJUSTED=Y</stp>
        <tr r="AM191" s="4"/>
      </tp>
      <tp>
        <v>90.022999999999996</v>
        <stp/>
        <stp>##V3_BDPV12</stp>
        <stp>FICO US Equity</stp>
        <stp>BS_CASH_NEAR_CASH_ITEM</stp>
        <stp>[new model.xlsx]Combined Full Sample!R52C26</stp>
        <tr r="Z52" s="14"/>
      </tp>
      <tp>
        <v>70.844000000000008</v>
        <stp/>
        <stp>##V3_BDPV12</stp>
        <stp>MB US Equity</stp>
        <stp>BEST_GROSS_MARGIN</stp>
        <stp>[new model.xlsx]Raw!R142C39</stp>
        <stp>BEST_FPERIOD_OVERRIDE=1TY</stp>
        <stp>EQY_FUND_CRNCY=USD</stp>
        <stp>FA_ADJUSTED=Y</stp>
        <tr r="AM142" s="4"/>
      </tp>
      <tp>
        <v>283.13630000000001</v>
        <stp/>
        <stp>##V3_BDHV12</stp>
        <stp>ZIXI US Equity</stp>
        <stp>CURR_ENTP_VAL</stp>
        <stp>10/24/2018</stp>
        <stp>10/24/2018</stp>
        <stp>[new model.xlsx]Raw!R201C34</stp>
        <stp>EQY_FUND_CRNCY=USD</stp>
        <tr r="AH201" s="4"/>
      </tp>
      <tp>
        <v>2462.4108000000001</v>
        <stp/>
        <stp>##V3_BDHV12</stp>
        <stp>QLYS US Equity</stp>
        <stp>CURR_ENTP_VAL</stp>
        <stp>10/24/2018</stp>
        <stp>10/24/2018</stp>
        <stp>[new model.xlsx]Raw!R100C34</stp>
        <stp>EQY_FUND_CRNCY=USD</stp>
        <tr r="AH100" s="4"/>
      </tp>
      <tp>
        <v>101.36</v>
        <stp/>
        <stp>##V3_BDPV12</stp>
        <stp>ATEN US Equity</stp>
        <stp>IS_S&amp;M_EXPENSE_COMP_BASIS</stp>
        <stp>[new model.xlsx]Raw!R189C41</stp>
        <stp>BEST_FPERIOD_OVERRIDE=1TY</stp>
        <stp>EQY_FUND_CRNCY=USD</stp>
        <stp>FA_ADJUSTED=Y</stp>
        <tr r="AO189" s="4"/>
      </tp>
      <tp>
        <v>133.79400000000001</v>
        <stp/>
        <stp>##V3_BDPV12</stp>
        <stp>AVLR US Equity</stp>
        <stp>IS_S&amp;M_EXPENSE_COMP_BASIS</stp>
        <stp>[new model.xlsx]Raw!R119C41</stp>
        <stp>BEST_FPERIOD_OVERRIDE=1TY</stp>
        <stp>EQY_FUND_CRNCY=USD</stp>
        <stp>FA_ADJUSTED=Y</stp>
        <tr r="AO119" s="4"/>
      </tp>
      <tp>
        <v>87.948999999999998</v>
        <stp/>
        <stp>##V3_BDPV12</stp>
        <stp>APTI US Equity</stp>
        <stp>IS_S&amp;M_EXPENSE_COMP_BASIS</stp>
        <stp>[new model.xlsx]Raw!R159C41</stp>
        <stp>BEST_FPERIOD_OVERRIDE=1TY</stp>
        <stp>EQY_FUND_CRNCY=USD</stp>
        <stp>FA_ADJUSTED=Y</stp>
        <tr r="AO159" s="4"/>
      </tp>
      <tp>
        <v>82.3</v>
        <stp/>
        <stp>##V3_BDPV12</stp>
        <stp>MSTR US Equity</stp>
        <stp>BEST_GROSS_MARGIN</stp>
        <stp>[new model.xlsx]Raw!R151C39</stp>
        <stp>BEST_FPERIOD_OVERRIDE=1TY</stp>
        <stp>EQY_FUND_CRNCY=USD</stp>
        <stp>FA_ADJUSTED=Y</stp>
        <tr r="AM151" s="4"/>
      </tp>
      <tp>
        <v>210.29810000000001</v>
        <stp/>
        <stp>##V3_BDHV12</stp>
        <stp>SRT US Equity</stp>
        <stp>CURR_ENTP_VAL</stp>
        <stp>20181024-1AY</stp>
        <stp>10/24/2018</stp>
        <stp>[new model.xlsx]Sheet1!R7C158</stp>
        <stp>Dir=V</stp>
        <stp>CDR=5D</stp>
        <stp>Days=A</stp>
        <stp>Dts=H</stp>
        <stp>cols=1;rows=262</stp>
        <tr r="FB7" s="184"/>
      </tp>
      <tp>
        <v>953</v>
        <stp/>
        <stp>##V3_BDPV12</stp>
        <stp>PYPL US Equity</stp>
        <stp>IS_RD_EXPEND</stp>
        <stp>[new model.xlsx]Raw!R20C40</stp>
        <stp>BEST_FPERIOD_OVERRIDE=1TY</stp>
        <stp>EQY_FUND_CRNCY=USD</stp>
        <stp>FA_ADJUSTED=Y</stp>
        <tr r="AN20" s="4"/>
      </tp>
      <tp>
        <v>780</v>
        <stp/>
        <stp>##V3_BDPV12</stp>
        <stp>ADSK US Equity</stp>
        <stp>BEST_EBITDA</stp>
        <stp>[new model.xlsx]Raw (2)!R78C44</stp>
        <stp>BEST_FPERIOD_OVERRIDE=1TY</stp>
        <stp>EQY_FUND_CRNCY=USD</stp>
        <stp>FA_ADJUSTED=Y</stp>
        <tr r="AR78" s="12"/>
      </tp>
      <tp>
        <v>141.67699999999999</v>
        <stp/>
        <stp>##V3_BDPV12</stp>
        <stp>SHOP US EQUITY</stp>
        <stp>BS_CASH_NEAR_CASH_ITEM</stp>
        <stp>[new model.xlsx]Combined Full Sample!R172C26</stp>
        <tr r="Z172" s="14"/>
      </tp>
      <tp>
        <v>-30.494</v>
        <stp/>
        <stp>##V3_BDPV12</stp>
        <stp>YEXT US EQUITY</stp>
        <stp>BEST_EBITDA</stp>
        <stp>[new model.xlsx]Raw (2)!R39C44</stp>
        <stp>BEST_FPERIOD_OVERRIDE=1TY</stp>
        <stp>EQY_FUND_CRNCY=USD</stp>
        <stp>FA_ADJUSTED=Y</stp>
        <tr r="AR39" s="12"/>
      </tp>
      <tp>
        <v>12.943999999999999</v>
        <stp/>
        <stp>##V3_BDPV12</stp>
        <stp>TWLO US EQUITY</stp>
        <stp>TRAIL_12M_FREE_CASH_FLOW</stp>
        <stp>[new model.xlsx]Combined Full Sample!R175C25</stp>
        <tr r="Y175" s="14"/>
      </tp>
      <tp>
        <v>-47.155000000000001</v>
        <stp/>
        <stp>##V3_BDPV12</stp>
        <stp>ZUO US Equity</stp>
        <stp>TRAIL_12M_NET_INC</stp>
        <stp>[new model.xlsx]Raw!R127C45</stp>
        <stp>EQY_FUND_CRNCY=USD</stp>
        <stp>FA_ADJUSTED=Y</stp>
        <tr r="AS127" s="4"/>
      </tp>
      <tp>
        <v>60.563000000000002</v>
        <stp/>
        <stp>##V3_BDPV12</stp>
        <stp>MIME US EQUITY</stp>
        <stp>BEST_EBITDA</stp>
        <stp>[new model.xlsx]Raw (2)!R45C44</stp>
        <stp>BEST_FPERIOD_OVERRIDE=1TY</stp>
        <stp>EQY_FUND_CRNCY=USD</stp>
        <stp>FA_ADJUSTED=Y</stp>
        <tr r="AR45" s="12"/>
      </tp>
      <tp>
        <v>130.898</v>
        <stp/>
        <stp>##V3_BDPV12</stp>
        <stp>VEEV US EQUITY</stp>
        <stp>IS_S&amp;M_EXPENSE_COMP_BASIS</stp>
        <stp>[new model.xlsx]Raw (2)!R56C41</stp>
        <stp>BEST_FPERIOD_OVERRIDE=1TY</stp>
        <stp>EQY_FUND_CRNCY=USD</stp>
        <stp>FA_ADJUSTED=Y</stp>
        <tr r="AO56" s="12"/>
      </tp>
      <tp t="s">
        <v>#N/A N/A</v>
        <stp/>
        <stp>##V3_BDPV12</stp>
        <stp>PAYX US Equity</stp>
        <stp>IS_S&amp;M_EXPENSE_COMP_BASIS</stp>
        <stp>[new model.xlsx]Raw!R31C41</stp>
        <stp>BEST_FPERIOD_OVERRIDE=1TY</stp>
        <stp>EQY_FUND_CRNCY=USD</stp>
        <stp>FA_ADJUSTED=Y</stp>
        <tr r="AO31" s="4"/>
      </tp>
      <tp>
        <v>683.36699999999996</v>
        <stp/>
        <stp>##V3_BDPV12</stp>
        <stp>WDAY US Equity</stp>
        <stp>IS_S&amp;M_EXPENSE_COMP_BASIS</stp>
        <stp>[new model.xlsx]Raw!R30C41</stp>
        <stp>BEST_FPERIOD_OVERRIDE=1TY</stp>
        <stp>EQY_FUND_CRNCY=USD</stp>
        <stp>FA_ADJUSTED=Y</stp>
        <tr r="AO30" s="4"/>
      </tp>
      <tp>
        <v>258.83699999999999</v>
        <stp/>
        <stp>##V3_BDPV12</stp>
        <stp>PFPT US EQUITY</stp>
        <stp>IS_S&amp;M_EXPENSE_COMP_BASIS</stp>
        <stp>[new model.xlsx]Raw (2)!R34C41</stp>
        <stp>BEST_FPERIOD_OVERRIDE=1TY</stp>
        <stp>EQY_FUND_CRNCY=USD</stp>
        <stp>FA_ADJUSTED=Y</stp>
        <tr r="AO34" s="12"/>
      </tp>
      <tp>
        <v>661.06700000000001</v>
        <stp/>
        <stp>##V3_BDPV12</stp>
        <stp>GWRE US Equity</stp>
        <stp>TRAIL_12M_NET_SALES</stp>
        <stp>[new model.xlsx]Raw (2)!R86C35</stp>
        <stp>EQY_FUND_CRNCY=USD</stp>
        <stp>FA_ADJUSTED=Y</stp>
        <tr r="AI86" s="12"/>
      </tp>
      <tp>
        <v>2229.4749999999999</v>
        <stp/>
        <stp>##V3_BDHV12</stp>
        <stp>OMCL US Equity</stp>
        <stp>CURR_ENTP_VAL</stp>
        <stp>20181024-1AY</stp>
        <stp>10/24/2018</stp>
        <stp>[new model.xlsx]Sheet1!R7C194</stp>
        <stp>Dir=V</stp>
        <stp>CDR=5D</stp>
        <stp>Days=A</stp>
        <stp>Dts=H</stp>
        <stp>cols=1;rows=262</stp>
        <tr r="GL7" s="184"/>
      </tp>
      <tp>
        <v>-25.263999999999992</v>
        <stp/>
        <stp>##V3_BDPV12</stp>
        <stp>EVH US Equity</stp>
        <stp>TRAIL_12M_FREE_CASH_FLOW</stp>
        <stp>[new model.xlsx]Combined Full Sample!R188C25</stp>
        <tr r="Y188" s="14"/>
      </tp>
      <tp>
        <v>8571.9779999999992</v>
        <stp/>
        <stp>##V3_BDPV12</stp>
        <stp>ADBE US Equity</stp>
        <stp>TRAIL_12M_NET_SALES</stp>
        <stp>[new model.xlsx]Raw (2)!R80C35</stp>
        <stp>EQY_FUND_CRNCY=USD</stp>
        <stp>FA_ADJUSTED=Y</stp>
        <tr r="AI80" s="12"/>
      </tp>
      <tp t="s">
        <v>#N/A N/A</v>
        <stp/>
        <stp>##V3_BDPV12</stp>
        <stp>CDAY US Equity</stp>
        <stp>IS_S&amp;M_EXPENSE_COMP_BASIS</stp>
        <stp>[new model.xlsx]Raw!R80C41</stp>
        <stp>BEST_FPERIOD_OVERRIDE=1TY</stp>
        <stp>EQY_FUND_CRNCY=USD</stp>
        <stp>FA_ADJUSTED=Y</stp>
        <tr r="AO80" s="4"/>
      </tp>
      <tp>
        <v>345.9128</v>
        <stp/>
        <stp>##V3_BDHV12</stp>
        <stp>DMRC US Equity</stp>
        <stp>CURR_ENTP_VAL</stp>
        <stp>20181024-1AY</stp>
        <stp>10/24/2018</stp>
        <stp>[new model.xlsx]Sheet1!R7C154</stp>
        <stp>Dir=V</stp>
        <stp>CDR=5D</stp>
        <stp>Days=A</stp>
        <stp>Dts=H</stp>
        <stp>cols=1;rows=262</stp>
        <tr r="EX7" s="184"/>
      </tp>
      <tp t="s">
        <v>#N/A N/A</v>
        <stp/>
        <stp>##V3_BDHV12</stp>
        <stp>ZNGA US Equity</stp>
        <stp>ENTERPRISE_VALUE</stp>
        <stp>10/24/2018</stp>
        <stp>10/24/2018</stp>
        <stp>[new model.xlsx]Raw (2)!R93C33</stp>
        <stp>EQY_FUND_CRNCY=USD</stp>
        <tr r="AG93" s="12"/>
      </tp>
      <tp>
        <v>39.700000000000003</v>
        <stp/>
        <stp>##V3_BDPV12</stp>
        <stp>GLOB US Equity</stp>
        <stp>BEST_GROSS_MARGIN</stp>
        <stp>[new model.xlsx]Raw!R138C39</stp>
        <stp>BEST_FPERIOD_OVERRIDE=1TY</stp>
        <stp>EQY_FUND_CRNCY=USD</stp>
        <stp>FA_ADJUSTED=Y</stp>
        <tr r="AM138" s="4"/>
      </tp>
      <tp>
        <v>72.600000000000009</v>
        <stp/>
        <stp>##V3_BDPV12</stp>
        <stp>INST US Equity</stp>
        <stp>BEST_GROSS_MARGIN</stp>
        <stp>[new model.xlsx]Raw!R166C39</stp>
        <stp>BEST_FPERIOD_OVERRIDE=1TY</stp>
        <stp>EQY_FUND_CRNCY=USD</stp>
        <stp>FA_ADJUSTED=Y</stp>
        <tr r="AM166" s="4"/>
      </tp>
      <tp>
        <v>1233.643</v>
        <stp/>
        <stp>##V3_BDHV12</stp>
        <stp>SPSC US Equity</stp>
        <stp>CURR_ENTP_VAL</stp>
        <stp>10/24/2018</stp>
        <stp>10/24/2018</stp>
        <stp>[new model.xlsx]Raw!R149C34</stp>
        <stp>EQY_FUND_CRNCY=USD</stp>
        <tr r="AH149" s="4"/>
      </tp>
      <tp>
        <v>3038.5614</v>
        <stp/>
        <stp>##V3_BDHV12</stp>
        <stp>CISN US Equity</stp>
        <stp>CURR_ENTP_VAL</stp>
        <stp>10/24/2018</stp>
        <stp>10/24/2018</stp>
        <stp>[new model.xlsx]Raw!R129C34</stp>
        <stp>EQY_FUND_CRNCY=USD</stp>
        <tr r="AH129" s="4"/>
      </tp>
      <tp t="s">
        <v>#N/A N/A</v>
        <stp/>
        <stp>##V3_BDHV12</stp>
        <stp>DOCU US EQUITY</stp>
        <stp>CURR_ENTP_VAL</stp>
        <stp>20181024-1AY</stp>
        <stp>10/24/2018</stp>
        <stp>[new model.xlsx]Sheet1!R7C176</stp>
        <stp>Dir=V</stp>
        <stp>CDR=5D</stp>
        <stp>Days=A</stp>
        <stp>Dts=H</stp>
        <stp>cols=1;rows=262</stp>
        <tr r="FT7" s="184"/>
      </tp>
      <tp>
        <v>2552.5609999999997</v>
        <stp/>
        <stp>##V3_BDPV12</stp>
        <stp>CRM US Equity</stp>
        <stp>TRAIL_12M_FREE_CASH_FLOW</stp>
        <stp>[new model.xlsx]Combined Full Sample!R7C25</stp>
        <tr r="Y7" s="14"/>
      </tp>
      <tp>
        <v>107.19</v>
        <stp/>
        <stp>##V3_BDPV12</stp>
        <stp>CBLK US Equity</stp>
        <stp>IS_S&amp;M_EXPENSE_COMP_BASIS</stp>
        <stp>[new model.xlsx]Raw!R158C41</stp>
        <stp>BEST_FPERIOD_OVERRIDE=1TY</stp>
        <stp>EQY_FUND_CRNCY=USD</stp>
        <stp>FA_ADJUSTED=Y</stp>
        <tr r="AO158" s="4"/>
      </tp>
      <tp>
        <v>90.905000000000001</v>
        <stp/>
        <stp>##V3_BDPV12</stp>
        <stp>LPSN US Equity</stp>
        <stp>IS_S&amp;M_EXPENSE_COMP_BASIS</stp>
        <stp>[new model.xlsx]Raw!R157C41</stp>
        <stp>BEST_FPERIOD_OVERRIDE=1TY</stp>
        <stp>EQY_FUND_CRNCY=USD</stp>
        <stp>FA_ADJUSTED=Y</stp>
        <tr r="AO157" s="4"/>
      </tp>
      <tp t="s">
        <v>#N/A N/A</v>
        <stp/>
        <stp>##V3_BDPV12</stp>
        <stp>OPRA US Equity</stp>
        <stp>IS_S&amp;M_EXPENSE_COMP_BASIS</stp>
        <stp>[new model.xlsx]Raw!R174C41</stp>
        <stp>BEST_FPERIOD_OVERRIDE=1TY</stp>
        <stp>EQY_FUND_CRNCY=USD</stp>
        <stp>FA_ADJUSTED=Y</stp>
        <tr r="AO174" s="4"/>
      </tp>
      <tp t="s">
        <v>#N/A N/A</v>
        <stp/>
        <stp>##V3_BDHV12</stp>
        <stp>ZUO US Equity</stp>
        <stp>CURR_ENTP_VAL</stp>
        <stp>20181024-1AY</stp>
        <stp>10/24/2018</stp>
        <stp>[new model.xlsx]Sheet1!R7C100</stp>
        <stp>Dir=V</stp>
        <stp>CDR=5D</stp>
        <stp>Days=A</stp>
        <stp>Dts=H</stp>
        <stp>cols=1;rows=262</stp>
        <tr r="CV7" s="184"/>
      </tp>
      <tp>
        <v>55.640999999999998</v>
        <stp/>
        <stp>##V3_BDPV12</stp>
        <stp>ESTC US Equity</stp>
        <stp>IS_RD_EXPEND</stp>
        <stp>[new model.xlsx]Raw!R85C40</stp>
        <stp>BEST_FPERIOD_OVERRIDE=1TY</stp>
        <stp>EQY_FUND_CRNCY=USD</stp>
        <stp>FA_ADJUSTED=Y</stp>
        <tr r="AN85" s="4"/>
      </tp>
      <tp>
        <v>-5.0739999999999998</v>
        <stp/>
        <stp>##V3_BDPV12</stp>
        <stp>EVBG US Equity</stp>
        <stp>TRAIL_12M_FREE_CASH_FLOW</stp>
        <stp>[new model.xlsx]Combined Full Sample!R119C25</stp>
        <tr r="Y119" s="14"/>
      </tp>
      <tp>
        <v>30.43</v>
        <stp/>
        <stp>##V3_BDPV12</stp>
        <stp>PAYC US EQUITY</stp>
        <stp>IS_RD_EXPEND</stp>
        <stp>[new model.xlsx]Raw (2)!R41C40</stp>
        <stp>BEST_FPERIOD_OVERRIDE=1TY</stp>
        <stp>EQY_FUND_CRNCY=USD</stp>
        <stp>FA_ADJUSTED=Y</stp>
        <tr r="AN41" s="12"/>
      </tp>
      <tp>
        <v>190.14000000000001</v>
        <stp/>
        <stp>##V3_BDPV12</stp>
        <stp>INOV US Equity</stp>
        <stp>BEST_EBITDA</stp>
        <stp>[new model.xlsx]Raw (2)!R23C44</stp>
        <stp>BEST_FPERIOD_OVERRIDE=1TY</stp>
        <stp>EQY_FUND_CRNCY=USD</stp>
        <stp>FA_ADJUSTED=Y</stp>
        <tr r="AR23" s="12"/>
      </tp>
      <tp>
        <v>181.19699999999997</v>
        <stp/>
        <stp>##V3_BDPV12</stp>
        <stp>TVPT US Equity</stp>
        <stp>TRAIL_12M_FREE_CASH_FLOW</stp>
        <stp>[new model.xlsx]Combined Full Sample!R104C25</stp>
        <tr r="Y104" s="14"/>
      </tp>
      <tp>
        <v>153.16899999999998</v>
        <stp/>
        <stp>##V3_BDPV12</stp>
        <stp>EVTC US Equity</stp>
        <stp>TRAIL_12M_FREE_CASH_FLOW</stp>
        <stp>[new model.xlsx]Combined Full Sample!R105C25</stp>
        <tr r="Y105" s="14"/>
      </tp>
      <tp>
        <v>190.82</v>
        <stp/>
        <stp>##V3_BDPV12</stp>
        <stp>ZNGA US Equity</stp>
        <stp>BEST_EBITDA</stp>
        <stp>[new model.xlsx]Raw (2)!R93C44</stp>
        <stp>BEST_FPERIOD_OVERRIDE=1TY</stp>
        <stp>EQY_FUND_CRNCY=USD</stp>
        <stp>FA_ADJUSTED=Y</stp>
        <tr r="AR93" s="12"/>
      </tp>
      <tp>
        <v>385.12020000000001</v>
        <stp/>
        <stp>##V3_BDHV12</stp>
        <stp>CRW LN Equity</stp>
        <stp>CURR_ENTP_VAL</stp>
        <stp>20181024-1AY</stp>
        <stp>10/24/2018</stp>
        <stp>[new model.xlsx]Sheet1!R7C190</stp>
        <stp>Dir=V</stp>
        <stp>CDR=5D</stp>
        <stp>Days=A</stp>
        <stp>Dts=H</stp>
        <stp>cols=1;rows=262</stp>
        <tr r="GH7" s="184"/>
      </tp>
      <tp>
        <v>0.2419</v>
        <stp/>
        <stp>##V3_BDHV12</stp>
        <stp>HUT CN Equity</stp>
        <stp>CURR_ENTP_VAL</stp>
        <stp>20181024-1AY</stp>
        <stp>10/24/2018</stp>
        <stp>[new model.xlsx]Sheet1!R7C164</stp>
        <stp>Dir=V</stp>
        <stp>CDR=5D</stp>
        <stp>Days=A</stp>
        <stp>Dts=H</stp>
        <stp>cols=1;rows=262</stp>
        <tr r="FH7" s="184"/>
      </tp>
      <tp>
        <v>176.28</v>
        <stp/>
        <stp>##V3_BDPV12</stp>
        <stp>MDSO US EQUITY</stp>
        <stp>BEST_EBITDA</stp>
        <stp>[new model.xlsx]Raw (2)!R59C44</stp>
        <stp>BEST_FPERIOD_OVERRIDE=1TY</stp>
        <stp>EQY_FUND_CRNCY=USD</stp>
        <stp>FA_ADJUSTED=Y</stp>
        <tr r="AR59" s="12"/>
      </tp>
      <tp>
        <v>260.06900000000002</v>
        <stp/>
        <stp>##V3_BDPV12</stp>
        <stp>RNG US Equity</stp>
        <stp>IS_S&amp;M_EXPENSE_COMP_BASIS</stp>
        <stp>[new model.xlsx]Raw!R71C41</stp>
        <stp>BEST_FPERIOD_OVERRIDE=1TY</stp>
        <stp>EQY_FUND_CRNCY=USD</stp>
        <stp>FA_ADJUSTED=Y</stp>
        <tr r="AO71" s="4"/>
      </tp>
      <tp>
        <v>229.2115</v>
        <stp/>
        <stp>##V3_BDHV12</stp>
        <stp>AMBR US Equity</stp>
        <stp>CURR_ENTP_VAL</stp>
        <stp>20181024-1AY</stp>
        <stp>10/24/2018</stp>
        <stp>[new model.xlsx]Sheet1!R7C155</stp>
        <stp>Dir=V</stp>
        <stp>CDR=5D</stp>
        <stp>Days=A</stp>
        <stp>Dts=H</stp>
        <stp>cols=1;rows=262</stp>
        <tr r="EY7" s="184"/>
      </tp>
      <tp>
        <v>114.91200000000001</v>
        <stp/>
        <stp>##V3_BDPV12</stp>
        <stp>AMSWA US Equity</stp>
        <stp>TRAIL_12M_NET_SALES</stp>
        <stp>[new model.xlsx]Raw!R195C35</stp>
        <stp>EQY_FUND_CRNCY=USD</stp>
        <stp>FA_ADJUSTED=Y</stp>
        <tr r="AI195" s="4"/>
      </tp>
      <tp>
        <v>190.15199999999999</v>
        <stp/>
        <stp>##V3_BDPV12</stp>
        <stp>TLND US Equity</stp>
        <stp>TRAIL_12M_NET_SALES</stp>
        <stp>[new model.xlsx]Raw (2)!R28C35</stp>
        <stp>EQY_FUND_CRNCY=USD</stp>
        <stp>FA_ADJUSTED=Y</stp>
        <tr r="AI28" s="12"/>
      </tp>
      <tp>
        <v>433.42700000000002</v>
        <stp/>
        <stp>##V3_BDPV12</stp>
        <stp>CHKP US Equity</stp>
        <stp>IS_S&amp;M_EXPENSE_COMP_BASIS</stp>
        <stp>[new model.xlsx]Raw!R38C41</stp>
        <stp>BEST_FPERIOD_OVERRIDE=1TY</stp>
        <stp>EQY_FUND_CRNCY=USD</stp>
        <stp>FA_ADJUSTED=Y</stp>
        <tr r="AO38" s="4"/>
      </tp>
      <tp>
        <v>88.721999999999994</v>
        <stp/>
        <stp>##V3_BDPV12</stp>
        <stp>COUP US EQUITY</stp>
        <stp>IS_S&amp;M_EXPENSE_COMP_BASIS</stp>
        <stp>[new model.xlsx]Raw (2)!R51C41</stp>
        <stp>BEST_FPERIOD_OVERRIDE=1TY</stp>
        <stp>EQY_FUND_CRNCY=USD</stp>
        <stp>FA_ADJUSTED=Y</stp>
        <tr r="AO51" s="12"/>
      </tp>
      <tp t="s">
        <v>#N/A N/A</v>
        <stp/>
        <stp>##V3_BDPV12</stp>
        <stp>PRTHU US Equity</stp>
        <stp>BEST_SALES</stp>
        <stp>[new model.xlsx]Raw!R169C36</stp>
        <stp>BEST_FPERIOD_OVERRIDE=1TY</stp>
        <stp>EQY_FUND_CRNCY=USD</stp>
        <stp>FA_ADJUSTED=Y</stp>
        <tr r="AJ169" s="4"/>
      </tp>
      <tp t="s">
        <v>#N/A N/A</v>
        <stp/>
        <stp>##V3_BDPV12</stp>
        <stp>JKHY US Equity</stp>
        <stp>IS_S&amp;M_EXPENSE_COMP_BASIS</stp>
        <stp>[new model.xlsx]Raw!R51C41</stp>
        <stp>BEST_FPERIOD_OVERRIDE=1TY</stp>
        <stp>EQY_FUND_CRNCY=USD</stp>
        <stp>FA_ADJUSTED=Y</stp>
        <tr r="AO51" s="4"/>
      </tp>
      <tp>
        <v>59.375</v>
        <stp/>
        <stp>##V3_BDPV12</stp>
        <stp>MODN US Equity</stp>
        <stp>BEST_GROSS_MARGIN</stp>
        <stp>[new model.xlsx]Raw!R183C39</stp>
        <stp>BEST_FPERIOD_OVERRIDE=1TY</stp>
        <stp>EQY_FUND_CRNCY=USD</stp>
        <stp>FA_ADJUSTED=Y</stp>
        <tr r="AM183" s="4"/>
      </tp>
      <tp>
        <v>259.52550000000002</v>
        <stp/>
        <stp>##V3_BDHV12</stp>
        <stp>DMRC US Equity</stp>
        <stp>CURR_ENTP_VAL</stp>
        <stp>10/24/2018</stp>
        <stp>10/24/2018</stp>
        <stp>[new model.xlsx]Raw!R199C34</stp>
        <stp>EQY_FUND_CRNCY=USD</stp>
        <tr r="AH199" s="4"/>
      </tp>
      <tp>
        <v>114.75</v>
        <stp/>
        <stp>##V3_BDPV12</stp>
        <stp>CISN US Equity</stp>
        <stp>IS_S&amp;M_EXPENSE_COMP_BASIS</stp>
        <stp>[new model.xlsx]Raw!R129C41</stp>
        <stp>BEST_FPERIOD_OVERRIDE=1TY</stp>
        <stp>EQY_FUND_CRNCY=USD</stp>
        <stp>FA_ADJUSTED=Y</stp>
        <tr r="AO129" s="4"/>
      </tp>
      <tp t="s">
        <v>#N/A N/A</v>
        <stp/>
        <stp>##V3_BDPV12</stp>
        <stp>MJCO US Equity</stp>
        <stp>BEST_GROSS_MARGIN</stp>
        <stp>[new model.xlsx]Raw!R203C39</stp>
        <stp>BEST_FPERIOD_OVERRIDE=1TY</stp>
        <stp>EQY_FUND_CRNCY=USD</stp>
        <stp>FA_ADJUSTED=Y</stp>
        <tr r="AM203" s="4"/>
      </tp>
      <tp>
        <v>315.96299999999997</v>
        <stp/>
        <stp>##V3_BDPV12</stp>
        <stp>NUAN US Equity</stp>
        <stp>BS_CASH_NEAR_CASH_ITEM</stp>
        <stp>[new model.xlsx]Combined Full Sample!R60C26</stp>
        <tr r="Z60" s="14"/>
      </tp>
      <tp>
        <v>1410.3389999999999</v>
        <stp/>
        <stp>##V3_BDPV12</stp>
        <stp>TEAM US Equity</stp>
        <stp>BS_CASH_NEAR_CASH_ITEM</stp>
        <stp>[new model.xlsx]Combined Full Sample!R21C26</stp>
        <tr r="Z21" s="14"/>
      </tp>
      <tp>
        <v>58.157999999999994</v>
        <stp/>
        <stp>##V3_BDPV12</stp>
        <stp>SMAR US Equity</stp>
        <stp>BS_CASH_NEAR_CASH_ITEM</stp>
        <stp>[new model.xlsx]Combined Full Sample!R90C26</stp>
        <tr r="Z90" s="14"/>
      </tp>
      <tp>
        <v>-52.5</v>
        <stp/>
        <stp>##V3_BDPV12</stp>
        <stp>ZUO US EQUITY</stp>
        <stp>BEST_EBITDA</stp>
        <stp>[new model.xlsx]Raw (2)!R15C44</stp>
        <stp>BEST_FPERIOD_OVERRIDE=1TY</stp>
        <stp>EQY_FUND_CRNCY=USD</stp>
        <stp>FA_ADJUSTED=Y</stp>
        <tr r="AR15" s="12"/>
      </tp>
      <tp>
        <v>1134.355</v>
        <stp/>
        <stp>##V3_BDPV12</stp>
        <stp>WDAY US Equity</stp>
        <stp>BS_CASH_NEAR_CASH_ITEM</stp>
        <stp>[new model.xlsx]Combined Full Sample!R14C26</stp>
        <tr r="Z14" s="14"/>
      </tp>
      <tp>
        <v>99.6</v>
        <stp/>
        <stp>##V3_BDPV12</stp>
        <stp>CDAY US Equity</stp>
        <stp>BS_CASH_NEAR_CASH_ITEM</stp>
        <stp>[new model.xlsx]Combined Full Sample!R59C26</stp>
        <tr r="Z59" s="14"/>
      </tp>
      <tp>
        <v>124.613</v>
        <stp/>
        <stp>##V3_BDPV12</stp>
        <stp>EPAY US Equity</stp>
        <stp>BS_CASH_NEAR_CASH_ITEM</stp>
        <stp>[new model.xlsx]Combined Full Sample!R80C26</stp>
        <tr r="Z80" s="14"/>
      </tp>
      <tp>
        <v>410.72699999999998</v>
        <stp/>
        <stp>##V3_BDPV12</stp>
        <stp>CVLT US Equity</stp>
        <stp>IS_S&amp;M_EXPENSE_COMP_BASIS</stp>
        <stp>[new model.xlsx]Raw!R109C41</stp>
        <stp>BEST_FPERIOD_OVERRIDE=1TY</stp>
        <stp>EQY_FUND_CRNCY=USD</stp>
        <stp>FA_ADJUSTED=Y</stp>
        <tr r="AO109" s="4"/>
      </tp>
      <tp>
        <v>171.65699999999998</v>
        <stp/>
        <stp>##V3_BDPV12</stp>
        <stp>GWRE US Equity</stp>
        <stp>IS_RD_EXPEND</stp>
        <stp>[new model.xlsx]Raw!R64C40</stp>
        <stp>BEST_FPERIOD_OVERRIDE=1TY</stp>
        <stp>EQY_FUND_CRNCY=USD</stp>
        <stp>FA_ADJUSTED=Y</stp>
        <tr r="AN64" s="4"/>
      </tp>
      <tp>
        <v>2460.3000000000002</v>
        <stp/>
        <stp>##V3_BDPV12</stp>
        <stp>INTU US Equity</stp>
        <stp>BEST_EBITDA</stp>
        <stp>[new model.xlsx]Raw (2)!R94C44</stp>
        <stp>BEST_FPERIOD_OVERRIDE=1TY</stp>
        <stp>EQY_FUND_CRNCY=USD</stp>
        <stp>FA_ADJUSTED=Y</stp>
        <tr r="AR94" s="12"/>
      </tp>
      <tp>
        <v>270.33699999999999</v>
        <stp/>
        <stp>##V3_BDPV12</stp>
        <stp>XNET US Equity</stp>
        <stp>TRAIL_12M_NET_SALES</stp>
        <stp>[new model.xlsx]Raw!R192C35</stp>
        <stp>EQY_FUND_CRNCY=USD</stp>
        <stp>FA_ADJUSTED=Y</stp>
        <tr r="AI192" s="4"/>
      </tp>
      <tp>
        <v>82.075999999999993</v>
        <stp/>
        <stp>##V3_BDPV12</stp>
        <stp>AZPN US Equity</stp>
        <stp>IS_RD_EXPEND</stp>
        <stp>[new model.xlsx]Raw!R66C40</stp>
        <stp>BEST_FPERIOD_OVERRIDE=1TY</stp>
        <stp>EQY_FUND_CRNCY=USD</stp>
        <stp>FA_ADJUSTED=Y</stp>
        <tr r="AN66" s="4"/>
      </tp>
      <tp>
        <v>320.18299999999999</v>
        <stp/>
        <stp>##V3_BDPV12</stp>
        <stp>VEEV US EQUITY</stp>
        <stp>BS_CASH_NEAR_CASH_ITEM</stp>
        <stp>[new model.xlsx]Combined Full Sample!R182C26</stp>
        <tr r="Z182" s="14"/>
      </tp>
      <tp t="s">
        <v>#N/A N/A</v>
        <stp/>
        <stp>##V3_BDPV12</stp>
        <stp>PRTHU US Equity</stp>
        <stp>BEST_GROSS_MARGIN</stp>
        <stp>[new model.xlsx]Raw!R169C39</stp>
        <stp>BEST_FPERIOD_OVERRIDE=1TY</stp>
        <stp>EQY_FUND_CRNCY=USD</stp>
        <stp>FA_ADJUSTED=Y</stp>
        <tr r="AM169" s="4"/>
      </tp>
      <tp>
        <v>-43.917999999999999</v>
        <stp/>
        <stp>##V3_BDPV12</stp>
        <stp>OKTA US EQUITY</stp>
        <stp>BEST_EBITDA</stp>
        <stp>[new model.xlsx]Raw (2)!R31C44</stp>
        <stp>BEST_FPERIOD_OVERRIDE=1TY</stp>
        <stp>EQY_FUND_CRNCY=USD</stp>
        <stp>FA_ADJUSTED=Y</stp>
        <tr r="AR31" s="12"/>
      </tp>
      <tp>
        <v>463.17500000000001</v>
        <stp/>
        <stp>##V3_BDPV12</stp>
        <stp>LOGM US EQUITY</stp>
        <stp>BEST_EBITDA</stp>
        <stp>[new model.xlsx]Raw (2)!R65C44</stp>
        <stp>BEST_FPERIOD_OVERRIDE=1TY</stp>
        <stp>EQY_FUND_CRNCY=USD</stp>
        <stp>FA_ADJUSTED=Y</stp>
        <tr r="AR65" s="12"/>
      </tp>
      <tp>
        <v>376.40519999999998</v>
        <stp/>
        <stp>##V3_BDHV12</stp>
        <stp>MGIC US Equity</stp>
        <stp>CURR_ENTP_VAL</stp>
        <stp>20181024-1AY</stp>
        <stp>10/24/2018</stp>
        <stp>[new model.xlsx]Sheet1!R7C148</stp>
        <stp>Dir=V</stp>
        <stp>CDR=5D</stp>
        <stp>Days=A</stp>
        <stp>Dts=H</stp>
        <stp>cols=1;rows=262</stp>
        <tr r="ER7" s="184"/>
      </tp>
      <tp>
        <v>225.69399999999999</v>
        <stp/>
        <stp>##V3_BDPV12</stp>
        <stp>SHOP US EQUITY</stp>
        <stp>IS_S&amp;M_EXPENSE_COMP_BASIS</stp>
        <stp>[new model.xlsx]Raw (2)!R16C41</stp>
        <stp>BEST_FPERIOD_OVERRIDE=1TY</stp>
        <stp>EQY_FUND_CRNCY=USD</stp>
        <stp>FA_ADJUSTED=Y</stp>
        <tr r="AO16" s="12"/>
      </tp>
      <tp>
        <v>-16.513000000000002</v>
        <stp/>
        <stp>##V3_BDPV12</stp>
        <stp>PRO US Equity</stp>
        <stp>BEST_EBITDA</stp>
        <stp>[new model.xlsx]Raw (2)!R88C44</stp>
        <stp>BEST_FPERIOD_OVERRIDE=1TY</stp>
        <stp>EQY_FUND_CRNCY=USD</stp>
        <stp>FA_ADJUSTED=Y</stp>
        <tr r="AR88" s="12"/>
      </tp>
      <tp>
        <v>40.917999999999999</v>
        <stp/>
        <stp>##V3_BDPV12</stp>
        <stp>SDL LN Equity</stp>
        <stp>BEST_EBITDA</stp>
        <stp>[new model.xlsx]Raw (2)!R104C44</stp>
        <stp>BEST_FPERIOD_OVERRIDE=1TY</stp>
        <stp>EQY_FUND_CRNCY=USD</stp>
        <stp>FA_ADJUSTED=Y</stp>
        <tr r="AR104" s="12"/>
      </tp>
      <tp>
        <v>1408.5399</v>
        <stp/>
        <stp>##V3_BDHV12</stp>
        <stp>WK US Equity</stp>
        <stp>CUR_MKT_CAP</stp>
        <stp>10/24/2018</stp>
        <stp>10/24/2018</stp>
        <stp>[new model.xlsx]Raw (2)!R64C32</stp>
        <stp>EQY_FUND_CRNCY=USD</stp>
        <tr r="AF64" s="12"/>
      </tp>
      <tp>
        <v>2748.4939999999997</v>
        <stp/>
        <stp>##V3_BDPV12</stp>
        <stp>SSNC US Equity</stp>
        <stp>TRAIL_12M_NET_SALES</stp>
        <stp>[new model.xlsx]Raw (2)!R70C35</stp>
        <stp>EQY_FUND_CRNCY=USD</stp>
        <stp>FA_ADJUSTED=Y</stp>
        <tr r="AI70" s="12"/>
      </tp>
      <tp>
        <v>190.89299999999997</v>
        <stp/>
        <stp>##V3_BDPV12</stp>
        <stp>TRHC US Equity</stp>
        <stp>TRAIL_12M_NET_SALES</stp>
        <stp>[new model.xlsx]Raw (2)!R76C35</stp>
        <stp>EQY_FUND_CRNCY=USD</stp>
        <stp>FA_ADJUSTED=Y</stp>
        <tr r="AI76" s="12"/>
      </tp>
      <tp>
        <v>649.65700000000004</v>
        <stp/>
        <stp>##V3_BDPV12</stp>
        <stp>NTNX US Equity</stp>
        <stp>IS_S&amp;M_EXPENSE_COMP_BASIS</stp>
        <stp>[new model.xlsx]Raw!R67C41</stp>
        <stp>BEST_FPERIOD_OVERRIDE=1TY</stp>
        <stp>EQY_FUND_CRNCY=USD</stp>
        <stp>FA_ADJUSTED=Y</stp>
        <tr r="AO67" s="4"/>
      </tp>
      <tp>
        <v>16.635999999999999</v>
        <stp/>
        <stp>##V3_BDPV12</stp>
        <stp>DMRC US Equity</stp>
        <stp>IS_S&amp;M_EXPENSE_COMP_BASIS</stp>
        <stp>[new model.xlsx]Raw!R199C41</stp>
        <stp>BEST_FPERIOD_OVERRIDE=1TY</stp>
        <stp>EQY_FUND_CRNCY=USD</stp>
        <stp>FA_ADJUSTED=Y</stp>
        <tr r="AO199" s="4"/>
      </tp>
      <tp t="s">
        <v>#N/A N/A</v>
        <stp/>
        <stp>##V3_BDPV12</stp>
        <stp>EGOV US Equity</stp>
        <stp>IS_S&amp;M_EXPENSE_COMP_BASIS</stp>
        <stp>[new model.xlsx]Raw!R168C41</stp>
        <stp>BEST_FPERIOD_OVERRIDE=1TY</stp>
        <stp>EQY_FUND_CRNCY=USD</stp>
        <stp>FA_ADJUSTED=Y</stp>
        <tr r="AO168" s="4"/>
      </tp>
      <tp>
        <v>299.20310000000001</v>
        <stp/>
        <stp>##V3_BDHV12</stp>
        <stp>MITK US Equity</stp>
        <stp>CURR_ENTP_VAL</stp>
        <stp>10/24/2018</stp>
        <stp>10/24/2018</stp>
        <stp>[new model.xlsx]Raw!R198C34</stp>
        <stp>EQY_FUND_CRNCY=USD</stp>
        <tr r="AH198" s="4"/>
      </tp>
      <tp>
        <v>84.161000000000001</v>
        <stp/>
        <stp>##V3_BDPV12</stp>
        <stp>WK US Equity</stp>
        <stp>IS_S&amp;M_EXPENSE_COMP_BASIS</stp>
        <stp>[new model.xlsx]Raw!R153C41</stp>
        <stp>BEST_FPERIOD_OVERRIDE=1TY</stp>
        <stp>EQY_FUND_CRNCY=USD</stp>
        <stp>FA_ADJUSTED=Y</stp>
        <tr r="AO153" s="4"/>
      </tp>
      <tp>
        <v>80.713999999999999</v>
        <stp/>
        <stp>##V3_BDPV12</stp>
        <stp>BL US Equity</stp>
        <stp>BEST_GROSS_MARGIN</stp>
        <stp>[new model.xlsx]Raw!R117C39</stp>
        <stp>BEST_FPERIOD_OVERRIDE=1TY</stp>
        <stp>EQY_FUND_CRNCY=USD</stp>
        <stp>FA_ADJUSTED=Y</stp>
        <tr r="AM117" s="4"/>
      </tp>
      <tp>
        <v>819.14400000000001</v>
        <stp/>
        <stp>##V3_BDPV12</stp>
        <stp>EEFT US Equity</stp>
        <stp>BS_CASH_NEAR_CASH_ITEM</stp>
        <stp>[new model.xlsx]Combined Full Sample!R53C26</stp>
        <tr r="Z53" s="14"/>
      </tp>
      <tp>
        <v>46.997999999999998</v>
        <stp/>
        <stp>##V3_BDPV12</stp>
        <stp>EVBG US Equity</stp>
        <stp>IS_S&amp;M_EXPENSE_COMP_BASIS</stp>
        <stp>[new model.xlsx]Raw!R148C41</stp>
        <stp>BEST_FPERIOD_OVERRIDE=1TY</stp>
        <stp>EQY_FUND_CRNCY=USD</stp>
        <stp>FA_ADJUSTED=Y</stp>
        <tr r="AO148" s="4"/>
      </tp>
      <tp>
        <v>73.62</v>
        <stp/>
        <stp>##V3_BDPV12</stp>
        <stp>WK US Equity</stp>
        <stp>BEST_GROSS_MARGIN</stp>
        <stp>[new model.xlsx]Raw (2)!R64C39</stp>
        <stp>BEST_FPERIOD_OVERRIDE=1TY</stp>
        <stp>EQY_FUND_CRNCY=USD</stp>
        <stp>FA_ADJUSTED=Y</stp>
        <tr r="AM64" s="12"/>
      </tp>
      <tp>
        <v>66.8</v>
        <stp/>
        <stp>##V3_BDPV12</stp>
        <stp>OSPN US Equity</stp>
        <stp>BEST_GROSS_MARGIN</stp>
        <stp>[new model.xlsx]Raw!R176C39</stp>
        <stp>BEST_FPERIOD_OVERRIDE=1TY</stp>
        <stp>EQY_FUND_CRNCY=USD</stp>
        <stp>FA_ADJUSTED=Y</stp>
        <tr r="AM176" s="4"/>
      </tp>
      <tp>
        <v>68.83</v>
        <stp/>
        <stp>##V3_BDPV12</stp>
        <stp>ZIXI US Equity</stp>
        <stp>TRAIL_12M_NET_SALES</stp>
        <stp>[new model.xlsx]Raw!R201C35</stp>
        <stp>EQY_FUND_CRNCY=USD</stp>
        <stp>FA_ADJUSTED=Y</stp>
        <tr r="AI201" s="4"/>
      </tp>
      <tp>
        <v>160.947</v>
        <stp/>
        <stp>##V3_BDPV12</stp>
        <stp>PVTL US Equity</stp>
        <stp>IS_RD_EXPEND</stp>
        <stp>[new model.xlsx]Raw!R83C40</stp>
        <stp>BEST_FPERIOD_OVERRIDE=1TY</stp>
        <stp>EQY_FUND_CRNCY=USD</stp>
        <stp>FA_ADJUSTED=Y</stp>
        <tr r="AN83" s="4"/>
      </tp>
      <tp>
        <v>212.953</v>
        <stp/>
        <stp>##V3_BDPV12</stp>
        <stp>YEXT US Equity</stp>
        <stp>TRAIL_12M_NET_SALES</stp>
        <stp>[new model.xlsx]Raw!R135C35</stp>
        <stp>EQY_FUND_CRNCY=USD</stp>
        <stp>FA_ADJUSTED=Y</stp>
        <tr r="AI135" s="4"/>
      </tp>
      <tp>
        <v>5.1309999999999993</v>
        <stp/>
        <stp>##V3_BDPV12</stp>
        <stp>UPLD US Equity</stp>
        <stp>TRAIL_12M_FREE_CASH_FLOW</stp>
        <stp>[new model.xlsx]Combined Full Sample!R144C25</stp>
        <tr r="Y144" s="14"/>
      </tp>
      <tp>
        <v>30.143000000000001</v>
        <stp/>
        <stp>##V3_BDPV12</stp>
        <stp>APPF US Equity</stp>
        <stp>TRAIL_12M_FREE_CASH_FLOW</stp>
        <stp>[new model.xlsx]Combined Full Sample!R101C25</stp>
        <tr r="Y101" s="14"/>
      </tp>
      <tp>
        <v>-25.271000000000001</v>
        <stp/>
        <stp>##V3_BDPV12</stp>
        <stp>APPN US Equity</stp>
        <stp>TRAIL_12M_FREE_CASH_FLOW</stp>
        <stp>[new model.xlsx]Combined Full Sample!R117C25</stp>
        <tr r="Y117" s="14"/>
      </tp>
      <tp>
        <v>34.721000000000004</v>
        <stp/>
        <stp>##V3_BDPV12</stp>
        <stp>SPSC US Equity</stp>
        <stp>TRAIL_12M_FREE_CASH_FLOW</stp>
        <stp>[new model.xlsx]Combined Full Sample!R120C25</stp>
        <tr r="Y120" s="14"/>
      </tp>
      <tp>
        <v>-19.381999999999998</v>
        <stp/>
        <stp>##V3_BDPV12</stp>
        <stp>LPSN US Equity</stp>
        <stp>TRAIL_12M_FREE_CASH_FLOW</stp>
        <stp>[new model.xlsx]Combined Full Sample!R127C25</stp>
        <tr r="Y127" s="14"/>
      </tp>
      <tp>
        <v>129.803</v>
        <stp/>
        <stp>##V3_BDPV12</stp>
        <stp>PFPT US Equity</stp>
        <stp>IS_RD_EXPEND</stp>
        <stp>[new model.xlsx]Raw!R77C40</stp>
        <stp>BEST_FPERIOD_OVERRIDE=1TY</stp>
        <stp>EQY_FUND_CRNCY=USD</stp>
        <stp>FA_ADJUSTED=Y</stp>
        <tr r="AN77" s="4"/>
      </tp>
      <tp>
        <v>1186</v>
        <stp/>
        <stp>##V3_BDPV12</stp>
        <stp>INTU US Equity</stp>
        <stp>IS_RD_EXPEND</stp>
        <stp>[new model.xlsx]Raw!R23C40</stp>
        <stp>BEST_FPERIOD_OVERRIDE=1TY</stp>
        <stp>EQY_FUND_CRNCY=USD</stp>
        <stp>FA_ADJUSTED=Y</stp>
        <tr r="AN23" s="4"/>
      </tp>
      <tp>
        <v>3.3149999999999999</v>
        <stp/>
        <stp>##V3_BDPV12</stp>
        <stp>APTI US Equity</stp>
        <stp>TRAIL_12M_FREE_CASH_FLOW</stp>
        <stp>[new model.xlsx]Combined Full Sample!R129C25</stp>
        <tr r="Y129" s="14"/>
      </tp>
      <tp>
        <v>42.815999999999995</v>
        <stp/>
        <stp>##V3_BDPV12</stp>
        <stp>QLYS US EQUITY</stp>
        <stp>IS_RD_EXPEND</stp>
        <stp>[new model.xlsx]Raw (2)!R57C40</stp>
        <stp>BEST_FPERIOD_OVERRIDE=1TY</stp>
        <stp>EQY_FUND_CRNCY=USD</stp>
        <stp>FA_ADJUSTED=Y</stp>
        <tr r="AN57" s="12"/>
      </tp>
      <tp>
        <v>32.362014807011974</v>
        <stp/>
        <stp>##V3_BDPV12</stp>
        <stp>FDEV LN Equity</stp>
        <stp>TRAIL_12M_GROSS_PROFIT</stp>
        <stp>[new model.xlsx]Raw (2)!R69C38</stp>
        <stp>EQY_FUND_CRNCY=USD</stp>
        <stp>FA_ADJUSTED=Y</stp>
        <tr r="AL69" s="12"/>
      </tp>
      <tp>
        <v>150.03300000000002</v>
        <stp/>
        <stp>##V3_BDPV12</stp>
        <stp>OMCL US Equity</stp>
        <stp>BEST_EBITDA</stp>
        <stp>[new model.xlsx]Raw (2)!R96C44</stp>
        <stp>BEST_FPERIOD_OVERRIDE=1TY</stp>
        <stp>EQY_FUND_CRNCY=USD</stp>
        <stp>FA_ADJUSTED=Y</stp>
        <tr r="AR96" s="12"/>
      </tp>
      <tp>
        <v>1451.2235000000001</v>
        <stp/>
        <stp>##V3_BDHV12</stp>
        <stp>AVV LN Equity</stp>
        <stp>CURR_ENTP_VAL</stp>
        <stp>20181024-1AY</stp>
        <stp>10/24/2018</stp>
        <stp>[new model.xlsx]Sheet1!R7C184</stp>
        <stp>Dir=V</stp>
        <stp>CDR=5D</stp>
        <stp>Days=A</stp>
        <stp>Dts=H</stp>
        <stp>cols=1;rows=262</stp>
        <tr r="GB7" s="184"/>
      </tp>
      <tp>
        <v>118.544</v>
        <stp/>
        <stp>##V3_BDPV12</stp>
        <stp>QLYS US EQUITY</stp>
        <stp>BEST_EBITDA</stp>
        <stp>[new model.xlsx]Raw (2)!R57C44</stp>
        <stp>BEST_FPERIOD_OVERRIDE=1TY</stp>
        <stp>EQY_FUND_CRNCY=USD</stp>
        <stp>FA_ADJUSTED=Y</stp>
        <tr r="AR57" s="12"/>
      </tp>
      <tp>
        <v>-58.683120000000002</v>
        <stp/>
        <stp>##V3_BDPV12</stp>
        <stp>PRO US Equity</stp>
        <stp>TRAIL_12M_NET_INC</stp>
        <stp>[new model.xlsx]Raw!R165C45</stp>
        <stp>EQY_FUND_CRNCY=USD</stp>
        <stp>FA_ADJUSTED=Y</stp>
        <tr r="AS165" s="4"/>
      </tp>
      <tp>
        <v>414.524</v>
        <stp/>
        <stp>##V3_BDPV12</stp>
        <stp>PTC US Equity</stp>
        <stp>IS_S&amp;M_EXPENSE_COMP_BASIS</stp>
        <stp>[new model.xlsx]Raw!R53C41</stp>
        <stp>BEST_FPERIOD_OVERRIDE=1TY</stp>
        <stp>EQY_FUND_CRNCY=USD</stp>
        <stp>FA_ADJUSTED=Y</stp>
        <tr r="AO53" s="4"/>
      </tp>
      <tp t="s">
        <v>#N/A N/A</v>
        <stp/>
        <stp>##V3_BDPV12</stp>
        <stp>FDC US Equity</stp>
        <stp>IS_S&amp;M_EXPENSE_COMP_BASIS</stp>
        <stp>[new model.xlsx]Raw!R33C41</stp>
        <stp>BEST_FPERIOD_OVERRIDE=1TY</stp>
        <stp>EQY_FUND_CRNCY=USD</stp>
        <stp>FA_ADJUSTED=Y</stp>
        <tr r="AO33" s="4"/>
      </tp>
      <tp>
        <v>95.483999999999995</v>
        <stp/>
        <stp>##V3_BDPV12</stp>
        <stp>PCTY US Equity</stp>
        <stp>IS_S&amp;M_EXPENSE_COMP_BASIS</stp>
        <stp>[new model.xlsx]Raw!R97C41</stp>
        <stp>BEST_FPERIOD_OVERRIDE=1TY</stp>
        <stp>EQY_FUND_CRNCY=USD</stp>
        <stp>FA_ADJUSTED=Y</stp>
        <tr r="AO97" s="4"/>
      </tp>
      <tp>
        <v>79.468199999999996</v>
        <stp/>
        <stp>##V3_BDHV12</stp>
        <stp>EGAN US Equity</stp>
        <stp>CURR_ENTP_VAL</stp>
        <stp>20181024-1AY</stp>
        <stp>10/24/2018</stp>
        <stp>[new model.xlsx]Sheet1!R7C159</stp>
        <stp>Dir=V</stp>
        <stp>CDR=5D</stp>
        <stp>Days=A</stp>
        <stp>Dts=H</stp>
        <stp>cols=1;rows=262</stp>
        <tr r="FC7" s="184"/>
      </tp>
      <tp>
        <v>182.97229999999999</v>
        <stp/>
        <stp>##V3_BDHV12</stp>
        <stp>TNAV US Equity</stp>
        <stp>CURR_ENTP_VAL</stp>
        <stp>20181024-1AY</stp>
        <stp>10/24/2018</stp>
        <stp>[new model.xlsx]Sheet1!R7C160</stp>
        <stp>Dir=V</stp>
        <stp>CDR=5D</stp>
        <stp>Days=A</stp>
        <stp>Dts=H</stp>
        <stp>cols=1;rows=262</stp>
        <tr r="FD7" s="184"/>
      </tp>
      <tp>
        <v>25.46</v>
        <stp/>
        <stp>##V3_BDPV12</stp>
        <stp>CRW LN Equity</stp>
        <stp>BEST_EBITDA</stp>
        <stp>[new model.xlsx]Raw (2)!R83C44</stp>
        <stp>BEST_FPERIOD_OVERRIDE=1TY</stp>
        <stp>EQY_FUND_CRNCY=USD</stp>
        <stp>FA_ADJUSTED=Y</stp>
        <tr r="AR83" s="12"/>
      </tp>
      <tp>
        <v>246.80539999999999</v>
        <stp/>
        <stp>##V3_BDHV12</stp>
        <stp>AGYS US Equity</stp>
        <stp>CURR_ENTP_VAL</stp>
        <stp>20181024-1AY</stp>
        <stp>10/24/2018</stp>
        <stp>[new model.xlsx]Sheet1!R7C149</stp>
        <stp>Dir=V</stp>
        <stp>CDR=5D</stp>
        <stp>Days=A</stp>
        <stp>Dts=H</stp>
        <stp>cols=1;rows=262</stp>
        <tr r="ES7" s="184"/>
      </tp>
      <tp>
        <v>37.868000000000002</v>
        <stp/>
        <stp>##V3_BDPV12</stp>
        <stp>GBG LN Equity</stp>
        <stp>BEST_EBITDA</stp>
        <stp>[new model.xlsx]Raw (2)!R103C44</stp>
        <stp>BEST_FPERIOD_OVERRIDE=1TY</stp>
        <stp>EQY_FUND_CRNCY=USD</stp>
        <stp>FA_ADJUSTED=Y</stp>
        <tr r="AR103" s="12"/>
      </tp>
      <tp>
        <v>529.38099999999997</v>
        <stp/>
        <stp>##V3_BDPV12</stp>
        <stp>OTEX CN Equity</stp>
        <stp>IS_S&amp;M_EXPENSE_COMP_BASIS</stp>
        <stp>[new model.xlsx]Raw!R56C41</stp>
        <stp>BEST_FPERIOD_OVERRIDE=1TY</stp>
        <stp>EQY_FUND_CRNCY=USD</stp>
        <stp>FA_ADJUSTED=Y</stp>
        <tr r="AO56" s="4"/>
      </tp>
      <tp>
        <v>729.54160000000002</v>
        <stp/>
        <stp>##V3_BDHV12</stp>
        <stp>QIWI US Equity</stp>
        <stp>CURR_ENTP_VAL</stp>
        <stp>20181024-1AY</stp>
        <stp>10/24/2018</stp>
        <stp>[new model.xlsx]Sheet1!R7C137</stp>
        <stp>Dir=V</stp>
        <stp>CDR=5D</stp>
        <stp>Days=A</stp>
        <stp>Dts=H</stp>
        <stp>cols=1;rows=262</stp>
        <tr r="EG7" s="184"/>
      </tp>
      <tp>
        <v>70</v>
        <stp/>
        <stp>##V3_BDPV12</stp>
        <stp>ALLT US Equity</stp>
        <stp>BEST_GROSS_MARGIN</stp>
        <stp>[new model.xlsx]Raw!R209C39</stp>
        <stp>BEST_FPERIOD_OVERRIDE=1TY</stp>
        <stp>EQY_FUND_CRNCY=USD</stp>
        <stp>FA_ADJUSTED=Y</stp>
        <tr r="AM209" s="4"/>
      </tp>
      <tp>
        <v>162.279</v>
        <stp/>
        <stp>##V3_BDPV12</stp>
        <stp>PEGA US Equity</stp>
        <stp>BS_CASH_NEAR_CASH_ITEM</stp>
        <stp>[new model.xlsx]Combined Full Sample!R63C26</stp>
        <tr r="Z63" s="14"/>
      </tp>
      <tp>
        <v>85.05</v>
        <stp/>
        <stp>##V3_BDPV12</stp>
        <stp>MOBL US Equity</stp>
        <stp>BEST_GROSS_MARGIN</stp>
        <stp>[new model.xlsx]Raw!R185C39</stp>
        <stp>BEST_FPERIOD_OVERRIDE=1TY</stp>
        <stp>EQY_FUND_CRNCY=USD</stp>
        <stp>FA_ADJUSTED=Y</stp>
        <tr r="AM185" s="4"/>
      </tp>
      <tp>
        <v>62.9</v>
        <stp/>
        <stp>##V3_BDPV12</stp>
        <stp>IIIV US Equity</stp>
        <stp>BEST_GROSS_MARGIN</stp>
        <stp>[new model.xlsx]Raw!R181C39</stp>
        <stp>BEST_FPERIOD_OVERRIDE=1TY</stp>
        <stp>EQY_FUND_CRNCY=USD</stp>
        <stp>FA_ADJUSTED=Y</stp>
        <tr r="AM181" s="4"/>
      </tp>
      <tp>
        <v>73.835999999999999</v>
        <stp/>
        <stp>##V3_BDPV12</stp>
        <stp>MIME US Equity</stp>
        <stp>BEST_GROSS_MARGIN</stp>
        <stp>[new model.xlsx]Raw!R125C39</stp>
        <stp>BEST_FPERIOD_OVERRIDE=1TY</stp>
        <stp>EQY_FUND_CRNCY=USD</stp>
        <stp>FA_ADJUSTED=Y</stp>
        <tr r="AM125" s="4"/>
      </tp>
      <tp>
        <v>27.244</v>
        <stp/>
        <stp>##V3_BDPV12</stp>
        <stp>MGIC US Equity</stp>
        <stp>IS_S&amp;M_EXPENSE_COMP_BASIS</stp>
        <stp>[new model.xlsx]Raw!R191C41</stp>
        <stp>BEST_FPERIOD_OVERRIDE=1TY</stp>
        <stp>EQY_FUND_CRNCY=USD</stp>
        <stp>FA_ADJUSTED=Y</stp>
        <tr r="AO191" s="4"/>
      </tp>
      <tp>
        <v>71.825000000000003</v>
        <stp/>
        <stp>##V3_BDPV12</stp>
        <stp>MB US Equity</stp>
        <stp>IS_S&amp;M_EXPENSE_COMP_BASIS</stp>
        <stp>[new model.xlsx]Raw!R142C41</stp>
        <stp>BEST_FPERIOD_OVERRIDE=1TY</stp>
        <stp>EQY_FUND_CRNCY=USD</stp>
        <stp>FA_ADJUSTED=Y</stp>
        <tr r="AO142" s="4"/>
      </tp>
      <tp>
        <v>252.40199999999999</v>
        <stp/>
        <stp>##V3_BDPV12</stp>
        <stp>LOGM US Equity</stp>
        <stp>BS_CASH_NEAR_CASH_ITEM</stp>
        <stp>[new model.xlsx]Combined Full Sample!R66C26</stp>
        <tr r="Z66" s="14"/>
      </tp>
      <tp>
        <v>1088.1125999999999</v>
        <stp/>
        <stp>##V3_BDHV12</stp>
        <stp>APTI US Equity</stp>
        <stp>CURR_ENTP_VAL</stp>
        <stp>10/24/2018</stp>
        <stp>10/24/2018</stp>
        <stp>[new model.xlsx]Raw!R159C34</stp>
        <stp>EQY_FUND_CRNCY=USD</stp>
        <tr r="AH159" s="4"/>
      </tp>
      <tp>
        <v>66.766999999999996</v>
        <stp/>
        <stp>##V3_BDPV12</stp>
        <stp>PAGS US Equity</stp>
        <stp>BS_CASH_NEAR_CASH_ITEM</stp>
        <stp>[new model.xlsx]Combined Full Sample!R36C26</stp>
        <tr r="Z36" s="14"/>
      </tp>
      <tp>
        <v>31999</v>
        <stp/>
        <stp>##V3_BDPV12</stp>
        <stp>MSFT US Equity</stp>
        <stp>TRAIL_12M_FREE_CASH_FLOW</stp>
        <stp>[new model.xlsx]Combined Full Sample!R4C25</stp>
        <tr r="Y4" s="14"/>
      </tp>
      <tp>
        <v>1794.6382000000001</v>
        <stp/>
        <stp>##V3_BDHV12</stp>
        <stp>YEXT US Equity</stp>
        <stp>CURR_ENTP_VAL</stp>
        <stp>10/24/2018</stp>
        <stp>10/24/2018</stp>
        <stp>[new model.xlsx]Raw!R135C34</stp>
        <stp>EQY_FUND_CRNCY=USD</stp>
        <tr r="AH135" s="4"/>
      </tp>
      <tp>
        <v>320.56569999999999</v>
        <stp/>
        <stp>##V3_BDHV12</stp>
        <stp>AGYS US Equity</stp>
        <stp>CURR_ENTP_VAL</stp>
        <stp>10/24/2018</stp>
        <stp>10/24/2018</stp>
        <stp>[new model.xlsx]Raw!R194C34</stp>
        <stp>EQY_FUND_CRNCY=USD</stp>
        <tr r="AH194" s="4"/>
      </tp>
      <tp>
        <v>77.600000000000009</v>
        <stp/>
        <stp>##V3_BDPV12</stp>
        <stp>ATEN US Equity</stp>
        <stp>BEST_GROSS_MARGIN</stp>
        <stp>[new model.xlsx]Raw!R189C39</stp>
        <stp>BEST_FPERIOD_OVERRIDE=1TY</stp>
        <stp>EQY_FUND_CRNCY=USD</stp>
        <stp>FA_ADJUSTED=Y</stp>
        <tr r="AM189" s="4"/>
      </tp>
      <tp>
        <v>118.80399999999999</v>
        <stp/>
        <stp>##V3_BDPV12</stp>
        <stp>CLGX US Equity</stp>
        <stp>BS_CASH_NEAR_CASH_ITEM</stp>
        <stp>[new model.xlsx]Combined Full Sample!R69C26</stp>
        <tr r="Z69" s="14"/>
      </tp>
      <tp>
        <v>73.233000000000004</v>
        <stp/>
        <stp>##V3_BDPV12</stp>
        <stp>AVLR US Equity</stp>
        <stp>BEST_GROSS_MARGIN</stp>
        <stp>[new model.xlsx]Raw!R119C39</stp>
        <stp>BEST_FPERIOD_OVERRIDE=1TY</stp>
        <stp>EQY_FUND_CRNCY=USD</stp>
        <stp>FA_ADJUSTED=Y</stp>
        <tr r="AM119" s="4"/>
      </tp>
      <tp>
        <v>2429.643</v>
        <stp/>
        <stp>##V3_BDHV12</stp>
        <stp>OKTA US EQUITY</stp>
        <stp>CURR_ENTP_VAL</stp>
        <stp>20181024-1AY</stp>
        <stp>10/24/2018</stp>
        <stp>[new model.xlsx]Sheet1!R7C175</stp>
        <stp>Dir=V</stp>
        <stp>CDR=5D</stp>
        <stp>Days=A</stp>
        <stp>Dts=H</stp>
        <stp>cols=1;rows=262</stp>
        <tr r="FS7" s="184"/>
      </tp>
      <tp>
        <v>69.34</v>
        <stp/>
        <stp>##V3_BDPV12</stp>
        <stp>APTI US Equity</stp>
        <stp>BEST_GROSS_MARGIN</stp>
        <stp>[new model.xlsx]Raw!R159C39</stp>
        <stp>BEST_FPERIOD_OVERRIDE=1TY</stp>
        <stp>EQY_FUND_CRNCY=USD</stp>
        <stp>FA_ADJUSTED=Y</stp>
        <tr r="AM159" s="4"/>
      </tp>
      <tp>
        <v>174.61199999999999</v>
        <stp/>
        <stp>##V3_BDPV12</stp>
        <stp>MSTR US Equity</stp>
        <stp>IS_S&amp;M_EXPENSE_COMP_BASIS</stp>
        <stp>[new model.xlsx]Raw!R151C41</stp>
        <stp>BEST_FPERIOD_OVERRIDE=1TY</stp>
        <stp>EQY_FUND_CRNCY=USD</stp>
        <stp>FA_ADJUSTED=Y</stp>
        <tr r="AO151" s="4"/>
      </tp>
      <tp>
        <v>-6.802999999999999</v>
        <stp/>
        <stp>##V3_BDPV12</stp>
        <stp>FSCT US Equity</stp>
        <stp>TRAIL_12M_FREE_CASH_FLOW</stp>
        <stp>[new model.xlsx]Combined Full Sample!R133C25</stp>
        <tr r="Y133" s="14"/>
      </tp>
      <tp>
        <v>48.022999999999996</v>
        <stp/>
        <stp>##V3_BDPV12</stp>
        <stp>CSGS US Equity</stp>
        <stp>TRAIL_12M_FREE_CASH_FLOW</stp>
        <stp>[new model.xlsx]Combined Full Sample!R131C25</stp>
        <tr r="Y131" s="14"/>
      </tp>
      <tp t="s">
        <v>#N/A N/A</v>
        <stp/>
        <stp>##V3_BDPV12</stp>
        <stp>FSNN US Equity</stp>
        <stp>TRAIL_12M_FREE_CASH_FLOW</stp>
        <stp>[new model.xlsx]Combined Full Sample!R164C25</stp>
        <tr r="Y164" s="14"/>
      </tp>
      <tp>
        <v>44.536000000000001</v>
        <stp/>
        <stp>##V3_BDPV12</stp>
        <stp>COUP US Equity</stp>
        <stp>IS_RD_EXPEND</stp>
        <stp>[new model.xlsx]Raw!R91C40</stp>
        <stp>BEST_FPERIOD_OVERRIDE=1TY</stp>
        <stp>EQY_FUND_CRNCY=USD</stp>
        <stp>FA_ADJUSTED=Y</stp>
        <tr r="AN91" s="4"/>
      </tp>
      <tp>
        <v>-11.802</v>
        <stp/>
        <stp>##V3_BDPV12</stp>
        <stp>OSPN US Equity</stp>
        <stp>TRAIL_12M_FREE_CASH_FLOW</stp>
        <stp>[new model.xlsx]Combined Full Sample!R141C25</stp>
        <tr r="Y141" s="14"/>
      </tp>
      <tp t="s">
        <v>#N/A N/A</v>
        <stp/>
        <stp>##V3_BDPV12</stp>
        <stp>GSUM US Equity</stp>
        <stp>TRAIL_12M_FREE_CASH_FLOW</stp>
        <stp>[new model.xlsx]Combined Full Sample!R163C25</stp>
        <tr r="Y163" s="14"/>
      </tp>
      <tp>
        <v>46.129999999999995</v>
        <stp/>
        <stp>##V3_BDPV12</stp>
        <stp>MSTR US Equity</stp>
        <stp>TRAIL_12M_FREE_CASH_FLOW</stp>
        <stp>[new model.xlsx]Combined Full Sample!R122C25</stp>
        <tr r="Y122" s="14"/>
      </tp>
      <tp>
        <v>-10.175999999999998</v>
        <stp/>
        <stp>##V3_BDPV12</stp>
        <stp>SSTI US Equity</stp>
        <stp>TRAIL_12M_FREE_CASH_FLOW</stp>
        <stp>[new model.xlsx]Combined Full Sample!R149C25</stp>
        <tr r="Y149" s="14"/>
      </tp>
      <tp>
        <v>89.193799999999996</v>
        <stp/>
        <stp>##V3_BDHV12</stp>
        <stp>OPT CN Equity</stp>
        <stp>CURR_ENTP_VAL</stp>
        <stp>20181024-1AY</stp>
        <stp>10/24/2018</stp>
        <stp>[new model.xlsx]Sheet1!R7C166</stp>
        <stp>Dir=V</stp>
        <stp>CDR=5D</stp>
        <stp>Days=A</stp>
        <stp>Dts=H</stp>
        <stp>cols=1;rows=262</stp>
        <tr r="FJ7" s="184"/>
      </tp>
      <tp>
        <v>-15.667870000000001</v>
        <stp/>
        <stp>##V3_BDPV12</stp>
        <stp>SRT US Equity</stp>
        <stp>TRAIL_12M_NET_INC</stp>
        <stp>[new model.xlsx]Raw!R210C45</stp>
        <stp>EQY_FUND_CRNCY=USD</stp>
        <stp>FA_ADJUSTED=Y</stp>
        <tr r="AS210" s="4"/>
      </tp>
      <tp>
        <v>31.82</v>
        <stp/>
        <stp>##V3_BDPV12</stp>
        <stp>DOCU US EQUITY</stp>
        <stp>BEST_EBITDA</stp>
        <stp>[new model.xlsx]Raw (2)!R37C44</stp>
        <stp>BEST_FPERIOD_OVERRIDE=1TY</stp>
        <stp>EQY_FUND_CRNCY=USD</stp>
        <stp>FA_ADJUSTED=Y</stp>
        <tr r="AR37" s="12"/>
      </tp>
      <tp>
        <v>73.087000000000003</v>
        <stp/>
        <stp>##V3_BDPV12</stp>
        <stp>ZUO US EQUITY</stp>
        <stp>IS_S&amp;M_EXPENSE_COMP_BASIS</stp>
        <stp>[new model.xlsx]Raw (2)!R15C41</stp>
        <stp>BEST_FPERIOD_OVERRIDE=1TY</stp>
        <stp>EQY_FUND_CRNCY=USD</stp>
        <stp>FA_ADJUSTED=Y</stp>
        <tr r="AO15" s="12"/>
      </tp>
      <tp t="s">
        <v>#N/A N/A</v>
        <stp/>
        <stp>##V3_BDHV12</stp>
        <stp>TWOU US Equity</stp>
        <stp>ENTERPRISE_VALUE</stp>
        <stp>10/24/2018</stp>
        <stp>10/24/2018</stp>
        <stp>[new model.xlsx]Raw (2)!R19C33</stp>
        <stp>EQY_FUND_CRNCY=USD</stp>
        <tr r="AG19" s="12"/>
      </tp>
      <tp>
        <v>2167.9749999999999</v>
        <stp/>
        <stp>##V3_BDHV12</stp>
        <stp>INOV US Equity</stp>
        <stp>CURR_ENTP_VAL</stp>
        <stp>20181024-1AY</stp>
        <stp>10/24/2018</stp>
        <stp>[new model.xlsx]Sheet1!R7C173</stp>
        <stp>Dir=V</stp>
        <stp>CDR=5D</stp>
        <stp>Days=A</stp>
        <stp>Dts=H</stp>
        <stp>cols=1;rows=262</stp>
        <tr r="FQ7" s="184"/>
      </tp>
      <tp>
        <v>63.854999999999997</v>
        <stp/>
        <stp>##V3_BDPV12</stp>
        <stp>QLYS US EQUITY</stp>
        <stp>IS_S&amp;M_EXPENSE_COMP_BASIS</stp>
        <stp>[new model.xlsx]Raw (2)!R57C41</stp>
        <stp>BEST_FPERIOD_OVERRIDE=1TY</stp>
        <stp>EQY_FUND_CRNCY=USD</stp>
        <stp>FA_ADJUSTED=Y</stp>
        <tr r="AO57" s="12"/>
      </tp>
      <tp>
        <v>768.89940000000001</v>
        <stp/>
        <stp>##V3_BDHV12</stp>
        <stp>PRSM LN Equity</stp>
        <stp>CURR_ENTP_VAL</stp>
        <stp>20181024-1AY</stp>
        <stp>10/24/2018</stp>
        <stp>[new model.xlsx]Sheet1!R7C186</stp>
        <stp>Dir=V</stp>
        <stp>CDR=5D</stp>
        <stp>Days=A</stp>
        <stp>Dts=H</stp>
        <stp>cols=1;rows=262</stp>
        <tr r="GD7" s="184"/>
      </tp>
      <tp>
        <v>248.90700000000001</v>
        <stp/>
        <stp>##V3_BDPV12</stp>
        <stp>AVV LN Equity</stp>
        <stp>BEST_EBITDA</stp>
        <stp>[new model.xlsx]Raw (2)!R72C44</stp>
        <stp>BEST_FPERIOD_OVERRIDE=1TY</stp>
        <stp>EQY_FUND_CRNCY=USD</stp>
        <stp>FA_ADJUSTED=Y</stp>
        <tr r="AR72" s="12"/>
      </tp>
      <tp>
        <v>2507.8674000000001</v>
        <stp/>
        <stp>##V3_BDHV12</stp>
        <stp>ZNGA US Equity</stp>
        <stp>CURR_ENTP_VAL</stp>
        <stp>20181024-1AY</stp>
        <stp>10/24/2018</stp>
        <stp>[new model.xlsx]Sheet1!R7C193</stp>
        <stp>Dir=V</stp>
        <stp>CDR=5D</stp>
        <stp>Days=A</stp>
        <stp>Dts=H</stp>
        <stp>cols=1;rows=262</stp>
        <tr r="GK7" s="184"/>
      </tp>
      <tp>
        <v>891.8</v>
        <stp/>
        <stp>##V3_BDPV12</stp>
        <stp>ZNGA US Equity</stp>
        <stp>TRAIL_12M_NET_SALES</stp>
        <stp>[new model.xlsx]Raw (2)!R93C35</stp>
        <stp>EQY_FUND_CRNCY=USD</stp>
        <stp>FA_ADJUSTED=Y</stp>
        <tr r="AI93" s="12"/>
      </tp>
      <tp>
        <v>207.02099999999999</v>
        <stp/>
        <stp>##V3_BDPV12</stp>
        <stp>NEWR US EQUITY</stp>
        <stp>IS_S&amp;M_EXPENSE_COMP_BASIS</stp>
        <stp>[new model.xlsx]Raw (2)!R36C41</stp>
        <stp>BEST_FPERIOD_OVERRIDE=1TY</stp>
        <stp>EQY_FUND_CRNCY=USD</stp>
        <stp>FA_ADJUSTED=Y</stp>
        <tr r="AO36" s="12"/>
      </tp>
      <tp>
        <v>957.81209999999999</v>
        <stp/>
        <stp>##V3_BDHV12</stp>
        <stp>INST US Equity</stp>
        <stp>CURR_ENTP_VAL</stp>
        <stp>20181024-1AY</stp>
        <stp>10/24/2018</stp>
        <stp>[new model.xlsx]Sheet1!R7C133</stp>
        <stp>Dir=V</stp>
        <stp>CDR=5D</stp>
        <stp>Days=A</stp>
        <stp>Dts=H</stp>
        <stp>cols=1;rows=262</stp>
        <tr r="EC7" s="184"/>
      </tp>
      <tp>
        <v>83.715999999999994</v>
        <stp/>
        <stp>##V3_BDPV12</stp>
        <stp>INST US EQUITY</stp>
        <stp>IS_S&amp;M_EXPENSE_COMP_BASIS</stp>
        <stp>[new model.xlsx]Raw (2)!R40C41</stp>
        <stp>BEST_FPERIOD_OVERRIDE=1TY</stp>
        <stp>EQY_FUND_CRNCY=USD</stp>
        <stp>FA_ADJUSTED=Y</stp>
        <tr r="AO40" s="12"/>
      </tp>
      <tp t="s">
        <v>#N/A N/A</v>
        <stp/>
        <stp>##V3_BDPV12</stp>
        <stp>GLOB US Equity</stp>
        <stp>IS_S&amp;M_EXPENSE_COMP_BASIS</stp>
        <stp>[new model.xlsx]Raw!R138C41</stp>
        <stp>BEST_FPERIOD_OVERRIDE=1TY</stp>
        <stp>EQY_FUND_CRNCY=USD</stp>
        <stp>FA_ADJUSTED=Y</stp>
        <tr r="AO138" s="4"/>
      </tp>
      <tp>
        <v>83.715999999999994</v>
        <stp/>
        <stp>##V3_BDPV12</stp>
        <stp>INST US Equity</stp>
        <stp>IS_S&amp;M_EXPENSE_COMP_BASIS</stp>
        <stp>[new model.xlsx]Raw!R166C41</stp>
        <stp>BEST_FPERIOD_OVERRIDE=1TY</stp>
        <stp>EQY_FUND_CRNCY=USD</stp>
        <stp>FA_ADJUSTED=Y</stp>
        <tr r="AO166" s="4"/>
      </tp>
      <tp>
        <v>1386.6927000000001</v>
        <stp/>
        <stp>##V3_BDHV12</stp>
        <stp>ENGH CN Equity</stp>
        <stp>CURR_ENTP_VAL</stp>
        <stp>10/24/2018</stp>
        <stp>10/24/2018</stp>
        <stp>[new model.xlsx]Raw!R144C34</stp>
        <stp>EQY_FUND_CRNCY=USD</stp>
        <tr r="AH144" s="4"/>
      </tp>
      <tp>
        <v>78.8</v>
        <stp/>
        <stp>##V3_BDPV12</stp>
        <stp>CBLK US Equity</stp>
        <stp>BEST_GROSS_MARGIN</stp>
        <stp>[new model.xlsx]Raw!R158C39</stp>
        <stp>BEST_FPERIOD_OVERRIDE=1TY</stp>
        <stp>EQY_FUND_CRNCY=USD</stp>
        <stp>FA_ADJUSTED=Y</stp>
        <tr r="AM158" s="4"/>
      </tp>
      <tp>
        <v>43.247</v>
        <stp/>
        <stp>##V3_BDPV12</stp>
        <stp>CLDR US Equity</stp>
        <stp>BS_CASH_NEAR_CASH_ITEM</stp>
        <stp>[new model.xlsx]Combined Full Sample!R96C26</stp>
        <tr r="Z96" s="14"/>
      </tp>
      <tp>
        <v>14.802</v>
        <stp/>
        <stp>##V3_BDPV12</stp>
        <stp>BL US EQUITY</stp>
        <stp>BEST_EBITDA</stp>
        <stp>[new model.xlsx]Raw (2)!R48C44</stp>
        <stp>BEST_FPERIOD_OVERRIDE=1TY</stp>
        <stp>EQY_FUND_CRNCY=USD</stp>
        <stp>FA_ADJUSTED=Y</stp>
        <tr r="AR48" s="12"/>
      </tp>
      <tp>
        <v>658</v>
        <stp/>
        <stp>##V3_BDPV12</stp>
        <stp>CNDT US Equity</stp>
        <stp>BS_CASH_NEAR_CASH_ITEM</stp>
        <stp>[new model.xlsx]Combined Full Sample!R64C26</stp>
        <tr r="Z64" s="14"/>
      </tp>
      <tp>
        <v>78.8</v>
        <stp/>
        <stp>##V3_BDPV12</stp>
        <stp>OPRA US Equity</stp>
        <stp>BEST_GROSS_MARGIN</stp>
        <stp>[new model.xlsx]Raw!R174C39</stp>
        <stp>BEST_FPERIOD_OVERRIDE=1TY</stp>
        <stp>EQY_FUND_CRNCY=USD</stp>
        <stp>FA_ADJUSTED=Y</stp>
        <tr r="AM174" s="4"/>
      </tp>
      <tp>
        <v>74.924999999999997</v>
        <stp/>
        <stp>##V3_BDPV12</stp>
        <stp>LPSN US Equity</stp>
        <stp>BEST_GROSS_MARGIN</stp>
        <stp>[new model.xlsx]Raw!R157C39</stp>
        <stp>BEST_FPERIOD_OVERRIDE=1TY</stp>
        <stp>EQY_FUND_CRNCY=USD</stp>
        <stp>FA_ADJUSTED=Y</stp>
        <tr r="AM157" s="4"/>
      </tp>
      <tp>
        <v>121.06</v>
        <stp/>
        <stp>##V3_BDPV12</stp>
        <stp>PRGS US Equity</stp>
        <stp>TRAIL_12M_FREE_CASH_FLOW</stp>
        <stp>[new model.xlsx]Combined Full Sample!R123C25</stp>
        <tr r="Y123" s="14"/>
      </tp>
      <tp>
        <v>-5.2089999999999996</v>
        <stp/>
        <stp>##V3_BDPV12</stp>
        <stp>PRGX US Equity</stp>
        <stp>TRAIL_12M_FREE_CASH_FLOW</stp>
        <stp>[new model.xlsx]Combined Full Sample!R165C25</stp>
        <tr r="Y165" s="14"/>
      </tp>
      <tp>
        <v>7.0270000000000001</v>
        <stp/>
        <stp>##V3_BDPV12</stp>
        <stp>TRHC US Equity</stp>
        <stp>TRAIL_12M_FREE_CASH_FLOW</stp>
        <stp>[new model.xlsx]Combined Full Sample!R191C25</stp>
        <tr r="Y191" s="14"/>
      </tp>
      <tp>
        <v>16.852999999999998</v>
        <stp/>
        <stp>##V3_BDPV12</stp>
        <stp>VRNS US Equity</stp>
        <stp>TRAIL_12M_FREE_CASH_FLOW</stp>
        <stp>[new model.xlsx]Combined Full Sample!R106C25</stp>
        <tr r="Y106" s="14"/>
      </tp>
      <tp>
        <v>74.331999999999994</v>
        <stp/>
        <stp>##V3_BDPV12</stp>
        <stp>NEWR US Equity</stp>
        <stp>IS_RD_EXPEND</stp>
        <stp>[new model.xlsx]Raw!R82C40</stp>
        <stp>BEST_FPERIOD_OVERRIDE=1TY</stp>
        <stp>EQY_FUND_CRNCY=USD</stp>
        <stp>FA_ADJUSTED=Y</stp>
        <tr r="AN82" s="4"/>
      </tp>
      <tp>
        <v>908.84100000000001</v>
        <stp/>
        <stp>##V3_BDPV12</stp>
        <stp>SNPS US Equity</stp>
        <stp>IS_RD_EXPEND</stp>
        <stp>[new model.xlsx]Raw!R45C40</stp>
        <stp>BEST_FPERIOD_OVERRIDE=1TY</stp>
        <stp>EQY_FUND_CRNCY=USD</stp>
        <stp>FA_ADJUSTED=Y</stp>
        <tr r="AN45" s="4"/>
      </tp>
      <tp>
        <v>0</v>
        <stp/>
        <stp>##V3_BDPV12</stp>
        <stp>FISV US Equity</stp>
        <stp>IS_RD_EXPEND</stp>
        <stp>[new model.xlsx]Raw!R26C40</stp>
        <stp>BEST_FPERIOD_OVERRIDE=1TY</stp>
        <stp>EQY_FUND_CRNCY=USD</stp>
        <stp>FA_ADJUSTED=Y</stp>
        <tr r="AN26" s="4"/>
      </tp>
      <tp>
        <v>-59.1</v>
        <stp/>
        <stp>##V3_BDPV12</stp>
        <stp>SMAR US Equity</stp>
        <stp>BEST_EBITDA</stp>
        <stp>[new model.xlsx]Raw (2)!R14C44</stp>
        <stp>BEST_FPERIOD_OVERRIDE=1TY</stp>
        <stp>EQY_FUND_CRNCY=USD</stp>
        <stp>FA_ADJUSTED=Y</stp>
        <tr r="AR14" s="12"/>
      </tp>
      <tp>
        <v>47.301000000000002</v>
        <stp/>
        <stp>##V3_BDPV12</stp>
        <stp>FIVN US EQUITY</stp>
        <stp>BEST_EBITDA</stp>
        <stp>[new model.xlsx]Raw (2)!R60C44</stp>
        <stp>BEST_FPERIOD_OVERRIDE=1TY</stp>
        <stp>EQY_FUND_CRNCY=USD</stp>
        <stp>FA_ADJUSTED=Y</stp>
        <tr r="AR60" s="12"/>
      </tp>
      <tp>
        <v>256.86700000000002</v>
        <stp/>
        <stp>##V3_BDPV12</stp>
        <stp>DOCU US EQUITY</stp>
        <stp>BS_CASH_NEAR_CASH_ITEM</stp>
        <stp>[new model.xlsx]Combined Full Sample!R179C26</stp>
        <tr r="Z179" s="14"/>
      </tp>
      <tp>
        <v>-24.4742073</v>
        <stp/>
        <stp>##V3_BDPV12</stp>
        <stp>SSC US Equity</stp>
        <stp>TRAIL_12M_NET_INC</stp>
        <stp>[new model.xlsx]Raw!R207C45</stp>
        <stp>EQY_FUND_CRNCY=USD</stp>
        <stp>FA_ADJUSTED=Y</stp>
        <tr r="AS207" s="4"/>
      </tp>
      <tp>
        <v>-55.301000000000002</v>
        <stp/>
        <stp>##V3_BDPV12</stp>
        <stp>RPD US Equity</stp>
        <stp>TRAIL_12M_NET_INC</stp>
        <stp>[new model.xlsx]Raw!R145C45</stp>
        <stp>EQY_FUND_CRNCY=USD</stp>
        <stp>FA_ADJUSTED=Y</stp>
        <tr r="AS145" s="4"/>
      </tp>
      <tp>
        <v>61.378999999999998</v>
        <stp/>
        <stp>##V3_BDPV12</stp>
        <stp>TTD US Equity</stp>
        <stp>IS_S&amp;M_EXPENSE_COMP_BASIS</stp>
        <stp>[new model.xlsx]Raw!R76C41</stp>
        <stp>BEST_FPERIOD_OVERRIDE=1TY</stp>
        <stp>EQY_FUND_CRNCY=USD</stp>
        <stp>FA_ADJUSTED=Y</stp>
        <tr r="AO76" s="4"/>
      </tp>
      <tp>
        <v>103.655</v>
        <stp/>
        <stp>##V3_BDPV12</stp>
        <stp>DSG CN Equity</stp>
        <stp>BEST_EBITDA</stp>
        <stp>[new model.xlsx]Raw (2)!R89C44</stp>
        <stp>BEST_FPERIOD_OVERRIDE=1TY</stp>
        <stp>EQY_FUND_CRNCY=USD</stp>
        <stp>FA_ADJUSTED=Y</stp>
        <tr r="AR89" s="12"/>
      </tp>
      <tp>
        <v>414.22230000000002</v>
        <stp/>
        <stp>##V3_BDHV12</stp>
        <stp>MODN US Equity</stp>
        <stp>CURR_ENTP_VAL</stp>
        <stp>20181024-1AY</stp>
        <stp>10/24/2018</stp>
        <stp>[new model.xlsx]Sheet1!R7C143</stp>
        <stp>Dir=V</stp>
        <stp>CDR=5D</stp>
        <stp>Days=A</stp>
        <stp>Dts=H</stp>
        <stp>cols=1;rows=262</stp>
        <tr r="EM7" s="184"/>
      </tp>
      <tp t="s">
        <v>#N/A N/A</v>
        <stp/>
        <stp>##V3_BDPV12</stp>
        <stp>CNDT US Equity</stp>
        <stp>IS_S&amp;M_EXPENSE_COMP_BASIS</stp>
        <stp>[new model.xlsx]Raw!R88C41</stp>
        <stp>BEST_FPERIOD_OVERRIDE=1TY</stp>
        <stp>EQY_FUND_CRNCY=USD</stp>
        <stp>FA_ADJUSTED=Y</stp>
        <tr r="AO88" s="4"/>
      </tp>
      <tp>
        <v>277.93</v>
        <stp/>
        <stp>##V3_BDPV12</stp>
        <stp>DOCU US Equity</stp>
        <stp>IS_S&amp;M_EXPENSE_COMP_BASIS</stp>
        <stp>[new model.xlsx]Raw!R69C41</stp>
        <stp>BEST_FPERIOD_OVERRIDE=1TY</stp>
        <stp>EQY_FUND_CRNCY=USD</stp>
        <stp>FA_ADJUSTED=Y</stp>
        <tr r="AO69" s="4"/>
      </tp>
      <tp>
        <v>1127.7414000000001</v>
        <stp/>
        <stp>##V3_BDHV12</stp>
        <stp>IMPV US Equity</stp>
        <stp>CURR_ENTP_VAL</stp>
        <stp>20181024-1AY</stp>
        <stp>10/24/2018</stp>
        <stp>[new model.xlsx]Sheet1!R7C101</stp>
        <stp>Dir=V</stp>
        <stp>CDR=5D</stp>
        <stp>Days=A</stp>
        <stp>Dts=H</stp>
        <stp>cols=1;rows=262</stp>
        <tr r="CW7" s="184"/>
      </tp>
      <tp t="s">
        <v>#N/A N/A</v>
        <stp/>
        <stp>##V3_BDHV12</stp>
        <stp>TLND US Equity</stp>
        <stp>ENTERPRISE_VALUE</stp>
        <stp>10/24/2018</stp>
        <stp>10/24/2018</stp>
        <stp>[new model.xlsx]Raw (2)!R28C33</stp>
        <stp>EQY_FUND_CRNCY=USD</stp>
        <tr r="AG28" s="12"/>
      </tp>
      <tp>
        <v>35.481999999999999</v>
        <stp/>
        <stp>##V3_BDPV12</stp>
        <stp>MODN US Equity</stp>
        <stp>IS_S&amp;M_EXPENSE_COMP_BASIS</stp>
        <stp>[new model.xlsx]Raw!R183C41</stp>
        <stp>BEST_FPERIOD_OVERRIDE=1TY</stp>
        <stp>EQY_FUND_CRNCY=USD</stp>
        <stp>FA_ADJUSTED=Y</stp>
        <tr r="AO183" s="4"/>
      </tp>
      <tp>
        <v>65.643000000000001</v>
        <stp/>
        <stp>##V3_BDPV12</stp>
        <stp>CISN US Equity</stp>
        <stp>BEST_GROSS_MARGIN</stp>
        <stp>[new model.xlsx]Raw!R129C39</stp>
        <stp>BEST_FPERIOD_OVERRIDE=1TY</stp>
        <stp>EQY_FUND_CRNCY=USD</stp>
        <stp>FA_ADJUSTED=Y</stp>
        <tr r="AM129" s="4"/>
      </tp>
      <tp t="s">
        <v>#N/A N/A</v>
        <stp/>
        <stp>##V3_BDPV12</stp>
        <stp>MJCO US Equity</stp>
        <stp>IS_S&amp;M_EXPENSE_COMP_BASIS</stp>
        <stp>[new model.xlsx]Raw!R203C41</stp>
        <stp>BEST_FPERIOD_OVERRIDE=1TY</stp>
        <stp>EQY_FUND_CRNCY=USD</stp>
        <stp>FA_ADJUSTED=Y</stp>
        <tr r="AO203" s="4"/>
      </tp>
      <tp>
        <v>7819.2127</v>
        <stp/>
        <stp>##V3_BDHV12</stp>
        <stp>VEEV US EQUITY</stp>
        <stp>CURR_ENTP_VAL</stp>
        <stp>20181024-1AY</stp>
        <stp>10/24/2018</stp>
        <stp>[new model.xlsx]Sheet1!R7C179</stp>
        <stp>Dir=V</stp>
        <stp>CDR=5D</stp>
        <stp>Days=A</stp>
        <stp>Dts=H</stp>
        <stp>cols=1;rows=262</stp>
        <tr r="FW7" s="184"/>
      </tp>
      <tp>
        <v>-25.368609878172002</v>
        <stp/>
        <stp>##V3_BDPV12</stp>
        <stp>BL US Equity</stp>
        <stp>TRAIL_12M_NET_INC</stp>
        <stp>[new model.xlsx]Raw!R117C45</stp>
        <stp>EQY_FUND_CRNCY=USD</stp>
        <stp>FA_ADJUSTED=Y</stp>
        <tr r="AS117" s="4"/>
      </tp>
      <tp>
        <v>84.921999999999997</v>
        <stp/>
        <stp>##V3_BDPV12</stp>
        <stp>CVLT US Equity</stp>
        <stp>BEST_GROSS_MARGIN</stp>
        <stp>[new model.xlsx]Raw!R109C39</stp>
        <stp>BEST_FPERIOD_OVERRIDE=1TY</stp>
        <stp>EQY_FUND_CRNCY=USD</stp>
        <stp>FA_ADJUSTED=Y</stp>
        <tr r="AM109" s="4"/>
      </tp>
      <tp>
        <v>16.577999999999999</v>
        <stp/>
        <stp>##V3_BDPV12</stp>
        <stp>APPF US EQUITY</stp>
        <stp>IS_RD_EXPEND</stp>
        <stp>[new model.xlsx]Raw (2)!R43C40</stp>
        <stp>BEST_FPERIOD_OVERRIDE=1TY</stp>
        <stp>EQY_FUND_CRNCY=USD</stp>
        <stp>FA_ADJUSTED=Y</stp>
        <tr r="AN43" s="12"/>
      </tp>
      <tp>
        <v>190.15199999999999</v>
        <stp/>
        <stp>##V3_BDPV12</stp>
        <stp>TLND US Equity</stp>
        <stp>TRAIL_12M_NET_SALES</stp>
        <stp>[new model.xlsx]Raw!R136C35</stp>
        <stp>EQY_FUND_CRNCY=USD</stp>
        <stp>FA_ADJUSTED=Y</stp>
        <tr r="AI136" s="4"/>
      </tp>
      <tp>
        <v>741.64199999999994</v>
        <stp/>
        <stp>##V3_BDPV12</stp>
        <stp>TIVO US Equity</stp>
        <stp>TRAIL_12M_NET_SALES</stp>
        <stp>[new model.xlsx]Raw!R150C35</stp>
        <stp>EQY_FUND_CRNCY=USD</stp>
        <stp>FA_ADJUSTED=Y</stp>
        <tr r="AI150" s="4"/>
      </tp>
      <tp>
        <v>295.25310000000002</v>
        <stp/>
        <stp>##V3_BDHV12</stp>
        <stp>ABT CN Equity</stp>
        <stp>CURR_ENTP_VAL</stp>
        <stp>20181024-1AY</stp>
        <stp>10/24/2018</stp>
        <stp>[new model.xlsx]Sheet1!R7C156</stp>
        <stp>Dir=V</stp>
        <stp>CDR=5D</stp>
        <stp>Days=A</stp>
        <stp>Dts=H</stp>
        <stp>cols=1;rows=262</stp>
        <tr r="EZ7" s="184"/>
      </tp>
      <tp>
        <v>755.5</v>
        <stp/>
        <stp>##V3_BDPV12</stp>
        <stp>ADSK US Equity</stp>
        <stp>IS_RD_EXPEND</stp>
        <stp>[new model.xlsx]Raw!R29C40</stp>
        <stp>BEST_FPERIOD_OVERRIDE=1TY</stp>
        <stp>EQY_FUND_CRNCY=USD</stp>
        <stp>FA_ADJUSTED=Y</stp>
        <tr r="AN29" s="4"/>
      </tp>
      <tp>
        <v>187.727</v>
        <stp/>
        <stp>##V3_BDPV12</stp>
        <stp>TENB US Equity</stp>
        <stp>TRAIL_12M_NET_SALES</stp>
        <stp>[new model.xlsx]Raw!R107C35</stp>
        <stp>EQY_FUND_CRNCY=USD</stp>
        <stp>FA_ADJUSTED=Y</stp>
        <tr r="AI107" s="4"/>
      </tp>
      <tp>
        <v>48.292999999999999</v>
        <stp/>
        <stp>##V3_BDPV12</stp>
        <stp>INST US EQUITY</stp>
        <stp>IS_RD_EXPEND</stp>
        <stp>[new model.xlsx]Raw (2)!R40C40</stp>
        <stp>BEST_FPERIOD_OVERRIDE=1TY</stp>
        <stp>EQY_FUND_CRNCY=USD</stp>
        <stp>FA_ADJUSTED=Y</stp>
        <tr r="AN40" s="12"/>
      </tp>
      <tp>
        <v>191.41299894714354</v>
        <stp/>
        <stp>##V3_BDPV12</stp>
        <stp>GLUU US Equity</stp>
        <stp>TRAIL_12M_GROSS_PROFIT</stp>
        <stp>[new model.xlsx]Raw (2)!R82C38</stp>
        <stp>EQY_FUND_CRNCY=USD</stp>
        <stp>FA_ADJUSTED=Y</stp>
        <tr r="AL82" s="12"/>
      </tp>
      <tp>
        <v>240.35500000000002</v>
        <stp/>
        <stp>##V3_BDPV12</stp>
        <stp>TYPE US Equity</stp>
        <stp>TRAIL_12M_NET_SALES</stp>
        <stp>[new model.xlsx]Raw!R172C35</stp>
        <stp>EQY_FUND_CRNCY=USD</stp>
        <stp>FA_ADJUSTED=Y</stp>
        <tr r="AI172" s="4"/>
      </tp>
      <tp>
        <v>1516.6610000000001</v>
        <stp/>
        <stp>##V3_BDPV12</stp>
        <stp>TTEC US Equity</stp>
        <stp>TRAIL_12M_NET_SALES</stp>
        <stp>[new model.xlsx]Raw!R162C35</stp>
        <stp>EQY_FUND_CRNCY=USD</stp>
        <stp>FA_ADJUSTED=Y</stp>
        <tr r="AI162" s="4"/>
      </tp>
      <tp>
        <v>5.6319999999999997</v>
        <stp/>
        <stp>##V3_BDPV12</stp>
        <stp>FDEV LN Equity</stp>
        <stp>TRAIL_12M_FREE_CASH_FLOW</stp>
        <stp>[new model.xlsx]Combined Full Sample!R185C25</stp>
        <tr r="Y185" s="14"/>
      </tp>
      <tp>
        <v>2535.998</v>
        <stp/>
        <stp>##V3_BDPV12</stp>
        <stp>TVPT US Equity</stp>
        <stp>TRAIL_12M_NET_SALES</stp>
        <stp>[new model.xlsx]Raw!R132C35</stp>
        <stp>EQY_FUND_CRNCY=USD</stp>
        <stp>FA_ADJUSTED=Y</stp>
        <tr r="AI132" s="4"/>
      </tp>
      <tp>
        <v>322.32499999999999</v>
        <stp/>
        <stp>##V3_BDPV12</stp>
        <stp>TEAM US EQUITY</stp>
        <stp>BEST_EBITDA</stp>
        <stp>[new model.xlsx]Raw (2)!R33C44</stp>
        <stp>BEST_FPERIOD_OVERRIDE=1TY</stp>
        <stp>EQY_FUND_CRNCY=USD</stp>
        <stp>FA_ADJUSTED=Y</stp>
        <tr r="AR33" s="12"/>
      </tp>
      <tp>
        <v>205.631</v>
        <stp/>
        <stp>##V3_BDPV12</stp>
        <stp>SWI US Equity</stp>
        <stp>IS_S&amp;M_EXPENSE_COMP_BASIS</stp>
        <stp>[new model.xlsx]Raw!R84C41</stp>
        <stp>BEST_FPERIOD_OVERRIDE=1TY</stp>
        <stp>EQY_FUND_CRNCY=USD</stp>
        <stp>FA_ADJUSTED=Y</stp>
        <tr r="AO84" s="4"/>
      </tp>
      <tp t="s">
        <v>#N/A N/A</v>
        <stp/>
        <stp>##V3_BDHV12</stp>
        <stp>SSNC US Equity</stp>
        <stp>ENTERPRISE_VALUE</stp>
        <stp>10/24/2018</stp>
        <stp>10/24/2018</stp>
        <stp>[new model.xlsx]Raw (2)!R70C33</stp>
        <stp>EQY_FUND_CRNCY=USD</stp>
        <tr r="AG70" s="12"/>
      </tp>
      <tp>
        <v>258.83699999999999</v>
        <stp/>
        <stp>##V3_BDPV12</stp>
        <stp>PFPT US Equity</stp>
        <stp>IS_S&amp;M_EXPENSE_COMP_BASIS</stp>
        <stp>[new model.xlsx]Raw!R77C41</stp>
        <stp>BEST_FPERIOD_OVERRIDE=1TY</stp>
        <stp>EQY_FUND_CRNCY=USD</stp>
        <stp>FA_ADJUSTED=Y</stp>
        <tr r="AO77" s="4"/>
      </tp>
      <tp>
        <v>119.8</v>
        <stp/>
        <stp>##V3_BDPV12</stp>
        <stp>AMSWA US Equity</stp>
        <stp>BEST_SALES</stp>
        <stp>[new model.xlsx]Raw!R195C36</stp>
        <stp>BEST_FPERIOD_OVERRIDE=1TY</stp>
        <stp>EQY_FUND_CRNCY=USD</stp>
        <stp>FA_ADJUSTED=Y</stp>
        <tr r="AJ195" s="4"/>
      </tp>
      <tp>
        <v>1811.7629999999999</v>
        <stp/>
        <stp>##V3_BDPV12</stp>
        <stp>TTWO US Equity</stp>
        <stp>TRAIL_12M_NET_SALES</stp>
        <stp>[new model.xlsx]Raw (2)!R71C35</stp>
        <stp>EQY_FUND_CRNCY=USD</stp>
        <stp>FA_ADJUSTED=Y</stp>
        <tr r="AI71" s="12"/>
      </tp>
      <tp t="s">
        <v>Application Software</v>
        <stp/>
        <stp>##V3_BDPV12</stp>
        <stp>PEGA US Equity</stp>
        <stp>GICS_SUB_INDUSTRY_NAME</stp>
        <stp>[new model.xlsx]Raw (2)!R101C31</stp>
        <tr r="AE101" s="12"/>
      </tp>
      <tp t="s">
        <v>#N/A N/A</v>
        <stp/>
        <stp>##V3_BDPV12</stp>
        <stp>IMXI US Equity</stp>
        <stp>IS_S&amp;M_EXPENSE_COMP_BASIS</stp>
        <stp>[new model.xlsx]Raw!R188C41</stp>
        <stp>BEST_FPERIOD_OVERRIDE=1TY</stp>
        <stp>EQY_FUND_CRNCY=USD</stp>
        <stp>FA_ADJUSTED=Y</stp>
        <tr r="AO188" s="4"/>
      </tp>
      <tp>
        <v>152.178</v>
        <stp/>
        <stp>##V3_BDPV12</stp>
        <stp>IMPV US Equity</stp>
        <stp>IS_S&amp;M_EXPENSE_COMP_BASIS</stp>
        <stp>[new model.xlsx]Raw!R128C41</stp>
        <stp>BEST_FPERIOD_OVERRIDE=1TY</stp>
        <stp>EQY_FUND_CRNCY=USD</stp>
        <stp>FA_ADJUSTED=Y</stp>
        <tr r="AO128" s="4"/>
      </tp>
      <tp>
        <v>43.49</v>
        <stp/>
        <stp>##V3_BDPV12</stp>
        <stp>ALRM US Equity</stp>
        <stp>IS_S&amp;M_EXPENSE_COMP_BASIS</stp>
        <stp>[new model.xlsx]Raw!R120C41</stp>
        <stp>BEST_FPERIOD_OVERRIDE=1TY</stp>
        <stp>EQY_FUND_CRNCY=USD</stp>
        <stp>FA_ADJUSTED=Y</stp>
        <tr r="AO120" s="4"/>
      </tp>
      <tp>
        <v>55.771000000000001</v>
        <stp/>
        <stp>##V3_BDPV12</stp>
        <stp>BNFT US Equity</stp>
        <stp>BEST_GROSS_MARGIN</stp>
        <stp>[new model.xlsx]Raw!R167C39</stp>
        <stp>BEST_FPERIOD_OVERRIDE=1TY</stp>
        <stp>EQY_FUND_CRNCY=USD</stp>
        <stp>FA_ADJUSTED=Y</stp>
        <tr r="AM167" s="4"/>
      </tp>
      <tp>
        <v>86</v>
        <stp/>
        <stp>##V3_BDPV12</stp>
        <stp>MITK US Equity</stp>
        <stp>BEST_GROSS_MARGIN</stp>
        <stp>[new model.xlsx]Raw!R198C39</stp>
        <stp>BEST_FPERIOD_OVERRIDE=1TY</stp>
        <stp>EQY_FUND_CRNCY=USD</stp>
        <stp>FA_ADJUSTED=Y</stp>
        <tr r="AM198" s="4"/>
      </tp>
      <tp>
        <v>-35.791380000000004</v>
        <stp/>
        <stp>##V3_BDPV12</stp>
        <stp>MB US Equity</stp>
        <stp>TRAIL_12M_NET_INC</stp>
        <stp>[new model.xlsx]Raw!R142C45</stp>
        <stp>EQY_FUND_CRNCY=USD</stp>
        <stp>FA_ADJUSTED=Y</stp>
        <tr r="AS142" s="4"/>
      </tp>
      <tp>
        <v>77.686000000000007</v>
        <stp/>
        <stp>##V3_BDPV12</stp>
        <stp>EGHT US Equity</stp>
        <stp>BEST_GROSS_MARGIN</stp>
        <stp>[new model.xlsx]Raw!R140C39</stp>
        <stp>BEST_FPERIOD_OVERRIDE=1TY</stp>
        <stp>EQY_FUND_CRNCY=USD</stp>
        <stp>FA_ADJUSTED=Y</stp>
        <tr r="AM140" s="4"/>
      </tp>
      <tp>
        <v>51.4</v>
        <stp/>
        <stp>##V3_BDPV12</stp>
        <stp>AGYS US Equity</stp>
        <stp>BEST_GROSS_MARGIN</stp>
        <stp>[new model.xlsx]Raw!R194C39</stp>
        <stp>BEST_FPERIOD_OVERRIDE=1TY</stp>
        <stp>EQY_FUND_CRNCY=USD</stp>
        <stp>FA_ADJUSTED=Y</stp>
        <tr r="AM194" s="4"/>
      </tp>
      <tp>
        <v>350.35419999999999</v>
        <stp/>
        <stp>##V3_BDHV12</stp>
        <stp>IMXI US Equity</stp>
        <stp>CURR_ENTP_VAL</stp>
        <stp>10/24/2018</stp>
        <stp>10/24/2018</stp>
        <stp>[new model.xlsx]Raw!R188C34</stp>
        <stp>EQY_FUND_CRNCY=USD</stp>
        <tr r="AH188" s="4"/>
      </tp>
      <tp>
        <v>1536.4145000000001</v>
        <stp/>
        <stp>##V3_BDHV12</stp>
        <stp>EVRI US Equity</stp>
        <stp>CURR_ENTP_VAL</stp>
        <stp>10/24/2018</stp>
        <stp>10/24/2018</stp>
        <stp>[new model.xlsx]Raw!R182C34</stp>
        <stp>EQY_FUND_CRNCY=USD</stp>
        <tr r="AH182" s="4"/>
      </tp>
      <tp>
        <v>545.20100000000002</v>
        <stp/>
        <stp>##V3_BDHV12</stp>
        <stp>CASS US Equity</stp>
        <stp>CURR_ENTP_VAL</stp>
        <stp>10/24/2018</stp>
        <stp>10/24/2018</stp>
        <stp>[new model.xlsx]Raw!R173C34</stp>
        <stp>EQY_FUND_CRNCY=USD</stp>
        <tr r="AH173" s="4"/>
      </tp>
      <tp t="s">
        <v>#N/A N/A</v>
        <stp/>
        <stp>##V3_BDPV12</stp>
        <stp>ENGH CN Equity</stp>
        <stp>IS_S&amp;M_EXPENSE_COMP_BASIS</stp>
        <stp>[new model.xlsx]Raw!R144C41</stp>
        <stp>BEST_FPERIOD_OVERRIDE=1TY</stp>
        <stp>EQY_FUND_CRNCY=USD</stp>
        <stp>FA_ADJUSTED=Y</stp>
        <tr r="AO144" s="4"/>
      </tp>
      <tp>
        <v>53.383000000000003</v>
        <stp/>
        <stp>##V3_BDPV12</stp>
        <stp>EXLS US Equity</stp>
        <stp>IS_S&amp;M_EXPENSE_COMP_BASIS</stp>
        <stp>[new model.xlsx]Raw!R124C41</stp>
        <stp>BEST_FPERIOD_OVERRIDE=1TY</stp>
        <stp>EQY_FUND_CRNCY=USD</stp>
        <stp>FA_ADJUSTED=Y</stp>
        <tr r="AO124" s="4"/>
      </tp>
      <tp t="s">
        <v>#N/A N/A</v>
        <stp/>
        <stp>##V3_BDPV12</stp>
        <stp>EVOP US Equity</stp>
        <stp>BEST_GROSS_MARGIN</stp>
        <stp>[new model.xlsx]Raw!R130C39</stp>
        <stp>BEST_FPERIOD_OVERRIDE=1TY</stp>
        <stp>EQY_FUND_CRNCY=USD</stp>
        <stp>FA_ADJUSTED=Y</stp>
        <tr r="AM130" s="4"/>
      </tp>
      <tp>
        <v>85.912000000000006</v>
        <stp/>
        <stp>##V3_BDPV12</stp>
        <stp>EPAY US Equity</stp>
        <stp>IS_S&amp;M_EXPENSE_COMP_BASIS</stp>
        <stp>[new model.xlsx]Raw!R104C41</stp>
        <stp>BEST_FPERIOD_OVERRIDE=1TY</stp>
        <stp>EQY_FUND_CRNCY=USD</stp>
        <stp>FA_ADJUSTED=Y</stp>
        <tr r="AO104" s="4"/>
      </tp>
      <tp>
        <v>76.561999999999998</v>
        <stp/>
        <stp>##V3_BDPV12</stp>
        <stp>FSCT US Equity</stp>
        <stp>BEST_GROSS_MARGIN</stp>
        <stp>[new model.xlsx]Raw!R163C39</stp>
        <stp>BEST_FPERIOD_OVERRIDE=1TY</stp>
        <stp>EQY_FUND_CRNCY=USD</stp>
        <stp>FA_ADJUSTED=Y</stp>
        <tr r="AM163" s="4"/>
      </tp>
      <tp>
        <v>30.43</v>
        <stp/>
        <stp>##V3_BDPV12</stp>
        <stp>PAYC US Equity</stp>
        <stp>IS_RD_EXPEND</stp>
        <stp>[new model.xlsx]Raw!R62C40</stp>
        <stp>BEST_FPERIOD_OVERRIDE=1TY</stp>
        <stp>EQY_FUND_CRNCY=USD</stp>
        <stp>FA_ADJUSTED=Y</stp>
        <tr r="AN62" s="4"/>
      </tp>
      <tp>
        <v>586.21499999999992</v>
        <stp/>
        <stp>##V3_BDPV12</stp>
        <stp>UEPS US Equity</stp>
        <stp>TRAIL_12M_NET_SALES</stp>
        <stp>[new model.xlsx]Raw!R193C35</stp>
        <stp>EQY_FUND_CRNCY=USD</stp>
        <stp>FA_ADJUSTED=Y</stp>
        <tr r="AI193" s="4"/>
      </tp>
      <tp>
        <v>258.71599978637698</v>
        <stp/>
        <stp>##V3_BDPV12</stp>
        <stp>ALTR US Equity</stp>
        <stp>TRAIL_12M_GROSS_PROFIT</stp>
        <stp>[new model.xlsx]Raw (2)!R92C38</stp>
        <stp>EQY_FUND_CRNCY=USD</stp>
        <stp>FA_ADJUSTED=Y</stp>
        <tr r="AL92" s="12"/>
      </tp>
      <tp>
        <v>202.74599999999998</v>
        <stp/>
        <stp>##V3_BDPV12</stp>
        <stp>ANSS US Equity</stp>
        <stp>IS_RD_EXPEND</stp>
        <stp>[new model.xlsx]Raw!R48C40</stp>
        <stp>BEST_FPERIOD_OVERRIDE=1TY</stp>
        <stp>EQY_FUND_CRNCY=USD</stp>
        <stp>FA_ADJUSTED=Y</stp>
        <tr r="AN48" s="4"/>
      </tp>
      <tp>
        <v>5074</v>
        <stp/>
        <stp>##V3_BDPV12</stp>
        <stp>INTU US Equity</stp>
        <stp>TRAIL_12M_GROSS_PROFIT</stp>
        <stp>[new model.xlsx]Raw (2)!R94C38</stp>
        <stp>EQY_FUND_CRNCY=USD</stp>
        <stp>FA_ADJUSTED=Y</stp>
        <tr r="AL94" s="12"/>
      </tp>
      <tp>
        <v>132.55199999999999</v>
        <stp/>
        <stp>##V3_BDPV12</stp>
        <stp>UPLD US Equity</stp>
        <stp>TRAIL_12M_NET_SALES</stp>
        <stp>[new model.xlsx]Raw!R179C35</stp>
        <stp>EQY_FUND_CRNCY=USD</stp>
        <stp>FA_ADJUSTED=Y</stp>
        <tr r="AI179" s="4"/>
      </tp>
      <tp>
        <v>405.49899243164066</v>
        <stp/>
        <stp>##V3_BDPV12</stp>
        <stp>MSTR US Equity</stp>
        <stp>TRAIL_12M_GROSS_PROFIT</stp>
        <stp>[new model.xlsx]Raw (2)!R67C38</stp>
        <stp>EQY_FUND_CRNCY=USD</stp>
        <stp>FA_ADJUSTED=Y</stp>
        <tr r="AL67" s="12"/>
      </tp>
      <tp>
        <v>135.54300000000001</v>
        <stp/>
        <stp>##V3_BDPV12</stp>
        <stp>PCTY US EQUITY</stp>
        <stp>BEST_EBITDA</stp>
        <stp>[new model.xlsx]Raw (2)!R54C44</stp>
        <stp>BEST_FPERIOD_OVERRIDE=1TY</stp>
        <stp>EQY_FUND_CRNCY=USD</stp>
        <stp>FA_ADJUSTED=Y</stp>
        <tr r="AR54" s="12"/>
      </tp>
      <tp t="s">
        <v>#N/A N/A</v>
        <stp/>
        <stp>##V3_BDPV12</stp>
        <stp>BKI US Equity</stp>
        <stp>IS_S&amp;M_EXPENSE_COMP_BASIS</stp>
        <stp>[new model.xlsx]Raw!R65C41</stp>
        <stp>BEST_FPERIOD_OVERRIDE=1TY</stp>
        <stp>EQY_FUND_CRNCY=USD</stp>
        <stp>FA_ADJUSTED=Y</stp>
        <tr r="AO65" s="4"/>
      </tp>
      <tp>
        <v>241.50399999999996</v>
        <stp/>
        <stp>##V3_BDPV12</stp>
        <stp>LPSN US Equity</stp>
        <stp>TRAIL_12M_NET_SALES</stp>
        <stp>[new model.xlsx]Raw (2)!R95C35</stp>
        <stp>EQY_FUND_CRNCY=USD</stp>
        <stp>FA_ADJUSTED=Y</stp>
        <tr r="AI95" s="12"/>
      </tp>
      <tp t="s">
        <v>#N/A N/A</v>
        <stp/>
        <stp>##V3_BDHV12</stp>
        <stp>TRHC US Equity</stp>
        <stp>ENTERPRISE_VALUE</stp>
        <stp>10/24/2018</stp>
        <stp>10/24/2018</stp>
        <stp>[new model.xlsx]Raw (2)!R76C33</stp>
        <stp>EQY_FUND_CRNCY=USD</stp>
        <tr r="AG76" s="12"/>
      </tp>
      <tp>
        <v>260.06900000000002</v>
        <stp/>
        <stp>##V3_BDPV12</stp>
        <stp>RNG US EQUITY</stp>
        <stp>IS_S&amp;M_EXPENSE_COMP_BASIS</stp>
        <stp>[new model.xlsx]Raw (2)!R42C41</stp>
        <stp>BEST_FPERIOD_OVERRIDE=1TY</stp>
        <stp>EQY_FUND_CRNCY=USD</stp>
        <stp>FA_ADJUSTED=Y</stp>
        <tr r="AO42" s="12"/>
      </tp>
      <tp>
        <v>964.30409999999995</v>
        <stp/>
        <stp>##V3_BDHV12</stp>
        <stp>EGOV US Equity</stp>
        <stp>CURR_ENTP_VAL</stp>
        <stp>20181024-1AY</stp>
        <stp>10/24/2018</stp>
        <stp>[new model.xlsx]Sheet1!R7C135</stp>
        <stp>Dir=V</stp>
        <stp>CDR=5D</stp>
        <stp>Days=A</stp>
        <stp>Dts=H</stp>
        <stp>cols=1;rows=262</stp>
        <tr r="EE7" s="184"/>
      </tp>
      <tp>
        <v>1311.3999999999999</v>
        <stp/>
        <stp>##V3_BDPV12</stp>
        <stp>ATHN US Equity</stp>
        <stp>TRAIL_12M_NET_SALES</stp>
        <stp>[new model.xlsx]Raw (2)!R97C35</stp>
        <stp>EQY_FUND_CRNCY=USD</stp>
        <stp>FA_ADJUSTED=Y</stp>
        <tr r="AI97" s="12"/>
      </tp>
      <tp>
        <v>490.90199999999999</v>
        <stp/>
        <stp>##V3_BDPV12</stp>
        <stp>AZPN US Equity</stp>
        <stp>TRAIL_12M_NET_SALES</stp>
        <stp>[new model.xlsx]Raw (2)!R99C35</stp>
        <stp>EQY_FUND_CRNCY=USD</stp>
        <stp>FA_ADJUSTED=Y</stp>
        <tr r="AI99" s="12"/>
      </tp>
      <tp>
        <v>327.584</v>
        <stp/>
        <stp>##V3_BDPV12</stp>
        <stp>HDP US Equity</stp>
        <stp>TRAIL_12M_NET_SALES</stp>
        <stp>[new model.xlsx]Raw (2)!R49C35</stp>
        <stp>EQY_FUND_CRNCY=USD</stp>
        <stp>FA_ADJUSTED=Y</stp>
        <tr r="AI49" s="12"/>
      </tp>
      <tp>
        <v>5.1160000000000005</v>
        <stp/>
        <stp>##V3_BDPV12</stp>
        <stp>MB US Equity</stp>
        <stp>BEST_EBITDA</stp>
        <stp>[new model.xlsx]Raw (2)!R27C44</stp>
        <stp>BEST_FPERIOD_OVERRIDE=1TY</stp>
        <stp>EQY_FUND_CRNCY=USD</stp>
        <stp>FA_ADJUSTED=Y</stp>
        <tr r="AR27" s="12"/>
      </tp>
      <tp>
        <v>1960.1481000000001</v>
        <stp/>
        <stp>##V3_BDHV12</stp>
        <stp>CATM US Equity</stp>
        <stp>CURR_ENTP_VAL</stp>
        <stp>20181024-1AY</stp>
        <stp>10/24/2018</stp>
        <stp>[new model.xlsx]Sheet1!R7C123</stp>
        <stp>Dir=V</stp>
        <stp>CDR=5D</stp>
        <stp>Days=A</stp>
        <stp>Dts=H</stp>
        <stp>cols=1;rows=262</stp>
        <tr r="DS7" s="184"/>
      </tp>
      <tp>
        <v>212.85900000000001</v>
        <stp/>
        <stp>##V3_BDPV12</stp>
        <stp>HUBS US EQUITY</stp>
        <stp>IS_S&amp;M_EXPENSE_COMP_BASIS</stp>
        <stp>[new model.xlsx]Raw (2)!R38C41</stp>
        <stp>BEST_FPERIOD_OVERRIDE=1TY</stp>
        <stp>EQY_FUND_CRNCY=USD</stp>
        <stp>FA_ADJUSTED=Y</stp>
        <tr r="AO38" s="12"/>
      </tp>
      <tp>
        <v>55.5</v>
        <stp/>
        <stp>##V3_BDPV12</stp>
        <stp>AMBR US Equity</stp>
        <stp>BEST_GROSS_MARGIN</stp>
        <stp>[new model.xlsx]Raw!R205C39</stp>
        <stp>BEST_FPERIOD_OVERRIDE=1TY</stp>
        <stp>EQY_FUND_CRNCY=USD</stp>
        <stp>FA_ADJUSTED=Y</stp>
        <tr r="AM205" s="4"/>
      </tp>
      <tp>
        <v>29.83</v>
        <stp/>
        <stp>##V3_BDPV12</stp>
        <stp>BLKB US Equity</stp>
        <stp>BS_CASH_NEAR_CASH_ITEM</stp>
        <stp>[new model.xlsx]Combined Full Sample!R71C26</stp>
        <tr r="Z71" s="14"/>
      </tp>
      <tp>
        <v>65.042000000000002</v>
        <stp/>
        <stp>##V3_BDPV12</stp>
        <stp>ELLI US Equity</stp>
        <stp>IS_S&amp;M_EXPENSE_COMP_BASIS</stp>
        <stp>[new model.xlsx]Raw!R105C41</stp>
        <stp>BEST_FPERIOD_OVERRIDE=1TY</stp>
        <stp>EQY_FUND_CRNCY=USD</stp>
        <stp>FA_ADJUSTED=Y</stp>
        <tr r="AO105" s="4"/>
      </tp>
      <tp>
        <v>63.867000000000004</v>
        <stp/>
        <stp>##V3_BDPV12</stp>
        <stp>FIVN US Equity</stp>
        <stp>BEST_GROSS_MARGIN</stp>
        <stp>[new model.xlsx]Raw!R122C39</stp>
        <stp>BEST_FPERIOD_OVERRIDE=1TY</stp>
        <stp>EQY_FUND_CRNCY=USD</stp>
        <stp>FA_ADJUSTED=Y</stp>
        <tr r="AM122" s="4"/>
      </tp>
      <tp>
        <v>2026.7811999999999</v>
        <stp/>
        <stp>##V3_BDHV12</stp>
        <stp>CATM US Equity</stp>
        <stp>CURR_ENTP_VAL</stp>
        <stp>10/24/2018</stp>
        <stp>10/24/2018</stp>
        <stp>[new model.xlsx]Raw!R155C34</stp>
        <stp>EQY_FUND_CRNCY=USD</stp>
        <tr r="AH155" s="4"/>
      </tp>
      <tp>
        <v>64.852999999999994</v>
        <stp/>
        <stp>##V3_BDPV12</stp>
        <stp>EGAN US Equity</stp>
        <stp>BEST_GROSS_MARGIN</stp>
        <stp>[new model.xlsx]Raw!R211C39</stp>
        <stp>BEST_FPERIOD_OVERRIDE=1TY</stp>
        <stp>EQY_FUND_CRNCY=USD</stp>
        <stp>FA_ADJUSTED=Y</stp>
        <tr r="AM211" s="4"/>
      </tp>
      <tp t="s">
        <v>#N/A N/A</v>
        <stp/>
        <stp>##V3_BDPV12</stp>
        <stp>CASS US Equity</stp>
        <stp>IS_S&amp;M_EXPENSE_COMP_BASIS</stp>
        <stp>[new model.xlsx]Raw!R173C41</stp>
        <stp>BEST_FPERIOD_OVERRIDE=1TY</stp>
        <stp>EQY_FUND_CRNCY=USD</stp>
        <stp>FA_ADJUSTED=Y</stp>
        <tr r="AO173" s="4"/>
      </tp>
      <tp>
        <v>107.88500000000001</v>
        <stp/>
        <stp>##V3_BDPV12</stp>
        <stp>ACIW US Equity</stp>
        <stp>IS_S&amp;M_EXPENSE_COMP_BASIS</stp>
        <stp>[new model.xlsx]Raw!R101C41</stp>
        <stp>BEST_FPERIOD_OVERRIDE=1TY</stp>
        <stp>EQY_FUND_CRNCY=USD</stp>
        <stp>FA_ADJUSTED=Y</stp>
        <tr r="AO101" s="4"/>
      </tp>
      <tp>
        <v>245.01399999999998</v>
        <stp/>
        <stp>##V3_BDPV12</stp>
        <stp>CHKP US Equity</stp>
        <stp>BS_CASH_NEAR_CASH_ITEM</stp>
        <stp>[new model.xlsx]Combined Full Sample!R20C26</stp>
        <tr r="Z20" s="14"/>
      </tp>
      <tp>
        <v>224.61399999999998</v>
        <stp/>
        <stp>##V3_BDPV12</stp>
        <stp>GSKY US Equity</stp>
        <stp>BS_CASH_NEAR_CASH_ITEM</stp>
        <stp>[new model.xlsx]Combined Full Sample!R86C26</stp>
        <tr r="Z86" s="14"/>
      </tp>
      <tp t="s">
        <v>#N/A N/A</v>
        <stp/>
        <stp>##V3_BDPV12</stp>
        <stp>AVYA US Equity</stp>
        <stp>IS_S&amp;M_EXPENSE_COMP_BASIS</stp>
        <stp>[new model.xlsx]Raw!R131C41</stp>
        <stp>BEST_FPERIOD_OVERRIDE=1TY</stp>
        <stp>EQY_FUND_CRNCY=USD</stp>
        <stp>FA_ADJUSTED=Y</stp>
        <tr r="AO131" s="4"/>
      </tp>
      <tp>
        <v>240.27099999999999</v>
        <stp/>
        <stp>##V3_BDPV12</stp>
        <stp>CSOD US Equity</stp>
        <stp>IS_S&amp;M_EXPENSE_COMP_BASIS</stp>
        <stp>[new model.xlsx]Raw!R103C41</stp>
        <stp>BEST_FPERIOD_OVERRIDE=1TY</stp>
        <stp>EQY_FUND_CRNCY=USD</stp>
        <stp>FA_ADJUSTED=Y</stp>
        <tr r="AO103" s="4"/>
      </tp>
      <tp t="s">
        <v>#N/A N/A</v>
        <stp/>
        <stp>##V3_BDPV12</stp>
        <stp>GSUM US Equity</stp>
        <stp>BEST_GROSS_MARGIN</stp>
        <stp>[new model.xlsx]Raw!R213C39</stp>
        <stp>BEST_FPERIOD_OVERRIDE=1TY</stp>
        <stp>EQY_FUND_CRNCY=USD</stp>
        <stp>FA_ADJUSTED=Y</stp>
        <tr r="AM213" s="4"/>
      </tp>
      <tp>
        <v>988.32398730468753</v>
        <stp/>
        <stp>##V3_BDPV12</stp>
        <stp>TTWO US Equity</stp>
        <stp>TRAIL_12M_GROSS_PROFIT</stp>
        <stp>[new model.xlsx]Raw (2)!R71C38</stp>
        <stp>EQY_FUND_CRNCY=USD</stp>
        <stp>FA_ADJUSTED=Y</stp>
        <tr r="AL71" s="12"/>
      </tp>
      <tp>
        <v>5971</v>
        <stp/>
        <stp>##V3_BDPV12</stp>
        <stp>VMW US Equity</stp>
        <stp>BS_CASH_NEAR_CASH_ITEM</stp>
        <stp>[new model.xlsx]Combined Full Sample!R9C26</stp>
        <tr r="Z9" s="14"/>
      </tp>
      <tp>
        <v>40.338000000000001</v>
        <stp/>
        <stp>##V3_BDPV12</stp>
        <stp>QTWO US EQUITY</stp>
        <stp>IS_RD_EXPEND</stp>
        <stp>[new model.xlsx]Raw (2)!R46C40</stp>
        <stp>BEST_FPERIOD_OVERRIDE=1TY</stp>
        <stp>EQY_FUND_CRNCY=USD</stp>
        <stp>FA_ADJUSTED=Y</stp>
        <tr r="AN46" s="12"/>
      </tp>
      <tp>
        <v>461.625</v>
        <stp/>
        <stp>##V3_BDPV12</stp>
        <stp>MDRX US Equity</stp>
        <stp>BEST_EBITDA</stp>
        <stp>[new model.xlsx]Raw (2)!R90C44</stp>
        <stp>BEST_FPERIOD_OVERRIDE=1TY</stp>
        <stp>EQY_FUND_CRNCY=USD</stp>
        <stp>FA_ADJUSTED=Y</stp>
        <tr r="AR90" s="12"/>
      </tp>
      <tp>
        <v>-14</v>
        <stp/>
        <stp>##V3_BDPV12</stp>
        <stp>TLND US Equity</stp>
        <stp>BEST_EBITDA</stp>
        <stp>[new model.xlsx]Raw (2)!R28C44</stp>
        <stp>BEST_FPERIOD_OVERRIDE=1TY</stp>
        <stp>EQY_FUND_CRNCY=USD</stp>
        <stp>FA_ADJUSTED=Y</stp>
        <tr r="AR28" s="12"/>
      </tp>
      <tp>
        <v>25.686999999999998</v>
        <stp/>
        <stp>##V3_BDPV12</stp>
        <stp>YEXT US EQUITY</stp>
        <stp>IS_RD_EXPEND</stp>
        <stp>[new model.xlsx]Raw (2)!R39C40</stp>
        <stp>BEST_FPERIOD_OVERRIDE=1TY</stp>
        <stp>EQY_FUND_CRNCY=USD</stp>
        <stp>FA_ADJUSTED=Y</stp>
        <tr r="AN39" s="12"/>
      </tp>
      <tp>
        <v>74.331999999999994</v>
        <stp/>
        <stp>##V3_BDPV12</stp>
        <stp>NEWR US EQUITY</stp>
        <stp>IS_RD_EXPEND</stp>
        <stp>[new model.xlsx]Raw (2)!R36C40</stp>
        <stp>BEST_FPERIOD_OVERRIDE=1TY</stp>
        <stp>EQY_FUND_CRNCY=USD</stp>
        <stp>FA_ADJUSTED=Y</stp>
        <tr r="AN36" s="12"/>
      </tp>
      <tp>
        <v>0</v>
        <stp/>
        <stp>##V3_BDPV12</stp>
        <stp>PAYX US Equity</stp>
        <stp>IS_RD_EXPEND</stp>
        <stp>[new model.xlsx]Raw!R31C40</stp>
        <stp>BEST_FPERIOD_OVERRIDE=1TY</stp>
        <stp>EQY_FUND_CRNCY=USD</stp>
        <stp>FA_ADJUSTED=Y</stp>
        <tr r="AN31" s="4"/>
      </tp>
      <tp>
        <v>1198.9859999999999</v>
        <stp/>
        <stp>##V3_BDPV12</stp>
        <stp>VRNT US Equity</stp>
        <stp>TRAIL_12M_NET_SALES</stp>
        <stp>[new model.xlsx]Raw!R102C35</stp>
        <stp>EQY_FUND_CRNCY=USD</stp>
        <stp>FA_ADJUSTED=Y</stp>
        <tr r="AI102" s="4"/>
      </tp>
      <tp>
        <v>255.97900000000001</v>
        <stp/>
        <stp>##V3_BDPV12</stp>
        <stp>VRNS US Equity</stp>
        <stp>TRAIL_12M_NET_SALES</stp>
        <stp>[new model.xlsx]Raw!R134C35</stp>
        <stp>EQY_FUND_CRNCY=USD</stp>
        <stp>FA_ADJUSTED=Y</stp>
        <tr r="AI134" s="4"/>
      </tp>
      <tp>
        <v>-58.015000000000001</v>
        <stp/>
        <stp>##V3_BDPV12</stp>
        <stp>CLDR US Equity</stp>
        <stp>BEST_EBITDA</stp>
        <stp>[new model.xlsx]Raw (2)!R58C44</stp>
        <stp>BEST_FPERIOD_OVERRIDE=1TY</stp>
        <stp>EQY_FUND_CRNCY=USD</stp>
        <stp>FA_ADJUSTED=Y</stp>
        <tr r="AR58" s="12"/>
      </tp>
      <tp>
        <v>4710.8100000000004</v>
        <stp/>
        <stp>##V3_BDPV12</stp>
        <stp>ADBE US Equity</stp>
        <stp>BEST_EBITDA</stp>
        <stp>[new model.xlsx]Raw (2)!R80C44</stp>
        <stp>BEST_FPERIOD_OVERRIDE=1TY</stp>
        <stp>EQY_FUND_CRNCY=USD</stp>
        <stp>FA_ADJUSTED=Y</stp>
        <tr r="AR80" s="12"/>
      </tp>
      <tp>
        <v>2963.1082999999999</v>
        <stp/>
        <stp>##V3_BDHV12</stp>
        <stp>WIX US Equity</stp>
        <stp>CURR_ENTP_VAL</stp>
        <stp>20181024-1AY</stp>
        <stp>10/24/2018</stp>
        <stp>[new model.xlsx]Sheet1!R7C174</stp>
        <stp>Dir=V</stp>
        <stp>CDR=5D</stp>
        <stp>Days=A</stp>
        <stp>Dts=H</stp>
        <stp>cols=1;rows=262</stp>
        <tr r="FR7" s="184"/>
      </tp>
      <tp>
        <v>107.60248</v>
        <stp/>
        <stp>##V3_BDPV12</stp>
        <stp>VRRM US Equity</stp>
        <stp>TRAIL_12M_NET_SALES</stp>
        <stp>[new model.xlsx]Raw!R141C35</stp>
        <stp>EQY_FUND_CRNCY=USD</stp>
        <stp>FA_ADJUSTED=Y</stp>
        <tr r="AI141" s="4"/>
      </tp>
      <tp>
        <v>-36.945</v>
        <stp/>
        <stp>##V3_BDPV12</stp>
        <stp>PS US Equity</stp>
        <stp>BEST_EBITDA</stp>
        <stp>[new model.xlsx]Raw (2)!R24C44</stp>
        <stp>BEST_FPERIOD_OVERRIDE=1TY</stp>
        <stp>EQY_FUND_CRNCY=USD</stp>
        <stp>FA_ADJUSTED=Y</stp>
        <tr r="AR24" s="12"/>
      </tp>
      <tp>
        <v>250.68029999999999</v>
        <stp/>
        <stp>##V3_BDHV12</stp>
        <stp>ECOM US Equity</stp>
        <stp>CURR_ENTP_VAL</stp>
        <stp>20181024-1AY</stp>
        <stp>10/24/2018</stp>
        <stp>[new model.xlsx]Sheet1!R7C152</stp>
        <stp>Dir=V</stp>
        <stp>CDR=5D</stp>
        <stp>Days=A</stp>
        <stp>Dts=H</stp>
        <stp>cols=1;rows=262</stp>
        <tr r="EV7" s="184"/>
      </tp>
      <tp>
        <v>150.923</v>
        <stp/>
        <stp>##V3_BDPV12</stp>
        <stp>TWOU US Equity</stp>
        <stp>IS_S&amp;M_EXPENSE_COMP_BASIS</stp>
        <stp>[new model.xlsx]Raw!R94C41</stp>
        <stp>BEST_FPERIOD_OVERRIDE=1TY</stp>
        <stp>EQY_FUND_CRNCY=USD</stp>
        <stp>FA_ADJUSTED=Y</stp>
        <tr r="AO94" s="4"/>
      </tp>
      <tp>
        <v>-11.354000000000001</v>
        <stp/>
        <stp>##V3_BDPV12</stp>
        <stp>WK US Equity</stp>
        <stp>BEST_EBITDA</stp>
        <stp>[new model.xlsx]Raw (2)!R64C44</stp>
        <stp>BEST_FPERIOD_OVERRIDE=1TY</stp>
        <stp>EQY_FUND_CRNCY=USD</stp>
        <stp>FA_ADJUSTED=Y</stp>
        <tr r="AR64" s="12"/>
      </tp>
      <tp>
        <v>50.944830361724151</v>
        <stp/>
        <stp>##V3_BDPV12</stp>
        <stp>PRSM LN Equity</stp>
        <stp>TRAIL_12M_NET_SALES</stp>
        <stp>[new model.xlsx]Raw (2)!R74C35</stp>
        <stp>EQY_FUND_CRNCY=USD</stp>
        <stp>FA_ADJUSTED=Y</stp>
        <tr r="AI74" s="12"/>
      </tp>
      <tp>
        <v>2306.0720000000001</v>
        <stp/>
        <stp>##V3_BDPV12</stp>
        <stp>ADBE US Equity</stp>
        <stp>BS_CASH_NEAR_CASH_ITEM</stp>
        <stp>[new model.xlsx]Combined Full Sample!R6C26</stp>
        <tr r="Z6" s="14"/>
      </tp>
      <tp>
        <v>88.721999999999994</v>
        <stp/>
        <stp>##V3_BDPV12</stp>
        <stp>COUP US Equity</stp>
        <stp>IS_S&amp;M_EXPENSE_COMP_BASIS</stp>
        <stp>[new model.xlsx]Raw!R91C41</stp>
        <stp>BEST_FPERIOD_OVERRIDE=1TY</stp>
        <stp>EQY_FUND_CRNCY=USD</stp>
        <stp>FA_ADJUSTED=Y</stp>
        <tr r="AO91" s="4"/>
      </tp>
      <tp>
        <v>-44.982999999999997</v>
        <stp/>
        <stp>##V3_BDPV12</stp>
        <stp>MDB US Equity</stp>
        <stp>TRAIL_12M_FREE_CASH_FLOW</stp>
        <stp>[new model.xlsx]Combined Full Sample!R173C25</stp>
        <tr r="Y173" s="14"/>
      </tp>
      <tp>
        <v>146.851</v>
        <stp/>
        <stp>##V3_BDPV12</stp>
        <stp>KXS CN Equity</stp>
        <stp>TRAIL_12M_NET_SALES</stp>
        <stp>[new model.xlsx]Raw (2)!R81C35</stp>
        <stp>EQY_FUND_CRNCY=USD</stp>
        <stp>FA_ADJUSTED=Y</stp>
        <tr r="AI81" s="12"/>
      </tp>
      <tp>
        <v>72.3</v>
        <stp/>
        <stp>##V3_BDPV12</stp>
        <stp>CMCM US Equity</stp>
        <stp>BEST_GROSS_MARGIN</stp>
        <stp>[new model.xlsx]Raw!R164C39</stp>
        <stp>BEST_FPERIOD_OVERRIDE=1TY</stp>
        <stp>EQY_FUND_CRNCY=USD</stp>
        <stp>FA_ADJUSTED=Y</stp>
        <tr r="AM164" s="4"/>
      </tp>
      <tp>
        <v>79.957999999999998</v>
        <stp/>
        <stp>##V3_BDPV12</stp>
        <stp>ALTR US Equity</stp>
        <stp>IS_S&amp;M_EXPENSE_COMP_BASIS</stp>
        <stp>[new model.xlsx]Raw!R112C41</stp>
        <stp>BEST_FPERIOD_OVERRIDE=1TY</stp>
        <stp>EQY_FUND_CRNCY=USD</stp>
        <stp>FA_ADJUSTED=Y</stp>
        <tr r="AO112" s="4"/>
      </tp>
      <tp>
        <v>756.38130000000001</v>
        <stp/>
        <stp>##V3_BDHV12</stp>
        <stp>TYPE US Equity</stp>
        <stp>CURR_ENTP_VAL</stp>
        <stp>10/24/2018</stp>
        <stp>10/24/2018</stp>
        <stp>[new model.xlsx]Raw!R172C34</stp>
        <stp>EQY_FUND_CRNCY=USD</stp>
        <tr r="AH172" s="4"/>
      </tp>
      <tp>
        <v>9633.1972999999998</v>
        <stp/>
        <stp>##V3_BDHV12</stp>
        <stp>SHOP US EQUITY</stp>
        <stp>CURR_ENTP_VAL</stp>
        <stp>20181024-1AY</stp>
        <stp>10/24/2018</stp>
        <stp>[new model.xlsx]Sheet1!R7C169</stp>
        <stp>Dir=V</stp>
        <stp>CDR=5D</stp>
        <stp>Days=A</stp>
        <stp>Dts=H</stp>
        <stp>cols=1;rows=262</stp>
        <tr r="FM7" s="184"/>
      </tp>
      <tp>
        <v>152.3982</v>
        <stp/>
        <stp>##V3_BDHV12</stp>
        <stp>CYRN US Equity</stp>
        <stp>CURR_ENTP_VAL</stp>
        <stp>10/24/2018</stp>
        <stp>10/24/2018</stp>
        <stp>[new model.xlsx]Raw!R220C34</stp>
        <stp>EQY_FUND_CRNCY=USD</stp>
        <tr r="AH220" s="4"/>
      </tp>
      <tp>
        <v>2025.671</v>
        <stp/>
        <stp>##V3_BDHV12</stp>
        <stp>ALRM US Equity</stp>
        <stp>CURR_ENTP_VAL</stp>
        <stp>10/24/2018</stp>
        <stp>10/24/2018</stp>
        <stp>[new model.xlsx]Raw!R120C34</stp>
        <stp>EQY_FUND_CRNCY=USD</stp>
        <tr r="AH120" s="4"/>
      </tp>
      <tp t="s">
        <v>#N/A N/A</v>
        <stp/>
        <stp>##V3_BDPV12</stp>
        <stp>CATI US Equity</stp>
        <stp>IS_S&amp;M_EXPENSE_COMP_BASIS</stp>
        <stp>[new model.xlsx]Raw!R200C41</stp>
        <stp>BEST_FPERIOD_OVERRIDE=1TY</stp>
        <stp>EQY_FUND_CRNCY=USD</stp>
        <stp>FA_ADJUSTED=Y</stp>
        <tr r="AO200" s="4"/>
      </tp>
      <tp>
        <v>290.22059999999999</v>
        <stp/>
        <stp>##V3_BDHV12</stp>
        <stp>ATTU US Equity</stp>
        <stp>CURR_ENTP_VAL</stp>
        <stp>10/24/2018</stp>
        <stp>10/24/2018</stp>
        <stp>[new model.xlsx]Raw!R196C34</stp>
        <stp>EQY_FUND_CRNCY=USD</stp>
        <tr r="AH196" s="4"/>
      </tp>
      <tp>
        <v>3938.5192000000002</v>
        <stp/>
        <stp>##V3_BDHV12</stp>
        <stp>TVPT US Equity</stp>
        <stp>CURR_ENTP_VAL</stp>
        <stp>10/24/2018</stp>
        <stp>10/24/2018</stp>
        <stp>[new model.xlsx]Raw!R132C34</stp>
        <stp>EQY_FUND_CRNCY=USD</stp>
        <tr r="AH132" s="4"/>
      </tp>
      <tp>
        <v>15.551</v>
        <stp/>
        <stp>##V3_BDPV12</stp>
        <stp>CYRN US Equity</stp>
        <stp>IS_S&amp;M_EXPENSE_COMP_BASIS</stp>
        <stp>[new model.xlsx]Raw!R220C41</stp>
        <stp>BEST_FPERIOD_OVERRIDE=1TY</stp>
        <stp>EQY_FUND_CRNCY=USD</stp>
        <stp>FA_ADJUSTED=Y</stp>
        <tr r="AO220" s="4"/>
      </tp>
      <tp>
        <v>88.42</v>
        <stp/>
        <stp>##V3_BDPV12</stp>
        <stp>ATTU US Equity</stp>
        <stp>BEST_GROSS_MARGIN</stp>
        <stp>[new model.xlsx]Raw!R196C39</stp>
        <stp>BEST_FPERIOD_OVERRIDE=1TY</stp>
        <stp>EQY_FUND_CRNCY=USD</stp>
        <stp>FA_ADJUSTED=Y</stp>
        <tr r="AM196" s="4"/>
      </tp>
      <tp>
        <v>31.439999999999998</v>
        <stp/>
        <stp>##V3_BDPV12</stp>
        <stp>JKHY US Equity</stp>
        <stp>BS_CASH_NEAR_CASH_ITEM</stp>
        <stp>[new model.xlsx]Combined Full Sample!R33C26</stp>
        <tr r="Z33" s="14"/>
      </tp>
      <tp>
        <v>78</v>
        <stp/>
        <stp>##V3_BDPV12</stp>
        <stp>EVRI US Equity</stp>
        <stp>BEST_GROSS_MARGIN</stp>
        <stp>[new model.xlsx]Raw!R182C39</stp>
        <stp>BEST_FPERIOD_OVERRIDE=1TY</stp>
        <stp>EQY_FUND_CRNCY=USD</stp>
        <stp>FA_ADJUSTED=Y</stp>
        <tr r="AM182" s="4"/>
      </tp>
      <tp>
        <v>63</v>
        <stp/>
        <stp>##V3_BDPV12</stp>
        <stp>APPF US Equity</stp>
        <stp>BEST_GROSS_MARGIN</stp>
        <stp>[new model.xlsx]Raw!R126C39</stp>
        <stp>BEST_FPERIOD_OVERRIDE=1TY</stp>
        <stp>EQY_FUND_CRNCY=USD</stp>
        <stp>FA_ADJUSTED=Y</stp>
        <tr r="AM126" s="4"/>
      </tp>
      <tp>
        <v>64.382999999999996</v>
        <stp/>
        <stp>##V3_BDPV12</stp>
        <stp>APPN US Equity</stp>
        <stp>BEST_GROSS_MARGIN</stp>
        <stp>[new model.xlsx]Raw!R146C39</stp>
        <stp>BEST_FPERIOD_OVERRIDE=1TY</stp>
        <stp>EQY_FUND_CRNCY=USD</stp>
        <stp>FA_ADJUSTED=Y</stp>
        <tr r="AM146" s="4"/>
      </tp>
      <tp>
        <v>58.774999999999999</v>
        <stp/>
        <stp>##V3_BDPV12</stp>
        <stp>GSKY US Equity</stp>
        <stp>BEST_GROSS_MARGIN</stp>
        <stp>[new model.xlsx]Raw!R110C39</stp>
        <stp>BEST_FPERIOD_OVERRIDE=1TY</stp>
        <stp>EQY_FUND_CRNCY=USD</stp>
        <stp>FA_ADJUSTED=Y</stp>
        <tr r="AM110" s="4"/>
      </tp>
      <tp>
        <v>121.69000000000001</v>
        <stp/>
        <stp>##V3_BDPV12</stp>
        <stp>TNAV US Equity</stp>
        <stp>TRAIL_12M_NET_SALES</stp>
        <stp>[new model.xlsx]Raw!R212C35</stp>
        <stp>EQY_FUND_CRNCY=USD</stp>
        <stp>FA_ADJUSTED=Y</stp>
        <tr r="AI212" s="4"/>
      </tp>
      <tp>
        <v>856.57719999999995</v>
        <stp/>
        <stp>##V3_BDHV12</stp>
        <stp>PRO US Equity</stp>
        <stp>CURR_ENTP_VAL</stp>
        <stp>20181024-1AY</stp>
        <stp>10/24/2018</stp>
        <stp>[new model.xlsx]Sheet1!R7C132</stp>
        <stp>Dir=V</stp>
        <stp>CDR=5D</stp>
        <stp>Days=A</stp>
        <stp>Dts=H</stp>
        <stp>cols=1;rows=262</stp>
        <tr r="EB7" s="184"/>
      </tp>
      <tp>
        <v>189.00800000000001</v>
        <stp/>
        <stp>##V3_BDPV12</stp>
        <stp>EBIX US Equity</stp>
        <stp>BEST_EBITDA</stp>
        <stp>[new model.xlsx]Raw (2)!R77C44</stp>
        <stp>BEST_FPERIOD_OVERRIDE=1TY</stp>
        <stp>EQY_FUND_CRNCY=USD</stp>
        <stp>FA_ADJUSTED=Y</stp>
        <tr r="AR77" s="12"/>
      </tp>
      <tp>
        <v>21.171475000000001</v>
        <stp/>
        <stp>##V3_BDPV12</stp>
        <stp>TPNL US Equity</stp>
        <stp>TRAIL_12M_NET_SALES</stp>
        <stp>[new model.xlsx]Raw!R221C35</stp>
        <stp>EQY_FUND_CRNCY=USD</stp>
        <stp>FA_ADJUSTED=Y</stp>
        <tr r="AI221" s="4"/>
      </tp>
      <tp>
        <v>37.644999999999996</v>
        <stp/>
        <stp>##V3_BDPV12</stp>
        <stp>PCTY US EQUITY</stp>
        <stp>IS_RD_EXPEND</stp>
        <stp>[new model.xlsx]Raw (2)!R54C40</stp>
        <stp>BEST_FPERIOD_OVERRIDE=1TY</stp>
        <stp>EQY_FUND_CRNCY=USD</stp>
        <stp>FA_ADJUSTED=Y</stp>
        <tr r="AN54" s="12"/>
      </tp>
      <tp>
        <v>6.5469147799999998</v>
        <stp/>
        <stp>##V3_BDPV12</stp>
        <stp>ABT CN Equity</stp>
        <stp>TRAIL_12M_NET_INC</stp>
        <stp>[new model.xlsx]Raw!R206C45</stp>
        <stp>EQY_FUND_CRNCY=USD</stp>
        <stp>FA_ADJUSTED=Y</stp>
        <tr r="AS206" s="4"/>
      </tp>
      <tp>
        <v>96.850000000000009</v>
        <stp/>
        <stp>##V3_BDPV12</stp>
        <stp>CARB US EQUITY</stp>
        <stp>BEST_EBITDA</stp>
        <stp>[new model.xlsx]Raw (2)!R44C44</stp>
        <stp>BEST_FPERIOD_OVERRIDE=1TY</stp>
        <stp>EQY_FUND_CRNCY=USD</stp>
        <stp>FA_ADJUSTED=Y</stp>
        <tr r="AR44" s="12"/>
      </tp>
      <tp>
        <v>532.39300000000003</v>
        <stp/>
        <stp>##V3_BDPV12</stp>
        <stp>JCOM US EQUITY</stp>
        <stp>BEST_EBITDA</stp>
        <stp>[new model.xlsx]Raw (2)!R66C44</stp>
        <stp>BEST_FPERIOD_OVERRIDE=1TY</stp>
        <stp>EQY_FUND_CRNCY=USD</stp>
        <stp>FA_ADJUSTED=Y</stp>
        <tr r="AR66" s="12"/>
      </tp>
      <tp>
        <v>773.50299999999993</v>
        <stp/>
        <stp>##V3_BDPV12</stp>
        <stp>OMCL US Equity</stp>
        <stp>TRAIL_12M_NET_SALES</stp>
        <stp>[new model.xlsx]Raw (2)!R96C35</stp>
        <stp>EQY_FUND_CRNCY=USD</stp>
        <stp>FA_ADJUSTED=Y</stp>
        <tr r="AI96" s="12"/>
      </tp>
      <tp>
        <v>220.74199999999999</v>
        <stp/>
        <stp>##V3_BDPV12</stp>
        <stp>ZEN US Equity</stp>
        <stp>IS_S&amp;M_EXPENSE_COMP_BASIS</stp>
        <stp>[new model.xlsx]Raw!R70C41</stp>
        <stp>BEST_FPERIOD_OVERRIDE=1TY</stp>
        <stp>EQY_FUND_CRNCY=USD</stp>
        <stp>FA_ADJUSTED=Y</stp>
        <tr r="AO70" s="4"/>
      </tp>
      <tp>
        <v>220.74199999999999</v>
        <stp/>
        <stp>##V3_BDPV12</stp>
        <stp>ZEN US EQUITY</stp>
        <stp>IS_S&amp;M_EXPENSE_COMP_BASIS</stp>
        <stp>[new model.xlsx]Raw (2)!R29C41</stp>
        <stp>BEST_FPERIOD_OVERRIDE=1TY</stp>
        <stp>EQY_FUND_CRNCY=USD</stp>
        <stp>FA_ADJUSTED=Y</stp>
        <tr r="AO29" s="12"/>
      </tp>
      <tp>
        <v>142.13200000000001</v>
        <stp/>
        <stp>##V3_BDPV12</stp>
        <stp>WIX US Equity</stp>
        <stp>BEST_EBITDA</stp>
        <stp>[new model.xlsx]Raw (2)!R30C44</stp>
        <stp>BEST_FPERIOD_OVERRIDE=1TY</stp>
        <stp>EQY_FUND_CRNCY=USD</stp>
        <stp>FA_ADJUSTED=Y</stp>
        <tr r="AR30" s="12"/>
      </tp>
      <tp>
        <v>951.95759999999996</v>
        <stp/>
        <stp>##V3_BDHV12</stp>
        <stp>YEXT US Equity</stp>
        <stp>CURR_ENTP_VAL</stp>
        <stp>20181024-1AY</stp>
        <stp>10/24/2018</stp>
        <stp>[new model.xlsx]Sheet1!R7C105</stp>
        <stp>Dir=V</stp>
        <stp>CDR=5D</stp>
        <stp>Days=A</stp>
        <stp>Dts=H</stp>
        <stp>cols=1;rows=262</stp>
        <tr r="DA7" s="184"/>
      </tp>
      <tp>
        <v>29338.7575</v>
        <stp/>
        <stp>##V3_BDHV12</stp>
        <stp>EA US Equity</stp>
        <stp>CUR_MKT_CAP</stp>
        <stp>10/24/2018</stp>
        <stp>10/24/2018</stp>
        <stp>[new model.xlsx]Raw (2)!R91C32</stp>
        <stp>EQY_FUND_CRNCY=USD</stp>
        <tr r="AF91" s="12"/>
      </tp>
      <tp t="s">
        <v>#N/A N/A</v>
        <stp/>
        <stp>##V3_BDPV12</stp>
        <stp>FISV US Equity</stp>
        <stp>IS_S&amp;M_EXPENSE_COMP_BASIS</stp>
        <stp>[new model.xlsx]Raw!R26C41</stp>
        <stp>BEST_FPERIOD_OVERRIDE=1TY</stp>
        <stp>EQY_FUND_CRNCY=USD</stp>
        <stp>FA_ADJUSTED=Y</stp>
        <tr r="AO26" s="4"/>
      </tp>
      <tp t="s">
        <v>#N/A N/A</v>
        <stp/>
        <stp>##V3_BDPV12</stp>
        <stp>DVMT US Equity</stp>
        <stp>IS_S&amp;M_EXPENSE_COMP_BASIS</stp>
        <stp>[new model.xlsx]Raw!R34C41</stp>
        <stp>BEST_FPERIOD_OVERRIDE=1TY</stp>
        <stp>EQY_FUND_CRNCY=USD</stp>
        <stp>FA_ADJUSTED=Y</stp>
        <tr r="AO34" s="4"/>
      </tp>
      <tp>
        <v>1572.8679999999999</v>
        <stp/>
        <stp>##V3_BDPV12</stp>
        <stp>XELAU US Equity</stp>
        <stp>TRAIL_12M_NET_SALES</stp>
        <stp>[new model.xlsx]Raw!R177C35</stp>
        <stp>EQY_FUND_CRNCY=USD</stp>
        <stp>FA_ADJUSTED=Y</stp>
        <tr r="AI177" s="4"/>
      </tp>
      <tp>
        <v>207.02099999999999</v>
        <stp/>
        <stp>##V3_BDPV12</stp>
        <stp>NEWR US Equity</stp>
        <stp>IS_S&amp;M_EXPENSE_COMP_BASIS</stp>
        <stp>[new model.xlsx]Raw!R82C41</stp>
        <stp>BEST_FPERIOD_OVERRIDE=1TY</stp>
        <stp>EQY_FUND_CRNCY=USD</stp>
        <stp>FA_ADJUSTED=Y</stp>
        <tr r="AO82" s="4"/>
      </tp>
      <tp>
        <v>100.7663164782789</v>
        <stp/>
        <stp>##V3_BDPV12</stp>
        <stp>CDR PW Equity</stp>
        <stp>TRAIL_12M_NET_SALES</stp>
        <stp>[new model.xlsx]Raw (2)!R98C35</stp>
        <stp>EQY_FUND_CRNCY=USD</stp>
        <stp>FA_ADJUSTED=Y</stp>
        <tr r="AI98" s="12"/>
      </tp>
      <tp>
        <v>2953.79</v>
        <stp/>
        <stp>##V3_BDHV12</stp>
        <stp>TIVO US Equity</stp>
        <stp>CURR_ENTP_VAL</stp>
        <stp>20181024-1AY</stp>
        <stp>10/24/2018</stp>
        <stp>[new model.xlsx]Sheet1!R7C119</stp>
        <stp>Dir=V</stp>
        <stp>CDR=5D</stp>
        <stp>Days=A</stp>
        <stp>Dts=H</stp>
        <stp>cols=1;rows=262</stp>
        <tr r="DO7" s="184"/>
      </tp>
      <tp>
        <v>17469</v>
        <stp/>
        <stp>##V3_BDPV12</stp>
        <stp>MSFT US Equity</stp>
        <stp>IS_S&amp;M_EXPENSE_COMP_BASIS</stp>
        <stp>[new model.xlsx]Raw!R14C41</stp>
        <stp>BEST_FPERIOD_OVERRIDE=1TY</stp>
        <stp>EQY_FUND_CRNCY=USD</stp>
        <stp>FA_ADJUSTED=Y</stp>
        <tr r="AO14" s="4"/>
      </tp>
      <tp>
        <v>298.46699999999998</v>
        <stp/>
        <stp>##V3_BDPV12</stp>
        <stp>CLDR US Equity</stp>
        <stp>IS_S&amp;M_EXPENSE_COMP_BASIS</stp>
        <stp>[new model.xlsx]Raw!R121C41</stp>
        <stp>BEST_FPERIOD_OVERRIDE=1TY</stp>
        <stp>EQY_FUND_CRNCY=USD</stp>
        <stp>FA_ADJUSTED=Y</stp>
        <tr r="AO121" s="4"/>
      </tp>
      <tp>
        <v>131.80199999999999</v>
        <stp/>
        <stp>##V3_BDPV12</stp>
        <stp>DOMO US Equity</stp>
        <stp>IS_S&amp;M_EXPENSE_COMP_BASIS</stp>
        <stp>[new model.xlsx]Raw!R186C41</stp>
        <stp>BEST_FPERIOD_OVERRIDE=1TY</stp>
        <stp>EQY_FUND_CRNCY=USD</stp>
        <stp>FA_ADJUSTED=Y</stp>
        <tr r="AO186" s="4"/>
      </tp>
      <tp>
        <v>387.82499999999999</v>
        <stp/>
        <stp>##V3_BDPV12</stp>
        <stp>SQ US EQUITY</stp>
        <stp>BEST_EBITDA</stp>
        <stp>[new model.xlsx]Raw (2)!R55C44</stp>
        <stp>BEST_FPERIOD_OVERRIDE=1TY</stp>
        <stp>EQY_FUND_CRNCY=USD</stp>
        <stp>FA_ADJUSTED=Y</stp>
        <tr r="AR55" s="12"/>
      </tp>
      <tp>
        <v>2511.1217999999999</v>
        <stp/>
        <stp>##V3_BDHV12</stp>
        <stp>VRRM US Equity</stp>
        <stp>CURR_ENTP_VAL</stp>
        <stp>10/24/2018</stp>
        <stp>10/24/2018</stp>
        <stp>[new model.xlsx]Raw!R141C34</stp>
        <stp>EQY_FUND_CRNCY=USD</stp>
        <tr r="AH141" s="4"/>
      </tp>
      <tp>
        <v>32.767000000000003</v>
        <stp/>
        <stp>##V3_BDPV12</stp>
        <stp>CATM US Equity</stp>
        <stp>BEST_GROSS_MARGIN</stp>
        <stp>[new model.xlsx]Raw!R155C39</stp>
        <stp>BEST_FPERIOD_OVERRIDE=1TY</stp>
        <stp>EQY_FUND_CRNCY=USD</stp>
        <stp>FA_ADJUSTED=Y</stp>
        <tr r="AM155" s="4"/>
      </tp>
      <tp>
        <v>27.1</v>
        <stp/>
        <stp>##V3_BDPV12</stp>
        <stp>JG US Equity</stp>
        <stp>BEST_GROSS_MARGIN</stp>
        <stp>[new model.xlsx]Raw!R178C39</stp>
        <stp>BEST_FPERIOD_OVERRIDE=1TY</stp>
        <stp>EQY_FUND_CRNCY=USD</stp>
        <stp>FA_ADJUSTED=Y</stp>
        <tr r="AM178" s="4"/>
      </tp>
      <tp>
        <v>658.6789</v>
        <stp/>
        <stp>##V3_BDHV12</stp>
        <stp>CSVI US Equity</stp>
        <stp>CURR_ENTP_VAL</stp>
        <stp>10/24/2018</stp>
        <stp>10/24/2018</stp>
        <stp>[new model.xlsx]Raw!R175C34</stp>
        <stp>EQY_FUND_CRNCY=USD</stp>
        <tr r="AH175" s="4"/>
      </tp>
      <tp>
        <v>63.494999999999997</v>
        <stp/>
        <stp>##V3_BDPV12</stp>
        <stp>ECOM US Equity</stp>
        <stp>IS_S&amp;M_EXPENSE_COMP_BASIS</stp>
        <stp>[new model.xlsx]Raw!R197C41</stp>
        <stp>BEST_FPERIOD_OVERRIDE=1TY</stp>
        <stp>EQY_FUND_CRNCY=USD</stp>
        <stp>FA_ADJUSTED=Y</stp>
        <tr r="AO197" s="4"/>
      </tp>
      <tp>
        <v>16.303000000000001</v>
        <stp/>
        <stp>##V3_BDPV12</stp>
        <stp>EBIX US Equity</stp>
        <stp>IS_S&amp;M_EXPENSE_COMP_BASIS</stp>
        <stp>[new model.xlsx]Raw!R137C41</stp>
        <stp>BEST_FPERIOD_OVERRIDE=1TY</stp>
        <stp>EQY_FUND_CRNCY=USD</stp>
        <stp>FA_ADJUSTED=Y</stp>
        <tr r="AO137" s="4"/>
      </tp>
      <tp>
        <v>69.709999999999994</v>
        <stp/>
        <stp>##V3_BDPV12</stp>
        <stp>ACIW US Equity</stp>
        <stp>BS_CASH_NEAR_CASH_ITEM</stp>
        <stp>[new model.xlsx]Combined Full Sample!R77C26</stp>
        <tr r="Z77" s="14"/>
      </tp>
      <tp>
        <v>508.63099999999997</v>
        <stp/>
        <stp>##V3_BDHV12</stp>
        <stp>UEPS US Equity</stp>
        <stp>CURR_ENTP_VAL</stp>
        <stp>10/24/2018</stp>
        <stp>10/24/2018</stp>
        <stp>[new model.xlsx]Raw!R193C34</stp>
        <stp>EQY_FUND_CRNCY=USD</stp>
        <tr r="AH193" s="4"/>
      </tp>
      <tp>
        <v>126.739</v>
        <stp/>
        <stp>##V3_BDPV12</stp>
        <stp>CYBR US Equity</stp>
        <stp>IS_S&amp;M_EXPENSE_COMP_BASIS</stp>
        <stp>[new model.xlsx]Raw!R111C41</stp>
        <stp>BEST_FPERIOD_OVERRIDE=1TY</stp>
        <stp>EQY_FUND_CRNCY=USD</stp>
        <stp>FA_ADJUSTED=Y</stp>
        <tr r="AO111" s="4"/>
      </tp>
      <tp>
        <v>52.152999999999999</v>
        <stp/>
        <stp>##V3_BDPV12</stp>
        <stp>PEGA US Equity</stp>
        <stp>IS_GENL_&amp;_ADMIN_EXPN_COMP_BASIS</stp>
        <stp>[new model.xlsx]Raw (2)!R101C42</stp>
        <stp>BEST_FPERIOD_OVERRIDE=1TY</stp>
        <stp>EQY_FUND_CRNCY=USD</stp>
        <stp>FA_ADJUSTED=Y</stp>
        <tr r="AP101" s="12"/>
      </tp>
      <tp>
        <v>56.300000000000004</v>
        <stp/>
        <stp>##V3_BDPV12</stp>
        <stp>EVTC US Equity</stp>
        <stp>BEST_GROSS_MARGIN</stp>
        <stp>[new model.xlsx]Raw!R133C39</stp>
        <stp>BEST_FPERIOD_OVERRIDE=1TY</stp>
        <stp>EQY_FUND_CRNCY=USD</stp>
        <stp>FA_ADJUSTED=Y</stp>
        <tr r="AM133" s="4"/>
      </tp>
      <tp>
        <v>77.010999999999996</v>
        <stp/>
        <stp>##V3_BDPV12</stp>
        <stp>EA US Equity</stp>
        <stp>BEST_GROSS_MARGIN</stp>
        <stp>[new model.xlsx]Raw (2)!R91C39</stp>
        <stp>BEST_FPERIOD_OVERRIDE=1TY</stp>
        <stp>EQY_FUND_CRNCY=USD</stp>
        <stp>FA_ADJUSTED=Y</stp>
        <tr r="AM91" s="12"/>
      </tp>
      <tp t="s">
        <v>#N/A N/A</v>
        <stp/>
        <stp>##V3_BDPV12</stp>
        <stp>FSNN US Equity</stp>
        <stp>IS_S&amp;M_EXPENSE_COMP_BASIS</stp>
        <stp>[new model.xlsx]Raw!R214C41</stp>
        <stp>BEST_FPERIOD_OVERRIDE=1TY</stp>
        <stp>EQY_FUND_CRNCY=USD</stp>
        <stp>FA_ADJUSTED=Y</stp>
        <tr r="AO214" s="4"/>
      </tp>
      <tp t="s">
        <v>#N/A N/A</v>
        <stp/>
        <stp>##V3_BDPV12</stp>
        <stp>CSVI US Equity</stp>
        <stp>BEST_GROSS_MARGIN</stp>
        <stp>[new model.xlsx]Raw!R175C39</stp>
        <stp>BEST_FPERIOD_OVERRIDE=1TY</stp>
        <stp>EQY_FUND_CRNCY=USD</stp>
        <stp>FA_ADJUSTED=Y</stp>
        <tr r="AM175" s="4"/>
      </tp>
      <tp t="s">
        <v>#N/A N/A</v>
        <stp/>
        <stp>##V3_BDPV12</stp>
        <stp>CSGS US Equity</stp>
        <stp>IS_S&amp;M_EXPENSE_COMP_BASIS</stp>
        <stp>[new model.xlsx]Raw!R161C41</stp>
        <stp>BEST_FPERIOD_OVERRIDE=1TY</stp>
        <stp>EQY_FUND_CRNCY=USD</stp>
        <stp>FA_ADJUSTED=Y</stp>
        <tr r="AO161" s="4"/>
      </tp>
      <tp>
        <v>128.101112</v>
        <stp/>
        <stp>##V3_BDPV12</stp>
        <stp>OPT CN Equity</stp>
        <stp>TRAIL_12M_NET_SALES</stp>
        <stp>[new model.xlsx]Raw!R218C35</stp>
        <stp>EQY_FUND_CRNCY=USD</stp>
        <stp>FA_ADJUSTED=Y</stp>
        <tr r="AI218" s="4"/>
      </tp>
      <tp>
        <v>349.99600000000004</v>
        <stp/>
        <stp>##V3_BDPV12</stp>
        <stp>SNCR US Equity</stp>
        <stp>TRAIL_12M_NET_SALES</stp>
        <stp>[new model.xlsx]Raw!R202C35</stp>
        <stp>EQY_FUND_CRNCY=USD</stp>
        <stp>FA_ADJUSTED=Y</stp>
        <tr r="AI202" s="4"/>
      </tp>
      <tp t="s">
        <v>#N/A N/A</v>
        <stp/>
        <stp>##V3_BDPV12</stp>
        <stp>HUT CN Equity</stp>
        <stp>TRAIL_12M_NET_SALES</stp>
        <stp>[new model.xlsx]Raw!R216C35</stp>
        <stp>EQY_FUND_CRNCY=USD</stp>
        <stp>FA_ADJUSTED=Y</stp>
        <tr r="AI216" s="4"/>
      </tp>
      <tp>
        <v>400.25103200000001</v>
        <stp/>
        <stp>##V3_BDPV12</stp>
        <stp>SSC US Equity</stp>
        <stp>TRAIL_12M_NET_SALES</stp>
        <stp>[new model.xlsx]Raw!R207C35</stp>
        <stp>EQY_FUND_CRNCY=USD</stp>
        <stp>FA_ADJUSTED=Y</stp>
        <tr r="AI207" s="4"/>
      </tp>
      <tp>
        <v>53.613999999999997</v>
        <stp/>
        <stp>##V3_BDPV12</stp>
        <stp>SYKE US Equity</stp>
        <stp>TRAIL_12M_FREE_CASH_FLOW</stp>
        <stp>[new model.xlsx]Combined Full Sample!R126C25</stp>
        <tr r="Y126" s="14"/>
      </tp>
      <tp>
        <v>349.44000000000005</v>
        <stp/>
        <stp>##V3_BDPV12</stp>
        <stp>SRT US Equity</stp>
        <stp>TRAIL_12M_NET_SALES</stp>
        <stp>[new model.xlsx]Raw!R210C35</stp>
        <stp>EQY_FUND_CRNCY=USD</stp>
        <stp>FA_ADJUSTED=Y</stp>
        <tr r="AI210" s="4"/>
      </tp>
      <tp>
        <v>150.583</v>
        <stp/>
        <stp>##V3_BDPV12</stp>
        <stp>ULTI US EQUITY</stp>
        <stp>IS_RD_EXPEND</stp>
        <stp>[new model.xlsx]Raw (2)!R53C40</stp>
        <stp>BEST_FPERIOD_OVERRIDE=1TY</stp>
        <stp>EQY_FUND_CRNCY=USD</stp>
        <stp>FA_ADJUSTED=Y</stp>
        <tr r="AN53" s="12"/>
      </tp>
      <tp>
        <v>94.927706999999998</v>
        <stp/>
        <stp>##V3_BDPV12</stp>
        <stp>ABT CN Equity</stp>
        <stp>TRAIL_12M_NET_SALES</stp>
        <stp>[new model.xlsx]Raw!R206C35</stp>
        <stp>EQY_FUND_CRNCY=USD</stp>
        <stp>FA_ADJUSTED=Y</stp>
        <tr r="AI206" s="4"/>
      </tp>
      <tp>
        <v>0.43000000000000005</v>
        <stp/>
        <stp>##V3_BDPV12</stp>
        <stp>VHC US Equity</stp>
        <stp>TRAIL_12M_NET_SALES</stp>
        <stp>[new model.xlsx]Raw!R208C35</stp>
        <stp>EQY_FUND_CRNCY=USD</stp>
        <stp>FA_ADJUSTED=Y</stp>
        <tr r="AI208" s="4"/>
      </tp>
      <tp>
        <v>3803.56</v>
        <stp/>
        <stp>##V3_BDHV12</stp>
        <stp>TDC US Equity</stp>
        <stp>CURR_ENTP_VAL</stp>
        <stp>20181024-1AY</stp>
        <stp>10/24/2018</stp>
        <stp>[new model.xlsx]Sheet1!R7C181</stp>
        <stp>Dir=V</stp>
        <stp>CDR=5D</stp>
        <stp>Days=A</stp>
        <stp>Dts=H</stp>
        <stp>cols=1;rows=262</stp>
        <tr r="FY7" s="184"/>
      </tp>
      <tp t="s">
        <v>#N/A N/A</v>
        <stp/>
        <stp>##V3_BDPV12</stp>
        <stp>TYPE US Equity</stp>
        <stp>TRAIL_12M_FREE_CASH_FLOW</stp>
        <stp>[new model.xlsx]Combined Full Sample!R140C25</stp>
        <tr r="Y140" s="14"/>
      </tp>
      <tp>
        <v>274.48</v>
        <stp/>
        <stp>##V3_BDPV12</stp>
        <stp>III US Equity</stp>
        <stp>TRAIL_12M_NET_SALES</stp>
        <stp>[new model.xlsx]Raw!R217C35</stp>
        <stp>EQY_FUND_CRNCY=USD</stp>
        <stp>FA_ADJUSTED=Y</stp>
        <tr r="AI217" s="4"/>
      </tp>
      <tp>
        <v>-13.39</v>
        <stp/>
        <stp>##V3_BDPV12</stp>
        <stp>CYRN US Equity</stp>
        <stp>TRAIL_12M_FREE_CASH_FLOW</stp>
        <stp>[new model.xlsx]Combined Full Sample!R170C25</stp>
        <tr r="Y170" s="14"/>
      </tp>
      <tp>
        <v>483.90500000000003</v>
        <stp/>
        <stp>##V3_BDPV12</stp>
        <stp>ANSS US Equity</stp>
        <stp>BEST_NET_INCOME</stp>
        <stp>[new model.xlsx]Raw (2)!R100C46</stp>
        <stp>BEST_FPERIOD_OVERRIDE=1TY</stp>
        <stp>EQY_FUND_CRNCY=USD</stp>
        <stp>FA_ADJUSTED=Y</stp>
        <tr r="AT100" s="12"/>
      </tp>
      <tp>
        <v>1510</v>
        <stp/>
        <stp>##V3_BDPV12</stp>
        <stp>MGI US Equity</stp>
        <stp>TRAIL_12M_NET_SALES</stp>
        <stp>[new model.xlsx]Raw!R204C35</stp>
        <stp>EQY_FUND_CRNCY=USD</stp>
        <stp>FA_ADJUSTED=Y</stp>
        <tr r="AI204" s="4"/>
      </tp>
      <tp>
        <v>323.46100000000001</v>
        <stp/>
        <stp>##V3_BDPV12</stp>
        <stp>OTEX CN Equity</stp>
        <stp>IS_RD_EXPEND</stp>
        <stp>[new model.xlsx]Raw!R56C40</stp>
        <stp>BEST_FPERIOD_OVERRIDE=1TY</stp>
        <stp>EQY_FUND_CRNCY=USD</stp>
        <stp>FA_ADJUSTED=Y</stp>
        <tr r="AN56" s="4"/>
      </tp>
      <tp>
        <v>401.911</v>
        <stp/>
        <stp>##V3_BDPV12</stp>
        <stp>PRGS US Equity</stp>
        <stp>TRAIL_12M_NET_SALES</stp>
        <stp>[new model.xlsx]Raw!R152C35</stp>
        <stp>EQY_FUND_CRNCY=USD</stp>
        <stp>FA_ADJUSTED=Y</stp>
        <tr r="AI152" s="4"/>
      </tp>
      <tp>
        <v>144.5</v>
        <stp/>
        <stp>##V3_BDPV12</stp>
        <stp>PFPT US EQUITY</stp>
        <stp>BEST_EBITDA</stp>
        <stp>[new model.xlsx]Raw (2)!R34C44</stp>
        <stp>BEST_FPERIOD_OVERRIDE=1TY</stp>
        <stp>EQY_FUND_CRNCY=USD</stp>
        <stp>FA_ADJUSTED=Y</stp>
        <tr r="AR34" s="12"/>
      </tp>
      <tp>
        <v>17.2</v>
        <stp/>
        <stp>##V3_BDPV12</stp>
        <stp>SEND US EQUITY</stp>
        <stp>BEST_EBITDA</stp>
        <stp>[new model.xlsx]Raw (2)!R47C44</stp>
        <stp>BEST_FPERIOD_OVERRIDE=1TY</stp>
        <stp>EQY_FUND_CRNCY=USD</stp>
        <stp>FA_ADJUSTED=Y</stp>
        <tr r="AR47" s="12"/>
      </tp>
      <tp>
        <v>2386.3000000000002</v>
        <stp/>
        <stp>##V3_BDPV12</stp>
        <stp>ADSK US Equity</stp>
        <stp>TRAIL_12M_NET_SALES</stp>
        <stp>[new model.xlsx]Raw (2)!R78C35</stp>
        <stp>EQY_FUND_CRNCY=USD</stp>
        <stp>FA_ADJUSTED=Y</stp>
        <tr r="AI78" s="12"/>
      </tp>
      <tp>
        <v>953.26009999999997</v>
        <stp/>
        <stp>##V3_BDHV12</stp>
        <stp>EGHT US Equity</stp>
        <stp>CURR_ENTP_VAL</stp>
        <stp>20181024-1AY</stp>
        <stp>10/24/2018</stp>
        <stp>[new model.xlsx]Sheet1!R7C110</stp>
        <stp>Dir=V</stp>
        <stp>CDR=5D</stp>
        <stp>Days=A</stp>
        <stp>Dts=H</stp>
        <stp>cols=1;rows=262</stp>
        <tr r="DF7" s="184"/>
      </tp>
      <tp>
        <v>76.995211266155991</v>
        <stp/>
        <stp>##V3_BDPV12</stp>
        <stp>PAGS US Equity</stp>
        <stp>IS_S&amp;M_EXPENSE_COMP_BASIS</stp>
        <stp>[new model.xlsx]Raw!R54C41</stp>
        <stp>BEST_FPERIOD_OVERRIDE=1TY</stp>
        <stp>EQY_FUND_CRNCY=USD</stp>
        <stp>FA_ADJUSTED=Y</stp>
        <tr r="AO54" s="4"/>
      </tp>
      <tp t="s">
        <v>#N/A N/A</v>
        <stp/>
        <stp>##V3_BDHV12</stp>
        <stp>VRNS US Equity</stp>
        <stp>ENTERPRISE_VALUE</stp>
        <stp>10/24/2018</stp>
        <stp>10/24/2018</stp>
        <stp>[new model.xlsx]Raw (2)!R61C33</stp>
        <stp>EQY_FUND_CRNCY=USD</stp>
        <tr r="AG61" s="12"/>
      </tp>
      <tp t="s">
        <v>#N/A N/A</v>
        <stp/>
        <stp>##V3_BDHV12</stp>
        <stp>SEND US Equity</stp>
        <stp>CURR_ENTP_VAL</stp>
        <stp>20181024-1AY</stp>
        <stp>10/24/2018</stp>
        <stp>[new model.xlsx]Sheet1!R7C112</stp>
        <stp>Dir=V</stp>
        <stp>CDR=5D</stp>
        <stp>Days=A</stp>
        <stp>Dts=H</stp>
        <stp>cols=1;rows=262</stp>
        <tr r="DH7" s="184"/>
      </tp>
      <tp>
        <v>561.45050000000003</v>
        <stp/>
        <stp>##V3_BDHV12</stp>
        <stp>QADB US Equity</stp>
        <stp>CURR_ENTP_VAL</stp>
        <stp>20181024-1AY</stp>
        <stp>10/24/2018</stp>
        <stp>[new model.xlsx]Sheet1!R7C136</stp>
        <stp>Dir=V</stp>
        <stp>CDR=5D</stp>
        <stp>Days=A</stp>
        <stp>Dts=H</stp>
        <stp>cols=1;rows=262</stp>
        <tr r="EF7" s="184"/>
      </tp>
      <tp>
        <v>1006.112</v>
        <stp/>
        <stp>##V3_BDPV12</stp>
        <stp>CTXS US Equity</stp>
        <stp>IS_S&amp;M_EXPENSE_COMP_BASIS</stp>
        <stp>[new model.xlsx]Raw!R44C41</stp>
        <stp>BEST_FPERIOD_OVERRIDE=1TY</stp>
        <stp>EQY_FUND_CRNCY=USD</stp>
        <stp>FA_ADJUSTED=Y</stp>
        <tr r="AO44" s="4"/>
      </tp>
      <tp>
        <v>701.02599999999995</v>
        <stp/>
        <stp>##V3_BDPV12</stp>
        <stp>FTNT US Equity</stp>
        <stp>IS_S&amp;M_EXPENSE_COMP_BASIS</stp>
        <stp>[new model.xlsx]Raw!R43C41</stp>
        <stp>BEST_FPERIOD_OVERRIDE=1TY</stp>
        <stp>EQY_FUND_CRNCY=USD</stp>
        <stp>FA_ADJUSTED=Y</stp>
        <tr r="AO43" s="4"/>
      </tp>
      <tp t="s">
        <v>#N/A N/A</v>
        <stp/>
        <stp>##V3_BDPV12</stp>
        <stp>EEFT US Equity</stp>
        <stp>IS_S&amp;M_EXPENSE_COMP_BASIS</stp>
        <stp>[new model.xlsx]Raw!R73C41</stp>
        <stp>BEST_FPERIOD_OVERRIDE=1TY</stp>
        <stp>EQY_FUND_CRNCY=USD</stp>
        <stp>FA_ADJUSTED=Y</stp>
        <tr r="AO73" s="4"/>
      </tp>
      <tp t="s">
        <v>#N/A N/A</v>
        <stp/>
        <stp>##V3_BDHV12</stp>
        <stp>SMAR US Equity</stp>
        <stp>ENTERPRISE_VALUE</stp>
        <stp>10/24/2018</stp>
        <stp>10/24/2018</stp>
        <stp>[new model.xlsx]Raw (2)!R14C33</stp>
        <stp>EQY_FUND_CRNCY=USD</stp>
        <tr r="AG14" s="12"/>
      </tp>
      <tp>
        <v>2917.1289999999999</v>
        <stp/>
        <stp>##V3_BDPV12</stp>
        <stp>CSU CN Equity</stp>
        <stp>TRAIL_12M_NET_SALES</stp>
        <stp>[new model.xlsx]Raw (2)!R84C35</stp>
        <stp>EQY_FUND_CRNCY=USD</stp>
        <stp>FA_ADJUSTED=Y</stp>
        <tr r="AI84" s="12"/>
      </tp>
      <tp>
        <v>64.057000000000002</v>
        <stp/>
        <stp>##V3_BDPV12</stp>
        <stp>SSNC US Equity</stp>
        <stp>BS_CASH_NEAR_CASH_ITEM</stp>
        <stp>[new model.xlsx]Combined Full Sample!R31C26</stp>
        <tr r="Z31" s="14"/>
      </tp>
      <tp>
        <v>80.025000000000006</v>
        <stp/>
        <stp>##V3_BDPV12</stp>
        <stp>IMPV US Equity</stp>
        <stp>BEST_GROSS_MARGIN</stp>
        <stp>[new model.xlsx]Raw!R128C39</stp>
        <stp>BEST_FPERIOD_OVERRIDE=1TY</stp>
        <stp>EQY_FUND_CRNCY=USD</stp>
        <stp>FA_ADJUSTED=Y</stp>
        <tr r="AM128" s="4"/>
      </tp>
      <tp>
        <v>32.299999999999997</v>
        <stp/>
        <stp>##V3_BDPV12</stp>
        <stp>IMXI US Equity</stp>
        <stp>BEST_GROSS_MARGIN</stp>
        <stp>[new model.xlsx]Raw!R188C39</stp>
        <stp>BEST_FPERIOD_OVERRIDE=1TY</stp>
        <stp>EQY_FUND_CRNCY=USD</stp>
        <stp>FA_ADJUSTED=Y</stp>
        <tr r="AM188" s="4"/>
      </tp>
      <tp>
        <v>27.209999999999997</v>
        <stp/>
        <stp>##V3_BDPV12</stp>
        <stp>TENB US Equity</stp>
        <stp>BS_CASH_NEAR_CASH_ITEM</stp>
        <stp>[new model.xlsx]Combined Full Sample!R83C26</stp>
        <tr r="Z83" s="14"/>
      </tp>
      <tp>
        <v>69.3</v>
        <stp/>
        <stp>##V3_BDPV12</stp>
        <stp>ALRM US Equity</stp>
        <stp>BEST_GROSS_MARGIN</stp>
        <stp>[new model.xlsx]Raw!R120C39</stp>
        <stp>BEST_FPERIOD_OVERRIDE=1TY</stp>
        <stp>EQY_FUND_CRNCY=USD</stp>
        <stp>FA_ADJUSTED=Y</stp>
        <tr r="AM120" s="4"/>
      </tp>
      <tp>
        <v>69.28</v>
        <stp/>
        <stp>##V3_BDPV12</stp>
        <stp>BNFT US Equity</stp>
        <stp>IS_S&amp;M_EXPENSE_COMP_BASIS</stp>
        <stp>[new model.xlsx]Raw!R167C41</stp>
        <stp>BEST_FPERIOD_OVERRIDE=1TY</stp>
        <stp>EQY_FUND_CRNCY=USD</stp>
        <stp>FA_ADJUSTED=Y</stp>
        <tr r="AO167" s="4"/>
      </tp>
      <tp>
        <v>21.7</v>
        <stp/>
        <stp>##V3_BDPV12</stp>
        <stp>MITK US Equity</stp>
        <stp>IS_S&amp;M_EXPENSE_COMP_BASIS</stp>
        <stp>[new model.xlsx]Raw!R198C41</stp>
        <stp>BEST_FPERIOD_OVERRIDE=1TY</stp>
        <stp>EQY_FUND_CRNCY=USD</stp>
        <stp>FA_ADJUSTED=Y</stp>
        <tr r="AO198" s="4"/>
      </tp>
      <tp>
        <v>2033.0476000000001</v>
        <stp/>
        <stp>##V3_BDHV12</stp>
        <stp>QTWO US Equity</stp>
        <stp>CURR_ENTP_VAL</stp>
        <stp>10/24/2018</stp>
        <stp>10/24/2018</stp>
        <stp>[new model.xlsx]Raw!R123C34</stp>
        <stp>EQY_FUND_CRNCY=USD</stp>
        <tr r="AH123" s="4"/>
      </tp>
      <tp>
        <v>1207.404</v>
        <stp/>
        <stp>##V3_BDHV12</stp>
        <stp>LPSN US Equity</stp>
        <stp>CURR_ENTP_VAL</stp>
        <stp>10/24/2018</stp>
        <stp>10/24/2018</stp>
        <stp>[new model.xlsx]Raw!R157C34</stp>
        <stp>EQY_FUND_CRNCY=USD</stp>
        <tr r="AH157" s="4"/>
      </tp>
      <tp>
        <v>1996.4332999999999</v>
        <stp/>
        <stp>##V3_BDHV12</stp>
        <stp>FIVN US Equity</stp>
        <stp>CURR_ENTP_VAL</stp>
        <stp>10/24/2018</stp>
        <stp>10/24/2018</stp>
        <stp>[new model.xlsx]Raw!R122C34</stp>
        <stp>EQY_FUND_CRNCY=USD</stp>
        <tr r="AH122" s="4"/>
      </tp>
      <tp>
        <v>18.074999999999999</v>
        <stp/>
        <stp>##V3_BDPV12</stp>
        <stp>AGYS US Equity</stp>
        <stp>IS_S&amp;M_EXPENSE_COMP_BASIS</stp>
        <stp>[new model.xlsx]Raw!R194C41</stp>
        <stp>BEST_FPERIOD_OVERRIDE=1TY</stp>
        <stp>EQY_FUND_CRNCY=USD</stp>
        <stp>FA_ADJUSTED=Y</stp>
        <tr r="AO194" s="4"/>
      </tp>
      <tp>
        <v>184.04400000000001</v>
        <stp/>
        <stp>##V3_BDPV12</stp>
        <stp>EGHT US Equity</stp>
        <stp>IS_S&amp;M_EXPENSE_COMP_BASIS</stp>
        <stp>[new model.xlsx]Raw!R140C41</stp>
        <stp>BEST_FPERIOD_OVERRIDE=1TY</stp>
        <stp>EQY_FUND_CRNCY=USD</stp>
        <stp>FA_ADJUSTED=Y</stp>
        <tr r="AO140" s="4"/>
      </tp>
      <tp>
        <v>125.52199999999999</v>
        <stp/>
        <stp>##V3_BDPV12</stp>
        <stp>MANH US Equity</stp>
        <stp>BS_CASH_NEAR_CASH_ITEM</stp>
        <stp>[new model.xlsx]Combined Full Sample!R75C26</stp>
        <tr r="Z75" s="14"/>
      </tp>
      <tp>
        <v>81.076000000000008</v>
        <stp/>
        <stp>##V3_BDPV12</stp>
        <stp>RNG US EQUITY</stp>
        <stp>BEST_EBITDA</stp>
        <stp>[new model.xlsx]Raw (2)!R42C44</stp>
        <stp>BEST_FPERIOD_OVERRIDE=1TY</stp>
        <stp>EQY_FUND_CRNCY=USD</stp>
        <stp>FA_ADJUSTED=Y</stp>
        <tr r="AR42" s="12"/>
      </tp>
      <tp t="s">
        <v>#N/A N/A</v>
        <stp/>
        <stp>##V3_BDHV12</stp>
        <stp>CATI US Equity</stp>
        <stp>CURR_ENTP_VAL</stp>
        <stp>10/24/2018</stp>
        <stp>10/24/2018</stp>
        <stp>[new model.xlsx]Raw!R200C34</stp>
        <stp>EQY_FUND_CRNCY=USD</stp>
        <tr r="AH200" s="4"/>
      </tp>
      <tp>
        <v>374.68689999999998</v>
        <stp/>
        <stp>##V3_BDHV12</stp>
        <stp>SSTI US Equity</stp>
        <stp>CURR_ENTP_VAL</stp>
        <stp>10/24/2018</stp>
        <stp>10/24/2018</stp>
        <stp>[new model.xlsx]Raw!R190C34</stp>
        <stp>EQY_FUND_CRNCY=USD</stp>
        <tr r="AH190" s="4"/>
      </tp>
      <tp>
        <v>688.08699999999999</v>
        <stp/>
        <stp>##V3_BDPV12</stp>
        <stp>CDNS US Equity</stp>
        <stp>BS_CASH_NEAR_CASH_ITEM</stp>
        <stp>[new model.xlsx]Combined Full Sample!R29C26</stp>
        <tr r="Z29" s="14"/>
      </tp>
      <tp>
        <v>34.866999999999997</v>
        <stp/>
        <stp>##V3_BDPV12</stp>
        <stp>EXLS US Equity</stp>
        <stp>BEST_GROSS_MARGIN</stp>
        <stp>[new model.xlsx]Raw!R124C39</stp>
        <stp>BEST_FPERIOD_OVERRIDE=1TY</stp>
        <stp>EQY_FUND_CRNCY=USD</stp>
        <stp>FA_ADJUSTED=Y</stp>
        <tr r="AM124" s="4"/>
      </tp>
      <tp>
        <v>69.266999999999996</v>
        <stp/>
        <stp>##V3_BDPV12</stp>
        <stp>ENGH CN Equity</stp>
        <stp>BEST_GROSS_MARGIN</stp>
        <stp>[new model.xlsx]Raw!R144C39</stp>
        <stp>BEST_FPERIOD_OVERRIDE=1TY</stp>
        <stp>EQY_FUND_CRNCY=USD</stp>
        <stp>FA_ADJUSTED=Y</stp>
        <tr r="AM144" s="4"/>
      </tp>
      <tp>
        <v>337.94200000000001</v>
        <stp/>
        <stp>##V3_BDPV12</stp>
        <stp>VRNT US Equity</stp>
        <stp>BS_CASH_NEAR_CASH_ITEM</stp>
        <stp>[new model.xlsx]Combined Full Sample!R78C26</stp>
        <tr r="Z78" s="14"/>
      </tp>
      <tp>
        <v>811.00400000000002</v>
        <stp/>
        <stp>##V3_BDPV12</stp>
        <stp>FTNT US Equity</stp>
        <stp>BS_CASH_NEAR_CASH_ITEM</stp>
        <stp>[new model.xlsx]Combined Full Sample!R25C26</stp>
        <tr r="Z25" s="14"/>
      </tp>
      <tp>
        <v>305.97499999999997</v>
        <stp/>
        <stp>##V3_BDPV12</stp>
        <stp>NTNX US Equity</stp>
        <stp>BS_CASH_NEAR_CASH_ITEM</stp>
        <stp>[new model.xlsx]Combined Full Sample!R48C26</stp>
        <tr r="Z48" s="14"/>
      </tp>
      <tp t="s">
        <v>#N/A N/A</v>
        <stp/>
        <stp>##V3_BDPV12</stp>
        <stp>EVOP US Equity</stp>
        <stp>IS_S&amp;M_EXPENSE_COMP_BASIS</stp>
        <stp>[new model.xlsx]Raw!R130C41</stp>
        <stp>BEST_FPERIOD_OVERRIDE=1TY</stp>
        <stp>EQY_FUND_CRNCY=USD</stp>
        <stp>FA_ADJUSTED=Y</stp>
        <tr r="AO130" s="4"/>
      </tp>
      <tp>
        <v>57.871000000000002</v>
        <stp/>
        <stp>##V3_BDPV12</stp>
        <stp>EPAY US Equity</stp>
        <stp>BEST_GROSS_MARGIN</stp>
        <stp>[new model.xlsx]Raw!R104C39</stp>
        <stp>BEST_FPERIOD_OVERRIDE=1TY</stp>
        <stp>EQY_FUND_CRNCY=USD</stp>
        <stp>FA_ADJUSTED=Y</stp>
        <tr r="AM104" s="4"/>
      </tp>
      <tp>
        <v>151.09299999999999</v>
        <stp/>
        <stp>##V3_BDPV12</stp>
        <stp>FSCT US Equity</stp>
        <stp>IS_S&amp;M_EXPENSE_COMP_BASIS</stp>
        <stp>[new model.xlsx]Raw!R163C41</stp>
        <stp>BEST_FPERIOD_OVERRIDE=1TY</stp>
        <stp>EQY_FUND_CRNCY=USD</stp>
        <stp>FA_ADJUSTED=Y</stp>
        <tr r="AO163" s="4"/>
      </tp>
      <tp>
        <v>457.56102851462452</v>
        <stp/>
        <stp>##V3_BDPV12</stp>
        <stp>QIWI US Equity</stp>
        <stp>TRAIL_12M_NET_SALES</stp>
        <stp>[new model.xlsx]Raw!R171C35</stp>
        <stp>EQY_FUND_CRNCY=USD</stp>
        <stp>FA_ADJUSTED=Y</stp>
        <tr r="AI171" s="4"/>
      </tp>
      <tp>
        <v>243.273</v>
        <stp/>
        <stp>##V3_BDPV12</stp>
        <stp>FEYE US Equity</stp>
        <stp>IS_RD_EXPEND</stp>
        <stp>[new model.xlsx]Raw!R96C40</stp>
        <stp>BEST_FPERIOD_OVERRIDE=1TY</stp>
        <stp>EQY_FUND_CRNCY=USD</stp>
        <stp>FA_ADJUSTED=Y</stp>
        <tr r="AN96" s="4"/>
      </tp>
      <tp>
        <v>46.16</v>
        <stp/>
        <stp>##V3_BDPV12</stp>
        <stp>CARB US EQUITY</stp>
        <stp>IS_RD_EXPEND</stp>
        <stp>[new model.xlsx]Raw (2)!R44C40</stp>
        <stp>BEST_FPERIOD_OVERRIDE=1TY</stp>
        <stp>EQY_FUND_CRNCY=USD</stp>
        <stp>FA_ADJUSTED=Y</stp>
        <tr r="AN44" s="12"/>
      </tp>
      <tp>
        <v>267.60400000000004</v>
        <stp/>
        <stp>##V3_BDPV12</stp>
        <stp>QLYS US Equity</stp>
        <stp>TRAIL_12M_NET_SALES</stp>
        <stp>[new model.xlsx]Raw!R100C35</stp>
        <stp>EQY_FUND_CRNCY=USD</stp>
        <stp>FA_ADJUSTED=Y</stp>
        <tr r="AI100" s="4"/>
      </tp>
      <tp>
        <v>27.119999999999997</v>
        <stp/>
        <stp>##V3_BDPV12</stp>
        <stp>FIVN US EQUITY</stp>
        <stp>IS_RD_EXPEND</stp>
        <stp>[new model.xlsx]Raw (2)!R60C40</stp>
        <stp>BEST_FPERIOD_OVERRIDE=1TY</stp>
        <stp>EQY_FUND_CRNCY=USD</stp>
        <stp>FA_ADJUSTED=Y</stp>
        <tr r="AN60" s="12"/>
      </tp>
      <tp>
        <v>331.06299999999999</v>
        <stp/>
        <stp>##V3_BDPV12</stp>
        <stp>QADB US Equity</stp>
        <stp>TRAIL_12M_NET_SALES</stp>
        <stp>[new model.xlsx]Raw!R170C35</stp>
        <stp>EQY_FUND_CRNCY=USD</stp>
        <stp>FA_ADJUSTED=Y</stp>
        <tr r="AI170" s="4"/>
      </tp>
      <tp>
        <v>40.549999999999997</v>
        <stp/>
        <stp>##V3_BDPV12</stp>
        <stp>APTI US EQUITY</stp>
        <stp>IS_RD_EXPEND</stp>
        <stp>[new model.xlsx]Raw (2)!R62C40</stp>
        <stp>BEST_FPERIOD_OVERRIDE=1TY</stp>
        <stp>EQY_FUND_CRNCY=USD</stp>
        <stp>FA_ADJUSTED=Y</stp>
        <tr r="AN62" s="12"/>
      </tp>
      <tp>
        <v>439.76300677490235</v>
        <stp/>
        <stp>##V3_BDPV12</stp>
        <stp>AZPN US Equity</stp>
        <stp>TRAIL_12M_GROSS_PROFIT</stp>
        <stp>[new model.xlsx]Raw (2)!R99C38</stp>
        <stp>EQY_FUND_CRNCY=USD</stp>
        <stp>FA_ADJUSTED=Y</stp>
        <tr r="AL99" s="12"/>
      </tp>
      <tp>
        <v>1517.2027</v>
        <stp/>
        <stp>##V3_BDHV12</stp>
        <stp>KXS CN Equity</stp>
        <stp>CURR_ENTP_VAL</stp>
        <stp>20181024-1AY</stp>
        <stp>10/24/2018</stp>
        <stp>[new model.xlsx]Sheet1!R7C109</stp>
        <stp>Dir=V</stp>
        <stp>CDR=5D</stp>
        <stp>Days=A</stp>
        <stp>Dts=H</stp>
        <stp>cols=1;rows=262</stp>
        <tr r="DE7" s="184"/>
      </tp>
      <tp>
        <v>101.11699999999999</v>
        <stp/>
        <stp>##V3_BDPV12</stp>
        <stp>ENGH CN Equity</stp>
        <stp>TRAIL_12M_FREE_CASH_FLOW</stp>
        <stp>[new model.xlsx]Combined Full Sample!R115C25</stp>
        <tr r="Y115" s="14"/>
      </tp>
      <tp>
        <v>225.626</v>
        <stp/>
        <stp>##V3_BDPV12</stp>
        <stp>QTWO US Equity</stp>
        <stp>TRAIL_12M_NET_SALES</stp>
        <stp>[new model.xlsx]Raw!R123C35</stp>
        <stp>EQY_FUND_CRNCY=USD</stp>
        <stp>FA_ADJUSTED=Y</stp>
        <tr r="AI123" s="4"/>
      </tp>
      <tp>
        <v>114.65</v>
        <stp/>
        <stp>##V3_BDPV12</stp>
        <stp>RUBI US Equity</stp>
        <stp>TRAIL_12M_NET_SALES</stp>
        <stp>[new model.xlsx]Raw!R219C35</stp>
        <stp>EQY_FUND_CRNCY=USD</stp>
        <stp>FA_ADJUSTED=Y</stp>
        <tr r="AI219" s="4"/>
      </tp>
      <tp>
        <v>57.545999999999999</v>
        <stp/>
        <stp>##V3_BDPV12</stp>
        <stp>NEWR US EQUITY</stp>
        <stp>BEST_EBITDA</stp>
        <stp>[new model.xlsx]Raw (2)!R36C44</stp>
        <stp>BEST_FPERIOD_OVERRIDE=1TY</stp>
        <stp>EQY_FUND_CRNCY=USD</stp>
        <stp>FA_ADJUSTED=Y</stp>
        <tr r="AR36" s="12"/>
      </tp>
      <tp>
        <v>350.62099999999998</v>
        <stp/>
        <stp>##V3_BDPV12</stp>
        <stp>VEEV US EQUITY</stp>
        <stp>BEST_EBITDA</stp>
        <stp>[new model.xlsx]Raw (2)!R56C44</stp>
        <stp>BEST_FPERIOD_OVERRIDE=1TY</stp>
        <stp>EQY_FUND_CRNCY=USD</stp>
        <stp>FA_ADJUSTED=Y</stp>
        <tr r="AR56" s="12"/>
      </tp>
      <tp>
        <v>549.24800000000005</v>
        <stp/>
        <stp>##V3_BDPV12</stp>
        <stp>SNPS US Equity</stp>
        <stp>IS_S&amp;M_EXPENSE_COMP_BASIS</stp>
        <stp>[new model.xlsx]Raw!R45C41</stp>
        <stp>BEST_FPERIOD_OVERRIDE=1TY</stp>
        <stp>EQY_FUND_CRNCY=USD</stp>
        <stp>FA_ADJUSTED=Y</stp>
        <tr r="AO45" s="4"/>
      </tp>
      <tp t="s">
        <v>#N/A N/A</v>
        <stp/>
        <stp>##V3_BDPV12</stp>
        <stp>CDK US Equity</stp>
        <stp>IS_S&amp;M_EXPENSE_COMP_BASIS</stp>
        <stp>[new model.xlsx]Raw!R63C41</stp>
        <stp>BEST_FPERIOD_OVERRIDE=1TY</stp>
        <stp>EQY_FUND_CRNCY=USD</stp>
        <stp>FA_ADJUSTED=Y</stp>
        <tr r="AO63" s="4"/>
      </tp>
      <tp t="s">
        <v>#N/A N/A</v>
        <stp/>
        <stp>##V3_BDPV12</stp>
        <stp>GPN US Equity</stp>
        <stp>IS_S&amp;M_EXPENSE_COMP_BASIS</stp>
        <stp>[new model.xlsx]Raw!R36C41</stp>
        <stp>BEST_FPERIOD_OVERRIDE=1TY</stp>
        <stp>EQY_FUND_CRNCY=USD</stp>
        <stp>FA_ADJUSTED=Y</stp>
        <tr r="AO36" s="4"/>
      </tp>
      <tp>
        <v>12.2</v>
        <stp/>
        <stp>##V3_BDPV12</stp>
        <stp>SDL LN Equity</stp>
        <stp>TRAIL_12M_FREE_CASH_FLOW</stp>
        <stp>[new model.xlsx]Combined Full Sample!R201C25</stp>
        <tr r="Y201" s="14"/>
      </tp>
      <tp>
        <v>875.6</v>
        <stp/>
        <stp>##V3_BDPV12</stp>
        <stp>CSU CN Equity</stp>
        <stp>BEST_EBITDA</stp>
        <stp>[new model.xlsx]Raw (2)!R84C44</stp>
        <stp>BEST_FPERIOD_OVERRIDE=1TY</stp>
        <stp>EQY_FUND_CRNCY=USD</stp>
        <stp>FA_ADJUSTED=Y</stp>
        <tr r="AR84" s="12"/>
      </tp>
      <tp>
        <v>1634</v>
        <stp/>
        <stp>##V3_BDPV12</stp>
        <stp>INTU US Equity</stp>
        <stp>IS_S&amp;M_EXPENSE_COMP_BASIS</stp>
        <stp>[new model.xlsx]Raw!R23C41</stp>
        <stp>BEST_FPERIOD_OVERRIDE=1TY</stp>
        <stp>EQY_FUND_CRNCY=USD</stp>
        <stp>FA_ADJUSTED=Y</stp>
        <tr r="AO23" s="4"/>
      </tp>
      <tp>
        <v>22.526534999999999</v>
        <stp/>
        <stp>##V3_BDPV12</stp>
        <stp>AMBR US Equity</stp>
        <stp>IS_S&amp;M_EXPENSE_COMP_BASIS</stp>
        <stp>[new model.xlsx]Raw!R205C41</stp>
        <stp>BEST_FPERIOD_OVERRIDE=1TY</stp>
        <stp>EQY_FUND_CRNCY=USD</stp>
        <stp>FA_ADJUSTED=Y</stp>
        <tr r="AO205" s="4"/>
      </tp>
      <tp>
        <v>56.371000000000002</v>
        <stp/>
        <stp>##V3_BDPV12</stp>
        <stp>ELLI US Equity</stp>
        <stp>BEST_GROSS_MARGIN</stp>
        <stp>[new model.xlsx]Raw!R105C39</stp>
        <stp>BEST_FPERIOD_OVERRIDE=1TY</stp>
        <stp>EQY_FUND_CRNCY=USD</stp>
        <stp>FA_ADJUSTED=Y</stp>
        <tr r="AM105" s="4"/>
      </tp>
      <tp>
        <v>66.569999999999993</v>
        <stp/>
        <stp>##V3_BDPV12</stp>
        <stp>FIVN US Equity</stp>
        <stp>IS_S&amp;M_EXPENSE_COMP_BASIS</stp>
        <stp>[new model.xlsx]Raw!R122C41</stp>
        <stp>BEST_FPERIOD_OVERRIDE=1TY</stp>
        <stp>EQY_FUND_CRNCY=USD</stp>
        <stp>FA_ADJUSTED=Y</stp>
        <tr r="AO122" s="4"/>
      </tp>
      <tp>
        <v>393.57599999999996</v>
        <stp/>
        <stp>##V3_BDPV12</stp>
        <stp>CSOD US Equity</stp>
        <stp>BS_CASH_NEAR_CASH_ITEM</stp>
        <stp>[new model.xlsx]Combined Full Sample!R79C26</stp>
        <tr r="Z79" s="14"/>
      </tp>
      <tp>
        <v>17.681000000000001</v>
        <stp/>
        <stp>##V3_BDPV12</stp>
        <stp>EGAN US Equity</stp>
        <stp>IS_S&amp;M_EXPENSE_COMP_BASIS</stp>
        <stp>[new model.xlsx]Raw!R211C41</stp>
        <stp>BEST_FPERIOD_OVERRIDE=1TY</stp>
        <stp>EQY_FUND_CRNCY=USD</stp>
        <stp>FA_ADJUSTED=Y</stp>
        <tr r="AO211" s="4"/>
      </tp>
      <tp t="s">
        <v>#N/A N/A</v>
        <stp/>
        <stp>##V3_BDPV12</stp>
        <stp>CASS US Equity</stp>
        <stp>BEST_GROSS_MARGIN</stp>
        <stp>[new model.xlsx]Raw!R173C39</stp>
        <stp>BEST_FPERIOD_OVERRIDE=1TY</stp>
        <stp>EQY_FUND_CRNCY=USD</stp>
        <stp>FA_ADJUSTED=Y</stp>
        <tr r="AM173" s="4"/>
      </tp>
      <tp>
        <v>350.94499999999999</v>
        <stp/>
        <stp>##V3_BDPV12</stp>
        <stp>JCOM US Equity</stp>
        <stp>BS_CASH_NEAR_CASH_ITEM</stp>
        <stp>[new model.xlsx]Combined Full Sample!R68C26</stp>
        <tr r="Z68" s="14"/>
      </tp>
      <tp>
        <v>67.2</v>
        <stp/>
        <stp>##V3_BDPV12</stp>
        <stp>ACIW US Equity</stp>
        <stp>BEST_GROSS_MARGIN</stp>
        <stp>[new model.xlsx]Raw!R101C39</stp>
        <stp>BEST_FPERIOD_OVERRIDE=1TY</stp>
        <stp>EQY_FUND_CRNCY=USD</stp>
        <stp>FA_ADJUSTED=Y</stp>
        <tr r="AM101" s="4"/>
      </tp>
      <tp>
        <v>260.37670000000003</v>
        <stp/>
        <stp>##V3_BDHV12</stp>
        <stp>AMSWA US Equity</stp>
        <stp>CURR_ENTP_VAL</stp>
        <stp>10/24/2018</stp>
        <stp>10/24/2018</stp>
        <stp>[new model.xlsx]Raw!R195C34</stp>
        <stp>EQY_FUND_CRNCY=USD</stp>
        <tr r="AH195" s="4"/>
      </tp>
      <tp>
        <v>935.10599999999999</v>
        <stp/>
        <stp>##V3_BDHV12</stp>
        <stp>INST US Equity</stp>
        <stp>CURR_ENTP_VAL</stp>
        <stp>10/24/2018</stp>
        <stp>10/24/2018</stp>
        <stp>[new model.xlsx]Raw!R166C34</stp>
        <stp>EQY_FUND_CRNCY=USD</stp>
        <tr r="AH166" s="4"/>
      </tp>
      <tp>
        <v>691.24649999999997</v>
        <stp/>
        <stp>##V3_BDHV12</stp>
        <stp>MSTR US Equity</stp>
        <stp>CURR_ENTP_VAL</stp>
        <stp>10/24/2018</stp>
        <stp>10/24/2018</stp>
        <stp>[new model.xlsx]Raw!R151C34</stp>
        <stp>EQY_FUND_CRNCY=USD</stp>
        <tr r="AH151" s="4"/>
      </tp>
      <tp>
        <v>223.36999999999998</v>
        <stp/>
        <stp>##V3_BDPV12</stp>
        <stp>TWOU US Equity</stp>
        <stp>BS_CASH_NEAR_CASH_ITEM</stp>
        <stp>[new model.xlsx]Combined Full Sample!R70C26</stp>
        <tr r="Z70" s="14"/>
      </tp>
      <tp>
        <v>639.9769</v>
        <stp/>
        <stp>##V3_BDHV12</stp>
        <stp>CARB US EQUITY</stp>
        <stp>CURR_ENTP_VAL</stp>
        <stp>20181024-1AY</stp>
        <stp>10/24/2018</stp>
        <stp>[new model.xlsx]Sheet1!R7C177</stp>
        <stp>Dir=V</stp>
        <stp>CDR=5D</stp>
        <stp>Days=A</stp>
        <stp>Dts=H</stp>
        <stp>cols=1;rows=262</stp>
        <tr r="FU7" s="184"/>
      </tp>
      <tp>
        <v>57.6</v>
        <stp/>
        <stp>##V3_BDPV12</stp>
        <stp>AVYA US Equity</stp>
        <stp>BEST_GROSS_MARGIN</stp>
        <stp>[new model.xlsx]Raw!R131C39</stp>
        <stp>BEST_FPERIOD_OVERRIDE=1TY</stp>
        <stp>EQY_FUND_CRNCY=USD</stp>
        <stp>FA_ADJUSTED=Y</stp>
        <tr r="AM131" s="4"/>
      </tp>
      <tp>
        <v>21.908126857738527</v>
        <stp/>
        <stp>##V3_BDPV12</stp>
        <stp>GSUM US Equity</stp>
        <stp>IS_S&amp;M_EXPENSE_COMP_BASIS</stp>
        <stp>[new model.xlsx]Raw!R213C41</stp>
        <stp>BEST_FPERIOD_OVERRIDE=1TY</stp>
        <stp>EQY_FUND_CRNCY=USD</stp>
        <stp>FA_ADJUSTED=Y</stp>
        <tr r="AO213" s="4"/>
      </tp>
      <tp>
        <v>76.917000000000002</v>
        <stp/>
        <stp>##V3_BDPV12</stp>
        <stp>CSOD US Equity</stp>
        <stp>BEST_GROSS_MARGIN</stp>
        <stp>[new model.xlsx]Raw!R103C39</stp>
        <stp>BEST_FPERIOD_OVERRIDE=1TY</stp>
        <stp>EQY_FUND_CRNCY=USD</stp>
        <stp>FA_ADJUSTED=Y</stp>
        <tr r="AM103" s="4"/>
      </tp>
      <tp>
        <v>334.14799999999997</v>
        <stp/>
        <stp>##V3_BDPV12</stp>
        <stp>DATA US Equity</stp>
        <stp>IS_RD_EXPEND</stp>
        <stp>[new model.xlsx]Raw!R58C40</stp>
        <stp>BEST_FPERIOD_OVERRIDE=1TY</stp>
        <stp>EQY_FUND_CRNCY=USD</stp>
        <stp>FA_ADJUSTED=Y</stp>
        <tr r="AN58" s="4"/>
      </tp>
      <tp>
        <v>34.835000000000001</v>
        <stp/>
        <stp>##V3_BDPV12</stp>
        <stp>SPSC US Equity</stp>
        <stp>BEST_NET_INCOME</stp>
        <stp>[new model.xlsx]Raw (2)!R102C46</stp>
        <stp>BEST_FPERIOD_OVERRIDE=1TY</stp>
        <stp>EQY_FUND_CRNCY=USD</stp>
        <stp>FA_ADJUSTED=Y</stp>
        <tr r="AT102" s="12"/>
      </tp>
      <tp>
        <v>2104.3000427246093</v>
        <stp/>
        <stp>##V3_BDPV12</stp>
        <stp>ADSK US Equity</stp>
        <stp>TRAIL_12M_GROSS_PROFIT</stp>
        <stp>[new model.xlsx]Raw (2)!R78C38</stp>
        <stp>EQY_FUND_CRNCY=USD</stp>
        <stp>FA_ADJUSTED=Y</stp>
        <tr r="AL78" s="12"/>
      </tp>
      <tp>
        <v>70.820999999999998</v>
        <stp/>
        <stp>##V3_BDPV12</stp>
        <stp>OKTA US EQUITY</stp>
        <stp>IS_RD_EXPEND</stp>
        <stp>[new model.xlsx]Raw (2)!R31C40</stp>
        <stp>BEST_FPERIOD_OVERRIDE=1TY</stp>
        <stp>EQY_FUND_CRNCY=USD</stp>
        <stp>FA_ADJUSTED=Y</stp>
        <tr r="AN31" s="12"/>
      </tp>
      <tp>
        <v>242.98699999999999</v>
        <stp/>
        <stp>##V3_BDPV12</stp>
        <stp>RMNI US Equity</stp>
        <stp>TRAIL_12M_NET_SALES</stp>
        <stp>[new model.xlsx]Raw!R187C35</stp>
        <stp>EQY_FUND_CRNCY=USD</stp>
        <stp>FA_ADJUSTED=Y</stp>
        <tr r="AI187" s="4"/>
      </tp>
      <tp>
        <v>181.07599813842774</v>
        <stp/>
        <stp>##V3_BDPV12</stp>
        <stp>LPSN US Equity</stp>
        <stp>TRAIL_12M_GROSS_PROFIT</stp>
        <stp>[new model.xlsx]Raw (2)!R95C38</stp>
        <stp>EQY_FUND_CRNCY=USD</stp>
        <stp>FA_ADJUSTED=Y</stp>
        <tr r="AL95" s="12"/>
      </tp>
      <tp>
        <v>415.80099999999999</v>
        <stp/>
        <stp>##V3_BDPV12</stp>
        <stp>CTXS US Equity</stp>
        <stp>IS_RD_EXPEND</stp>
        <stp>[new model.xlsx]Raw!R44C40</stp>
        <stp>BEST_FPERIOD_OVERRIDE=1TY</stp>
        <stp>EQY_FUND_CRNCY=USD</stp>
        <stp>FA_ADJUSTED=Y</stp>
        <tr r="AN44" s="4"/>
      </tp>
      <tp>
        <v>-16.64359</v>
        <stp/>
        <stp>##V3_BDPV12</stp>
        <stp>AYX US Equity</stp>
        <stp>TRAIL_12M_NET_INC</stp>
        <stp>[new model.xlsx]Raw!R108C45</stp>
        <stp>EQY_FUND_CRNCY=USD</stp>
        <stp>FA_ADJUSTED=Y</stp>
        <tr r="AS108" s="4"/>
      </tp>
      <tp>
        <v>270.82800000000003</v>
        <stp/>
        <stp>##V3_BDPV12</stp>
        <stp>PAYC US EQUITY</stp>
        <stp>BEST_EBITDA</stp>
        <stp>[new model.xlsx]Raw (2)!R41C44</stp>
        <stp>BEST_FPERIOD_OVERRIDE=1TY</stp>
        <stp>EQY_FUND_CRNCY=USD</stp>
        <stp>FA_ADJUSTED=Y</stp>
        <tr r="AR41" s="12"/>
      </tp>
      <tp>
        <v>2370.2444999999998</v>
        <stp/>
        <stp>##V3_BDHV12</stp>
        <stp>EBIX US Equity</stp>
        <stp>CURR_ENTP_VAL</stp>
        <stp>20181024-1AY</stp>
        <stp>10/24/2018</stp>
        <stp>[new model.xlsx]Sheet1!R7C107</stp>
        <stp>Dir=V</stp>
        <stp>CDR=5D</stp>
        <stp>Days=A</stp>
        <stp>Dts=H</stp>
        <stp>cols=1;rows=262</stp>
        <tr r="DC7" s="184"/>
      </tp>
      <tp>
        <v>683.36699999999996</v>
        <stp/>
        <stp>##V3_BDPV12</stp>
        <stp>WDAY US EQUITY</stp>
        <stp>IS_S&amp;M_EXPENSE_COMP_BASIS</stp>
        <stp>[new model.xlsx]Raw (2)!R35C41</stp>
        <stp>BEST_FPERIOD_OVERRIDE=1TY</stp>
        <stp>EQY_FUND_CRNCY=USD</stp>
        <stp>FA_ADJUSTED=Y</stp>
        <tr r="AO35" s="12"/>
      </tp>
      <tp t="s">
        <v>#N/A N/A</v>
        <stp/>
        <stp>##V3_BDHV12</stp>
        <stp>TTWO US Equity</stp>
        <stp>ENTERPRISE_VALUE</stp>
        <stp>10/24/2018</stp>
        <stp>10/24/2018</stp>
        <stp>[new model.xlsx]Raw (2)!R71C33</stp>
        <stp>EQY_FUND_CRNCY=USD</stp>
        <tr r="AG71" s="12"/>
      </tp>
      <tp>
        <v>-7.476</v>
        <stp/>
        <stp>##V3_BDPV12</stp>
        <stp>ZS US Equity</stp>
        <stp>BEST_EBITDA</stp>
        <stp>[new model.xlsx]Raw (2)!R20C44</stp>
        <stp>BEST_FPERIOD_OVERRIDE=1TY</stp>
        <stp>EQY_FUND_CRNCY=USD</stp>
        <stp>FA_ADJUSTED=Y</stp>
        <tr r="AR20" s="12"/>
      </tp>
      <tp>
        <v>1486.4006999999999</v>
        <stp/>
        <stp>##V3_BDHV12</stp>
        <stp>MB US Equity</stp>
        <stp>CUR_MKT_CAP</stp>
        <stp>10/24/2018</stp>
        <stp>10/24/2018</stp>
        <stp>[new model.xlsx]Raw (2)!R27C32</stp>
        <stp>EQY_FUND_CRNCY=USD</stp>
        <tr r="AF27" s="12"/>
      </tp>
      <tp>
        <v>14.823</v>
        <stp/>
        <stp>##V3_BDPV12</stp>
        <stp>III US Equity</stp>
        <stp>TRAIL_12M_FREE_CASH_FLOW</stp>
        <stp>[new model.xlsx]Combined Full Sample!R167C25</stp>
        <tr r="Y167" s="14"/>
      </tp>
      <tp>
        <v>4298.8122999999996</v>
        <stp/>
        <stp>##V3_BDHV12</stp>
        <stp>MDRX US Equity</stp>
        <stp>CURR_ENTP_VAL</stp>
        <stp>20181024-1AY</stp>
        <stp>10/24/2018</stp>
        <stp>[new model.xlsx]Sheet1!R7C191</stp>
        <stp>Dir=V</stp>
        <stp>CDR=5D</stp>
        <stp>Days=A</stp>
        <stp>Dts=H</stp>
        <stp>cols=1;rows=262</stp>
        <tr r="GI7" s="184"/>
      </tp>
      <tp>
        <v>67.067000000000007</v>
        <stp/>
        <stp>##V3_BDPV12</stp>
        <stp>CRW LN Equity</stp>
        <stp>TRAIL_12M_NET_SALES</stp>
        <stp>[new model.xlsx]Raw (2)!R83C35</stp>
        <stp>EQY_FUND_CRNCY=USD</stp>
        <stp>FA_ADJUSTED=Y</stp>
        <tr r="AI83" s="12"/>
      </tp>
      <tp>
        <v>503.09570000000002</v>
        <stp/>
        <stp>##V3_BDHV12</stp>
        <stp>GLUU US Equity</stp>
        <stp>CURR_ENTP_VAL</stp>
        <stp>20181024-1AY</stp>
        <stp>10/24/2018</stp>
        <stp>[new model.xlsx]Sheet1!R7C189</stp>
        <stp>Dir=V</stp>
        <stp>CDR=5D</stp>
        <stp>Days=A</stp>
        <stp>Dts=H</stp>
        <stp>cols=1;rows=262</stp>
        <tr r="GG7" s="184"/>
      </tp>
      <tp>
        <v>245.40509866940801</v>
        <stp/>
        <stp>##V3_BDPV12</stp>
        <stp>CMCM US Equity</stp>
        <stp>IS_S&amp;M_EXPENSE_COMP_BASIS</stp>
        <stp>[new model.xlsx]Raw!R164C41</stp>
        <stp>BEST_FPERIOD_OVERRIDE=1TY</stp>
        <stp>EQY_FUND_CRNCY=USD</stp>
        <stp>FA_ADJUSTED=Y</stp>
        <tr r="AO164" s="4"/>
      </tp>
      <tp>
        <v>1950.2297000000001</v>
        <stp/>
        <stp>##V3_BDHV12</stp>
        <stp>APPF US Equity</stp>
        <stp>CURR_ENTP_VAL</stp>
        <stp>10/24/2018</stp>
        <stp>10/24/2018</stp>
        <stp>[new model.xlsx]Raw!R126C34</stp>
        <stp>EQY_FUND_CRNCY=USD</stp>
        <tr r="AH126" s="4"/>
      </tp>
      <tp>
        <v>71.132999999999996</v>
        <stp/>
        <stp>##V3_BDPV12</stp>
        <stp>ALTR US Equity</stp>
        <stp>BEST_GROSS_MARGIN</stp>
        <stp>[new model.xlsx]Raw!R112C39</stp>
        <stp>BEST_FPERIOD_OVERRIDE=1TY</stp>
        <stp>EQY_FUND_CRNCY=USD</stp>
        <stp>FA_ADJUSTED=Y</stp>
        <tr r="AM112" s="4"/>
      </tp>
      <tp>
        <v>269.95999999999998</v>
        <stp/>
        <stp>##V3_BDPV12</stp>
        <stp>RP US EQUITY</stp>
        <stp>BEST_EBITDA</stp>
        <stp>[new model.xlsx]Raw (2)!R50C44</stp>
        <stp>BEST_FPERIOD_OVERRIDE=1TY</stp>
        <stp>EQY_FUND_CRNCY=USD</stp>
        <stp>FA_ADJUSTED=Y</stp>
        <tr r="AR50" s="12"/>
      </tp>
      <tp>
        <v>690.48720000000003</v>
        <stp/>
        <stp>##V3_BDHV12</stp>
        <stp>OPRA US Equity</stp>
        <stp>CURR_ENTP_VAL</stp>
        <stp>10/24/2018</stp>
        <stp>10/24/2018</stp>
        <stp>[new model.xlsx]Raw!R174C34</stp>
        <stp>EQY_FUND_CRNCY=USD</stp>
        <tr r="AH174" s="4"/>
      </tp>
      <tp>
        <v>545.947</v>
        <stp/>
        <stp>##V3_BDPV12</stp>
        <stp>SPLK US Equity</stp>
        <stp>BS_CASH_NEAR_CASH_ITEM</stp>
        <stp>[new model.xlsx]Combined Full Sample!R24C26</stp>
        <tr r="Z24" s="14"/>
      </tp>
      <tp>
        <v>1974.2639999999999</v>
        <stp/>
        <stp>##V3_BDHV12</stp>
        <stp>TIVO US Equity</stp>
        <stp>CURR_ENTP_VAL</stp>
        <stp>10/24/2018</stp>
        <stp>10/24/2018</stp>
        <stp>[new model.xlsx]Raw!R150C34</stp>
        <stp>EQY_FUND_CRNCY=USD</stp>
        <tr r="AH150" s="4"/>
      </tp>
      <tp>
        <v>599.94560000000001</v>
        <stp/>
        <stp>##V3_BDHV12</stp>
        <stp>OSPN US Equity</stp>
        <stp>CURR_ENTP_VAL</stp>
        <stp>10/24/2018</stp>
        <stp>10/24/2018</stp>
        <stp>[new model.xlsx]Raw!R176C34</stp>
        <stp>EQY_FUND_CRNCY=USD</stp>
        <tr r="AH176" s="4"/>
      </tp>
      <tp>
        <v>1350.5045</v>
        <stp/>
        <stp>##V3_BDHV12</stp>
        <stp>APPN US Equity</stp>
        <stp>CURR_ENTP_VAL</stp>
        <stp>10/24/2018</stp>
        <stp>10/24/2018</stp>
        <stp>[new model.xlsx]Raw!R146C34</stp>
        <stp>EQY_FUND_CRNCY=USD</stp>
        <tr r="AH146" s="4"/>
      </tp>
      <tp>
        <v>137.69800000000001</v>
        <stp/>
        <stp>##V3_BDPV12</stp>
        <stp>ELLI US Equity</stp>
        <stp>BS_CASH_NEAR_CASH_ITEM</stp>
        <stp>[new model.xlsx]Combined Full Sample!R81C26</stp>
        <tr r="Z81" s="14"/>
      </tp>
      <tp>
        <v>198.78319999999999</v>
        <stp/>
        <stp>##V3_BDHV12</stp>
        <stp>GSUM US Equity</stp>
        <stp>CURR_ENTP_VAL</stp>
        <stp>10/24/2018</stp>
        <stp>10/24/2018</stp>
        <stp>[new model.xlsx]Raw!R213C34</stp>
        <stp>EQY_FUND_CRNCY=USD</stp>
        <tr r="AH213" s="4"/>
      </tp>
      <tp t="s">
        <v>#N/A N/A</v>
        <stp/>
        <stp>##V3_BDPV12</stp>
        <stp>CATI US Equity</stp>
        <stp>BEST_GROSS_MARGIN</stp>
        <stp>[new model.xlsx]Raw!R200C39</stp>
        <stp>BEST_FPERIOD_OVERRIDE=1TY</stp>
        <stp>EQY_FUND_CRNCY=USD</stp>
        <stp>FA_ADJUSTED=Y</stp>
        <tr r="AM200" s="4"/>
      </tp>
      <tp>
        <v>250.52160000000001</v>
        <stp/>
        <stp>##V3_BDHV12</stp>
        <stp>QIWI US Equity</stp>
        <stp>CURR_ENTP_VAL</stp>
        <stp>10/24/2018</stp>
        <stp>10/24/2018</stp>
        <stp>[new model.xlsx]Raw!R171C34</stp>
        <stp>EQY_FUND_CRNCY=USD</stp>
        <tr r="AH171" s="4"/>
      </tp>
      <tp>
        <v>86.795000000000002</v>
        <stp/>
        <stp>##V3_BDPV12</stp>
        <stp>EXLS US Equity</stp>
        <stp>BS_CASH_NEAR_CASH_ITEM</stp>
        <stp>[new model.xlsx]Combined Full Sample!R99C26</stp>
        <tr r="Z99" s="14"/>
      </tp>
      <tp>
        <v>14.074999999999999</v>
        <stp/>
        <stp>##V3_BDPV12</stp>
        <stp>AVLR US Equity</stp>
        <stp>BS_CASH_NEAR_CASH_ITEM</stp>
        <stp>[new model.xlsx]Combined Full Sample!R94C26</stp>
        <tr r="Z94" s="14"/>
      </tp>
      <tp>
        <v>72</v>
        <stp/>
        <stp>##V3_BDPV12</stp>
        <stp>CYRN US Equity</stp>
        <stp>BEST_GROSS_MARGIN</stp>
        <stp>[new model.xlsx]Raw!R220C39</stp>
        <stp>BEST_FPERIOD_OVERRIDE=1TY</stp>
        <stp>EQY_FUND_CRNCY=USD</stp>
        <stp>FA_ADJUSTED=Y</stp>
        <tr r="AM220" s="4"/>
      </tp>
      <tp>
        <v>2260.8816999999999</v>
        <stp/>
        <stp>##V3_BDHV12</stp>
        <stp>ALTR US Equity</stp>
        <stp>CURR_ENTP_VAL</stp>
        <stp>10/24/2018</stp>
        <stp>10/24/2018</stp>
        <stp>[new model.xlsx]Raw!R112C34</stp>
        <stp>EQY_FUND_CRNCY=USD</stp>
        <tr r="AH112" s="4"/>
      </tp>
      <tp>
        <v>330.78399999999999</v>
        <stp/>
        <stp>##V3_BDPV12</stp>
        <stp>CVLT US Equity</stp>
        <stp>BS_CASH_NEAR_CASH_ITEM</stp>
        <stp>[new model.xlsx]Combined Full Sample!R85C26</stp>
        <tr r="Z85" s="14"/>
      </tp>
      <tp>
        <v>35.893000000000001</v>
        <stp/>
        <stp>##V3_BDPV12</stp>
        <stp>ATTU US Equity</stp>
        <stp>IS_S&amp;M_EXPENSE_COMP_BASIS</stp>
        <stp>[new model.xlsx]Raw!R196C41</stp>
        <stp>BEST_FPERIOD_OVERRIDE=1TY</stp>
        <stp>EQY_FUND_CRNCY=USD</stp>
        <stp>FA_ADJUSTED=Y</stp>
        <tr r="AO196" s="4"/>
      </tp>
      <tp t="s">
        <v>#N/A N/A</v>
        <stp/>
        <stp>##V3_BDPV12</stp>
        <stp>EVRI US Equity</stp>
        <stp>IS_S&amp;M_EXPENSE_COMP_BASIS</stp>
        <stp>[new model.xlsx]Raw!R182C41</stp>
        <stp>BEST_FPERIOD_OVERRIDE=1TY</stp>
        <stp>EQY_FUND_CRNCY=USD</stp>
        <stp>FA_ADJUSTED=Y</stp>
        <tr r="AO182" s="4"/>
      </tp>
      <tp>
        <v>70.844000000000008</v>
        <stp/>
        <stp>##V3_BDPV12</stp>
        <stp>MB US Equity</stp>
        <stp>BEST_GROSS_MARGIN</stp>
        <stp>[new model.xlsx]Raw (2)!R27C39</stp>
        <stp>BEST_FPERIOD_OVERRIDE=1TY</stp>
        <stp>EQY_FUND_CRNCY=USD</stp>
        <stp>FA_ADJUSTED=Y</stp>
        <tr r="AM27" s="12"/>
      </tp>
      <tp>
        <v>28.709</v>
        <stp/>
        <stp>##V3_BDPV12</stp>
        <stp>APPF US Equity</stp>
        <stp>IS_S&amp;M_EXPENSE_COMP_BASIS</stp>
        <stp>[new model.xlsx]Raw!R126C41</stp>
        <stp>BEST_FPERIOD_OVERRIDE=1TY</stp>
        <stp>EQY_FUND_CRNCY=USD</stp>
        <stp>FA_ADJUSTED=Y</stp>
        <tr r="AO126" s="4"/>
      </tp>
      <tp>
        <v>81.965999999999994</v>
        <stp/>
        <stp>##V3_BDPV12</stp>
        <stp>APPN US Equity</stp>
        <stp>IS_S&amp;M_EXPENSE_COMP_BASIS</stp>
        <stp>[new model.xlsx]Raw!R146C41</stp>
        <stp>BEST_FPERIOD_OVERRIDE=1TY</stp>
        <stp>EQY_FUND_CRNCY=USD</stp>
        <stp>FA_ADJUSTED=Y</stp>
        <tr r="AO146" s="4"/>
      </tp>
      <tp>
        <v>2.198</v>
        <stp/>
        <stp>##V3_BDPV12</stp>
        <stp>GSKY US Equity</stp>
        <stp>IS_S&amp;M_EXPENSE_COMP_BASIS</stp>
        <stp>[new model.xlsx]Raw!R110C41</stp>
        <stp>BEST_FPERIOD_OVERRIDE=1TY</stp>
        <stp>EQY_FUND_CRNCY=USD</stp>
        <stp>FA_ADJUSTED=Y</stp>
        <tr r="AO110" s="4"/>
      </tp>
      <tp>
        <v>167.92599999999999</v>
        <stp/>
        <stp>##V3_BDPV12</stp>
        <stp>ZUO US Equity</stp>
        <stp>TRAIL_12M_NET_SALES</stp>
        <stp>[new model.xlsx]Raw!R127C35</stp>
        <stp>EQY_FUND_CRNCY=USD</stp>
        <stp>FA_ADJUSTED=Y</stp>
        <tr r="AI127" s="4"/>
      </tp>
      <tp>
        <v>364.36000024414062</v>
        <stp/>
        <stp>##V3_BDPV12</stp>
        <stp>GWRE US Equity</stp>
        <stp>TRAIL_12M_GROSS_PROFIT</stp>
        <stp>[new model.xlsx]Raw (2)!R86C38</stp>
        <stp>EQY_FUND_CRNCY=USD</stp>
        <stp>FA_ADJUSTED=Y</stp>
        <tr r="AL86" s="12"/>
      </tp>
      <tp>
        <v>721.80060000000003</v>
        <stp/>
        <stp>##V3_BDHV12</stp>
        <stp>RPD US Equity</stp>
        <stp>CURR_ENTP_VAL</stp>
        <stp>20181024-1AY</stp>
        <stp>10/24/2018</stp>
        <stp>[new model.xlsx]Sheet1!R7C114</stp>
        <stp>Dir=V</stp>
        <stp>CDR=5D</stp>
        <stp>Days=A</stp>
        <stp>Dts=H</stp>
        <stp>cols=1;rows=262</stp>
        <tr r="DJ7" s="184"/>
      </tp>
      <tp>
        <v>111.253</v>
        <stp/>
        <stp>##V3_BDPV12</stp>
        <stp>SMAR US Equity</stp>
        <stp>TRAIL_12M_NET_SALES</stp>
        <stp>[new model.xlsx]Raw!R114C35</stp>
        <stp>EQY_FUND_CRNCY=USD</stp>
        <stp>FA_ADJUSTED=Y</stp>
        <tr r="AI114" s="4"/>
      </tp>
      <tp>
        <v>146.851</v>
        <stp/>
        <stp>##V3_BDPV12</stp>
        <stp>KXS CN Equity</stp>
        <stp>TRAIL_12M_NET_SALES</stp>
        <stp>[new model.xlsx]Raw!R139C35</stp>
        <stp>EQY_FUND_CRNCY=USD</stp>
        <stp>FA_ADJUSTED=Y</stp>
        <tr r="AI139" s="4"/>
      </tp>
      <tp>
        <v>137.172</v>
        <stp/>
        <stp>##V3_BDPV12</stp>
        <stp>SEND US Equity</stp>
        <stp>TRAIL_12M_NET_SALES</stp>
        <stp>[new model.xlsx]Raw!R143C35</stp>
        <stp>EQY_FUND_CRNCY=USD</stp>
        <stp>FA_ADJUSTED=Y</stp>
        <tr r="AI143" s="4"/>
      </tp>
      <tp>
        <v>267.77199999999999</v>
        <stp/>
        <stp>##V3_BDPV12</stp>
        <stp>DSG CN Equity</stp>
        <stp>TRAIL_12M_NET_SALES</stp>
        <stp>[new model.xlsx]Raw!R116C35</stp>
        <stp>EQY_FUND_CRNCY=USD</stp>
        <stp>FA_ADJUSTED=Y</stp>
        <tr r="AI116" s="4"/>
      </tp>
      <tp>
        <v>238.46099999999998</v>
        <stp/>
        <stp>##V3_BDPV12</stp>
        <stp>SAIL US Equity</stp>
        <stp>TRAIL_12M_NET_SALES</stp>
        <stp>[new model.xlsx]Raw!R118C35</stp>
        <stp>EQY_FUND_CRNCY=USD</stp>
        <stp>FA_ADJUSTED=Y</stp>
        <tr r="AI118" s="4"/>
      </tp>
      <tp>
        <v>493.41899999999998</v>
        <stp/>
        <stp>##V3_BDPV12</stp>
        <stp>SCWX US Equity</stp>
        <stp>TRAIL_12M_NET_SALES</stp>
        <stp>[new model.xlsx]Raw!R160C35</stp>
        <stp>EQY_FUND_CRNCY=USD</stp>
        <stp>FA_ADJUSTED=Y</stp>
        <tr r="AI160" s="4"/>
      </tp>
      <tp>
        <v>190.755</v>
        <stp/>
        <stp>##V3_BDPV12</stp>
        <stp>PRO US Equity</stp>
        <stp>TRAIL_12M_NET_SALES</stp>
        <stp>[new model.xlsx]Raw!R165C35</stp>
        <stp>EQY_FUND_CRNCY=USD</stp>
        <stp>FA_ADJUSTED=Y</stp>
        <tr r="AI165" s="4"/>
      </tp>
      <tp>
        <v>233.05200000000002</v>
        <stp/>
        <stp>##V3_BDPV12</stp>
        <stp>RPD US Equity</stp>
        <stp>TRAIL_12M_NET_SALES</stp>
        <stp>[new model.xlsx]Raw!R145C35</stp>
        <stp>EQY_FUND_CRNCY=USD</stp>
        <stp>FA_ADJUSTED=Y</stp>
        <tr r="AI145" s="4"/>
      </tp>
      <tp>
        <v>790.19999999999993</v>
        <stp/>
        <stp>##V3_BDPV12</stp>
        <stp>WNS US Equity</stp>
        <stp>TRAIL_12M_NET_SALES</stp>
        <stp>[new model.xlsx]Raw!R115C35</stp>
        <stp>EQY_FUND_CRNCY=USD</stp>
        <stp>FA_ADJUSTED=Y</stp>
        <tr r="AI115" s="4"/>
      </tp>
      <tp>
        <v>129.803</v>
        <stp/>
        <stp>##V3_BDPV12</stp>
        <stp>PFPT US EQUITY</stp>
        <stp>IS_RD_EXPEND</stp>
        <stp>[new model.xlsx]Raw (2)!R34C40</stp>
        <stp>BEST_FPERIOD_OVERRIDE=1TY</stp>
        <stp>EQY_FUND_CRNCY=USD</stp>
        <stp>FA_ADJUSTED=Y</stp>
        <tr r="AN34" s="12"/>
      </tp>
      <tp>
        <v>31.564</v>
        <stp/>
        <stp>##V3_BDPV12</stp>
        <stp>SSTI US Equity</stp>
        <stp>TRAIL_12M_NET_SALES</stp>
        <stp>[new model.xlsx]Raw!R190C35</stp>
        <stp>EQY_FUND_CRNCY=USD</stp>
        <stp>FA_ADJUSTED=Y</stp>
        <tr r="AI190" s="4"/>
      </tp>
      <tp>
        <v>287.99599999999998</v>
        <stp/>
        <stp>##V3_BDPV12</stp>
        <stp>SPNS US Equity</stp>
        <stp>TRAIL_12M_NET_SALES</stp>
        <stp>[new model.xlsx]Raw!R180C35</stp>
        <stp>EQY_FUND_CRNCY=USD</stp>
        <stp>FA_ADJUSTED=Y</stp>
        <tr r="AI180" s="4"/>
      </tp>
      <tp>
        <v>44.536000000000001</v>
        <stp/>
        <stp>##V3_BDPV12</stp>
        <stp>COUP US EQUITY</stp>
        <stp>IS_RD_EXPEND</stp>
        <stp>[new model.xlsx]Raw (2)!R51C40</stp>
        <stp>BEST_FPERIOD_OVERRIDE=1TY</stp>
        <stp>EQY_FUND_CRNCY=USD</stp>
        <stp>FA_ADJUSTED=Y</stp>
        <tr r="AN51" s="12"/>
      </tp>
      <tp>
        <v>104.11700000000002</v>
        <stp/>
        <stp>##V3_BDPV12</stp>
        <stp>SUM CN Equity</stp>
        <stp>TRAIL_12M_NET_SALES</stp>
        <stp>[new model.xlsx]Raw!R184C35</stp>
        <stp>EQY_FUND_CRNCY=USD</stp>
        <stp>FA_ADJUSTED=Y</stp>
        <tr r="AI184" s="4"/>
      </tp>
      <tp>
        <v>327.584</v>
        <stp/>
        <stp>##V3_BDPV12</stp>
        <stp>HDP US Equity</stp>
        <stp>TRAIL_12M_NET_SALES</stp>
        <stp>[new model.xlsx]Raw!R147C35</stp>
        <stp>EQY_FUND_CRNCY=USD</stp>
        <stp>FA_ADJUSTED=Y</stp>
        <tr r="AI147" s="4"/>
      </tp>
      <tp>
        <v>1629.7360000000001</v>
        <stp/>
        <stp>##V3_BDPV12</stp>
        <stp>SYKE US Equity</stp>
        <stp>TRAIL_12M_NET_SALES</stp>
        <stp>[new model.xlsx]Raw!R156C35</stp>
        <stp>EQY_FUND_CRNCY=USD</stp>
        <stp>FA_ADJUSTED=Y</stp>
        <tr r="AI156" s="4"/>
      </tp>
      <tp>
        <v>243.404</v>
        <stp/>
        <stp>##V3_BDPV12</stp>
        <stp>SVMK US Equity</stp>
        <stp>TRAIL_12M_NET_SALES</stp>
        <stp>[new model.xlsx]Raw!R154C35</stp>
        <stp>EQY_FUND_CRNCY=USD</stp>
        <stp>FA_ADJUSTED=Y</stp>
        <tr r="AI154" s="4"/>
      </tp>
      <tp>
        <v>169.21699999999998</v>
        <stp/>
        <stp>##V3_BDPV12</stp>
        <stp>PRGX US Equity</stp>
        <stp>TRAIL_12M_NET_SALES</stp>
        <stp>[new model.xlsx]Raw!R215C35</stp>
        <stp>EQY_FUND_CRNCY=USD</stp>
        <stp>FA_ADJUSTED=Y</stp>
        <tr r="AI215" s="4"/>
      </tp>
      <tp>
        <v>877.80900354003904</v>
        <stp/>
        <stp>##V3_BDPV12</stp>
        <stp>MDRX US Equity</stp>
        <stp>TRAIL_12M_GROSS_PROFIT</stp>
        <stp>[new model.xlsx]Raw (2)!R90C38</stp>
        <stp>EQY_FUND_CRNCY=USD</stp>
        <stp>FA_ADJUSTED=Y</stp>
        <tr r="AL90" s="12"/>
      </tp>
      <tp>
        <v>182.38399999999999</v>
        <stp/>
        <stp>##V3_BDPV12</stp>
        <stp>AYX US Equity</stp>
        <stp>TRAIL_12M_NET_SALES</stp>
        <stp>[new model.xlsx]Raw!R108C35</stp>
        <stp>EQY_FUND_CRNCY=USD</stp>
        <stp>FA_ADJUSTED=Y</stp>
        <tr r="AI108" s="4"/>
      </tp>
      <tp>
        <v>581.34799999999996</v>
        <stp/>
        <stp>##V3_BDPV12</stp>
        <stp>BOX US Equity</stp>
        <stp>TRAIL_12M_NET_SALES</stp>
        <stp>[new model.xlsx]Raw!R106C35</stp>
        <stp>EQY_FUND_CRNCY=USD</stp>
        <stp>FA_ADJUSTED=Y</stp>
        <tr r="AI106" s="4"/>
      </tp>
      <tp>
        <v>785.14499999999998</v>
        <stp/>
        <stp>##V3_BDPV12</stp>
        <stp>ENV US Equity</stp>
        <stp>TRAIL_12M_NET_SALES</stp>
        <stp>[new model.xlsx]Raw!R113C35</stp>
        <stp>EQY_FUND_CRNCY=USD</stp>
        <stp>FA_ADJUSTED=Y</stp>
        <tr r="AI113" s="4"/>
      </tp>
      <tp>
        <v>241.25099999999998</v>
        <stp/>
        <stp>##V3_BDPV12</stp>
        <stp>SPSC US Equity</stp>
        <stp>TRAIL_12M_NET_SALES</stp>
        <stp>[new model.xlsx]Raw!R149C35</stp>
        <stp>EQY_FUND_CRNCY=USD</stp>
        <stp>FA_ADJUSTED=Y</stp>
        <tr r="AI149" s="4"/>
      </tp>
      <tp>
        <v>607.70000000000005</v>
        <stp/>
        <stp>##V3_BDPV12</stp>
        <stp>WDAY US EQUITY</stp>
        <stp>BEST_EBITDA</stp>
        <stp>[new model.xlsx]Raw (2)!R35C44</stp>
        <stp>BEST_FPERIOD_OVERRIDE=1TY</stp>
        <stp>EQY_FUND_CRNCY=USD</stp>
        <stp>FA_ADJUSTED=Y</stp>
        <tr r="AR35" s="12"/>
      </tp>
      <tp t="s">
        <v>#N/A N/A</v>
        <stp/>
        <stp>##V3_BDHV12</stp>
        <stp>CBLK US Equity</stp>
        <stp>CURR_ENTP_VAL</stp>
        <stp>20181024-1AY</stp>
        <stp>10/24/2018</stp>
        <stp>[new model.xlsx]Sheet1!R7C126</stp>
        <stp>Dir=V</stp>
        <stp>CDR=5D</stp>
        <stp>Days=A</stp>
        <stp>Dts=H</stp>
        <stp>cols=1;rows=262</stp>
        <tr r="DV7" s="184"/>
      </tp>
      <tp>
        <v>95.483999999999995</v>
        <stp/>
        <stp>##V3_BDPV12</stp>
        <stp>PCTY US EQUITY</stp>
        <stp>IS_S&amp;M_EXPENSE_COMP_BASIS</stp>
        <stp>[new model.xlsx]Raw (2)!R54C41</stp>
        <stp>BEST_FPERIOD_OVERRIDE=1TY</stp>
        <stp>EQY_FUND_CRNCY=USD</stp>
        <stp>FA_ADJUSTED=Y</stp>
        <tr r="AO54" s="12"/>
      </tp>
      <tp>
        <v>1358.4531999999999</v>
        <stp/>
        <stp>##V3_BDHV12</stp>
        <stp>GLOB US Equity</stp>
        <stp>CURR_ENTP_VAL</stp>
        <stp>20181024-1AY</stp>
        <stp>10/24/2018</stp>
        <stp>[new model.xlsx]Sheet1!R7C108</stp>
        <stp>Dir=V</stp>
        <stp>CDR=5D</stp>
        <stp>Days=A</stp>
        <stp>Dts=H</stp>
        <stp>cols=1;rows=262</stp>
        <tr r="DD7" s="184"/>
      </tp>
      <tp>
        <v>126.98</v>
        <stp/>
        <stp>##V3_BDPV12</stp>
        <stp>YEXT US EQUITY</stp>
        <stp>IS_S&amp;M_EXPENSE_COMP_BASIS</stp>
        <stp>[new model.xlsx]Raw (2)!R39C41</stp>
        <stp>BEST_FPERIOD_OVERRIDE=1TY</stp>
        <stp>EQY_FUND_CRNCY=USD</stp>
        <stp>FA_ADJUSTED=Y</stp>
        <tr r="AO39" s="12"/>
      </tp>
      <tp>
        <v>419.161</v>
        <stp/>
        <stp>##V3_BDPV12</stp>
        <stp>CDNS US Equity</stp>
        <stp>IS_S&amp;M_EXPENSE_COMP_BASIS</stp>
        <stp>[new model.xlsx]Raw!R47C41</stp>
        <stp>BEST_FPERIOD_OVERRIDE=1TY</stp>
        <stp>EQY_FUND_CRNCY=USD</stp>
        <stp>FA_ADJUSTED=Y</stp>
        <tr r="AO47" s="4"/>
      </tp>
      <tp>
        <v>998.00634925923089</v>
        <stp/>
        <stp>##V3_BDPV12</stp>
        <stp>AVV LN Equity</stp>
        <stp>TRAIL_12M_NET_SALES</stp>
        <stp>[new model.xlsx]Raw (2)!R72C35</stp>
        <stp>EQY_FUND_CRNCY=USD</stp>
        <stp>FA_ADJUSTED=Y</stp>
        <tr r="AI72" s="12"/>
      </tp>
      <tp>
        <v>1880.7860000000001</v>
        <stp/>
        <stp>##V3_BDPV12</stp>
        <stp>EA US Equity</stp>
        <stp>BEST_EBITDA</stp>
        <stp>[new model.xlsx]Raw (2)!R91C44</stp>
        <stp>BEST_FPERIOD_OVERRIDE=1TY</stp>
        <stp>EQY_FUND_CRNCY=USD</stp>
        <stp>FA_ADJUSTED=Y</stp>
        <tr r="AR91" s="12"/>
      </tp>
      <tp>
        <v>19.364999999999998</v>
        <stp/>
        <stp>##V3_BDPV12</stp>
        <stp>HDP US Equity</stp>
        <stp>TRAIL_12M_FREE_CASH_FLOW</stp>
        <stp>[new model.xlsx]Combined Full Sample!R118C25</stp>
        <tr r="Y118" s="14"/>
      </tp>
      <tp t="s">
        <v>#N/A N/A</v>
        <stp/>
        <stp>##V3_BDHV12</stp>
        <stp>PRSM LN Equity</stp>
        <stp>ENTERPRISE_VALUE</stp>
        <stp>10/24/2018</stp>
        <stp>10/24/2018</stp>
        <stp>[new model.xlsx]Raw (2)!R74C33</stp>
        <stp>EQY_FUND_CRNCY=USD</stp>
        <tr r="AG74" s="12"/>
      </tp>
      <tp>
        <v>303.75700000000001</v>
        <stp/>
        <stp>##V3_BDPV12</stp>
        <stp>TYL US Equity</stp>
        <stp>BEST_EBITDA</stp>
        <stp>[new model.xlsx]Raw (2)!R87C44</stp>
        <stp>BEST_FPERIOD_OVERRIDE=1TY</stp>
        <stp>EQY_FUND_CRNCY=USD</stp>
        <stp>FA_ADJUSTED=Y</stp>
        <tr r="AR87" s="12"/>
      </tp>
      <tp>
        <v>785.14499999999998</v>
        <stp/>
        <stp>##V3_BDPV12</stp>
        <stp>ENV US Equity</stp>
        <stp>TRAIL_12M_NET_SALES</stp>
        <stp>[new model.xlsx]Raw (2)!R85C35</stp>
        <stp>EQY_FUND_CRNCY=USD</stp>
        <stp>FA_ADJUSTED=Y</stp>
        <tr r="AI85" s="12"/>
      </tp>
      <tp>
        <v>1774</v>
        <stp/>
        <stp>##V3_BDPV12</stp>
        <stp>SYMC US Equity</stp>
        <stp>BS_CASH_NEAR_CASH_ITEM</stp>
        <stp>[new model.xlsx]Combined Full Sample!R32C26</stp>
        <tr r="Z32" s="14"/>
      </tp>
      <tp>
        <v>75.41</v>
        <stp/>
        <stp>##V3_BDPV12</stp>
        <stp>CLDR US Equity</stp>
        <stp>BEST_GROSS_MARGIN</stp>
        <stp>[new model.xlsx]Raw!R121C39</stp>
        <stp>BEST_FPERIOD_OVERRIDE=1TY</stp>
        <stp>EQY_FUND_CRNCY=USD</stp>
        <stp>FA_ADJUSTED=Y</stp>
        <tr r="AM121" s="4"/>
      </tp>
      <tp>
        <v>64.043999999999997</v>
        <stp/>
        <stp>##V3_BDPV12</stp>
        <stp>DOMO US Equity</stp>
        <stp>BEST_GROSS_MARGIN</stp>
        <stp>[new model.xlsx]Raw!R186C39</stp>
        <stp>BEST_FPERIOD_OVERRIDE=1TY</stp>
        <stp>EQY_FUND_CRNCY=USD</stp>
        <stp>FA_ADJUSTED=Y</stp>
        <tr r="AM186" s="4"/>
      </tp>
      <tp>
        <v>-10.225309806882001</v>
        <stp/>
        <stp>##V3_BDPV12</stp>
        <stp>JG US Equity</stp>
        <stp>TRAIL_12M_NET_INC</stp>
        <stp>[new model.xlsx]Raw!R178C45</stp>
        <stp>EQY_FUND_CRNCY=USD</stp>
        <stp>FA_ADJUSTED=Y</stp>
        <tr r="AS178" s="4"/>
      </tp>
      <tp>
        <v>2252.951</v>
        <stp/>
        <stp>##V3_BDHV12</stp>
        <stp>EVTC US Equity</stp>
        <stp>CURR_ENTP_VAL</stp>
        <stp>10/24/2018</stp>
        <stp>10/24/2018</stp>
        <stp>[new model.xlsx]Raw!R133C34</stp>
        <stp>EQY_FUND_CRNCY=USD</stp>
        <tr r="AH133" s="4"/>
      </tp>
      <tp>
        <v>43.024999999999999</v>
        <stp/>
        <stp>##V3_BDPV12</stp>
        <stp>ZEN US EQUITY</stp>
        <stp>BEST_EBITDA</stp>
        <stp>[new model.xlsx]Raw (2)!R29C44</stp>
        <stp>BEST_FPERIOD_OVERRIDE=1TY</stp>
        <stp>EQY_FUND_CRNCY=USD</stp>
        <stp>FA_ADJUSTED=Y</stp>
        <tr r="AR29" s="12"/>
      </tp>
      <tp t="s">
        <v>#N/A N/A</v>
        <stp/>
        <stp>##V3_BDPV12</stp>
        <stp>CATM US Equity</stp>
        <stp>IS_S&amp;M_EXPENSE_COMP_BASIS</stp>
        <stp>[new model.xlsx]Raw!R155C41</stp>
        <stp>BEST_FPERIOD_OVERRIDE=1TY</stp>
        <stp>EQY_FUND_CRNCY=USD</stp>
        <stp>FA_ADJUSTED=Y</stp>
        <tr r="AO155" s="4"/>
      </tp>
      <tp>
        <v>8.8403345917456235</v>
        <stp/>
        <stp>##V3_BDPV12</stp>
        <stp>JG US Equity</stp>
        <stp>IS_S&amp;M_EXPENSE_COMP_BASIS</stp>
        <stp>[new model.xlsx]Raw!R178C41</stp>
        <stp>BEST_FPERIOD_OVERRIDE=1TY</stp>
        <stp>EQY_FUND_CRNCY=USD</stp>
        <stp>FA_ADJUSTED=Y</stp>
        <tr r="AO178" s="4"/>
      </tp>
      <tp>
        <v>80.95</v>
        <stp/>
        <stp>##V3_BDPV12</stp>
        <stp>ECOM US Equity</stp>
        <stp>BEST_GROSS_MARGIN</stp>
        <stp>[new model.xlsx]Raw!R197C39</stp>
        <stp>BEST_FPERIOD_OVERRIDE=1TY</stp>
        <stp>EQY_FUND_CRNCY=USD</stp>
        <stp>FA_ADJUSTED=Y</stp>
        <tr r="AM197" s="4"/>
      </tp>
      <tp>
        <v>65.933000000000007</v>
        <stp/>
        <stp>##V3_BDPV12</stp>
        <stp>EBIX US Equity</stp>
        <stp>BEST_GROSS_MARGIN</stp>
        <stp>[new model.xlsx]Raw!R137C39</stp>
        <stp>BEST_FPERIOD_OVERRIDE=1TY</stp>
        <stp>EQY_FUND_CRNCY=USD</stp>
        <stp>FA_ADJUSTED=Y</stp>
        <tr r="AM137" s="4"/>
      </tp>
      <tp>
        <v>88.733000000000004</v>
        <stp/>
        <stp>##V3_BDPV12</stp>
        <stp>CYBR US Equity</stp>
        <stp>BEST_GROSS_MARGIN</stp>
        <stp>[new model.xlsx]Raw!R111C39</stp>
        <stp>BEST_FPERIOD_OVERRIDE=1TY</stp>
        <stp>EQY_FUND_CRNCY=USD</stp>
        <stp>FA_ADJUSTED=Y</stp>
        <tr r="AM111" s="4"/>
      </tp>
      <tp>
        <v>4510.4822000000004</v>
        <stp/>
        <stp>##V3_BDHV12</stp>
        <stp>MDSO US EQUITY</stp>
        <stp>CURR_ENTP_VAL</stp>
        <stp>20181024-1AY</stp>
        <stp>10/24/2018</stp>
        <stp>[new model.xlsx]Sheet1!R7C180</stp>
        <stp>Dir=V</stp>
        <stp>CDR=5D</stp>
        <stp>Days=A</stp>
        <stp>Dts=H</stp>
        <stp>cols=1;rows=262</stp>
        <tr r="FX7" s="184"/>
      </tp>
      <tp t="s">
        <v>#N/A N/A</v>
        <stp/>
        <stp>##V3_BDPV12</stp>
        <stp>EVTC US Equity</stp>
        <stp>IS_S&amp;M_EXPENSE_COMP_BASIS</stp>
        <stp>[new model.xlsx]Raw!R133C41</stp>
        <stp>BEST_FPERIOD_OVERRIDE=1TY</stp>
        <stp>EQY_FUND_CRNCY=USD</stp>
        <stp>FA_ADJUSTED=Y</stp>
        <tr r="AO133" s="4"/>
      </tp>
      <tp>
        <v>48.2</v>
        <stp/>
        <stp>##V3_BDPV12</stp>
        <stp>CSGS US Equity</stp>
        <stp>BEST_GROSS_MARGIN</stp>
        <stp>[new model.xlsx]Raw!R161C39</stp>
        <stp>BEST_FPERIOD_OVERRIDE=1TY</stp>
        <stp>EQY_FUND_CRNCY=USD</stp>
        <stp>FA_ADJUSTED=Y</stp>
        <tr r="AM161" s="4"/>
      </tp>
      <tp t="s">
        <v>#N/A N/A</v>
        <stp/>
        <stp>##V3_BDPV12</stp>
        <stp>CSVI US Equity</stp>
        <stp>IS_S&amp;M_EXPENSE_COMP_BASIS</stp>
        <stp>[new model.xlsx]Raw!R175C41</stp>
        <stp>BEST_FPERIOD_OVERRIDE=1TY</stp>
        <stp>EQY_FUND_CRNCY=USD</stp>
        <stp>FA_ADJUSTED=Y</stp>
        <tr r="AO175" s="4"/>
      </tp>
      <tp>
        <v>48</v>
        <stp/>
        <stp>##V3_BDPV12</stp>
        <stp>FSNN US Equity</stp>
        <stp>BEST_GROSS_MARGIN</stp>
        <stp>[new model.xlsx]Raw!R214C39</stp>
        <stp>BEST_FPERIOD_OVERRIDE=1TY</stp>
        <stp>EQY_FUND_CRNCY=USD</stp>
        <stp>FA_ADJUSTED=Y</stp>
        <tr r="AM214" s="4"/>
      </tp>
      <tp>
        <v>1081.9155000000001</v>
        <stp/>
        <stp>##V3_BDHV12</stp>
        <stp>SCWX US Equity</stp>
        <stp>CURR_ENTP_VAL</stp>
        <stp>10/24/2018</stp>
        <stp>10/24/2018</stp>
        <stp>[new model.xlsx]Raw!R160C34</stp>
        <stp>EQY_FUND_CRNCY=USD</stp>
        <tr r="AH160" s="4"/>
      </tp>
      <tp>
        <v>6.2230000000000008</v>
        <stp/>
        <stp>##V3_BDPV12</stp>
        <stp>SEND US Equity</stp>
        <stp>TRAIL_12M_FREE_CASH_FLOW</stp>
        <stp>[new model.xlsx]Combined Full Sample!R114C25</stp>
        <tr r="Y114" s="14"/>
      </tp>
      <tp>
        <v>8.8000000000000007</v>
        <stp/>
        <stp>##V3_BDPV12</stp>
        <stp>TWOU US Equity</stp>
        <stp>BEST_EBITDA</stp>
        <stp>[new model.xlsx]Raw (2)!R19C44</stp>
        <stp>BEST_FPERIOD_OVERRIDE=1TY</stp>
        <stp>EQY_FUND_CRNCY=USD</stp>
        <stp>FA_ADJUSTED=Y</stp>
        <tr r="AR19" s="12"/>
      </tp>
      <tp>
        <v>14726</v>
        <stp/>
        <stp>##V3_BDPV12</stp>
        <stp>MSFT US Equity</stp>
        <stp>IS_RD_EXPEND</stp>
        <stp>[new model.xlsx]Raw!R14C40</stp>
        <stp>BEST_FPERIOD_OVERRIDE=1TY</stp>
        <stp>EQY_FUND_CRNCY=USD</stp>
        <stp>FA_ADJUSTED=Y</stp>
        <tr r="AN14" s="4"/>
      </tp>
      <tp>
        <v>-32.906999999999996</v>
        <stp/>
        <stp>##V3_BDPV12</stp>
        <stp>YEXT US Equity</stp>
        <stp>TRAIL_12M_FREE_CASH_FLOW</stp>
        <stp>[new model.xlsx]Combined Full Sample!R107C25</stp>
        <tr r="Y107" s="14"/>
      </tp>
      <tp>
        <v>241.50399999999996</v>
        <stp/>
        <stp>##V3_BDPV12</stp>
        <stp>LPSN US Equity</stp>
        <stp>TRAIL_12M_NET_SALES</stp>
        <stp>[new model.xlsx]Raw!R157C35</stp>
        <stp>EQY_FUND_CRNCY=USD</stp>
        <stp>FA_ADJUSTED=Y</stp>
        <tr r="AI157" s="4"/>
      </tp>
      <tp>
        <v>274.41300000000001</v>
        <stp/>
        <stp>##V3_BDPV12</stp>
        <stp>VEEV US EQUITY</stp>
        <stp>TRAIL_12M_FREE_CASH_FLOW</stp>
        <stp>[new model.xlsx]Combined Full Sample!R182C25</stp>
        <tr r="Y182" s="14"/>
      </tp>
      <tp>
        <v>128.23099999999999</v>
        <stp/>
        <stp>##V3_BDPV12</stp>
        <stp>CARB US EQUITY</stp>
        <stp>BS_CASH_NEAR_CASH_ITEM</stp>
        <stp>[new model.xlsx]Combined Full Sample!R180C26</stp>
        <tr r="Z180" s="14"/>
      </tp>
      <tp>
        <v>2593</v>
        <stp/>
        <stp>##V3_BDPV12</stp>
        <stp>VMW US Equity</stp>
        <stp>IS_S&amp;M_EXPENSE_COMP_BASIS</stp>
        <stp>[new model.xlsx]Raw!R22C41</stp>
        <stp>BEST_FPERIOD_OVERRIDE=1TY</stp>
        <stp>EQY_FUND_CRNCY=USD</stp>
        <stp>FA_ADJUSTED=Y</stp>
        <tr r="AO22" s="4"/>
      </tp>
      <tp>
        <v>11.063756</v>
        <stp/>
        <stp>##V3_BDPV12</stp>
        <stp>ABT CN Equity</stp>
        <stp>TRAIL_12M_FREE_CASH_FLOW</stp>
        <stp>[new model.xlsx]Combined Full Sample!R158C25</stp>
        <tr r="Y158" s="14"/>
      </tp>
      <tp>
        <v>150.512</v>
        <stp/>
        <stp>##V3_BDPV12</stp>
        <stp>PAYC US EQUITY</stp>
        <stp>IS_S&amp;M_EXPENSE_COMP_BASIS</stp>
        <stp>[new model.xlsx]Raw (2)!R41C41</stp>
        <stp>BEST_FPERIOD_OVERRIDE=1TY</stp>
        <stp>EQY_FUND_CRNCY=USD</stp>
        <stp>FA_ADJUSTED=Y</stp>
        <tr r="AO41" s="12"/>
      </tp>
      <tp>
        <v>2419.8114106777689</v>
        <stp/>
        <stp>##V3_BDPV12</stp>
        <stp>UBI FP Equity</stp>
        <stp>TRAIL_12M_NET_SALES</stp>
        <stp>[new model.xlsx]Raw (2)!R75C35</stp>
        <stp>EQY_FUND_CRNCY=USD</stp>
        <stp>FA_ADJUSTED=Y</stp>
        <tr r="AI75" s="12"/>
      </tp>
      <tp>
        <v>1380.2515000000001</v>
        <stp/>
        <stp>##V3_BDHV12</stp>
        <stp>ENGH CN Equity</stp>
        <stp>CURR_ENTP_VAL</stp>
        <stp>20181024-1AY</stp>
        <stp>10/24/2018</stp>
        <stp>[new model.xlsx]Sheet1!R7C113</stp>
        <stp>Dir=V</stp>
        <stp>CDR=5D</stp>
        <stp>Days=A</stp>
        <stp>Dts=H</stp>
        <stp>cols=1;rows=262</stp>
        <tr r="DI7" s="184"/>
      </tp>
      <tp t="s">
        <v>#N/A N/A</v>
        <stp/>
        <stp>##V3_BDHV12</stp>
        <stp>WIX US Equity</stp>
        <stp>ENTERPRISE_VALUE</stp>
        <stp>10/24/2018</stp>
        <stp>10/24/2018</stp>
        <stp>[new model.xlsx]Raw (2)!R30C33</stp>
        <stp>EQY_FUND_CRNCY=USD</stp>
        <tr r="AG30" s="12"/>
      </tp>
      <tp>
        <v>88.836999999999989</v>
        <stp/>
        <stp>##V3_BDPV12</stp>
        <stp>WIX US Equity</stp>
        <stp>TRAIL_12M_FREE_CASH_FLOW</stp>
        <stp>[new model.xlsx]Combined Full Sample!R177C25</stp>
        <tr r="Y177" s="14"/>
      </tp>
      <tp t="s">
        <v>#N/A N/A</v>
        <stp/>
        <stp>##V3_BDHV12</stp>
        <stp>CLDR US Equity</stp>
        <stp>ENTERPRISE_VALUE</stp>
        <stp>10/24/2018</stp>
        <stp>10/24/2018</stp>
        <stp>[new model.xlsx]Raw (2)!R58C33</stp>
        <stp>EQY_FUND_CRNCY=USD</stp>
        <tr r="AG58" s="12"/>
      </tp>
      <tp>
        <v>8431</v>
        <stp/>
        <stp>##V3_BDPV12</stp>
        <stp>ORCL US Equity</stp>
        <stp>IS_S&amp;M_EXPENSE_COMP_BASIS</stp>
        <stp>[new model.xlsx]Raw!R17C41</stp>
        <stp>BEST_FPERIOD_OVERRIDE=1TY</stp>
        <stp>EQY_FUND_CRNCY=USD</stp>
        <stp>FA_ADJUSTED=Y</stp>
        <tr r="AO17" s="4"/>
      </tp>
      <tp>
        <v>1940.8101999999999</v>
        <stp/>
        <stp>##V3_BDHV12</stp>
        <stp>MIME US Equity</stp>
        <stp>CURR_ENTP_VAL</stp>
        <stp>10/24/2018</stp>
        <stp>10/24/2018</stp>
        <stp>[new model.xlsx]Raw!R125C34</stp>
        <stp>EQY_FUND_CRNCY=USD</stp>
        <tr r="AH125" s="4"/>
      </tp>
      <tp>
        <v>1699.3095000000001</v>
        <stp/>
        <stp>##V3_BDHV12</stp>
        <stp>TLND US Equity</stp>
        <stp>CURR_ENTP_VAL</stp>
        <stp>10/24/2018</stp>
        <stp>10/24/2018</stp>
        <stp>[new model.xlsx]Raw!R136C34</stp>
        <stp>EQY_FUND_CRNCY=USD</stp>
        <tr r="AH136" s="4"/>
      </tp>
      <tp>
        <v>344.33229999999998</v>
        <stp/>
        <stp>##V3_BDHV12</stp>
        <stp>MGIC US Equity</stp>
        <stp>CURR_ENTP_VAL</stp>
        <stp>10/24/2018</stp>
        <stp>10/24/2018</stp>
        <stp>[new model.xlsx]Raw!R191C34</stp>
        <stp>EQY_FUND_CRNCY=USD</stp>
        <tr r="AH191" s="4"/>
      </tp>
      <tp>
        <v>437.14</v>
        <stp/>
        <stp>##V3_BDPV12</stp>
        <stp>GWRE US Equity</stp>
        <stp>BS_CASH_NEAR_CASH_ITEM</stp>
        <stp>[new model.xlsx]Combined Full Sample!R46C26</stp>
        <tr r="Z46" s="14"/>
      </tp>
      <tp>
        <v>268.99209999999999</v>
        <stp/>
        <stp>##V3_BDHV12</stp>
        <stp>ECOM US Equity</stp>
        <stp>CURR_ENTP_VAL</stp>
        <stp>10/24/2018</stp>
        <stp>10/24/2018</stp>
        <stp>[new model.xlsx]Raw!R197C34</stp>
        <stp>EQY_FUND_CRNCY=USD</stp>
        <tr r="AH197" s="4"/>
      </tp>
      <tp t="s">
        <v>Enterprise Value</v>
        <stp/>
        <stp>##V3_BFIELDINFOV12</stp>
        <stp>[new model.xlsx]Sheet1!R5C7</stp>
        <stp>CURR_ENTP_VAL</stp>
        <tr r="G5" s="184"/>
      </tp>
      <tp>
        <v>840.04200000000003</v>
        <stp/>
        <stp>##V3_BDPV12</stp>
        <stp>NOW US EQUITY</stp>
        <stp>BEST_EBITDA</stp>
        <stp>[new model.xlsx]Raw (2)!R32C44</stp>
        <stp>BEST_FPERIOD_OVERRIDE=1TY</stp>
        <stp>EQY_FUND_CRNCY=USD</stp>
        <stp>FA_ADJUSTED=Y</stp>
        <tr r="AR32" s="12"/>
      </tp>
      <tp>
        <v>96.328999999999994</v>
        <stp/>
        <stp>##V3_BDPV12</stp>
        <stp>ALRM US Equity</stp>
        <stp>BS_CASH_NEAR_CASH_ITEM</stp>
        <stp>[new model.xlsx]Combined Full Sample!R95C26</stp>
        <tr r="Z95" s="14"/>
      </tp>
      <tp>
        <v>3479.8490999999999</v>
        <stp/>
        <stp>##V3_BDHV12</stp>
        <stp>ACIW US Equity</stp>
        <stp>CURR_ENTP_VAL</stp>
        <stp>10/24/2018</stp>
        <stp>10/24/2018</stp>
        <stp>[new model.xlsx]Raw!R101C34</stp>
        <stp>EQY_FUND_CRNCY=USD</stp>
        <tr r="AH101" s="4"/>
      </tp>
      <tp t="s">
        <v>#N/A N/A</v>
        <stp/>
        <stp>##V3_BDHV12</stp>
        <stp>IIIV US Equity</stp>
        <stp>CURR_ENTP_VAL</stp>
        <stp>10/24/2018</stp>
        <stp>10/24/2018</stp>
        <stp>[new model.xlsx]Raw!R181C34</stp>
        <stp>EQY_FUND_CRNCY=USD</stp>
        <tr r="AH181" s="4"/>
      </tp>
      <tp>
        <v>1442.6315999999999</v>
        <stp/>
        <stp>##V3_BDHV12</stp>
        <stp>EGHT US Equity</stp>
        <stp>CURR_ENTP_VAL</stp>
        <stp>10/24/2018</stp>
        <stp>10/24/2018</stp>
        <stp>[new model.xlsx]Raw!R140C34</stp>
        <stp>EQY_FUND_CRNCY=USD</stp>
        <tr r="AH140" s="4"/>
      </tp>
      <tp>
        <v>2168.4227000000001</v>
        <stp/>
        <stp>##V3_BDHV12</stp>
        <stp>EXLS US Equity</stp>
        <stp>CURR_ENTP_VAL</stp>
        <stp>10/24/2018</stp>
        <stp>10/24/2018</stp>
        <stp>[new model.xlsx]Raw!R124C34</stp>
        <stp>EQY_FUND_CRNCY=USD</stp>
        <tr r="AH124" s="4"/>
      </tp>
      <tp>
        <v>301.24599999999998</v>
        <stp/>
        <stp>##V3_BDPV12</stp>
        <stp>MIME US Equity</stp>
        <stp>TRAIL_12M_NET_SALES</stp>
        <stp>[new model.xlsx]Raw!R125C35</stp>
        <stp>EQY_FUND_CRNCY=USD</stp>
        <stp>FA_ADJUSTED=Y</stp>
        <tr r="AI125" s="4"/>
      </tp>
      <tp>
        <v>31642.6361</v>
        <stp/>
        <stp>##V3_BDHV12</stp>
        <stp>EA US Equity</stp>
        <stp>CURR_ENTP_VAL</stp>
        <stp>20181024-1AY</stp>
        <stp>10/24/2018</stp>
        <stp>[new model.xlsx]Sheet1!R7C192</stp>
        <stp>Dir=V</stp>
        <stp>CDR=5D</stp>
        <stp>Days=A</stp>
        <stp>Dts=H</stp>
        <stp>cols=1;rows=262</stp>
        <tr r="GJ7" s="184"/>
      </tp>
      <tp>
        <v>278.17099999999999</v>
        <stp/>
        <stp>##V3_BDPV12</stp>
        <stp>MGIC US Equity</stp>
        <stp>TRAIL_12M_NET_SALES</stp>
        <stp>[new model.xlsx]Raw!R191C35</stp>
        <stp>EQY_FUND_CRNCY=USD</stp>
        <stp>FA_ADJUSTED=Y</stp>
        <tr r="AI191" s="4"/>
      </tp>
      <tp>
        <v>63.558999999999997</v>
        <stp/>
        <stp>##V3_BDPV12</stp>
        <stp>MITK US Equity</stp>
        <stp>TRAIL_12M_NET_SALES</stp>
        <stp>[new model.xlsx]Raw!R198C35</stp>
        <stp>EQY_FUND_CRNCY=USD</stp>
        <stp>FA_ADJUSTED=Y</stp>
        <tr r="AI198" s="4"/>
      </tp>
      <tp>
        <v>187.89999999999998</v>
        <stp/>
        <stp>##V3_BDPV12</stp>
        <stp>MOBL US Equity</stp>
        <stp>TRAIL_12M_NET_SALES</stp>
        <stp>[new model.xlsx]Raw!R185C35</stp>
        <stp>EQY_FUND_CRNCY=USD</stp>
        <stp>FA_ADJUSTED=Y</stp>
        <tr r="AI185" s="4"/>
      </tp>
      <tp>
        <v>155.25900000000001</v>
        <stp/>
        <stp>##V3_BDPV12</stp>
        <stp>MODN US Equity</stp>
        <stp>TRAIL_12M_NET_SALES</stp>
        <stp>[new model.xlsx]Raw!R183C35</stp>
        <stp>EQY_FUND_CRNCY=USD</stp>
        <stp>FA_ADJUSTED=Y</stp>
        <tr r="AI183" s="4"/>
      </tp>
      <tp>
        <v>868.54369999999994</v>
        <stp/>
        <stp>##V3_BDHV12</stp>
        <stp>WK US Equity</stp>
        <stp>CURR_ENTP_VAL</stp>
        <stp>20181024-1AY</stp>
        <stp>10/24/2018</stp>
        <stp>[new model.xlsx]Sheet1!R7C122</stp>
        <stp>Dir=V</stp>
        <stp>CDR=5D</stp>
        <stp>Days=A</stp>
        <stp>Dts=H</stp>
        <stp>cols=1;rows=262</stp>
        <tr r="DR7" s="184"/>
      </tp>
      <tp>
        <v>192.386</v>
        <stp/>
        <stp>##V3_BDPV12</stp>
        <stp>CHKP US Equity</stp>
        <stp>IS_RD_EXPEND</stp>
        <stp>[new model.xlsx]Raw!R38C40</stp>
        <stp>BEST_FPERIOD_OVERRIDE=1TY</stp>
        <stp>EQY_FUND_CRNCY=USD</stp>
        <stp>FA_ADJUSTED=Y</stp>
        <tr r="AN38" s="4"/>
      </tp>
      <tp>
        <v>154.95600000000002</v>
        <stp/>
        <stp>##V3_BDPV12</stp>
        <stp>MDRX US Equity</stp>
        <stp>TRAIL_12M_FREE_CASH_FLOW</stp>
        <stp>[new model.xlsx]Combined Full Sample!R194C25</stp>
        <tr r="Y194" s="14"/>
      </tp>
      <tp>
        <v>0</v>
        <stp/>
        <stp>##V3_BDPV12</stp>
        <stp>PAGS US Equity</stp>
        <stp>IS_RD_EXPEND</stp>
        <stp>[new model.xlsx]Raw!R54C40</stp>
        <stp>BEST_FPERIOD_OVERRIDE=1TY</stp>
        <stp>EQY_FUND_CRNCY=USD</stp>
        <stp>FA_ADJUSTED=Y</stp>
        <tr r="AN54" s="4"/>
      </tp>
      <tp>
        <v>70.37299999999999</v>
        <stp/>
        <stp>##V3_BDPV12</stp>
        <stp>HUBS US EQUITY</stp>
        <stp>IS_RD_EXPEND</stp>
        <stp>[new model.xlsx]Raw (2)!R38C40</stp>
        <stp>BEST_FPERIOD_OVERRIDE=1TY</stp>
        <stp>EQY_FUND_CRNCY=USD</stp>
        <stp>FA_ADJUSTED=Y</stp>
        <tr r="AN38" s="12"/>
      </tp>
      <tp>
        <v>155.18199999999999</v>
        <stp/>
        <stp>##V3_BDPV12</stp>
        <stp>AVLR US Equity</stp>
        <stp>TRAIL_12M_GROSS_PROFIT</stp>
        <stp>[new model.xlsx]Raw (2)!R26C38</stp>
        <stp>EQY_FUND_CRNCY=USD</stp>
        <stp>FA_ADJUSTED=Y</stp>
        <tr r="AL26" s="12"/>
      </tp>
      <tp>
        <v>503.86599999999999</v>
        <stp/>
        <stp>##V3_BDPV12</stp>
        <stp>MSTR US Equity</stp>
        <stp>TRAIL_12M_NET_SALES</stp>
        <stp>[new model.xlsx]Raw!R151C35</stp>
        <stp>EQY_FUND_CRNCY=USD</stp>
        <stp>FA_ADJUSTED=Y</stp>
        <tr r="AI151" s="4"/>
      </tp>
      <tp>
        <v>44.370999999999995</v>
        <stp/>
        <stp>##V3_BDPV12</stp>
        <stp>MDSO US EQUITY</stp>
        <stp>TRAIL_12M_FREE_CASH_FLOW</stp>
        <stp>[new model.xlsx]Combined Full Sample!R183C25</stp>
        <tr r="Y183" s="14"/>
      </tp>
      <tp>
        <v>180.9</v>
        <stp/>
        <stp>##V3_BDPV12</stp>
        <stp>CSU CN Equity</stp>
        <stp>IS_S&amp;M_EXPENSE_COMP_BASIS</stp>
        <stp>[new model.xlsx]Raw!R41C41</stp>
        <stp>BEST_FPERIOD_OVERRIDE=1TY</stp>
        <stp>EQY_FUND_CRNCY=USD</stp>
        <stp>FA_ADJUSTED=Y</stp>
        <tr r="AO41" s="4"/>
      </tp>
      <tp>
        <v>504.26659999999998</v>
        <stp/>
        <stp>##V3_BDHV12</stp>
        <stp>TRHC US Equity</stp>
        <stp>CURR_ENTP_VAL</stp>
        <stp>20181024-1AY</stp>
        <stp>10/24/2018</stp>
        <stp>[new model.xlsx]Sheet1!R7C188</stp>
        <stp>Dir=V</stp>
        <stp>CDR=5D</stp>
        <stp>Days=A</stp>
        <stp>Dts=H</stp>
        <stp>cols=1;rows=262</stp>
        <tr r="GF7" s="184"/>
      </tp>
      <tp>
        <v>118.449</v>
        <stp/>
        <stp>##V3_BDPV12</stp>
        <stp>SSNC US Equity</stp>
        <stp>IS_S&amp;M_EXPENSE_COMP_BASIS</stp>
        <stp>[new model.xlsx]Raw!R49C41</stp>
        <stp>BEST_FPERIOD_OVERRIDE=1TY</stp>
        <stp>EQY_FUND_CRNCY=USD</stp>
        <stp>FA_ADJUSTED=Y</stp>
        <tr r="AO49" s="4"/>
      </tp>
      <tp t="s">
        <v>#N/A N/A</v>
        <stp/>
        <stp>##V3_BDHV12</stp>
        <stp>MSTR US Equity</stp>
        <stp>ENTERPRISE_VALUE</stp>
        <stp>10/24/2018</stp>
        <stp>10/24/2018</stp>
        <stp>[new model.xlsx]Raw (2)!R67C33</stp>
        <stp>EQY_FUND_CRNCY=USD</stp>
        <tr r="AG67" s="12"/>
      </tp>
      <tp>
        <v>28.184999999999999</v>
        <stp/>
        <stp>##V3_BDPV12</stp>
        <stp>SEND US EQUITY</stp>
        <stp>IS_S&amp;M_EXPENSE_COMP_BASIS</stp>
        <stp>[new model.xlsx]Raw (2)!R47C41</stp>
        <stp>BEST_FPERIOD_OVERRIDE=1TY</stp>
        <stp>EQY_FUND_CRNCY=USD</stp>
        <stp>FA_ADJUSTED=Y</stp>
        <tr r="AO47" s="12"/>
      </tp>
      <tp>
        <v>45.913776767203075</v>
        <stp/>
        <stp>##V3_BDPV12</stp>
        <stp>FDEV LN Equity</stp>
        <stp>TRAIL_12M_NET_SALES</stp>
        <stp>[new model.xlsx]Raw (2)!R69C35</stp>
        <stp>EQY_FUND_CRNCY=USD</stp>
        <stp>FA_ADJUSTED=Y</stp>
        <tr r="AI69" s="12"/>
      </tp>
      <tp t="s">
        <v>#N/A N/A</v>
        <stp/>
        <stp>##V3_BDHV12</stp>
        <stp>PS US Equity</stp>
        <stp>ENTERPRISE_VALUE</stp>
        <stp>10/24/2018</stp>
        <stp>10/24/2018</stp>
        <stp>[new model.xlsx]Raw (2)!R24C33</stp>
        <stp>EQY_FUND_CRNCY=USD</stp>
        <tr r="AG24" s="12"/>
      </tp>
      <tp t="s">
        <v>#N/A N/A</v>
        <stp/>
        <stp>##V3_BDHV12</stp>
        <stp>WK US Equity</stp>
        <stp>ENTERPRISE_VALUE</stp>
        <stp>10/24/2018</stp>
        <stp>10/24/2018</stp>
        <stp>[new model.xlsx]Raw (2)!R64C33</stp>
        <stp>EQY_FUND_CRNCY=USD</stp>
        <tr r="AG64" s="12"/>
      </tp>
      <tp>
        <v>505.98099999999999</v>
        <stp/>
        <stp>##V3_BDPV12</stp>
        <stp>INOV US Equity</stp>
        <stp>TRAIL_12M_NET_SALES</stp>
        <stp>[new model.xlsx]Raw (2)!R23C35</stp>
        <stp>EQY_FUND_CRNCY=USD</stp>
        <stp>FA_ADJUSTED=Y</stp>
        <tr r="AI23" s="12"/>
      </tp>
      <tp>
        <v>1454.0536999999999</v>
        <stp/>
        <stp>##V3_BDHV12</stp>
        <stp>CSGS US Equity</stp>
        <stp>CURR_ENTP_VAL</stp>
        <stp>20181024-1AY</stp>
        <stp>10/24/2018</stp>
        <stp>[new model.xlsx]Sheet1!R7C129</stp>
        <stp>Dir=V</stp>
        <stp>CDR=5D</stp>
        <stp>Days=A</stp>
        <stp>Dts=H</stp>
        <stp>cols=1;rows=262</stp>
        <tr r="DY7" s="184"/>
      </tp>
      <tp>
        <v>547.68799999999999</v>
        <stp/>
        <stp>##V3_BDPV12</stp>
        <stp>EVH US Equity</stp>
        <stp>TRAIL_12M_NET_SALES</stp>
        <stp>[new model.xlsx]Raw (2)!R73C35</stp>
        <stp>EQY_FUND_CRNCY=USD</stp>
        <stp>FA_ADJUSTED=Y</stp>
        <tr r="AI73" s="12"/>
      </tp>
      <tp>
        <v>331.30829999999997</v>
        <stp/>
        <stp>##V3_BDHV12</stp>
        <stp>OSPN US Equity</stp>
        <stp>CURR_ENTP_VAL</stp>
        <stp>20181024-1AY</stp>
        <stp>10/24/2018</stp>
        <stp>[new model.xlsx]Sheet1!R7C139</stp>
        <stp>Dir=V</stp>
        <stp>CDR=5D</stp>
        <stp>Days=A</stp>
        <stp>Dts=H</stp>
        <stp>cols=1;rows=262</stp>
        <tr r="EI7" s="184"/>
      </tp>
      <tp t="s">
        <v>#N/A N/A</v>
        <stp/>
        <stp>##V3_BDHV12</stp>
        <stp>KXS CN Equity</stp>
        <stp>ENTERPRISE_VALUE</stp>
        <stp>10/24/2018</stp>
        <stp>10/24/2018</stp>
        <stp>[new model.xlsx]Raw (2)!R81C33</stp>
        <stp>EQY_FUND_CRNCY=USD</stp>
        <tr r="AG81" s="12"/>
      </tp>
      <tp t="s">
        <v>#N/A N/A</v>
        <stp/>
        <stp>##V3_BDHV12</stp>
        <stp>INOV US Equity</stp>
        <stp>ENTERPRISE_VALUE</stp>
        <stp>10/24/2018</stp>
        <stp>10/24/2018</stp>
        <stp>[new model.xlsx]Raw (2)!R23C33</stp>
        <stp>EQY_FUND_CRNCY=USD</stp>
        <tr r="AG23" s="12"/>
      </tp>
      <tp>
        <v>2872.57</v>
        <stp/>
        <stp>##V3_BDHV12</stp>
        <stp>TENB US Equity</stp>
        <stp>CURR_ENTP_VAL</stp>
        <stp>10/24/2018</stp>
        <stp>10/24/2018</stp>
        <stp>[new model.xlsx]Raw!R107C34</stp>
        <stp>EQY_FUND_CRNCY=USD</stp>
        <tr r="AH107" s="4"/>
      </tp>
      <tp>
        <v>1078</v>
        <stp/>
        <stp>##V3_BDPV12</stp>
        <stp>ADSK US Equity</stp>
        <stp>BS_CASH_NEAR_CASH_ITEM</stp>
        <stp>[new model.xlsx]Combined Full Sample!R13C26</stp>
        <tr r="Z13" s="14"/>
      </tp>
      <tp>
        <v>75.94</v>
        <stp/>
        <stp>##V3_BDPV12</stp>
        <stp>YEXT US Equity</stp>
        <stp>BEST_GROSS_MARGIN</stp>
        <stp>[new model.xlsx]Raw!R135C39</stp>
        <stp>BEST_FPERIOD_OVERRIDE=1TY</stp>
        <stp>EQY_FUND_CRNCY=USD</stp>
        <stp>FA_ADJUSTED=Y</stp>
        <tr r="AM135" s="4"/>
      </tp>
      <tp t="s">
        <v>Enterprise Value</v>
        <stp/>
        <stp>##V3_BFIELDINFOV12</stp>
        <stp>[new model.xlsx]Sheet1!R5C6</stp>
        <stp>CURR_ENTP_VAL</stp>
        <tr r="F5" s="184"/>
      </tp>
      <tp>
        <v>1520.0009</v>
        <stp/>
        <stp>##V3_BDHV12</stp>
        <stp>SVMK US Equity</stp>
        <stp>CURR_ENTP_VAL</stp>
        <stp>10/24/2018</stp>
        <stp>10/24/2018</stp>
        <stp>[new model.xlsx]Raw!R154C34</stp>
        <stp>EQY_FUND_CRNCY=USD</stp>
        <tr r="AH154" s="4"/>
      </tp>
      <tp>
        <v>68.171999999999997</v>
        <stp/>
        <stp>##V3_BDPV12</stp>
        <stp>WK US Equity</stp>
        <stp>IS_RD_EXPEND</stp>
        <stp>[new model.xlsx]Raw!R153C40</stp>
        <stp>BEST_FPERIOD_OVERRIDE=1TY</stp>
        <stp>EQY_FUND_CRNCY=USD</stp>
        <stp>FA_ADJUSTED=Y</stp>
        <tr r="AN153" s="4"/>
      </tp>
      <tp>
        <v>167.73500155639647</v>
        <stp/>
        <stp>##V3_BDPV12</stp>
        <stp>BL US Equity</stp>
        <stp>TRAIL_12M_GROSS_PROFIT</stp>
        <stp>[new model.xlsx]Raw!R117C38</stp>
        <stp>EQY_FUND_CRNCY=USD</stp>
        <stp>FA_ADJUSTED=Y</stp>
        <tr r="AL117" s="4"/>
      </tp>
      <tp>
        <v>2490.9917999999998</v>
        <stp/>
        <stp>##V3_BDHV12</stp>
        <stp>ELLI US Equity</stp>
        <stp>CURR_ENTP_VAL</stp>
        <stp>10/24/2018</stp>
        <stp>10/24/2018</stp>
        <stp>[new model.xlsx]Raw!R105C34</stp>
        <stp>EQY_FUND_CRNCY=USD</stp>
        <tr r="AH105" s="4"/>
      </tp>
      <tp>
        <v>542.39940000000001</v>
        <stp/>
        <stp>##V3_BDHV12</stp>
        <stp>RMNI US Equity</stp>
        <stp>CURR_ENTP_VAL</stp>
        <stp>10/24/2018</stp>
        <stp>10/24/2018</stp>
        <stp>[new model.xlsx]Raw!R187C34</stp>
        <stp>EQY_FUND_CRNCY=USD</stp>
        <tr r="AH187" s="4"/>
      </tp>
      <tp>
        <v>881.50099999999998</v>
        <stp/>
        <stp>##V3_BDPV12</stp>
        <stp>ANSS US Equity</stp>
        <stp>BS_CASH_NEAR_CASH_ITEM</stp>
        <stp>[new model.xlsx]Combined Full Sample!R30C26</stp>
        <tr r="Z30" s="14"/>
      </tp>
      <tp>
        <v>67.656999999999996</v>
        <stp/>
        <stp>##V3_BDPV12</stp>
        <stp>UPLD US Equity</stp>
        <stp>BEST_GROSS_MARGIN</stp>
        <stp>[new model.xlsx]Raw!R179C39</stp>
        <stp>BEST_FPERIOD_OVERRIDE=1TY</stp>
        <stp>EQY_FUND_CRNCY=USD</stp>
        <stp>FA_ADJUSTED=Y</stp>
        <tr r="AM179" s="4"/>
      </tp>
      <tp>
        <v>3.7540000000000004</v>
        <stp/>
        <stp>##V3_BDPV12</stp>
        <stp>EGAN US Equity</stp>
        <stp>TRAIL_12M_FREE_CASH_FLOW</stp>
        <stp>[new model.xlsx]Combined Full Sample!R161C25</stp>
        <tr r="Y161" s="14"/>
      </tp>
      <tp>
        <v>29.642999999999997</v>
        <stp/>
        <stp>##V3_BDPV12</stp>
        <stp>SEND US EQUITY</stp>
        <stp>IS_RD_EXPEND</stp>
        <stp>[new model.xlsx]Raw (2)!R47C40</stp>
        <stp>BEST_FPERIOD_OVERRIDE=1TY</stp>
        <stp>EQY_FUND_CRNCY=USD</stp>
        <stp>FA_ADJUSTED=Y</stp>
        <tr r="AN47" s="12"/>
      </tp>
      <tp>
        <v>132.304</v>
        <stp/>
        <stp>##V3_BDPV12</stp>
        <stp>MJCO US Equity</stp>
        <stp>TRAIL_12M_NET_SALES</stp>
        <stp>[new model.xlsx]Raw!R203C35</stp>
        <stp>EQY_FUND_CRNCY=USD</stp>
        <stp>FA_ADJUSTED=Y</stp>
        <tr r="AI203" s="4"/>
      </tp>
      <tp>
        <v>162.886</v>
        <stp/>
        <stp>##V3_BDPV12</stp>
        <stp>PEGA US Equity</stp>
        <stp>IS_RD_EXPEND</stp>
        <stp>[new model.xlsx]Raw!R87C40</stp>
        <stp>BEST_FPERIOD_OVERRIDE=1TY</stp>
        <stp>EQY_FUND_CRNCY=USD</stp>
        <stp>FA_ADJUSTED=Y</stp>
        <tr r="AN87" s="4"/>
      </tp>
      <tp>
        <v>23.638000000000002</v>
        <stp/>
        <stp>##V3_BDPV12</stp>
        <stp>MGIC US Equity</stp>
        <stp>TRAIL_12M_FREE_CASH_FLOW</stp>
        <stp>[new model.xlsx]Combined Full Sample!R150C25</stp>
        <tr r="Y150" s="14"/>
      </tp>
      <tp>
        <v>-20.387</v>
        <stp/>
        <stp>##V3_BDPV12</stp>
        <stp>EGHT US Equity</stp>
        <stp>TRAIL_12M_FREE_CASH_FLOW</stp>
        <stp>[new model.xlsx]Combined Full Sample!R112C25</stp>
        <tr r="Y112" s="14"/>
      </tp>
      <tp>
        <v>46.003999999999998</v>
        <stp/>
        <stp>##V3_BDPV12</stp>
        <stp>JCOM US EQUITY</stp>
        <stp>IS_RD_EXPEND</stp>
        <stp>[new model.xlsx]Raw (2)!R66C40</stp>
        <stp>BEST_FPERIOD_OVERRIDE=1TY</stp>
        <stp>EQY_FUND_CRNCY=USD</stp>
        <stp>FA_ADJUSTED=Y</stp>
        <tr r="AN66" s="12"/>
      </tp>
      <tp>
        <v>1131.7693999999999</v>
        <stp/>
        <stp>##V3_BDHV12</stp>
        <stp>MB US Equity</stp>
        <stp>CURR_ENTP_VAL</stp>
        <stp>20181024-1AY</stp>
        <stp>10/24/2018</stp>
        <stp>[new model.xlsx]Sheet1!R7C111</stp>
        <stp>Dir=V</stp>
        <stp>CDR=5D</stp>
        <stp>Days=A</stp>
        <stp>Dts=H</stp>
        <stp>cols=1;rows=262</stp>
        <tr r="DG7" s="184"/>
      </tp>
      <tp>
        <v>215.70500000000001</v>
        <stp/>
        <stp>##V3_BDPV12</stp>
        <stp>BL US Equity</stp>
        <stp>TRAIL_12M_NET_SALES</stp>
        <stp>[new model.xlsx]Raw!R117C35</stp>
        <stp>EQY_FUND_CRNCY=USD</stp>
        <stp>FA_ADJUSTED=Y</stp>
        <tr r="AI117" s="4"/>
      </tp>
      <tp>
        <v>91.85995615391893</v>
        <stp/>
        <stp>##V3_BDPV12</stp>
        <stp>JG US Equity</stp>
        <stp>TRAIL_12M_NET_SALES</stp>
        <stp>[new model.xlsx]Raw!R178C35</stp>
        <stp>EQY_FUND_CRNCY=USD</stp>
        <stp>FA_ADJUSTED=Y</stp>
        <tr r="AI178" s="4"/>
      </tp>
      <tp t="s">
        <v>#N/A N/A</v>
        <stp/>
        <stp>##V3_BDHV12</stp>
        <stp>JG US Equity</stp>
        <stp>CURR_ENTP_VAL</stp>
        <stp>20181024-1AY</stp>
        <stp>10/24/2018</stp>
        <stp>[new model.xlsx]Sheet1!R7C141</stp>
        <stp>Dir=V</stp>
        <stp>CDR=5D</stp>
        <stp>Days=A</stp>
        <stp>Dts=H</stp>
        <stp>cols=1;rows=262</stp>
        <tr r="EK7" s="184"/>
      </tp>
      <tp>
        <v>53.626999999999995</v>
        <stp/>
        <stp>##V3_BDPV12</stp>
        <stp>EGOV US Equity</stp>
        <stp>TRAIL_12M_FREE_CASH_FLOW</stp>
        <stp>[new model.xlsx]Combined Full Sample!R137C25</stp>
        <tr r="Y137" s="14"/>
      </tp>
      <tp>
        <v>305.32299999999998</v>
        <stp/>
        <stp>##V3_BDPV12</stp>
        <stp>NUAN US Equity</stp>
        <stp>IS_RD_EXPEND</stp>
        <stp>[new model.xlsx]Raw!R81C40</stp>
        <stp>BEST_FPERIOD_OVERRIDE=1TY</stp>
        <stp>EQY_FUND_CRNCY=USD</stp>
        <stp>FA_ADJUSTED=Y</stp>
        <tr r="AN81" s="4"/>
      </tp>
      <tp>
        <v>234.41499999999999</v>
        <stp/>
        <stp>##V3_BDPV12</stp>
        <stp>WK US Equity</stp>
        <stp>TRAIL_12M_NET_SALES</stp>
        <stp>[new model.xlsx]Raw!R153C35</stp>
        <stp>EQY_FUND_CRNCY=USD</stp>
        <stp>FA_ADJUSTED=Y</stp>
        <tr r="AI153" s="4"/>
      </tp>
      <tp>
        <v>228.90899999999999</v>
        <stp/>
        <stp>##V3_BDPV12</stp>
        <stp>MB US Equity</stp>
        <stp>TRAIL_12M_NET_SALES</stp>
        <stp>[new model.xlsx]Raw!R142C35</stp>
        <stp>EQY_FUND_CRNCY=USD</stp>
        <stp>FA_ADJUSTED=Y</stp>
        <tr r="AI142" s="4"/>
      </tp>
      <tp>
        <v>135.99699999999999</v>
        <stp/>
        <stp>##V3_BDPV12</stp>
        <stp>SHOP US EQUITY</stp>
        <stp>IS_RD_EXPEND</stp>
        <stp>[new model.xlsx]Raw (2)!R16C40</stp>
        <stp>BEST_FPERIOD_OVERRIDE=1TY</stp>
        <stp>EQY_FUND_CRNCY=USD</stp>
        <stp>FA_ADJUSTED=Y</stp>
        <tr r="AN16" s="12"/>
      </tp>
      <tp>
        <v>-4.2229999999999999</v>
        <stp/>
        <stp>##V3_BDPV12</stp>
        <stp>AGYS US Equity</stp>
        <stp>TRAIL_12M_FREE_CASH_FLOW</stp>
        <stp>[new model.xlsx]Combined Full Sample!R151C25</stp>
        <tr r="Y151" s="14"/>
      </tp>
      <tp t="s">
        <v>#N/A N/A</v>
        <stp/>
        <stp>##V3_BDHV12</stp>
        <stp>ZS US Equity</stp>
        <stp>CURR_ENTP_VAL</stp>
        <stp>20181024-1AY</stp>
        <stp>10/24/2018</stp>
        <stp>[new model.xlsx]Sheet1!R7C171</stp>
        <stp>Dir=V</stp>
        <stp>CDR=5D</stp>
        <stp>Days=A</stp>
        <stp>Dts=H</stp>
        <stp>cols=1;rows=262</stp>
        <tr r="FO7" s="184"/>
      </tp>
      <tp>
        <v>320.79100146484376</v>
        <stp/>
        <stp>##V3_BDPV12</stp>
        <stp>TWOU US Equity</stp>
        <stp>TRAIL_12M_GROSS_PROFIT</stp>
        <stp>[new model.xlsx]Raw (2)!R19C38</stp>
        <stp>EQY_FUND_CRNCY=USD</stp>
        <stp>FA_ADJUSTED=Y</stp>
        <tr r="AL19" s="12"/>
      </tp>
      <tp>
        <v>359.92099658203125</v>
        <stp/>
        <stp>##V3_BDPV12</stp>
        <stp>INOV US Equity</stp>
        <stp>TRAIL_12M_GROSS_PROFIT</stp>
        <stp>[new model.xlsx]Raw (2)!R23C38</stp>
        <stp>EQY_FUND_CRNCY=USD</stp>
        <stp>FA_ADJUSTED=Y</stp>
        <tr r="AL23" s="12"/>
      </tp>
      <tp>
        <v>16.968</v>
        <stp/>
        <stp>##V3_BDPV12</stp>
        <stp>KXS CN Equity</stp>
        <stp>TRAIL_12M_NET_INC</stp>
        <stp>[new model.xlsx]Raw!R139C45</stp>
        <stp>EQY_FUND_CRNCY=USD</stp>
        <stp>FA_ADJUSTED=Y</stp>
        <tr r="AS139" s="4"/>
      </tp>
      <tp t="s">
        <v>#N/A N/A</v>
        <stp/>
        <stp>##V3_BDHV12</stp>
        <stp>LPSN US Equity</stp>
        <stp>ENTERPRISE_VALUE</stp>
        <stp>10/24/2018</stp>
        <stp>10/24/2018</stp>
        <stp>[new model.xlsx]Raw (2)!R95C33</stp>
        <stp>EQY_FUND_CRNCY=USD</stp>
        <tr r="AG95" s="12"/>
      </tp>
      <tp>
        <v>808.41700000000003</v>
        <stp/>
        <stp>##V3_BDPV12</stp>
        <stp>SPLK US Equity</stp>
        <stp>IS_S&amp;M_EXPENSE_COMP_BASIS</stp>
        <stp>[new model.xlsx]Raw!R42C41</stp>
        <stp>BEST_FPERIOD_OVERRIDE=1TY</stp>
        <stp>EQY_FUND_CRNCY=USD</stp>
        <stp>FA_ADJUSTED=Y</stp>
        <tr r="AO42" s="4"/>
      </tp>
      <tp t="s">
        <v>#N/A N/A</v>
        <stp/>
        <stp>##V3_BDPV12</stp>
        <stp>FIS US Equity</stp>
        <stp>IS_S&amp;M_EXPENSE_COMP_BASIS</stp>
        <stp>[new model.xlsx]Raw!R24C41</stp>
        <stp>BEST_FPERIOD_OVERRIDE=1TY</stp>
        <stp>EQY_FUND_CRNCY=USD</stp>
        <stp>FA_ADJUSTED=Y</stp>
        <tr r="AO24" s="4"/>
      </tp>
      <tp>
        <v>46.372</v>
        <stp/>
        <stp>##V3_BDPV12</stp>
        <stp>CDR PW Equity</stp>
        <stp>BEST_EBITDA</stp>
        <stp>[new model.xlsx]Raw (2)!R98C44</stp>
        <stp>BEST_FPERIOD_OVERRIDE=1TY</stp>
        <stp>EQY_FUND_CRNCY=USD</stp>
        <stp>FA_ADJUSTED=Y</stp>
        <tr r="AR98" s="12"/>
      </tp>
      <tp>
        <v>6094</v>
        <stp/>
        <stp>##V3_BDPV12</stp>
        <stp>INTU US Equity</stp>
        <stp>TRAIL_12M_NET_SALES</stp>
        <stp>[new model.xlsx]Raw (2)!R94C35</stp>
        <stp>EQY_FUND_CRNCY=USD</stp>
        <stp>FA_ADJUSTED=Y</stp>
        <tr r="AI94" s="12"/>
      </tp>
      <tp>
        <v>351.13299999999998</v>
        <stp/>
        <stp>##V3_BDPV12</stp>
        <stp>GLUU US Equity</stp>
        <stp>TRAIL_12M_NET_SALES</stp>
        <stp>[new model.xlsx]Raw (2)!R82C35</stp>
        <stp>EQY_FUND_CRNCY=USD</stp>
        <stp>FA_ADJUSTED=Y</stp>
        <tr r="AI82" s="12"/>
      </tp>
      <tp t="s">
        <v>#N/A N/A</v>
        <stp/>
        <stp>##V3_BDHV12</stp>
        <stp>MB US Equity</stp>
        <stp>ENTERPRISE_VALUE</stp>
        <stp>10/24/2018</stp>
        <stp>10/24/2018</stp>
        <stp>[new model.xlsx]Raw (2)!R27C33</stp>
        <stp>EQY_FUND_CRNCY=USD</stp>
        <tr r="AG27" s="12"/>
      </tp>
      <tp>
        <v>383.35199999999998</v>
        <stp/>
        <stp>##V3_BDPV12</stp>
        <stp>TWOU US Equity</stp>
        <stp>TRAIL_12M_NET_SALES</stp>
        <stp>[new model.xlsx]Raw (2)!R19C35</stp>
        <stp>EQY_FUND_CRNCY=USD</stp>
        <stp>FA_ADJUSTED=Y</stp>
        <tr r="AI19" s="12"/>
      </tp>
      <tp t="s">
        <v>#N/A N/A</v>
        <stp/>
        <stp>##V3_BDHV12</stp>
        <stp>ADSK US Equity</stp>
        <stp>ENTERPRISE_VALUE</stp>
        <stp>10/24/2018</stp>
        <stp>10/24/2018</stp>
        <stp>[new model.xlsx]Raw (2)!R78C33</stp>
        <stp>EQY_FUND_CRNCY=USD</stp>
        <tr r="AG78" s="12"/>
      </tp>
      <tp>
        <v>517.44600000000003</v>
        <stp/>
        <stp>##V3_BDPV12</stp>
        <stp>DATA US Equity</stp>
        <stp>IS_S&amp;M_EXPENSE_COMP_BASIS</stp>
        <stp>[new model.xlsx]Raw!R58C41</stp>
        <stp>BEST_FPERIOD_OVERRIDE=1TY</stp>
        <stp>EQY_FUND_CRNCY=USD</stp>
        <stp>FA_ADJUSTED=Y</stp>
        <tr r="AO58" s="4"/>
      </tp>
      <tp>
        <v>172.97300000000001</v>
        <stp/>
        <stp>##V3_BDPV12</stp>
        <stp>OKTA US EQUITY</stp>
        <stp>IS_S&amp;M_EXPENSE_COMP_BASIS</stp>
        <stp>[new model.xlsx]Raw (2)!R31C41</stp>
        <stp>BEST_FPERIOD_OVERRIDE=1TY</stp>
        <stp>EQY_FUND_CRNCY=USD</stp>
        <stp>FA_ADJUSTED=Y</stp>
        <tr r="AO31" s="12"/>
      </tp>
      <tp t="s">
        <v>#N/A N/A</v>
        <stp/>
        <stp>##V3_BDHV12</stp>
        <stp>AVV LN Equity</stp>
        <stp>ENTERPRISE_VALUE</stp>
        <stp>10/24/2018</stp>
        <stp>10/24/2018</stp>
        <stp>[new model.xlsx]Raw (2)!R72C33</stp>
        <stp>EQY_FUND_CRNCY=USD</stp>
        <tr r="AG72" s="12"/>
      </tp>
      <tp>
        <v>121.246</v>
        <stp/>
        <stp>##V3_BDPV12</stp>
        <stp>MIME US EQUITY</stp>
        <stp>IS_S&amp;M_EXPENSE_COMP_BASIS</stp>
        <stp>[new model.xlsx]Raw (2)!R45C41</stp>
        <stp>BEST_FPERIOD_OVERRIDE=1TY</stp>
        <stp>EQY_FUND_CRNCY=USD</stp>
        <stp>FA_ADJUSTED=Y</stp>
        <tr r="AO45" s="12"/>
      </tp>
      <tp t="s">
        <v>#N/A N/A</v>
        <stp/>
        <stp>##V3_BDHV12</stp>
        <stp>OMCL US Equity</stp>
        <stp>ENTERPRISE_VALUE</stp>
        <stp>10/24/2018</stp>
        <stp>10/24/2018</stp>
        <stp>[new model.xlsx]Raw (2)!R96C33</stp>
        <stp>EQY_FUND_CRNCY=USD</stp>
        <tr r="AG96" s="12"/>
      </tp>
      <tp>
        <v>1428.9495999999999</v>
        <stp/>
        <stp>##V3_BDHV12</stp>
        <stp>EVBG US Equity</stp>
        <stp>CURR_ENTP_VAL</stp>
        <stp>10/24/2018</stp>
        <stp>10/24/2018</stp>
        <stp>[new model.xlsx]Raw!R148C34</stp>
        <stp>EQY_FUND_CRNCY=USD</stp>
        <tr r="AH148" s="4"/>
      </tp>
      <tp t="s">
        <v>#N/A N/A</v>
        <stp/>
        <stp>##V3_BDPV12</stp>
        <stp>ZIXI US Equity</stp>
        <stp>IS_S&amp;M_EXPENSE_COMP_BASIS</stp>
        <stp>[new model.xlsx]Raw!R201C41</stp>
        <stp>BEST_FPERIOD_OVERRIDE=1TY</stp>
        <stp>EQY_FUND_CRNCY=USD</stp>
        <stp>FA_ADJUSTED=Y</stp>
        <tr r="AO201" s="4"/>
      </tp>
      <tp>
        <v>19.221935999999999</v>
        <stp/>
        <stp>##V3_BDPV12</stp>
        <stp>OPT CN Equity</stp>
        <stp>IS_S&amp;M_EXPENSE_COMP_BASIS</stp>
        <stp>[new model.xlsx]Raw!R218C41</stp>
        <stp>BEST_FPERIOD_OVERRIDE=1TY</stp>
        <stp>EQY_FUND_CRNCY=USD</stp>
        <stp>FA_ADJUSTED=Y</stp>
        <tr r="AO218" s="4"/>
      </tp>
      <tp t="s">
        <v>#N/A N/A</v>
        <stp/>
        <stp>##V3_BDPV12</stp>
        <stp>VHC US Equity</stp>
        <stp>IS_S&amp;M_EXPENSE_COMP_BASIS</stp>
        <stp>[new model.xlsx]Raw!R208C41</stp>
        <stp>BEST_FPERIOD_OVERRIDE=1TY</stp>
        <stp>EQY_FUND_CRNCY=USD</stp>
        <stp>FA_ADJUSTED=Y</stp>
        <tr r="AO208" s="4"/>
      </tp>
      <tp>
        <v>803.26670000000001</v>
        <stp/>
        <stp>##V3_BDHV12</stp>
        <stp>FSNN US Equity</stp>
        <stp>CURR_ENTP_VAL</stp>
        <stp>10/24/2018</stp>
        <stp>10/24/2018</stp>
        <stp>[new model.xlsx]Raw!R214C34</stp>
        <stp>EQY_FUND_CRNCY=USD</stp>
        <tr r="AH214" s="4"/>
      </tp>
      <tp t="s">
        <v>Enterprise Value</v>
        <stp/>
        <stp>##V3_BFIELDINFOV12</stp>
        <stp>[new model.xlsx]Sheet1!R5C5</stp>
        <stp>CURR_ENTP_VAL</stp>
        <tr r="E5" s="184"/>
      </tp>
      <tp>
        <v>80.513999999999996</v>
        <stp/>
        <stp>##V3_BDPV12</stp>
        <stp>SAIL US Equity</stp>
        <stp>IS_S&amp;M_EXPENSE_COMP_BASIS</stp>
        <stp>[new model.xlsx]Raw!R118C41</stp>
        <stp>BEST_FPERIOD_OVERRIDE=1TY</stp>
        <stp>EQY_FUND_CRNCY=USD</stp>
        <stp>FA_ADJUSTED=Y</stp>
        <tr r="AO118" s="4"/>
      </tp>
      <tp>
        <v>96.164999999999992</v>
        <stp/>
        <stp>##V3_BDPV12</stp>
        <stp>AZPN US Equity</stp>
        <stp>BS_CASH_NEAR_CASH_ITEM</stp>
        <stp>[new model.xlsx]Combined Full Sample!R47C26</stp>
        <tr r="Z47" s="14"/>
      </tp>
      <tp>
        <v>23.873999999999999</v>
        <stp/>
        <stp>##V3_BDPV12</stp>
        <stp>BL US Equity</stp>
        <stp>IS_RD_EXPEND</stp>
        <stp>[new model.xlsx]Raw!R117C40</stp>
        <stp>BEST_FPERIOD_OVERRIDE=1TY</stp>
        <stp>EQY_FUND_CRNCY=USD</stp>
        <stp>FA_ADJUSTED=Y</stp>
        <tr r="AN117" s="4"/>
      </tp>
      <tp>
        <v>-50.771000000000001</v>
        <stp/>
        <stp>##V3_BDPV12</stp>
        <stp>WK US Equity</stp>
        <stp>TRAIL_12M_NET_INC</stp>
        <stp>[new model.xlsx]Raw!R153C45</stp>
        <stp>EQY_FUND_CRNCY=USD</stp>
        <stp>FA_ADJUSTED=Y</stp>
        <tr r="AS153" s="4"/>
      </tp>
      <tp>
        <v>1048.356</v>
        <stp/>
        <stp>##V3_BDPV12</stp>
        <stp>SNPS US Equity</stp>
        <stp>BS_CASH_NEAR_CASH_ITEM</stp>
        <stp>[new model.xlsx]Combined Full Sample!R27C26</stp>
        <tr r="Z27" s="14"/>
      </tp>
      <tp>
        <v>1588.4155000000001</v>
        <stp/>
        <stp>##V3_BDHV12</stp>
        <stp>VRNS US Equity</stp>
        <stp>CURR_ENTP_VAL</stp>
        <stp>10/24/2018</stp>
        <stp>10/24/2018</stp>
        <stp>[new model.xlsx]Raw!R134C34</stp>
        <stp>EQY_FUND_CRNCY=USD</stp>
        <tr r="AH134" s="4"/>
      </tp>
      <tp>
        <v>286.072</v>
        <stp/>
        <stp>##V3_BDPV12</stp>
        <stp>PFPT US Equity</stp>
        <stp>BS_CASH_NEAR_CASH_ITEM</stp>
        <stp>[new model.xlsx]Combined Full Sample!R56C26</stp>
        <tr r="Z56" s="14"/>
      </tp>
      <tp>
        <v>51.793999999999997</v>
        <stp/>
        <stp>##V3_BDPV12</stp>
        <stp>RUBI US Equity</stp>
        <stp>IS_S&amp;M_EXPENSE_COMP_BASIS</stp>
        <stp>[new model.xlsx]Raw!R219C41</stp>
        <stp>BEST_FPERIOD_OVERRIDE=1TY</stp>
        <stp>EQY_FUND_CRNCY=USD</stp>
        <stp>FA_ADJUSTED=Y</stp>
        <tr r="AO219" s="4"/>
      </tp>
      <tp>
        <v>66.42</v>
        <stp/>
        <stp>##V3_BDPV12</stp>
        <stp>AYX US Equity</stp>
        <stp>IS_S&amp;M_EXPENSE_COMP_BASIS</stp>
        <stp>[new model.xlsx]Raw!R108C41</stp>
        <stp>BEST_FPERIOD_OVERRIDE=1TY</stp>
        <stp>EQY_FUND_CRNCY=USD</stp>
        <stp>FA_ADJUSTED=Y</stp>
        <tr r="AO108" s="4"/>
      </tp>
      <tp>
        <v>38.372999999999998</v>
        <stp/>
        <stp>##V3_BDPV12</stp>
        <stp>MIME US EQUITY</stp>
        <stp>IS_RD_EXPEND</stp>
        <stp>[new model.xlsx]Raw (2)!R45C40</stp>
        <stp>BEST_FPERIOD_OVERRIDE=1TY</stp>
        <stp>EQY_FUND_CRNCY=USD</stp>
        <stp>FA_ADJUSTED=Y</stp>
        <tr r="AN45" s="12"/>
      </tp>
      <tp>
        <v>50.927435271271349</v>
        <stp/>
        <stp>##V3_BDPV12</stp>
        <stp>PRSM LN Equity</stp>
        <stp>TRAIL_12M_GROSS_PROFIT</stp>
        <stp>[new model.xlsx]Raw (2)!R74C38</stp>
        <stp>EQY_FUND_CRNCY=USD</stp>
        <stp>FA_ADJUSTED=Y</stp>
        <tr r="AL74" s="12"/>
      </tp>
      <tp>
        <v>1109.8419921875</v>
        <stp/>
        <stp>##V3_BDPV12</stp>
        <stp>SSNC US Equity</stp>
        <stp>TRAIL_12M_GROSS_PROFIT</stp>
        <stp>[new model.xlsx]Raw (2)!R70C38</stp>
        <stp>EQY_FUND_CRNCY=USD</stp>
        <stp>FA_ADJUSTED=Y</stp>
        <tr r="AL70" s="12"/>
      </tp>
      <tp>
        <v>144.28299853515625</v>
        <stp/>
        <stp>##V3_BDPV12</stp>
        <stp>TLND US Equity</stp>
        <stp>TRAIL_12M_GROSS_PROFIT</stp>
        <stp>[new model.xlsx]Raw (2)!R28C38</stp>
        <stp>EQY_FUND_CRNCY=USD</stp>
        <stp>FA_ADJUSTED=Y</stp>
        <tr r="AL28" s="12"/>
      </tp>
      <tp>
        <v>128.38300000000001</v>
        <stp/>
        <stp>##V3_BDPV12</stp>
        <stp>FICO US Equity</stp>
        <stp>IS_RD_EXPEND</stp>
        <stp>[new model.xlsx]Raw!R72C40</stp>
        <stp>BEST_FPERIOD_OVERRIDE=1TY</stp>
        <stp>EQY_FUND_CRNCY=USD</stp>
        <stp>FA_ADJUSTED=Y</stp>
        <tr r="AN72" s="4"/>
      </tp>
      <tp>
        <v>0</v>
        <stp/>
        <stp>##V3_BDPV12</stp>
        <stp>CDAY US Equity</stp>
        <stp>IS_RD_EXPEND</stp>
        <stp>[new model.xlsx]Raw!R80C40</stp>
        <stp>BEST_FPERIOD_OVERRIDE=1TY</stp>
        <stp>EQY_FUND_CRNCY=USD</stp>
        <stp>FA_ADJUSTED=Y</stp>
        <tr r="AN80" s="4"/>
      </tp>
      <tp>
        <v>910.58399999999995</v>
        <stp/>
        <stp>##V3_BDPV12</stp>
        <stp>WDAY US Equity</stp>
        <stp>IS_RD_EXPEND</stp>
        <stp>[new model.xlsx]Raw!R30C40</stp>
        <stp>BEST_FPERIOD_OVERRIDE=1TY</stp>
        <stp>EQY_FUND_CRNCY=USD</stp>
        <stp>FA_ADJUSTED=Y</stp>
        <tr r="AN30" s="4"/>
      </tp>
      <tp>
        <v>230.15799713134766</v>
        <stp/>
        <stp>##V3_BDPV12</stp>
        <stp>VRNS US Equity</stp>
        <stp>TRAIL_12M_GROSS_PROFIT</stp>
        <stp>[new model.xlsx]Raw (2)!R61C38</stp>
        <stp>EQY_FUND_CRNCY=USD</stp>
        <stp>FA_ADJUSTED=Y</stp>
        <tr r="AL61" s="12"/>
      </tp>
      <tp>
        <v>128.893</v>
        <stp/>
        <stp>##V3_BDPV12</stp>
        <stp>OPRA US Equity</stp>
        <stp>TRAIL_12M_NET_SALES</stp>
        <stp>[new model.xlsx]Raw!R174C35</stp>
        <stp>EQY_FUND_CRNCY=USD</stp>
        <stp>FA_ADJUSTED=Y</stp>
        <tr r="AI174" s="4"/>
      </tp>
      <tp>
        <v>201.98699999999999</v>
        <stp/>
        <stp>##V3_BDPV12</stp>
        <stp>OSPN US Equity</stp>
        <stp>TRAIL_12M_NET_SALES</stp>
        <stp>[new model.xlsx]Raw!R176C35</stp>
        <stp>EQY_FUND_CRNCY=USD</stp>
        <stp>FA_ADJUSTED=Y</stp>
        <tr r="AI176" s="4"/>
      </tp>
      <tp>
        <v>20.658000000000001</v>
        <stp/>
        <stp>##V3_BDPV12</stp>
        <stp>AMSWA US Equity</stp>
        <stp>IS_S&amp;M_EXPENSE_COMP_BASIS</stp>
        <stp>[new model.xlsx]Raw!R195C41</stp>
        <stp>BEST_FPERIOD_OVERRIDE=1TY</stp>
        <stp>EQY_FUND_CRNCY=USD</stp>
        <stp>FA_ADJUSTED=Y</stp>
        <tr r="AO195" s="4"/>
      </tp>
      <tp>
        <v>-161.45400000000001</v>
        <stp/>
        <stp>##V3_BDPV12</stp>
        <stp>HDP US Equity</stp>
        <stp>TRAIL_12M_NET_INC</stp>
        <stp>[new model.xlsx]Raw!R147C45</stp>
        <stp>EQY_FUND_CRNCY=USD</stp>
        <stp>FA_ADJUSTED=Y</stp>
        <tr r="AS147" s="4"/>
      </tp>
      <tp>
        <v>44.662465896229001</v>
        <stp/>
        <stp>##V3_BDPV12</stp>
        <stp>MGI US Equity</stp>
        <stp>TRAIL_12M_NET_INC</stp>
        <stp>[new model.xlsx]Raw!R204C45</stp>
        <stp>EQY_FUND_CRNCY=USD</stp>
        <stp>FA_ADJUSTED=Y</stp>
        <tr r="AS204" s="4"/>
      </tp>
      <tp>
        <v>127.949</v>
        <stp/>
        <stp>##V3_BDPV12</stp>
        <stp>OKTA US EQUITY</stp>
        <stp>BS_CASH_NEAR_CASH_ITEM</stp>
        <stp>[new model.xlsx]Combined Full Sample!R178C26</stp>
        <tr r="Z178" s="14"/>
      </tp>
      <tp>
        <v>67.698999999999998</v>
        <stp/>
        <stp>##V3_BDPV12</stp>
        <stp>HUBS US EQUITY</stp>
        <stp>BEST_EBITDA</stp>
        <stp>[new model.xlsx]Raw (2)!R38C44</stp>
        <stp>BEST_FPERIOD_OVERRIDE=1TY</stp>
        <stp>EQY_FUND_CRNCY=USD</stp>
        <stp>FA_ADJUSTED=Y</stp>
        <tr r="AR38" s="12"/>
      </tp>
      <tp>
        <v>1198.576</v>
        <stp/>
        <stp>##V3_BDPV12</stp>
        <stp>RHT US Equity</stp>
        <stp>IS_S&amp;M_EXPENSE_COMP_BASIS</stp>
        <stp>[new model.xlsx]Raw!R32C41</stp>
        <stp>BEST_FPERIOD_OVERRIDE=1TY</stp>
        <stp>EQY_FUND_CRNCY=USD</stp>
        <stp>FA_ADJUSTED=Y</stp>
        <tr r="AO32" s="4"/>
      </tp>
      <tp t="s">
        <v>#N/A N/A</v>
        <stp/>
        <stp>##V3_BDHV12</stp>
        <stp>EVH US Equity</stp>
        <stp>ENTERPRISE_VALUE</stp>
        <stp>10/24/2018</stp>
        <stp>10/24/2018</stp>
        <stp>[new model.xlsx]Raw (2)!R73C33</stp>
        <stp>EQY_FUND_CRNCY=USD</stp>
        <tr r="AG73" s="12"/>
      </tp>
      <tp t="s">
        <v>#N/A N/A</v>
        <stp/>
        <stp>##V3_BDHV12</stp>
        <stp>AZPN US Equity</stp>
        <stp>ENTERPRISE_VALUE</stp>
        <stp>10/24/2018</stp>
        <stp>10/24/2018</stp>
        <stp>[new model.xlsx]Raw (2)!R99C33</stp>
        <stp>EQY_FUND_CRNCY=USD</stp>
        <tr r="AG99" s="12"/>
      </tp>
      <tp>
        <v>101.077</v>
        <stp/>
        <stp>##V3_BDPV12</stp>
        <stp>AZPN US Equity</stp>
        <stp>IS_S&amp;M_EXPENSE_COMP_BASIS</stp>
        <stp>[new model.xlsx]Raw!R66C41</stp>
        <stp>BEST_FPERIOD_OVERRIDE=1TY</stp>
        <stp>EQY_FUND_CRNCY=USD</stp>
        <stp>FA_ADJUSTED=Y</stp>
        <tr r="AO66" s="4"/>
      </tp>
      <tp t="s">
        <v>#N/A N/A</v>
        <stp/>
        <stp>##V3_BDHV12</stp>
        <stp>CRW LN Equity</stp>
        <stp>ENTERPRISE_VALUE</stp>
        <stp>10/24/2018</stp>
        <stp>10/24/2018</stp>
        <stp>[new model.xlsx]Raw (2)!R83C33</stp>
        <stp>EQY_FUND_CRNCY=USD</stp>
        <tr r="AG83" s="12"/>
      </tp>
      <tp>
        <v>169</v>
        <stp/>
        <stp>##V3_BDPV12</stp>
        <stp>TDC US Equity</stp>
        <stp>TRAIL_12M_FREE_CASH_FLOW</stp>
        <stp>[new model.xlsx]Combined Full Sample!R184C25</stp>
        <tr r="Y184" s="14"/>
      </tp>
      <tp>
        <v>854.73630000000003</v>
        <stp/>
        <stp>##V3_BDHV12</stp>
        <stp>SPSC US Equity</stp>
        <stp>CURR_ENTP_VAL</stp>
        <stp>20181024-1AY</stp>
        <stp>10/24/2018</stp>
        <stp>[new model.xlsx]Sheet1!R7C118</stp>
        <stp>Dir=V</stp>
        <stp>CDR=5D</stp>
        <stp>Days=A</stp>
        <stp>Dts=H</stp>
        <stp>cols=1;rows=262</stp>
        <tr r="DN7" s="184"/>
      </tp>
      <tp t="s">
        <v>Revenue</v>
        <stp/>
        <stp>##V3_BFIELDINFOV12</stp>
        <stp>[new model.xlsx]Sheet5!R28C6</stp>
        <stp>SALES_REV_TURN</stp>
        <tr r="F28" s="141"/>
      </tp>
      <tp>
        <v>29.28</v>
        <stp/>
        <stp>##V3_BDPV12</stp>
        <stp>KXS CN Equity</stp>
        <stp>IS_S&amp;M_EXPENSE_COMP_BASIS</stp>
        <stp>[new model.xlsx]Raw!R139C41</stp>
        <stp>BEST_FPERIOD_OVERRIDE=1TY</stp>
        <stp>EQY_FUND_CRNCY=USD</stp>
        <stp>FA_ADJUSTED=Y</stp>
        <tr r="AO139" s="4"/>
      </tp>
      <tp>
        <v>19.888000000000002</v>
        <stp/>
        <stp>##V3_BDPV12</stp>
        <stp>XNET US Equity</stp>
        <stp>IS_S&amp;M_EXPENSE_COMP_BASIS</stp>
        <stp>[new model.xlsx]Raw!R192C41</stp>
        <stp>BEST_FPERIOD_OVERRIDE=1TY</stp>
        <stp>EQY_FUND_CRNCY=USD</stp>
        <stp>FA_ADJUSTED=Y</stp>
        <tr r="AO192" s="4"/>
      </tp>
      <tp>
        <v>306.56130000000002</v>
        <stp/>
        <stp>##V3_BDHV12</stp>
        <stp>DOMO US Equity</stp>
        <stp>CURR_ENTP_VAL</stp>
        <stp>10/24/2018</stp>
        <stp>10/24/2018</stp>
        <stp>[new model.xlsx]Raw!R186C34</stp>
        <stp>EQY_FUND_CRNCY=USD</stp>
        <tr r="AH186" s="4"/>
      </tp>
      <tp t="s">
        <v>Enterprise Value</v>
        <stp/>
        <stp>##V3_BFIELDINFOV12</stp>
        <stp>[new model.xlsx]Sheet1!R5C4</stp>
        <stp>CURR_ENTP_VAL</stp>
        <tr r="D5" s="184"/>
      </tp>
      <tp>
        <v>70.637200000000007</v>
        <stp/>
        <stp>##V3_BDHV12</stp>
        <stp>RUBI US Equity</stp>
        <stp>CURR_ENTP_VAL</stp>
        <stp>10/24/2018</stp>
        <stp>10/24/2018</stp>
        <stp>[new model.xlsx]Raw!R219C34</stp>
        <stp>EQY_FUND_CRNCY=USD</stp>
        <tr r="AH219" s="4"/>
      </tp>
      <tp>
        <v>73.295000000000002</v>
        <stp/>
        <stp>##V3_BDPV12</stp>
        <stp>SPSC US Equity</stp>
        <stp>IS_S&amp;M_EXPENSE_COMP_BASIS</stp>
        <stp>[new model.xlsx]Raw!R149C41</stp>
        <stp>BEST_FPERIOD_OVERRIDE=1TY</stp>
        <stp>EQY_FUND_CRNCY=USD</stp>
        <stp>FA_ADJUSTED=Y</stp>
        <tr r="AO149" s="4"/>
      </tp>
      <tp>
        <v>2577.4002999999998</v>
        <stp/>
        <stp>##V3_BDHV12</stp>
        <stp>GSKY US Equity</stp>
        <stp>CURR_ENTP_VAL</stp>
        <stp>10/24/2018</stp>
        <stp>10/24/2018</stp>
        <stp>[new model.xlsx]Raw!R110C34</stp>
        <stp>EQY_FUND_CRNCY=USD</stp>
        <tr r="AH110" s="4"/>
      </tp>
      <tp>
        <v>18.332999999999998</v>
        <stp/>
        <stp>##V3_BDPV12</stp>
        <stp>QADB US Equity</stp>
        <stp>TRAIL_12M_FREE_CASH_FLOW</stp>
        <stp>[new model.xlsx]Combined Full Sample!R138C25</stp>
        <tr r="Y138" s="14"/>
      </tp>
      <tp>
        <v>69.265999999999991</v>
        <stp/>
        <stp>##V3_BDPV12</stp>
        <stp>ELLI US EQUITY</stp>
        <stp>IS_RD_EXPEND</stp>
        <stp>[new model.xlsx]Raw (2)!R63C40</stp>
        <stp>BEST_FPERIOD_OVERRIDE=1TY</stp>
        <stp>EQY_FUND_CRNCY=USD</stp>
        <stp>FA_ADJUSTED=Y</stp>
        <tr r="AN63" s="12"/>
      </tp>
      <tp>
        <v>1751.7171000000001</v>
        <stp/>
        <stp>##V3_BDHV12</stp>
        <stp>MDB US Equity</stp>
        <stp>CURR_ENTP_VAL</stp>
        <stp>20181024-1AY</stp>
        <stp>10/24/2018</stp>
        <stp>[new model.xlsx]Sheet1!R7C170</stp>
        <stp>Dir=V</stp>
        <stp>CDR=5D</stp>
        <stp>Days=A</stp>
        <stp>Dts=H</stp>
        <stp>cols=1;rows=262</stp>
        <tr r="FN7" s="184"/>
      </tp>
      <tp>
        <v>132.11700000000002</v>
        <stp/>
        <stp>##V3_BDPV12</stp>
        <stp>CATM US Equity</stp>
        <stp>TRAIL_12M_FREE_CASH_FLOW</stp>
        <stp>[new model.xlsx]Combined Full Sample!R125C25</stp>
        <tr r="Y125" s="14"/>
      </tp>
      <tp>
        <v>301.6289974975586</v>
        <stp/>
        <stp>##V3_BDPV12</stp>
        <stp>EBIX US Equity</stp>
        <stp>TRAIL_12M_GROSS_PROFIT</stp>
        <stp>[new model.xlsx]Raw (2)!R77C38</stp>
        <stp>EQY_FUND_CRNCY=USD</stp>
        <stp>FA_ADJUSTED=Y</stp>
        <tr r="AL77" s="12"/>
      </tp>
      <tp>
        <v>32.344000000000001</v>
        <stp/>
        <stp>##V3_BDPV12</stp>
        <stp>CARB US EQUITY</stp>
        <stp>TRAIL_12M_FREE_CASH_FLOW</stp>
        <stp>[new model.xlsx]Combined Full Sample!R180C25</stp>
        <tr r="Y180" s="14"/>
      </tp>
      <tp t="s">
        <v>#N/A N/A</v>
        <stp/>
        <stp>##V3_BDPV12</stp>
        <stp>ADS US Equity</stp>
        <stp>IS_S&amp;M_EXPENSE_COMP_BASIS</stp>
        <stp>[new model.xlsx]Raw!R52C41</stp>
        <stp>BEST_FPERIOD_OVERRIDE=1TY</stp>
        <stp>EQY_FUND_CRNCY=USD</stp>
        <stp>FA_ADJUSTED=Y</stp>
        <tr r="AO52" s="4"/>
      </tp>
      <tp t="s">
        <v>#N/A N/A</v>
        <stp/>
        <stp>##V3_BDPV12</stp>
        <stp>ADP US Equity</stp>
        <stp>IS_S&amp;M_EXPENSE_COMP_BASIS</stp>
        <stp>[new model.xlsx]Raw!R21C41</stp>
        <stp>BEST_FPERIOD_OVERRIDE=1TY</stp>
        <stp>EQY_FUND_CRNCY=USD</stp>
        <stp>FA_ADJUSTED=Y</stp>
        <tr r="AO21" s="4"/>
      </tp>
      <tp>
        <v>221.18700000000001</v>
        <stp/>
        <stp>##V3_BDPV12</stp>
        <stp>PVTL US Equity</stp>
        <stp>IS_S&amp;M_EXPENSE_COMP_BASIS</stp>
        <stp>[new model.xlsx]Raw!R83C41</stp>
        <stp>BEST_FPERIOD_OVERRIDE=1TY</stp>
        <stp>EQY_FUND_CRNCY=USD</stp>
        <stp>FA_ADJUSTED=Y</stp>
        <tr r="AO83" s="4"/>
      </tp>
      <tp t="s">
        <v>#N/A N/A</v>
        <stp/>
        <stp>##V3_BDHV12</stp>
        <stp>EA US Equity</stp>
        <stp>ENTERPRISE_VALUE</stp>
        <stp>10/24/2018</stp>
        <stp>10/24/2018</stp>
        <stp>[new model.xlsx]Raw (2)!R91C33</stp>
        <stp>EQY_FUND_CRNCY=USD</stp>
        <tr r="AG91" s="12"/>
      </tp>
      <tp t="s">
        <v>#N/A N/A</v>
        <stp/>
        <stp>##V3_BDHV12</stp>
        <stp>FDEV LN Equity</stp>
        <stp>ENTERPRISE_VALUE</stp>
        <stp>10/24/2018</stp>
        <stp>10/24/2018</stp>
        <stp>[new model.xlsx]Raw (2)!R69C33</stp>
        <stp>EQY_FUND_CRNCY=USD</stp>
        <tr r="AG69" s="12"/>
      </tp>
      <tp>
        <v>-8.641</v>
        <stp/>
        <stp>##V3_BDPV12</stp>
        <stp>SRT US Equity</stp>
        <stp>TRAIL_12M_FREE_CASH_FLOW</stp>
        <stp>[new model.xlsx]Combined Full Sample!R160C25</stp>
        <tr r="Y160" s="14"/>
      </tp>
      <tp>
        <v>371.21260000000001</v>
        <stp/>
        <stp>##V3_BDHV12</stp>
        <stp>FDEV LN Equity</stp>
        <stp>CURR_ENTP_VAL</stp>
        <stp>20181024-1AY</stp>
        <stp>10/24/2018</stp>
        <stp>[new model.xlsx]Sheet1!R7C182</stp>
        <stp>Dir=V</stp>
        <stp>CDR=5D</stp>
        <stp>Days=A</stp>
        <stp>Dts=H</stp>
        <stp>cols=1;rows=262</stp>
        <tr r="FZ7" s="184"/>
      </tp>
      <tp>
        <v>12530.003000000001</v>
        <stp/>
        <stp>##V3_BDPV12</stp>
        <stp>CRM US Equity</stp>
        <stp>TRAIL_12M_NET_SALES</stp>
        <stp>[new model.xlsx]Raw (2)!R79C35</stp>
        <stp>EQY_FUND_CRNCY=USD</stp>
        <stp>FA_ADJUSTED=Y</stp>
        <tr r="AI79" s="12"/>
      </tp>
      <tp>
        <v>90.921999999999997</v>
        <stp/>
        <stp>##V3_BDPV12</stp>
        <stp>CARB US EQUITY</stp>
        <stp>IS_S&amp;M_EXPENSE_COMP_BASIS</stp>
        <stp>[new model.xlsx]Raw (2)!R44C41</stp>
        <stp>BEST_FPERIOD_OVERRIDE=1TY</stp>
        <stp>EQY_FUND_CRNCY=USD</stp>
        <stp>FA_ADJUSTED=Y</stp>
        <tr r="AO44" s="12"/>
      </tp>
      <tp t="s">
        <v>#N/A N/A</v>
        <stp/>
        <stp>##V3_BDHV12</stp>
        <stp>CSU CN Equity</stp>
        <stp>ENTERPRISE_VALUE</stp>
        <stp>10/24/2018</stp>
        <stp>10/24/2018</stp>
        <stp>[new model.xlsx]Raw (2)!R84C33</stp>
        <stp>EQY_FUND_CRNCY=USD</stp>
        <tr r="AG84" s="12"/>
      </tp>
      <tp>
        <v>255.97900000000001</v>
        <stp/>
        <stp>##V3_BDPV12</stp>
        <stp>VRNS US Equity</stp>
        <stp>TRAIL_12M_NET_SALES</stp>
        <stp>[new model.xlsx]Raw (2)!R61C35</stp>
        <stp>EQY_FUND_CRNCY=USD</stp>
        <stp>FA_ADJUSTED=Y</stp>
        <tr r="AI61" s="12"/>
      </tp>
      <tp>
        <v>330.29599999999999</v>
        <stp/>
        <stp>##V3_BDPV12</stp>
        <stp>JCOM US Equity</stp>
        <stp>IS_S&amp;M_EXPENSE_COMP_BASIS</stp>
        <stp>[new model.xlsx]Raw!R92C41</stp>
        <stp>BEST_FPERIOD_OVERRIDE=1TY</stp>
        <stp>EQY_FUND_CRNCY=USD</stp>
        <stp>FA_ADJUSTED=Y</stp>
        <tr r="AO92" s="4"/>
      </tp>
      <tp>
        <v>126.273</v>
        <stp/>
        <stp>##V3_BDPV12</stp>
        <stp>MDSO US EQUITY</stp>
        <stp>IS_S&amp;M_EXPENSE_COMP_BASIS</stp>
        <stp>[new model.xlsx]Raw (2)!R59C41</stp>
        <stp>BEST_FPERIOD_OVERRIDE=1TY</stp>
        <stp>EQY_FUND_CRNCY=USD</stp>
        <stp>FA_ADJUSTED=Y</stp>
        <tr r="AO59" s="12"/>
      </tp>
      <tp>
        <v>388.30500000000001</v>
        <stp/>
        <stp>##V3_BDPV12</stp>
        <stp>NUAN US Equity</stp>
        <stp>IS_S&amp;M_EXPENSE_COMP_BASIS</stp>
        <stp>[new model.xlsx]Raw!R81C41</stp>
        <stp>BEST_FPERIOD_OVERRIDE=1TY</stp>
        <stp>EQY_FUND_CRNCY=USD</stp>
        <stp>FA_ADJUSTED=Y</stp>
        <tr r="AO81" s="4"/>
      </tp>
      <tp>
        <v>2671.3044</v>
        <stp/>
        <stp>##V3_BDHV12</stp>
        <stp>CSOD US Equity</stp>
        <stp>CURR_ENTP_VAL</stp>
        <stp>10/24/2018</stp>
        <stp>10/24/2018</stp>
        <stp>[new model.xlsx]Raw!R103C34</stp>
        <stp>EQY_FUND_CRNCY=USD</stp>
        <tr r="AH103" s="4"/>
      </tp>
      <tp>
        <v>287.97030000000001</v>
        <stp/>
        <stp>##V3_BDHV12</stp>
        <stp>ATEN US Equity</stp>
        <stp>CURR_ENTP_VAL</stp>
        <stp>10/24/2018</stp>
        <stp>10/24/2018</stp>
        <stp>[new model.xlsx]Raw!R189C34</stp>
        <stp>EQY_FUND_CRNCY=USD</stp>
        <tr r="AH189" s="4"/>
      </tp>
      <tp t="s">
        <v>Enterprise Value</v>
        <stp/>
        <stp>##V3_BFIELDINFOV12</stp>
        <stp>[new model.xlsx]Sheet1!R5C3</stp>
        <stp>CURR_ENTP_VAL</stp>
        <tr r="C5" s="184"/>
      </tp>
      <tp>
        <v>68.947000000000003</v>
        <stp/>
        <stp>##V3_BDPV12</stp>
        <stp>FIVN US Equity</stp>
        <stp>BS_CASH_NEAR_CASH_ITEM</stp>
        <stp>[new model.xlsx]Combined Full Sample!R97C26</stp>
        <tr r="Z97" s="14"/>
      </tp>
      <tp>
        <v>3290.5315000000001</v>
        <stp/>
        <stp>##V3_BDHV12</stp>
        <stp>VRNT US Equity</stp>
        <stp>CURR_ENTP_VAL</stp>
        <stp>10/24/2018</stp>
        <stp>10/24/2018</stp>
        <stp>[new model.xlsx]Raw!R102C34</stp>
        <stp>EQY_FUND_CRNCY=USD</stp>
        <tr r="AH102" s="4"/>
      </tp>
      <tp>
        <v>3512.8310000000001</v>
        <stp/>
        <stp>##V3_BDPV12</stp>
        <stp>ADBE US Equity</stp>
        <stp>TRAIL_12M_FREE_CASH_FLOW</stp>
        <stp>[new model.xlsx]Combined Full Sample!R6C25</stp>
        <tr r="Y6" s="14"/>
      </tp>
      <tp>
        <v>197.12800000000001</v>
        <stp/>
        <stp>##V3_BDPV12</stp>
        <stp>INST US Equity</stp>
        <stp>TRAIL_12M_NET_SALES</stp>
        <stp>[new model.xlsx]Raw!R166C35</stp>
        <stp>EQY_FUND_CRNCY=USD</stp>
        <stp>FA_ADJUSTED=Y</stp>
        <tr r="AI166" s="4"/>
      </tp>
      <tp>
        <v>153.334</v>
        <stp/>
        <stp>##V3_BDPV12</stp>
        <stp>SSNC US Equity</stp>
        <stp>IS_RD_EXPEND</stp>
        <stp>[new model.xlsx]Raw!R49C40</stp>
        <stp>BEST_FPERIOD_OVERRIDE=1TY</stp>
        <stp>EQY_FUND_CRNCY=USD</stp>
        <stp>FA_ADJUSTED=Y</stp>
        <tr r="AN49" s="4"/>
      </tp>
      <tp>
        <v>351.75800000000004</v>
        <stp/>
        <stp>##V3_BDPV12</stp>
        <stp>IMPV US Equity</stp>
        <stp>TRAIL_12M_NET_SALES</stp>
        <stp>[new model.xlsx]Raw!R128C35</stp>
        <stp>EQY_FUND_CRNCY=USD</stp>
        <stp>FA_ADJUSTED=Y</stp>
        <tr r="AI128" s="4"/>
      </tp>
      <tp>
        <v>57.704000000000001</v>
        <stp/>
        <stp>##V3_BDPV12</stp>
        <stp>MANH US Equity</stp>
        <stp>IS_RD_EXPEND</stp>
        <stp>[new model.xlsx]Raw!R99C40</stp>
        <stp>BEST_FPERIOD_OVERRIDE=1TY</stp>
        <stp>EQY_FUND_CRNCY=USD</stp>
        <stp>FA_ADJUSTED=Y</stp>
        <tr r="AN99" s="4"/>
      </tp>
      <tp t="s">
        <v>#N/A N/A</v>
        <stp/>
        <stp>##V3_BDPV12</stp>
        <stp>IIIV US Equity</stp>
        <stp>TRAIL_12M_NET_SALES</stp>
        <stp>[new model.xlsx]Raw!R181C35</stp>
        <stp>EQY_FUND_CRNCY=USD</stp>
        <stp>FA_ADJUSTED=Y</stp>
        <tr r="AI181" s="4"/>
      </tp>
      <tp>
        <v>62.193999633789062</v>
        <stp/>
        <stp>##V3_BDPV12</stp>
        <stp>TRHC US Equity</stp>
        <stp>TRAIL_12M_GROSS_PROFIT</stp>
        <stp>[new model.xlsx]Raw (2)!R76C38</stp>
        <stp>EQY_FUND_CRNCY=USD</stp>
        <stp>FA_ADJUSTED=Y</stp>
        <tr r="AL76" s="12"/>
      </tp>
      <tp>
        <v>156.73099999999999</v>
        <stp/>
        <stp>##V3_BDPV12</stp>
        <stp>LOGM US Equity</stp>
        <stp>IS_RD_EXPEND</stp>
        <stp>[new model.xlsx]Raw!R90C40</stp>
        <stp>BEST_FPERIOD_OVERRIDE=1TY</stp>
        <stp>EQY_FUND_CRNCY=USD</stp>
        <stp>FA_ADJUSTED=Y</stp>
        <tr r="AN90" s="4"/>
      </tp>
      <tp>
        <v>711.29999694824221</v>
        <stp/>
        <stp>##V3_BDPV12</stp>
        <stp>ATHN US Equity</stp>
        <stp>TRAIL_12M_GROSS_PROFIT</stp>
        <stp>[new model.xlsx]Raw (2)!R97C38</stp>
        <stp>EQY_FUND_CRNCY=USD</stp>
        <stp>FA_ADJUSTED=Y</stp>
        <tr r="AL97" s="12"/>
      </tp>
      <tp>
        <v>72.508465999999999</v>
        <stp/>
        <stp>##V3_BDPV12</stp>
        <stp>IMXI US Equity</stp>
        <stp>TRAIL_12M_NET_SALES</stp>
        <stp>[new model.xlsx]Raw!R188C35</stp>
        <stp>EQY_FUND_CRNCY=USD</stp>
        <stp>FA_ADJUSTED=Y</stp>
        <tr r="AI188" s="4"/>
      </tp>
      <tp>
        <v>268.59370000000001</v>
        <stp/>
        <stp>##V3_BDHV12</stp>
        <stp>III US Equity</stp>
        <stp>CURR_ENTP_VAL</stp>
        <stp>20181024-1AY</stp>
        <stp>10/24/2018</stp>
        <stp>[new model.xlsx]Sheet1!R7C165</stp>
        <stp>Dir=V</stp>
        <stp>CDR=5D</stp>
        <stp>Days=A</stp>
        <stp>Dts=H</stp>
        <stp>cols=1;rows=262</stp>
        <tr r="FI7" s="184"/>
      </tp>
      <tp>
        <v>411.06400000000002</v>
        <stp/>
        <stp>##V3_BDPV12</stp>
        <stp>CLDR US Equity</stp>
        <stp>TRAIL_12M_NET_SALES</stp>
        <stp>[new model.xlsx]Raw (2)!R58C35</stp>
        <stp>EQY_FUND_CRNCY=USD</stp>
        <stp>FA_ADJUSTED=Y</stp>
        <tr r="AI58" s="12"/>
      </tp>
      <tp>
        <v>-8.91</v>
        <stp/>
        <stp>##V3_BDPV12</stp>
        <stp>MB US Equity</stp>
        <stp>TRAIL_12M_FREE_CASH_FLOW</stp>
        <stp>[new model.xlsx]Combined Full Sample!R113C25</stp>
        <tr r="Y113" s="14"/>
      </tp>
      <tp>
        <v>213.15899999999999</v>
        <stp/>
        <stp>##V3_BDPV12</stp>
        <stp>AVLR US Equity</stp>
        <stp>TRAIL_12M_NET_SALES</stp>
        <stp>[new model.xlsx]Raw (2)!R26C35</stp>
        <stp>EQY_FUND_CRNCY=USD</stp>
        <stp>FA_ADJUSTED=Y</stp>
        <tr r="AI26" s="12"/>
      </tp>
      <tp t="s">
        <v>#N/A N/A</v>
        <stp/>
        <stp>##V3_BDHV12</stp>
        <stp>UBI FP Equity</stp>
        <stp>ENTERPRISE_VALUE</stp>
        <stp>10/24/2018</stp>
        <stp>10/24/2018</stp>
        <stp>[new model.xlsx]Raw (2)!R75C33</stp>
        <stp>EQY_FUND_CRNCY=USD</stp>
        <tr r="AG75" s="12"/>
      </tp>
      <tp t="s">
        <v>#N/A N/A</v>
        <stp/>
        <stp>##V3_BDPV12</stp>
        <stp>JG US Equity</stp>
        <stp>TRAIL_12M_FREE_CASH_FLOW</stp>
        <stp>[new model.xlsx]Combined Full Sample!R143C25</stp>
        <tr r="Y143" s="14"/>
      </tp>
      <tp t="s">
        <v>#N/A N/A</v>
        <stp/>
        <stp>##V3_BDHV12</stp>
        <stp>ENV US Equity</stp>
        <stp>ENTERPRISE_VALUE</stp>
        <stp>10/24/2018</stp>
        <stp>10/24/2018</stp>
        <stp>[new model.xlsx]Raw (2)!R85C33</stp>
        <stp>EQY_FUND_CRNCY=USD</stp>
        <tr r="AG85" s="12"/>
      </tp>
      <tp>
        <v>269.78100000000001</v>
        <stp/>
        <stp>##V3_BDPV12</stp>
        <stp>ULTI US Equity</stp>
        <stp>IS_S&amp;M_EXPENSE_COMP_BASIS</stp>
        <stp>[new model.xlsx]Raw!R57C41</stp>
        <stp>BEST_FPERIOD_OVERRIDE=1TY</stp>
        <stp>EQY_FUND_CRNCY=USD</stp>
        <stp>FA_ADJUSTED=Y</stp>
        <tr r="AO57" s="4"/>
      </tp>
      <tp t="s">
        <v>#N/A N/A</v>
        <stp/>
        <stp>##V3_BDHV12</stp>
        <stp>ZS US Equity</stp>
        <stp>ENTERPRISE_VALUE</stp>
        <stp>10/24/2018</stp>
        <stp>10/24/2018</stp>
        <stp>[new model.xlsx]Raw (2)!R20C33</stp>
        <stp>EQY_FUND_CRNCY=USD</stp>
        <tr r="AG20" s="12"/>
      </tp>
      <tp>
        <v>1351</v>
        <stp/>
        <stp>##V3_BDPV12</stp>
        <stp>EA US Equity</stp>
        <stp>TRAIL_12M_FREE_CASH_FLOW</stp>
        <stp>[new model.xlsx]Combined Full Sample!R195C25</stp>
        <tr r="Y195" s="14"/>
      </tp>
      <tp>
        <v>503.86599999999999</v>
        <stp/>
        <stp>##V3_BDPV12</stp>
        <stp>MSTR US Equity</stp>
        <stp>TRAIL_12M_NET_SALES</stp>
        <stp>[new model.xlsx]Raw (2)!R67C35</stp>
        <stp>EQY_FUND_CRNCY=USD</stp>
        <stp>FA_ADJUSTED=Y</stp>
        <tr r="AI67" s="12"/>
      </tp>
      <tp>
        <v>-7.3879999999999981</v>
        <stp/>
        <stp>##V3_BDPV12</stp>
        <stp>RPD US Equity</stp>
        <stp>TRAIL_12M_FREE_CASH_FLOW</stp>
        <stp>[new model.xlsx]Combined Full Sample!R116C25</stp>
        <tr r="Y116" s="14"/>
      </tp>
      <tp>
        <v>371.03500000000003</v>
        <stp/>
        <stp>##V3_BDPV12</stp>
        <stp>ALTR US Equity</stp>
        <stp>TRAIL_12M_NET_SALES</stp>
        <stp>[new model.xlsx]Raw (2)!R92C35</stp>
        <stp>EQY_FUND_CRNCY=USD</stp>
        <stp>FA_ADJUSTED=Y</stp>
        <tr r="AI92" s="12"/>
      </tp>
      <tp t="s">
        <v>#N/A N/A</v>
        <stp/>
        <stp>##V3_BDPV12</stp>
        <stp>ZS US Equity</stp>
        <stp>TRAIL_12M_FREE_CASH_FLOW</stp>
        <stp>[new model.xlsx]Combined Full Sample!R174C25</stp>
        <tr r="Y174" s="14"/>
      </tp>
      <tp>
        <v>111.253</v>
        <stp/>
        <stp>##V3_BDPV12</stp>
        <stp>SMAR US Equity</stp>
        <stp>TRAIL_12M_NET_SALES</stp>
        <stp>[new model.xlsx]Raw (2)!R14C35</stp>
        <stp>EQY_FUND_CRNCY=USD</stp>
        <stp>FA_ADJUSTED=Y</stp>
        <tr r="AI14" s="12"/>
      </tp>
      <tp>
        <v>-0.20499999999999918</v>
        <stp/>
        <stp>##V3_BDPV12</stp>
        <stp>WK US Equity</stp>
        <stp>TRAIL_12M_FREE_CASH_FLOW</stp>
        <stp>[new model.xlsx]Combined Full Sample!R124C25</stp>
        <tr r="Y124" s="14"/>
      </tp>
      <tp>
        <v>4.0609999999999999</v>
        <stp/>
        <stp>##V3_BDPV12</stp>
        <stp>AYX US Equity</stp>
        <stp>BEST_EBITDA</stp>
        <stp>[new model.xlsx]Raw (2)!R18C44</stp>
        <stp>BEST_FPERIOD_OVERRIDE=1TY</stp>
        <stp>EQY_FUND_CRNCY=USD</stp>
        <stp>FA_ADJUSTED=Y</stp>
        <tr r="AR18" s="12"/>
      </tp>
      <tp>
        <v>914.32399999999996</v>
        <stp/>
        <stp>##V3_BDPV12</stp>
        <stp>TYL US Equity</stp>
        <stp>TRAIL_12M_NET_SALES</stp>
        <stp>[new model.xlsx]Raw (2)!R87C35</stp>
        <stp>EQY_FUND_CRNCY=USD</stp>
        <stp>FA_ADJUSTED=Y</stp>
        <tr r="AI87" s="12"/>
      </tp>
      <tp>
        <v>1655</v>
        <stp/>
        <stp>##V3_BDPV12</stp>
        <stp>XELAU US Equity</stp>
        <stp>BEST_SALES</stp>
        <stp>[new model.xlsx]Raw!R177C36</stp>
        <stp>BEST_FPERIOD_OVERRIDE=1TY</stp>
        <stp>EQY_FUND_CRNCY=USD</stp>
        <stp>FA_ADJUSTED=Y</stp>
        <tr r="AJ177" s="4"/>
      </tp>
      <tp>
        <v>1214.5069000000001</v>
        <stp/>
        <stp>##V3_BDHV12</stp>
        <stp>SYKE US Equity</stp>
        <stp>CURR_ENTP_VAL</stp>
        <stp>10/24/2018</stp>
        <stp>10/24/2018</stp>
        <stp>[new model.xlsx]Raw!R156C34</stp>
        <stp>EQY_FUND_CRNCY=USD</stp>
        <tr r="AH156" s="4"/>
      </tp>
      <tp>
        <v>1292.7167999999999</v>
        <stp/>
        <stp>##V3_BDHV12</stp>
        <stp>SEND US Equity</stp>
        <stp>CURR_ENTP_VAL</stp>
        <stp>10/24/2018</stp>
        <stp>10/24/2018</stp>
        <stp>[new model.xlsx]Raw!R143C34</stp>
        <stp>EQY_FUND_CRNCY=USD</stp>
        <tr r="AH143" s="4"/>
      </tp>
      <tp>
        <v>126.98</v>
        <stp/>
        <stp>##V3_BDPV12</stp>
        <stp>YEXT US Equity</stp>
        <stp>IS_S&amp;M_EXPENSE_COMP_BASIS</stp>
        <stp>[new model.xlsx]Raw!R135C41</stp>
        <stp>BEST_FPERIOD_OVERRIDE=1TY</stp>
        <stp>EQY_FUND_CRNCY=USD</stp>
        <stp>FA_ADJUSTED=Y</stp>
        <tr r="AO135" s="4"/>
      </tp>
      <tp t="s">
        <v>Enterprise Value</v>
        <stp/>
        <stp>##V3_BFIELDINFOV12</stp>
        <stp>[new model.xlsx]Sheet1!R5C2</stp>
        <stp>CURR_ENTP_VAL</stp>
        <tr r="B5" s="184"/>
      </tp>
      <tp>
        <v>57.960999999999999</v>
        <stp/>
        <stp>##V3_BDPV12</stp>
        <stp>QTWO US Equity</stp>
        <stp>BS_CASH_NEAR_CASH_ITEM</stp>
        <stp>[new model.xlsx]Combined Full Sample!R98C26</stp>
        <tr r="Z98" s="14"/>
      </tp>
      <tp>
        <v>132.47900000000001</v>
        <stp/>
        <stp>##V3_BDPV12</stp>
        <stp>NEWR US Equity</stp>
        <stp>BS_CASH_NEAR_CASH_ITEM</stp>
        <stp>[new model.xlsx]Combined Full Sample!R61C26</stp>
        <tr r="Z61" s="14"/>
      </tp>
      <tp>
        <v>72.408999999999992</v>
        <stp/>
        <stp>##V3_BDPV12</stp>
        <stp>SQ US EQUITY</stp>
        <stp>TRAIL_12M_FREE_CASH_FLOW</stp>
        <stp>[new model.xlsx]Combined Full Sample!R181C25</stp>
        <tr r="Y181" s="14"/>
      </tp>
      <tp>
        <v>15.307</v>
        <stp/>
        <stp>##V3_BDPV12</stp>
        <stp>UPLD US Equity</stp>
        <stp>IS_S&amp;M_EXPENSE_COMP_BASIS</stp>
        <stp>[new model.xlsx]Raw!R179C41</stp>
        <stp>BEST_FPERIOD_OVERRIDE=1TY</stp>
        <stp>EQY_FUND_CRNCY=USD</stp>
        <stp>FA_ADJUSTED=Y</stp>
        <tr r="AO179" s="4"/>
      </tp>
      <tp>
        <v>120.73899999999999</v>
        <stp/>
        <stp>##V3_BDPV12</stp>
        <stp>TWLO US EQUITY</stp>
        <stp>IS_RD_EXPEND</stp>
        <stp>[new model.xlsx]Raw (2)!R21C40</stp>
        <stp>BEST_FPERIOD_OVERRIDE=1TY</stp>
        <stp>EQY_FUND_CRNCY=USD</stp>
        <stp>FA_ADJUSTED=Y</stp>
        <tr r="AN21" s="12"/>
      </tp>
      <tp>
        <v>6091</v>
        <stp/>
        <stp>##V3_BDPV12</stp>
        <stp>ORCL US Equity</stp>
        <stp>IS_RD_EXPEND</stp>
        <stp>[new model.xlsx]Raw!R17C40</stp>
        <stp>BEST_FPERIOD_OVERRIDE=1TY</stp>
        <stp>EQY_FUND_CRNCY=USD</stp>
        <stp>FA_ADJUSTED=Y</stp>
        <tr r="AN17" s="4"/>
      </tp>
      <tp>
        <v>-1.6390000000000005</v>
        <stp/>
        <stp>##V3_BDPV12</stp>
        <stp>ECOM US Equity</stp>
        <stp>TRAIL_12M_FREE_CASH_FLOW</stp>
        <stp>[new model.xlsx]Combined Full Sample!R154C25</stp>
        <tr r="Y154" s="14"/>
      </tp>
      <tp>
        <v>9.2789999999999999</v>
        <stp/>
        <stp>##V3_BDPV12</stp>
        <stp>SCWX US Equity</stp>
        <stp>TRAIL_12M_FREE_CASH_FLOW</stp>
        <stp>[new model.xlsx]Combined Full Sample!R130C25</stp>
        <tr r="Y130" s="14"/>
      </tp>
      <tp>
        <v>0</v>
        <stp/>
        <stp>##V3_BDPV12</stp>
        <stp>CLGX US Equity</stp>
        <stp>IS_RD_EXPEND</stp>
        <stp>[new model.xlsx]Raw!R93C40</stp>
        <stp>BEST_FPERIOD_OVERRIDE=1TY</stp>
        <stp>EQY_FUND_CRNCY=USD</stp>
        <stp>FA_ADJUSTED=Y</stp>
        <tr r="AN93" s="4"/>
      </tp>
      <tp t="s">
        <v>#N/A N/A</v>
        <stp/>
        <stp>##V3_BDPV12</stp>
        <stp>TSS US Equity</stp>
        <stp>IS_S&amp;M_EXPENSE_COMP_BASIS</stp>
        <stp>[new model.xlsx]Raw!R40C41</stp>
        <stp>BEST_FPERIOD_OVERRIDE=1TY</stp>
        <stp>EQY_FUND_CRNCY=USD</stp>
        <stp>FA_ADJUSTED=Y</stp>
        <tr r="AO40" s="4"/>
      </tp>
      <tp>
        <v>170.71700000000001</v>
        <stp/>
        <stp>##V3_BDPV12</stp>
        <stp>FLT US Equity</stp>
        <stp>IS_S&amp;M_EXPENSE_COMP_BASIS</stp>
        <stp>[new model.xlsx]Raw!R37C41</stp>
        <stp>BEST_FPERIOD_OVERRIDE=1TY</stp>
        <stp>EQY_FUND_CRNCY=USD</stp>
        <stp>FA_ADJUSTED=Y</stp>
        <tr r="AO37" s="4"/>
      </tp>
      <tp>
        <v>1194.2735</v>
        <stp/>
        <stp>##V3_BDHV12</stp>
        <stp>SYKE US Equity</stp>
        <stp>CURR_ENTP_VAL</stp>
        <stp>20181024-1AY</stp>
        <stp>10/24/2018</stp>
        <stp>[new model.xlsx]Sheet1!R7C124</stp>
        <stp>Dir=V</stp>
        <stp>CDR=5D</stp>
        <stp>Days=A</stp>
        <stp>Dts=H</stp>
        <stp>cols=1;rows=262</stp>
        <tr r="DT7" s="184"/>
      </tp>
      <tp>
        <v>303.31900000000002</v>
        <stp/>
        <stp>##V3_BDPV12</stp>
        <stp>BOX US EQUITY</stp>
        <stp>IS_S&amp;M_EXPENSE_COMP_BASIS</stp>
        <stp>[new model.xlsx]Raw (2)!R52C41</stp>
        <stp>BEST_FPERIOD_OVERRIDE=1TY</stp>
        <stp>EQY_FUND_CRNCY=USD</stp>
        <stp>FA_ADJUSTED=Y</stp>
        <tr r="AO52" s="12"/>
      </tp>
      <tp>
        <v>314</v>
        <stp/>
        <stp>##V3_BDPV12</stp>
        <stp>DBX US EQUITY</stp>
        <stp>IS_S&amp;M_EXPENSE_COMP_BASIS</stp>
        <stp>[new model.xlsx]Raw (2)!R22C41</stp>
        <stp>BEST_FPERIOD_OVERRIDE=1TY</stp>
        <stp>EQY_FUND_CRNCY=USD</stp>
        <stp>FA_ADJUSTED=Y</stp>
        <tr r="AO22" s="12"/>
      </tp>
      <tp>
        <v>-56.895000000000003</v>
        <stp/>
        <stp>##V3_BDPV12</stp>
        <stp>MDB US Equity</stp>
        <stp>BEST_EBITDA</stp>
        <stp>[new model.xlsx]Raw (2)!R17C44</stp>
        <stp>BEST_FPERIOD_OVERRIDE=1TY</stp>
        <stp>EQY_FUND_CRNCY=USD</stp>
        <stp>FA_ADJUSTED=Y</stp>
        <tr r="AR17" s="12"/>
      </tp>
      <tp>
        <v>3670.625</v>
        <stp/>
        <stp>##V3_BDPV12</stp>
        <stp>CRM US Equity</stp>
        <stp>BEST_EBITDA</stp>
        <stp>[new model.xlsx]Raw (2)!R79C44</stp>
        <stp>BEST_FPERIOD_OVERRIDE=1TY</stp>
        <stp>EQY_FUND_CRNCY=USD</stp>
        <stp>FA_ADJUSTED=Y</stp>
        <tr r="AR79" s="12"/>
      </tp>
      <tp>
        <v>2197.5920000000001</v>
        <stp/>
        <stp>##V3_BDPV12</stp>
        <stp>ADBE US Equity</stp>
        <stp>IS_S&amp;M_EXPENSE_COMP_BASIS</stp>
        <stp>[new model.xlsx]Raw!R18C41</stp>
        <stp>BEST_FPERIOD_OVERRIDE=1TY</stp>
        <stp>EQY_FUND_CRNCY=USD</stp>
        <stp>FA_ADJUSTED=Y</stp>
        <tr r="AO18" s="4"/>
      </tp>
      <tp t="s">
        <v>#N/A N/A</v>
        <stp/>
        <stp>##V3_BDPV12</stp>
        <stp>FICO US Equity</stp>
        <stp>IS_S&amp;M_EXPENSE_COMP_BASIS</stp>
        <stp>[new model.xlsx]Raw!R72C41</stp>
        <stp>BEST_FPERIOD_OVERRIDE=1TY</stp>
        <stp>EQY_FUND_CRNCY=USD</stp>
        <stp>FA_ADJUSTED=Y</stp>
        <tr r="AO72" s="4"/>
      </tp>
      <tp t="s">
        <v>#N/A N/A</v>
        <stp/>
        <stp>##V3_BDHV12</stp>
        <stp>MDRX US Equity</stp>
        <stp>ENTERPRISE_VALUE</stp>
        <stp>10/24/2018</stp>
        <stp>10/24/2018</stp>
        <stp>[new model.xlsx]Raw (2)!R90C33</stp>
        <stp>EQY_FUND_CRNCY=USD</stp>
        <tr r="AG90" s="12"/>
      </tp>
      <tp>
        <v>190.755</v>
        <stp/>
        <stp>##V3_BDPV12</stp>
        <stp>PRO US Equity</stp>
        <stp>TRAIL_12M_NET_SALES</stp>
        <stp>[new model.xlsx]Raw (2)!R88C35</stp>
        <stp>EQY_FUND_CRNCY=USD</stp>
        <stp>FA_ADJUSTED=Y</stp>
        <tr r="AI88" s="12"/>
      </tp>
      <tp>
        <v>346.96100000000001</v>
        <stp/>
        <stp>##V3_BDPV12</stp>
        <stp>LOGM US Equity</stp>
        <stp>IS_S&amp;M_EXPENSE_COMP_BASIS</stp>
        <stp>[new model.xlsx]Raw!R90C41</stp>
        <stp>BEST_FPERIOD_OVERRIDE=1TY</stp>
        <stp>EQY_FUND_CRNCY=USD</stp>
        <stp>FA_ADJUSTED=Y</stp>
        <tr r="AO90" s="4"/>
      </tp>
      <tp t="s">
        <v>#N/A N/A</v>
        <stp/>
        <stp>##V3_BDHV12</stp>
        <stp>INTU US Equity</stp>
        <stp>ENTERPRISE_VALUE</stp>
        <stp>10/24/2018</stp>
        <stp>10/24/2018</stp>
        <stp>[new model.xlsx]Raw (2)!R94C33</stp>
        <stp>EQY_FUND_CRNCY=USD</stp>
        <tr r="AG94" s="12"/>
      </tp>
      <tp>
        <v>627.87799999999993</v>
        <stp/>
        <stp>##V3_BDPV12</stp>
        <stp>DATA US Equity</stp>
        <stp>BS_CASH_NEAR_CASH_ITEM</stp>
        <stp>[new model.xlsx]Combined Full Sample!R40C26</stp>
        <tr r="Z40" s="14"/>
      </tp>
      <tp>
        <v>79.600000000000009</v>
        <stp/>
        <stp>##V3_BDPV12</stp>
        <stp>ZIXI US Equity</stp>
        <stp>BEST_GROSS_MARGIN</stp>
        <stp>[new model.xlsx]Raw!R201C39</stp>
        <stp>BEST_FPERIOD_OVERRIDE=1TY</stp>
        <stp>EQY_FUND_CRNCY=USD</stp>
        <stp>FA_ADJUSTED=Y</stp>
        <tr r="AM201" s="4"/>
      </tp>
      <tp>
        <v>61.300000000000004</v>
        <stp/>
        <stp>##V3_BDPV12</stp>
        <stp>OPT CN Equity</stp>
        <stp>BEST_GROSS_MARGIN</stp>
        <stp>[new model.xlsx]Raw!R218C39</stp>
        <stp>BEST_FPERIOD_OVERRIDE=1TY</stp>
        <stp>EQY_FUND_CRNCY=USD</stp>
        <stp>FA_ADJUSTED=Y</stp>
        <tr r="AM218" s="4"/>
      </tp>
      <tp t="s">
        <v>#N/A N/A</v>
        <stp/>
        <stp>##V3_BDPV12</stp>
        <stp>VHC US Equity</stp>
        <stp>BEST_GROSS_MARGIN</stp>
        <stp>[new model.xlsx]Raw!R208C39</stp>
        <stp>BEST_FPERIOD_OVERRIDE=1TY</stp>
        <stp>EQY_FUND_CRNCY=USD</stp>
        <stp>FA_ADJUSTED=Y</stp>
        <tr r="AM208" s="4"/>
      </tp>
      <tp>
        <v>155.685</v>
        <stp/>
        <stp>##V3_BDPV12</stp>
        <stp>ULTI US Equity</stp>
        <stp>BS_CASH_NEAR_CASH_ITEM</stp>
        <stp>[new model.xlsx]Combined Full Sample!R39C26</stp>
        <tr r="Z39" s="14"/>
      </tp>
      <tp>
        <v>169.85999990844726</v>
        <stp/>
        <stp>##V3_BDPV12</stp>
        <stp>WK US Equity</stp>
        <stp>TRAIL_12M_GROSS_PROFIT</stp>
        <stp>[new model.xlsx]Raw!R153C38</stp>
        <stp>EQY_FUND_CRNCY=USD</stp>
        <stp>FA_ADJUSTED=Y</stp>
        <tr r="AL153" s="4"/>
      </tp>
      <tp>
        <v>82</v>
        <stp/>
        <stp>##V3_BDPV12</stp>
        <stp>SAIL US Equity</stp>
        <stp>BEST_GROSS_MARGIN</stp>
        <stp>[new model.xlsx]Raw!R118C39</stp>
        <stp>BEST_FPERIOD_OVERRIDE=1TY</stp>
        <stp>EQY_FUND_CRNCY=USD</stp>
        <stp>FA_ADJUSTED=Y</stp>
        <tr r="AM118" s="4"/>
      </tp>
      <tp>
        <v>10.614831059828827</v>
        <stp/>
        <stp>##V3_BDPV12</stp>
        <stp>JG US Equity</stp>
        <stp>IS_RD_EXPEND</stp>
        <stp>[new model.xlsx]Raw!R178C40</stp>
        <stp>BEST_FPERIOD_OVERRIDE=1TY</stp>
        <stp>EQY_FUND_CRNCY=USD</stp>
        <stp>FA_ADJUSTED=Y</stp>
        <tr r="AN178" s="4"/>
      </tp>
      <tp>
        <v>73.012</v>
        <stp/>
        <stp>##V3_BDPV12</stp>
        <stp>PVTL US Equity</stp>
        <stp>BS_CASH_NEAR_CASH_ITEM</stp>
        <stp>[new model.xlsx]Combined Full Sample!R62C26</stp>
        <tr r="Z62" s="14"/>
      </tp>
      <tp>
        <v>39.213000000000001</v>
        <stp/>
        <stp>##V3_BDPV12</stp>
        <stp>ALTR US Equity</stp>
        <stp>BS_CASH_NEAR_CASH_ITEM</stp>
        <stp>[new model.xlsx]Combined Full Sample!R88C26</stp>
        <tr r="Z88" s="14"/>
      </tp>
      <tp>
        <v>499.05610000000001</v>
        <stp/>
        <stp>##V3_BDHV12</stp>
        <stp>SPNS US Equity</stp>
        <stp>CURR_ENTP_VAL</stp>
        <stp>10/24/2018</stp>
        <stp>10/24/2018</stp>
        <stp>[new model.xlsx]Raw!R180C34</stp>
        <stp>EQY_FUND_CRNCY=USD</stp>
        <tr r="AH180" s="4"/>
      </tp>
      <tp>
        <v>1464</v>
        <stp/>
        <stp>##V3_BDPV12</stp>
        <stp>INTU US Equity</stp>
        <stp>BS_CASH_NEAR_CASH_ITEM</stp>
        <stp>[new model.xlsx]Combined Full Sample!R10C26</stp>
        <tr r="Z10" s="14"/>
      </tp>
      <tp>
        <v>59</v>
        <stp/>
        <stp>##V3_BDPV12</stp>
        <stp>RUBI US Equity</stp>
        <stp>BEST_GROSS_MARGIN</stp>
        <stp>[new model.xlsx]Raw!R219C39</stp>
        <stp>BEST_FPERIOD_OVERRIDE=1TY</stp>
        <stp>EQY_FUND_CRNCY=USD</stp>
        <stp>FA_ADJUSTED=Y</stp>
        <tr r="AM219" s="4"/>
      </tp>
      <tp>
        <v>137.19299999999998</v>
        <stp/>
        <stp>##V3_BDPV12</stp>
        <stp>PCTY US Equity</stp>
        <stp>BS_CASH_NEAR_CASH_ITEM</stp>
        <stp>[new model.xlsx]Combined Full Sample!R73C26</stp>
        <tr r="Z73" s="14"/>
      </tp>
      <tp>
        <v>88.067000000000007</v>
        <stp/>
        <stp>##V3_BDPV12</stp>
        <stp>AYX US Equity</stp>
        <stp>BEST_GROSS_MARGIN</stp>
        <stp>[new model.xlsx]Raw!R108C39</stp>
        <stp>BEST_FPERIOD_OVERRIDE=1TY</stp>
        <stp>EQY_FUND_CRNCY=USD</stp>
        <stp>FA_ADJUSTED=Y</stp>
        <tr r="AM108" s="4"/>
      </tp>
      <tp>
        <v>2299.2791999999999</v>
        <stp/>
        <stp>##V3_BDHV12</stp>
        <stp>EBIX US Equity</stp>
        <stp>CURR_ENTP_VAL</stp>
        <stp>10/24/2018</stp>
        <stp>10/24/2018</stp>
        <stp>[new model.xlsx]Raw!R137C34</stp>
        <stp>EQY_FUND_CRNCY=USD</stp>
        <tr r="AH137" s="4"/>
      </tp>
      <tp>
        <v>94.004999999999995</v>
        <stp/>
        <stp>##V3_BDPV12</stp>
        <stp>EBIX US Equity</stp>
        <stp>TRAIL_12M_FREE_CASH_FLOW</stp>
        <stp>[new model.xlsx]Combined Full Sample!R109C25</stp>
        <tr r="Y109" s="14"/>
      </tp>
      <tp>
        <v>-12.823</v>
        <stp/>
        <stp>##V3_BDPV12</stp>
        <stp>CBLK US Equity</stp>
        <stp>TRAIL_12M_FREE_CASH_FLOW</stp>
        <stp>[new model.xlsx]Combined Full Sample!R128C25</stp>
        <tr r="Y128" s="14"/>
      </tp>
      <tp>
        <v>1022.5152</v>
        <stp/>
        <stp>##V3_BDHV12</stp>
        <stp>HDP US Equity</stp>
        <stp>CURR_ENTP_VAL</stp>
        <stp>20181024-1AY</stp>
        <stp>10/24/2018</stp>
        <stp>[new model.xlsx]Sheet1!R7C116</stp>
        <stp>Dir=V</stp>
        <stp>CDR=5D</stp>
        <stp>Days=A</stp>
        <stp>Dts=H</stp>
        <stp>cols=1;rows=262</stp>
        <tr r="DL7" s="184"/>
      </tp>
      <tp>
        <v>0</v>
        <stp/>
        <stp>##V3_BDPV12</stp>
        <stp>EEFT US Equity</stp>
        <stp>IS_RD_EXPEND</stp>
        <stp>[new model.xlsx]Raw!R73C40</stp>
        <stp>BEST_FPERIOD_OVERRIDE=1TY</stp>
        <stp>EQY_FUND_CRNCY=USD</stp>
        <stp>FA_ADJUSTED=Y</stp>
        <tr r="AN73" s="4"/>
      </tp>
      <tp>
        <v>51.800000000000004</v>
        <stp/>
        <stp>##V3_BDPV12</stp>
        <stp>AMSWA US Equity</stp>
        <stp>BEST_GROSS_MARGIN</stp>
        <stp>[new model.xlsx]Raw!R195C39</stp>
        <stp>BEST_FPERIOD_OVERRIDE=1TY</stp>
        <stp>EQY_FUND_CRNCY=USD</stp>
        <stp>FA_ADJUSTED=Y</stp>
        <tr r="AM195" s="4"/>
      </tp>
      <tp>
        <v>946.61699999999996</v>
        <stp/>
        <stp>##V3_BDPV12</stp>
        <stp>NOW US Equity</stp>
        <stp>IS_S&amp;M_EXPENSE_COMP_BASIS</stp>
        <stp>[new model.xlsx]Raw!R25C41</stp>
        <stp>BEST_FPERIOD_OVERRIDE=1TY</stp>
        <stp>EQY_FUND_CRNCY=USD</stp>
        <stp>FA_ADJUSTED=Y</stp>
        <tr r="AO25" s="4"/>
      </tp>
      <tp>
        <v>1128</v>
        <stp/>
        <stp>##V3_BDPV12</stp>
        <stp>PYPL US Equity</stp>
        <stp>IS_S&amp;M_EXPENSE_COMP_BASIS</stp>
        <stp>[new model.xlsx]Raw!R20C41</stp>
        <stp>BEST_FPERIOD_OVERRIDE=1TY</stp>
        <stp>EQY_FUND_CRNCY=USD</stp>
        <stp>FA_ADJUSTED=Y</stp>
        <tr r="AO20" s="4"/>
      </tp>
      <tp t="s">
        <v>#N/A N/A</v>
        <stp/>
        <stp>##V3_BDHV12</stp>
        <stp>MDB US Equity</stp>
        <stp>ENTERPRISE_VALUE</stp>
        <stp>10/24/2018</stp>
        <stp>10/24/2018</stp>
        <stp>[new model.xlsx]Raw (2)!R17C33</stp>
        <stp>EQY_FUND_CRNCY=USD</stp>
        <tr r="AG17" s="12"/>
      </tp>
      <tp>
        <v>-6.407</v>
        <stp/>
        <stp>##V3_BDPV12</stp>
        <stp>PRO US Equity</stp>
        <stp>TRAIL_12M_FREE_CASH_FLOW</stp>
        <stp>[new model.xlsx]Combined Full Sample!R134C25</stp>
        <tr r="Y134" s="14"/>
      </tp>
      <tp t="s">
        <v>#N/A N/A</v>
        <stp/>
        <stp>##V3_BDHV12</stp>
        <stp>TYL US Equity</stp>
        <stp>ENTERPRISE_VALUE</stp>
        <stp>10/24/2018</stp>
        <stp>10/24/2018</stp>
        <stp>[new model.xlsx]Raw (2)!R87C33</stp>
        <stp>EQY_FUND_CRNCY=USD</stp>
        <tr r="AG87" s="12"/>
      </tp>
      <tp>
        <v>28.709</v>
        <stp/>
        <stp>##V3_BDPV12</stp>
        <stp>APPF US EQUITY</stp>
        <stp>IS_S&amp;M_EXPENSE_COMP_BASIS</stp>
        <stp>[new model.xlsx]Raw (2)!R43C41</stp>
        <stp>BEST_FPERIOD_OVERRIDE=1TY</stp>
        <stp>EQY_FUND_CRNCY=USD</stp>
        <stp>FA_ADJUSTED=Y</stp>
        <tr r="AO43" s="12"/>
      </tp>
      <tp>
        <v>69.233000000000004</v>
        <stp/>
        <stp>##V3_BDPV12</stp>
        <stp>KXS CN Equity</stp>
        <stp>BEST_GROSS_MARGIN</stp>
        <stp>[new model.xlsx]Raw!R139C39</stp>
        <stp>BEST_FPERIOD_OVERRIDE=1TY</stp>
        <stp>EQY_FUND_CRNCY=USD</stp>
        <stp>FA_ADJUSTED=Y</stp>
        <tr r="AM139" s="4"/>
      </tp>
      <tp t="s">
        <v>#N/A N/A</v>
        <stp/>
        <stp>##V3_BDPV12</stp>
        <stp>XNET US Equity</stp>
        <stp>BEST_GROSS_MARGIN</stp>
        <stp>[new model.xlsx]Raw!R192C39</stp>
        <stp>BEST_FPERIOD_OVERRIDE=1TY</stp>
        <stp>EQY_FUND_CRNCY=USD</stp>
        <stp>FA_ADJUSTED=Y</stp>
        <tr r="AM192" s="4"/>
      </tp>
      <tp>
        <v>163.62960000000001</v>
        <stp/>
        <stp>##V3_BDHV12</stp>
        <stp>TPNL US Equity</stp>
        <stp>CURR_ENTP_VAL</stp>
        <stp>10/24/2018</stp>
        <stp>10/24/2018</stp>
        <stp>[new model.xlsx]Raw!R221C34</stp>
        <stp>EQY_FUND_CRNCY=USD</stp>
        <tr r="AH221" s="4"/>
      </tp>
      <tp>
        <v>412.90299999999996</v>
        <stp/>
        <stp>##V3_BDPV12</stp>
        <stp>COUP US Equity</stp>
        <stp>BS_CASH_NEAR_CASH_ITEM</stp>
        <stp>[new model.xlsx]Combined Full Sample!R67C26</stp>
        <tr r="Z67" s="14"/>
      </tp>
      <tp>
        <v>1910.857</v>
        <stp/>
        <stp>##V3_BDHV12</stp>
        <stp>EVOP US Equity</stp>
        <stp>CURR_ENTP_VAL</stp>
        <stp>10/24/2018</stp>
        <stp>10/24/2018</stp>
        <stp>[new model.xlsx]Raw!R130C34</stp>
        <stp>EQY_FUND_CRNCY=USD</stp>
        <tr r="AH130" s="4"/>
      </tp>
      <tp>
        <v>66.95</v>
        <stp/>
        <stp>##V3_BDPV12</stp>
        <stp>SPSC US Equity</stp>
        <stp>BEST_GROSS_MARGIN</stp>
        <stp>[new model.xlsx]Raw!R149C39</stp>
        <stp>BEST_FPERIOD_OVERRIDE=1TY</stp>
        <stp>EQY_FUND_CRNCY=USD</stp>
        <stp>FA_ADJUSTED=Y</stp>
        <tr r="AM149" s="4"/>
      </tp>
      <tp>
        <v>35.474000000000004</v>
        <stp/>
        <stp>##V3_BDPV12</stp>
        <stp>OMCL US Equity</stp>
        <stp>TRAIL_12M_FREE_CASH_FLOW</stp>
        <stp>[new model.xlsx]Combined Full Sample!R197C25</stp>
        <tr r="Y197" s="14"/>
      </tp>
      <tp>
        <v>3.9441799999999998</v>
        <stp/>
        <stp>##V3_BDPV12</stp>
        <stp>AMBR US Equity</stp>
        <stp>TRAIL_12M_FREE_CASH_FLOW</stp>
        <stp>[new model.xlsx]Combined Full Sample!R157C25</stp>
        <tr r="Y157" s="14"/>
      </tp>
      <tp>
        <v>1224.059</v>
        <stp/>
        <stp>##V3_BDPV12</stp>
        <stp>ADBE US Equity</stp>
        <stp>IS_RD_EXPEND</stp>
        <stp>[new model.xlsx]Raw!R18C40</stp>
        <stp>BEST_FPERIOD_OVERRIDE=1TY</stp>
        <stp>EQY_FUND_CRNCY=USD</stp>
        <stp>FA_ADJUSTED=Y</stp>
        <tr r="AN18" s="4"/>
      </tp>
      <tp t="s">
        <v>#N/A N/A</v>
        <stp/>
        <stp>##V3_BDPV12</stp>
        <stp>DOMO US Equity</stp>
        <stp>TRAIL_12M_NET_SALES</stp>
        <stp>[new model.xlsx]Raw!R186C35</stp>
        <stp>EQY_FUND_CRNCY=USD</stp>
        <stp>FA_ADJUSTED=Y</stp>
        <tr r="AI186" s="4"/>
      </tp>
      <tp>
        <v>20.823</v>
        <stp/>
        <stp>##V3_BDPV12</stp>
        <stp>DMRC US Equity</stp>
        <stp>TRAIL_12M_NET_SALES</stp>
        <stp>[new model.xlsx]Raw!R199C35</stp>
        <stp>EQY_FUND_CRNCY=USD</stp>
        <stp>FA_ADJUSTED=Y</stp>
        <tr r="AI199" s="4"/>
      </tp>
      <tp>
        <v>76.452000000000012</v>
        <stp/>
        <stp>##V3_BDPV12</stp>
        <stp>IMPV US Equity</stp>
        <stp>TRAIL_12M_FREE_CASH_FLOW</stp>
        <stp>[new model.xlsx]Combined Full Sample!R103C25</stp>
        <tr r="Y103" s="14"/>
      </tp>
      <tp>
        <v>0</v>
        <stp/>
        <stp>##V3_BDPV12</stp>
        <stp>SABR US Equity</stp>
        <stp>IS_RD_EXPEND</stp>
        <stp>[new model.xlsx]Raw!R68C40</stp>
        <stp>BEST_FPERIOD_OVERRIDE=1TY</stp>
        <stp>EQY_FUND_CRNCY=USD</stp>
        <stp>FA_ADJUSTED=Y</stp>
        <tr r="AN68" s="4"/>
      </tp>
      <tp>
        <v>132.05099999999999</v>
        <stp/>
        <stp>##V3_BDPV12</stp>
        <stp>VEEV US EQUITY</stp>
        <stp>IS_RD_EXPEND</stp>
        <stp>[new model.xlsx]Raw (2)!R56C40</stp>
        <stp>BEST_FPERIOD_OVERRIDE=1TY</stp>
        <stp>EQY_FUND_CRNCY=USD</stp>
        <stp>FA_ADJUSTED=Y</stp>
        <tr r="AN56" s="12"/>
      </tp>
      <tp>
        <v>70.37299999999999</v>
        <stp/>
        <stp>##V3_BDPV12</stp>
        <stp>HUBS US Equity</stp>
        <stp>IS_RD_EXPEND</stp>
        <stp>[new model.xlsx]Raw!R78C40</stp>
        <stp>BEST_FPERIOD_OVERRIDE=1TY</stp>
        <stp>EQY_FUND_CRNCY=USD</stp>
        <stp>FA_ADJUSTED=Y</stp>
        <tr r="AN78" s="4"/>
      </tp>
      <tp>
        <v>-21.484000000000002</v>
        <stp/>
        <stp>##V3_BDPV12</stp>
        <stp>DMRC US Equity</stp>
        <stp>TRAIL_12M_FREE_CASH_FLOW</stp>
        <stp>[new model.xlsx]Combined Full Sample!R156C25</stp>
        <tr r="Y156" s="14"/>
      </tp>
      <tp>
        <v>7624.1229000000003</v>
        <stp/>
        <stp>##V3_BDHV12</stp>
        <stp>UBI FP Equity</stp>
        <stp>CURR_ENTP_VAL</stp>
        <stp>20181024-1AY</stp>
        <stp>10/24/2018</stp>
        <stp>[new model.xlsx]Sheet1!R7C187</stp>
        <stp>Dir=V</stp>
        <stp>CDR=5D</stp>
        <stp>Days=A</stp>
        <stp>Dts=H</stp>
        <stp>cols=1;rows=262</stp>
        <tr r="GE7" s="184"/>
      </tp>
      <tp>
        <v>92.427999999999997</v>
        <stp/>
        <stp>##V3_BDPV12</stp>
        <stp>DOCU US Equity</stp>
        <stp>IS_RD_EXPEND</stp>
        <stp>[new model.xlsx]Raw!R69C40</stp>
        <stp>BEST_FPERIOD_OVERRIDE=1TY</stp>
        <stp>EQY_FUND_CRNCY=USD</stp>
        <stp>FA_ADJUSTED=Y</stp>
        <tr r="AN69" s="4"/>
      </tp>
      <tp>
        <v>77.32425505941913</v>
        <stp/>
        <stp>##V3_BDPV12</stp>
        <stp>GSUM US Equity</stp>
        <stp>TRAIL_12M_NET_SALES</stp>
        <stp>[new model.xlsx]Raw!R213C35</stp>
        <stp>EQY_FUND_CRNCY=USD</stp>
        <stp>FA_ADJUSTED=Y</stp>
        <tr r="AI213" s="4"/>
      </tp>
      <tp>
        <v>-147.12006</v>
        <stp/>
        <stp>##V3_BDPV12</stp>
        <stp>BOX US Equity</stp>
        <stp>TRAIL_12M_NET_INC</stp>
        <stp>[new model.xlsx]Raw!R106C45</stp>
        <stp>EQY_FUND_CRNCY=USD</stp>
        <stp>FA_ADJUSTED=Y</stp>
        <tr r="AS106" s="4"/>
      </tp>
      <tp>
        <v>0.875</v>
        <stp/>
        <stp>##V3_BDPV12</stp>
        <stp>TWLO US EQUITY</stp>
        <stp>BEST_EBITDA</stp>
        <stp>[new model.xlsx]Raw (2)!R21C44</stp>
        <stp>BEST_FPERIOD_OVERRIDE=1TY</stp>
        <stp>EQY_FUND_CRNCY=USD</stp>
        <stp>FA_ADJUSTED=Y</stp>
        <tr r="AR21" s="12"/>
      </tp>
      <tp>
        <v>1593</v>
        <stp/>
        <stp>##V3_BDPV12</stp>
        <stp>SYMC US Equity</stp>
        <stp>IS_S&amp;M_EXPENSE_COMP_BASIS</stp>
        <stp>[new model.xlsx]Raw!R50C41</stp>
        <stp>BEST_FPERIOD_OVERRIDE=1TY</stp>
        <stp>EQY_FUND_CRNCY=USD</stp>
        <stp>FA_ADJUSTED=Y</stp>
        <tr r="AO50" s="4"/>
      </tp>
      <tp>
        <v>314</v>
        <stp/>
        <stp>##V3_BDPV12</stp>
        <stp>DBX US Equity</stp>
        <stp>IS_S&amp;M_EXPENSE_COMP_BASIS</stp>
        <stp>[new model.xlsx]Raw!R55C41</stp>
        <stp>BEST_FPERIOD_OVERRIDE=1TY</stp>
        <stp>EQY_FUND_CRNCY=USD</stp>
        <stp>FA_ADJUSTED=Y</stp>
        <tr r="AO55" s="4"/>
      </tp>
      <tp t="s">
        <v>#N/A N/A</v>
        <stp/>
        <stp>##V3_BDHV12</stp>
        <stp>AYX US Equity</stp>
        <stp>ENTERPRISE_VALUE</stp>
        <stp>10/24/2018</stp>
        <stp>10/24/2018</stp>
        <stp>[new model.xlsx]Raw (2)!R18C33</stp>
        <stp>EQY_FUND_CRNCY=USD</stp>
        <tr r="AG18" s="12"/>
      </tp>
      <tp>
        <v>269.78100000000001</v>
        <stp/>
        <stp>##V3_BDPV12</stp>
        <stp>ULTI US EQUITY</stp>
        <stp>IS_S&amp;M_EXPENSE_COMP_BASIS</stp>
        <stp>[new model.xlsx]Raw (2)!R53C41</stp>
        <stp>BEST_FPERIOD_OVERRIDE=1TY</stp>
        <stp>EQY_FUND_CRNCY=USD</stp>
        <stp>FA_ADJUSTED=Y</stp>
        <tr r="AO53" s="12"/>
      </tp>
      <tp t="s">
        <v>#N/A N/A</v>
        <stp/>
        <stp>##V3_BDHV12</stp>
        <stp>CDR PW Equity</stp>
        <stp>ENTERPRISE_VALUE</stp>
        <stp>10/24/2018</stp>
        <stp>10/24/2018</stp>
        <stp>[new model.xlsx]Raw (2)!R98C33</stp>
        <stp>EQY_FUND_CRNCY=USD</stp>
        <tr r="AG98" s="12"/>
      </tp>
      <tp>
        <v>1957.2515000000001</v>
        <stp/>
        <stp>##V3_BDHV12</stp>
        <stp>PRGS US Equity</stp>
        <stp>CURR_ENTP_VAL</stp>
        <stp>20181024-1AY</stp>
        <stp>10/24/2018</stp>
        <stp>[new model.xlsx]Sheet1!R7C121</stp>
        <stp>Dir=V</stp>
        <stp>CDR=5D</stp>
        <stp>Days=A</stp>
        <stp>Dts=H</stp>
        <stp>cols=1;rows=262</stp>
        <tr r="DQ7" s="184"/>
      </tp>
      <tp>
        <v>4074.6819999999998</v>
        <stp/>
        <stp>##V3_BDHV12</stp>
        <stp>ZS US Equity</stp>
        <stp>CUR_MKT_CAP</stp>
        <stp>10/24/2018</stp>
        <stp>10/24/2018</stp>
        <stp>[new model.xlsx]Raw (2)!R20C32</stp>
        <stp>EQY_FUND_CRNCY=USD</stp>
        <tr r="AF20" s="12"/>
      </tp>
      <tp t="s">
        <v>#N/A N/A</v>
        <stp/>
        <stp>##V3_BDHV12</stp>
        <stp>PRO US Equity</stp>
        <stp>ENTERPRISE_VALUE</stp>
        <stp>10/24/2018</stp>
        <stp>10/24/2018</stp>
        <stp>[new model.xlsx]Raw (2)!R88C33</stp>
        <stp>EQY_FUND_CRNCY=USD</stp>
        <tr r="AG88" s="12"/>
      </tp>
      <tp>
        <v>65.042000000000002</v>
        <stp/>
        <stp>##V3_BDPV12</stp>
        <stp>ELLI US EQUITY</stp>
        <stp>IS_S&amp;M_EXPENSE_COMP_BASIS</stp>
        <stp>[new model.xlsx]Raw (2)!R63C41</stp>
        <stp>BEST_FPERIOD_OVERRIDE=1TY</stp>
        <stp>EQY_FUND_CRNCY=USD</stp>
        <stp>FA_ADJUSTED=Y</stp>
        <tr r="AO63" s="12"/>
      </tp>
      <tp>
        <v>371.935</v>
        <stp/>
        <stp>##V3_BDPV12</stp>
        <stp>FEYE US Equity</stp>
        <stp>IS_S&amp;M_EXPENSE_COMP_BASIS</stp>
        <stp>[new model.xlsx]Raw!R96C41</stp>
        <stp>BEST_FPERIOD_OVERRIDE=1TY</stp>
        <stp>EQY_FUND_CRNCY=USD</stp>
        <stp>FA_ADJUSTED=Y</stp>
        <tr r="AO96" s="4"/>
      </tp>
      <tp t="s">
        <v>#N/A N/A</v>
        <stp/>
        <stp>##V3_BDHV12</stp>
        <stp>TDC US Equity</stp>
        <stp>ENTERPRISE_VALUE</stp>
        <stp>10/24/2018</stp>
        <stp>10/24/2018</stp>
        <stp>[new model.xlsx]Raw (2)!R68C33</stp>
        <stp>EQY_FUND_CRNCY=USD</stp>
        <tr r="AG68" s="12"/>
      </tp>
      <tp t="s">
        <v>#N/A N/A</v>
        <stp/>
        <stp>##V3_BDHV12</stp>
        <stp>ALTR US Equity</stp>
        <stp>ENTERPRISE_VALUE</stp>
        <stp>10/24/2018</stp>
        <stp>10/24/2018</stp>
        <stp>[new model.xlsx]Raw (2)!R92C33</stp>
        <stp>EQY_FUND_CRNCY=USD</stp>
        <tr r="AG92" s="12"/>
      </tp>
      <tp>
        <v>922.59209999999996</v>
        <stp/>
        <stp>##V3_BDHV12</stp>
        <stp>MSTR US Equity</stp>
        <stp>CURR_ENTP_VAL</stp>
        <stp>20181024-1AY</stp>
        <stp>10/24/2018</stp>
        <stp>[new model.xlsx]Sheet1!R7C120</stp>
        <stp>Dir=V</stp>
        <stp>CDR=5D</stp>
        <stp>Days=A</stp>
        <stp>Dts=H</stp>
        <stp>cols=1;rows=262</stp>
        <tr r="DP7" s="184"/>
      </tp>
      <tp>
        <v>59.5</v>
        <stp/>
        <stp>##V3_BDPV12</stp>
        <stp>RMNI US Equity</stp>
        <stp>BEST_GROSS_MARGIN</stp>
        <stp>[new model.xlsx]Raw!R187C39</stp>
        <stp>BEST_FPERIOD_OVERRIDE=1TY</stp>
        <stp>EQY_FUND_CRNCY=USD</stp>
        <stp>FA_ADJUSTED=Y</stp>
        <tr r="AM187" s="4"/>
      </tp>
      <tp>
        <v>78</v>
        <stp/>
        <stp>##V3_BDPV12</stp>
        <stp>HUT CN Equity</stp>
        <stp>BEST_GROSS_MARGIN</stp>
        <stp>[new model.xlsx]Raw!R216C39</stp>
        <stp>BEST_FPERIOD_OVERRIDE=1TY</stp>
        <stp>EQY_FUND_CRNCY=USD</stp>
        <stp>FA_ADJUSTED=Y</stp>
        <tr r="AM216" s="4"/>
      </tp>
      <tp>
        <v>63.854999999999997</v>
        <stp/>
        <stp>##V3_BDPV12</stp>
        <stp>QLYS US Equity</stp>
        <stp>IS_S&amp;M_EXPENSE_COMP_BASIS</stp>
        <stp>[new model.xlsx]Raw!R100C41</stp>
        <stp>BEST_FPERIOD_OVERRIDE=1TY</stp>
        <stp>EQY_FUND_CRNCY=USD</stp>
        <stp>FA_ADJUSTED=Y</stp>
        <tr r="AO100" s="4"/>
      </tp>
      <tp t="s">
        <v>#N/A N/A</v>
        <stp/>
        <stp>##V3_BDPV12</stp>
        <stp>SNCR US Equity</stp>
        <stp>IS_S&amp;M_EXPENSE_COMP_BASIS</stp>
        <stp>[new model.xlsx]Raw!R202C41</stp>
        <stp>BEST_FPERIOD_OVERRIDE=1TY</stp>
        <stp>EQY_FUND_CRNCY=USD</stp>
        <stp>FA_ADJUSTED=Y</stp>
        <tr r="AO202" s="4"/>
      </tp>
      <tp>
        <v>85.7</v>
        <stp/>
        <stp>##V3_BDPV12</stp>
        <stp>ABT CN Equity</stp>
        <stp>BEST_GROSS_MARGIN</stp>
        <stp>[new model.xlsx]Raw!R206C39</stp>
        <stp>BEST_FPERIOD_OVERRIDE=1TY</stp>
        <stp>EQY_FUND_CRNCY=USD</stp>
        <stp>FA_ADJUSTED=Y</stp>
        <tr r="AM206" s="4"/>
      </tp>
      <tp>
        <v>255.16120000000001</v>
        <stp/>
        <stp>##V3_BDHV12</stp>
        <stp>MJCO US Equity</stp>
        <stp>CURR_ENTP_VAL</stp>
        <stp>10/24/2018</stp>
        <stp>10/24/2018</stp>
        <stp>[new model.xlsx]Raw!R203C34</stp>
        <stp>EQY_FUND_CRNCY=USD</stp>
        <tr r="AH203" s="4"/>
      </tp>
      <tp>
        <v>189.34620000000001</v>
        <stp/>
        <stp>##V3_BDHV12</stp>
        <stp>EGAN US Equity</stp>
        <stp>CURR_ENTP_VAL</stp>
        <stp>10/24/2018</stp>
        <stp>10/24/2018</stp>
        <stp>[new model.xlsx]Raw!R211C34</stp>
        <stp>EQY_FUND_CRNCY=USD</stp>
        <tr r="AH211" s="4"/>
      </tp>
      <tp>
        <v>75.367999999999995</v>
        <stp/>
        <stp>##V3_BDPV12</stp>
        <stp>QADB US Equity</stp>
        <stp>IS_S&amp;M_EXPENSE_COMP_BASIS</stp>
        <stp>[new model.xlsx]Raw!R170C41</stp>
        <stp>BEST_FPERIOD_OVERRIDE=1TY</stp>
        <stp>EQY_FUND_CRNCY=USD</stp>
        <stp>FA_ADJUSTED=Y</stp>
        <tr r="AO170" s="4"/>
      </tp>
      <tp>
        <v>72.855999999999995</v>
        <stp/>
        <stp>##V3_BDPV12</stp>
        <stp>DSG CN Equity</stp>
        <stp>BEST_GROSS_MARGIN</stp>
        <stp>[new model.xlsx]Raw!R116C39</stp>
        <stp>BEST_FPERIOD_OVERRIDE=1TY</stp>
        <stp>EQY_FUND_CRNCY=USD</stp>
        <stp>FA_ADJUSTED=Y</stp>
        <tr r="AM116" s="4"/>
      </tp>
      <tp>
        <v>3221</v>
        <stp/>
        <stp>##V3_BDPV12</stp>
        <stp>VMW US Equity</stp>
        <stp>TRAIL_12M_FREE_CASH_FLOW</stp>
        <stp>[new model.xlsx]Combined Full Sample!R9C25</stp>
        <tr r="Y9" s="14"/>
      </tp>
      <tp>
        <v>920.38840000000005</v>
        <stp/>
        <stp>##V3_BDHV12</stp>
        <stp>FSCT US Equity</stp>
        <stp>CURR_ENTP_VAL</stp>
        <stp>10/24/2018</stp>
        <stp>10/24/2018</stp>
        <stp>[new model.xlsx]Raw!R163C34</stp>
        <stp>EQY_FUND_CRNCY=USD</stp>
        <tr r="AH163" s="4"/>
      </tp>
      <tp>
        <v>34.625</v>
        <stp/>
        <stp>##V3_BDPV12</stp>
        <stp>SYKE US Equity</stp>
        <stp>BEST_GROSS_MARGIN</stp>
        <stp>[new model.xlsx]Raw!R156C39</stp>
        <stp>BEST_FPERIOD_OVERRIDE=1TY</stp>
        <stp>EQY_FUND_CRNCY=USD</stp>
        <stp>FA_ADJUSTED=Y</stp>
        <tr r="AM156" s="4"/>
      </tp>
      <tp>
        <v>80.257000000000005</v>
        <stp/>
        <stp>##V3_BDPV12</stp>
        <stp>ZS US Equity</stp>
        <stp>BEST_GROSS_MARGIN</stp>
        <stp>[new model.xlsx]Raw (2)!R20C39</stp>
        <stp>BEST_FPERIOD_OVERRIDE=1TY</stp>
        <stp>EQY_FUND_CRNCY=USD</stp>
        <stp>FA_ADJUSTED=Y</stp>
        <tr r="AM20" s="12"/>
      </tp>
      <tp>
        <v>73.210000000000008</v>
        <stp/>
        <stp>##V3_BDPV12</stp>
        <stp>BOX US Equity</stp>
        <stp>BEST_GROSS_MARGIN</stp>
        <stp>[new model.xlsx]Raw!R106C39</stp>
        <stp>BEST_FPERIOD_OVERRIDE=1TY</stp>
        <stp>EQY_FUND_CRNCY=USD</stp>
        <stp>FA_ADJUSTED=Y</stp>
        <tr r="AM106" s="4"/>
      </tp>
      <tp t="s">
        <v>#N/A N/A</v>
        <stp/>
        <stp>##V3_BDPV12</stp>
        <stp>TPNL US Equity</stp>
        <stp>BEST_GROSS_MARGIN</stp>
        <stp>[new model.xlsx]Raw!R221C39</stp>
        <stp>BEST_FPERIOD_OVERRIDE=1TY</stp>
        <stp>EQY_FUND_CRNCY=USD</stp>
        <stp>FA_ADJUSTED=Y</stp>
        <tr r="AM221" s="4"/>
      </tp>
      <tp>
        <v>42.35</v>
        <stp/>
        <stp>##V3_BDPV12</stp>
        <stp>PRGX US Equity</stp>
        <stp>BEST_GROSS_MARGIN</stp>
        <stp>[new model.xlsx]Raw!R215C39</stp>
        <stp>BEST_FPERIOD_OVERRIDE=1TY</stp>
        <stp>EQY_FUND_CRNCY=USD</stp>
        <stp>FA_ADJUSTED=Y</stp>
        <tr r="AM215" s="4"/>
      </tp>
      <tp>
        <v>130.53399999999999</v>
        <stp/>
        <stp>##V3_BDPV12</stp>
        <stp>ECOM US Equity</stp>
        <stp>TRAIL_12M_NET_SALES</stp>
        <stp>[new model.xlsx]Raw!R197C35</stp>
        <stp>EQY_FUND_CRNCY=USD</stp>
        <stp>FA_ADJUSTED=Y</stp>
        <tr r="AI197" s="4"/>
      </tp>
      <tp>
        <v>1191.6429000000001</v>
        <stp/>
        <stp>##V3_BDHV12</stp>
        <stp>EVH US Equity</stp>
        <stp>CURR_ENTP_VAL</stp>
        <stp>20181024-1AY</stp>
        <stp>10/24/2018</stp>
        <stp>[new model.xlsx]Sheet1!R7C185</stp>
        <stp>Dir=V</stp>
        <stp>CDR=5D</stp>
        <stp>Days=A</stp>
        <stp>Dts=H</stp>
        <stp>cols=1;rows=262</stp>
        <tr r="GC7" s="184"/>
      </tp>
      <tp>
        <v>55.834000000000003</v>
        <stp/>
        <stp>##V3_BDPV12</stp>
        <stp>PEGA US Equity</stp>
        <stp>BEST_NET_INCOME</stp>
        <stp>[new model.xlsx]Raw (2)!R101C46</stp>
        <stp>BEST_FPERIOD_OVERRIDE=1TY</stp>
        <stp>EQY_FUND_CRNCY=USD</stp>
        <stp>FA_ADJUSTED=Y</stp>
        <tr r="AT101" s="12"/>
      </tp>
      <tp>
        <v>478.78700000000003</v>
        <stp/>
        <stp>##V3_BDPV12</stp>
        <stp>ELLI US Equity</stp>
        <stp>TRAIL_12M_NET_SALES</stp>
        <stp>[new model.xlsx]Raw!R105C35</stp>
        <stp>EQY_FUND_CRNCY=USD</stp>
        <stp>FA_ADJUSTED=Y</stp>
        <tr r="AI105" s="4"/>
      </tp>
      <tp>
        <v>323.82599999999996</v>
        <stp/>
        <stp>##V3_BDPV12</stp>
        <stp>EGHT US Equity</stp>
        <stp>TRAIL_12M_NET_SALES</stp>
        <stp>[new model.xlsx]Raw!R140C35</stp>
        <stp>EQY_FUND_CRNCY=USD</stp>
        <stp>FA_ADJUSTED=Y</stp>
        <tr r="AI140" s="4"/>
      </tp>
      <tp>
        <v>156.73099999999999</v>
        <stp/>
        <stp>##V3_BDPV12</stp>
        <stp>LOGM US EQUITY</stp>
        <stp>IS_RD_EXPEND</stp>
        <stp>[new model.xlsx]Raw (2)!R65C40</stp>
        <stp>BEST_FPERIOD_OVERRIDE=1TY</stp>
        <stp>EQY_FUND_CRNCY=USD</stp>
        <stp>FA_ADJUSTED=Y</stp>
        <tr r="AN65" s="12"/>
      </tp>
      <tp>
        <v>415.77599999999995</v>
        <stp/>
        <stp>##V3_BDPV12</stp>
        <stp>TEAM US EQUITY</stp>
        <stp>IS_RD_EXPEND</stp>
        <stp>[new model.xlsx]Raw (2)!R33C40</stp>
        <stp>BEST_FPERIOD_OVERRIDE=1TY</stp>
        <stp>EQY_FUND_CRNCY=USD</stp>
        <stp>FA_ADJUSTED=Y</stp>
        <tr r="AN33" s="12"/>
      </tp>
      <tp>
        <v>466.18</v>
        <stp/>
        <stp>##V3_BDPV12</stp>
        <stp>EBIX US Equity</stp>
        <stp>TRAIL_12M_NET_SALES</stp>
        <stp>[new model.xlsx]Raw!R137C35</stp>
        <stp>EQY_FUND_CRNCY=USD</stp>
        <stp>FA_ADJUSTED=Y</stp>
        <tr r="AI137" s="4"/>
      </tp>
      <tp>
        <v>349.72299999999996</v>
        <stp/>
        <stp>##V3_BDPV12</stp>
        <stp>EGOV US Equity</stp>
        <stp>TRAIL_12M_NET_SALES</stp>
        <stp>[new model.xlsx]Raw!R168C35</stp>
        <stp>EQY_FUND_CRNCY=USD</stp>
        <stp>FA_ADJUSTED=Y</stp>
        <tr r="AI168" s="4"/>
      </tp>
      <tp>
        <v>-1.4709999999999999</v>
        <stp/>
        <stp>##V3_BDPV12</stp>
        <stp>ALLT US Equity</stp>
        <stp>TRAIL_12M_FREE_CASH_FLOW</stp>
        <stp>[new model.xlsx]Combined Full Sample!R159C25</stp>
        <tr r="Y159" s="14"/>
      </tp>
      <tp t="s">
        <v>#N/A N/A</v>
        <stp/>
        <stp>##V3_BDPV12</stp>
        <stp>GLOB US Equity</stp>
        <stp>TRAIL_12M_FREE_CASH_FLOW</stp>
        <stp>[new model.xlsx]Combined Full Sample!R110C25</stp>
        <tr r="Y110" s="14"/>
      </tp>
      <tp>
        <v>-5.52</v>
        <stp/>
        <stp>##V3_BDPV12</stp>
        <stp>TLND US Equity</stp>
        <stp>TRAIL_12M_FREE_CASH_FLOW</stp>
        <stp>[new model.xlsx]Combined Full Sample!R108C25</stp>
        <tr r="Y108" s="14"/>
      </tp>
      <tp>
        <v>846.08400000000006</v>
        <stp/>
        <stp>##V3_BDPV12</stp>
        <stp>EXLS US Equity</stp>
        <stp>TRAIL_12M_NET_SALES</stp>
        <stp>[new model.xlsx]Raw!R124C35</stp>
        <stp>EQY_FUND_CRNCY=USD</stp>
        <stp>FA_ADJUSTED=Y</stp>
        <tr r="AI124" s="4"/>
      </tp>
      <tp t="s">
        <v>#N/A N/A</v>
        <stp/>
        <stp>##V3_BDPV12</stp>
        <stp>GLUU US Equity</stp>
        <stp>TRAIL_12M_FREE_CASH_FLOW</stp>
        <stp>[new model.xlsx]Combined Full Sample!R192C25</stp>
        <tr r="Y192" s="14"/>
      </tp>
      <tp>
        <v>597.87200000000007</v>
        <stp/>
        <stp>##V3_BDPV12</stp>
        <stp>EVRI US Equity</stp>
        <stp>TRAIL_12M_NET_SALES</stp>
        <stp>[new model.xlsx]Raw!R182C35</stp>
        <stp>EQY_FUND_CRNCY=USD</stp>
        <stp>FA_ADJUSTED=Y</stp>
        <tr r="AI182" s="4"/>
      </tp>
      <tp>
        <v>45.925999999999995</v>
        <stp/>
        <stp>##V3_BDPV12</stp>
        <stp>TWOU US Equity</stp>
        <stp>IS_RD_EXPEND</stp>
        <stp>[new model.xlsx]Raw!R94C40</stp>
        <stp>BEST_FPERIOD_OVERRIDE=1TY</stp>
        <stp>EQY_FUND_CRNCY=USD</stp>
        <stp>FA_ADJUSTED=Y</stp>
        <tr r="AN94" s="4"/>
      </tp>
      <tp>
        <v>10262.3673</v>
        <stp/>
        <stp>##V3_BDHV12</stp>
        <stp>CDR PW Equity</stp>
        <stp>CURR_ENTP_VAL</stp>
        <stp>20181024-1AY</stp>
        <stp>10/24/2018</stp>
        <stp>[new model.xlsx]Sheet1!R7C196</stp>
        <stp>Dir=V</stp>
        <stp>CDR=5D</stp>
        <stp>Days=A</stp>
        <stp>Dts=H</stp>
        <stp>cols=1;rows=262</stp>
        <tr r="GN7" s="184"/>
      </tp>
      <tp>
        <v>268.00934751050443</v>
        <stp/>
        <stp>##V3_BDPV12</stp>
        <stp>ENGH CN Equity</stp>
        <stp>TRAIL_12M_NET_SALES</stp>
        <stp>[new model.xlsx]Raw!R144C35</stp>
        <stp>EQY_FUND_CRNCY=USD</stp>
        <stp>FA_ADJUSTED=Y</stp>
        <tr r="AI144" s="4"/>
      </tp>
      <tp>
        <v>333.54353100000003</v>
        <stp/>
        <stp>##V3_BDPV12</stp>
        <stp>FSNN US Equity</stp>
        <stp>TRAIL_12M_NET_SALES</stp>
        <stp>[new model.xlsx]Raw!R214C35</stp>
        <stp>EQY_FUND_CRNCY=USD</stp>
        <stp>FA_ADJUSTED=Y</stp>
        <tr r="AI214" s="4"/>
      </tp>
      <tp>
        <v>134.441</v>
        <stp/>
        <stp>##V3_BDPV12</stp>
        <stp>EVBG US Equity</stp>
        <stp>TRAIL_12M_NET_SALES</stp>
        <stp>[new model.xlsx]Raw!R148C35</stp>
        <stp>EQY_FUND_CRNCY=USD</stp>
        <stp>FA_ADJUSTED=Y</stp>
        <tr r="AI148" s="4"/>
      </tp>
      <tp>
        <v>405.23700000000002</v>
        <stp/>
        <stp>##V3_BDPV12</stp>
        <stp>EPAY US Equity</stp>
        <stp>TRAIL_12M_NET_SALES</stp>
        <stp>[new model.xlsx]Raw!R104C35</stp>
        <stp>EQY_FUND_CRNCY=USD</stp>
        <stp>FA_ADJUSTED=Y</stp>
        <tr r="AI104" s="4"/>
      </tp>
      <tp>
        <v>504.75</v>
        <stp/>
        <stp>##V3_BDPV12</stp>
        <stp>EVOP US Equity</stp>
        <stp>TRAIL_12M_NET_SALES</stp>
        <stp>[new model.xlsx]Raw!R130C35</stp>
        <stp>EQY_FUND_CRNCY=USD</stp>
        <stp>FA_ADJUSTED=Y</stp>
        <tr r="AI130" s="4"/>
      </tp>
      <tp>
        <v>279.62800469970705</v>
        <stp/>
        <stp>##V3_BDPV12</stp>
        <stp>CLDR US Equity</stp>
        <stp>TRAIL_12M_GROSS_PROFIT</stp>
        <stp>[new model.xlsx]Raw (2)!R58C38</stp>
        <stp>EQY_FUND_CRNCY=USD</stp>
        <stp>FA_ADJUSTED=Y</stp>
        <tr r="AL58" s="12"/>
      </tp>
      <tp>
        <v>435.26599999999996</v>
        <stp/>
        <stp>##V3_BDPV12</stp>
        <stp>EVTC US Equity</stp>
        <stp>TRAIL_12M_NET_SALES</stp>
        <stp>[new model.xlsx]Raw!R133C35</stp>
        <stp>EQY_FUND_CRNCY=USD</stp>
        <stp>FA_ADJUSTED=Y</stp>
        <tr r="AI133" s="4"/>
      </tp>
      <tp>
        <v>39.035606129686997</v>
        <stp/>
        <stp>##V3_BDPV12</stp>
        <stp>ENV US Equity</stp>
        <stp>TRAIL_12M_NET_INC</stp>
        <stp>[new model.xlsx]Raw!R113C45</stp>
        <stp>EQY_FUND_CRNCY=USD</stp>
        <stp>FA_ADJUSTED=Y</stp>
        <tr r="AS113" s="4"/>
      </tp>
      <tp>
        <v>-50.694046620000002</v>
        <stp/>
        <stp>##V3_BDPV12</stp>
        <stp>OPT CN Equity</stp>
        <stp>TRAIL_12M_NET_INC</stp>
        <stp>[new model.xlsx]Raw!R218C45</stp>
        <stp>EQY_FUND_CRNCY=USD</stp>
        <stp>FA_ADJUSTED=Y</stp>
        <tr r="AS218" s="4"/>
      </tp>
      <tp>
        <v>98</v>
        <stp/>
        <stp>##V3_BDPV12</stp>
        <stp>WNS US Equity</stp>
        <stp>TRAIL_12M_NET_INC</stp>
        <stp>[new model.xlsx]Raw!R115C45</stp>
        <stp>EQY_FUND_CRNCY=USD</stp>
        <stp>FA_ADJUSTED=Y</stp>
        <tr r="AS115" s="4"/>
      </tp>
      <tp>
        <v>32.420375</v>
        <stp/>
        <stp>##V3_BDPV12</stp>
        <stp>DSG CN Equity</stp>
        <stp>TRAIL_12M_NET_INC</stp>
        <stp>[new model.xlsx]Raw!R116C45</stp>
        <stp>EQY_FUND_CRNCY=USD</stp>
        <stp>FA_ADJUSTED=Y</stp>
        <tr r="AS116" s="4"/>
      </tp>
      <tp t="s">
        <v>#N/A N/A</v>
        <stp/>
        <stp>##V3_BDPV12</stp>
        <stp>XELAU US Equity</stp>
        <stp>IS_S&amp;M_EXPENSE_COMP_BASIS</stp>
        <stp>[new model.xlsx]Raw!R177C41</stp>
        <stp>BEST_FPERIOD_OVERRIDE=1TY</stp>
        <stp>EQY_FUND_CRNCY=USD</stp>
        <stp>FA_ADJUSTED=Y</stp>
        <tr r="AO177" s="4"/>
      </tp>
      <tp t="s">
        <v>#N/A N/A</v>
        <stp/>
        <stp>##V3_BDHV12</stp>
        <stp>CRM US Equity</stp>
        <stp>ENTERPRISE_VALUE</stp>
        <stp>10/24/2018</stp>
        <stp>10/24/2018</stp>
        <stp>[new model.xlsx]Raw (2)!R79C33</stp>
        <stp>EQY_FUND_CRNCY=USD</stp>
        <tr r="AG79" s="12"/>
      </tp>
      <tp>
        <v>25.52</v>
        <stp/>
        <stp>##V3_BDPV12</stp>
        <stp>GBG LN Equity</stp>
        <stp>TRAIL_12M_FREE_CASH_FLOW</stp>
        <stp>[new model.xlsx]Combined Full Sample!R200C25</stp>
        <tr r="Y200" s="14"/>
      </tp>
      <tp>
        <v>946.61699999999996</v>
        <stp/>
        <stp>##V3_BDPV12</stp>
        <stp>NOW US EQUITY</stp>
        <stp>IS_S&amp;M_EXPENSE_COMP_BASIS</stp>
        <stp>[new model.xlsx]Raw (2)!R32C41</stp>
        <stp>BEST_FPERIOD_OVERRIDE=1TY</stp>
        <stp>EQY_FUND_CRNCY=USD</stp>
        <stp>FA_ADJUSTED=Y</stp>
        <tr r="AO32" s="12"/>
      </tp>
      <tp>
        <v>493.61709999999999</v>
        <stp/>
        <stp>##V3_BDHV12</stp>
        <stp>UPLD US Equity</stp>
        <stp>CURR_ENTP_VAL</stp>
        <stp>20181024-1AY</stp>
        <stp>10/24/2018</stp>
        <stp>[new model.xlsx]Sheet1!R7C142</stp>
        <stp>Dir=V</stp>
        <stp>CDR=5D</stp>
        <stp>Days=A</stp>
        <stp>Dts=H</stp>
        <stp>cols=1;rows=262</stp>
        <tr r="EL7" s="184"/>
      </tp>
      <tp t="s">
        <v>#N/A N/A</v>
        <stp/>
        <stp>##V3_BDHV12</stp>
        <stp>FSCT US Equity</stp>
        <stp>CURR_ENTP_VAL</stp>
        <stp>20181024-1AY</stp>
        <stp>10/24/2018</stp>
        <stp>[new model.xlsx]Sheet1!R7C131</stp>
        <stp>Dir=V</stp>
        <stp>CDR=5D</stp>
        <stp>Days=A</stp>
        <stp>Dts=H</stp>
        <stp>cols=1;rows=262</stp>
        <tr r="EA7" s="184"/>
      </tp>
      <tp t="s">
        <v>#N/A N/A</v>
        <stp/>
        <stp>##V3_BDHV12</stp>
        <stp>HDP US Equity</stp>
        <stp>ENTERPRISE_VALUE</stp>
        <stp>10/24/2018</stp>
        <stp>10/24/2018</stp>
        <stp>[new model.xlsx]Raw (2)!R49C33</stp>
        <stp>EQY_FUND_CRNCY=USD</stp>
        <tr r="AG49" s="12"/>
      </tp>
      <tp>
        <v>33.877099999999999</v>
        <stp/>
        <stp>##V3_BDHV12</stp>
        <stp>RUBI US Equity</stp>
        <stp>CURR_ENTP_VAL</stp>
        <stp>20181024-1AY</stp>
        <stp>10/24/2018</stp>
        <stp>[new model.xlsx]Sheet1!R7C167</stp>
        <stp>Dir=V</stp>
        <stp>CDR=5D</stp>
        <stp>Days=A</stp>
        <stp>Dts=H</stp>
        <stp>cols=1;rows=262</stp>
        <tr r="FK7" s="184"/>
      </tp>
      <tp>
        <v>404.7319</v>
        <stp/>
        <stp>##V3_BDHV12</stp>
        <stp>ATEN US Equity</stp>
        <stp>CURR_ENTP_VAL</stp>
        <stp>20181024-1AY</stp>
        <stp>10/24/2018</stp>
        <stp>[new model.xlsx]Sheet1!R7C146</stp>
        <stp>Dir=V</stp>
        <stp>CDR=5D</stp>
        <stp>Days=A</stp>
        <stp>Dts=H</stp>
        <stp>cols=1;rows=262</stp>
        <tr r="EP7" s="184"/>
      </tp>
      <tp t="s">
        <v>#N/A N/A</v>
        <stp/>
        <stp>##V3_BDHV12</stp>
        <stp>DSG CN Equity</stp>
        <stp>ENTERPRISE_VALUE</stp>
        <stp>10/24/2018</stp>
        <stp>10/24/2018</stp>
        <stp>[new model.xlsx]Raw (2)!R89C33</stp>
        <stp>EQY_FUND_CRNCY=USD</stp>
        <tr r="AG89" s="12"/>
      </tp>
      <tp t="s">
        <v>#N/A N/A</v>
        <stp/>
        <stp>##V3_BDHV12</stp>
        <stp>EBIX US Equity</stp>
        <stp>ENTERPRISE_VALUE</stp>
        <stp>10/24/2018</stp>
        <stp>10/24/2018</stp>
        <stp>[new model.xlsx]Raw (2)!R77C33</stp>
        <stp>EQY_FUND_CRNCY=USD</stp>
        <tr r="AG77" s="12"/>
      </tp>
      <tp>
        <v>1087.3</v>
        <stp/>
        <stp>##V3_BDPV12</stp>
        <stp>ADSK US Equity</stp>
        <stp>IS_S&amp;M_EXPENSE_COMP_BASIS</stp>
        <stp>[new model.xlsx]Raw!R29C41</stp>
        <stp>BEST_FPERIOD_OVERRIDE=1TY</stp>
        <stp>EQY_FUND_CRNCY=USD</stp>
        <stp>FA_ADJUSTED=Y</stp>
        <tr r="AO29" s="4"/>
      </tp>
      <tp t="s">
        <v>#N/A N/A</v>
        <stp/>
        <stp>##V3_BDPV12</stp>
        <stp>HUT CN Equity</stp>
        <stp>TRAIL_12M_FREE_CASH_FLOW</stp>
        <stp>[new model.xlsx]Combined Full Sample!R166C25</stp>
        <tr r="Y166" s="14"/>
      </tp>
      <tp>
        <v>87.948999999999998</v>
        <stp/>
        <stp>##V3_BDPV12</stp>
        <stp>APTI US EQUITY</stp>
        <stp>IS_S&amp;M_EXPENSE_COMP_BASIS</stp>
        <stp>[new model.xlsx]Raw (2)!R62C41</stp>
        <stp>BEST_FPERIOD_OVERRIDE=1TY</stp>
        <stp>EQY_FUND_CRNCY=USD</stp>
        <stp>FA_ADJUSTED=Y</stp>
        <tr r="AO62" s="12"/>
      </tp>
      <tp>
        <v>330.29599999999999</v>
        <stp/>
        <stp>##V3_BDPV12</stp>
        <stp>JCOM US EQUITY</stp>
        <stp>IS_S&amp;M_EXPENSE_COMP_BASIS</stp>
        <stp>[new model.xlsx]Raw (2)!R66C41</stp>
        <stp>BEST_FPERIOD_OVERRIDE=1TY</stp>
        <stp>EQY_FUND_CRNCY=USD</stp>
        <stp>FA_ADJUSTED=Y</stp>
        <tr r="AO66" s="12"/>
      </tp>
      <tp>
        <v>295.88529999999997</v>
        <stp/>
        <stp>##V3_BDHV12</stp>
        <stp>GSUM US Equity</stp>
        <stp>CURR_ENTP_VAL</stp>
        <stp>20181024-1AY</stp>
        <stp>10/24/2018</stp>
        <stp>[new model.xlsx]Sheet1!R7C161</stp>
        <stp>Dir=V</stp>
        <stp>CDR=5D</stp>
        <stp>Days=A</stp>
        <stp>Dts=H</stp>
        <stp>cols=1;rows=262</stp>
        <tr r="FE7" s="184"/>
      </tp>
      <tp>
        <v>2043.9541999999999</v>
        <stp/>
        <stp>##V3_BDHV12</stp>
        <stp>XELAU US Equity</stp>
        <stp>CURR_ENTP_VAL</stp>
        <stp>10/24/2018</stp>
        <stp>10/24/2018</stp>
        <stp>[new model.xlsx]Raw!R177C34</stp>
        <stp>EQY_FUND_CRNCY=USD</stp>
        <tr r="AH177" s="4"/>
      </tp>
      <tp t="s">
        <v>#N/A N/A</v>
        <stp/>
        <stp>##V3_BDPV12</stp>
        <stp>QIWI US Equity</stp>
        <stp>IS_S&amp;M_EXPENSE_COMP_BASIS</stp>
        <stp>[new model.xlsx]Raw!R171C41</stp>
        <stp>BEST_FPERIOD_OVERRIDE=1TY</stp>
        <stp>EQY_FUND_CRNCY=USD</stp>
        <stp>FA_ADJUSTED=Y</stp>
        <tr r="AO171" s="4"/>
      </tp>
      <tp>
        <v>73.2</v>
        <stp/>
        <stp>##V3_BDPV12</stp>
        <stp>TIVO US Equity</stp>
        <stp>BEST_GROSS_MARGIN</stp>
        <stp>[new model.xlsx]Raw!R150C39</stp>
        <stp>BEST_FPERIOD_OVERRIDE=1TY</stp>
        <stp>EQY_FUND_CRNCY=USD</stp>
        <stp>FA_ADJUSTED=Y</stp>
        <tr r="AM150" s="4"/>
      </tp>
      <tp>
        <v>56.832999999999998</v>
        <stp/>
        <stp>##V3_BDPV12</stp>
        <stp>ZUO US Equity</stp>
        <stp>BEST_GROSS_MARGIN</stp>
        <stp>[new model.xlsx]Raw!R127C39</stp>
        <stp>BEST_FPERIOD_OVERRIDE=1TY</stp>
        <stp>EQY_FUND_CRNCY=USD</stp>
        <stp>FA_ADJUSTED=Y</stp>
        <tr r="AM127" s="4"/>
      </tp>
      <tp>
        <v>28.184999999999999</v>
        <stp/>
        <stp>##V3_BDPV12</stp>
        <stp>SEND US Equity</stp>
        <stp>IS_S&amp;M_EXPENSE_COMP_BASIS</stp>
        <stp>[new model.xlsx]Raw!R143C41</stp>
        <stp>BEST_FPERIOD_OVERRIDE=1TY</stp>
        <stp>EQY_FUND_CRNCY=USD</stp>
        <stp>FA_ADJUSTED=Y</stp>
        <tr r="AO143" s="4"/>
      </tp>
      <tp>
        <v>2018.5863999999999</v>
        <stp/>
        <stp>##V3_BDHV12</stp>
        <stp>SAIL US Equity</stp>
        <stp>CURR_ENTP_VAL</stp>
        <stp>10/24/2018</stp>
        <stp>10/24/2018</stp>
        <stp>[new model.xlsx]Raw!R118C34</stp>
        <stp>EQY_FUND_CRNCY=USD</stp>
        <tr r="AH118" s="4"/>
      </tp>
      <tp t="s">
        <v>#N/A N/A</v>
        <stp/>
        <stp>##V3_BDPV12</stp>
        <stp>SSC US Equity</stp>
        <stp>BEST_GROSS_MARGIN</stp>
        <stp>[new model.xlsx]Raw!R207C39</stp>
        <stp>BEST_FPERIOD_OVERRIDE=1TY</stp>
        <stp>EQY_FUND_CRNCY=USD</stp>
        <stp>FA_ADJUSTED=Y</stp>
        <tr r="AM207" s="4"/>
      </tp>
      <tp>
        <v>35.809999999999995</v>
        <stp/>
        <stp>##V3_BDPV12</stp>
        <stp>MB US Equity</stp>
        <stp>IS_RD_EXPEND</stp>
        <stp>[new model.xlsx]Raw!R142C40</stp>
        <stp>BEST_FPERIOD_OVERRIDE=1TY</stp>
        <stp>EQY_FUND_CRNCY=USD</stp>
        <stp>FA_ADJUSTED=Y</stp>
        <tr r="AN142" s="4"/>
      </tp>
      <tp>
        <v>1087.5324000000001</v>
        <stp/>
        <stp>##V3_BDHV12</stp>
        <stp>BNFT US Equity</stp>
        <stp>CURR_ENTP_VAL</stp>
        <stp>10/24/2018</stp>
        <stp>10/24/2018</stp>
        <stp>[new model.xlsx]Raw!R167C34</stp>
        <stp>EQY_FUND_CRNCY=USD</stp>
        <tr r="AH167" s="4"/>
      </tp>
      <tp>
        <v>472.61959999999999</v>
        <stp/>
        <stp>##V3_BDHV12</stp>
        <stp>SNCR US Equity</stp>
        <stp>CURR_ENTP_VAL</stp>
        <stp>10/24/2018</stp>
        <stp>10/24/2018</stp>
        <stp>[new model.xlsx]Raw!R202C34</stp>
        <stp>EQY_FUND_CRNCY=USD</stp>
        <tr r="AH202" s="4"/>
      </tp>
      <tp>
        <v>43.725000000000001</v>
        <stp/>
        <stp>##V3_BDPV12</stp>
        <stp>III US Equity</stp>
        <stp>BEST_GROSS_MARGIN</stp>
        <stp>[new model.xlsx]Raw!R217C39</stp>
        <stp>BEST_FPERIOD_OVERRIDE=1TY</stp>
        <stp>EQY_FUND_CRNCY=USD</stp>
        <stp>FA_ADJUSTED=Y</stp>
        <tr r="AM217" s="4"/>
      </tp>
      <tp>
        <v>75.173000000000002</v>
        <stp/>
        <stp>##V3_BDPV12</stp>
        <stp>HDP US Equity</stp>
        <stp>BEST_GROSS_MARGIN</stp>
        <stp>[new model.xlsx]Raw!R147C39</stp>
        <stp>BEST_FPERIOD_OVERRIDE=1TY</stp>
        <stp>EQY_FUND_CRNCY=USD</stp>
        <stp>FA_ADJUSTED=Y</stp>
        <tr r="AM147" s="4"/>
      </tp>
      <tp t="s">
        <v>#N/A N/A</v>
        <stp/>
        <stp>##V3_BDPV12</stp>
        <stp>ENV US Equity</stp>
        <stp>IS_S&amp;M_EXPENSE_COMP_BASIS</stp>
        <stp>[new model.xlsx]Raw!R113C41</stp>
        <stp>BEST_FPERIOD_OVERRIDE=1TY</stp>
        <stp>EQY_FUND_CRNCY=USD</stp>
        <stp>FA_ADJUSTED=Y</stp>
        <tr r="AO113" s="4"/>
      </tp>
      <tp>
        <v>65.567000000000007</v>
        <stp/>
        <stp>##V3_BDPV12</stp>
        <stp>VRNT US Equity</stp>
        <stp>BEST_GROSS_MARGIN</stp>
        <stp>[new model.xlsx]Raw!R102C39</stp>
        <stp>BEST_FPERIOD_OVERRIDE=1TY</stp>
        <stp>EQY_FUND_CRNCY=USD</stp>
        <stp>FA_ADJUSTED=Y</stp>
        <tr r="AM102" s="4"/>
      </tp>
      <tp>
        <v>240.732</v>
        <stp/>
        <stp>##V3_BDPV12</stp>
        <stp>FIVN US Equity</stp>
        <stp>TRAIL_12M_NET_SALES</stp>
        <stp>[new model.xlsx]Raw!R122C35</stp>
        <stp>EQY_FUND_CRNCY=USD</stp>
        <stp>FA_ADJUSTED=Y</stp>
        <tr r="AI122" s="4"/>
      </tp>
      <tp>
        <v>605.96900842285163</v>
        <stp/>
        <stp>##V3_BDPV12</stp>
        <stp>ZNGA US Equity</stp>
        <stp>TRAIL_12M_GROSS_PROFIT</stp>
        <stp>[new model.xlsx]Raw (2)!R93C38</stp>
        <stp>EQY_FUND_CRNCY=USD</stp>
        <stp>FA_ADJUSTED=Y</stp>
        <tr r="AL93" s="12"/>
      </tp>
      <tp>
        <v>14.708</v>
        <stp/>
        <stp>##V3_BDPV12</stp>
        <stp>MOBL US Equity</stp>
        <stp>TRAIL_12M_FREE_CASH_FLOW</stp>
        <stp>[new model.xlsx]Combined Full Sample!R146C25</stp>
        <tr r="Y146" s="14"/>
      </tp>
      <tp>
        <v>2.270999999999999</v>
        <stp/>
        <stp>##V3_BDPV12</stp>
        <stp>MODN US Equity</stp>
        <stp>TRAIL_12M_FREE_CASH_FLOW</stp>
        <stp>[new model.xlsx]Combined Full Sample!R145C25</stp>
        <tr r="Y145" s="14"/>
      </tp>
      <tp>
        <v>35.584000000000003</v>
        <stp/>
        <stp>##V3_BDPV12</stp>
        <stp>FDEV LN Equity</stp>
        <stp>BEST_EBITDA</stp>
        <stp>[new model.xlsx]Raw (2)!R69C44</stp>
        <stp>BEST_FPERIOD_OVERRIDE=1TY</stp>
        <stp>EQY_FUND_CRNCY=USD</stp>
        <stp>FA_ADJUSTED=Y</stp>
        <tr r="AR69" s="12"/>
      </tp>
      <tp>
        <v>31.48</v>
        <stp/>
        <stp>##V3_BDPV12</stp>
        <stp>MSTR US Equity</stp>
        <stp>BEST_EBITDA</stp>
        <stp>[new model.xlsx]Raw (2)!R67C44</stp>
        <stp>BEST_FPERIOD_OVERRIDE=1TY</stp>
        <stp>EQY_FUND_CRNCY=USD</stp>
        <stp>FA_ADJUSTED=Y</stp>
        <tr r="AR67" s="12"/>
      </tp>
      <tp t="s">
        <v>#N/A N/A</v>
        <stp/>
        <stp>##V3_BDPV12</stp>
        <stp>DOMO US Equity</stp>
        <stp>TRAIL_12M_FREE_CASH_FLOW</stp>
        <stp>[new model.xlsx]Combined Full Sample!R147C25</stp>
        <tr r="Y147" s="14"/>
      </tp>
      <tp>
        <v>62.432999999999993</v>
        <stp/>
        <stp>##V3_BDPV12</stp>
        <stp>EGAN US Equity</stp>
        <stp>TRAIL_12M_NET_SALES</stp>
        <stp>[new model.xlsx]Raw!R211C35</stp>
        <stp>EQY_FUND_CRNCY=USD</stp>
        <stp>FA_ADJUSTED=Y</stp>
        <tr r="AI211" s="4"/>
      </tp>
      <tp>
        <v>415.77599999999995</v>
        <stp/>
        <stp>##V3_BDPV12</stp>
        <stp>TEAM US Equity</stp>
        <stp>IS_RD_EXPEND</stp>
        <stp>[new model.xlsx]Raw!R39C40</stp>
        <stp>BEST_FPERIOD_OVERRIDE=1TY</stp>
        <stp>EQY_FUND_CRNCY=USD</stp>
        <stp>FA_ADJUSTED=Y</stp>
        <tr r="AN39" s="4"/>
      </tp>
      <tp>
        <v>39.121000000000002</v>
        <stp/>
        <stp>##V3_BDPV12</stp>
        <stp>TRHC US Equity</stp>
        <stp>BEST_EBITDA</stp>
        <stp>[new model.xlsx]Raw (2)!R76C44</stp>
        <stp>BEST_FPERIOD_OVERRIDE=1TY</stp>
        <stp>EQY_FUND_CRNCY=USD</stp>
        <stp>FA_ADJUSTED=Y</stp>
        <tr r="AR76" s="12"/>
      </tp>
      <tp>
        <v>278.875</v>
        <stp/>
        <stp>##V3_BDPV12</stp>
        <stp>FSCT US Equity</stp>
        <stp>TRAIL_12M_NET_SALES</stp>
        <stp>[new model.xlsx]Raw!R163C35</stp>
        <stp>EQY_FUND_CRNCY=USD</stp>
        <stp>FA_ADJUSTED=Y</stp>
        <tr r="AI163" s="4"/>
      </tp>
      <tp t="s">
        <v>#N/A N/A</v>
        <stp/>
        <stp>##V3_BDPV12</stp>
        <stp>DOCU US EQUITY</stp>
        <stp>TRAIL_12M_FREE_CASH_FLOW</stp>
        <stp>[new model.xlsx]Combined Full Sample!R179C25</stp>
        <tr r="Y179" s="14"/>
      </tp>
      <tp>
        <v>5211.9359000000004</v>
        <stp/>
        <stp>##V3_BDHV12</stp>
        <stp>ATHN US Equity</stp>
        <stp>CURR_ENTP_VAL</stp>
        <stp>20181024-1AY</stp>
        <stp>10/24/2018</stp>
        <stp>[new model.xlsx]Sheet1!R7C195</stp>
        <stp>Dir=V</stp>
        <stp>CDR=5D</stp>
        <stp>Days=A</stp>
        <stp>Dts=H</stp>
        <stp>cols=1;rows=262</stp>
        <tr r="GM7" s="184"/>
      </tp>
      <tp>
        <v>150.512</v>
        <stp/>
        <stp>##V3_BDPV12</stp>
        <stp>PAYC US Equity</stp>
        <stp>IS_S&amp;M_EXPENSE_COMP_BASIS</stp>
        <stp>[new model.xlsx]Raw!R62C41</stp>
        <stp>BEST_FPERIOD_OVERRIDE=1TY</stp>
        <stp>EQY_FUND_CRNCY=USD</stp>
        <stp>FA_ADJUSTED=Y</stp>
        <tr r="AO62" s="4"/>
      </tp>
      <tp t="s">
        <v>#N/A N/A</v>
        <stp/>
        <stp>##V3_BDHV12</stp>
        <stp>GWRE US Equity</stp>
        <stp>ENTERPRISE_VALUE</stp>
        <stp>10/24/2018</stp>
        <stp>10/24/2018</stp>
        <stp>[new model.xlsx]Raw (2)!R86C33</stp>
        <stp>EQY_FUND_CRNCY=USD</stp>
        <tr r="AG86" s="12"/>
      </tp>
      <tp>
        <v>159.57040000000001</v>
        <stp/>
        <stp>##V3_BDHV12</stp>
        <stp>FSNN US Equity</stp>
        <stp>CURR_ENTP_VAL</stp>
        <stp>20181024-1AY</stp>
        <stp>10/24/2018</stp>
        <stp>[new model.xlsx]Sheet1!R7C162</stp>
        <stp>Dir=V</stp>
        <stp>CDR=5D</stp>
        <stp>Days=A</stp>
        <stp>Dts=H</stp>
        <stp>cols=1;rows=262</stp>
        <tr r="FF7" s="184"/>
      </tp>
      <tp>
        <v>699.99530000000004</v>
        <stp/>
        <stp>##V3_BDHV12</stp>
        <stp>EVBG US Equity</stp>
        <stp>CURR_ENTP_VAL</stp>
        <stp>20181024-1AY</stp>
        <stp>10/24/2018</stp>
        <stp>[new model.xlsx]Sheet1!R7C117</stp>
        <stp>Dir=V</stp>
        <stp>CDR=5D</stp>
        <stp>Days=A</stp>
        <stp>Dts=H</stp>
        <stp>cols=1;rows=262</stp>
        <tr r="DM7" s="184"/>
      </tp>
      <tp>
        <v>168.5761</v>
        <stp/>
        <stp>##V3_BDHV12</stp>
        <stp>PRGX US Equity</stp>
        <stp>CURR_ENTP_VAL</stp>
        <stp>20181024-1AY</stp>
        <stp>10/24/2018</stp>
        <stp>[new model.xlsx]Sheet1!R7C163</stp>
        <stp>Dir=V</stp>
        <stp>CDR=5D</stp>
        <stp>Days=A</stp>
        <stp>Dts=H</stp>
        <stp>cols=1;rows=262</stp>
        <tr r="FG7" s="184"/>
      </tp>
      <tp>
        <v>2202</v>
        <stp/>
        <stp>##V3_BDPV12</stp>
        <stp>TDC US Equity</stp>
        <stp>TRAIL_12M_NET_SALES</stp>
        <stp>[new model.xlsx]Raw (2)!R68C35</stp>
        <stp>EQY_FUND_CRNCY=USD</stp>
        <stp>FA_ADJUSTED=Y</stp>
        <tr r="AI68" s="12"/>
      </tp>
      <tp>
        <v>50.548999999999999</v>
        <stp/>
        <stp>##V3_BDPV12</stp>
        <stp>EVH US Equity</stp>
        <stp>BEST_EBITDA</stp>
        <stp>[new model.xlsx]Raw (2)!R73C44</stp>
        <stp>BEST_FPERIOD_OVERRIDE=1TY</stp>
        <stp>EQY_FUND_CRNCY=USD</stp>
        <stp>FA_ADJUSTED=Y</stp>
        <tr r="AR73" s="12"/>
      </tp>
      <tp t="s">
        <v>#N/A N/A</v>
        <stp/>
        <stp>##V3_BDHV12</stp>
        <stp>ADBE US Equity</stp>
        <stp>ENTERPRISE_VALUE</stp>
        <stp>10/24/2018</stp>
        <stp>10/24/2018</stp>
        <stp>[new model.xlsx]Raw (2)!R80C33</stp>
        <stp>EQY_FUND_CRNCY=USD</stp>
        <tr r="AG80" s="12"/>
      </tp>
      <tp>
        <v>124.117</v>
        <stp/>
        <stp>##V3_BDPV12</stp>
        <stp>GWRE US Equity</stp>
        <stp>IS_S&amp;M_EXPENSE_COMP_BASIS</stp>
        <stp>[new model.xlsx]Raw!R64C41</stp>
        <stp>BEST_FPERIOD_OVERRIDE=1TY</stp>
        <stp>EQY_FUND_CRNCY=USD</stp>
        <stp>FA_ADJUSTED=Y</stp>
        <tr r="AO64" s="4"/>
      </tp>
      <tp>
        <v>17.315999999999999</v>
        <stp/>
        <stp>##V3_BDPV12</stp>
        <stp>KXS CN Equity</stp>
        <stp>TRAIL_12M_FREE_CASH_FLOW</stp>
        <stp>[new model.xlsx]Combined Full Sample!R111C25</stp>
        <tr r="Y111" s="14"/>
      </tp>
      <tp>
        <v>946.7491</v>
        <stp/>
        <stp>##V3_BDHV12</stp>
        <stp>TYPE US Equity</stp>
        <stp>CURR_ENTP_VAL</stp>
        <stp>20181024-1AY</stp>
        <stp>10/24/2018</stp>
        <stp>[new model.xlsx]Sheet1!R7C138</stp>
        <stp>Dir=V</stp>
        <stp>CDR=5D</stp>
        <stp>Days=A</stp>
        <stp>Dts=H</stp>
        <stp>cols=1;rows=262</stp>
        <tr r="EH7" s="184"/>
      </tp>
      <tp>
        <v>346.96100000000001</v>
        <stp/>
        <stp>##V3_BDPV12</stp>
        <stp>LOGM US EQUITY</stp>
        <stp>IS_S&amp;M_EXPENSE_COMP_BASIS</stp>
        <stp>[new model.xlsx]Raw (2)!R65C41</stp>
        <stp>BEST_FPERIOD_OVERRIDE=1TY</stp>
        <stp>EQY_FUND_CRNCY=USD</stp>
        <stp>FA_ADJUSTED=Y</stp>
        <tr r="AO65" s="12"/>
      </tp>
      <tp>
        <v>66.798599999999993</v>
        <stp/>
        <stp>##V3_BDHV12</stp>
        <stp>CYRN US Equity</stp>
        <stp>CURR_ENTP_VAL</stp>
        <stp>20181024-1AY</stp>
        <stp>10/24/2018</stp>
        <stp>[new model.xlsx]Sheet1!R7C168</stp>
        <stp>Dir=V</stp>
        <stp>CDR=5D</stp>
        <stp>Days=A</stp>
        <stp>Dts=H</stp>
        <stp>cols=1;rows=262</stp>
        <tr r="FL7" s="184"/>
      </tp>
      <tp>
        <v>47.481999999999999</v>
        <stp/>
        <stp>##V3_BDPV12</stp>
        <stp>MANH US Equity</stp>
        <stp>IS_S&amp;M_EXPENSE_COMP_BASIS</stp>
        <stp>[new model.xlsx]Raw!R99C41</stp>
        <stp>BEST_FPERIOD_OVERRIDE=1TY</stp>
        <stp>EQY_FUND_CRNCY=USD</stp>
        <stp>FA_ADJUSTED=Y</stp>
        <tr r="AO99" s="4"/>
      </tp>
      <tp>
        <v>78.2</v>
        <stp/>
        <stp>##V3_BDPV12</stp>
        <stp>SMAR US Equity</stp>
        <stp>BEST_GROSS_MARGIN</stp>
        <stp>[new model.xlsx]Raw!R114C39</stp>
        <stp>BEST_FPERIOD_OVERRIDE=1TY</stp>
        <stp>EQY_FUND_CRNCY=USD</stp>
        <stp>FA_ADJUSTED=Y</stp>
        <tr r="AM114" s="4"/>
      </tp>
      <tp>
        <v>366.02</v>
        <stp/>
        <stp>##V3_BDPV12</stp>
        <stp>DBX US EQUITY</stp>
        <stp>BEST_EBITDA</stp>
        <stp>[new model.xlsx]Raw (2)!R22C44</stp>
        <stp>BEST_FPERIOD_OVERRIDE=1TY</stp>
        <stp>EQY_FUND_CRNCY=USD</stp>
        <stp>FA_ADJUSTED=Y</stp>
        <tr r="AR22" s="12"/>
      </tp>
      <tp>
        <v>25.638584926835051</v>
        <stp/>
        <stp>##V3_BDPV12</stp>
        <stp>JG US Equity</stp>
        <stp>TRAIL_12M_GROSS_PROFIT</stp>
        <stp>[new model.xlsx]Raw!R178C38</stp>
        <stp>EQY_FUND_CRNCY=USD</stp>
        <stp>FA_ADJUSTED=Y</stp>
        <tr r="AL178" s="4"/>
      </tp>
      <tp>
        <v>116.29900000000001</v>
        <stp/>
        <stp>##V3_BDPV12</stp>
        <stp>TENB US Equity</stp>
        <stp>IS_S&amp;M_EXPENSE_COMP_BASIS</stp>
        <stp>[new model.xlsx]Raw!R107C41</stp>
        <stp>BEST_FPERIOD_OVERRIDE=1TY</stp>
        <stp>EQY_FUND_CRNCY=USD</stp>
        <stp>FA_ADJUSTED=Y</stp>
        <tr r="AO107" s="4"/>
      </tp>
      <tp t="s">
        <v>#N/A N/A</v>
        <stp/>
        <stp>##V3_BDPV12</stp>
        <stp>SRT US Equity</stp>
        <stp>IS_S&amp;M_EXPENSE_COMP_BASIS</stp>
        <stp>[new model.xlsx]Raw!R210C41</stp>
        <stp>BEST_FPERIOD_OVERRIDE=1TY</stp>
        <stp>EQY_FUND_CRNCY=USD</stp>
        <stp>FA_ADJUSTED=Y</stp>
        <tr r="AO210" s="4"/>
      </tp>
      <tp>
        <v>151.34100000000001</v>
        <stp/>
        <stp>##V3_BDPV12</stp>
        <stp>SCWX US Equity</stp>
        <stp>IS_S&amp;M_EXPENSE_COMP_BASIS</stp>
        <stp>[new model.xlsx]Raw!R160C41</stp>
        <stp>BEST_FPERIOD_OVERRIDE=1TY</stp>
        <stp>EQY_FUND_CRNCY=USD</stp>
        <stp>FA_ADJUSTED=Y</stp>
        <tr r="AO160" s="4"/>
      </tp>
      <tp>
        <v>1115.1299999999999</v>
        <stp/>
        <stp>##V3_BDPV12</stp>
        <stp>CTXS US Equity</stp>
        <stp>BS_CASH_NEAR_CASH_ITEM</stp>
        <stp>[new model.xlsx]Combined Full Sample!R26C26</stp>
        <tr r="Z26" s="14"/>
      </tp>
      <tp>
        <v>49.4</v>
        <stp/>
        <stp>##V3_BDPV12</stp>
        <stp>MGI US Equity</stp>
        <stp>BEST_GROSS_MARGIN</stp>
        <stp>[new model.xlsx]Raw!R204C39</stp>
        <stp>BEST_FPERIOD_OVERRIDE=1TY</stp>
        <stp>EQY_FUND_CRNCY=USD</stp>
        <stp>FA_ADJUSTED=Y</stp>
        <tr r="AM204" s="4"/>
      </tp>
      <tp t="s">
        <v>#N/A N/A</v>
        <stp/>
        <stp>##V3_BDPV12</stp>
        <stp>SUM CN Equity</stp>
        <stp>BEST_GROSS_MARGIN</stp>
        <stp>[new model.xlsx]Raw!R184C39</stp>
        <stp>BEST_FPERIOD_OVERRIDE=1TY</stp>
        <stp>EQY_FUND_CRNCY=USD</stp>
        <stp>FA_ADJUSTED=Y</stp>
        <tr r="AM184" s="4"/>
      </tp>
      <tp>
        <v>682.94200000000001</v>
        <stp/>
        <stp>##V3_BDPV12</stp>
        <stp>OTEX CN Equity</stp>
        <stp>BS_CASH_NEAR_CASH_ITEM</stp>
        <stp>[new model.xlsx]Combined Full Sample!R38C26</stp>
        <tr r="Z38" s="14"/>
      </tp>
      <tp>
        <v>74.736999999999995</v>
        <stp/>
        <stp>##V3_BDPV12</stp>
        <stp>SVMK US Equity</stp>
        <stp>BEST_GROSS_MARGIN</stp>
        <stp>[new model.xlsx]Raw!R154C39</stp>
        <stp>BEST_FPERIOD_OVERRIDE=1TY</stp>
        <stp>EQY_FUND_CRNCY=USD</stp>
        <stp>FA_ADJUSTED=Y</stp>
        <tr r="AM154" s="4"/>
      </tp>
      <tp t="s">
        <v>#N/A N/A</v>
        <stp/>
        <stp>##V3_BDPV12</stp>
        <stp>SPNS US Equity</stp>
        <stp>IS_S&amp;M_EXPENSE_COMP_BASIS</stp>
        <stp>[new model.xlsx]Raw!R180C41</stp>
        <stp>BEST_FPERIOD_OVERRIDE=1TY</stp>
        <stp>EQY_FUND_CRNCY=USD</stp>
        <stp>FA_ADJUSTED=Y</stp>
        <tr r="AO180" s="4"/>
      </tp>
      <tp>
        <v>6.1790000000000003</v>
        <stp/>
        <stp>##V3_BDPV12</stp>
        <stp>SSTI US Equity</stp>
        <stp>IS_S&amp;M_EXPENSE_COMP_BASIS</stp>
        <stp>[new model.xlsx]Raw!R190C41</stp>
        <stp>BEST_FPERIOD_OVERRIDE=1TY</stp>
        <stp>EQY_FUND_CRNCY=USD</stp>
        <stp>FA_ADJUSTED=Y</stp>
        <tr r="AO190" s="4"/>
      </tp>
      <tp>
        <v>195.00659999999999</v>
        <stp/>
        <stp>##V3_BDHV12</stp>
        <stp>PRGX US Equity</stp>
        <stp>CURR_ENTP_VAL</stp>
        <stp>10/24/2018</stp>
        <stp>10/24/2018</stp>
        <stp>[new model.xlsx]Raw!R215C34</stp>
        <stp>EQY_FUND_CRNCY=USD</stp>
        <tr r="AH215" s="4"/>
      </tp>
      <tp t="s">
        <v>#N/A N/A</v>
        <stp/>
        <stp>##V3_BDPV12</stp>
        <stp>VRRM US Equity</stp>
        <stp>BEST_GROSS_MARGIN</stp>
        <stp>[new model.xlsx]Raw!R141C39</stp>
        <stp>BEST_FPERIOD_OVERRIDE=1TY</stp>
        <stp>EQY_FUND_CRNCY=USD</stp>
        <stp>FA_ADJUSTED=Y</stp>
        <tr r="AM141" s="4"/>
      </tp>
      <tp>
        <v>-7.963000000000001</v>
        <stp/>
        <stp>##V3_BDPV12</stp>
        <stp>TNAV US Equity</stp>
        <stp>TRAIL_12M_FREE_CASH_FLOW</stp>
        <stp>[new model.xlsx]Combined Full Sample!R162C25</stp>
        <tr r="Y162" s="14"/>
      </tp>
      <tp>
        <v>497.60500000000002</v>
        <stp/>
        <stp>##V3_BDPV12</stp>
        <stp>GLOB US Equity</stp>
        <stp>TRAIL_12M_NET_SALES</stp>
        <stp>[new model.xlsx]Raw!R138C35</stp>
        <stp>EQY_FUND_CRNCY=USD</stp>
        <stp>FA_ADJUSTED=Y</stp>
        <tr r="AI138" s="4"/>
      </tp>
      <tp>
        <v>94.092000000000013</v>
        <stp/>
        <stp>##V3_BDPV12</stp>
        <stp>ZNGA US Equity</stp>
        <stp>TRAIL_12M_FREE_CASH_FLOW</stp>
        <stp>[new model.xlsx]Combined Full Sample!R196C25</stp>
        <tr r="Y196" s="14"/>
      </tp>
      <tp>
        <v>-2.8339999999999996</v>
        <stp/>
        <stp>##V3_BDPV12</stp>
        <stp>BNFT US Equity</stp>
        <stp>TRAIL_12M_FREE_CASH_FLOW</stp>
        <stp>[new model.xlsx]Combined Full Sample!R136C25</stp>
        <tr r="Y136" s="14"/>
      </tp>
      <tp>
        <v>927.61400000000003</v>
        <stp/>
        <stp>##V3_BDPV12</stp>
        <stp>TTWO US Equity</stp>
        <stp>BEST_EBITDA</stp>
        <stp>[new model.xlsx]Raw (2)!R71C44</stp>
        <stp>BEST_FPERIOD_OVERRIDE=1TY</stp>
        <stp>EQY_FUND_CRNCY=USD</stp>
        <stp>FA_ADJUSTED=Y</stp>
        <tr r="AR71" s="12"/>
      </tp>
      <tp>
        <v>418.42380000000003</v>
        <stp/>
        <stp>##V3_BDHV12</stp>
        <stp>SDL LN Equity</stp>
        <stp>CURR_ENTP_VAL</stp>
        <stp>20181024-1AY</stp>
        <stp>10/24/2018</stp>
        <stp>[new model.xlsx]Sheet1!R7C198</stp>
        <stp>Dir=V</stp>
        <stp>CDR=5D</stp>
        <stp>Days=A</stp>
        <stp>Dts=H</stp>
        <stp>cols=1;rows=262</stp>
        <tr r="GP7" s="184"/>
      </tp>
      <tp>
        <v>21.452999999999999</v>
        <stp/>
        <stp>##V3_BDPV12</stp>
        <stp>LPSN US Equity</stp>
        <stp>BEST_EBITDA</stp>
        <stp>[new model.xlsx]Raw (2)!R95C44</stp>
        <stp>BEST_FPERIOD_OVERRIDE=1TY</stp>
        <stp>EQY_FUND_CRNCY=USD</stp>
        <stp>FA_ADJUSTED=Y</stp>
        <tr r="AR95" s="12"/>
      </tp>
      <tp>
        <v>3.2039999999999935</v>
        <stp/>
        <stp>##V3_BDPV12</stp>
        <stp>INOV US Equity</stp>
        <stp>TRAIL_12M_FREE_CASH_FLOW</stp>
        <stp>[new model.xlsx]Combined Full Sample!R176C25</stp>
        <tr r="Y176" s="14"/>
      </tp>
      <tp>
        <v>-18.588999999999992</v>
        <stp/>
        <stp>##V3_BDPV12</stp>
        <stp>INST US Equity</stp>
        <stp>TRAIL_12M_FREE_CASH_FLOW</stp>
        <stp>[new model.xlsx]Combined Full Sample!R135C25</stp>
        <tr r="Y135" s="14"/>
      </tp>
      <tp>
        <v>804.22299999999996</v>
        <stp/>
        <stp>##V3_BDPV12</stp>
        <stp>CDNS US Equity</stp>
        <stp>IS_RD_EXPEND</stp>
        <stp>[new model.xlsx]Raw!R47C40</stp>
        <stp>BEST_FPERIOD_OVERRIDE=1TY</stp>
        <stp>EQY_FUND_CRNCY=USD</stp>
        <stp>FA_ADJUSTED=Y</stp>
        <tr r="AN47" s="4"/>
      </tp>
      <tp>
        <v>1394</v>
        <stp/>
        <stp>##V3_BDPV12</stp>
        <stp>DVMT US Equity</stp>
        <stp>IS_RD_EXPEND</stp>
        <stp>[new model.xlsx]Raw!R34C40</stp>
        <stp>BEST_FPERIOD_OVERRIDE=1TY</stp>
        <stp>EQY_FUND_CRNCY=USD</stp>
        <stp>FA_ADJUSTED=Y</stp>
        <tr r="AN34" s="4"/>
      </tp>
      <tp>
        <v>313.77699999999999</v>
        <stp/>
        <stp>##V3_BDPV12</stp>
        <stp>NTNX US Equity</stp>
        <stp>IS_RD_EXPEND</stp>
        <stp>[new model.xlsx]Raw!R67C40</stp>
        <stp>BEST_FPERIOD_OVERRIDE=1TY</stp>
        <stp>EQY_FUND_CRNCY=USD</stp>
        <stp>FA_ADJUSTED=Y</stp>
        <tr r="AN67" s="4"/>
      </tp>
      <tp>
        <v>325.887</v>
        <stp/>
        <stp>##V3_BDPV12</stp>
        <stp>GSKY US Equity</stp>
        <stp>TRAIL_12M_NET_SALES</stp>
        <stp>[new model.xlsx]Raw!R110C35</stp>
        <stp>EQY_FUND_CRNCY=USD</stp>
        <stp>FA_ADJUSTED=Y</stp>
        <tr r="AI110" s="4"/>
      </tp>
      <tp>
        <v>90.339999999999989</v>
        <stp/>
        <stp>##V3_BDPV12</stp>
        <stp>JKHY US Equity</stp>
        <stp>IS_RD_EXPEND</stp>
        <stp>[new model.xlsx]Raw!R51C40</stp>
        <stp>BEST_FPERIOD_OVERRIDE=1TY</stp>
        <stp>EQY_FUND_CRNCY=USD</stp>
        <stp>FA_ADJUSTED=Y</stp>
        <tr r="AN51" s="4"/>
      </tp>
      <tp>
        <v>12040.0311</v>
        <stp/>
        <stp>##V3_BDHV12</stp>
        <stp>SQ US EQUITY</stp>
        <stp>CURR_ENTP_VAL</stp>
        <stp>20181024-1AY</stp>
        <stp>10/24/2018</stp>
        <stp>[new model.xlsx]Sheet1!R7C178</stp>
        <stp>Dir=V</stp>
        <stp>CDR=5D</stp>
        <stp>Days=A</stp>
        <stp>Dts=H</stp>
        <stp>cols=1;rows=262</stp>
        <tr r="FV7" s="184"/>
      </tp>
      <tp t="s">
        <v>#N/A N/A</v>
        <stp/>
        <stp>##V3_BDHV12</stp>
        <stp>EVBG US Equity</stp>
        <stp>ENTERPRISE_VALUE</stp>
        <stp>10/24/2018</stp>
        <stp>10/24/2018</stp>
        <stp>[new model.xlsx]Raw (2)!R25C33</stp>
        <stp>EQY_FUND_CRNCY=USD</stp>
        <tr r="AG25" s="12"/>
      </tp>
      <tp>
        <v>41.17</v>
        <stp/>
        <stp>##V3_BDPV12</stp>
        <stp>QTWO US EQUITY</stp>
        <stp>IS_S&amp;M_EXPENSE_COMP_BASIS</stp>
        <stp>[new model.xlsx]Raw (2)!R46C41</stp>
        <stp>BEST_FPERIOD_OVERRIDE=1TY</stp>
        <stp>EQY_FUND_CRNCY=USD</stp>
        <stp>FA_ADJUSTED=Y</stp>
        <tr r="AO46" s="12"/>
      </tp>
      <tp>
        <v>192.24099999999999</v>
        <stp/>
        <stp>##V3_BDPV12</stp>
        <stp>MDB US Equity</stp>
        <stp>TRAIL_12M_NET_SALES</stp>
        <stp>[new model.xlsx]Raw (2)!R17C35</stp>
        <stp>EQY_FUND_CRNCY=USD</stp>
        <stp>FA_ADJUSTED=Y</stp>
        <tr r="AI17" s="12"/>
      </tp>
      <tp>
        <v>46.076999999999998</v>
        <stp/>
        <stp>##V3_BDPV12</stp>
        <stp>PAYC US Equity</stp>
        <stp>BS_CASH_NEAR_CASH_ITEM</stp>
        <stp>[new model.xlsx]Combined Full Sample!R44C26</stp>
        <tr r="Z44" s="14"/>
      </tp>
      <tp>
        <v>86.891999999999996</v>
        <stp/>
        <stp>##V3_BDPV12</stp>
        <stp>TLND US Equity</stp>
        <stp>IS_S&amp;M_EXPENSE_COMP_BASIS</stp>
        <stp>[new model.xlsx]Raw!R136C41</stp>
        <stp>BEST_FPERIOD_OVERRIDE=1TY</stp>
        <stp>EQY_FUND_CRNCY=USD</stp>
        <stp>FA_ADJUSTED=Y</stp>
        <tr r="AO136" s="4"/>
      </tp>
      <tp>
        <v>45</v>
        <stp/>
        <stp>##V3_BDPV12</stp>
        <stp>TNAV US Equity</stp>
        <stp>BEST_GROSS_MARGIN</stp>
        <stp>[new model.xlsx]Raw!R212C39</stp>
        <stp>BEST_FPERIOD_OVERRIDE=1TY</stp>
        <stp>EQY_FUND_CRNCY=USD</stp>
        <stp>FA_ADJUSTED=Y</stp>
        <tr r="AM212" s="4"/>
      </tp>
      <tp>
        <v>180.89099999999999</v>
        <stp/>
        <stp>##V3_BDPV12</stp>
        <stp>FEYE US Equity</stp>
        <stp>BS_CASH_NEAR_CASH_ITEM</stp>
        <stp>[new model.xlsx]Combined Full Sample!R72C26</stp>
        <tr r="Z72" s="14"/>
      </tp>
      <tp>
        <v>35.689</v>
        <stp/>
        <stp>##V3_BDPV12</stp>
        <stp>WNS US Equity</stp>
        <stp>BEST_GROSS_MARGIN</stp>
        <stp>[new model.xlsx]Raw!R115C39</stp>
        <stp>BEST_FPERIOD_OVERRIDE=1TY</stp>
        <stp>EQY_FUND_CRNCY=USD</stp>
        <stp>FA_ADJUSTED=Y</stp>
        <tr r="AM115" s="4"/>
      </tp>
      <tp>
        <v>44</v>
        <stp/>
        <stp>##V3_BDPV12</stp>
        <stp>UEPS US Equity</stp>
        <stp>BEST_GROSS_MARGIN</stp>
        <stp>[new model.xlsx]Raw!R193C39</stp>
        <stp>BEST_FPERIOD_OVERRIDE=1TY</stp>
        <stp>EQY_FUND_CRNCY=USD</stp>
        <stp>FA_ADJUSTED=Y</stp>
        <tr r="AM193" s="4"/>
      </tp>
      <tp>
        <v>72.864000000000004</v>
        <stp/>
        <stp>##V3_BDPV12</stp>
        <stp>RPD US Equity</stp>
        <stp>BEST_GROSS_MARGIN</stp>
        <stp>[new model.xlsx]Raw!R145C39</stp>
        <stp>BEST_FPERIOD_OVERRIDE=1TY</stp>
        <stp>EQY_FUND_CRNCY=USD</stp>
        <stp>FA_ADJUSTED=Y</stp>
        <tr r="AM145" s="4"/>
      </tp>
      <tp>
        <v>64.488</v>
        <stp/>
        <stp>##V3_BDPV12</stp>
        <stp>PRO US Equity</stp>
        <stp>BEST_GROSS_MARGIN</stp>
        <stp>[new model.xlsx]Raw!R165C39</stp>
        <stp>BEST_FPERIOD_OVERRIDE=1TY</stp>
        <stp>EQY_FUND_CRNCY=USD</stp>
        <stp>FA_ADJUSTED=Y</stp>
        <tr r="AM165" s="4"/>
      </tp>
      <tp>
        <v>86.590999999999994</v>
        <stp/>
        <stp>##V3_BDPV12</stp>
        <stp>QLYS US Equity</stp>
        <stp>BS_CASH_NEAR_CASH_ITEM</stp>
        <stp>[new model.xlsx]Combined Full Sample!R76C26</stp>
        <tr r="Z76" s="14"/>
      </tp>
      <tp>
        <v>124.6061</v>
        <stp/>
        <stp>##V3_BDHV12</stp>
        <stp>TNAV US Equity</stp>
        <stp>CURR_ENTP_VAL</stp>
        <stp>10/24/2018</stp>
        <stp>10/24/2018</stp>
        <stp>[new model.xlsx]Raw!R212C34</stp>
        <stp>EQY_FUND_CRNCY=USD</stp>
        <tr r="AH212" s="4"/>
      </tp>
      <tp>
        <v>83.266999999999996</v>
        <stp/>
        <stp>##V3_BDPV12</stp>
        <stp>TYPE US Equity</stp>
        <stp>BEST_GROSS_MARGIN</stp>
        <stp>[new model.xlsx]Raw!R172C39</stp>
        <stp>BEST_FPERIOD_OVERRIDE=1TY</stp>
        <stp>EQY_FUND_CRNCY=USD</stp>
        <stp>FA_ADJUSTED=Y</stp>
        <tr r="AM172" s="4"/>
      </tp>
      <tp>
        <v>2039.9937</v>
        <stp/>
        <stp>##V3_BDHV12</stp>
        <stp>CYBR US Equity</stp>
        <stp>CURR_ENTP_VAL</stp>
        <stp>10/24/2018</stp>
        <stp>10/24/2018</stp>
        <stp>[new model.xlsx]Raw!R111C34</stp>
        <stp>EQY_FUND_CRNCY=USD</stp>
        <tr r="AH111" s="4"/>
      </tp>
      <tp>
        <v>26.733000000000001</v>
        <stp/>
        <stp>##V3_BDPV12</stp>
        <stp>TTEC US Equity</stp>
        <stp>BEST_GROSS_MARGIN</stp>
        <stp>[new model.xlsx]Raw!R162C39</stp>
        <stp>BEST_FPERIOD_OVERRIDE=1TY</stp>
        <stp>EQY_FUND_CRNCY=USD</stp>
        <stp>FA_ADJUSTED=Y</stp>
        <tr r="AM162" s="4"/>
      </tp>
      <tp>
        <v>41.17</v>
        <stp/>
        <stp>##V3_BDPV12</stp>
        <stp>QTWO US Equity</stp>
        <stp>IS_S&amp;M_EXPENSE_COMP_BASIS</stp>
        <stp>[new model.xlsx]Raw!R123C41</stp>
        <stp>BEST_FPERIOD_OVERRIDE=1TY</stp>
        <stp>EQY_FUND_CRNCY=USD</stp>
        <stp>FA_ADJUSTED=Y</stp>
        <tr r="AO123" s="4"/>
      </tp>
      <tp>
        <v>358.2</v>
        <stp/>
        <stp>##V3_BDPV12</stp>
        <stp>PAYX US Equity</stp>
        <stp>BS_CASH_NEAR_CASH_ITEM</stp>
        <stp>[new model.xlsx]Combined Full Sample!R15C26</stp>
        <tr r="Z15" s="14"/>
      </tp>
      <tp>
        <v>51.18</v>
        <stp/>
        <stp>##V3_BDPV12</stp>
        <stp>TVPT US Equity</stp>
        <stp>BEST_GROSS_MARGIN</stp>
        <stp>[new model.xlsx]Raw!R132C39</stp>
        <stp>BEST_FPERIOD_OVERRIDE=1TY</stp>
        <stp>EQY_FUND_CRNCY=USD</stp>
        <stp>FA_ADJUSTED=Y</stp>
        <tr r="AM132" s="4"/>
      </tp>
      <tp>
        <v>135.89599999999999</v>
        <stp/>
        <stp>##V3_BDPV12</stp>
        <stp>VRNS US Equity</stp>
        <stp>IS_S&amp;M_EXPENSE_COMP_BASIS</stp>
        <stp>[new model.xlsx]Raw!R134C41</stp>
        <stp>BEST_FPERIOD_OVERRIDE=1TY</stp>
        <stp>EQY_FUND_CRNCY=USD</stp>
        <stp>FA_ADJUSTED=Y</stp>
        <tr r="AO134" s="4"/>
      </tp>
      <tp>
        <v>96.344999999999999</v>
        <stp/>
        <stp>##V3_BDPV12</stp>
        <stp>PRGS US Equity</stp>
        <stp>IS_S&amp;M_EXPENSE_COMP_BASIS</stp>
        <stp>[new model.xlsx]Raw!R152C41</stp>
        <stp>BEST_FPERIOD_OVERRIDE=1TY</stp>
        <stp>EQY_FUND_CRNCY=USD</stp>
        <stp>FA_ADJUSTED=Y</stp>
        <tr r="AO152" s="4"/>
      </tp>
      <tp>
        <v>89.911000000000001</v>
        <stp/>
        <stp>##V3_BDPV12</stp>
        <stp>BLKB US Equity</stp>
        <stp>IS_RD_EXPEND</stp>
        <stp>[new model.xlsx]Raw!R95C40</stp>
        <stp>BEST_FPERIOD_OVERRIDE=1TY</stp>
        <stp>EQY_FUND_CRNCY=USD</stp>
        <stp>FA_ADJUSTED=Y</stp>
        <tr r="AN95" s="4"/>
      </tp>
      <tp t="s">
        <v>#N/A N/A</v>
        <stp/>
        <stp>##V3_BDPV12</stp>
        <stp>CATI US Equity</stp>
        <stp>TRAIL_12M_NET_SALES</stp>
        <stp>[new model.xlsx]Raw!R200C35</stp>
        <stp>EQY_FUND_CRNCY=USD</stp>
        <stp>FA_ADJUSTED=Y</stp>
        <tr r="AI200" s="4"/>
      </tp>
      <tp>
        <v>301.11399999999998</v>
        <stp/>
        <stp>##V3_BDPV12</stp>
        <stp>SPLK US Equity</stp>
        <stp>IS_RD_EXPEND</stp>
        <stp>[new model.xlsx]Raw!R42C40</stp>
        <stp>BEST_FPERIOD_OVERRIDE=1TY</stp>
        <stp>EQY_FUND_CRNCY=USD</stp>
        <stp>FA_ADJUSTED=Y</stp>
        <tr r="AN42" s="4"/>
      </tp>
      <tp>
        <v>19.605</v>
        <stp/>
        <stp>##V3_BDPV12</stp>
        <stp>MIME US Equity</stp>
        <stp>TRAIL_12M_FREE_CASH_FLOW</stp>
        <stp>[new model.xlsx]Combined Full Sample!R100C25</stp>
        <tr r="Y100" s="14"/>
      </tp>
      <tp>
        <v>33.909999999999997</v>
        <stp/>
        <stp>##V3_BDPV12</stp>
        <stp>CYRN US Equity</stp>
        <stp>TRAIL_12M_NET_SALES</stp>
        <stp>[new model.xlsx]Raw!R220C35</stp>
        <stp>EQY_FUND_CRNCY=USD</stp>
        <stp>FA_ADJUSTED=Y</stp>
        <tr r="AI220" s="4"/>
      </tp>
      <tp>
        <v>4.0730000000000004</v>
        <stp/>
        <stp>##V3_BDPV12</stp>
        <stp>MITK US Equity</stp>
        <stp>TRAIL_12M_FREE_CASH_FLOW</stp>
        <stp>[new model.xlsx]Combined Full Sample!R155C25</stp>
        <tr r="Y155" s="14"/>
      </tp>
      <tp>
        <v>12107</v>
        <stp/>
        <stp>##V3_BDPV12</stp>
        <stp>QIWI US Equity</stp>
        <stp>TRAIL_12M_FREE_CASH_FLOW</stp>
        <stp>[new model.xlsx]Combined Full Sample!R139C25</stp>
        <tr r="Y139" s="14"/>
      </tp>
      <tp>
        <v>162.07900000000001</v>
        <stp/>
        <stp>##V3_BDPV12</stp>
        <stp>TIVO US Equity</stp>
        <stp>TRAIL_12M_FREE_CASH_FLOW</stp>
        <stp>[new model.xlsx]Combined Full Sample!R121C25</stp>
        <tr r="Y121" s="14"/>
      </tp>
      <tp>
        <v>89.570999999999998</v>
        <stp/>
        <stp>##V3_BDPV12</stp>
        <stp>SMAR US Equity</stp>
        <stp>TRAIL_12M_GROSS_PROFIT</stp>
        <stp>[new model.xlsx]Raw (2)!R14C38</stp>
        <stp>EQY_FUND_CRNCY=USD</stp>
        <stp>FA_ADJUSTED=Y</stp>
        <tr r="AL14" s="12"/>
      </tp>
      <tp>
        <v>18.972999999999999</v>
        <stp/>
        <stp>##V3_BDPV12</stp>
        <stp>QTWO US EQUITY</stp>
        <stp>BEST_EBITDA</stp>
        <stp>[new model.xlsx]Raw (2)!R46C44</stp>
        <stp>BEST_FPERIOD_OVERRIDE=1TY</stp>
        <stp>EQY_FUND_CRNCY=USD</stp>
        <stp>FA_ADJUSTED=Y</stp>
        <tr r="AR46" s="12"/>
      </tp>
      <tp t="s">
        <v>#N/A N/A</v>
        <stp/>
        <stp>##V3_BDPV12</stp>
        <stp>HUT CN Equity</stp>
        <stp>TRAIL_12M_NET_INC</stp>
        <stp>[new model.xlsx]Raw!R216C45</stp>
        <stp>EQY_FUND_CRNCY=USD</stp>
        <stp>FA_ADJUSTED=Y</stp>
        <tr r="AS216" s="4"/>
      </tp>
      <tp>
        <v>14.797000000000001</v>
        <stp/>
        <stp>##V3_BDPV12</stp>
        <stp>APTI US EQUITY</stp>
        <stp>BEST_EBITDA</stp>
        <stp>[new model.xlsx]Raw (2)!R62C44</stp>
        <stp>BEST_FPERIOD_OVERRIDE=1TY</stp>
        <stp>EQY_FUND_CRNCY=USD</stp>
        <stp>FA_ADJUSTED=Y</stp>
        <tr r="AR62" s="12"/>
      </tp>
      <tp>
        <v>-25.023</v>
        <stp/>
        <stp>##V3_BDPV12</stp>
        <stp>VHC US Equity</stp>
        <stp>TRAIL_12M_NET_INC</stp>
        <stp>[new model.xlsx]Raw!R208C45</stp>
        <stp>EQY_FUND_CRNCY=USD</stp>
        <stp>FA_ADJUSTED=Y</stp>
        <tr r="AS208" s="4"/>
      </tp>
      <tp>
        <v>0</v>
        <stp/>
        <stp>##V3_BDPV12</stp>
        <stp>WEX US Equity</stp>
        <stp>IS_S&amp;M_EXPENSE_COMP_BASIS</stp>
        <stp>[new model.xlsx]Raw!R61C41</stp>
        <stp>BEST_FPERIOD_OVERRIDE=1TY</stp>
        <stp>EQY_FUND_CRNCY=USD</stp>
        <stp>FA_ADJUSTED=Y</stp>
        <tr r="AO61" s="4"/>
      </tp>
      <tp>
        <v>187.99</v>
        <stp/>
        <stp>##V3_BDPV12</stp>
        <stp>TEAM US EQUITY</stp>
        <stp>IS_S&amp;M_EXPENSE_COMP_BASIS</stp>
        <stp>[new model.xlsx]Raw (2)!R33C41</stp>
        <stp>BEST_FPERIOD_OVERRIDE=1TY</stp>
        <stp>EQY_FUND_CRNCY=USD</stp>
        <stp>FA_ADJUSTED=Y</stp>
        <tr r="AO33" s="12"/>
      </tp>
      <tp>
        <v>100.669</v>
        <stp/>
        <stp>##V3_BDPV12</stp>
        <stp>TWLO US EQUITY</stp>
        <stp>IS_S&amp;M_EXPENSE_COMP_BASIS</stp>
        <stp>[new model.xlsx]Raw (2)!R21C41</stp>
        <stp>BEST_FPERIOD_OVERRIDE=1TY</stp>
        <stp>EQY_FUND_CRNCY=USD</stp>
        <stp>FA_ADJUSTED=Y</stp>
        <tr r="AO21" s="12"/>
      </tp>
      <tp>
        <v>103.59099999999999</v>
        <stp/>
        <stp>##V3_BDPV12</stp>
        <stp>PRTHU US Equity</stp>
        <stp>TRAIL_12M_NET_SALES</stp>
        <stp>[new model.xlsx]Raw!R169C35</stp>
        <stp>EQY_FUND_CRNCY=USD</stp>
        <stp>FA_ADJUSTED=Y</stp>
        <tr r="AI169" s="4"/>
      </tp>
      <tp t="s">
        <v>#N/A N/A</v>
        <stp/>
        <stp>##V3_BDHV12</stp>
        <stp>AVLR US Equity</stp>
        <stp>ENTERPRISE_VALUE</stp>
        <stp>10/24/2018</stp>
        <stp>10/24/2018</stp>
        <stp>[new model.xlsx]Raw (2)!R26C33</stp>
        <stp>EQY_FUND_CRNCY=USD</stp>
        <tr r="AG26" s="12"/>
      </tp>
      <tp>
        <v>176.596</v>
        <stp/>
        <stp>##V3_BDPV12</stp>
        <stp>ENV US Equity</stp>
        <stp>BEST_EBITDA</stp>
        <stp>[new model.xlsx]Raw (2)!R85C44</stp>
        <stp>BEST_FPERIOD_OVERRIDE=1TY</stp>
        <stp>EQY_FUND_CRNCY=USD</stp>
        <stp>FA_ADJUSTED=Y</stp>
        <tr r="AR85" s="12"/>
      </tp>
      <tp t="s">
        <v>Application Software</v>
        <stp/>
        <stp>##V3_BDPV12</stp>
        <stp>ANSS US Equity</stp>
        <stp>GICS_SUB_INDUSTRY_NAME</stp>
        <stp>[new model.xlsx]Raw (2)!R100C31</stp>
        <tr r="AE100" s="12"/>
      </tp>
      <tp>
        <v>66.569999999999993</v>
        <stp/>
        <stp>##V3_BDPV12</stp>
        <stp>FIVN US EQUITY</stp>
        <stp>IS_S&amp;M_EXPENSE_COMP_BASIS</stp>
        <stp>[new model.xlsx]Raw (2)!R60C41</stp>
        <stp>BEST_FPERIOD_OVERRIDE=1TY</stp>
        <stp>EQY_FUND_CRNCY=USD</stp>
        <stp>FA_ADJUSTED=Y</stp>
        <tr r="AO60" s="12"/>
      </tp>
      <tp>
        <v>173.52500000000001</v>
        <stp/>
        <stp>##V3_BDPV12</stp>
        <stp>BLKB US Equity</stp>
        <stp>IS_S&amp;M_EXPENSE_COMP_BASIS</stp>
        <stp>[new model.xlsx]Raw!R95C41</stp>
        <stp>BEST_FPERIOD_OVERRIDE=1TY</stp>
        <stp>EQY_FUND_CRNCY=USD</stp>
        <stp>FA_ADJUSTED=Y</stp>
        <tr r="AO95" s="4"/>
      </tp>
      <tp>
        <v>21620</v>
        <stp/>
        <stp>##V3_BDPV12</stp>
        <stp>ORCL US Equity</stp>
        <stp>BS_CASH_NEAR_CASH_ITEM</stp>
        <stp>[new model.xlsx]Combined Full Sample!R5C26</stp>
        <tr r="Z5" s="14"/>
      </tp>
      <tp>
        <v>3137.6972000000001</v>
        <stp/>
        <stp>##V3_BDHV12</stp>
        <stp>PS US Equity</stp>
        <stp>CUR_MKT_CAP</stp>
        <stp>10/24/2018</stp>
        <stp>10/24/2018</stp>
        <stp>[new model.xlsx]Raw (2)!R24C32</stp>
        <stp>EQY_FUND_CRNCY=USD</stp>
        <tr r="AF24" s="12"/>
      </tp>
      <tp>
        <v>607.70540000000005</v>
        <stp/>
        <stp>##V3_BDHV12</stp>
        <stp>APTI US Equity</stp>
        <stp>CURR_ENTP_VAL</stp>
        <stp>20181024-1AY</stp>
        <stp>10/24/2018</stp>
        <stp>[new model.xlsx]Sheet1!R7C127</stp>
        <stp>Dir=V</stp>
        <stp>CDR=5D</stp>
        <stp>Days=A</stp>
        <stp>Dts=H</stp>
        <stp>cols=1;rows=262</stp>
        <tr r="DW7" s="184"/>
      </tp>
      <tp>
        <v>9929.6257999999998</v>
        <stp/>
        <stp>##V3_BDHV12</stp>
        <stp>TTWO US Equity</stp>
        <stp>CURR_ENTP_VAL</stp>
        <stp>20181024-1AY</stp>
        <stp>10/24/2018</stp>
        <stp>[new model.xlsx]Sheet1!R7C183</stp>
        <stp>Dir=V</stp>
        <stp>CDR=5D</stp>
        <stp>Days=A</stp>
        <stp>Dts=H</stp>
        <stp>cols=1;rows=262</stp>
        <tr r="GA7" s="184"/>
      </tp>
      <tp t="s">
        <v>Application Software</v>
        <stp/>
        <stp>##V3_BDPV12</stp>
        <stp>SPSC US Equity</stp>
        <stp>GICS_SUB_INDUSTRY_NAME</stp>
        <stp>[new model.xlsx]Raw (2)!R102C31</stp>
        <tr r="AE102" s="12"/>
      </tp>
      <tp>
        <v>66.759</v>
        <stp/>
        <stp>##V3_BDPV12</stp>
        <stp>RMNI US Equity</stp>
        <stp>IS_S&amp;M_EXPENSE_COMP_BASIS</stp>
        <stp>[new model.xlsx]Raw!R187C41</stp>
        <stp>BEST_FPERIOD_OVERRIDE=1TY</stp>
        <stp>EQY_FUND_CRNCY=USD</stp>
        <stp>FA_ADJUSTED=Y</stp>
        <tr r="AO187" s="4"/>
      </tp>
      <tp t="s">
        <v>#N/A N/A</v>
        <stp/>
        <stp>##V3_BDPV12</stp>
        <stp>HUT CN Equity</stp>
        <stp>IS_S&amp;M_EXPENSE_COMP_BASIS</stp>
        <stp>[new model.xlsx]Raw!R216C41</stp>
        <stp>BEST_FPERIOD_OVERRIDE=1TY</stp>
        <stp>EQY_FUND_CRNCY=USD</stp>
        <stp>FA_ADJUSTED=Y</stp>
        <tr r="AO216" s="4"/>
      </tp>
      <tp>
        <v>78.600000000000009</v>
        <stp/>
        <stp>##V3_BDPV12</stp>
        <stp>QLYS US Equity</stp>
        <stp>BEST_GROSS_MARGIN</stp>
        <stp>[new model.xlsx]Raw!R100C39</stp>
        <stp>BEST_FPERIOD_OVERRIDE=1TY</stp>
        <stp>EQY_FUND_CRNCY=USD</stp>
        <stp>FA_ADJUSTED=Y</stp>
        <tr r="AM100" s="4"/>
      </tp>
      <tp>
        <v>53.300000000000004</v>
        <stp/>
        <stp>##V3_BDPV12</stp>
        <stp>SNCR US Equity</stp>
        <stp>BEST_GROSS_MARGIN</stp>
        <stp>[new model.xlsx]Raw!R202C39</stp>
        <stp>BEST_FPERIOD_OVERRIDE=1TY</stp>
        <stp>EQY_FUND_CRNCY=USD</stp>
        <stp>FA_ADJUSTED=Y</stp>
        <tr r="AM202" s="4"/>
      </tp>
      <tp>
        <v>663.50279999999998</v>
        <stp/>
        <stp>##V3_BDHV12</stp>
        <stp>QADB US Equity</stp>
        <stp>CURR_ENTP_VAL</stp>
        <stp>10/24/2018</stp>
        <stp>10/24/2018</stp>
        <stp>[new model.xlsx]Raw!R170C34</stp>
        <stp>EQY_FUND_CRNCY=USD</stp>
        <tr r="AH170" s="4"/>
      </tp>
      <tp>
        <v>40.912472999999999</v>
        <stp/>
        <stp>##V3_BDPV12</stp>
        <stp>ABT CN Equity</stp>
        <stp>IS_S&amp;M_EXPENSE_COMP_BASIS</stp>
        <stp>[new model.xlsx]Raw!R206C41</stp>
        <stp>BEST_FPERIOD_OVERRIDE=1TY</stp>
        <stp>EQY_FUND_CRNCY=USD</stp>
        <stp>FA_ADJUSTED=Y</stp>
        <tr r="AO206" s="4"/>
      </tp>
      <tp>
        <v>1425.5488</v>
        <stp/>
        <stp>##V3_BDHV12</stp>
        <stp>CBLK US Equity</stp>
        <stp>CURR_ENTP_VAL</stp>
        <stp>10/24/2018</stp>
        <stp>10/24/2018</stp>
        <stp>[new model.xlsx]Raw!R158C34</stp>
        <stp>EQY_FUND_CRNCY=USD</stp>
        <tr r="AH158" s="4"/>
      </tp>
      <tp>
        <v>52.300000000000004</v>
        <stp/>
        <stp>##V3_BDPV12</stp>
        <stp>QADB US Equity</stp>
        <stp>BEST_GROSS_MARGIN</stp>
        <stp>[new model.xlsx]Raw!R170C39</stp>
        <stp>BEST_FPERIOD_OVERRIDE=1TY</stp>
        <stp>EQY_FUND_CRNCY=USD</stp>
        <stp>FA_ADJUSTED=Y</stp>
        <tr r="AM170" s="4"/>
      </tp>
      <tp>
        <v>33.128</v>
        <stp/>
        <stp>##V3_BDPV12</stp>
        <stp>DSG CN Equity</stp>
        <stp>IS_S&amp;M_EXPENSE_COMP_BASIS</stp>
        <stp>[new model.xlsx]Raw!R116C41</stp>
        <stp>BEST_FPERIOD_OVERRIDE=1TY</stp>
        <stp>EQY_FUND_CRNCY=USD</stp>
        <stp>FA_ADJUSTED=Y</stp>
        <tr r="AO116" s="4"/>
      </tp>
      <tp>
        <v>44.26</v>
        <stp/>
        <stp>##V3_BDPV12</stp>
        <stp>BOX US EQUITY</stp>
        <stp>BEST_EBITDA</stp>
        <stp>[new model.xlsx]Raw (2)!R52C44</stp>
        <stp>BEST_FPERIOD_OVERRIDE=1TY</stp>
        <stp>EQY_FUND_CRNCY=USD</stp>
        <stp>FA_ADJUSTED=Y</stp>
        <tr r="AR52" s="12"/>
      </tp>
      <tp t="s">
        <v>#N/A N/A</v>
        <stp/>
        <stp>##V3_BDPV12</stp>
        <stp>SYKE US Equity</stp>
        <stp>IS_S&amp;M_EXPENSE_COMP_BASIS</stp>
        <stp>[new model.xlsx]Raw!R156C41</stp>
        <stp>BEST_FPERIOD_OVERRIDE=1TY</stp>
        <stp>EQY_FUND_CRNCY=USD</stp>
        <stp>FA_ADJUSTED=Y</stp>
        <tr r="AO156" s="4"/>
      </tp>
      <tp>
        <v>37.460999999999999</v>
        <stp/>
        <stp>##V3_BDPV12</stp>
        <stp>SPSC US Equity</stp>
        <stp>IS_GENL_&amp;_ADMIN_EXPN_COMP_BASIS</stp>
        <stp>[new model.xlsx]Raw (2)!R102C42</stp>
        <stp>BEST_FPERIOD_OVERRIDE=1TY</stp>
        <stp>EQY_FUND_CRNCY=USD</stp>
        <stp>FA_ADJUSTED=Y</stp>
        <tr r="AP102" s="12"/>
      </tp>
      <tp>
        <v>76.06</v>
        <stp/>
        <stp>##V3_BDPV12</stp>
        <stp>PS US Equity</stp>
        <stp>BEST_GROSS_MARGIN</stp>
        <stp>[new model.xlsx]Raw (2)!R24C39</stp>
        <stp>BEST_FPERIOD_OVERRIDE=1TY</stp>
        <stp>EQY_FUND_CRNCY=USD</stp>
        <stp>FA_ADJUSTED=Y</stp>
        <tr r="AM24" s="12"/>
      </tp>
      <tp>
        <v>303.31900000000002</v>
        <stp/>
        <stp>##V3_BDPV12</stp>
        <stp>BOX US Equity</stp>
        <stp>IS_S&amp;M_EXPENSE_COMP_BASIS</stp>
        <stp>[new model.xlsx]Raw!R106C41</stp>
        <stp>BEST_FPERIOD_OVERRIDE=1TY</stp>
        <stp>EQY_FUND_CRNCY=USD</stp>
        <stp>FA_ADJUSTED=Y</stp>
        <tr r="AO106" s="4"/>
      </tp>
      <tp t="s">
        <v>#N/A N/A</v>
        <stp/>
        <stp>##V3_BDPV12</stp>
        <stp>TPNL US Equity</stp>
        <stp>IS_S&amp;M_EXPENSE_COMP_BASIS</stp>
        <stp>[new model.xlsx]Raw!R221C41</stp>
        <stp>BEST_FPERIOD_OVERRIDE=1TY</stp>
        <stp>EQY_FUND_CRNCY=USD</stp>
        <stp>FA_ADJUSTED=Y</stp>
        <tr r="AO221" s="4"/>
      </tp>
      <tp t="s">
        <v>#N/A N/A</v>
        <stp/>
        <stp>##V3_BDPV12</stp>
        <stp>PRGX US Equity</stp>
        <stp>IS_S&amp;M_EXPENSE_COMP_BASIS</stp>
        <stp>[new model.xlsx]Raw!R215C41</stp>
        <stp>BEST_FPERIOD_OVERRIDE=1TY</stp>
        <stp>EQY_FUND_CRNCY=USD</stp>
        <stp>FA_ADJUSTED=Y</stp>
        <tr r="AO215" s="4"/>
      </tp>
      <tp>
        <v>131.57599999999999</v>
        <stp/>
        <stp>##V3_BDPV12</stp>
        <stp>AGYS US Equity</stp>
        <stp>TRAIL_12M_NET_SALES</stp>
        <stp>[new model.xlsx]Raw!R194C35</stp>
        <stp>EQY_FUND_CRNCY=USD</stp>
        <stp>FA_ADJUSTED=Y</stp>
        <tr r="AI194" s="4"/>
      </tp>
      <tp>
        <v>397.88499999999999</v>
        <stp/>
        <stp>##V3_BDPV12</stp>
        <stp>ALRM US Equity</stp>
        <stp>TRAIL_12M_NET_SALES</stp>
        <stp>[new model.xlsx]Raw!R120C35</stp>
        <stp>EQY_FUND_CRNCY=USD</stp>
        <stp>FA_ADJUSTED=Y</stp>
        <tr r="AI120" s="4"/>
      </tp>
      <tp>
        <v>371.03500000000003</v>
        <stp/>
        <stp>##V3_BDPV12</stp>
        <stp>ALTR US Equity</stp>
        <stp>TRAIL_12M_NET_SALES</stp>
        <stp>[new model.xlsx]Raw!R112C35</stp>
        <stp>EQY_FUND_CRNCY=USD</stp>
        <stp>FA_ADJUSTED=Y</stp>
        <tr r="AI112" s="4"/>
      </tp>
      <tp>
        <v>1016.2249999999999</v>
        <stp/>
        <stp>##V3_BDPV12</stp>
        <stp>ACIW US Equity</stp>
        <stp>TRAIL_12M_NET_SALES</stp>
        <stp>[new model.xlsx]Raw!R101C35</stp>
        <stp>EQY_FUND_CRNCY=USD</stp>
        <stp>FA_ADJUSTED=Y</stp>
        <tr r="AI101" s="4"/>
      </tp>
      <tp>
        <v>2170</v>
        <stp/>
        <stp>##V3_BDPV12</stp>
        <stp>ADP US Equity</stp>
        <stp>BS_CASH_NEAR_CASH_ITEM</stp>
        <stp>[new model.xlsx]Combined Full Sample!R8C26</stp>
        <tr r="Z8" s="14"/>
      </tp>
      <tp>
        <v>282.5</v>
        <stp/>
        <stp>##V3_BDPV12</stp>
        <stp>AZPN US Equity</stp>
        <stp>BEST_EBITDA</stp>
        <stp>[new model.xlsx]Raw (2)!R99C44</stp>
        <stp>BEST_FPERIOD_OVERRIDE=1TY</stp>
        <stp>EQY_FUND_CRNCY=USD</stp>
        <stp>FA_ADJUSTED=Y</stp>
        <tr r="AR99" s="12"/>
      </tp>
      <tp>
        <v>1685.05</v>
        <stp/>
        <stp>##V3_BDPV12</stp>
        <stp>SSNC US Equity</stp>
        <stp>BEST_EBITDA</stp>
        <stp>[new model.xlsx]Raw (2)!R70C44</stp>
        <stp>BEST_FPERIOD_OVERRIDE=1TY</stp>
        <stp>EQY_FUND_CRNCY=USD</stp>
        <stp>FA_ADJUSTED=Y</stp>
        <tr r="AR70" s="12"/>
      </tp>
      <tp>
        <v>13.212</v>
        <stp/>
        <stp>##V3_BDPV12</stp>
        <stp>VRNS US Equity</stp>
        <stp>BEST_EBITDA</stp>
        <stp>[new model.xlsx]Raw (2)!R61C44</stp>
        <stp>BEST_FPERIOD_OVERRIDE=1TY</stp>
        <stp>EQY_FUND_CRNCY=USD</stp>
        <stp>FA_ADJUSTED=Y</stp>
        <tr r="AR61" s="12"/>
      </tp>
      <tp>
        <v>78.542000000000002</v>
        <stp/>
        <stp>##V3_BDPV12</stp>
        <stp>ATTU US Equity</stp>
        <stp>TRAIL_12M_NET_SALES</stp>
        <stp>[new model.xlsx]Raw!R196C35</stp>
        <stp>EQY_FUND_CRNCY=USD</stp>
        <stp>FA_ADJUSTED=Y</stp>
        <tr r="AI196" s="4"/>
      </tp>
      <tp>
        <v>397.85700000000003</v>
        <stp/>
        <stp>##V3_BDPV12</stp>
        <stp>ATHN US Equity</stp>
        <stp>BEST_EBITDA</stp>
        <stp>[new model.xlsx]Raw (2)!R97C44</stp>
        <stp>BEST_FPERIOD_OVERRIDE=1TY</stp>
        <stp>EQY_FUND_CRNCY=USD</stp>
        <stp>FA_ADJUSTED=Y</stp>
        <tr r="AR97" s="12"/>
      </tp>
      <tp>
        <v>230.43299999999999</v>
        <stp/>
        <stp>##V3_BDPV12</stp>
        <stp>ATEN US Equity</stp>
        <stp>TRAIL_12M_NET_SALES</stp>
        <stp>[new model.xlsx]Raw!R189C35</stp>
        <stp>EQY_FUND_CRNCY=USD</stp>
        <stp>FA_ADJUSTED=Y</stp>
        <tr r="AI189" s="4"/>
      </tp>
      <tp>
        <v>177.60300000000001</v>
        <stp/>
        <stp>##V3_BDPV12</stp>
        <stp>APPF US Equity</stp>
        <stp>TRAIL_12M_NET_SALES</stp>
        <stp>[new model.xlsx]Raw!R126C35</stp>
        <stp>EQY_FUND_CRNCY=USD</stp>
        <stp>FA_ADJUSTED=Y</stp>
        <tr r="AI126" s="4"/>
      </tp>
      <tp>
        <v>213.15899999999999</v>
        <stp/>
        <stp>##V3_BDPV12</stp>
        <stp>AVLR US Equity</stp>
        <stp>TRAIL_12M_NET_SALES</stp>
        <stp>[new model.xlsx]Raw!R119C35</stp>
        <stp>EQY_FUND_CRNCY=USD</stp>
        <stp>FA_ADJUSTED=Y</stp>
        <tr r="AI119" s="4"/>
      </tp>
      <tp>
        <v>1.488</v>
        <stp/>
        <stp>##V3_BDPV12</stp>
        <stp>EVBG US Equity</stp>
        <stp>BEST_EBITDA</stp>
        <stp>[new model.xlsx]Raw (2)!R25C44</stp>
        <stp>BEST_FPERIOD_OVERRIDE=1TY</stp>
        <stp>EQY_FUND_CRNCY=USD</stp>
        <stp>FA_ADJUSTED=Y</stp>
        <tr r="AR25" s="12"/>
      </tp>
      <tp>
        <v>2906</v>
        <stp/>
        <stp>##V3_BDPV12</stp>
        <stp>AVYA US Equity</stp>
        <stp>TRAIL_12M_NET_SALES</stp>
        <stp>[new model.xlsx]Raw!R131C35</stp>
        <stp>EQY_FUND_CRNCY=USD</stp>
        <stp>FA_ADJUSTED=Y</stp>
        <tr r="AI131" s="4"/>
      </tp>
      <tp>
        <v>224.70499999999998</v>
        <stp/>
        <stp>##V3_BDPV12</stp>
        <stp>APTI US Equity</stp>
        <stp>TRAIL_12M_NET_SALES</stp>
        <stp>[new model.xlsx]Raw!R159C35</stp>
        <stp>EQY_FUND_CRNCY=USD</stp>
        <stp>FA_ADJUSTED=Y</stp>
        <tr r="AI159" s="4"/>
      </tp>
      <tp>
        <v>217.089</v>
        <stp/>
        <stp>##V3_BDPV12</stp>
        <stp>APPN US Equity</stp>
        <stp>TRAIL_12M_NET_SALES</stp>
        <stp>[new model.xlsx]Raw!R146C35</stp>
        <stp>EQY_FUND_CRNCY=USD</stp>
        <stp>FA_ADJUSTED=Y</stp>
        <tr r="AI146" s="4"/>
      </tp>
      <tp>
        <v>115.286</v>
        <stp/>
        <stp>##V3_BDPV12</stp>
        <stp>TWLO US EQUITY</stp>
        <stp>BS_CASH_NEAR_CASH_ITEM</stp>
        <stp>[new model.xlsx]Combined Full Sample!R175C26</stp>
        <tr r="Z175" s="14"/>
      </tp>
      <tp>
        <v>-12.155000000000001</v>
        <stp/>
        <stp>##V3_BDPV12</stp>
        <stp>SHOP US EQUITY</stp>
        <stp>TRAIL_12M_FREE_CASH_FLOW</stp>
        <stp>[new model.xlsx]Combined Full Sample!R172C25</stp>
        <tr r="Y172" s="14"/>
      </tp>
      <tp>
        <v>47</v>
        <stp/>
        <stp>##V3_BDPV12</stp>
        <stp>APPF US EQUITY</stp>
        <stp>BEST_EBITDA</stp>
        <stp>[new model.xlsx]Raw (2)!R43C44</stp>
        <stp>BEST_FPERIOD_OVERRIDE=1TY</stp>
        <stp>EQY_FUND_CRNCY=USD</stp>
        <stp>FA_ADJUSTED=Y</stp>
        <tr r="AR43" s="12"/>
      </tp>
      <tp>
        <v>6477.7470000000003</v>
        <stp/>
        <stp>##V3_BDHV12</stp>
        <stp>G US Equity</stp>
        <stp>CURR_ENTP_VAL</stp>
        <stp>20181024-1AY</stp>
        <stp>10/24/2018</stp>
        <stp>[new model.xlsx]Sheet1!R7C52</stp>
        <stp>Dir=V</stp>
        <stp>CDR=5D</stp>
        <stp>Days=A</stp>
        <stp>Dts=H</stp>
        <stp>cols=1;rows=262</stp>
        <tr r="AZ7" s="184"/>
      </tp>
      <tp>
        <v>4.5790716535960012</v>
        <stp/>
        <stp>##V3_BDPV12</stp>
        <stp>III US Equity</stp>
        <stp>TRAIL_12M_NET_INC</stp>
        <stp>[new model.xlsx]Raw!R217C45</stp>
        <stp>EQY_FUND_CRNCY=USD</stp>
        <stp>FA_ADJUSTED=Y</stp>
        <tr r="AS217" s="4"/>
      </tp>
      <tp>
        <v>237.32499999999999</v>
        <stp/>
        <stp>##V3_BDPV12</stp>
        <stp>MDSO US EQUITY</stp>
        <stp>BS_CASH_NEAR_CASH_ITEM</stp>
        <stp>[new model.xlsx]Combined Full Sample!R183C26</stp>
        <tr r="Z183" s="14"/>
      </tp>
      <tp t="s">
        <v>#N/A N/A</v>
        <stp/>
        <stp>##V3_BDPV12</stp>
        <stp>XELAU US Equity</stp>
        <stp>BEST_GROSS_MARGIN</stp>
        <stp>[new model.xlsx]Raw!R177C39</stp>
        <stp>BEST_FPERIOD_OVERRIDE=1TY</stp>
        <stp>EQY_FUND_CRNCY=USD</stp>
        <stp>FA_ADJUSTED=Y</stp>
        <tr r="AM177" s="4"/>
      </tp>
      <tp>
        <v>307.20999999999998</v>
        <stp/>
        <stp>##V3_BDPV12</stp>
        <stp>PEGA US Equity</stp>
        <stp>IS_S&amp;M_EXPENSE_COMP_BASIS</stp>
        <stp>[new model.xlsx]Raw!R87C41</stp>
        <stp>BEST_FPERIOD_OVERRIDE=1TY</stp>
        <stp>EQY_FUND_CRNCY=USD</stp>
        <stp>FA_ADJUSTED=Y</stp>
        <tr r="AO87" s="4"/>
      </tp>
      <tp t="s">
        <v>#N/A N/A</v>
        <stp/>
        <stp>##V3_BDHV12</stp>
        <stp>ATHN US Equity</stp>
        <stp>ENTERPRISE_VALUE</stp>
        <stp>10/24/2018</stp>
        <stp>10/24/2018</stp>
        <stp>[new model.xlsx]Raw (2)!R97C33</stp>
        <stp>EQY_FUND_CRNCY=USD</stp>
        <tr r="AG97" s="12"/>
      </tp>
      <tp>
        <v>-34.267000000000003</v>
        <stp/>
        <stp>##V3_BDPV12</stp>
        <stp>HDP US Equity</stp>
        <stp>BEST_EBITDA</stp>
        <stp>[new model.xlsx]Raw (2)!R49C44</stp>
        <stp>BEST_FPERIOD_OVERRIDE=1TY</stp>
        <stp>EQY_FUND_CRNCY=USD</stp>
        <stp>FA_ADJUSTED=Y</stp>
        <tr r="AR49" s="12"/>
      </tp>
      <tp>
        <v>1091.3782000000001</v>
        <stp/>
        <stp>##V3_BDHV12</stp>
        <stp>VRNS US Equity</stp>
        <stp>CURR_ENTP_VAL</stp>
        <stp>20181024-1AY</stp>
        <stp>10/24/2018</stp>
        <stp>[new model.xlsx]Sheet1!R7C104</stp>
        <stp>Dir=V</stp>
        <stp>CDR=5D</stp>
        <stp>Days=A</stp>
        <stp>Dts=H</stp>
        <stp>cols=1;rows=262</stp>
        <tr r="CZ7" s="184"/>
      </tp>
      <tp>
        <v>-29.518000000000001</v>
        <stp/>
        <stp>##V3_BDPV12</stp>
        <stp>ZUO US Equity</stp>
        <stp>TRAIL_12M_FREE_CASH_FLOW</stp>
        <stp>[new model.xlsx]Combined Full Sample!R102C25</stp>
        <tr r="Y102" s="14"/>
      </tp>
      <tp>
        <v>29.554000000000002</v>
        <stp/>
        <stp>##V3_BDPV12</stp>
        <stp>CRW LN Equity</stp>
        <stp>TRAIL_12M_FREE_CASH_FLOW</stp>
        <stp>[new model.xlsx]Combined Full Sample!R193C25</stp>
        <tr r="Y193" s="14"/>
      </tp>
      <tp>
        <v>11946</v>
        <stp/>
        <stp>##V3_BDPV12</stp>
        <stp>MSFT US Equity</stp>
        <stp>BS_CASH_NEAR_CASH_ITEM</stp>
        <stp>[new model.xlsx]Combined Full Sample!R4C26</stp>
        <tr r="Z4" s="14"/>
      </tp>
      <tp>
        <v>82.605999999999995</v>
        <stp/>
        <stp>##V3_BDPV12</stp>
        <stp>ESTC US Equity</stp>
        <stp>IS_S&amp;M_EXPENSE_COMP_BASIS</stp>
        <stp>[new model.xlsx]Raw!R85C41</stp>
        <stp>BEST_FPERIOD_OVERRIDE=1TY</stp>
        <stp>EQY_FUND_CRNCY=USD</stp>
        <stp>FA_ADJUSTED=Y</stp>
        <tr r="AO85" s="4"/>
      </tp>
      <tp t="s">
        <v>#N/A N/A</v>
        <stp/>
        <stp>##V3_BDHV12</stp>
        <stp>UPLD US Equity</stp>
        <stp>CURR_ENTP_VAL</stp>
        <stp>10/24/2018</stp>
        <stp>10/24/2018</stp>
        <stp>[new model.xlsx]Raw!R179C34</stp>
        <stp>EQY_FUND_CRNCY=USD</stp>
        <tr r="AH179" s="4"/>
      </tp>
      <tp t="s">
        <v>#N/A N/A</v>
        <stp/>
        <stp>##V3_BDPV12</stp>
        <stp>TIVO US Equity</stp>
        <stp>IS_S&amp;M_EXPENSE_COMP_BASIS</stp>
        <stp>[new model.xlsx]Raw!R150C41</stp>
        <stp>BEST_FPERIOD_OVERRIDE=1TY</stp>
        <stp>EQY_FUND_CRNCY=USD</stp>
        <stp>FA_ADJUSTED=Y</stp>
        <tr r="AO150" s="4"/>
      </tp>
      <tp t="s">
        <v>#N/A N/A</v>
        <stp/>
        <stp>##V3_BDPV12</stp>
        <stp>QIWI US Equity</stp>
        <stp>BEST_GROSS_MARGIN</stp>
        <stp>[new model.xlsx]Raw!R171C39</stp>
        <stp>BEST_FPERIOD_OVERRIDE=1TY</stp>
        <stp>EQY_FUND_CRNCY=USD</stp>
        <stp>FA_ADJUSTED=Y</stp>
        <tr r="AM171" s="4"/>
      </tp>
      <tp>
        <v>73.087000000000003</v>
        <stp/>
        <stp>##V3_BDPV12</stp>
        <stp>ZUO US Equity</stp>
        <stp>IS_S&amp;M_EXPENSE_COMP_BASIS</stp>
        <stp>[new model.xlsx]Raw!R127C41</stp>
        <stp>BEST_FPERIOD_OVERRIDE=1TY</stp>
        <stp>EQY_FUND_CRNCY=USD</stp>
        <stp>FA_ADJUSTED=Y</stp>
        <tr r="AO127" s="4"/>
      </tp>
      <tp>
        <v>75.5</v>
        <stp/>
        <stp>##V3_BDPV12</stp>
        <stp>SEND US Equity</stp>
        <stp>BEST_GROSS_MARGIN</stp>
        <stp>[new model.xlsx]Raw!R143C39</stp>
        <stp>BEST_FPERIOD_OVERRIDE=1TY</stp>
        <stp>EQY_FUND_CRNCY=USD</stp>
        <stp>FA_ADJUSTED=Y</stp>
        <tr r="AM143" s="4"/>
      </tp>
      <tp t="s">
        <v>#N/A N/A</v>
        <stp/>
        <stp>##V3_BDPV12</stp>
        <stp>SSC US Equity</stp>
        <stp>IS_S&amp;M_EXPENSE_COMP_BASIS</stp>
        <stp>[new model.xlsx]Raw!R207C41</stp>
        <stp>BEST_FPERIOD_OVERRIDE=1TY</stp>
        <stp>EQY_FUND_CRNCY=USD</stp>
        <stp>FA_ADJUSTED=Y</stp>
        <tr r="AO207" s="4"/>
      </tp>
      <tp>
        <v>13896</v>
        <stp/>
        <stp>##V3_BDPV12</stp>
        <stp>ORCL US Equity</stp>
        <stp>TRAIL_12M_FREE_CASH_FLOW</stp>
        <stp>[new model.xlsx]Combined Full Sample!R5C25</stp>
        <tr r="Y5" s="14"/>
      </tp>
      <tp>
        <v>2173.5488</v>
        <stp/>
        <stp>##V3_BDHV12</stp>
        <stp>CVLT US Equity</stp>
        <stp>CURR_ENTP_VAL</stp>
        <stp>10/24/2018</stp>
        <stp>10/24/2018</stp>
        <stp>[new model.xlsx]Raw!R109C34</stp>
        <stp>EQY_FUND_CRNCY=USD</stp>
        <tr r="AH109" s="4"/>
      </tp>
      <tp>
        <v>116.32040000000001</v>
        <stp/>
        <stp>##V3_BDHV12</stp>
        <stp>ALLT US Equity</stp>
        <stp>CURR_ENTP_VAL</stp>
        <stp>10/24/2018</stp>
        <stp>10/24/2018</stp>
        <stp>[new model.xlsx]Raw!R209C34</stp>
        <stp>EQY_FUND_CRNCY=USD</stp>
        <tr r="AH209" s="4"/>
      </tp>
      <tp>
        <v>1369.8477</v>
        <stp/>
        <stp>##V3_BDHV12</stp>
        <stp>PRGS US Equity</stp>
        <stp>CURR_ENTP_VAL</stp>
        <stp>10/24/2018</stp>
        <stp>10/24/2018</stp>
        <stp>[new model.xlsx]Raw!R152C34</stp>
        <stp>EQY_FUND_CRNCY=USD</stp>
        <tr r="AH152" s="4"/>
      </tp>
      <tp>
        <v>2495.6549</v>
        <stp/>
        <stp>##V3_BDHV12</stp>
        <stp>AVLR US Equity</stp>
        <stp>CURR_ENTP_VAL</stp>
        <stp>10/24/2018</stp>
        <stp>10/24/2018</stp>
        <stp>[new model.xlsx]Raw!R119C34</stp>
        <stp>EQY_FUND_CRNCY=USD</stp>
        <tr r="AH119" s="4"/>
      </tp>
      <tp>
        <v>1563.877</v>
        <stp/>
        <stp>##V3_BDHV12</stp>
        <stp>CLDR US Equity</stp>
        <stp>CURR_ENTP_VAL</stp>
        <stp>10/24/2018</stp>
        <stp>10/24/2018</stp>
        <stp>[new model.xlsx]Raw!R121C34</stp>
        <stp>EQY_FUND_CRNCY=USD</stp>
        <tr r="AH121" s="4"/>
      </tp>
      <tp>
        <v>2496.5340000000001</v>
        <stp/>
        <stp>##V3_BDHV12</stp>
        <stp>SMAR US Equity</stp>
        <stp>CURR_ENTP_VAL</stp>
        <stp>10/24/2018</stp>
        <stp>10/24/2018</stp>
        <stp>[new model.xlsx]Raw!R114C34</stp>
        <stp>EQY_FUND_CRNCY=USD</stp>
        <tr r="AH114" s="4"/>
      </tp>
      <tp t="s">
        <v>#N/A N/A</v>
        <stp/>
        <stp>##V3_BDPV12</stp>
        <stp>III US Equity</stp>
        <stp>IS_S&amp;M_EXPENSE_COMP_BASIS</stp>
        <stp>[new model.xlsx]Raw!R217C41</stp>
        <stp>BEST_FPERIOD_OVERRIDE=1TY</stp>
        <stp>EQY_FUND_CRNCY=USD</stp>
        <stp>FA_ADJUSTED=Y</stp>
        <tr r="AO217" s="4"/>
      </tp>
      <tp>
        <v>200.18799999999999</v>
        <stp/>
        <stp>##V3_BDPV12</stp>
        <stp>HDP US Equity</stp>
        <stp>IS_S&amp;M_EXPENSE_COMP_BASIS</stp>
        <stp>[new model.xlsx]Raw!R147C41</stp>
        <stp>BEST_FPERIOD_OVERRIDE=1TY</stp>
        <stp>EQY_FUND_CRNCY=USD</stp>
        <stp>FA_ADJUSTED=Y</stp>
        <tr r="AO147" s="4"/>
      </tp>
      <tp>
        <v>67.616</v>
        <stp/>
        <stp>##V3_BDPV12</stp>
        <stp>ENV US Equity</stp>
        <stp>BEST_GROSS_MARGIN</stp>
        <stp>[new model.xlsx]Raw!R113C39</stp>
        <stp>BEST_FPERIOD_OVERRIDE=1TY</stp>
        <stp>EQY_FUND_CRNCY=USD</stp>
        <stp>FA_ADJUSTED=Y</stp>
        <tr r="AM113" s="4"/>
      </tp>
      <tp>
        <v>2685.9827</v>
        <stp/>
        <stp>##V3_BDHV12</stp>
        <stp>EPAY US Equity</stp>
        <stp>CURR_ENTP_VAL</stp>
        <stp>10/24/2018</stp>
        <stp>10/24/2018</stp>
        <stp>[new model.xlsx]Raw!R104C34</stp>
        <stp>EQY_FUND_CRNCY=USD</stp>
        <tr r="AH104" s="4"/>
      </tp>
      <tp t="s">
        <v>#N/A N/A</v>
        <stp/>
        <stp>##V3_BDPV12</stp>
        <stp>VRNT US Equity</stp>
        <stp>IS_S&amp;M_EXPENSE_COMP_BASIS</stp>
        <stp>[new model.xlsx]Raw!R102C41</stp>
        <stp>BEST_FPERIOD_OVERRIDE=1TY</stp>
        <stp>EQY_FUND_CRNCY=USD</stp>
        <stp>FA_ADJUSTED=Y</stp>
        <tr r="AO102" s="4"/>
      </tp>
      <tp>
        <v>250.71299999999999</v>
        <stp/>
        <stp>##V3_BDPV12</stp>
        <stp>BNFT US Equity</stp>
        <stp>TRAIL_12M_NET_SALES</stp>
        <stp>[new model.xlsx]Raw!R167C35</stp>
        <stp>EQY_FUND_CRNCY=USD</stp>
        <stp>FA_ADJUSTED=Y</stp>
        <tr r="AI167" s="4"/>
      </tp>
      <tp>
        <v>83.914755</v>
        <stp/>
        <stp>##V3_BDPV12</stp>
        <stp>AMBR US Equity</stp>
        <stp>TRAIL_12M_NET_SALES</stp>
        <stp>[new model.xlsx]Raw!R205C35</stp>
        <stp>EQY_FUND_CRNCY=USD</stp>
        <stp>FA_ADJUSTED=Y</stp>
        <tr r="AI205" s="4"/>
      </tp>
      <tp>
        <v>92.15</v>
        <stp/>
        <stp>##V3_BDPV12</stp>
        <stp>ALLT US Equity</stp>
        <stp>TRAIL_12M_NET_SALES</stp>
        <stp>[new model.xlsx]Raw!R209C35</stp>
        <stp>EQY_FUND_CRNCY=USD</stp>
        <stp>FA_ADJUSTED=Y</stp>
        <tr r="AI209" s="4"/>
      </tp>
      <tp>
        <v>365.21499975585937</v>
        <stp/>
        <stp>##V3_BDPV12</stp>
        <stp>OMCL US Equity</stp>
        <stp>TRAIL_12M_GROSS_PROFIT</stp>
        <stp>[new model.xlsx]Raw (2)!R96C38</stp>
        <stp>EQY_FUND_CRNCY=USD</stp>
        <stp>FA_ADJUSTED=Y</stp>
        <tr r="AL96" s="12"/>
      </tp>
      <tp>
        <v>4.6070000000000002</v>
        <stp/>
        <stp>##V3_BDPV12</stp>
        <stp>PRSM LN Equity</stp>
        <stp>TRAIL_12M_FREE_CASH_FLOW</stp>
        <stp>[new model.xlsx]Combined Full Sample!R189C25</stp>
        <tr r="Y189" s="14"/>
      </tp>
      <tp>
        <v>-27.754999999999999</v>
        <stp/>
        <stp>##V3_BDPV12</stp>
        <stp>AVLR US Equity</stp>
        <stp>BEST_EBITDA</stp>
        <stp>[new model.xlsx]Raw (2)!R26C44</stp>
        <stp>BEST_FPERIOD_OVERRIDE=1TY</stp>
        <stp>EQY_FUND_CRNCY=USD</stp>
        <stp>FA_ADJUSTED=Y</stp>
        <tr r="AR26" s="12"/>
      </tp>
      <tp>
        <v>13</v>
        <stp/>
        <stp>##V3_BDPV12</stp>
        <stp>CNDT US Equity</stp>
        <stp>IS_RD_EXPEND</stp>
        <stp>[new model.xlsx]Raw!R88C40</stp>
        <stp>BEST_FPERIOD_OVERRIDE=1TY</stp>
        <stp>EQY_FUND_CRNCY=USD</stp>
        <stp>FA_ADJUSTED=Y</stp>
        <tr r="AN88" s="4"/>
      </tp>
      <tp>
        <v>-21.870999999999999</v>
        <stp/>
        <stp>##V3_BDPV12</stp>
        <stp>OKTA US EQUITY</stp>
        <stp>TRAIL_12M_FREE_CASH_FLOW</stp>
        <stp>[new model.xlsx]Combined Full Sample!R178C25</stp>
        <tr r="Y178" s="14"/>
      </tp>
      <tp>
        <v>-57.896322999999995</v>
        <stp/>
        <stp>##V3_BDPV12</stp>
        <stp>OPT CN Equity</stp>
        <stp>TRAIL_12M_FREE_CASH_FLOW</stp>
        <stp>[new model.xlsx]Combined Full Sample!R168C25</stp>
        <tr r="Y168" s="14"/>
      </tp>
      <tp>
        <v>1279.7593999999999</v>
        <stp/>
        <stp>##V3_BDHV12</stp>
        <stp>APPN US Equity</stp>
        <stp>CURR_ENTP_VAL</stp>
        <stp>20181024-1AY</stp>
        <stp>10/24/2018</stp>
        <stp>[new model.xlsx]Sheet1!R7C115</stp>
        <stp>Dir=V</stp>
        <stp>CDR=5D</stp>
        <stp>Days=A</stp>
        <stp>Dts=H</stp>
        <stp>cols=1;rows=262</stp>
        <tr r="DK7" s="184"/>
      </tp>
      <tp>
        <v>793.80520000000001</v>
        <stp/>
        <stp>##V3_BDHV12</stp>
        <stp>LPSN US Equity</stp>
        <stp>CURR_ENTP_VAL</stp>
        <stp>20181024-1AY</stp>
        <stp>10/24/2018</stp>
        <stp>[new model.xlsx]Sheet1!R7C125</stp>
        <stp>Dir=V</stp>
        <stp>CDR=5D</stp>
        <stp>Days=A</stp>
        <stp>Dts=H</stp>
        <stp>cols=1;rows=262</stp>
        <tr r="DU7" s="184"/>
      </tp>
      <tp>
        <v>267.77199999999999</v>
        <stp/>
        <stp>##V3_BDPV12</stp>
        <stp>DSG CN Equity</stp>
        <stp>TRAIL_12M_NET_SALES</stp>
        <stp>[new model.xlsx]Raw (2)!R89C35</stp>
        <stp>EQY_FUND_CRNCY=USD</stp>
        <stp>FA_ADJUSTED=Y</stp>
        <tr r="AI89" s="12"/>
      </tp>
      <tp t="s">
        <v>#N/A N/A</v>
        <stp/>
        <stp>##V3_BDHV12</stp>
        <stp>GLUU US Equity</stp>
        <stp>ENTERPRISE_VALUE</stp>
        <stp>10/24/2018</stp>
        <stp>10/24/2018</stp>
        <stp>[new model.xlsx]Raw (2)!R82C33</stp>
        <stp>EQY_FUND_CRNCY=USD</stp>
        <tr r="AG82" s="12"/>
      </tp>
      <tp>
        <v>1635.3177000000001</v>
        <stp/>
        <stp>##V3_BDHV12</stp>
        <stp>EVTC US Equity</stp>
        <stp>CURR_ENTP_VAL</stp>
        <stp>20181024-1AY</stp>
        <stp>10/24/2018</stp>
        <stp>[new model.xlsx]Sheet1!R7C103</stp>
        <stp>Dir=V</stp>
        <stp>CDR=5D</stp>
        <stp>Days=A</stp>
        <stp>Dts=H</stp>
        <stp>cols=1;rows=262</stp>
        <tr r="CY7" s="184"/>
      </tp>
      <tp>
        <v>111.1204</v>
        <stp/>
        <stp>##V3_BDHV12</stp>
        <stp>ATTU US Equity</stp>
        <stp>CURR_ENTP_VAL</stp>
        <stp>20181024-1AY</stp>
        <stp>10/24/2018</stp>
        <stp>[new model.xlsx]Sheet1!R7C151</stp>
        <stp>Dir=V</stp>
        <stp>CDR=5D</stp>
        <stp>Days=A</stp>
        <stp>Dts=H</stp>
        <stp>cols=1;rows=262</stp>
        <tr r="EU7" s="184"/>
      </tp>
      <tp>
        <v>72.924999999999997</v>
        <stp/>
        <stp>##V3_BDPV12</stp>
        <stp>SMAR US Equity</stp>
        <stp>IS_S&amp;M_EXPENSE_COMP_BASIS</stp>
        <stp>[new model.xlsx]Raw!R114C41</stp>
        <stp>BEST_FPERIOD_OVERRIDE=1TY</stp>
        <stp>EQY_FUND_CRNCY=USD</stp>
        <stp>FA_ADJUSTED=Y</stp>
        <tr r="AO114" s="4"/>
      </tp>
      <tp>
        <v>2648.3231000000001</v>
        <stp/>
        <stp>##V3_BDHV12</stp>
        <stp>TWLO US EQUITY</stp>
        <stp>CURR_ENTP_VAL</stp>
        <stp>20181024-1AY</stp>
        <stp>10/24/2018</stp>
        <stp>[new model.xlsx]Sheet1!R7C172</stp>
        <stp>Dir=V</stp>
        <stp>CDR=5D</stp>
        <stp>Days=A</stp>
        <stp>Dts=H</stp>
        <stp>cols=1;rows=262</stp>
        <tr r="FP7" s="184"/>
      </tp>
      <tp t="s">
        <v>#N/A N/A</v>
        <stp/>
        <stp>##V3_BDPV12</stp>
        <stp>ANSS US Equity</stp>
        <stp>IS_GENL_&amp;_ADMIN_EXPN_COMP_BASIS</stp>
        <stp>[new model.xlsx]Raw (2)!R100C42</stp>
        <stp>BEST_FPERIOD_OVERRIDE=1TY</stp>
        <stp>EQY_FUND_CRNCY=USD</stp>
        <stp>FA_ADJUSTED=Y</stp>
        <tr r="AP100" s="12"/>
      </tp>
      <tp>
        <v>82.52</v>
        <stp/>
        <stp>##V3_BDPV12</stp>
        <stp>TENB US Equity</stp>
        <stp>BEST_GROSS_MARGIN</stp>
        <stp>[new model.xlsx]Raw!R107C39</stp>
        <stp>BEST_FPERIOD_OVERRIDE=1TY</stp>
        <stp>EQY_FUND_CRNCY=USD</stp>
        <stp>FA_ADJUSTED=Y</stp>
        <tr r="AM107" s="4"/>
      </tp>
      <tp>
        <v>1169.1469</v>
        <stp/>
        <stp>##V3_BDHV12</stp>
        <stp>PRTHU US Equity</stp>
        <stp>CURR_ENTP_VAL</stp>
        <stp>10/24/2018</stp>
        <stp>10/24/2018</stp>
        <stp>[new model.xlsx]Raw!R169C34</stp>
        <stp>EQY_FUND_CRNCY=USD</stp>
        <tr r="AH169" s="4"/>
      </tp>
      <tp t="s">
        <v>Enterprise Value</v>
        <stp/>
        <stp>##V3_BFIELDINFOV12</stp>
        <stp>[new model.xlsx]Sheet1!R5C9</stp>
        <stp>CURR_ENTP_VAL</stp>
        <tr r="I5" s="184"/>
      </tp>
      <tp t="s">
        <v>#N/A N/A</v>
        <stp/>
        <stp>##V3_BDPV12</stp>
        <stp>SRT US Equity</stp>
        <stp>BEST_GROSS_MARGIN</stp>
        <stp>[new model.xlsx]Raw!R210C39</stp>
        <stp>BEST_FPERIOD_OVERRIDE=1TY</stp>
        <stp>EQY_FUND_CRNCY=USD</stp>
        <stp>FA_ADJUSTED=Y</stp>
        <tr r="AM210" s="4"/>
      </tp>
      <tp>
        <v>53.529000000000003</v>
        <stp/>
        <stp>##V3_BDPV12</stp>
        <stp>SCWX US Equity</stp>
        <stp>BEST_GROSS_MARGIN</stp>
        <stp>[new model.xlsx]Raw!R160C39</stp>
        <stp>BEST_FPERIOD_OVERRIDE=1TY</stp>
        <stp>EQY_FUND_CRNCY=USD</stp>
        <stp>FA_ADJUSTED=Y</stp>
        <tr r="AM160" s="4"/>
      </tp>
      <tp t="s">
        <v>#N/A N/A</v>
        <stp/>
        <stp>##V3_BDPV12</stp>
        <stp>MGI US Equity</stp>
        <stp>IS_S&amp;M_EXPENSE_COMP_BASIS</stp>
        <stp>[new model.xlsx]Raw!R204C41</stp>
        <stp>BEST_FPERIOD_OVERRIDE=1TY</stp>
        <stp>EQY_FUND_CRNCY=USD</stp>
        <stp>FA_ADJUSTED=Y</stp>
        <tr r="AO204" s="4"/>
      </tp>
      <tp>
        <v>1326.9347</v>
        <stp/>
        <stp>##V3_BDHV12</stp>
        <stp>CSGS US Equity</stp>
        <stp>CURR_ENTP_VAL</stp>
        <stp>10/24/2018</stp>
        <stp>10/24/2018</stp>
        <stp>[new model.xlsx]Raw!R161C34</stp>
        <stp>EQY_FUND_CRNCY=USD</stp>
        <tr r="AH161" s="4"/>
      </tp>
      <tp t="s">
        <v>#N/A N/A</v>
        <stp/>
        <stp>##V3_BDPV12</stp>
        <stp>SUM CN Equity</stp>
        <stp>IS_S&amp;M_EXPENSE_COMP_BASIS</stp>
        <stp>[new model.xlsx]Raw!R184C41</stp>
        <stp>BEST_FPERIOD_OVERRIDE=1TY</stp>
        <stp>EQY_FUND_CRNCY=USD</stp>
        <stp>FA_ADJUSTED=Y</stp>
        <tr r="AO184" s="4"/>
      </tp>
      <tp>
        <v>73.510999999999996</v>
        <stp/>
        <stp>##V3_BDPV12</stp>
        <stp>SVMK US Equity</stp>
        <stp>IS_S&amp;M_EXPENSE_COMP_BASIS</stp>
        <stp>[new model.xlsx]Raw!R154C41</stp>
        <stp>BEST_FPERIOD_OVERRIDE=1TY</stp>
        <stp>EQY_FUND_CRNCY=USD</stp>
        <stp>FA_ADJUSTED=Y</stp>
        <tr r="AO154" s="4"/>
      </tp>
      <tp>
        <v>42.300000000000004</v>
        <stp/>
        <stp>##V3_BDPV12</stp>
        <stp>SPNS US Equity</stp>
        <stp>BEST_GROSS_MARGIN</stp>
        <stp>[new model.xlsx]Raw!R180C39</stp>
        <stp>BEST_FPERIOD_OVERRIDE=1TY</stp>
        <stp>EQY_FUND_CRNCY=USD</stp>
        <stp>FA_ADJUSTED=Y</stp>
        <tr r="AM180" s="4"/>
      </tp>
      <tp>
        <v>58.570999999999998</v>
        <stp/>
        <stp>##V3_BDPV12</stp>
        <stp>SSTI US Equity</stp>
        <stp>BEST_GROSS_MARGIN</stp>
        <stp>[new model.xlsx]Raw!R190C39</stp>
        <stp>BEST_FPERIOD_OVERRIDE=1TY</stp>
        <stp>EQY_FUND_CRNCY=USD</stp>
        <stp>FA_ADJUSTED=Y</stp>
        <tr r="AM190" s="4"/>
      </tp>
      <tp t="s">
        <v>#N/A N/A</v>
        <stp/>
        <stp>##V3_BDPV12</stp>
        <stp>VRRM US Equity</stp>
        <stp>IS_S&amp;M_EXPENSE_COMP_BASIS</stp>
        <stp>[new model.xlsx]Raw!R141C41</stp>
        <stp>BEST_FPERIOD_OVERRIDE=1TY</stp>
        <stp>EQY_FUND_CRNCY=USD</stp>
        <stp>FA_ADJUSTED=Y</stp>
        <tr r="AO141" s="4"/>
      </tp>
      <tp>
        <v>763.25877220079951</v>
        <stp/>
        <stp>##V3_BDPV12</stp>
        <stp>CMCM US Equity</stp>
        <stp>TRAIL_12M_NET_SALES</stp>
        <stp>[new model.xlsx]Raw!R164C35</stp>
        <stp>EQY_FUND_CRNCY=USD</stp>
        <stp>FA_ADJUSTED=Y</stp>
        <tr r="AI164" s="4"/>
      </tp>
      <tp>
        <v>712.96299999999997</v>
        <stp/>
        <stp>##V3_BDPV12</stp>
        <stp>CISN US Equity</stp>
        <stp>TRAIL_12M_NET_SALES</stp>
        <stp>[new model.xlsx]Raw!R129C35</stp>
        <stp>EQY_FUND_CRNCY=USD</stp>
        <stp>FA_ADJUSTED=Y</stp>
        <tr r="AI129" s="4"/>
      </tp>
      <tp>
        <v>956</v>
        <stp/>
        <stp>##V3_BDPV12</stp>
        <stp>SYMC US Equity</stp>
        <stp>IS_RD_EXPEND</stp>
        <stp>[new model.xlsx]Raw!R50C40</stp>
        <stp>BEST_FPERIOD_OVERRIDE=1TY</stp>
        <stp>EQY_FUND_CRNCY=USD</stp>
        <stp>FA_ADJUSTED=Y</stp>
        <tr r="AN50" s="4"/>
      </tp>
      <tp>
        <v>7465.3680576171873</v>
        <stp/>
        <stp>##V3_BDPV12</stp>
        <stp>ADBE US Equity</stp>
        <stp>TRAIL_12M_GROSS_PROFIT</stp>
        <stp>[new model.xlsx]Raw (2)!R80C38</stp>
        <stp>EQY_FUND_CRNCY=USD</stp>
        <stp>FA_ADJUSTED=Y</stp>
        <tr r="AL80" s="12"/>
      </tp>
      <tp>
        <v>411.06400000000002</v>
        <stp/>
        <stp>##V3_BDPV12</stp>
        <stp>CLDR US Equity</stp>
        <stp>TRAIL_12M_NET_SALES</stp>
        <stp>[new model.xlsx]Raw!R121C35</stp>
        <stp>EQY_FUND_CRNCY=USD</stp>
        <stp>FA_ADJUSTED=Y</stp>
        <tr r="AI121" s="4"/>
      </tp>
      <tp>
        <v>162.01400000000001</v>
        <stp/>
        <stp>##V3_BDPV12</stp>
        <stp>CBLK US Equity</stp>
        <stp>TRAIL_12M_NET_SALES</stp>
        <stp>[new model.xlsx]Raw!R158C35</stp>
        <stp>EQY_FUND_CRNCY=USD</stp>
        <stp>FA_ADJUSTED=Y</stp>
        <tr r="AI158" s="4"/>
      </tp>
      <tp>
        <v>92.419000915527334</v>
        <stp/>
        <stp>##V3_BDPV12</stp>
        <stp>EVBG US Equity</stp>
        <stp>TRAIL_12M_GROSS_PROFIT</stp>
        <stp>[new model.xlsx]Raw (2)!R25C38</stp>
        <stp>EQY_FUND_CRNCY=USD</stp>
        <stp>FA_ADJUSTED=Y</stp>
        <tr r="AL25" s="12"/>
      </tp>
      <tp>
        <v>147.46700000000001</v>
        <stp/>
        <stp>##V3_BDPV12</stp>
        <stp>GWRE US Equity</stp>
        <stp>BEST_EBITDA</stp>
        <stp>[new model.xlsx]Raw (2)!R86C44</stp>
        <stp>BEST_FPERIOD_OVERRIDE=1TY</stp>
        <stp>EQY_FUND_CRNCY=USD</stp>
        <stp>FA_ADJUSTED=Y</stp>
        <tr r="AR86" s="12"/>
      </tp>
      <tp>
        <v>148.18</v>
        <stp/>
        <stp>##V3_BDPV12</stp>
        <stp>CASS US Equity</stp>
        <stp>TRAIL_12M_NET_SALES</stp>
        <stp>[new model.xlsx]Raw!R173C35</stp>
        <stp>EQY_FUND_CRNCY=USD</stp>
        <stp>FA_ADJUSTED=Y</stp>
        <tr r="AI173" s="4"/>
      </tp>
      <tp>
        <v>46.003999999999998</v>
        <stp/>
        <stp>##V3_BDPV12</stp>
        <stp>JCOM US Equity</stp>
        <stp>IS_RD_EXPEND</stp>
        <stp>[new model.xlsx]Raw!R92C40</stp>
        <stp>BEST_FPERIOD_OVERRIDE=1TY</stp>
        <stp>EQY_FUND_CRNCY=USD</stp>
        <stp>FA_ADJUSTED=Y</stp>
        <tr r="AN92" s="4"/>
      </tp>
      <tp>
        <v>1380.3109999999999</v>
        <stp/>
        <stp>##V3_BDPV12</stp>
        <stp>CATM US Equity</stp>
        <stp>TRAIL_12M_NET_SALES</stp>
        <stp>[new model.xlsx]Raw!R155C35</stp>
        <stp>EQY_FUND_CRNCY=USD</stp>
        <stp>FA_ADJUSTED=Y</stp>
        <tr r="AI155" s="4"/>
      </tp>
      <tp>
        <v>92.427999999999997</v>
        <stp/>
        <stp>##V3_BDPV12</stp>
        <stp>DOCU US EQUITY</stp>
        <stp>IS_RD_EXPEND</stp>
        <stp>[new model.xlsx]Raw (2)!R37C40</stp>
        <stp>BEST_FPERIOD_OVERRIDE=1TY</stp>
        <stp>EQY_FUND_CRNCY=USD</stp>
        <stp>FA_ADJUSTED=Y</stp>
        <tr r="AN37" s="12"/>
      </tp>
      <tp>
        <v>314.517</v>
        <stp/>
        <stp>##V3_BDPV12</stp>
        <stp>CYBR US Equity</stp>
        <stp>TRAIL_12M_NET_SALES</stp>
        <stp>[new model.xlsx]Raw!R111C35</stp>
        <stp>EQY_FUND_CRNCY=USD</stp>
        <stp>FA_ADJUSTED=Y</stp>
        <tr r="AI111" s="4"/>
      </tp>
      <tp>
        <v>210.614</v>
        <stp/>
        <stp>##V3_BDPV12</stp>
        <stp>FTNT US Equity</stp>
        <stp>IS_RD_EXPEND</stp>
        <stp>[new model.xlsx]Raw!R43C40</stp>
        <stp>BEST_FPERIOD_OVERRIDE=1TY</stp>
        <stp>EQY_FUND_CRNCY=USD</stp>
        <stp>FA_ADJUSTED=Y</stp>
        <tr r="AN43" s="4"/>
      </tp>
      <tp>
        <v>531.6</v>
        <stp/>
        <stp>##V3_BDPV12</stp>
        <stp>CSOD US Equity</stp>
        <stp>TRAIL_12M_NET_SALES</stp>
        <stp>[new model.xlsx]Raw!R103C35</stp>
        <stp>EQY_FUND_CRNCY=USD</stp>
        <stp>FA_ADJUSTED=Y</stp>
        <tr r="AI103" s="4"/>
      </tp>
      <tp>
        <v>710.53599999999994</v>
        <stp/>
        <stp>##V3_BDPV12</stp>
        <stp>CVLT US Equity</stp>
        <stp>TRAIL_12M_NET_SALES</stp>
        <stp>[new model.xlsx]Raw!R109C35</stp>
        <stp>EQY_FUND_CRNCY=USD</stp>
        <stp>FA_ADJUSTED=Y</stp>
        <tr r="AI109" s="4"/>
      </tp>
      <tp>
        <v>2543</v>
        <stp/>
        <stp>##V3_BDPV12</stp>
        <stp>CRM US Equity</stp>
        <stp>BS_CASH_NEAR_CASH_ITEM</stp>
        <stp>[new model.xlsx]Combined Full Sample!R7C26</stp>
        <tr r="Z7" s="14"/>
      </tp>
      <tp>
        <v>910.58399999999995</v>
        <stp/>
        <stp>##V3_BDPV12</stp>
        <stp>WDAY US EQUITY</stp>
        <stp>IS_RD_EXPEND</stp>
        <stp>[new model.xlsx]Raw (2)!R35C40</stp>
        <stp>BEST_FPERIOD_OVERRIDE=1TY</stp>
        <stp>EQY_FUND_CRNCY=USD</stp>
        <stp>FA_ADJUSTED=Y</stp>
        <tr r="AN35" s="12"/>
      </tp>
      <tp>
        <v>832.99599999999987</v>
        <stp/>
        <stp>##V3_BDPV12</stp>
        <stp>CSGS US Equity</stp>
        <stp>TRAIL_12M_NET_SALES</stp>
        <stp>[new model.xlsx]Raw!R161C35</stp>
        <stp>EQY_FUND_CRNCY=USD</stp>
        <stp>FA_ADJUSTED=Y</stp>
        <tr r="AI161" s="4"/>
      </tp>
      <tp>
        <v>255.64399999999998</v>
        <stp/>
        <stp>##V3_BDPV12</stp>
        <stp>CSVI US Equity</stp>
        <stp>TRAIL_12M_NET_SALES</stp>
        <stp>[new model.xlsx]Raw!R175C35</stp>
        <stp>EQY_FUND_CRNCY=USD</stp>
        <stp>FA_ADJUSTED=Y</stp>
        <tr r="AI175" s="4"/>
      </tp>
      <tp>
        <v>2.56</v>
        <stp/>
        <stp>##V3_BDPV12</stp>
        <stp>SUM CN Equity</stp>
        <stp>TRAIL_12M_NET_INC</stp>
        <stp>[new model.xlsx]Raw!R184C45</stp>
        <stp>EQY_FUND_CRNCY=USD</stp>
        <stp>FA_ADJUSTED=Y</stp>
        <tr r="AS184" s="4"/>
      </tp>
      <tp t="s">
        <v>#N/A N/A</v>
        <stp/>
        <stp>##V3_BDPV12</stp>
        <stp>MMS US Equity</stp>
        <stp>IS_S&amp;M_EXPENSE_COMP_BASIS</stp>
        <stp>[new model.xlsx]Raw!R89C41</stp>
        <stp>BEST_FPERIOD_OVERRIDE=1TY</stp>
        <stp>EQY_FUND_CRNCY=USD</stp>
        <stp>FA_ADJUSTED=Y</stp>
        <tr r="AO89" s="4"/>
      </tp>
      <tp>
        <v>690.01900000000001</v>
        <stp/>
        <stp>##V3_BDPV12</stp>
        <stp>UBI FP Equity</stp>
        <stp>BEST_EBITDA</stp>
        <stp>[new model.xlsx]Raw (2)!R75C44</stp>
        <stp>BEST_FPERIOD_OVERRIDE=1TY</stp>
        <stp>EQY_FUND_CRNCY=USD</stp>
        <stp>FA_ADJUSTED=Y</stp>
        <tr r="AR75" s="12"/>
      </tp>
      <tp>
        <v>2079.0820000000003</v>
        <stp/>
        <stp>##V3_BDPV12</stp>
        <stp>MDRX US Equity</stp>
        <stp>TRAIL_12M_NET_SALES</stp>
        <stp>[new model.xlsx]Raw (2)!R90C35</stp>
        <stp>EQY_FUND_CRNCY=USD</stp>
        <stp>FA_ADJUSTED=Y</stp>
        <tr r="AI90" s="12"/>
      </tp>
      <tp>
        <v>466.18</v>
        <stp/>
        <stp>##V3_BDPV12</stp>
        <stp>EBIX US Equity</stp>
        <stp>TRAIL_12M_NET_SALES</stp>
        <stp>[new model.xlsx]Raw (2)!R77C35</stp>
        <stp>EQY_FUND_CRNCY=USD</stp>
        <stp>FA_ADJUSTED=Y</stp>
        <tr r="AI77" s="12"/>
      </tp>
      <tp>
        <v>187.99</v>
        <stp/>
        <stp>##V3_BDPV12</stp>
        <stp>TEAM US Equity</stp>
        <stp>IS_S&amp;M_EXPENSE_COMP_BASIS</stp>
        <stp>[new model.xlsx]Raw!R39C41</stp>
        <stp>BEST_FPERIOD_OVERRIDE=1TY</stp>
        <stp>EQY_FUND_CRNCY=USD</stp>
        <stp>FA_ADJUSTED=Y</stp>
        <tr r="AO39" s="4"/>
      </tp>
      <tp>
        <v>2124.6828999999998</v>
        <stp/>
        <stp>##V3_BDHV12</stp>
        <stp>TTEC US Equity</stp>
        <stp>CURR_ENTP_VAL</stp>
        <stp>20181024-1AY</stp>
        <stp>10/24/2018</stp>
        <stp>[new model.xlsx]Sheet1!R7C130</stp>
        <stp>Dir=V</stp>
        <stp>CDR=5D</stp>
        <stp>Days=A</stp>
        <stp>Dts=H</stp>
        <stp>cols=1;rows=262</stp>
        <tr r="DZ7" s="184"/>
      </tp>
      <tp>
        <v>65.210999999999999</v>
        <stp/>
        <stp>##V3_BDPV12</stp>
        <stp>AVV LN Equity</stp>
        <stp>TRAIL_12M_FREE_CASH_FLOW</stp>
        <stp>[new model.xlsx]Combined Full Sample!R187C25</stp>
        <tr r="Y187" s="14"/>
      </tp>
      <tp>
        <v>4051.3254999999999</v>
        <stp/>
        <stp>##V3_BDHV12</stp>
        <stp>TVPT US Equity</stp>
        <stp>CURR_ENTP_VAL</stp>
        <stp>20181024-1AY</stp>
        <stp>10/24/2018</stp>
        <stp>[new model.xlsx]Sheet1!R7C102</stp>
        <stp>Dir=V</stp>
        <stp>CDR=5D</stp>
        <stp>Days=A</stp>
        <stp>Dts=H</stp>
        <stp>cols=1;rows=262</stp>
        <tr r="CX7" s="184"/>
      </tp>
      <tp>
        <v>129.0455</v>
        <stp/>
        <stp>##V3_BDHV12</stp>
        <stp>SSTI US Equity</stp>
        <stp>CURR_ENTP_VAL</stp>
        <stp>20181024-1AY</stp>
        <stp>10/24/2018</stp>
        <stp>[new model.xlsx]Sheet1!R7C147</stp>
        <stp>Dir=V</stp>
        <stp>CDR=5D</stp>
        <stp>Days=A</stp>
        <stp>Dts=H</stp>
        <stp>cols=1;rows=262</stp>
        <tr r="EQ7" s="184"/>
      </tp>
      <tp>
        <v>77.320000000000007</v>
        <stp/>
        <stp>##V3_BDPV12</stp>
        <stp>TLND US Equity</stp>
        <stp>BEST_GROSS_MARGIN</stp>
        <stp>[new model.xlsx]Raw!R136C39</stp>
        <stp>BEST_FPERIOD_OVERRIDE=1TY</stp>
        <stp>EQY_FUND_CRNCY=USD</stp>
        <stp>FA_ADJUSTED=Y</stp>
        <tr r="AM136" s="4"/>
      </tp>
      <tp>
        <v>20.748000000000001</v>
        <stp/>
        <stp>##V3_BDPV12</stp>
        <stp>TNAV US Equity</stp>
        <stp>IS_S&amp;M_EXPENSE_COMP_BASIS</stp>
        <stp>[new model.xlsx]Raw!R212C41</stp>
        <stp>BEST_FPERIOD_OVERRIDE=1TY</stp>
        <stp>EQY_FUND_CRNCY=USD</stp>
        <stp>FA_ADJUSTED=Y</stp>
        <tr r="AO212" s="4"/>
      </tp>
      <tp>
        <v>1333.3018999999999</v>
        <stp/>
        <stp>##V3_BDHV12</stp>
        <stp>TTEC US Equity</stp>
        <stp>CURR_ENTP_VAL</stp>
        <stp>10/24/2018</stp>
        <stp>10/24/2018</stp>
        <stp>[new model.xlsx]Raw!R162C34</stp>
        <stp>EQY_FUND_CRNCY=USD</stp>
        <tr r="AH162" s="4"/>
      </tp>
      <tp>
        <v>1610.761</v>
        <stp/>
        <stp>##V3_BDHV12</stp>
        <stp>GLOB US Equity</stp>
        <stp>CURR_ENTP_VAL</stp>
        <stp>10/24/2018</stp>
        <stp>10/24/2018</stp>
        <stp>[new model.xlsx]Raw!R138C34</stp>
        <stp>EQY_FUND_CRNCY=USD</stp>
        <tr r="AH138" s="4"/>
      </tp>
      <tp>
        <v>41.767000000000003</v>
        <stp/>
        <stp>##V3_BDPV12</stp>
        <stp>WNS US Equity</stp>
        <stp>IS_S&amp;M_EXPENSE_COMP_BASIS</stp>
        <stp>[new model.xlsx]Raw!R115C41</stp>
        <stp>BEST_FPERIOD_OVERRIDE=1TY</stp>
        <stp>EQY_FUND_CRNCY=USD</stp>
        <stp>FA_ADJUSTED=Y</stp>
        <tr r="AO115" s="4"/>
      </tp>
      <tp t="s">
        <v>#N/A N/A</v>
        <stp/>
        <stp>##V3_BDPV12</stp>
        <stp>UEPS US Equity</stp>
        <stp>IS_S&amp;M_EXPENSE_COMP_BASIS</stp>
        <stp>[new model.xlsx]Raw!R193C41</stp>
        <stp>BEST_FPERIOD_OVERRIDE=1TY</stp>
        <stp>EQY_FUND_CRNCY=USD</stp>
        <stp>FA_ADJUSTED=Y</stp>
        <tr r="AO193" s="4"/>
      </tp>
      <tp>
        <v>461.69420000000002</v>
        <stp/>
        <stp>##V3_BDHV12</stp>
        <stp>MODN US Equity</stp>
        <stp>CURR_ENTP_VAL</stp>
        <stp>10/24/2018</stp>
        <stp>10/24/2018</stp>
        <stp>[new model.xlsx]Raw!R183C34</stp>
        <stp>EQY_FUND_CRNCY=USD</stp>
        <tr r="AH183" s="4"/>
      </tp>
      <tp>
        <v>778.23159999999996</v>
        <stp/>
        <stp>##V3_BDHV12</stp>
        <stp>CMCM US Equity</stp>
        <stp>CURR_ENTP_VAL</stp>
        <stp>10/24/2018</stp>
        <stp>10/24/2018</stp>
        <stp>[new model.xlsx]Raw!R164C34</stp>
        <stp>EQY_FUND_CRNCY=USD</stp>
        <tr r="AH164" s="4"/>
      </tp>
      <tp>
        <v>330.23320000000001</v>
        <stp/>
        <stp>##V3_BDHV12</stp>
        <stp>MOBL US Equity</stp>
        <stp>CURR_ENTP_VAL</stp>
        <stp>10/24/2018</stp>
        <stp>10/24/2018</stp>
        <stp>[new model.xlsx]Raw!R185C34</stp>
        <stp>EQY_FUND_CRNCY=USD</stp>
        <tr r="AH185" s="4"/>
      </tp>
      <tp>
        <v>159.89199978637694</v>
        <stp/>
        <stp>##V3_BDPV12</stp>
        <stp>MB US Equity</stp>
        <stp>TRAIL_12M_GROSS_PROFIT</stp>
        <stp>[new model.xlsx]Raw!R142C38</stp>
        <stp>EQY_FUND_CRNCY=USD</stp>
        <stp>FA_ADJUSTED=Y</stp>
        <tr r="AL142" s="4"/>
      </tp>
      <tp t="s">
        <v>Enterprise Value</v>
        <stp/>
        <stp>##V3_BFIELDINFOV12</stp>
        <stp>[new model.xlsx]Sheet1!R5C8</stp>
        <stp>CURR_ENTP_VAL</stp>
        <tr r="H5" s="184"/>
      </tp>
      <tp>
        <v>111.593</v>
        <stp/>
        <stp>##V3_BDPV12</stp>
        <stp>RPD US Equity</stp>
        <stp>IS_S&amp;M_EXPENSE_COMP_BASIS</stp>
        <stp>[new model.xlsx]Raw!R145C41</stp>
        <stp>BEST_FPERIOD_OVERRIDE=1TY</stp>
        <stp>EQY_FUND_CRNCY=USD</stp>
        <stp>FA_ADJUSTED=Y</stp>
        <tr r="AO145" s="4"/>
      </tp>
      <tp>
        <v>2243.7000000000003</v>
        <stp/>
        <stp>##V3_BDPV12</stp>
        <stp>ADP US Equity</stp>
        <stp>TRAIL_12M_FREE_CASH_FLOW</stp>
        <stp>[new model.xlsx]Combined Full Sample!R8C25</stp>
        <tr r="Y8" s="14"/>
      </tp>
      <tp>
        <v>68.116</v>
        <stp/>
        <stp>##V3_BDPV12</stp>
        <stp>PRO US Equity</stp>
        <stp>IS_S&amp;M_EXPENSE_COMP_BASIS</stp>
        <stp>[new model.xlsx]Raw!R165C41</stp>
        <stp>BEST_FPERIOD_OVERRIDE=1TY</stp>
        <stp>EQY_FUND_CRNCY=USD</stp>
        <stp>FA_ADJUSTED=Y</stp>
        <tr r="AO165" s="4"/>
      </tp>
      <tp>
        <v>739.49379999999996</v>
        <stp/>
        <stp>##V3_BDHV12</stp>
        <stp>EGOV US Equity</stp>
        <stp>CURR_ENTP_VAL</stp>
        <stp>10/24/2018</stp>
        <stp>10/24/2018</stp>
        <stp>[new model.xlsx]Raw!R168C34</stp>
        <stp>EQY_FUND_CRNCY=USD</stp>
        <tr r="AH168" s="4"/>
      </tp>
      <tp>
        <v>55.363799999999998</v>
        <stp/>
        <stp>##V3_BDHV12</stp>
        <stp>XNET US Equity</stp>
        <stp>CURR_ENTP_VAL</stp>
        <stp>10/24/2018</stp>
        <stp>10/24/2018</stp>
        <stp>[new model.xlsx]Raw!R192C34</stp>
        <stp>EQY_FUND_CRNCY=USD</stp>
        <tr r="AH192" s="4"/>
      </tp>
      <tp>
        <v>91.507999999999996</v>
        <stp/>
        <stp>##V3_BDPV12</stp>
        <stp>TYPE US Equity</stp>
        <stp>IS_S&amp;M_EXPENSE_COMP_BASIS</stp>
        <stp>[new model.xlsx]Raw!R172C41</stp>
        <stp>BEST_FPERIOD_OVERRIDE=1TY</stp>
        <stp>EQY_FUND_CRNCY=USD</stp>
        <stp>FA_ADJUSTED=Y</stp>
        <tr r="AO172" s="4"/>
      </tp>
      <tp>
        <v>256.09230000000002</v>
        <stp/>
        <stp>##V3_BDHV12</stp>
        <stp>AMBR US Equity</stp>
        <stp>CURR_ENTP_VAL</stp>
        <stp>10/24/2018</stp>
        <stp>10/24/2018</stp>
        <stp>[new model.xlsx]Raw!R205C34</stp>
        <stp>EQY_FUND_CRNCY=USD</stp>
        <tr r="AH205" s="4"/>
      </tp>
      <tp>
        <v>52.627000000000002</v>
        <stp/>
        <stp>##V3_BDPV12</stp>
        <stp>QTWO US Equity</stp>
        <stp>BEST_GROSS_MARGIN</stp>
        <stp>[new model.xlsx]Raw!R123C39</stp>
        <stp>BEST_FPERIOD_OVERRIDE=1TY</stp>
        <stp>EQY_FUND_CRNCY=USD</stp>
        <stp>FA_ADJUSTED=Y</stp>
        <tr r="AM123" s="4"/>
      </tp>
      <tp t="s">
        <v>#N/A N/A</v>
        <stp/>
        <stp>##V3_BDPV12</stp>
        <stp>TTEC US Equity</stp>
        <stp>IS_S&amp;M_EXPENSE_COMP_BASIS</stp>
        <stp>[new model.xlsx]Raw!R162C41</stp>
        <stp>BEST_FPERIOD_OVERRIDE=1TY</stp>
        <stp>EQY_FUND_CRNCY=USD</stp>
        <stp>FA_ADJUSTED=Y</stp>
        <tr r="AO162" s="4"/>
      </tp>
      <tp t="s">
        <v>#N/A N/A</v>
        <stp/>
        <stp>##V3_BDPV12</stp>
        <stp>TVPT US Equity</stp>
        <stp>IS_S&amp;M_EXPENSE_COMP_BASIS</stp>
        <stp>[new model.xlsx]Raw!R132C41</stp>
        <stp>BEST_FPERIOD_OVERRIDE=1TY</stp>
        <stp>EQY_FUND_CRNCY=USD</stp>
        <stp>FA_ADJUSTED=Y</stp>
        <tr r="AO132" s="4"/>
      </tp>
      <tp>
        <v>89</v>
        <stp/>
        <stp>##V3_BDPV12</stp>
        <stp>PRGS US Equity</stp>
        <stp>BEST_GROSS_MARGIN</stp>
        <stp>[new model.xlsx]Raw!R152C39</stp>
        <stp>BEST_FPERIOD_OVERRIDE=1TY</stp>
        <stp>EQY_FUND_CRNCY=USD</stp>
        <stp>FA_ADJUSTED=Y</stp>
        <tr r="AM152" s="4"/>
      </tp>
      <tp>
        <v>91.683000000000007</v>
        <stp/>
        <stp>##V3_BDPV12</stp>
        <stp>VRNS US Equity</stp>
        <stp>BEST_GROSS_MARGIN</stp>
        <stp>[new model.xlsx]Raw!R134C39</stp>
        <stp>BEST_FPERIOD_OVERRIDE=1TY</stp>
        <stp>EQY_FUND_CRNCY=USD</stp>
        <stp>FA_ADJUSTED=Y</stp>
        <tr r="AM134" s="4"/>
      </tp>
      <tp>
        <v>-47.606999999999999</v>
        <stp/>
        <stp>##V3_BDPV12</stp>
        <stp>ALTR US Equity</stp>
        <stp>TRAIL_12M_NET_INC</stp>
        <stp>[new model.xlsx]Raw (2)!R92C45</stp>
        <stp>EQY_FUND_CRNCY=USD</stp>
        <stp>FA_ADJUSTED=Y</stp>
        <tr r="AS92" s="12"/>
      </tp>
      <tp>
        <v>-14.84694</v>
        <stp/>
        <stp>##V3_BDPV12</stp>
        <stp>GLUU US Equity</stp>
        <stp>TRAIL_12M_NET_INC</stp>
        <stp>[new model.xlsx]Raw (2)!R82C45</stp>
        <stp>EQY_FUND_CRNCY=USD</stp>
        <stp>FA_ADJUSTED=Y</stp>
        <tr r="AS82" s="12"/>
      </tp>
      <tp>
        <v>1241.722</v>
        <stp/>
        <stp>##V3_BDPV12</stp>
        <stp>LOGM US Equity</stp>
        <stp>BEST_SALES</stp>
        <stp>[new model.xlsx]Raw!R90C36</stp>
        <stp>BEST_FPERIOD_OVERRIDE=1TY</stp>
        <stp>EQY_FUND_CRNCY=USD</stp>
        <stp>FA_ADJUSTED=Y</stp>
        <tr r="AJ90" s="4"/>
      </tp>
      <tp>
        <v>-184.54894999999999</v>
        <stp/>
        <stp>##V3_BDPV12</stp>
        <stp>CLDR US Equity</stp>
        <stp>TRAIL_12M_NET_INC</stp>
        <stp>[new model.xlsx]Raw (2)!R58C45</stp>
        <stp>EQY_FUND_CRNCY=USD</stp>
        <stp>FA_ADJUSTED=Y</stp>
        <tr r="AS58" s="12"/>
      </tp>
      <tp>
        <v>1173.9190000000001</v>
        <stp/>
        <stp>##V3_BDPV12</stp>
        <stp>DATA US Equity</stp>
        <stp>BEST_SALES</stp>
        <stp>[new model.xlsx]Raw!R58C36</stp>
        <stp>BEST_FPERIOD_OVERRIDE=1TY</stp>
        <stp>EQY_FUND_CRNCY=USD</stp>
        <stp>FA_ADJUSTED=Y</stp>
        <tr r="AJ58" s="4"/>
      </tp>
      <tp>
        <v>-38.270650599999996</v>
        <stp/>
        <stp>##V3_BDPV12</stp>
        <stp>TLND US Equity</stp>
        <stp>TRAIL_12M_NET_INC</stp>
        <stp>[new model.xlsx]Raw (2)!R28C45</stp>
        <stp>EQY_FUND_CRNCY=USD</stp>
        <stp>FA_ADJUSTED=Y</stp>
        <tr r="AS28" s="12"/>
      </tp>
      <tp>
        <v>527.12900000000002</v>
        <stp/>
        <stp>##V3_BDPV12</stp>
        <stp>NEWR US Equity</stp>
        <stp>BEST_SALES</stp>
        <stp>[new model.xlsx]Raw!R82C36</stp>
        <stp>BEST_FPERIOD_OVERRIDE=1TY</stp>
        <stp>EQY_FUND_CRNCY=USD</stp>
        <stp>FA_ADJUSTED=Y</stp>
        <tr r="AJ82" s="4"/>
      </tp>
      <tp>
        <v>45.377000000000002</v>
        <stp/>
        <stp>##V3_BDPV12</stp>
        <stp>CARB US EQUITY</stp>
        <stp>TRAIL_12M_EBITDA</stp>
        <stp>[new model.xlsx]Raw (2)!R44C43</stp>
        <stp>EQY_FUND_CRNCY=USD</stp>
        <stp>FA_ADJUSTED=Y</stp>
        <tr r="AQ44" s="12"/>
      </tp>
      <tp>
        <v>60.455228033468003</v>
        <stp/>
        <stp>##V3_BDPV12</stp>
        <stp>ULTI US EQUITY</stp>
        <stp>TRAIL_12M_NET_INC</stp>
        <stp>[new model.xlsx]Raw (2)!R53C45</stp>
        <stp>EQY_FUND_CRNCY=USD</stp>
        <stp>FA_ADJUSTED=Y</stp>
        <tr r="AS53" s="12"/>
      </tp>
      <tp>
        <v>163.19999999999999</v>
        <stp/>
        <stp>##V3_BDPV12</stp>
        <stp>MGI US Equity</stp>
        <stp>TRAIL_12M_EBITDA</stp>
        <stp>[new model.xlsx]Raw!R204C43</stp>
        <stp>EQY_FUND_CRNCY=USD</stp>
        <stp>FA_ADJUSTED=Y</stp>
        <tr r="AQ204" s="4"/>
      </tp>
      <tp>
        <v>57.560192440201</v>
        <stp/>
        <stp>##V3_BDPV12</stp>
        <stp>QLYS US EQUITY</stp>
        <stp>TRAIL_12M_NET_INC</stp>
        <stp>[new model.xlsx]Raw (2)!R57C45</stp>
        <stp>EQY_FUND_CRNCY=USD</stp>
        <stp>FA_ADJUSTED=Y</stp>
        <tr r="AS57" s="12"/>
      </tp>
      <tp>
        <v>-32.942999999999998</v>
        <stp/>
        <stp>##V3_BDPV12</stp>
        <stp>COUP US EQUITY</stp>
        <stp>TRAIL_12M_EBITDA</stp>
        <stp>[new model.xlsx]Raw (2)!R51C43</stp>
        <stp>EQY_FUND_CRNCY=USD</stp>
        <stp>FA_ADJUSTED=Y</stp>
        <tr r="AQ51" s="12"/>
      </tp>
      <tp>
        <v>112.97499999999999</v>
        <stp/>
        <stp>##V3_BDPV12</stp>
        <stp>RP US Equity</stp>
        <stp>IS_GENL_&amp;_ADMIN_EXPN_COMP_BASIS</stp>
        <stp>[new model.xlsx]Raw!R75C42</stp>
        <stp>BEST_FPERIOD_OVERRIDE=1TY</stp>
        <stp>EQY_FUND_CRNCY=USD</stp>
        <stp>FA_ADJUSTED=Y</stp>
        <tr r="AP75" s="4"/>
      </tp>
      <tp>
        <v>2889</v>
        <stp/>
        <stp>##V3_BDPV12</stp>
        <stp>FIS US Equity</stp>
        <stp>TRAIL_12M_GROSS_PROFIT</stp>
        <stp>[new model.xlsx]Raw!R24C38</stp>
        <stp>EQY_FUND_CRNCY=USD</stp>
        <stp>FA_ADJUSTED=Y</stp>
        <tr r="AL24" s="4"/>
      </tp>
      <tp>
        <v>67.302999999999997</v>
        <stp/>
        <stp>##V3_BDPV12</stp>
        <stp>SWI US Equity</stp>
        <stp>IS_GENL_&amp;_ADMIN_EXPN_COMP_BASIS</stp>
        <stp>[new model.xlsx]Raw!R84C42</stp>
        <stp>BEST_FPERIOD_OVERRIDE=1TY</stp>
        <stp>EQY_FUND_CRNCY=USD</stp>
        <stp>FA_ADJUSTED=Y</stp>
        <tr r="AP84" s="4"/>
      </tp>
      <tp>
        <v>17.967239999999997</v>
        <stp/>
        <stp>##V3_BDPV12</stp>
        <stp>ELLI US EQUITY</stp>
        <stp>TRAIL_12M_NET_INC</stp>
        <stp>[new model.xlsx]Raw (2)!R63C45</stp>
        <stp>EQY_FUND_CRNCY=USD</stp>
        <stp>FA_ADJUSTED=Y</stp>
        <tr r="AS63" s="12"/>
      </tp>
      <tp>
        <v>41.803999999999995</v>
        <stp/>
        <stp>##V3_BDPV12</stp>
        <stp>DSG CN Equity</stp>
        <stp>IS_RD_EXPEND</stp>
        <stp>[new model.xlsx]Raw (2)!R89C40</stp>
        <stp>BEST_FPERIOD_OVERRIDE=1TY</stp>
        <stp>EQY_FUND_CRNCY=USD</stp>
        <stp>FA_ADJUSTED=Y</stp>
        <tr r="AN89" s="12"/>
      </tp>
      <tp>
        <v>406</v>
        <stp/>
        <stp>##V3_BDPV12</stp>
        <stp>CA US Equity</stp>
        <stp>IS_GENL_&amp;_ADMIN_EXPN_COMP_BASIS</stp>
        <stp>[new model.xlsx]Raw!R35C42</stp>
        <stp>BEST_FPERIOD_OVERRIDE=1TY</stp>
        <stp>EQY_FUND_CRNCY=USD</stp>
        <stp>FA_ADJUSTED=Y</stp>
        <tr r="AP35" s="4"/>
      </tp>
      <tp>
        <v>52.627000000000002</v>
        <stp/>
        <stp>##V3_BDPV12</stp>
        <stp>QTWO US EQUITY</stp>
        <stp>BEST_GROSS_MARGIN</stp>
        <stp>[new model.xlsx]Raw (2)!R46C39</stp>
        <stp>BEST_FPERIOD_OVERRIDE=1TY</stp>
        <stp>EQY_FUND_CRNCY=USD</stp>
        <stp>FA_ADJUSTED=Y</stp>
        <tr r="AM46" s="12"/>
      </tp>
      <tp>
        <v>30.292999999999999</v>
        <stp/>
        <stp>##V3_BDPV12</stp>
        <stp>RPD US Equity</stp>
        <stp>IS_GENL_&amp;_ADMIN_EXPN_COMP_BASIS</stp>
        <stp>[new model.xlsx]Raw!R145C42</stp>
        <stp>BEST_FPERIOD_OVERRIDE=1TY</stp>
        <stp>EQY_FUND_CRNCY=USD</stp>
        <stp>FA_ADJUSTED=Y</stp>
        <tr r="AP145" s="4"/>
      </tp>
      <tp>
        <v>1005.701</v>
        <stp/>
        <stp>##V3_BDPV12</stp>
        <stp>ACIW US Equity</stp>
        <stp>Sales_rev_turn</stp>
        <stp>[new model.xlsx]Combined Full Sample!R77C7</stp>
        <stp>EQY_FUND_YEAR=2016</stp>
        <tr r="G77" s="14"/>
      </tp>
      <tp>
        <v>704.2</v>
        <stp/>
        <stp>##V3_BDPV12</stp>
        <stp>CDAY US Equity</stp>
        <stp>Sales_rev_turn</stp>
        <stp>[new model.xlsx]Combined Full Sample!R59C7</stp>
        <stp>EQY_FUND_YEAR=2016</stp>
        <tr r="G59" s="14"/>
      </tp>
      <tp>
        <v>20.841999999999999</v>
        <stp/>
        <stp>##V3_BDPV12</stp>
        <stp>SAIL US Equity</stp>
        <stp>BEST_EBITDA</stp>
        <stp>[new model.xlsx]Raw!R118C44</stp>
        <stp>BEST_FPERIOD_OVERRIDE=1TY</stp>
        <stp>EQY_FUND_CRNCY=USD</stp>
        <stp>FA_ADJUSTED=Y</stp>
        <tr r="AR118" s="4"/>
      </tp>
      <tp>
        <v>286.65500000000003</v>
        <stp/>
        <stp>##V3_BDPV12</stp>
        <stp>JKHY US Equity</stp>
        <stp>BEST_NET_INCOME</stp>
        <stp>[new model.xlsx]Raw!R51C46</stp>
        <stp>BEST_FPERIOD_OVERRIDE=1TY</stp>
        <stp>EQY_FUND_CRNCY=USD</stp>
        <stp>FA_ADJUSTED=Y</stp>
        <tr r="AT51" s="4"/>
      </tp>
      <tp>
        <v>2888.2925</v>
        <stp/>
        <stp>##V3_BDHV12</stp>
        <stp>VRNT US Equity</stp>
        <stp>CUR_MKT_CAP</stp>
        <stp>10/24/2018</stp>
        <stp>10/24/2018</stp>
        <stp>[new model.xlsx]Raw!R102C33</stp>
        <stp>EQY_FUND_CRNCY=USD</stp>
        <tr r="AG102" s="4"/>
      </tp>
      <tp>
        <v>11501.115</v>
        <stp/>
        <stp>##V3_BDHV12</stp>
        <stp>JKHY US Equity</stp>
        <stp>CUR_MKT_CAP</stp>
        <stp>10/24/2018</stp>
        <stp>10/24/2018</stp>
        <stp>[new model.xlsx]Raw!R51C33</stp>
        <stp>EQY_FUND_CRNCY=USD</stp>
        <tr r="AG51" s="4"/>
      </tp>
      <tp>
        <v>47.989678815896774</v>
        <stp/>
        <stp>##V3_BDPV12</stp>
        <stp>PAGS US Equity</stp>
        <stp>IS_GENL_&amp;_ADMIN_EXPN_COMP_BASIS</stp>
        <stp>[new model.xlsx]Raw!R54C42</stp>
        <stp>BEST_FPERIOD_OVERRIDE=1TY</stp>
        <stp>EQY_FUND_CRNCY=USD</stp>
        <stp>FA_ADJUSTED=Y</stp>
        <tr r="AP54" s="4"/>
      </tp>
      <tp>
        <v>1366.4870000000001</v>
        <stp/>
        <stp>##V3_BDHV12</stp>
        <stp>TIVO US Equity</stp>
        <stp>CUR_MKT_CAP</stp>
        <stp>10/24/2018</stp>
        <stp>10/24/2018</stp>
        <stp>[new model.xlsx]Raw!R150C33</stp>
        <stp>EQY_FUND_CRNCY=USD</stp>
        <tr r="AG150" s="4"/>
      </tp>
      <tp>
        <v>30.77</v>
        <stp/>
        <stp>##V3_BDPV12</stp>
        <stp>SNCR US Equity</stp>
        <stp>BEST_EBITDA</stp>
        <stp>[new model.xlsx]Raw!R202C44</stp>
        <stp>BEST_FPERIOD_OVERRIDE=1TY</stp>
        <stp>EQY_FUND_CRNCY=USD</stp>
        <stp>FA_ADJUSTED=Y</stp>
        <tr r="AR202" s="4"/>
      </tp>
      <tp>
        <v>16922.6273</v>
        <stp/>
        <stp>##V3_BDHV12</stp>
        <stp>CHKP US Equity</stp>
        <stp>CUR_MKT_CAP</stp>
        <stp>10/24/2018</stp>
        <stp>10/24/2018</stp>
        <stp>[new model.xlsx]Raw!R38C33</stp>
        <stp>EQY_FUND_CRNCY=USD</stp>
        <tr r="AG38" s="4"/>
      </tp>
      <tp>
        <v>1163.4760095214842</v>
        <stp/>
        <stp>##V3_BDPV12</stp>
        <stp>SQ US EQUITY</stp>
        <stp>TRAIL_12M_GROSS_PROFIT</stp>
        <stp>[new model.xlsx]Raw (2)!R55C38</stp>
        <stp>EQY_FUND_CRNCY=USD</stp>
        <stp>FA_ADJUSTED=Y</stp>
        <tr r="AL55" s="12"/>
      </tp>
      <tp>
        <v>3460.5259999999998</v>
        <stp/>
        <stp>##V3_BDHV12</stp>
        <stp>COUP US EQUITY</stp>
        <stp>CUR_MKT_CAP</stp>
        <stp>10/24/2018</stp>
        <stp>10/24/2018</stp>
        <stp>[new model.xlsx]Raw (2)!R51C32</stp>
        <stp>EQY_FUND_CRNCY=USD</stp>
        <tr r="AF51" s="12"/>
      </tp>
      <tp>
        <v>20.388999999999999</v>
        <stp/>
        <stp>##V3_BDPV12</stp>
        <stp>BNFT US Equity</stp>
        <stp>BEST_EBITDA</stp>
        <stp>[new model.xlsx]Raw!R167C44</stp>
        <stp>BEST_FPERIOD_OVERRIDE=1TY</stp>
        <stp>EQY_FUND_CRNCY=USD</stp>
        <stp>FA_ADJUSTED=Y</stp>
        <tr r="AR167" s="4"/>
      </tp>
      <tp>
        <v>762.5</v>
        <stp/>
        <stp>##V3_BDPV12</stp>
        <stp>DOCU US Equity</stp>
        <stp>BEST_SALES</stp>
        <stp>[new model.xlsx]Raw!R69C36</stp>
        <stp>BEST_FPERIOD_OVERRIDE=1TY</stp>
        <stp>EQY_FUND_CRNCY=USD</stp>
        <stp>FA_ADJUSTED=Y</stp>
        <tr r="AJ69" s="4"/>
      </tp>
      <tp>
        <v>-49.106000000000002</v>
        <stp/>
        <stp>##V3_BDPV12</stp>
        <stp>SMAR US Equity</stp>
        <stp>TRAIL_12M_NET_INC</stp>
        <stp>[new model.xlsx]Raw (2)!R14C45</stp>
        <stp>EQY_FUND_CRNCY=USD</stp>
        <stp>FA_ADJUSTED=Y</stp>
        <tr r="AS14" s="12"/>
      </tp>
      <tp>
        <v>557.52800000000002</v>
        <stp/>
        <stp>##V3_BDPV12</stp>
        <stp>JKHY US Equity</stp>
        <stp>TRAIL_12M_EBITDA</stp>
        <stp>[new model.xlsx]Raw!R51C43</stp>
        <stp>EQY_FUND_CRNCY=USD</stp>
        <stp>FA_ADJUSTED=Y</stp>
        <tr r="AQ51" s="4"/>
      </tp>
      <tp>
        <v>32.633461555523006</v>
        <stp/>
        <stp>##V3_BDPV12</stp>
        <stp>OMCL US Equity</stp>
        <stp>TRAIL_12M_NET_INC</stp>
        <stp>[new model.xlsx]Raw (2)!R96C45</stp>
        <stp>EQY_FUND_CRNCY=USD</stp>
        <stp>FA_ADJUSTED=Y</stp>
        <tr r="AS96" s="12"/>
      </tp>
      <tp>
        <v>421.39700000000005</v>
        <stp/>
        <stp>##V3_BDPV12</stp>
        <stp>JCOM US Equity</stp>
        <stp>TRAIL_12M_EBITDA</stp>
        <stp>[new model.xlsx]Raw!R92C43</stp>
        <stp>EQY_FUND_CRNCY=USD</stp>
        <stp>FA_ADJUSTED=Y</stp>
        <tr r="AQ92" s="4"/>
      </tp>
      <tp t="s">
        <v>#N/A N/A</v>
        <stp/>
        <stp>##V3_BDPV12</stp>
        <stp>WEX US Equity</stp>
        <stp>IS_GENL_&amp;_ADMIN_EXPN_COMP_BASIS</stp>
        <stp>[new model.xlsx]Raw!R61C42</stp>
        <stp>BEST_FPERIOD_OVERRIDE=1TY</stp>
        <stp>EQY_FUND_CRNCY=USD</stp>
        <stp>FA_ADJUSTED=Y</stp>
        <tr r="AP61" s="4"/>
      </tp>
      <tp>
        <v>2690.5739580078125</v>
        <stp/>
        <stp>##V3_BDPV12</stp>
        <stp>RHT US Equity</stp>
        <stp>TRAIL_12M_GROSS_PROFIT</stp>
        <stp>[new model.xlsx]Raw!R32C38</stp>
        <stp>EQY_FUND_CRNCY=USD</stp>
        <stp>FA_ADJUSTED=Y</stp>
        <tr r="AL32" s="4"/>
      </tp>
      <tp>
        <v>720.1</v>
        <stp/>
        <stp>##V3_BDPV12</stp>
        <stp>MDSO US EQUITY</stp>
        <stp>BEST_SALES</stp>
        <stp>[new model.xlsx]Raw (2)!R59C36</stp>
        <stp>BEST_FPERIOD_OVERRIDE=1TY</stp>
        <stp>EQY_FUND_CRNCY=USD</stp>
        <stp>FA_ADJUSTED=Y</stp>
        <tr r="AJ59" s="12"/>
      </tp>
      <tp t="s">
        <v>#N/A N/A</v>
        <stp/>
        <stp>##V3_BDPV12</stp>
        <stp>SSC US Equity</stp>
        <stp>IS_GENL_&amp;_ADMIN_EXPN_COMP_BASIS</stp>
        <stp>[new model.xlsx]Raw!R207C42</stp>
        <stp>BEST_FPERIOD_OVERRIDE=1TY</stp>
        <stp>EQY_FUND_CRNCY=USD</stp>
        <stp>FA_ADJUSTED=Y</stp>
        <tr r="AP207" s="4"/>
      </tp>
      <tp>
        <v>83.378</v>
        <stp/>
        <stp>##V3_BDPV12</stp>
        <stp>PAYC US Equity</stp>
        <stp>BEST_GROSS_MARGIN</stp>
        <stp>[new model.xlsx]Raw!R62C39</stp>
        <stp>BEST_FPERIOD_OVERRIDE=1TY</stp>
        <stp>EQY_FUND_CRNCY=USD</stp>
        <stp>FA_ADJUSTED=Y</stp>
        <tr r="AM62" s="4"/>
      </tp>
      <tp>
        <v>59.675000000000004</v>
        <stp/>
        <stp>##V3_BDPV12</stp>
        <stp>GWRE US Equity</stp>
        <stp>BEST_GROSS_MARGIN</stp>
        <stp>[new model.xlsx]Raw!R64C39</stp>
        <stp>BEST_FPERIOD_OVERRIDE=1TY</stp>
        <stp>EQY_FUND_CRNCY=USD</stp>
        <stp>FA_ADJUSTED=Y</stp>
        <tr r="AM64" s="4"/>
      </tp>
      <tp>
        <v>123.123</v>
        <stp/>
        <stp>##V3_BDPV12</stp>
        <stp>BL US Equity</stp>
        <stp>Sales_rev_turn</stp>
        <stp>[new model.xlsx]Combined Full Sample!R93C7</stp>
        <stp>EQY_FUND_YEAR=2016</stp>
        <tr r="G93" s="14"/>
      </tp>
      <tp>
        <v>56.7</v>
        <stp/>
        <stp>##V3_BDPV12</stp>
        <stp>MANH US Equity</stp>
        <stp>BEST_GROSS_MARGIN</stp>
        <stp>[new model.xlsx]Raw!R99C39</stp>
        <stp>BEST_FPERIOD_OVERRIDE=1TY</stp>
        <stp>EQY_FUND_CRNCY=USD</stp>
        <stp>FA_ADJUSTED=Y</stp>
        <tr r="AM99" s="4"/>
      </tp>
      <tp>
        <v>83.113</v>
        <stp/>
        <stp>##V3_BDPV12</stp>
        <stp>LOGM US EQUITY</stp>
        <stp>BEST_GROSS_MARGIN</stp>
        <stp>[new model.xlsx]Raw (2)!R65C39</stp>
        <stp>BEST_FPERIOD_OVERRIDE=1TY</stp>
        <stp>EQY_FUND_CRNCY=USD</stp>
        <stp>FA_ADJUSTED=Y</stp>
        <tr r="AM65" s="12"/>
      </tp>
      <tp>
        <v>152.2989994506836</v>
        <stp/>
        <stp>##V3_BDPV12</stp>
        <stp>ZS US Equity</stp>
        <stp>TRAIL_12M_GROSS_PROFIT</stp>
        <stp>[new model.xlsx]Raw!R86C38</stp>
        <stp>EQY_FUND_CRNCY=USD</stp>
        <stp>FA_ADJUSTED=Y</stp>
        <tr r="AL86" s="4"/>
      </tp>
      <tp>
        <v>208.20000000000002</v>
        <stp/>
        <stp>##V3_BDPV12</stp>
        <stp>FICO US Equity</stp>
        <stp>BEST_NET_INCOME</stp>
        <stp>[new model.xlsx]Raw!R72C46</stp>
        <stp>BEST_FPERIOD_OVERRIDE=1TY</stp>
        <stp>EQY_FUND_CRNCY=USD</stp>
        <stp>FA_ADJUSTED=Y</stp>
        <tr r="AT72" s="4"/>
      </tp>
      <tp t="s">
        <v>Application Software</v>
        <stp/>
        <stp>##V3_BDPV12</stp>
        <stp>ULTI US Equity</stp>
        <stp>GICS_SUB_INDUSTRY_NAME</stp>
        <stp>[new model.xlsx]Raw!R57C32</stp>
        <tr r="AF57" s="4"/>
      </tp>
      <tp t="s">
        <v>#N/A N/A</v>
        <stp/>
        <stp>##V3_BDPV12</stp>
        <stp>MJCO US Equity</stp>
        <stp>BEST_EBITDA</stp>
        <stp>[new model.xlsx]Raw!R203C44</stp>
        <stp>BEST_FPERIOD_OVERRIDE=1TY</stp>
        <stp>EQY_FUND_CRNCY=USD</stp>
        <stp>FA_ADJUSTED=Y</stp>
        <tr r="AR203" s="4"/>
      </tp>
      <tp>
        <v>3.7170000000000001</v>
        <stp/>
        <stp>##V3_BDPV12</stp>
        <stp>EGAN US Equity</stp>
        <stp>BEST_EBITDA</stp>
        <stp>[new model.xlsx]Raw!R211C44</stp>
        <stp>BEST_FPERIOD_OVERRIDE=1TY</stp>
        <stp>EQY_FUND_CRNCY=USD</stp>
        <stp>FA_ADJUSTED=Y</stp>
        <tr r="AR211" s="4"/>
      </tp>
      <tp>
        <v>-16.283999999999999</v>
        <stp/>
        <stp>##V3_BDPV12</stp>
        <stp>WK US Equity</stp>
        <stp>BEST_NET_INCOME</stp>
        <stp>[new model.xlsx]Raw!R153C46</stp>
        <stp>BEST_FPERIOD_OVERRIDE=1TY</stp>
        <stp>EQY_FUND_CRNCY=USD</stp>
        <stp>FA_ADJUSTED=Y</stp>
        <tr r="AT153" s="4"/>
      </tp>
      <tp>
        <v>79.251999999999995</v>
        <stp/>
        <stp>##V3_BDPV12</stp>
        <stp>PCTY US Equity</stp>
        <stp>IS_GENL_&amp;_ADMIN_EXPN_COMP_BASIS</stp>
        <stp>[new model.xlsx]Raw!R97C42</stp>
        <stp>BEST_FPERIOD_OVERRIDE=1TY</stp>
        <stp>EQY_FUND_CRNCY=USD</stp>
        <stp>FA_ADJUSTED=Y</stp>
        <tr r="AP97" s="4"/>
      </tp>
      <tp>
        <v>1289.7748999999999</v>
        <stp/>
        <stp>##V3_BDHV12</stp>
        <stp>SYKE US Equity</stp>
        <stp>CUR_MKT_CAP</stp>
        <stp>10/24/2018</stp>
        <stp>10/24/2018</stp>
        <stp>[new model.xlsx]Raw!R156C33</stp>
        <stp>EQY_FUND_CRNCY=USD</stp>
        <tr r="AG156" s="4"/>
      </tp>
      <tp>
        <v>23038.6973</v>
        <stp/>
        <stp>##V3_BDHV12</stp>
        <stp>PAYX US Equity</stp>
        <stp>CUR_MKT_CAP</stp>
        <stp>10/24/2018</stp>
        <stp>10/24/2018</stp>
        <stp>[new model.xlsx]Raw!R31C33</stp>
        <stp>EQY_FUND_CRNCY=USD</stp>
        <tr r="AG31" s="4"/>
      </tp>
      <tp>
        <v>12291.968500000001</v>
        <stp/>
        <stp>##V3_BDHV12</stp>
        <stp>VEEV US EQUITY</stp>
        <stp>CUR_MKT_CAP</stp>
        <stp>10/24/2018</stp>
        <stp>10/24/2018</stp>
        <stp>[new model.xlsx]Raw (2)!R56C32</stp>
        <stp>EQY_FUND_CRNCY=USD</stp>
        <tr r="AF56" s="12"/>
      </tp>
      <tp>
        <v>205.31299999999999</v>
        <stp/>
        <stp>##V3_BDPV12</stp>
        <stp>OTEX CN Equity</stp>
        <stp>IS_GENL_&amp;_ADMIN_EXPN_COMP_BASIS</stp>
        <stp>[new model.xlsx]Raw!R56C42</stp>
        <stp>BEST_FPERIOD_OVERRIDE=1TY</stp>
        <stp>EQY_FUND_CRNCY=USD</stp>
        <stp>FA_ADJUSTED=Y</stp>
        <tr r="AP56" s="4"/>
      </tp>
      <tp>
        <v>4996.4574000000002</v>
        <stp/>
        <stp>##V3_BDHV12</stp>
        <stp>PFPT US EQUITY</stp>
        <stp>CUR_MKT_CAP</stp>
        <stp>10/24/2018</stp>
        <stp>10/24/2018</stp>
        <stp>[new model.xlsx]Raw (2)!R34C32</stp>
        <stp>EQY_FUND_CRNCY=USD</stp>
        <tr r="AF34" s="12"/>
      </tp>
      <tp>
        <v>187.89259999999999</v>
        <stp/>
        <stp>##V3_BDHV12</stp>
        <stp>PRGX US Equity</stp>
        <stp>CUR_MKT_CAP</stp>
        <stp>10/24/2018</stp>
        <stp>10/24/2018</stp>
        <stp>[new model.xlsx]Raw!R215C33</stp>
        <stp>EQY_FUND_CRNCY=USD</stp>
        <tr r="AG215" s="4"/>
      </tp>
      <tp>
        <v>26497.87</v>
        <stp/>
        <stp>##V3_BDHV12</stp>
        <stp>WDAY US Equity</stp>
        <stp>CUR_MKT_CAP</stp>
        <stp>10/24/2018</stp>
        <stp>10/24/2018</stp>
        <stp>[new model.xlsx]Raw!R30C33</stp>
        <stp>EQY_FUND_CRNCY=USD</stp>
        <tr r="AG30" s="4"/>
      </tp>
      <tp>
        <v>168.13239999999999</v>
        <stp/>
        <stp>##V3_BDHV12</stp>
        <stp>TPNL US Equity</stp>
        <stp>CUR_MKT_CAP</stp>
        <stp>10/24/2018</stp>
        <stp>10/24/2018</stp>
        <stp>[new model.xlsx]Raw!R221C33</stp>
        <stp>EQY_FUND_CRNCY=USD</stp>
        <tr r="AG221" s="4"/>
      </tp>
      <tp>
        <v>608.80000000000007</v>
        <stp/>
        <stp>##V3_BDPV12</stp>
        <stp>SNPS US Equity</stp>
        <stp>BEST_NET_INCOME</stp>
        <stp>[new model.xlsx]Raw!R45C46</stp>
        <stp>BEST_FPERIOD_OVERRIDE=1TY</stp>
        <stp>EQY_FUND_CRNCY=USD</stp>
        <stp>FA_ADJUSTED=Y</stp>
        <tr r="AT45" s="4"/>
      </tp>
      <tp t="s">
        <v>Data Processing &amp; Outsourced S</v>
        <stp/>
        <stp>##V3_BDPV12</stp>
        <stp>CLGX US Equity</stp>
        <stp>GICS_SUB_INDUSTRY_NAME</stp>
        <stp>[new model.xlsx]Raw!R93C32</stp>
        <tr r="AF93" s="4"/>
      </tp>
      <tp>
        <v>422.78140000000002</v>
        <stp/>
        <stp>##V3_BDHV12</stp>
        <stp>RMNI US Equity</stp>
        <stp>CUR_MKT_CAP</stp>
        <stp>10/24/2018</stp>
        <stp>10/24/2018</stp>
        <stp>[new model.xlsx]Raw!R187C33</stp>
        <stp>EQY_FUND_CRNCY=USD</stp>
        <tr r="AG187" s="4"/>
      </tp>
      <tp t="s">
        <v>#N/A N/A</v>
        <stp/>
        <stp>##V3_BDPV12</stp>
        <stp>CDAY US Equity</stp>
        <stp>IS_GENL_&amp;_ADMIN_EXPN_COMP_BASIS</stp>
        <stp>[new model.xlsx]Raw!R80C42</stp>
        <stp>BEST_FPERIOD_OVERRIDE=1TY</stp>
        <stp>EQY_FUND_CRNCY=USD</stp>
        <stp>FA_ADJUSTED=Y</stp>
        <tr r="AP80" s="4"/>
      </tp>
      <tp>
        <v>222.90899999999999</v>
        <stp/>
        <stp>##V3_BDPV12</stp>
        <stp>WDAY US Equity</stp>
        <stp>IS_GENL_&amp;_ADMIN_EXPN_COMP_BASIS</stp>
        <stp>[new model.xlsx]Raw!R30C42</stp>
        <stp>BEST_FPERIOD_OVERRIDE=1TY</stp>
        <stp>EQY_FUND_CRNCY=USD</stp>
        <stp>FA_ADJUSTED=Y</stp>
        <tr r="AP30" s="4"/>
      </tp>
      <tp>
        <v>192.18800000000002</v>
        <stp/>
        <stp>##V3_BDPV12</stp>
        <stp>ULTI US Equity</stp>
        <stp>BEST_NET_INCOME</stp>
        <stp>[new model.xlsx]Raw!R57C46</stp>
        <stp>BEST_FPERIOD_OVERRIDE=1TY</stp>
        <stp>EQY_FUND_CRNCY=USD</stp>
        <stp>FA_ADJUSTED=Y</stp>
        <tr r="AT57" s="4"/>
      </tp>
      <tp>
        <v>0</v>
        <stp/>
        <stp>##V3_BDPV12</stp>
        <stp>PS US Equity</stp>
        <stp>IS_RD_EXPEND</stp>
        <stp>[new model.xlsx]Raw (2)!R24C40</stp>
        <stp>BEST_FPERIOD_OVERRIDE=1TY</stp>
        <stp>EQY_FUND_CRNCY=USD</stp>
        <stp>FA_ADJUSTED=Y</stp>
        <tr r="AN24" s="12"/>
      </tp>
      <tp>
        <v>4931.8344999999999</v>
        <stp/>
        <stp>##V3_BDHV12</stp>
        <stp>CDAY US Equity</stp>
        <stp>CUR_MKT_CAP</stp>
        <stp>10/24/2018</stp>
        <stp>10/24/2018</stp>
        <stp>[new model.xlsx]Raw!R80C33</stp>
        <stp>EQY_FUND_CRNCY=USD</stp>
        <tr r="AG80" s="4"/>
      </tp>
      <tp t="s">
        <v>Application Software</v>
        <stp/>
        <stp>##V3_BDPV12</stp>
        <stp>BLKB US Equity</stp>
        <stp>GICS_SUB_INDUSTRY_NAME</stp>
        <stp>[new model.xlsx]Raw!R95C32</stp>
        <tr r="AF95" s="4"/>
      </tp>
      <tp>
        <v>500.62000061035155</v>
        <stp/>
        <stp>##V3_BDPV12</stp>
        <stp>RP US EQUITY</stp>
        <stp>TRAIL_12M_GROSS_PROFIT</stp>
        <stp>[new model.xlsx]Raw (2)!R50C38</stp>
        <stp>EQY_FUND_CRNCY=USD</stp>
        <stp>FA_ADJUSTED=Y</stp>
        <tr r="AL50" s="12"/>
      </tp>
      <tp>
        <v>-24.032</v>
        <stp/>
        <stp>##V3_BDPV12</stp>
        <stp>FSCT US Equity</stp>
        <stp>BEST_EBITDA</stp>
        <stp>[new model.xlsx]Raw!R163C44</stp>
        <stp>BEST_FPERIOD_OVERRIDE=1TY</stp>
        <stp>EQY_FUND_CRNCY=USD</stp>
        <stp>FA_ADJUSTED=Y</stp>
        <tr r="AR163" s="4"/>
      </tp>
      <tp>
        <v>1319.4259996467222</v>
        <stp/>
        <stp>##V3_BDPV12</stp>
        <stp>INTU US Equity</stp>
        <stp>TRAIL_12M_NET_INC</stp>
        <stp>[new model.xlsx]Raw (2)!R94C45</stp>
        <stp>EQY_FUND_CRNCY=USD</stp>
        <stp>FA_ADJUSTED=Y</stp>
        <tr r="AS94" s="12"/>
      </tp>
      <tp>
        <v>36.956000000000003</v>
        <stp/>
        <stp>##V3_BDPV12</stp>
        <stp>BL US Equity</stp>
        <stp>IS_GENL_&amp;_ADMIN_EXPN_COMP_BASIS</stp>
        <stp>[new model.xlsx]Raw!R117C42</stp>
        <stp>BEST_FPERIOD_OVERRIDE=1TY</stp>
        <stp>EQY_FUND_CRNCY=USD</stp>
        <stp>FA_ADJUSTED=Y</stp>
        <tr r="AP117" s="4"/>
      </tp>
      <tp>
        <v>1862</v>
        <stp/>
        <stp>##V3_BDPV12</stp>
        <stp>INTU US Equity</stp>
        <stp>TRAIL_12M_EBITDA</stp>
        <stp>[new model.xlsx]Raw!R23C43</stp>
        <stp>EQY_FUND_CRNCY=USD</stp>
        <stp>FA_ADJUSTED=Y</stp>
        <tr r="AQ23" s="4"/>
      </tp>
      <tp>
        <v>5745.933</v>
        <stp/>
        <stp>##V3_BDPV12</stp>
        <stp>WU US Equity</stp>
        <stp>BEST_SALES</stp>
        <stp>[new model.xlsx]Raw!R60C36</stp>
        <stp>BEST_FPERIOD_OVERRIDE=1TY</stp>
        <stp>EQY_FUND_CRNCY=USD</stp>
        <stp>FA_ADJUSTED=Y</stp>
        <tr r="AJ60" s="4"/>
      </tp>
      <tp>
        <v>42.648009999999999</v>
        <stp/>
        <stp>##V3_BDPV12</stp>
        <stp>ZNGA US Equity</stp>
        <stp>TRAIL_12M_NET_INC</stp>
        <stp>[new model.xlsx]Raw (2)!R93C45</stp>
        <stp>EQY_FUND_CRNCY=USD</stp>
        <stp>FA_ADJUSTED=Y</stp>
        <tr r="AS93" s="12"/>
      </tp>
      <tp>
        <v>2.4662858703799984</v>
        <stp/>
        <stp>##V3_BDPV12</stp>
        <stp>INOV US Equity</stp>
        <stp>TRAIL_12M_NET_INC</stp>
        <stp>[new model.xlsx]Raw (2)!R23C45</stp>
        <stp>EQY_FUND_CRNCY=USD</stp>
        <stp>FA_ADJUSTED=Y</stp>
        <tr r="AS23" s="12"/>
      </tp>
      <tp>
        <v>-48.177999999999997</v>
        <stp/>
        <stp>##V3_BDPV12</stp>
        <stp>INST US EQUITY</stp>
        <stp>TRAIL_12M_NET_INC</stp>
        <stp>[new model.xlsx]Raw (2)!R40C45</stp>
        <stp>EQY_FUND_CRNCY=USD</stp>
        <stp>FA_ADJUSTED=Y</stp>
        <tr r="AS40" s="12"/>
      </tp>
      <tp>
        <v>-87.600000000000009</v>
        <stp/>
        <stp>##V3_BDPV12</stp>
        <stp>OPT CN Equity</stp>
        <stp>BEST_NET_INCOME</stp>
        <stp>[new model.xlsx]Raw!R218C46</stp>
        <stp>BEST_FPERIOD_OVERRIDE=1TY</stp>
        <stp>EQY_FUND_CRNCY=USD</stp>
        <stp>FA_ADJUSTED=Y</stp>
        <tr r="AT218" s="4"/>
      </tp>
      <tp t="s">
        <v>#N/A N/A</v>
        <stp/>
        <stp>##V3_BDPV12</stp>
        <stp>BKI US Equity</stp>
        <stp>TRAIL_12M_GROSS_PROFIT</stp>
        <stp>[new model.xlsx]Raw!R65C38</stp>
        <stp>EQY_FUND_CRNCY=USD</stp>
        <stp>FA_ADJUSTED=Y</stp>
        <tr r="AL65" s="4"/>
      </tp>
      <tp>
        <v>250.553</v>
        <stp/>
        <stp>##V3_BDPV12</stp>
        <stp>SQ US Equity</stp>
        <stp>IS_GENL_&amp;_ADMIN_EXPN_COMP_BASIS</stp>
        <stp>[new model.xlsx]Raw!R27C42</stp>
        <stp>BEST_FPERIOD_OVERRIDE=1TY</stp>
        <stp>EQY_FUND_CRNCY=USD</stp>
        <stp>FA_ADJUSTED=Y</stp>
        <tr r="AP27" s="4"/>
      </tp>
      <tp>
        <v>-12.241075949367</v>
        <stp/>
        <stp>##V3_BDPV12</stp>
        <stp>APTI US EQUITY</stp>
        <stp>TRAIL_12M_EBITDA</stp>
        <stp>[new model.xlsx]Raw (2)!R62C43</stp>
        <stp>EQY_FUND_CRNCY=USD</stp>
        <stp>FA_ADJUSTED=Y</stp>
        <tr r="AQ62" s="12"/>
      </tp>
      <tp>
        <v>33.503999999999998</v>
        <stp/>
        <stp>##V3_BDPV12</stp>
        <stp>APPF US EQUITY</stp>
        <stp>TRAIL_12M_EBITDA</stp>
        <stp>[new model.xlsx]Raw (2)!R43C43</stp>
        <stp>EQY_FUND_CRNCY=USD</stp>
        <stp>FA_ADJUSTED=Y</stp>
        <tr r="AQ43" s="12"/>
      </tp>
      <tp>
        <v>25.948</v>
        <stp/>
        <stp>##V3_BDPV12</stp>
        <stp>ZEN US Equity</stp>
        <stp>BEST_NET_INCOME</stp>
        <stp>[new model.xlsx]Raw!R70C46</stp>
        <stp>BEST_FPERIOD_OVERRIDE=1TY</stp>
        <stp>EQY_FUND_CRNCY=USD</stp>
        <stp>FA_ADJUSTED=Y</stp>
        <tr r="AT70" s="4"/>
      </tp>
      <tp>
        <v>1395.357</v>
        <stp/>
        <stp>##V3_BDPV12</stp>
        <stp>WP US Equity</stp>
        <stp>BEST_NET_INCOME</stp>
        <stp>[new model.xlsx]Raw!R28C46</stp>
        <stp>BEST_FPERIOD_OVERRIDE=1TY</stp>
        <stp>EQY_FUND_CRNCY=USD</stp>
        <stp>FA_ADJUSTED=Y</stp>
        <tr r="AT28" s="4"/>
      </tp>
      <tp>
        <v>328.15000000000003</v>
        <stp/>
        <stp>##V3_BDPV12</stp>
        <stp>CARB US EQUITY</stp>
        <stp>BEST_SALES</stp>
        <stp>[new model.xlsx]Raw (2)!R44C36</stp>
        <stp>BEST_FPERIOD_OVERRIDE=1TY</stp>
        <stp>EQY_FUND_CRNCY=USD</stp>
        <stp>FA_ADJUSTED=Y</stp>
        <tr r="AJ44" s="12"/>
      </tp>
      <tp>
        <v>-47.554000000000002</v>
        <stp/>
        <stp>##V3_BDPV12</stp>
        <stp>PS US Equity</stp>
        <stp>BEST_NET_INCOME</stp>
        <stp>[new model.xlsx]Raw!R98C46</stp>
        <stp>BEST_FPERIOD_OVERRIDE=1TY</stp>
        <stp>EQY_FUND_CRNCY=USD</stp>
        <stp>FA_ADJUSTED=Y</stp>
        <tr r="AT98" s="4"/>
      </tp>
      <tp>
        <v>79.866</v>
        <stp/>
        <stp>##V3_BDPV12</stp>
        <stp>NOW US EQUITY</stp>
        <stp>BEST_GROSS_MARGIN</stp>
        <stp>[new model.xlsx]Raw (2)!R32C39</stp>
        <stp>BEST_FPERIOD_OVERRIDE=1TY</stp>
        <stp>EQY_FUND_CRNCY=USD</stp>
        <stp>FA_ADJUSTED=Y</stp>
        <tr r="AM32" s="12"/>
      </tp>
      <tp>
        <v>1275.443</v>
        <stp/>
        <stp>##V3_BDPV12</stp>
        <stp>FTNT US Equity</stp>
        <stp>Sales_rev_turn</stp>
        <stp>[new model.xlsx]Combined Full Sample!R25C7</stp>
        <stp>EQY_FUND_YEAR=2016</stp>
        <tr r="G25" s="14"/>
      </tp>
      <tp>
        <v>423.12400000000002</v>
        <stp/>
        <stp>##V3_BDPV12</stp>
        <stp>CSOD US Equity</stp>
        <stp>Sales_rev_turn</stp>
        <stp>[new model.xlsx]Combined Full Sample!R79C7</stp>
        <stp>EQY_FUND_YEAR=2016</stp>
        <tr r="G79" s="14"/>
      </tp>
      <tp>
        <v>40.335999999999999</v>
        <stp/>
        <stp>##V3_BDPV12</stp>
        <stp>PRO US Equity</stp>
        <stp>IS_GENL_&amp;_ADMIN_EXPN_COMP_BASIS</stp>
        <stp>[new model.xlsx]Raw!R165C42</stp>
        <stp>BEST_FPERIOD_OVERRIDE=1TY</stp>
        <stp>EQY_FUND_CRNCY=USD</stp>
        <stp>FA_ADJUSTED=Y</stp>
        <tr r="AP165" s="4"/>
      </tp>
      <tp>
        <v>69.34</v>
        <stp/>
        <stp>##V3_BDPV12</stp>
        <stp>APTI US EQUITY</stp>
        <stp>BEST_GROSS_MARGIN</stp>
        <stp>[new model.xlsx]Raw (2)!R62C39</stp>
        <stp>BEST_FPERIOD_OVERRIDE=1TY</stp>
        <stp>EQY_FUND_CRNCY=USD</stp>
        <stp>FA_ADJUSTED=Y</stp>
        <tr r="AM62" s="12"/>
      </tp>
      <tp>
        <v>90.091999999999999</v>
        <stp/>
        <stp>##V3_BDPV12</stp>
        <stp>ADSK US Equity</stp>
        <stp>BEST_GROSS_MARGIN</stp>
        <stp>[new model.xlsx]Raw!R29C39</stp>
        <stp>BEST_FPERIOD_OVERRIDE=1TY</stp>
        <stp>EQY_FUND_CRNCY=USD</stp>
        <stp>FA_ADJUSTED=Y</stp>
        <tr r="AM29" s="4"/>
      </tp>
      <tp>
        <v>84.233000000000004</v>
        <stp/>
        <stp>##V3_BDPV12</stp>
        <stp>JCOM US EQUITY</stp>
        <stp>BEST_GROSS_MARGIN</stp>
        <stp>[new model.xlsx]Raw (2)!R66C39</stp>
        <stp>BEST_FPERIOD_OVERRIDE=1TY</stp>
        <stp>EQY_FUND_CRNCY=USD</stp>
        <stp>FA_ADJUSTED=Y</stp>
        <tr r="AM66" s="12"/>
      </tp>
      <tp t="s">
        <v>Application Software</v>
        <stp/>
        <stp>##V3_BDPV12</stp>
        <stp>COUP US Equity</stp>
        <stp>GICS_SUB_INDUSTRY_NAME</stp>
        <stp>[new model.xlsx]Raw!R91C32</stp>
        <tr r="AF91" s="4"/>
      </tp>
      <tp>
        <v>57.787999999999997</v>
        <stp/>
        <stp>##V3_BDPV12</stp>
        <stp>NEWR US Equity</stp>
        <stp>IS_GENL_&amp;_ADMIN_EXPN_COMP_BASIS</stp>
        <stp>[new model.xlsx]Raw!R82C42</stp>
        <stp>BEST_FPERIOD_OVERRIDE=1TY</stp>
        <stp>EQY_FUND_CRNCY=USD</stp>
        <stp>FA_ADJUSTED=Y</stp>
        <tr r="AP82" s="4"/>
      </tp>
      <tp>
        <v>746.50130000000001</v>
        <stp/>
        <stp>##V3_BDHV12</stp>
        <stp>TYPE US Equity</stp>
        <stp>CUR_MKT_CAP</stp>
        <stp>10/24/2018</stp>
        <stp>10/24/2018</stp>
        <stp>[new model.xlsx]Raw!R172C33</stp>
        <stp>EQY_FUND_CRNCY=USD</stp>
        <tr r="AG172" s="4"/>
      </tp>
      <tp t="s">
        <v>Application Software</v>
        <stp/>
        <stp>##V3_BDPV12</stp>
        <stp>AYX US Equity</stp>
        <stp>GICS_SUB_INDUSTRY_NAME</stp>
        <stp>[new model.xlsx]Raw!R108C32</stp>
        <tr r="AF108" s="4"/>
      </tp>
      <tp>
        <v>1857.7701999999999</v>
        <stp/>
        <stp>##V3_BDHV12</stp>
        <stp>TVPT US Equity</stp>
        <stp>CUR_MKT_CAP</stp>
        <stp>10/24/2018</stp>
        <stp>10/24/2018</stp>
        <stp>[new model.xlsx]Raw!R132C33</stp>
        <stp>EQY_FUND_CRNCY=USD</stp>
        <tr r="AG132" s="4"/>
      </tp>
      <tp>
        <v>6484.6941999999999</v>
        <stp/>
        <stp>##V3_BDHV12</stp>
        <stp>SABR US Equity</stp>
        <stp>CUR_MKT_CAP</stp>
        <stp>10/24/2018</stp>
        <stp>10/24/2018</stp>
        <stp>[new model.xlsx]Raw!R68C33</stp>
        <stp>EQY_FUND_CRNCY=USD</stp>
        <tr r="AG68" s="4"/>
      </tp>
      <tp>
        <v>1146.4568999999999</v>
        <stp/>
        <stp>##V3_BDHV12</stp>
        <stp>TTEC US Equity</stp>
        <stp>CUR_MKT_CAP</stp>
        <stp>10/24/2018</stp>
        <stp>10/24/2018</stp>
        <stp>[new model.xlsx]Raw!R162C33</stp>
        <stp>EQY_FUND_CRNCY=USD</stp>
        <tr r="AG162" s="4"/>
      </tp>
      <tp>
        <v>94.12</v>
        <stp/>
        <stp>##V3_BDPV12</stp>
        <stp>MANH US Equity</stp>
        <stp>BEST_NET_INCOME</stp>
        <stp>[new model.xlsx]Raw!R99C46</stp>
        <stp>BEST_FPERIOD_OVERRIDE=1TY</stp>
        <stp>EQY_FUND_CRNCY=USD</stp>
        <stp>FA_ADJUSTED=Y</stp>
        <tr r="AT99" s="4"/>
      </tp>
      <tp>
        <v>942.2</v>
        <stp/>
        <stp>##V3_BDPV12</stp>
        <stp>PEGA US Equity</stp>
        <stp>BEST_SALES</stp>
        <stp>[new model.xlsx]Raw (2)!R101C36</stp>
        <stp>BEST_FPERIOD_OVERRIDE=1TY</stp>
        <stp>EQY_FUND_CRNCY=USD</stp>
        <stp>FA_ADJUSTED=Y</stp>
        <tr r="AJ101" s="12"/>
      </tp>
      <tp t="s">
        <v>Application Software</v>
        <stp/>
        <stp>##V3_BDPV12</stp>
        <stp>LOGM US Equity</stp>
        <stp>GICS_SUB_INDUSTRY_NAME</stp>
        <stp>[new model.xlsx]Raw!R90C32</stp>
        <tr r="AF90" s="4"/>
      </tp>
      <tp>
        <v>205.87710000000001</v>
        <stp/>
        <stp>##V3_BDHV12</stp>
        <stp>TNAV US Equity</stp>
        <stp>CUR_MKT_CAP</stp>
        <stp>10/24/2018</stp>
        <stp>10/24/2018</stp>
        <stp>[new model.xlsx]Raw!R212C33</stp>
        <stp>EQY_FUND_CRNCY=USD</stp>
        <tr r="AG212" s="4"/>
      </tp>
      <tp t="s">
        <v>Application Software</v>
        <stp/>
        <stp>##V3_BDPV12</stp>
        <stp>DOCU US Equity</stp>
        <stp>GICS_SUB_INDUSTRY_NAME</stp>
        <stp>[new model.xlsx]Raw!R69C32</stp>
        <tr r="AF69" s="4"/>
      </tp>
      <tp>
        <v>30280.359</v>
        <stp/>
        <stp>##V3_BDHV12</stp>
        <stp>NOW US EQUITY</stp>
        <stp>CUR_MKT_CAP</stp>
        <stp>10/24/2018</stp>
        <stp>10/24/2018</stp>
        <stp>[new model.xlsx]Raw (2)!R32C32</stp>
        <stp>EQY_FUND_CRNCY=USD</stp>
        <tr r="AF32" s="12"/>
      </tp>
      <tp>
        <v>98.804000000000002</v>
        <stp/>
        <stp>##V3_BDPV12</stp>
        <stp>CYBR US Equity</stp>
        <stp>BEST_EBITDA</stp>
        <stp>[new model.xlsx]Raw!R111C44</stp>
        <stp>BEST_FPERIOD_OVERRIDE=1TY</stp>
        <stp>EQY_FUND_CRNCY=USD</stp>
        <stp>FA_ADJUSTED=Y</stp>
        <tr r="AR111" s="4"/>
      </tp>
      <tp>
        <v>385.334</v>
        <stp/>
        <stp>##V3_BDHV12</stp>
        <stp>UEPS US Equity</stp>
        <stp>CUR_MKT_CAP</stp>
        <stp>10/24/2018</stp>
        <stp>10/24/2018</stp>
        <stp>[new model.xlsx]Raw!R193C33</stp>
        <stp>EQY_FUND_CRNCY=USD</stp>
        <tr r="AG193" s="4"/>
      </tp>
      <tp>
        <v>-21.05</v>
        <stp/>
        <stp>##V3_BDPV12</stp>
        <stp>TNAV US Equity</stp>
        <stp>BEST_EBITDA</stp>
        <stp>[new model.xlsx]Raw!R212C44</stp>
        <stp>BEST_FPERIOD_OVERRIDE=1TY</stp>
        <stp>EQY_FUND_CRNCY=USD</stp>
        <stp>FA_ADJUSTED=Y</stp>
        <tr r="AR212" s="4"/>
      </tp>
      <tp>
        <v>-24.783164556961999</v>
        <stp/>
        <stp>##V3_BDPV12</stp>
        <stp>HUBS US Equity</stp>
        <stp>TRAIL_12M_EBITDA</stp>
        <stp>[new model.xlsx]Raw!R78C43</stp>
        <stp>EQY_FUND_CRNCY=USD</stp>
        <stp>FA_ADJUSTED=Y</stp>
        <tr r="AQ78" s="4"/>
      </tp>
      <tp>
        <v>2081.75</v>
        <stp/>
        <stp>##V3_BDPV12</stp>
        <stp>NUAN US Equity</stp>
        <stp>BEST_SALES</stp>
        <stp>[new model.xlsx]Raw!R81C36</stp>
        <stp>BEST_FPERIOD_OVERRIDE=1TY</stp>
        <stp>EQY_FUND_CRNCY=USD</stp>
        <stp>FA_ADJUSTED=Y</stp>
        <tr r="AJ81" s="4"/>
      </tp>
      <tp>
        <v>135.57900000000001</v>
        <stp/>
        <stp>##V3_BDPV12</stp>
        <stp>ZS US Equity</stp>
        <stp>BS_CASH_NEAR_CASH_ITEM</stp>
        <stp>[new model.xlsx]Combined Full Sample!R174C26</stp>
        <tr r="Z174" s="14"/>
      </tp>
      <tp>
        <v>193.1</v>
        <stp/>
        <stp>##V3_BDPV12</stp>
        <stp>CSU CN Equity</stp>
        <stp>IS_GENL_&amp;_ADMIN_EXPN_COMP_BASIS</stp>
        <stp>[new model.xlsx]Raw!R41C42</stp>
        <stp>BEST_FPERIOD_OVERRIDE=1TY</stp>
        <stp>EQY_FUND_CRNCY=USD</stp>
        <stp>FA_ADJUSTED=Y</stp>
        <tr r="AP41" s="4"/>
      </tp>
      <tp>
        <v>654</v>
        <stp/>
        <stp>##V3_BDPV12</stp>
        <stp>VMW US Equity</stp>
        <stp>IS_GENL_&amp;_ADMIN_EXPN_COMP_BASIS</stp>
        <stp>[new model.xlsx]Raw!R22C42</stp>
        <stp>BEST_FPERIOD_OVERRIDE=1TY</stp>
        <stp>EQY_FUND_CRNCY=USD</stp>
        <stp>FA_ADJUSTED=Y</stp>
        <tr r="AP22" s="4"/>
      </tp>
      <tp>
        <v>31.135000000000002</v>
        <stp/>
        <stp>##V3_BDPV12</stp>
        <stp>ZS US Equity</stp>
        <stp>IS_GENL_&amp;_ADMIN_EXPN_COMP_BASIS</stp>
        <stp>[new model.xlsx]Raw!R86C42</stp>
        <stp>BEST_FPERIOD_OVERRIDE=1TY</stp>
        <stp>EQY_FUND_CRNCY=USD</stp>
        <stp>FA_ADJUSTED=Y</stp>
        <tr r="AP86" s="4"/>
      </tp>
      <tp>
        <v>-47.676000000000002</v>
        <stp/>
        <stp>##V3_BDPV12</stp>
        <stp>COUP US EQUITY</stp>
        <stp>TRAIL_12M_NET_INC</stp>
        <stp>[new model.xlsx]Raw (2)!R51C45</stp>
        <stp>EQY_FUND_CRNCY=USD</stp>
        <stp>FA_ADJUSTED=Y</stp>
        <tr r="AS51" s="12"/>
      </tp>
      <tp>
        <v>23.690999999999999</v>
        <stp/>
        <stp>##V3_BDPV12</stp>
        <stp>KXS CN Equity</stp>
        <stp>IS_RD_EXPEND</stp>
        <stp>[new model.xlsx]Raw (2)!R81C40</stp>
        <stp>BEST_FPERIOD_OVERRIDE=1TY</stp>
        <stp>EQY_FUND_CRNCY=USD</stp>
        <stp>FA_ADJUSTED=Y</stp>
        <tr r="AN81" s="12"/>
      </tp>
      <tp t="s">
        <v>Application Software</v>
        <stp/>
        <stp>##V3_BDPV12</stp>
        <stp>JG US Equity</stp>
        <stp>GICS_SUB_INDUSTRY_NAME</stp>
        <stp>[new model.xlsx]Raw!R178C32</stp>
        <tr r="AF178" s="4"/>
      </tp>
      <tp>
        <v>737.9</v>
        <stp/>
        <stp>##V3_BDPV12</stp>
        <stp>DBX US EQUITY</stp>
        <stp>TRAIL_12M_GROSS_PROFIT</stp>
        <stp>[new model.xlsx]Raw (2)!R22C38</stp>
        <stp>EQY_FUND_CRNCY=USD</stp>
        <stp>FA_ADJUSTED=Y</stp>
        <tr r="AL22" s="12"/>
      </tp>
      <tp>
        <v>4526</v>
        <stp/>
        <stp>##V3_BDPV12</stp>
        <stp>MA US Equity</stp>
        <stp>IS_GENL_&amp;_ADMIN_EXPN_COMP_BASIS</stp>
        <stp>[new model.xlsx]Raw!R16C42</stp>
        <stp>BEST_FPERIOD_OVERRIDE=1TY</stp>
        <stp>EQY_FUND_CRNCY=USD</stp>
        <stp>FA_ADJUSTED=Y</stp>
        <tr r="AP16" s="4"/>
      </tp>
      <tp>
        <v>498.69900000000001</v>
        <stp/>
        <stp>##V3_BDPV12</stp>
        <stp>ELLI US EQUITY</stp>
        <stp>BEST_SALES</stp>
        <stp>[new model.xlsx]Raw (2)!R63C36</stp>
        <stp>BEST_FPERIOD_OVERRIDE=1TY</stp>
        <stp>EQY_FUND_CRNCY=USD</stp>
        <stp>FA_ADJUSTED=Y</stp>
        <tr r="AJ63" s="12"/>
      </tp>
      <tp>
        <v>808.46223177692298</v>
        <stp/>
        <stp>##V3_BDPV12</stp>
        <stp>UBI FP Equity</stp>
        <stp>IS_RD_EXPEND</stp>
        <stp>[new model.xlsx]Raw (2)!R75C40</stp>
        <stp>BEST_FPERIOD_OVERRIDE=1TY</stp>
        <stp>EQY_FUND_CRNCY=USD</stp>
        <stp>FA_ADJUSTED=Y</stp>
        <tr r="AN75" s="12"/>
      </tp>
      <tp>
        <v>281.82800000000003</v>
        <stp/>
        <stp>##V3_BDPV12</stp>
        <stp>FIVN US EQUITY</stp>
        <stp>BEST_SALES</stp>
        <stp>[new model.xlsx]Raw (2)!R60C36</stp>
        <stp>BEST_FPERIOD_OVERRIDE=1TY</stp>
        <stp>EQY_FUND_CRNCY=USD</stp>
        <stp>FA_ADJUSTED=Y</stp>
        <tr r="AJ60" s="12"/>
      </tp>
      <tp>
        <v>49.579290984860002</v>
        <stp/>
        <stp>##V3_BDPV12</stp>
        <stp>LOGM US EQUITY</stp>
        <stp>TRAIL_12M_NET_INC</stp>
        <stp>[new model.xlsx]Raw (2)!R65C45</stp>
        <stp>EQY_FUND_CRNCY=USD</stp>
        <stp>FA_ADJUSTED=Y</stp>
        <tr r="AS65" s="12"/>
      </tp>
      <tp>
        <v>-328.25799999999998</v>
        <stp/>
        <stp>##V3_BDPV12</stp>
        <stp>DOCU US EQUITY</stp>
        <stp>TRAIL_12M_NET_INC</stp>
        <stp>[new model.xlsx]Raw (2)!R37C45</stp>
        <stp>EQY_FUND_CRNCY=USD</stp>
        <stp>FA_ADJUSTED=Y</stp>
        <tr r="AS37" s="12"/>
      </tp>
      <tp>
        <v>264.62099999999998</v>
        <stp/>
        <stp>##V3_BDPV12</stp>
        <stp>BL US EQUITY</stp>
        <stp>BEST_SALES</stp>
        <stp>[new model.xlsx]Raw (2)!R48C36</stp>
        <stp>BEST_FPERIOD_OVERRIDE=1TY</stp>
        <stp>EQY_FUND_CRNCY=USD</stp>
        <stp>FA_ADJUSTED=Y</stp>
        <tr r="AJ48" s="12"/>
      </tp>
      <tp t="s">
        <v>#N/A N/A</v>
        <stp/>
        <stp>##V3_BDPV12</stp>
        <stp>TSS US Equity</stp>
        <stp>IS_GENL_&amp;_ADMIN_EXPN_COMP_BASIS</stp>
        <stp>[new model.xlsx]Raw!R40C42</stp>
        <stp>BEST_FPERIOD_OVERRIDE=1TY</stp>
        <stp>EQY_FUND_CRNCY=USD</stp>
        <stp>FA_ADJUSTED=Y</stp>
        <tr r="AP40" s="4"/>
      </tp>
      <tp t="s">
        <v>#N/A N/A</v>
        <stp/>
        <stp>##V3_BDPV12</stp>
        <stp>BR US Equity</stp>
        <stp>IS_GENL_&amp;_ADMIN_EXPN_COMP_BASIS</stp>
        <stp>[new model.xlsx]Raw!R46C42</stp>
        <stp>BEST_FPERIOD_OVERRIDE=1TY</stp>
        <stp>EQY_FUND_CRNCY=USD</stp>
        <stp>FA_ADJUSTED=Y</stp>
        <tr r="AP46" s="4"/>
      </tp>
      <tp>
        <v>83.864999999999995</v>
        <stp/>
        <stp>##V3_BDPV12</stp>
        <stp>SYMC US Equity</stp>
        <stp>BEST_GROSS_MARGIN</stp>
        <stp>[new model.xlsx]Raw!R50C39</stp>
        <stp>BEST_FPERIOD_OVERRIDE=1TY</stp>
        <stp>EQY_FUND_CRNCY=USD</stp>
        <stp>FA_ADJUSTED=Y</stp>
        <tr r="AM50" s="4"/>
      </tp>
      <tp>
        <v>75.213999999999999</v>
        <stp/>
        <stp>##V3_BDPV12</stp>
        <stp>DBX US Equity</stp>
        <stp>BEST_GROSS_MARGIN</stp>
        <stp>[new model.xlsx]Raw!R55C39</stp>
        <stp>BEST_FPERIOD_OVERRIDE=1TY</stp>
        <stp>EQY_FUND_CRNCY=USD</stp>
        <stp>FA_ADJUSTED=Y</stp>
        <tr r="AM55" s="4"/>
      </tp>
      <tp>
        <v>16.968</v>
        <stp/>
        <stp>##V3_BDPV12</stp>
        <stp>KXS CN Equity</stp>
        <stp>TRAIL_12M_NET_INC</stp>
        <stp>[new model.xlsx]Raw (2)!R81C45</stp>
        <stp>EQY_FUND_CRNCY=USD</stp>
        <stp>FA_ADJUSTED=Y</stp>
        <tr r="AS81" s="12"/>
      </tp>
      <tp>
        <v>65.587000000000003</v>
        <stp/>
        <stp>##V3_BDPV12</stp>
        <stp>ULTI US EQUITY</stp>
        <stp>BEST_GROSS_MARGIN</stp>
        <stp>[new model.xlsx]Raw (2)!R53C39</stp>
        <stp>BEST_FPERIOD_OVERRIDE=1TY</stp>
        <stp>EQY_FUND_CRNCY=USD</stp>
        <stp>FA_ADJUSTED=Y</stp>
        <tr r="AM53" s="12"/>
      </tp>
      <tp>
        <v>472.34399999999999</v>
        <stp/>
        <stp>##V3_BDPV12</stp>
        <stp>AZPN US Equity</stp>
        <stp>Sales_rev_turn</stp>
        <stp>[new model.xlsx]Combined Full Sample!R47C7</stp>
        <stp>EQY_FUND_YEAR=2016</stp>
        <tr r="G47" s="14"/>
      </tp>
      <tp>
        <v>75.397999999999996</v>
        <stp/>
        <stp>##V3_BDPV12</stp>
        <stp>FEYE US Equity</stp>
        <stp>BEST_GROSS_MARGIN</stp>
        <stp>[new model.xlsx]Raw!R96C39</stp>
        <stp>BEST_FPERIOD_OVERRIDE=1TY</stp>
        <stp>EQY_FUND_CRNCY=USD</stp>
        <stp>FA_ADJUSTED=Y</stp>
        <tr r="AM96" s="4"/>
      </tp>
      <tp>
        <v>1952.557</v>
        <stp/>
        <stp>##V3_BDPV12</stp>
        <stp>CLGX US Equity</stp>
        <stp>Sales_rev_turn</stp>
        <stp>[new model.xlsx]Combined Full Sample!R69C7</stp>
        <stp>EQY_FUND_YEAR=2016</stp>
        <tr r="G69" s="14"/>
      </tp>
      <tp>
        <v>56.371000000000002</v>
        <stp/>
        <stp>##V3_BDPV12</stp>
        <stp>ELLI US EQUITY</stp>
        <stp>BEST_GROSS_MARGIN</stp>
        <stp>[new model.xlsx]Raw (2)!R63C39</stp>
        <stp>BEST_FPERIOD_OVERRIDE=1TY</stp>
        <stp>EQY_FUND_CRNCY=USD</stp>
        <stp>FA_ADJUSTED=Y</stp>
        <tr r="AM63" s="12"/>
      </tp>
      <tp>
        <v>730.81500000000005</v>
        <stp/>
        <stp>##V3_BDPV12</stp>
        <stp>BLKB US Equity</stp>
        <stp>Sales_rev_turn</stp>
        <stp>[new model.xlsx]Combined Full Sample!R71C7</stp>
        <stp>EQY_FUND_YEAR=2016</stp>
        <tr r="G71" s="14"/>
      </tp>
      <tp>
        <v>6408</v>
        <stp/>
        <stp>##V3_BDPV12</stp>
        <stp>CNDT US Equity</stp>
        <stp>Sales_rev_turn</stp>
        <stp>[new model.xlsx]Combined Full Sample!R64C7</stp>
        <stp>EQY_FUND_YEAR=2016</stp>
        <tr r="G64" s="14"/>
      </tp>
      <tp>
        <v>83.677999999999997</v>
        <stp/>
        <stp>##V3_BDPV12</stp>
        <stp>COUP US Equity</stp>
        <stp>Sales_rev_turn</stp>
        <stp>[new model.xlsx]Combined Full Sample!R67C7</stp>
        <stp>EQY_FUND_YEAR=2016</stp>
        <tr r="G67" s="14"/>
      </tp>
      <tp t="s">
        <v>#N/A N/A</v>
        <stp/>
        <stp>##V3_BDPV12</stp>
        <stp>ANSS US Equity</stp>
        <stp>IS_GENL_&amp;_ADMIN_EXPN_COMP_BASIS</stp>
        <stp>[new model.xlsx]Raw!R48C42</stp>
        <stp>BEST_FPERIOD_OVERRIDE=1TY</stp>
        <stp>EQY_FUND_CRNCY=USD</stp>
        <stp>FA_ADJUSTED=Y</stp>
        <tr r="AP48" s="4"/>
      </tp>
      <tp>
        <v>445.78300000000002</v>
        <stp/>
        <stp>##V3_BDPV12</stp>
        <stp>SABR US Equity</stp>
        <stp>BEST_NET_INCOME</stp>
        <stp>[new model.xlsx]Raw!R68C46</stp>
        <stp>BEST_FPERIOD_OVERRIDE=1TY</stp>
        <stp>EQY_FUND_CRNCY=USD</stp>
        <stp>FA_ADJUSTED=Y</stp>
        <tr r="AT68" s="4"/>
      </tp>
      <tp t="s">
        <v>Application Software</v>
        <stp/>
        <stp>##V3_BDPV12</stp>
        <stp>INTU US Equity</stp>
        <stp>GICS_SUB_INDUSTRY_NAME</stp>
        <stp>[new model.xlsx]Raw!R23C32</stp>
        <tr r="AF23" s="4"/>
      </tp>
      <tp t="s">
        <v>Application Software</v>
        <stp/>
        <stp>##V3_BDPV12</stp>
        <stp>ANSS US Equity</stp>
        <stp>GICS_SUB_INDUSTRY_NAME</stp>
        <stp>[new model.xlsx]Raw!R48C32</stp>
        <tr r="AF48" s="4"/>
      </tp>
      <tp t="s">
        <v>Application Software</v>
        <stp/>
        <stp>##V3_BDPV12</stp>
        <stp>SNPS US Equity</stp>
        <stp>GICS_SUB_INDUSTRY_NAME</stp>
        <stp>[new model.xlsx]Raw!R45C32</stp>
        <tr r="AF45" s="4"/>
      </tp>
      <tp>
        <v>1367.9758999999999</v>
        <stp/>
        <stp>##V3_BDHV12</stp>
        <stp>SVMK US Equity</stp>
        <stp>CUR_MKT_CAP</stp>
        <stp>10/24/2018</stp>
        <stp>10/24/2018</stp>
        <stp>[new model.xlsx]Raw!R154C33</stp>
        <stp>EQY_FUND_CRNCY=USD</stp>
        <tr r="AG154" s="4"/>
      </tp>
      <tp>
        <v>113.919</v>
        <stp/>
        <stp>##V3_BDPV12</stp>
        <stp>BLKB US Equity</stp>
        <stp>BEST_NET_INCOME</stp>
        <stp>[new model.xlsx]Raw!R95C46</stp>
        <stp>BEST_FPERIOD_OVERRIDE=1TY</stp>
        <stp>EQY_FUND_CRNCY=USD</stp>
        <stp>FA_ADJUSTED=Y</stp>
        <tr r="AT95" s="4"/>
      </tp>
      <tp>
        <v>1574.6115</v>
        <stp/>
        <stp>##V3_BDHV12</stp>
        <stp>VRRM US Equity</stp>
        <stp>CUR_MKT_CAP</stp>
        <stp>10/24/2018</stp>
        <stp>10/24/2018</stp>
        <stp>[new model.xlsx]Raw!R141C33</stp>
        <stp>EQY_FUND_CRNCY=USD</stp>
        <tr r="AG141" s="4"/>
      </tp>
      <tp>
        <v>4892.9650000000001</v>
        <stp/>
        <stp>##V3_BDHV12</stp>
        <stp>HUBS US Equity</stp>
        <stp>CUR_MKT_CAP</stp>
        <stp>10/24/2018</stp>
        <stp>10/24/2018</stp>
        <stp>[new model.xlsx]Raw!R78C33</stp>
        <stp>EQY_FUND_CRNCY=USD</stp>
        <tr r="AG78" s="4"/>
      </tp>
      <tp>
        <v>81.525999999999996</v>
        <stp/>
        <stp>##V3_BDPV12</stp>
        <stp>DOCU US Equity</stp>
        <stp>IS_GENL_&amp;_ADMIN_EXPN_COMP_BASIS</stp>
        <stp>[new model.xlsx]Raw!R69C42</stp>
        <stp>BEST_FPERIOD_OVERRIDE=1TY</stp>
        <stp>EQY_FUND_CRNCY=USD</stp>
        <stp>FA_ADJUSTED=Y</stp>
        <tr r="AP69" s="4"/>
      </tp>
      <tp>
        <v>2434.9290000000001</v>
        <stp/>
        <stp>##V3_BDHV12</stp>
        <stp>SMAR US Equity</stp>
        <stp>CUR_MKT_CAP</stp>
        <stp>10/24/2018</stp>
        <stp>10/24/2018</stp>
        <stp>[new model.xlsx]Raw!R114C33</stp>
        <stp>EQY_FUND_CRNCY=USD</stp>
        <tr r="AG114" s="4"/>
      </tp>
      <tp>
        <v>8846.7139999999999</v>
        <stp/>
        <stp>##V3_BDHV12</stp>
        <stp>DBX US Equity</stp>
        <stp>CUR_MKT_CAP</stp>
        <stp>10/24/2018</stp>
        <stp>10/24/2018</stp>
        <stp>[new model.xlsx]Raw!R55C33</stp>
        <stp>EQY_FUND_CRNCY=USD</stp>
        <tr r="AG55" s="4"/>
      </tp>
      <tp>
        <v>26.6</v>
        <stp/>
        <stp>##V3_BDPV12</stp>
        <stp>PRGX US Equity</stp>
        <stp>BEST_EBITDA</stp>
        <stp>[new model.xlsx]Raw!R215C44</stp>
        <stp>BEST_FPERIOD_OVERRIDE=1TY</stp>
        <stp>EQY_FUND_CRNCY=USD</stp>
        <stp>FA_ADJUSTED=Y</stp>
        <tr r="AR215" s="4"/>
      </tp>
      <tp t="s">
        <v>Data Processing &amp; Outsourced S</v>
        <stp/>
        <stp>##V3_BDPV12</stp>
        <stp>CNDT US Equity</stp>
        <stp>GICS_SUB_INDUSTRY_NAME</stp>
        <stp>[new model.xlsx]Raw!R88C32</stp>
        <tr r="AF88" s="4"/>
      </tp>
      <tp>
        <v>36.744999999999997</v>
        <stp/>
        <stp>##V3_BDPV12</stp>
        <stp>DATA US Equity</stp>
        <stp>BEST_NET_INCOME</stp>
        <stp>[new model.xlsx]Raw!R58C46</stp>
        <stp>BEST_FPERIOD_OVERRIDE=1TY</stp>
        <stp>EQY_FUND_CRNCY=USD</stp>
        <stp>FA_ADJUSTED=Y</stp>
        <tr r="AT58" s="4"/>
      </tp>
      <tp t="s">
        <v>#N/A N/A</v>
        <stp/>
        <stp>##V3_BDPV12</stp>
        <stp>EEFT US Equity</stp>
        <stp>IS_GENL_&amp;_ADMIN_EXPN_COMP_BASIS</stp>
        <stp>[new model.xlsx]Raw!R73C42</stp>
        <stp>BEST_FPERIOD_OVERRIDE=1TY</stp>
        <stp>EQY_FUND_CRNCY=USD</stp>
        <stp>FA_ADJUSTED=Y</stp>
        <tr r="AP73" s="4"/>
      </tp>
      <tp t="s">
        <v>#N/A N/A</v>
        <stp/>
        <stp>##V3_BDPV12</stp>
        <stp>CNDT US Equity</stp>
        <stp>IS_GENL_&amp;_ADMIN_EXPN_COMP_BASIS</stp>
        <stp>[new model.xlsx]Raw!R88C42</stp>
        <stp>BEST_FPERIOD_OVERRIDE=1TY</stp>
        <stp>EQY_FUND_CRNCY=USD</stp>
        <stp>FA_ADJUSTED=Y</stp>
        <tr r="AP88" s="4"/>
      </tp>
      <tp>
        <v>6141.2947999999997</v>
        <stp/>
        <stp>##V3_BDHV12</stp>
        <stp>DOCU US EQUITY</stp>
        <stp>CUR_MKT_CAP</stp>
        <stp>10/24/2018</stp>
        <stp>10/24/2018</stp>
        <stp>[new model.xlsx]Raw (2)!R37C32</stp>
        <stp>EQY_FUND_CRNCY=USD</stp>
        <tr r="AF37" s="12"/>
      </tp>
      <tp>
        <v>116.40900000000001</v>
        <stp/>
        <stp>##V3_BDPV12</stp>
        <stp>ZS US Equity</stp>
        <stp>IS_S&amp;M_EXPENSE_COMP_BASIS</stp>
        <stp>[new model.xlsx]Raw (2)!R20C41</stp>
        <stp>BEST_FPERIOD_OVERRIDE=1TY</stp>
        <stp>EQY_FUND_CRNCY=USD</stp>
        <stp>FA_ADJUSTED=Y</stp>
        <tr r="AO20" s="12"/>
      </tp>
      <tp>
        <v>12138.885200000001</v>
        <stp/>
        <stp>##V3_BDHV12</stp>
        <stp>ANSS US Equity</stp>
        <stp>CUR_MKT_CAP</stp>
        <stp>10/24/2018</stp>
        <stp>10/24/2018</stp>
        <stp>[new model.xlsx]Raw!R48C33</stp>
        <stp>EQY_FUND_CRNCY=USD</stp>
        <tr r="AG48" s="4"/>
      </tp>
      <tp>
        <v>3490.7514999999999</v>
        <stp/>
        <stp>##V3_BDHV12</stp>
        <stp>CLGX US Equity</stp>
        <stp>CUR_MKT_CAP</stp>
        <stp>10/24/2018</stp>
        <stp>10/24/2018</stp>
        <stp>[new model.xlsx]Raw!R93C33</stp>
        <stp>EQY_FUND_CRNCY=USD</stp>
        <tr r="AG93" s="4"/>
      </tp>
      <tp>
        <v>17054</v>
        <stp/>
        <stp>##V3_BDPV12</stp>
        <stp>ORCL US Equity</stp>
        <stp>TRAIL_12M_EBITDA</stp>
        <stp>[new model.xlsx]Raw!R17C43</stp>
        <stp>EQY_FUND_CRNCY=USD</stp>
        <stp>FA_ADJUSTED=Y</stp>
        <tr r="AQ17" s="4"/>
      </tp>
      <tp>
        <v>40296.675000000003</v>
        <stp/>
        <stp>##V3_BDPV12</stp>
        <stp>ORCL US Equity</stp>
        <stp>BEST_SALES</stp>
        <stp>[new model.xlsx]Raw!R17C36</stp>
        <stp>BEST_FPERIOD_OVERRIDE=1TY</stp>
        <stp>EQY_FUND_CRNCY=USD</stp>
        <stp>FA_ADJUSTED=Y</stp>
        <tr r="AJ17" s="4"/>
      </tp>
      <tp>
        <v>1042.2829999999999</v>
        <stp/>
        <stp>##V3_BDPV12</stp>
        <stp>OTEX CN Equity</stp>
        <stp>TRAIL_12M_EBITDA</stp>
        <stp>[new model.xlsx]Raw!R56C43</stp>
        <stp>EQY_FUND_CRNCY=USD</stp>
        <stp>FA_ADJUSTED=Y</stp>
        <tr r="AQ56" s="4"/>
      </tp>
      <tp>
        <v>16283.42</v>
        <stp/>
        <stp>##V3_BDPV12</stp>
        <stp>MA US Equity</stp>
        <stp>BEST_SALES</stp>
        <stp>[new model.xlsx]Raw!R16C36</stp>
        <stp>BEST_FPERIOD_OVERRIDE=1TY</stp>
        <stp>EQY_FUND_CRNCY=USD</stp>
        <stp>FA_ADJUSTED=Y</stp>
        <tr r="AJ16" s="4"/>
      </tp>
      <tp>
        <v>4518.3330000000005</v>
        <stp/>
        <stp>##V3_BDPV12</stp>
        <stp>BR US Equity</stp>
        <stp>BEST_SALES</stp>
        <stp>[new model.xlsx]Raw!R46C36</stp>
        <stp>BEST_FPERIOD_OVERRIDE=1TY</stp>
        <stp>EQY_FUND_CRNCY=USD</stp>
        <stp>FA_ADJUSTED=Y</stp>
        <tr r="AJ46" s="4"/>
      </tp>
      <tp>
        <v>258.79000000000002</v>
        <stp/>
        <stp>##V3_BDPV12</stp>
        <stp>ZS US Equity</stp>
        <stp>BEST_SALES</stp>
        <stp>[new model.xlsx]Raw!R86C36</stp>
        <stp>BEST_FPERIOD_OVERRIDE=1TY</stp>
        <stp>EQY_FUND_CRNCY=USD</stp>
        <stp>FA_ADJUSTED=Y</stp>
        <tr r="AJ86" s="4"/>
      </tp>
      <tp>
        <v>1269.5710000000001</v>
        <stp/>
        <stp>##V3_BDPV12</stp>
        <stp>JCOM US Equity</stp>
        <stp>BEST_SALES</stp>
        <stp>[new model.xlsx]Raw!R92C36</stp>
        <stp>BEST_FPERIOD_OVERRIDE=1TY</stp>
        <stp>EQY_FUND_CRNCY=USD</stp>
        <stp>FA_ADJUSTED=Y</stp>
        <tr r="AJ92" s="4"/>
      </tp>
      <tp>
        <v>3030.489</v>
        <stp/>
        <stp>##V3_BDPV12</stp>
        <stp>ADSK US Equity</stp>
        <stp>BEST_SALES</stp>
        <stp>[new model.xlsx]Raw!R29C36</stp>
        <stp>BEST_FPERIOD_OVERRIDE=1TY</stp>
        <stp>EQY_FUND_CRNCY=USD</stp>
        <stp>FA_ADJUSTED=Y</stp>
        <tr r="AJ29" s="4"/>
      </tp>
      <tp>
        <v>72.313000000000002</v>
        <stp/>
        <stp>##V3_BDPV12</stp>
        <stp>RNG US Equity</stp>
        <stp>IS_GENL_&amp;_ADMIN_EXPN_COMP_BASIS</stp>
        <stp>[new model.xlsx]Raw!R71C42</stp>
        <stp>BEST_FPERIOD_OVERRIDE=1TY</stp>
        <stp>EQY_FUND_CRNCY=USD</stp>
        <stp>FA_ADJUSTED=Y</stp>
        <tr r="AP71" s="4"/>
      </tp>
      <tp>
        <v>-33.11</v>
        <stp/>
        <stp>##V3_BDPV12</stp>
        <stp>HDP US Equity</stp>
        <stp>BEST_NET_INCOME</stp>
        <stp>[new model.xlsx]Raw!R147C46</stp>
        <stp>BEST_FPERIOD_OVERRIDE=1TY</stp>
        <stp>EQY_FUND_CRNCY=USD</stp>
        <stp>FA_ADJUSTED=Y</stp>
        <tr r="AT147" s="4"/>
      </tp>
      <tp>
        <v>23.135999999999999</v>
        <stp/>
        <stp>##V3_BDPV12</stp>
        <stp>III US Equity</stp>
        <stp>TRAIL_12M_EBITDA</stp>
        <stp>[new model.xlsx]Raw!R217C43</stp>
        <stp>EQY_FUND_CRNCY=USD</stp>
        <stp>FA_ADJUSTED=Y</stp>
        <tr r="AQ217" s="4"/>
      </tp>
      <tp t="s">
        <v>Application Software</v>
        <stp/>
        <stp>##V3_BDPV12</stp>
        <stp>MB US Equity</stp>
        <stp>GICS_SUB_INDUSTRY_NAME</stp>
        <stp>[new model.xlsx]Raw!R142C32</stp>
        <tr r="AF142" s="4"/>
      </tp>
      <tp>
        <v>717.82820000000004</v>
        <stp/>
        <stp>##V3_BDHV12</stp>
        <stp>XELAU US Equity</stp>
        <stp>CUR_MKT_CAP</stp>
        <stp>10/24/2018</stp>
        <stp>10/24/2018</stp>
        <stp>[new model.xlsx]Raw!R177C33</stp>
        <stp>EQY_FUND_CRNCY=USD</stp>
        <tr r="AG177" s="4"/>
      </tp>
      <tp>
        <v>7472</v>
        <stp/>
        <stp>##V3_BDPV12</stp>
        <stp>VMW US Equity</stp>
        <stp>TRAIL_12M_GROSS_PROFIT</stp>
        <stp>[new model.xlsx]Raw!R22C38</stp>
        <stp>EQY_FUND_CRNCY=USD</stp>
        <stp>FA_ADJUSTED=Y</stp>
        <tr r="AL22" s="4"/>
      </tp>
      <tp>
        <v>45.067</v>
        <stp/>
        <stp>##V3_BDPV12</stp>
        <stp>MGI US Equity</stp>
        <stp>BEST_NET_INCOME</stp>
        <stp>[new model.xlsx]Raw!R204C46</stp>
        <stp>BEST_FPERIOD_OVERRIDE=1TY</stp>
        <stp>EQY_FUND_CRNCY=USD</stp>
        <stp>FA_ADJUSTED=Y</stp>
        <tr r="AT204" s="4"/>
      </tp>
      <tp>
        <v>62.201999999999998</v>
        <stp/>
        <stp>##V3_BDPV12</stp>
        <stp>MDB US Equity</stp>
        <stp>IS_RD_EXPEND</stp>
        <stp>[new model.xlsx]Raw (2)!R17C40</stp>
        <stp>BEST_FPERIOD_OVERRIDE=1TY</stp>
        <stp>EQY_FUND_CRNCY=USD</stp>
        <stp>FA_ADJUSTED=Y</stp>
        <tr r="AN17" s="12"/>
      </tp>
      <tp>
        <v>-66.025999999999996</v>
        <stp/>
        <stp>##V3_BDPV12</stp>
        <stp>SHOP US EQUITY</stp>
        <stp>TRAIL_12M_NET_INC</stp>
        <stp>[new model.xlsx]Raw (2)!R16C45</stp>
        <stp>EQY_FUND_CRNCY=USD</stp>
        <stp>FA_ADJUSTED=Y</stp>
        <tr r="AS16" s="12"/>
      </tp>
      <tp>
        <v>142.98099999999999</v>
        <stp/>
        <stp>##V3_BDPV12</stp>
        <stp>PTC US Equity</stp>
        <stp>IS_GENL_&amp;_ADMIN_EXPN_COMP_BASIS</stp>
        <stp>[new model.xlsx]Raw!R53C42</stp>
        <stp>BEST_FPERIOD_OVERRIDE=1TY</stp>
        <stp>EQY_FUND_CRNCY=USD</stp>
        <stp>FA_ADJUSTED=Y</stp>
        <tr r="AP53" s="4"/>
      </tp>
      <tp>
        <v>384.76100305175783</v>
        <stp/>
        <stp>##V3_BDPV12</stp>
        <stp>ZEN US EQUITY</stp>
        <stp>TRAIL_12M_GROSS_PROFIT</stp>
        <stp>[new model.xlsx]Raw (2)!R29C38</stp>
        <stp>EQY_FUND_CRNCY=USD</stp>
        <stp>FA_ADJUSTED=Y</stp>
        <tr r="AL29" s="12"/>
      </tp>
      <tp>
        <v>594.38500622558604</v>
        <stp/>
        <stp>##V3_BDPV12</stp>
        <stp>MMS US Equity</stp>
        <stp>TRAIL_12M_GROSS_PROFIT</stp>
        <stp>[new model.xlsx]Raw!R89C38</stp>
        <stp>EQY_FUND_CRNCY=USD</stp>
        <stp>FA_ADJUSTED=Y</stp>
        <tr r="AL89" s="4"/>
      </tp>
      <tp>
        <v>85.966999999999999</v>
        <stp/>
        <stp>##V3_BDPV12</stp>
        <stp>TEAM US Equity</stp>
        <stp>BEST_GROSS_MARGIN</stp>
        <stp>[new model.xlsx]Raw!R39C39</stp>
        <stp>BEST_FPERIOD_OVERRIDE=1TY</stp>
        <stp>EQY_FUND_CRNCY=USD</stp>
        <stp>FA_ADJUSTED=Y</stp>
        <tr r="AM39" s="4"/>
      </tp>
      <tp>
        <v>23.35</v>
        <stp/>
        <stp>##V3_BDPV12</stp>
        <stp>MMS US Equity</stp>
        <stp>BEST_GROSS_MARGIN</stp>
        <stp>[new model.xlsx]Raw!R89C39</stp>
        <stp>BEST_FPERIOD_OVERRIDE=1TY</stp>
        <stp>EQY_FUND_CRNCY=USD</stp>
        <stp>FA_ADJUSTED=Y</stp>
        <tr r="AM89" s="4"/>
      </tp>
      <tp>
        <v>15.805099999999999</v>
        <stp/>
        <stp>##V3_BDPV12</stp>
        <stp>CRW LN Equity</stp>
        <stp>TRAIL_12M_NET_INC</stp>
        <stp>[new model.xlsx]Raw (2)!R83C45</stp>
        <stp>EQY_FUND_CRNCY=USD</stp>
        <stp>FA_ADJUSTED=Y</stp>
        <tr r="AS83" s="12"/>
      </tp>
      <tp>
        <v>789.92600000000004</v>
        <stp/>
        <stp>##V3_BDPV12</stp>
        <stp>XELAU US Equity</stp>
        <stp>Sales_rev_turn</stp>
        <stp>[new model.xlsx]Combined Full Sample!R142C7</stp>
        <stp>EQY_FUND_YEAR=2016</stp>
        <tr r="G142" s="14"/>
      </tp>
      <tp>
        <v>988.46500000000003</v>
        <stp/>
        <stp>##V3_BDPV12</stp>
        <stp>ANSS US Equity</stp>
        <stp>Sales_rev_turn</stp>
        <stp>[new model.xlsx]Combined Full Sample!R30C7</stp>
        <stp>EQY_FUND_YEAR=2016</stp>
        <tr r="G30" s="14"/>
      </tp>
      <tp>
        <v>32.241</v>
        <stp/>
        <stp>##V3_BDPV12</stp>
        <stp>AYX US Equity</stp>
        <stp>IS_GENL_&amp;_ADMIN_EXPN_COMP_BASIS</stp>
        <stp>[new model.xlsx]Raw!R108C42</stp>
        <stp>BEST_FPERIOD_OVERRIDE=1TY</stp>
        <stp>EQY_FUND_CRNCY=USD</stp>
        <stp>FA_ADJUSTED=Y</stp>
        <tr r="AP108" s="4"/>
      </tp>
      <tp>
        <v>92.270070802864538</v>
        <stp/>
        <stp>##V3_BDPV12</stp>
        <stp>ENGH CN Equity</stp>
        <stp>TRAIL_12M_EBITDA</stp>
        <stp>[new model.xlsx]Raw!R144C43</stp>
        <stp>EQY_FUND_CRNCY=USD</stp>
        <stp>FA_ADJUSTED=Y</stp>
        <tr r="AQ144" s="4"/>
      </tp>
      <tp>
        <v>52.734999999999999</v>
        <stp/>
        <stp>##V3_BDPV12</stp>
        <stp>PFPT US Equity</stp>
        <stp>IS_GENL_&amp;_ADMIN_EXPN_COMP_BASIS</stp>
        <stp>[new model.xlsx]Raw!R77C42</stp>
        <stp>BEST_FPERIOD_OVERRIDE=1TY</stp>
        <stp>EQY_FUND_CRNCY=USD</stp>
        <stp>FA_ADJUSTED=Y</stp>
        <tr r="AP77" s="4"/>
      </tp>
      <tp t="s">
        <v>Data Processing &amp; Outsourced S</v>
        <stp/>
        <stp>##V3_BDPV12</stp>
        <stp>FISV US Equity</stp>
        <stp>GICS_SUB_INDUSTRY_NAME</stp>
        <stp>[new model.xlsx]Raw!R26C32</stp>
        <tr r="AF26" s="4"/>
      </tp>
      <tp t="s">
        <v>Systems Software</v>
        <stp/>
        <stp>##V3_BDPV12</stp>
        <stp>ABT CN Equity</stp>
        <stp>GICS_SUB_INDUSTRY_NAME</stp>
        <stp>[new model.xlsx]Raw!R206C32</stp>
        <tr r="AF206" s="4"/>
      </tp>
      <tp>
        <v>-119.143</v>
        <stp/>
        <stp>##V3_BDPV12</stp>
        <stp>ZEN US EQUITY</stp>
        <stp>TRAIL_12M_NET_INC</stp>
        <stp>[new model.xlsx]Raw (2)!R29C45</stp>
        <stp>EQY_FUND_CRNCY=USD</stp>
        <stp>FA_ADJUSTED=Y</stp>
        <tr r="AS29" s="12"/>
      </tp>
      <tp>
        <v>62.829000000000001</v>
        <stp/>
        <stp>##V3_BDPV12</stp>
        <stp>UPLD US Equity</stp>
        <stp>BEST_EBITDA</stp>
        <stp>[new model.xlsx]Raw!R179C44</stp>
        <stp>BEST_FPERIOD_OVERRIDE=1TY</stp>
        <stp>EQY_FUND_CRNCY=USD</stp>
        <stp>FA_ADJUSTED=Y</stp>
        <tr r="AR179" s="4"/>
      </tp>
      <tp>
        <v>107.80277215189899</v>
        <stp/>
        <stp>##V3_BDPV12</stp>
        <stp>EXLS US Equity</stp>
        <stp>TRAIL_12M_EBITDA</stp>
        <stp>[new model.xlsx]Raw!R124C43</stp>
        <stp>EQY_FUND_CRNCY=USD</stp>
        <stp>FA_ADJUSTED=Y</stp>
        <tr r="AQ124" s="4"/>
      </tp>
      <tp>
        <v>104.55</v>
        <stp/>
        <stp>##V3_BDPV12</stp>
        <stp>EPAY US Equity</stp>
        <stp>BEST_EBITDA</stp>
        <stp>[new model.xlsx]Raw!R104C44</stp>
        <stp>BEST_FPERIOD_OVERRIDE=1TY</stp>
        <stp>EQY_FUND_CRNCY=USD</stp>
        <stp>FA_ADJUSTED=Y</stp>
        <tr r="AR104" s="4"/>
      </tp>
      <tp>
        <v>4140.7901000000002</v>
        <stp/>
        <stp>##V3_BDHV12</stp>
        <stp>MMS US Equity</stp>
        <stp>CUR_MKT_CAP</stp>
        <stp>10/24/2018</stp>
        <stp>10/24/2018</stp>
        <stp>[new model.xlsx]Raw!R89C33</stp>
        <stp>EQY_FUND_CRNCY=USD</stp>
        <tr r="AG89" s="4"/>
      </tp>
      <tp t="s">
        <v>Application Software</v>
        <stp/>
        <stp>##V3_BDPV12</stp>
        <stp>FICO US Equity</stp>
        <stp>GICS_SUB_INDUSTRY_NAME</stp>
        <stp>[new model.xlsx]Raw!R72C32</stp>
        <tr r="AF72" s="4"/>
      </tp>
      <tp>
        <v>-3.698</v>
        <stp/>
        <stp>##V3_BDPV12</stp>
        <stp>COUP US Equity</stp>
        <stp>BEST_NET_INCOME</stp>
        <stp>[new model.xlsx]Raw!R91C46</stp>
        <stp>BEST_FPERIOD_OVERRIDE=1TY</stp>
        <stp>EQY_FUND_CRNCY=USD</stp>
        <stp>FA_ADJUSTED=Y</stp>
        <tr r="AT91" s="4"/>
      </tp>
      <tp>
        <v>779.53840000000002</v>
        <stp/>
        <stp>##V3_BDHV12</stp>
        <stp>QIWI US Equity</stp>
        <stp>CUR_MKT_CAP</stp>
        <stp>10/24/2018</stp>
        <stp>10/24/2018</stp>
        <stp>[new model.xlsx]Raw!R171C33</stp>
        <stp>EQY_FUND_CRNCY=USD</stp>
        <tr r="AG171" s="4"/>
      </tp>
      <tp>
        <v>184</v>
        <stp/>
        <stp>##V3_BDPV12</stp>
        <stp>PRGS US Equity</stp>
        <stp>BEST_EBITDA</stp>
        <stp>[new model.xlsx]Raw!R152C44</stp>
        <stp>BEST_FPERIOD_OVERRIDE=1TY</stp>
        <stp>EQY_FUND_CRNCY=USD</stp>
        <stp>FA_ADJUSTED=Y</stp>
        <tr r="AR152" s="4"/>
      </tp>
      <tp>
        <v>-59.1</v>
        <stp/>
        <stp>##V3_BDPV12</stp>
        <stp>SMAR US Equity</stp>
        <stp>BEST_EBITDA</stp>
        <stp>[new model.xlsx]Raw!R114C44</stp>
        <stp>BEST_FPERIOD_OVERRIDE=1TY</stp>
        <stp>EQY_FUND_CRNCY=USD</stp>
        <stp>FA_ADJUSTED=Y</stp>
        <tr r="AR114" s="4"/>
      </tp>
      <tp>
        <v>-27.754999999999999</v>
        <stp/>
        <stp>##V3_BDPV12</stp>
        <stp>AVLR US Equity</stp>
        <stp>BEST_EBITDA</stp>
        <stp>[new model.xlsx]Raw!R119C44</stp>
        <stp>BEST_FPERIOD_OVERRIDE=1TY</stp>
        <stp>EQY_FUND_CRNCY=USD</stp>
        <stp>FA_ADJUSTED=Y</stp>
        <tr r="AR119" s="4"/>
      </tp>
      <tp>
        <v>-58.015000000000001</v>
        <stp/>
        <stp>##V3_BDPV12</stp>
        <stp>CLDR US Equity</stp>
        <stp>BEST_EBITDA</stp>
        <stp>[new model.xlsx]Raw!R121C44</stp>
        <stp>BEST_FPERIOD_OVERRIDE=1TY</stp>
        <stp>EQY_FUND_CRNCY=USD</stp>
        <stp>FA_ADJUSTED=Y</stp>
        <tr r="AR121" s="4"/>
      </tp>
      <tp>
        <v>1462.5778</v>
        <stp/>
        <stp>##V3_BDHV12</stp>
        <stp>SEND US Equity</stp>
        <stp>CUR_MKT_CAP</stp>
        <stp>10/24/2018</stp>
        <stp>10/24/2018</stp>
        <stp>[new model.xlsx]Raw!R143C33</stp>
        <stp>EQY_FUND_CRNCY=USD</stp>
        <tr r="AG143" s="4"/>
      </tp>
      <tp>
        <v>4056.6428999999998</v>
        <stp/>
        <stp>##V3_BDHV12</stp>
        <stp>CNDT US Equity</stp>
        <stp>CUR_MKT_CAP</stp>
        <stp>10/24/2018</stp>
        <stp>10/24/2018</stp>
        <stp>[new model.xlsx]Raw!R88C33</stp>
        <stp>EQY_FUND_CRNCY=USD</stp>
        <tr r="AG88" s="4"/>
      </tp>
      <tp>
        <v>6141.2947999999997</v>
        <stp/>
        <stp>##V3_BDHV12</stp>
        <stp>DOCU US Equity</stp>
        <stp>CUR_MKT_CAP</stp>
        <stp>10/24/2018</stp>
        <stp>10/24/2018</stp>
        <stp>[new model.xlsx]Raw!R69C33</stp>
        <stp>EQY_FUND_CRNCY=USD</stp>
        <tr r="AG69" s="4"/>
      </tp>
      <tp>
        <v>675</v>
        <stp/>
        <stp>##V3_BDPV12</stp>
        <stp>BB CN Equity</stp>
        <stp>TRAIL_12M_GROSS_PROFIT</stp>
        <stp>[new model.xlsx]Raw!R79C38</stp>
        <stp>EQY_FUND_CRNCY=USD</stp>
        <stp>FA_ADJUSTED=Y</stp>
        <tr r="AL79" s="4"/>
      </tp>
      <tp>
        <v>323.517</v>
        <stp/>
        <stp>##V3_BDPV12</stp>
        <stp>JCOM US Equity</stp>
        <stp>IS_GENL_&amp;_ADMIN_EXPN_COMP_BASIS</stp>
        <stp>[new model.xlsx]Raw!R92C42</stp>
        <stp>BEST_FPERIOD_OVERRIDE=1TY</stp>
        <stp>EQY_FUND_CRNCY=USD</stp>
        <stp>FA_ADJUSTED=Y</stp>
        <tr r="AP92" s="4"/>
      </tp>
      <tp>
        <v>-47.155000000000001</v>
        <stp/>
        <stp>##V3_BDPV12</stp>
        <stp>ZUO US EQUITY</stp>
        <stp>TRAIL_12M_NET_INC</stp>
        <stp>[new model.xlsx]Raw (2)!R15C45</stp>
        <stp>EQY_FUND_CRNCY=USD</stp>
        <stp>FA_ADJUSTED=Y</stp>
        <tr r="AS15" s="12"/>
      </tp>
      <tp>
        <v>-2.2490000000000001</v>
        <stp/>
        <stp>##V3_BDPV12</stp>
        <stp>ALLT US Equity</stp>
        <stp>BEST_EBITDA</stp>
        <stp>[new model.xlsx]Raw!R209C44</stp>
        <stp>BEST_FPERIOD_OVERRIDE=1TY</stp>
        <stp>EQY_FUND_CRNCY=USD</stp>
        <stp>FA_ADJUSTED=Y</stp>
        <tr r="AR209" s="4"/>
      </tp>
      <tp>
        <v>133</v>
        <stp/>
        <stp>##V3_BDPV12</stp>
        <stp>CVLT US Equity</stp>
        <stp>BEST_EBITDA</stp>
        <stp>[new model.xlsx]Raw!R109C44</stp>
        <stp>BEST_FPERIOD_OVERRIDE=1TY</stp>
        <stp>EQY_FUND_CRNCY=USD</stp>
        <stp>FA_ADJUSTED=Y</stp>
        <tr r="AR109" s="4"/>
      </tp>
      <tp>
        <v>74</v>
        <stp/>
        <stp>##V3_BDPV12</stp>
        <stp>BB CN Equity</stp>
        <stp>TRAIL_12M_EBITDA</stp>
        <stp>[new model.xlsx]Raw!R79C43</stp>
        <stp>EQY_FUND_CRNCY=USD</stp>
        <stp>FA_ADJUSTED=Y</stp>
        <tr r="AQ79" s="4"/>
      </tp>
      <tp>
        <v>-259.76686075949397</v>
        <stp/>
        <stp>##V3_BDPV12</stp>
        <stp>NTNX US Equity</stp>
        <stp>TRAIL_12M_EBITDA</stp>
        <stp>[new model.xlsx]Raw!R67C43</stp>
        <stp>EQY_FUND_CRNCY=USD</stp>
        <stp>FA_ADJUSTED=Y</stp>
        <tr r="AQ67" s="4"/>
      </tp>
      <tp>
        <v>399.733</v>
        <stp/>
        <stp>##V3_BDPV12</stp>
        <stp>NUAN US Equity</stp>
        <stp>TRAIL_12M_EBITDA</stp>
        <stp>[new model.xlsx]Raw!R81C43</stp>
        <stp>EQY_FUND_CRNCY=USD</stp>
        <stp>FA_ADJUSTED=Y</stp>
        <tr r="AQ81" s="4"/>
      </tp>
      <tp>
        <v>127006.519</v>
        <stp/>
        <stp>##V3_BDPV12</stp>
        <stp>MSFT US Equity</stp>
        <stp>BEST_SALES</stp>
        <stp>[new model.xlsx]Raw!R14C36</stp>
        <stp>BEST_FPERIOD_OVERRIDE=1TY</stp>
        <stp>EQY_FUND_CRNCY=USD</stp>
        <stp>FA_ADJUSTED=Y</stp>
        <tr r="AJ14" s="4"/>
      </tp>
      <tp>
        <v>1485.229</v>
        <stp/>
        <stp>##V3_BDPV12</stp>
        <stp>NTNX US Equity</stp>
        <stp>BEST_SALES</stp>
        <stp>[new model.xlsx]Raw!R67C36</stp>
        <stp>BEST_FPERIOD_OVERRIDE=1TY</stp>
        <stp>EQY_FUND_CRNCY=USD</stp>
        <stp>FA_ADJUSTED=Y</stp>
        <tr r="AJ67" s="4"/>
      </tp>
      <tp>
        <v>829</v>
        <stp/>
        <stp>##V3_BDPV12</stp>
        <stp>BR US Equity</stp>
        <stp>TRAIL_12M_EBITDA</stp>
        <stp>[new model.xlsx]Raw!R46C43</stp>
        <stp>EQY_FUND_CRNCY=USD</stp>
        <stp>FA_ADJUSTED=Y</stp>
        <tr r="AQ46" s="4"/>
      </tp>
      <tp>
        <v>1370.6</v>
        <stp/>
        <stp>##V3_BDPV12</stp>
        <stp>WU US Equity</stp>
        <stp>TRAIL_12M_EBITDA</stp>
        <stp>[new model.xlsx]Raw!R60C43</stp>
        <stp>EQY_FUND_CRNCY=USD</stp>
        <stp>FA_ADJUSTED=Y</stp>
        <tr r="AQ60" s="4"/>
      </tp>
      <tp>
        <v>171.43800000000002</v>
        <stp/>
        <stp>##V3_BDPV12</stp>
        <stp>RP US Equity</stp>
        <stp>TRAIL_12M_EBITDA</stp>
        <stp>[new model.xlsx]Raw!R75C43</stp>
        <stp>EQY_FUND_CRNCY=USD</stp>
        <stp>FA_ADJUSTED=Y</stp>
        <tr r="AQ75" s="4"/>
      </tp>
      <tp>
        <v>8506</v>
        <stp/>
        <stp>##V3_BDPV12</stp>
        <stp>MA US Equity</stp>
        <stp>TRAIL_12M_EBITDA</stp>
        <stp>[new model.xlsx]Raw!R16C43</stp>
        <stp>EQY_FUND_CRNCY=USD</stp>
        <stp>FA_ADJUSTED=Y</stp>
        <tr r="AQ16" s="4"/>
      </tp>
      <tp>
        <v>14.015999999999998</v>
        <stp/>
        <stp>##V3_BDPV12</stp>
        <stp>SQ US Equity</stp>
        <stp>TRAIL_12M_EBITDA</stp>
        <stp>[new model.xlsx]Raw!R27C43</stp>
        <stp>EQY_FUND_CRNCY=USD</stp>
        <stp>FA_ADJUSTED=Y</stp>
        <tr r="AQ27" s="4"/>
      </tp>
      <tp>
        <v>1533.7880000000002</v>
        <stp/>
        <stp>##V3_BDPV12</stp>
        <stp>WP US Equity</stp>
        <stp>TRAIL_12M_EBITDA</stp>
        <stp>[new model.xlsx]Raw!R28C43</stp>
        <stp>EQY_FUND_CRNCY=USD</stp>
        <stp>FA_ADJUSTED=Y</stp>
        <tr r="AQ28" s="4"/>
      </tp>
      <tp>
        <v>1308</v>
        <stp/>
        <stp>##V3_BDPV12</stp>
        <stp>CA US Equity</stp>
        <stp>TRAIL_12M_EBITDA</stp>
        <stp>[new model.xlsx]Raw!R35C43</stp>
        <stp>EQY_FUND_CRNCY=USD</stp>
        <stp>FA_ADJUSTED=Y</stp>
        <tr r="AQ35" s="4"/>
      </tp>
      <tp>
        <v>1345.0250000000001</v>
        <stp/>
        <stp>##V3_BDPV12</stp>
        <stp>ANSS US Equity</stp>
        <stp>BEST_SALES</stp>
        <stp>[new model.xlsx]Raw!R48C36</stp>
        <stp>BEST_FPERIOD_OVERRIDE=1TY</stp>
        <stp>EQY_FUND_CRNCY=USD</stp>
        <stp>FA_ADJUSTED=Y</stp>
        <tr r="AJ48" s="4"/>
      </tp>
      <tp>
        <v>4.8045328899988649</v>
        <stp/>
        <stp>##V3_BDPV12</stp>
        <stp>JG US Equity</stp>
        <stp>IS_GENL_&amp;_ADMIN_EXPN_COMP_BASIS</stp>
        <stp>[new model.xlsx]Raw!R178C42</stp>
        <stp>BEST_FPERIOD_OVERRIDE=1TY</stp>
        <stp>EQY_FUND_CRNCY=USD</stp>
        <stp>FA_ADJUSTED=Y</stp>
        <tr r="AP178" s="4"/>
      </tp>
      <tp>
        <v>11.508000000000001</v>
        <stp/>
        <stp>##V3_BDPV12</stp>
        <stp>NEWR US Equity</stp>
        <stp>TRAIL_12M_EBITDA</stp>
        <stp>[new model.xlsx]Raw!R82C43</stp>
        <stp>EQY_FUND_CRNCY=USD</stp>
        <stp>FA_ADJUSTED=Y</stp>
        <tr r="AQ82" s="4"/>
      </tp>
      <tp>
        <v>2178.444</v>
        <stp/>
        <stp>##V3_BDPV12</stp>
        <stp>SQ US Equity</stp>
        <stp>BEST_SALES</stp>
        <stp>[new model.xlsx]Raw!R27C36</stp>
        <stp>BEST_FPERIOD_OVERRIDE=1TY</stp>
        <stp>EQY_FUND_CRNCY=USD</stp>
        <stp>FA_ADJUSTED=Y</stp>
        <tr r="AJ27" s="4"/>
      </tp>
      <tp>
        <v>2857.9079999999999</v>
        <stp/>
        <stp>##V3_BDPV12</stp>
        <stp>OTEX CN Equity</stp>
        <stp>BEST_SALES</stp>
        <stp>[new model.xlsx]Raw!R56C36</stp>
        <stp>BEST_FPERIOD_OVERRIDE=1TY</stp>
        <stp>EQY_FUND_CRNCY=USD</stp>
        <stp>FA_ADJUSTED=Y</stp>
        <tr r="AJ56" s="4"/>
      </tp>
      <tp t="s">
        <v>#N/A N/A</v>
        <stp/>
        <stp>##V3_BDPV12</stp>
        <stp>ZS US Equity</stp>
        <stp>TRAIL_12M_EBITDA</stp>
        <stp>[new model.xlsx]Raw!R86C43</stp>
        <stp>EQY_FUND_CRNCY=USD</stp>
        <stp>FA_ADJUSTED=Y</stp>
        <tr r="AQ86" s="4"/>
      </tp>
      <tp>
        <v>10329.9</v>
        <stp/>
        <stp>##V3_BDPV12</stp>
        <stp>ADBE US Equity</stp>
        <stp>BEST_SALES</stp>
        <stp>[new model.xlsx]Raw!R18C36</stp>
        <stp>BEST_FPERIOD_OVERRIDE=1TY</stp>
        <stp>EQY_FUND_CRNCY=USD</stp>
        <stp>FA_ADJUSTED=Y</stp>
        <tr r="AJ18" s="4"/>
      </tp>
      <tp>
        <v>-66.082999999999998</v>
        <stp/>
        <stp>##V3_BDPV12</stp>
        <stp>PS US Equity</stp>
        <stp>TRAIL_12M_EBITDA</stp>
        <stp>[new model.xlsx]Raw!R98C43</stp>
        <stp>EQY_FUND_CRNCY=USD</stp>
        <stp>FA_ADJUSTED=Y</stp>
        <tr r="AQ98" s="4"/>
      </tp>
      <tp>
        <v>213.52199999999999</v>
        <stp/>
        <stp>##V3_BDPV12</stp>
        <stp>TYL US Equity</stp>
        <stp>BEST_NET_INCOME</stp>
        <stp>[new model.xlsx]Raw!R59C46</stp>
        <stp>BEST_FPERIOD_OVERRIDE=1TY</stp>
        <stp>EQY_FUND_CRNCY=USD</stp>
        <stp>FA_ADJUSTED=Y</stp>
        <tr r="AT59" s="4"/>
      </tp>
      <tp>
        <v>-4.3811800000000005</v>
        <stp/>
        <stp>##V3_BDPV12</stp>
        <stp>FIVN US EQUITY</stp>
        <stp>TRAIL_12M_NET_INC</stp>
        <stp>[new model.xlsx]Raw (2)!R60C45</stp>
        <stp>EQY_FUND_CRNCY=USD</stp>
        <stp>FA_ADJUSTED=Y</stp>
        <tr r="AS60" s="12"/>
      </tp>
      <tp>
        <v>601.93799999999999</v>
        <stp/>
        <stp>##V3_BDPV12</stp>
        <stp>HUBS US EQUITY</stp>
        <stp>BEST_SALES</stp>
        <stp>[new model.xlsx]Raw (2)!R38C36</stp>
        <stp>BEST_FPERIOD_OVERRIDE=1TY</stp>
        <stp>EQY_FUND_CRNCY=USD</stp>
        <stp>FA_ADJUSTED=Y</stp>
        <tr r="AJ38" s="12"/>
      </tp>
      <tp>
        <v>10.635</v>
        <stp/>
        <stp>##V3_BDPV12</stp>
        <stp>FIVN US EQUITY</stp>
        <stp>TRAIL_12M_EBITDA</stp>
        <stp>[new model.xlsx]Raw (2)!R60C43</stp>
        <stp>EQY_FUND_CRNCY=USD</stp>
        <stp>FA_ADJUSTED=Y</stp>
        <tr r="AQ60" s="12"/>
      </tp>
      <tp t="s">
        <v>#N/A N/A</v>
        <stp/>
        <stp>##V3_BDPV12</stp>
        <stp>WU US Equity</stp>
        <stp>IS_GENL_&amp;_ADMIN_EXPN_COMP_BASIS</stp>
        <stp>[new model.xlsx]Raw!R60C42</stp>
        <stp>BEST_FPERIOD_OVERRIDE=1TY</stp>
        <stp>EQY_FUND_CRNCY=USD</stp>
        <stp>FA_ADJUSTED=Y</stp>
        <tr r="AP60" s="4"/>
      </tp>
      <tp t="s">
        <v>Application Software</v>
        <stp/>
        <stp>##V3_BDPV12</stp>
        <stp>ZEN US Equity</stp>
        <stp>GICS_SUB_INDUSTRY_NAME</stp>
        <stp>[new model.xlsx]Raw!R70C32</stp>
        <tr r="AF70" s="4"/>
      </tp>
      <tp t="s">
        <v>#N/A N/A</v>
        <stp/>
        <stp>##V3_BDPV12</stp>
        <stp>FLT US Equity</stp>
        <stp>TRAIL_12M_GROSS_PROFIT</stp>
        <stp>[new model.xlsx]Raw!R37C38</stp>
        <stp>EQY_FUND_CRNCY=USD</stp>
        <stp>FA_ADJUSTED=Y</stp>
        <tr r="AL37" s="4"/>
      </tp>
      <tp>
        <v>58.445999999999998</v>
        <stp/>
        <stp>##V3_BDPV12</stp>
        <stp>TTD US Equity</stp>
        <stp>IS_GENL_&amp;_ADMIN_EXPN_COMP_BASIS</stp>
        <stp>[new model.xlsx]Raw!R76C42</stp>
        <stp>BEST_FPERIOD_OVERRIDE=1TY</stp>
        <stp>EQY_FUND_CRNCY=USD</stp>
        <stp>FA_ADJUSTED=Y</stp>
        <tr r="AP76" s="4"/>
      </tp>
      <tp>
        <v>-11.742201829022999</v>
        <stp/>
        <stp>##V3_BDPV12</stp>
        <stp>MIME US EQUITY</stp>
        <stp>TRAIL_12M_NET_INC</stp>
        <stp>[new model.xlsx]Raw (2)!R45C45</stp>
        <stp>EQY_FUND_CRNCY=USD</stp>
        <stp>FA_ADJUSTED=Y</stp>
        <tr r="AS45" s="12"/>
      </tp>
      <tp>
        <v>424.44600000000003</v>
        <stp/>
        <stp>##V3_BDPV12</stp>
        <stp>GWRE US Equity</stp>
        <stp>Sales_rev_turn</stp>
        <stp>[new model.xlsx]Combined Full Sample!R46C7</stp>
        <stp>EQY_FUND_YEAR=2016</stp>
        <tr r="G46" s="14"/>
      </tp>
      <tp>
        <v>15.080813780019231</v>
        <stp/>
        <stp>##V3_BDPV12</stp>
        <stp>GBG LN Equity</stp>
        <stp>IS_RD_EXPEND</stp>
        <stp>[new model.xlsx]Raw (2)!R103C40</stp>
        <stp>BEST_FPERIOD_OVERRIDE=1TY</stp>
        <stp>EQY_FUND_CRNCY=USD</stp>
        <stp>FA_ADJUSTED=Y</stp>
        <tr r="AN103" s="12"/>
      </tp>
      <tp>
        <v>881.35599999999999</v>
        <stp/>
        <stp>##V3_BDPV12</stp>
        <stp>FICO US Equity</stp>
        <stp>Sales_rev_turn</stp>
        <stp>[new model.xlsx]Combined Full Sample!R52C7</stp>
        <stp>EQY_FUND_YEAR=2016</stp>
        <tr r="G52" s="14"/>
      </tp>
      <tp>
        <v>-49.492000000000004</v>
        <stp/>
        <stp>##V3_BDPV12</stp>
        <stp>CBLK US Equity</stp>
        <stp>BEST_EBITDA</stp>
        <stp>[new model.xlsx]Raw!R158C44</stp>
        <stp>BEST_FPERIOD_OVERRIDE=1TY</stp>
        <stp>EQY_FUND_CRNCY=USD</stp>
        <stp>FA_ADJUSTED=Y</stp>
        <tr r="AR158" s="4"/>
      </tp>
      <tp>
        <v>291.178</v>
        <stp/>
        <stp>##V3_BDPV12</stp>
        <stp>LOGM US Equity</stp>
        <stp>BEST_NET_INCOME</stp>
        <stp>[new model.xlsx]Raw!R90C46</stp>
        <stp>BEST_FPERIOD_OVERRIDE=1TY</stp>
        <stp>EQY_FUND_CRNCY=USD</stp>
        <stp>FA_ADJUSTED=Y</stp>
        <tr r="AT90" s="4"/>
      </tp>
      <tp>
        <v>222.3</v>
        <stp/>
        <stp>##V3_BDPV12</stp>
        <stp>CLGX US Equity</stp>
        <stp>BEST_NET_INCOME</stp>
        <stp>[new model.xlsx]Raw!R93C46</stp>
        <stp>BEST_FPERIOD_OVERRIDE=1TY</stp>
        <stp>EQY_FUND_CRNCY=USD</stp>
        <stp>FA_ADJUSTED=Y</stp>
        <tr r="AT93" s="4"/>
      </tp>
      <tp>
        <v>15.603</v>
        <stp/>
        <stp>##V3_BDPV12</stp>
        <stp>QADB US Equity</stp>
        <stp>BEST_EBITDA</stp>
        <stp>[new model.xlsx]Raw!R170C44</stp>
        <stp>BEST_FPERIOD_OVERRIDE=1TY</stp>
        <stp>EQY_FUND_CRNCY=USD</stp>
        <stp>FA_ADJUSTED=Y</stp>
        <tr r="AR170" s="4"/>
      </tp>
      <tp>
        <v>43.821203810126995</v>
        <stp/>
        <stp>##V3_BDPV12</stp>
        <stp>TYPE US Equity</stp>
        <stp>TRAIL_12M_EBITDA</stp>
        <stp>[new model.xlsx]Raw!R172C43</stp>
        <stp>EQY_FUND_CRNCY=USD</stp>
        <stp>FA_ADJUSTED=Y</stp>
        <tr r="AQ172" s="4"/>
      </tp>
      <tp t="s">
        <v>#N/A N/A</v>
        <stp/>
        <stp>##V3_BDPV12</stp>
        <stp>PAYX US Equity</stp>
        <stp>IS_GENL_&amp;_ADMIN_EXPN_COMP_BASIS</stp>
        <stp>[new model.xlsx]Raw!R31C42</stp>
        <stp>BEST_FPERIOD_OVERRIDE=1TY</stp>
        <stp>EQY_FUND_CRNCY=USD</stp>
        <stp>FA_ADJUSTED=Y</stp>
        <tr r="AP31" s="4"/>
      </tp>
      <tp>
        <v>2850.7197999999999</v>
        <stp/>
        <stp>##V3_BDHV12</stp>
        <stp>QLYS US EQUITY</stp>
        <stp>CUR_MKT_CAP</stp>
        <stp>10/24/2018</stp>
        <stp>10/24/2018</stp>
        <stp>[new model.xlsx]Raw (2)!R57C32</stp>
        <stp>EQY_FUND_CRNCY=USD</stp>
        <tr r="AF57" s="12"/>
      </tp>
      <tp>
        <v>264.49259999999998</v>
        <stp/>
        <stp>##V3_BDHV12</stp>
        <stp>SNCR US Equity</stp>
        <stp>CUR_MKT_CAP</stp>
        <stp>10/24/2018</stp>
        <stp>10/24/2018</stp>
        <stp>[new model.xlsx]Raw!R202C33</stp>
        <stp>EQY_FUND_CRNCY=USD</stp>
        <tr r="AG202" s="4"/>
      </tp>
      <tp>
        <v>164.94400000000002</v>
        <stp/>
        <stp>##V3_BDPV12</stp>
        <stp>SYKE US Equity</stp>
        <stp>TRAIL_12M_EBITDA</stp>
        <stp>[new model.xlsx]Raw!R156C43</stp>
        <stp>EQY_FUND_CRNCY=USD</stp>
        <stp>FA_ADJUSTED=Y</stp>
        <tr r="AQ156" s="4"/>
      </tp>
      <tp>
        <v>4640.5906999999997</v>
        <stp/>
        <stp>##V3_BDHV12</stp>
        <stp>NEWR US EQUITY</stp>
        <stp>CUR_MKT_CAP</stp>
        <stp>10/24/2018</stp>
        <stp>10/24/2018</stp>
        <stp>[new model.xlsx]Raw (2)!R36C32</stp>
        <stp>EQY_FUND_CRNCY=USD</stp>
        <tr r="AF36" s="12"/>
      </tp>
      <tp>
        <v>1363.4860000000001</v>
        <stp/>
        <stp>##V3_BDPV12</stp>
        <stp>FISV US Equity</stp>
        <stp>BEST_NET_INCOME</stp>
        <stp>[new model.xlsx]Raw!R26C46</stp>
        <stp>BEST_FPERIOD_OVERRIDE=1TY</stp>
        <stp>EQY_FUND_CRNCY=USD</stp>
        <stp>FA_ADJUSTED=Y</stp>
        <tr r="AT26" s="4"/>
      </tp>
      <tp>
        <v>2850.7197999999999</v>
        <stp/>
        <stp>##V3_BDHV12</stp>
        <stp>QLYS US Equity</stp>
        <stp>CUR_MKT_CAP</stp>
        <stp>10/24/2018</stp>
        <stp>10/24/2018</stp>
        <stp>[new model.xlsx]Raw!R100C33</stp>
        <stp>EQY_FUND_CRNCY=USD</stp>
        <tr r="AG100" s="4"/>
      </tp>
      <tp>
        <v>1106.527</v>
        <stp/>
        <stp>##V3_BDHV12</stp>
        <stp>INST US EQUITY</stp>
        <stp>CUR_MKT_CAP</stp>
        <stp>10/24/2018</stp>
        <stp>10/24/2018</stp>
        <stp>[new model.xlsx]Raw (2)!R40C32</stp>
        <stp>EQY_FUND_CRNCY=USD</stp>
        <tr r="AF40" s="12"/>
      </tp>
      <tp>
        <v>91.965000000000003</v>
        <stp/>
        <stp>##V3_BDPV12</stp>
        <stp>CHKP US Equity</stp>
        <stp>IS_GENL_&amp;_ADMIN_EXPN_COMP_BASIS</stp>
        <stp>[new model.xlsx]Raw!R38C42</stp>
        <stp>BEST_FPERIOD_OVERRIDE=1TY</stp>
        <stp>EQY_FUND_CRNCY=USD</stp>
        <stp>FA_ADJUSTED=Y</stp>
        <tr r="AP38" s="4"/>
      </tp>
      <tp t="s">
        <v>Systems Software</v>
        <stp/>
        <stp>##V3_BDPV12</stp>
        <stp>CHKP US Equity</stp>
        <stp>GICS_SUB_INDUSTRY_NAME</stp>
        <stp>[new model.xlsx]Raw!R38C32</stp>
        <tr r="AF38" s="4"/>
      </tp>
      <tp>
        <v>789.47979999999995</v>
        <stp/>
        <stp>##V3_BDHV12</stp>
        <stp>QADB US Equity</stp>
        <stp>CUR_MKT_CAP</stp>
        <stp>10/24/2018</stp>
        <stp>10/24/2018</stp>
        <stp>[new model.xlsx]Raw!R170C33</stp>
        <stp>EQY_FUND_CRNCY=USD</stp>
        <tr r="AG170" s="4"/>
      </tp>
      <tp>
        <v>41.378999999999998</v>
        <stp/>
        <stp>##V3_BDPV12</stp>
        <stp>CYBR US Equity</stp>
        <stp>TRAIL_12M_EBITDA</stp>
        <stp>[new model.xlsx]Raw!R111C43</stp>
        <stp>EQY_FUND_CRNCY=USD</stp>
        <stp>FA_ADJUSTED=Y</stp>
        <tr r="AQ111" s="4"/>
      </tp>
      <tp>
        <v>47904</v>
        <stp/>
        <stp>##V3_BDPV12</stp>
        <stp>MSFT US Equity</stp>
        <stp>TRAIL_12M_EBITDA</stp>
        <stp>[new model.xlsx]Raw!R14C43</stp>
        <stp>EQY_FUND_CRNCY=USD</stp>
        <stp>FA_ADJUSTED=Y</stp>
        <tr r="AQ14" s="4"/>
      </tp>
      <tp>
        <v>6715.6750000000002</v>
        <stp/>
        <stp>##V3_BDPV12</stp>
        <stp>INTU US Equity</stp>
        <stp>BEST_SALES</stp>
        <stp>[new model.xlsx]Raw!R23C36</stp>
        <stp>BEST_FPERIOD_OVERRIDE=1TY</stp>
        <stp>EQY_FUND_CRNCY=USD</stp>
        <stp>FA_ADJUSTED=Y</stp>
        <tr r="AJ23" s="4"/>
      </tp>
      <tp>
        <v>152.07</v>
        <stp/>
        <stp>##V3_BDPV12</stp>
        <stp>MANH US Equity</stp>
        <stp>TRAIL_12M_EBITDA</stp>
        <stp>[new model.xlsx]Raw!R99C43</stp>
        <stp>EQY_FUND_CRNCY=USD</stp>
        <stp>FA_ADJUSTED=Y</stp>
        <tr r="AQ99" s="4"/>
      </tp>
      <tp>
        <v>-148.822683544304</v>
        <stp/>
        <stp>##V3_BDPV12</stp>
        <stp>HDP US Equity</stp>
        <stp>TRAIL_12M_EBITDA</stp>
        <stp>[new model.xlsx]Raw!R147C43</stp>
        <stp>EQY_FUND_CRNCY=USD</stp>
        <stp>FA_ADJUSTED=Y</stp>
        <tr r="AQ147" s="4"/>
      </tp>
      <tp>
        <v>87.52600000000001</v>
        <stp/>
        <stp>##V3_BDPV12</stp>
        <stp>ELLI US EQUITY</stp>
        <stp>TRAIL_12M_EBITDA</stp>
        <stp>[new model.xlsx]Raw (2)!R63C43</stp>
        <stp>EQY_FUND_CRNCY=USD</stp>
        <stp>FA_ADJUSTED=Y</stp>
        <tr r="AQ63" s="12"/>
      </tp>
      <tp>
        <v>259.85200000000003</v>
        <stp/>
        <stp>##V3_BDPV12</stp>
        <stp>APTI US EQUITY</stp>
        <stp>BEST_SALES</stp>
        <stp>[new model.xlsx]Raw (2)!R62C36</stp>
        <stp>BEST_FPERIOD_OVERRIDE=1TY</stp>
        <stp>EQY_FUND_CRNCY=USD</stp>
        <stp>FA_ADJUSTED=Y</stp>
        <tr r="AJ62" s="12"/>
      </tp>
      <tp>
        <v>1850.8889938964844</v>
        <stp/>
        <stp>##V3_BDPV12</stp>
        <stp>NOW US Equity</stp>
        <stp>TRAIL_12M_GROSS_PROFIT</stp>
        <stp>[new model.xlsx]Raw!R25C38</stp>
        <stp>EQY_FUND_CRNCY=USD</stp>
        <stp>FA_ADJUSTED=Y</stp>
        <tr r="AL25" s="4"/>
      </tp>
      <tp>
        <v>762.5</v>
        <stp/>
        <stp>##V3_BDPV12</stp>
        <stp>DOCU US EQUITY</stp>
        <stp>BEST_SALES</stp>
        <stp>[new model.xlsx]Raw (2)!R37C36</stp>
        <stp>BEST_FPERIOD_OVERRIDE=1TY</stp>
        <stp>EQY_FUND_CRNCY=USD</stp>
        <stp>FA_ADJUSTED=Y</stp>
        <tr r="AJ37" s="12"/>
      </tp>
      <tp>
        <v>70.375</v>
        <stp/>
        <stp>##V3_BDPV12</stp>
        <stp>PEGA US Equity</stp>
        <stp>BEST_GROSS_MARGIN</stp>
        <stp>[new model.xlsx]Raw!R87C39</stp>
        <stp>BEST_FPERIOD_OVERRIDE=1TY</stp>
        <stp>EQY_FUND_CRNCY=USD</stp>
        <stp>FA_ADJUSTED=Y</stp>
        <tr r="AM87" s="4"/>
      </tp>
      <tp>
        <v>76.844591865246613</v>
        <stp/>
        <stp>##V3_BDPV12</stp>
        <stp>AVV LN Equity</stp>
        <stp>TRAIL_12M_NET_INC</stp>
        <stp>[new model.xlsx]Raw (2)!R72C45</stp>
        <stp>EQY_FUND_CRNCY=USD</stp>
        <stp>FA_ADJUSTED=Y</stp>
        <tr r="AS72" s="12"/>
      </tp>
      <tp>
        <v>1958.615</v>
        <stp/>
        <stp>##V3_BDPV12</stp>
        <stp>EEFT US Equity</stp>
        <stp>Sales_rev_turn</stp>
        <stp>[new model.xlsx]Combined Full Sample!R53C7</stp>
        <stp>EQY_FUND_YEAR=2016</stp>
        <tr r="G53" s="14"/>
      </tp>
      <tp>
        <v>2504.1</v>
        <stp/>
        <stp>##V3_BDPV12</stp>
        <stp>ADSK US Equity</stp>
        <stp>Sales_rev_turn</stp>
        <stp>[new model.xlsx]Combined Full Sample!R13C7</stp>
        <stp>EQY_FUND_YEAR=2016</stp>
        <tr r="G13" s="14"/>
      </tp>
      <tp>
        <v>71.7</v>
        <stp/>
        <stp>##V3_BDPV12</stp>
        <stp>ESTC US Equity</stp>
        <stp>BEST_GROSS_MARGIN</stp>
        <stp>[new model.xlsx]Raw!R85C39</stp>
        <stp>BEST_FPERIOD_OVERRIDE=1TY</stp>
        <stp>EQY_FUND_CRNCY=USD</stp>
        <stp>FA_ADJUSTED=Y</stp>
        <tr r="AM85" s="4"/>
      </tp>
      <tp>
        <v>826.94299999999998</v>
        <stp/>
        <stp>##V3_BDPV12</stp>
        <stp>DATA US Equity</stp>
        <stp>Sales_rev_turn</stp>
        <stp>[new model.xlsx]Combined Full Sample!R40C7</stp>
        <stp>EQY_FUND_YEAR=2016</stp>
        <tr r="G40" s="14"/>
      </tp>
      <tp>
        <v>205.422</v>
        <stp/>
        <stp>##V3_BDPV12</stp>
        <stp>TEAM US Equity</stp>
        <stp>BEST_NET_INCOME</stp>
        <stp>[new model.xlsx]Raw!R39C46</stp>
        <stp>BEST_FPERIOD_OVERRIDE=1TY</stp>
        <stp>EQY_FUND_CRNCY=USD</stp>
        <stp>FA_ADJUSTED=Y</stp>
        <tr r="AT39" s="4"/>
      </tp>
      <tp>
        <v>3793.8720000000003</v>
        <stp/>
        <stp>##V3_BDPV12</stp>
        <stp>ADBE US Equity</stp>
        <stp>BEST_NET_INCOME</stp>
        <stp>[new model.xlsx]Raw!R18C46</stp>
        <stp>BEST_FPERIOD_OVERRIDE=1TY</stp>
        <stp>EQY_FUND_CRNCY=USD</stp>
        <stp>FA_ADJUSTED=Y</stp>
        <tr r="AT18" s="4"/>
      </tp>
      <tp t="s">
        <v>#N/A Invalid Security</v>
        <stp/>
        <stp>##V3_BDPV12</stp>
        <stp/>
        <stp>Sales_rev_turn</stp>
        <stp>[new model.xlsx]Combined Full Sample!R171C7</stp>
        <stp>EQY_FUND_YEAR=2016</stp>
        <tr r="G171" s="14"/>
      </tp>
      <tp>
        <v>11.676</v>
        <stp/>
        <stp>##V3_BDPV12</stp>
        <stp>MODN US Equity</stp>
        <stp>BEST_EBITDA</stp>
        <stp>[new model.xlsx]Raw!R183C44</stp>
        <stp>BEST_FPERIOD_OVERRIDE=1TY</stp>
        <stp>EQY_FUND_CRNCY=USD</stp>
        <stp>FA_ADJUSTED=Y</stp>
        <tr r="AR183" s="4"/>
      </tp>
      <tp>
        <v>102.22200000000001</v>
        <stp/>
        <stp>##V3_BDPV12</stp>
        <stp>CMCM US Equity</stp>
        <stp>BEST_EBITDA</stp>
        <stp>[new model.xlsx]Raw!R164C44</stp>
        <stp>BEST_FPERIOD_OVERRIDE=1TY</stp>
        <stp>EQY_FUND_CRNCY=USD</stp>
        <stp>FA_ADJUSTED=Y</stp>
        <tr r="AR164" s="4"/>
      </tp>
      <tp>
        <v>0.69400000000000006</v>
        <stp/>
        <stp>##V3_BDPV12</stp>
        <stp>MOBL US Equity</stp>
        <stp>BEST_EBITDA</stp>
        <stp>[new model.xlsx]Raw!R185C44</stp>
        <stp>BEST_FPERIOD_OVERRIDE=1TY</stp>
        <stp>EQY_FUND_CRNCY=USD</stp>
        <stp>FA_ADJUSTED=Y</stp>
        <tr r="AR185" s="4"/>
      </tp>
      <tp>
        <v>3253.9009000000001</v>
        <stp/>
        <stp>##V3_BDHV12</stp>
        <stp>PCTY US Equity</stp>
        <stp>CUR_MKT_CAP</stp>
        <stp>10/24/2018</stp>
        <stp>10/24/2018</stp>
        <stp>[new model.xlsx]Raw!R97C33</stp>
        <stp>EQY_FUND_CRNCY=USD</stp>
        <tr r="AG97" s="4"/>
      </tp>
      <tp>
        <v>212.06700000000001</v>
        <stp/>
        <stp>##V3_BDPV12</stp>
        <stp>TTEC US Equity</stp>
        <stp>BEST_EBITDA</stp>
        <stp>[new model.xlsx]Raw!R162C44</stp>
        <stp>BEST_FPERIOD_OVERRIDE=1TY</stp>
        <stp>EQY_FUND_CRNCY=USD</stp>
        <stp>FA_ADJUSTED=Y</stp>
        <tr r="AR162" s="4"/>
      </tp>
      <tp>
        <v>102.633</v>
        <stp/>
        <stp>##V3_BDPV12</stp>
        <stp>GLOB US Equity</stp>
        <stp>BEST_EBITDA</stp>
        <stp>[new model.xlsx]Raw!R138C44</stp>
        <stp>BEST_FPERIOD_OVERRIDE=1TY</stp>
        <stp>EQY_FUND_CRNCY=USD</stp>
        <stp>FA_ADJUSTED=Y</stp>
        <tr r="AR138" s="4"/>
      </tp>
      <tp>
        <v>91.647000000000006</v>
        <stp/>
        <stp>##V3_BDPV12</stp>
        <stp>PAYC US Equity</stp>
        <stp>IS_GENL_&amp;_ADMIN_EXPN_COMP_BASIS</stp>
        <stp>[new model.xlsx]Raw!R62C42</stp>
        <stp>BEST_FPERIOD_OVERRIDE=1TY</stp>
        <stp>EQY_FUND_CRNCY=USD</stp>
        <stp>FA_ADJUSTED=Y</stp>
        <tr r="AP62" s="4"/>
      </tp>
      <tp>
        <v>125.59699999999999</v>
        <stp/>
        <stp>##V3_BDPV12</stp>
        <stp>FEYE US Equity</stp>
        <stp>IS_GENL_&amp;_ADMIN_EXPN_COMP_BASIS</stp>
        <stp>[new model.xlsx]Raw!R96C42</stp>
        <stp>BEST_FPERIOD_OVERRIDE=1TY</stp>
        <stp>EQY_FUND_CRNCY=USD</stp>
        <stp>FA_ADJUSTED=Y</stp>
        <tr r="AP96" s="4"/>
      </tp>
      <tp>
        <v>2150.9405999999999</v>
        <stp/>
        <stp>##V3_BDHV12</stp>
        <stp>QTWO US Equity</stp>
        <stp>CUR_MKT_CAP</stp>
        <stp>10/24/2018</stp>
        <stp>10/24/2018</stp>
        <stp>[new model.xlsx]Raw!R123C33</stp>
        <stp>EQY_FUND_CRNCY=USD</stp>
        <tr r="AG123" s="4"/>
      </tp>
      <tp>
        <v>-13.308999999999999</v>
        <stp/>
        <stp>##V3_BDPV12</stp>
        <stp>CYRN US Equity</stp>
        <stp>TRAIL_12M_EBITDA</stp>
        <stp>[new model.xlsx]Raw!R220C43</stp>
        <stp>EQY_FUND_CRNCY=USD</stp>
        <stp>FA_ADJUSTED=Y</stp>
        <tr r="AQ220" s="4"/>
      </tp>
      <tp>
        <v>68.171999999999997</v>
        <stp/>
        <stp>##V3_BDPV12</stp>
        <stp>WK US Equity</stp>
        <stp>IS_RD_EXPEND</stp>
        <stp>[new model.xlsx]Raw (2)!R64C40</stp>
        <stp>BEST_FPERIOD_OVERRIDE=1TY</stp>
        <stp>EQY_FUND_CRNCY=USD</stp>
        <stp>FA_ADJUSTED=Y</stp>
        <tr r="AN64" s="12"/>
      </tp>
      <tp>
        <v>1390.1847</v>
        <stp/>
        <stp>##V3_BDHV12</stp>
        <stp>PRGS US Equity</stp>
        <stp>CUR_MKT_CAP</stp>
        <stp>10/24/2018</stp>
        <stp>10/24/2018</stp>
        <stp>[new model.xlsx]Raw!R152C33</stp>
        <stp>EQY_FUND_CRNCY=USD</stp>
        <tr r="AG152" s="4"/>
      </tp>
      <tp>
        <v>1746.4974999999999</v>
        <stp/>
        <stp>##V3_BDHV12</stp>
        <stp>VRNS US Equity</stp>
        <stp>CUR_MKT_CAP</stp>
        <stp>10/24/2018</stp>
        <stp>10/24/2018</stp>
        <stp>[new model.xlsx]Raw!R134C33</stp>
        <stp>EQY_FUND_CRNCY=USD</stp>
        <tr r="AG134" s="4"/>
      </tp>
      <tp>
        <v>1788.0975000000001</v>
        <stp/>
        <stp>##V3_BDHV12</stp>
        <stp>TLND US Equity</stp>
        <stp>CUR_MKT_CAP</stp>
        <stp>10/24/2018</stp>
        <stp>10/24/2018</stp>
        <stp>[new model.xlsx]Raw!R136C33</stp>
        <stp>EQY_FUND_CRNCY=USD</stp>
        <tr r="AG136" s="4"/>
      </tp>
      <tp>
        <v>9046.6478999999999</v>
        <stp/>
        <stp>##V3_BDHV12</stp>
        <stp>OTEX CN Equity</stp>
        <stp>CUR_MKT_CAP</stp>
        <stp>10/24/2018</stp>
        <stp>10/24/2018</stp>
        <stp>[new model.xlsx]Raw!R56C33</stp>
        <stp>EQY_FUND_CRNCY=USD</stp>
        <tr r="AG56" s="4"/>
      </tp>
      <tp>
        <v>5.3870000000000005</v>
        <stp/>
        <stp>##V3_BDPV12</stp>
        <stp>AMBR US Equity</stp>
        <stp>BEST_EBITDA</stp>
        <stp>[new model.xlsx]Raw!R205C44</stp>
        <stp>BEST_FPERIOD_OVERRIDE=1TY</stp>
        <stp>EQY_FUND_CRNCY=USD</stp>
        <stp>FA_ADJUSTED=Y</stp>
        <tr r="AR205" s="4"/>
      </tp>
      <tp>
        <v>134.18100000000001</v>
        <stp/>
        <stp>##V3_BDPV12</stp>
        <stp>CDNS US Equity</stp>
        <stp>IS_GENL_&amp;_ADMIN_EXPN_COMP_BASIS</stp>
        <stp>[new model.xlsx]Raw!R47C42</stp>
        <stp>BEST_FPERIOD_OVERRIDE=1TY</stp>
        <stp>EQY_FUND_CRNCY=USD</stp>
        <stp>FA_ADJUSTED=Y</stp>
        <tr r="AP47" s="4"/>
      </tp>
      <tp>
        <v>73.3</v>
        <stp/>
        <stp>##V3_BDPV12</stp>
        <stp>EGOV US Equity</stp>
        <stp>BEST_EBITDA</stp>
        <stp>[new model.xlsx]Raw!R168C44</stp>
        <stp>BEST_FPERIOD_OVERRIDE=1TY</stp>
        <stp>EQY_FUND_CRNCY=USD</stp>
        <stp>FA_ADJUSTED=Y</stp>
        <tr r="AR168" s="4"/>
      </tp>
      <tp t="s">
        <v>#N/A N/A</v>
        <stp/>
        <stp>##V3_BDPV12</stp>
        <stp>XNET US Equity</stp>
        <stp>BEST_EBITDA</stp>
        <stp>[new model.xlsx]Raw!R192C44</stp>
        <stp>BEST_FPERIOD_OVERRIDE=1TY</stp>
        <stp>EQY_FUND_CRNCY=USD</stp>
        <stp>FA_ADJUSTED=Y</stp>
        <tr r="AR192" s="4"/>
      </tp>
      <tp t="s">
        <v>Data Processing &amp; Outsourced S</v>
        <stp/>
        <stp>##V3_BDPV12</stp>
        <stp>JKHY US Equity</stp>
        <stp>GICS_SUB_INDUSTRY_NAME</stp>
        <stp>[new model.xlsx]Raw!R51C32</stp>
        <tr r="AF51" s="4"/>
      </tp>
      <tp>
        <v>1967.0160000000001</v>
        <stp/>
        <stp>##V3_BDPV12</stp>
        <stp>CHKP US Equity</stp>
        <stp>BEST_SALES</stp>
        <stp>[new model.xlsx]Raw!R38C36</stp>
        <stp>BEST_FPERIOD_OVERRIDE=1TY</stp>
        <stp>EQY_FUND_CRNCY=USD</stp>
        <stp>FA_ADJUSTED=Y</stp>
        <tr r="AJ38" s="4"/>
      </tp>
      <tp>
        <v>357.59399999999999</v>
        <stp/>
        <stp>##V3_BDPV12</stp>
        <stp>LOGM US Equity</stp>
        <stp>TRAIL_12M_EBITDA</stp>
        <stp>[new model.xlsx]Raw!R90C43</stp>
        <stp>EQY_FUND_CRNCY=USD</stp>
        <stp>FA_ADJUSTED=Y</stp>
        <tr r="AQ90" s="4"/>
      </tp>
      <tp>
        <v>1605.2619999999999</v>
        <stp/>
        <stp>##V3_BDPV12</stp>
        <stp>JKHY US Equity</stp>
        <stp>BEST_SALES</stp>
        <stp>[new model.xlsx]Raw!R51C36</stp>
        <stp>BEST_FPERIOD_OVERRIDE=1TY</stp>
        <stp>EQY_FUND_CRNCY=USD</stp>
        <stp>FA_ADJUSTED=Y</stp>
        <tr r="AJ51" s="4"/>
      </tp>
      <tp>
        <v>4755</v>
        <stp/>
        <stp>##V3_BDPV12</stp>
        <stp>CNDT US Equity</stp>
        <stp>BEST_SALES</stp>
        <stp>[new model.xlsx]Raw!R88C36</stp>
        <stp>BEST_FPERIOD_OVERRIDE=1TY</stp>
        <stp>EQY_FUND_CRNCY=USD</stp>
        <stp>FA_ADJUSTED=Y</stp>
        <tr r="AJ88" s="4"/>
      </tp>
      <tp>
        <v>4273</v>
        <stp/>
        <stp>##V3_BDPV12</stp>
        <stp>CA US Equity</stp>
        <stp>BEST_SALES</stp>
        <stp>[new model.xlsx]Raw!R35C36</stp>
        <stp>BEST_FPERIOD_OVERRIDE=1TY</stp>
        <stp>EQY_FUND_CRNCY=USD</stp>
        <stp>FA_ADJUSTED=Y</stp>
        <tr r="AJ35" s="4"/>
      </tp>
      <tp>
        <v>971.34300000000007</v>
        <stp/>
        <stp>##V3_BDPV12</stp>
        <stp>RP US Equity</stp>
        <stp>BEST_SALES</stp>
        <stp>[new model.xlsx]Raw!R75C36</stp>
        <stp>BEST_FPERIOD_OVERRIDE=1TY</stp>
        <stp>EQY_FUND_CRNCY=USD</stp>
        <stp>FA_ADJUSTED=Y</stp>
        <tr r="AJ75" s="4"/>
      </tp>
      <tp>
        <v>-16.377704565517245</v>
        <stp/>
        <stp>##V3_BDPV12</stp>
        <stp>PRSM LN Equity</stp>
        <stp>TRAIL_12M_NET_INC</stp>
        <stp>[new model.xlsx]Raw (2)!R74C45</stp>
        <stp>EQY_FUND_CRNCY=USD</stp>
        <stp>FA_ADJUSTED=Y</stp>
        <tr r="AS74" s="12"/>
      </tp>
      <tp>
        <v>-123.625</v>
        <stp/>
        <stp>##V3_BDPV12</stp>
        <stp>OKTA US EQUITY</stp>
        <stp>TRAIL_12M_NET_INC</stp>
        <stp>[new model.xlsx]Raw (2)!R31C45</stp>
        <stp>EQY_FUND_CRNCY=USD</stp>
        <stp>FA_ADJUSTED=Y</stp>
        <tr r="AS31" s="12"/>
      </tp>
      <tp>
        <v>478.90099847412108</v>
        <stp/>
        <stp>##V3_BDPV12</stp>
        <stp>RNG US Equity</stp>
        <stp>TRAIL_12M_GROSS_PROFIT</stp>
        <stp>[new model.xlsx]Raw!R71C38</stp>
        <stp>EQY_FUND_CRNCY=USD</stp>
        <stp>FA_ADJUSTED=Y</stp>
        <tr r="AL71" s="4"/>
      </tp>
      <tp>
        <v>239.316</v>
        <stp/>
        <stp>##V3_BDPV12</stp>
        <stp>RHT US Equity</stp>
        <stp>IS_GENL_&amp;_ADMIN_EXPN_COMP_BASIS</stp>
        <stp>[new model.xlsx]Raw!R32C42</stp>
        <stp>BEST_FPERIOD_OVERRIDE=1TY</stp>
        <stp>EQY_FUND_CRNCY=USD</stp>
        <stp>FA_ADJUSTED=Y</stp>
        <tr r="AP32" s="4"/>
      </tp>
      <tp t="s">
        <v>#N/A N/A</v>
        <stp/>
        <stp>##V3_BDPV12</stp>
        <stp>DOCU US EQUITY</stp>
        <stp>TRAIL_12M_EBITDA</stp>
        <stp>[new model.xlsx]Raw (2)!R37C43</stp>
        <stp>EQY_FUND_CRNCY=USD</stp>
        <stp>FA_ADJUSTED=Y</stp>
        <tr r="AQ37" s="12"/>
      </tp>
      <tp>
        <v>223.15</v>
        <stp/>
        <stp>##V3_BDPV12</stp>
        <stp>APPF US EQUITY</stp>
        <stp>BEST_SALES</stp>
        <stp>[new model.xlsx]Raw (2)!R43C36</stp>
        <stp>BEST_FPERIOD_OVERRIDE=1TY</stp>
        <stp>EQY_FUND_CRNCY=USD</stp>
        <stp>FA_ADJUSTED=Y</stp>
        <tr r="AJ43" s="12"/>
      </tp>
      <tp t="s">
        <v>#N/A N/A</v>
        <stp/>
        <stp>##V3_BDPV12</stp>
        <stp>VHC US Equity</stp>
        <stp>BEST_NET_INCOME</stp>
        <stp>[new model.xlsx]Raw!R208C46</stp>
        <stp>BEST_FPERIOD_OVERRIDE=1TY</stp>
        <stp>EQY_FUND_CRNCY=USD</stp>
        <stp>FA_ADJUSTED=Y</stp>
        <tr r="AT208" s="4"/>
      </tp>
      <tp>
        <v>279.12400000000002</v>
        <stp/>
        <stp>##V3_BDPV12</stp>
        <stp>COUP US EQUITY</stp>
        <stp>BEST_SALES</stp>
        <stp>[new model.xlsx]Raw (2)!R51C36</stp>
        <stp>BEST_FPERIOD_OVERRIDE=1TY</stp>
        <stp>EQY_FUND_CRNCY=USD</stp>
        <stp>FA_ADJUSTED=Y</stp>
        <tr r="AJ51" s="12"/>
      </tp>
      <tp>
        <v>2572.9950156249997</v>
        <stp/>
        <stp>##V3_BDPV12</stp>
        <stp>CSU CN Equity</stp>
        <stp>TRAIL_12M_GROSS_PROFIT</stp>
        <stp>[new model.xlsx]Raw!R41C38</stp>
        <stp>EQY_FUND_CRNCY=USD</stp>
        <stp>FA_ADJUSTED=Y</stp>
        <tr r="AL41" s="4"/>
      </tp>
      <tp>
        <v>2736.08</v>
        <stp/>
        <stp>##V3_BDPV12</stp>
        <stp>CTXS US Equity</stp>
        <stp>Sales_rev_turn</stp>
        <stp>[new model.xlsx]Combined Full Sample!R26C7</stp>
        <stp>EQY_FUND_YEAR=2016</stp>
        <tr r="G26" s="14"/>
      </tp>
      <tp>
        <v>63.2</v>
        <stp/>
        <stp>##V3_BDPV12</stp>
        <stp>WEX US Equity</stp>
        <stp>BEST_GROSS_MARGIN</stp>
        <stp>[new model.xlsx]Raw!R61C39</stp>
        <stp>BEST_FPERIOD_OVERRIDE=1TY</stp>
        <stp>EQY_FUND_CRNCY=USD</stp>
        <stp>FA_ADJUSTED=Y</stp>
        <tr r="AM61" s="4"/>
      </tp>
      <tp>
        <v>85.966999999999999</v>
        <stp/>
        <stp>##V3_BDPV12</stp>
        <stp>TEAM US EQUITY</stp>
        <stp>BEST_GROSS_MARGIN</stp>
        <stp>[new model.xlsx]Raw (2)!R33C39</stp>
        <stp>BEST_FPERIOD_OVERRIDE=1TY</stp>
        <stp>EQY_FUND_CRNCY=USD</stp>
        <stp>FA_ADJUSTED=Y</stp>
        <tr r="AM33" s="12"/>
      </tp>
      <tp>
        <v>54.561999999999998</v>
        <stp/>
        <stp>##V3_BDPV12</stp>
        <stp>TWLO US EQUITY</stp>
        <stp>BEST_GROSS_MARGIN</stp>
        <stp>[new model.xlsx]Raw (2)!R21C39</stp>
        <stp>BEST_FPERIOD_OVERRIDE=1TY</stp>
        <stp>EQY_FUND_CRNCY=USD</stp>
        <stp>FA_ADJUSTED=Y</stp>
        <tr r="AM21" s="12"/>
      </tp>
      <tp>
        <v>22.571999999999999</v>
        <stp/>
        <stp>##V3_BDPV12</stp>
        <stp>ZUO US Equity</stp>
        <stp>IS_GENL_&amp;_ADMIN_EXPN_COMP_BASIS</stp>
        <stp>[new model.xlsx]Raw!R127C42</stp>
        <stp>BEST_FPERIOD_OVERRIDE=1TY</stp>
        <stp>EQY_FUND_CRNCY=USD</stp>
        <stp>FA_ADJUSTED=Y</stp>
        <tr r="AP127" s="4"/>
      </tp>
      <tp>
        <v>714.11400000000003</v>
        <stp/>
        <stp>##V3_BDPV12</stp>
        <stp>FEYE US Equity</stp>
        <stp>Sales_rev_turn</stp>
        <stp>[new model.xlsx]Combined Full Sample!R72C7</stp>
        <stp>EQY_FUND_YEAR=2016</stp>
        <tr r="G72" s="14"/>
      </tp>
      <tp>
        <v>63.867000000000004</v>
        <stp/>
        <stp>##V3_BDPV12</stp>
        <stp>FIVN US EQUITY</stp>
        <stp>BEST_GROSS_MARGIN</stp>
        <stp>[new model.xlsx]Raw (2)!R60C39</stp>
        <stp>BEST_FPERIOD_OVERRIDE=1TY</stp>
        <stp>EQY_FUND_CRNCY=USD</stp>
        <stp>FA_ADJUSTED=Y</stp>
        <tr r="AM60" s="12"/>
      </tp>
      <tp>
        <v>58.688000000000002</v>
        <stp/>
        <stp>##V3_BDPV12</stp>
        <stp>BLKB US Equity</stp>
        <stp>BEST_GROSS_MARGIN</stp>
        <stp>[new model.xlsx]Raw!R95C39</stp>
        <stp>BEST_FPERIOD_OVERRIDE=1TY</stp>
        <stp>EQY_FUND_CRNCY=USD</stp>
        <stp>FA_ADJUSTED=Y</stp>
        <tr r="AM95" s="4"/>
      </tp>
      <tp t="s">
        <v>#N/A N/A</v>
        <stp/>
        <stp>##V3_BDPV12</stp>
        <stp>SRT US Equity</stp>
        <stp>IS_GENL_&amp;_ADMIN_EXPN_COMP_BASIS</stp>
        <stp>[new model.xlsx]Raw!R210C42</stp>
        <stp>BEST_FPERIOD_OVERRIDE=1TY</stp>
        <stp>EQY_FUND_CRNCY=USD</stp>
        <stp>FA_ADJUSTED=Y</stp>
        <tr r="AP210" s="4"/>
      </tp>
      <tp>
        <v>1816.0830000000001</v>
        <stp/>
        <stp>##V3_BDPV12</stp>
        <stp>CDNS US Equity</stp>
        <stp>Sales_rev_turn</stp>
        <stp>[new model.xlsx]Combined Full Sample!R29C7</stp>
        <stp>EQY_FUND_YEAR=2016</stp>
        <tr r="G29" s="14"/>
      </tp>
      <tp>
        <v>1741.3009999999999</v>
        <stp/>
        <stp>##V3_BDPV12</stp>
        <stp>CHKP US Equity</stp>
        <stp>Sales_rev_turn</stp>
        <stp>[new model.xlsx]Combined Full Sample!R20C7</stp>
        <stp>EQY_FUND_YEAR=2016</stp>
        <tr r="G20" s="14"/>
      </tp>
      <tp>
        <v>391.03489999999999</v>
        <stp/>
        <stp>##V3_BDHV12</stp>
        <stp>SSTI US Equity</stp>
        <stp>CUR_MKT_CAP</stp>
        <stp>10/24/2018</stp>
        <stp>10/24/2018</stp>
        <stp>[new model.xlsx]Raw!R190C33</stp>
        <stp>EQY_FUND_CRNCY=USD</stp>
        <tr r="AG190" s="4"/>
      </tp>
      <tp>
        <v>13117.242700000001</v>
        <stp/>
        <stp>##V3_BDHV12</stp>
        <stp>SHOP US EQUITY</stp>
        <stp>CUR_MKT_CAP</stp>
        <stp>10/24/2018</stp>
        <stp>10/24/2018</stp>
        <stp>[new model.xlsx]Raw (2)!R16C32</stp>
        <stp>EQY_FUND_CRNCY=USD</stp>
        <tr r="AF16" s="12"/>
      </tp>
      <tp>
        <v>553.23710000000005</v>
        <stp/>
        <stp>##V3_BDHV12</stp>
        <stp>SPNS US Equity</stp>
        <stp>CUR_MKT_CAP</stp>
        <stp>10/24/2018</stp>
        <stp>10/24/2018</stp>
        <stp>[new model.xlsx]Raw!R180C33</stp>
        <stp>EQY_FUND_CRNCY=USD</stp>
        <tr r="AG180" s="4"/>
      </tp>
      <tp>
        <v>7581.0968999999996</v>
        <stp/>
        <stp>##V3_BDHV12</stp>
        <stp>WEX US Equity</stp>
        <stp>CUR_MKT_CAP</stp>
        <stp>10/24/2018</stp>
        <stp>10/24/2018</stp>
        <stp>[new model.xlsx]Raw!R61C33</stp>
        <stp>EQY_FUND_CRNCY=USD</stp>
        <tr r="AG61" s="4"/>
      </tp>
      <tp>
        <v>562.99800000000005</v>
        <stp/>
        <stp>##V3_BDPV12</stp>
        <stp>ADSK US Equity</stp>
        <stp>BEST_NET_INCOME</stp>
        <stp>[new model.xlsx]Raw!R29C46</stp>
        <stp>BEST_FPERIOD_OVERRIDE=1TY</stp>
        <stp>EQY_FUND_CRNCY=USD</stp>
        <stp>FA_ADJUSTED=Y</stp>
        <tr r="AT29" s="4"/>
      </tp>
      <tp>
        <v>1718.7550000000001</v>
        <stp/>
        <stp>##V3_BDPV12</stp>
        <stp>INTU US Equity</stp>
        <stp>BEST_NET_INCOME</stp>
        <stp>[new model.xlsx]Raw!R23C46</stp>
        <stp>BEST_FPERIOD_OVERRIDE=1TY</stp>
        <stp>EQY_FUND_CRNCY=USD</stp>
        <stp>FA_ADJUSTED=Y</stp>
        <tr r="AT23" s="4"/>
      </tp>
      <tp>
        <v>52.152999999999999</v>
        <stp/>
        <stp>##V3_BDPV12</stp>
        <stp>PEGA US Equity</stp>
        <stp>IS_GENL_&amp;_ADMIN_EXPN_COMP_BASIS</stp>
        <stp>[new model.xlsx]Raw!R87C42</stp>
        <stp>BEST_FPERIOD_OVERRIDE=1TY</stp>
        <stp>EQY_FUND_CRNCY=USD</stp>
        <stp>FA_ADJUSTED=Y</stp>
        <tr r="AP87" s="4"/>
      </tp>
      <tp>
        <v>6472.9633999999996</v>
        <stp/>
        <stp>##V3_BDHV12</stp>
        <stp>NTNX US Equity</stp>
        <stp>CUR_MKT_CAP</stp>
        <stp>10/24/2018</stp>
        <stp>10/24/2018</stp>
        <stp>[new model.xlsx]Raw!R67C33</stp>
        <stp>EQY_FUND_CRNCY=USD</stp>
        <tr r="AG67" s="4"/>
      </tp>
      <tp>
        <v>103.47799999999999</v>
        <stp/>
        <stp>##V3_BDPV12</stp>
        <stp>PS US Equity</stp>
        <stp>IS_S&amp;M_EXPENSE_COMP_BASIS</stp>
        <stp>[new model.xlsx]Raw (2)!R24C41</stp>
        <stp>BEST_FPERIOD_OVERRIDE=1TY</stp>
        <stp>EQY_FUND_CRNCY=USD</stp>
        <stp>FA_ADJUSTED=Y</stp>
        <tr r="AO24" s="12"/>
      </tp>
      <tp>
        <v>194.45000000000002</v>
        <stp/>
        <stp>##V3_BDPV12</stp>
        <stp>CSGS US Equity</stp>
        <stp>BEST_EBITDA</stp>
        <stp>[new model.xlsx]Raw!R161C44</stp>
        <stp>BEST_FPERIOD_OVERRIDE=1TY</stp>
        <stp>EQY_FUND_CRNCY=USD</stp>
        <stp>FA_ADJUSTED=Y</stp>
        <tr r="AR161" s="4"/>
      </tp>
      <tp>
        <v>2617.9699999999998</v>
        <stp/>
        <stp>##V3_BDHV12</stp>
        <stp>TENB US Equity</stp>
        <stp>CUR_MKT_CAP</stp>
        <stp>10/24/2018</stp>
        <stp>10/24/2018</stp>
        <stp>[new model.xlsx]Raw!R107C33</stp>
        <stp>EQY_FUND_CRNCY=USD</stp>
        <tr r="AG107" s="4"/>
      </tp>
      <tp>
        <v>1185.2315000000001</v>
        <stp/>
        <stp>##V3_BDHV12</stp>
        <stp>SCWX US Equity</stp>
        <stp>CUR_MKT_CAP</stp>
        <stp>10/24/2018</stp>
        <stp>10/24/2018</stp>
        <stp>[new model.xlsx]Raw!R160C33</stp>
        <stp>EQY_FUND_CRNCY=USD</stp>
        <tr r="AG160" s="4"/>
      </tp>
      <tp>
        <v>-212.81955779297198</v>
        <stp/>
        <stp>##V3_BDPV12</stp>
        <stp>ADSK US Equity</stp>
        <stp>TRAIL_12M_NET_INC</stp>
        <stp>[new model.xlsx]Raw (2)!R78C45</stp>
        <stp>EQY_FUND_CRNCY=USD</stp>
        <stp>FA_ADJUSTED=Y</stp>
        <tr r="AS78" s="12"/>
      </tp>
      <tp>
        <v>913.80700000000002</v>
        <stp/>
        <stp>##V3_BDPV12</stp>
        <stp>CTXS US Equity</stp>
        <stp>TRAIL_12M_EBITDA</stp>
        <stp>[new model.xlsx]Raw!R44C43</stp>
        <stp>EQY_FUND_CRNCY=USD</stp>
        <stp>FA_ADJUSTED=Y</stp>
        <tr r="AQ44" s="4"/>
      </tp>
      <tp>
        <v>-31.447006722927998</v>
        <stp/>
        <stp>##V3_BDPV12</stp>
        <stp>MDRX US Equity</stp>
        <stp>TRAIL_12M_NET_INC</stp>
        <stp>[new model.xlsx]Raw (2)!R90C45</stp>
        <stp>EQY_FUND_CRNCY=USD</stp>
        <stp>FA_ADJUSTED=Y</stp>
        <tr r="AS90" s="12"/>
      </tp>
      <tp>
        <v>1125.5</v>
        <stp/>
        <stp>##V3_BDPV12</stp>
        <stp>FICO US Equity</stp>
        <stp>BEST_SALES</stp>
        <stp>[new model.xlsx]Raw!R72C36</stp>
        <stp>BEST_FPERIOD_OVERRIDE=1TY</stp>
        <stp>EQY_FUND_CRNCY=USD</stp>
        <stp>FA_ADJUSTED=Y</stp>
        <tr r="AJ72" s="4"/>
      </tp>
      <tp>
        <v>468.041</v>
        <stp/>
        <stp>##V3_BDPV12</stp>
        <stp>CLGX US Equity</stp>
        <stp>TRAIL_12M_EBITDA</stp>
        <stp>[new model.xlsx]Raw!R93C43</stp>
        <stp>EQY_FUND_CRNCY=USD</stp>
        <stp>FA_ADJUSTED=Y</stp>
        <tr r="AQ93" s="4"/>
      </tp>
      <tp>
        <v>668</v>
        <stp/>
        <stp>##V3_BDPV12</stp>
        <stp>CNDT US Equity</stp>
        <stp>TRAIL_12M_EBITDA</stp>
        <stp>[new model.xlsx]Raw!R88C43</stp>
        <stp>EQY_FUND_CRNCY=USD</stp>
        <stp>FA_ADJUSTED=Y</stp>
        <tr r="AQ88" s="4"/>
      </tp>
      <tp>
        <v>-32.942999999999998</v>
        <stp/>
        <stp>##V3_BDPV12</stp>
        <stp>COUP US Equity</stp>
        <stp>TRAIL_12M_EBITDA</stp>
        <stp>[new model.xlsx]Raw!R91C43</stp>
        <stp>EQY_FUND_CRNCY=USD</stp>
        <stp>FA_ADJUSTED=Y</stp>
        <tr r="AQ91" s="4"/>
      </tp>
      <tp>
        <v>518.21699999999998</v>
        <stp/>
        <stp>##V3_BDPV12</stp>
        <stp>CDNS US Equity</stp>
        <stp>TRAIL_12M_EBITDA</stp>
        <stp>[new model.xlsx]Raw!R47C43</stp>
        <stp>EQY_FUND_CRNCY=USD</stp>
        <stp>FA_ADJUSTED=Y</stp>
        <tr r="AQ47" s="4"/>
      </tp>
      <tp>
        <v>90.5</v>
        <stp/>
        <stp>##V3_BDPV12</stp>
        <stp>CDAY US Equity</stp>
        <stp>TRAIL_12M_EBITDA</stp>
        <stp>[new model.xlsx]Raw!R80C43</stp>
        <stp>EQY_FUND_CRNCY=USD</stp>
        <stp>FA_ADJUSTED=Y</stp>
        <tr r="AQ80" s="4"/>
      </tp>
      <tp>
        <v>561.4</v>
        <stp/>
        <stp>##V3_BDPV12</stp>
        <stp>MANH US Equity</stp>
        <stp>BEST_SALES</stp>
        <stp>[new model.xlsx]Raw!R99C36</stp>
        <stp>BEST_FPERIOD_OVERRIDE=1TY</stp>
        <stp>EQY_FUND_CRNCY=USD</stp>
        <stp>FA_ADJUSTED=Y</stp>
        <tr r="AJ99" s="4"/>
      </tp>
      <tp>
        <v>37.470999999999997</v>
        <stp/>
        <stp>##V3_BDPV12</stp>
        <stp>MB US Equity</stp>
        <stp>IS_GENL_&amp;_ADMIN_EXPN_COMP_BASIS</stp>
        <stp>[new model.xlsx]Raw!R142C42</stp>
        <stp>BEST_FPERIOD_OVERRIDE=1TY</stp>
        <stp>EQY_FUND_CRNCY=USD</stp>
        <stp>FA_ADJUSTED=Y</stp>
        <tr r="AP142" s="4"/>
      </tp>
      <tp>
        <v>2222.125</v>
        <stp/>
        <stp>##V3_BDPV12</stp>
        <stp>CDNS US Equity</stp>
        <stp>BEST_SALES</stp>
        <stp>[new model.xlsx]Raw!R47C36</stp>
        <stp>BEST_FPERIOD_OVERRIDE=1TY</stp>
        <stp>EQY_FUND_CRNCY=USD</stp>
        <stp>FA_ADJUSTED=Y</stp>
        <tr r="AJ47" s="4"/>
      </tp>
      <tp>
        <v>2415.5068601730072</v>
        <stp/>
        <stp>##V3_BDPV12</stp>
        <stp>ADBE US Equity</stp>
        <stp>TRAIL_12M_NET_INC</stp>
        <stp>[new model.xlsx]Raw (2)!R80C45</stp>
        <stp>EQY_FUND_CRNCY=USD</stp>
        <stp>FA_ADJUSTED=Y</stp>
        <tr r="AS80" s="12"/>
      </tp>
      <tp>
        <v>949.65100000000007</v>
        <stp/>
        <stp>##V3_BDPV12</stp>
        <stp>CHKP US Equity</stp>
        <stp>TRAIL_12M_EBITDA</stp>
        <stp>[new model.xlsx]Raw!R38C43</stp>
        <stp>EQY_FUND_CRNCY=USD</stp>
        <stp>FA_ADJUSTED=Y</stp>
        <tr r="AQ38" s="4"/>
      </tp>
      <tp>
        <v>48.942264632863001</v>
        <stp/>
        <stp>##V3_BDPV12</stp>
        <stp>MDSO US EQUITY</stp>
        <stp>TRAIL_12M_NET_INC</stp>
        <stp>[new model.xlsx]Raw (2)!R59C45</stp>
        <stp>EQY_FUND_CRNCY=USD</stp>
        <stp>FA_ADJUSTED=Y</stp>
        <tr r="AS59" s="12"/>
      </tp>
      <tp t="s">
        <v>Data Processing &amp; Outsourced S</v>
        <stp/>
        <stp>##V3_BDPV12</stp>
        <stp>WEX US Equity</stp>
        <stp>GICS_SUB_INDUSTRY_NAME</stp>
        <stp>[new model.xlsx]Raw!R61C32</stp>
        <tr r="AF61" s="4"/>
      </tp>
      <tp>
        <v>681.50900000000001</v>
        <stp/>
        <stp>##V3_BDPV12</stp>
        <stp>RHT US Equity</stp>
        <stp>BEST_NET_INCOME</stp>
        <stp>[new model.xlsx]Raw!R32C46</stp>
        <stp>BEST_FPERIOD_OVERRIDE=1TY</stp>
        <stp>EQY_FUND_CRNCY=USD</stp>
        <stp>FA_ADJUSTED=Y</stp>
        <tr r="AT32" s="4"/>
      </tp>
      <tp>
        <v>-402.58455359999999</v>
        <stp/>
        <stp>##V3_BDPV12</stp>
        <stp>WDAY US EQUITY</stp>
        <stp>TRAIL_12M_NET_INC</stp>
        <stp>[new model.xlsx]Raw (2)!R35C45</stp>
        <stp>EQY_FUND_CRNCY=USD</stp>
        <stp>FA_ADJUSTED=Y</stp>
        <tr r="AS35" s="12"/>
      </tp>
      <tp>
        <v>86.373000000000005</v>
        <stp/>
        <stp>##V3_BDPV12</stp>
        <stp>RHT US Equity</stp>
        <stp>BEST_GROSS_MARGIN</stp>
        <stp>[new model.xlsx]Raw!R32C39</stp>
        <stp>BEST_FPERIOD_OVERRIDE=1TY</stp>
        <stp>EQY_FUND_CRNCY=USD</stp>
        <stp>FA_ADJUSTED=Y</stp>
        <tr r="AM32" s="4"/>
      </tp>
      <tp>
        <v>89.98</v>
        <stp/>
        <stp>##V3_BDPV12</stp>
        <stp>AZPN US Equity</stp>
        <stp>BEST_GROSS_MARGIN</stp>
        <stp>[new model.xlsx]Raw!R66C39</stp>
        <stp>BEST_FPERIOD_OVERRIDE=1TY</stp>
        <stp>EQY_FUND_CRNCY=USD</stp>
        <stp>FA_ADJUSTED=Y</stp>
        <tr r="AM66" s="4"/>
      </tp>
      <tp>
        <v>51.017000000000003</v>
        <stp/>
        <stp>##V3_BDPV12</stp>
        <stp>SVMK US Equity</stp>
        <stp>BEST_EBITDA</stp>
        <stp>[new model.xlsx]Raw!R154C44</stp>
        <stp>BEST_FPERIOD_OVERRIDE=1TY</stp>
        <stp>EQY_FUND_CRNCY=USD</stp>
        <stp>FA_ADJUSTED=Y</stp>
        <tr r="AR154" s="4"/>
      </tp>
      <tp t="s">
        <v>Application Software</v>
        <stp/>
        <stp>##V3_BDPV12</stp>
        <stp>NEWR US Equity</stp>
        <stp>GICS_SUB_INDUSTRY_NAME</stp>
        <stp>[new model.xlsx]Raw!R82C32</stp>
        <tr r="AF82" s="4"/>
      </tp>
      <tp>
        <v>6.9459999999999997</v>
        <stp/>
        <stp>##V3_BDPV12</stp>
        <stp>ATTU US Equity</stp>
        <stp>TRAIL_12M_EBITDA</stp>
        <stp>[new model.xlsx]Raw!R196C43</stp>
        <stp>EQY_FUND_CRNCY=USD</stp>
        <stp>FA_ADJUSTED=Y</stp>
        <tr r="AQ196" s="4"/>
      </tp>
      <tp>
        <v>305.2</v>
        <stp/>
        <stp>##V3_BDPV12</stp>
        <stp>ADSK US Equity</stp>
        <stp>IS_GENL_&amp;_ADMIN_EXPN_COMP_BASIS</stp>
        <stp>[new model.xlsx]Raw!R29C42</stp>
        <stp>BEST_FPERIOD_OVERRIDE=1TY</stp>
        <stp>EQY_FUND_CRNCY=USD</stp>
        <stp>FA_ADJUSTED=Y</stp>
        <tr r="AP29" s="4"/>
      </tp>
      <tp t="s">
        <v>#N/A N/A</v>
        <stp/>
        <stp>##V3_BDPV12</stp>
        <stp>RMNI US Equity</stp>
        <stp>BEST_EBITDA</stp>
        <stp>[new model.xlsx]Raw!R187C44</stp>
        <stp>BEST_FPERIOD_OVERRIDE=1TY</stp>
        <stp>EQY_FUND_CRNCY=USD</stp>
        <stp>FA_ADJUSTED=Y</stp>
        <tr r="AR187" s="4"/>
      </tp>
      <tp>
        <v>138.05799999999999</v>
        <stp/>
        <stp>##V3_BDPV12</stp>
        <stp>ELLI US Equity</stp>
        <stp>BEST_EBITDA</stp>
        <stp>[new model.xlsx]Raw!R105C44</stp>
        <stp>BEST_FPERIOD_OVERRIDE=1TY</stp>
        <stp>EQY_FUND_CRNCY=USD</stp>
        <stp>FA_ADJUSTED=Y</stp>
        <tr r="AR105" s="4"/>
      </tp>
      <tp>
        <v>664</v>
        <stp/>
        <stp>##V3_BDPV12</stp>
        <stp>INTU US Equity</stp>
        <stp>IS_GENL_&amp;_ADMIN_EXPN_COMP_BASIS</stp>
        <stp>[new model.xlsx]Raw!R23C42</stp>
        <stp>BEST_FPERIOD_OVERRIDE=1TY</stp>
        <stp>EQY_FUND_CRNCY=USD</stp>
        <stp>FA_ADJUSTED=Y</stp>
        <tr r="AP23" s="4"/>
      </tp>
      <tp>
        <v>55.834000000000003</v>
        <stp/>
        <stp>##V3_BDPV12</stp>
        <stp>PEGA US Equity</stp>
        <stp>BEST_NET_INCOME</stp>
        <stp>[new model.xlsx]Raw!R87C46</stp>
        <stp>BEST_FPERIOD_OVERRIDE=1TY</stp>
        <stp>EQY_FUND_CRNCY=USD</stp>
        <stp>FA_ADJUSTED=Y</stp>
        <tr r="AT87" s="4"/>
      </tp>
      <tp>
        <v>-7.5289999999999999</v>
        <stp/>
        <stp>##V3_BDPV12</stp>
        <stp>QTWO US Equity</stp>
        <stp>TRAIL_12M_EBITDA</stp>
        <stp>[new model.xlsx]Raw!R123C43</stp>
        <stp>EQY_FUND_CRNCY=USD</stp>
        <stp>FA_ADJUSTED=Y</stp>
        <tr r="AQ123" s="4"/>
      </tp>
      <tp>
        <v>-59.18</v>
        <stp/>
        <stp>##V3_BDPV12</stp>
        <stp>TENB US Equity</stp>
        <stp>BEST_EBITDA</stp>
        <stp>[new model.xlsx]Raw!R107C44</stp>
        <stp>BEST_FPERIOD_OVERRIDE=1TY</stp>
        <stp>EQY_FUND_CRNCY=USD</stp>
        <stp>FA_ADJUSTED=Y</stp>
        <tr r="AR107" s="4"/>
      </tp>
      <tp>
        <v>1163.4760095214842</v>
        <stp/>
        <stp>##V3_BDPV12</stp>
        <stp>SQ US Equity</stp>
        <stp>TRAIL_12M_GROSS_PROFIT</stp>
        <stp>[new model.xlsx]Raw!R27C38</stp>
        <stp>EQY_FUND_CRNCY=USD</stp>
        <stp>FA_ADJUSTED=Y</stp>
        <tr r="AL27" s="4"/>
      </tp>
      <tp t="s">
        <v>Systems Software</v>
        <stp/>
        <stp>##V3_BDPV12</stp>
        <stp>FEYE US Equity</stp>
        <stp>GICS_SUB_INDUSTRY_NAME</stp>
        <stp>[new model.xlsx]Raw!R96C32</stp>
        <tr r="AF96" s="4"/>
      </tp>
      <tp>
        <v>628.19600000000003</v>
        <stp/>
        <stp>##V3_BDHV12</stp>
        <stp>UPLD US Equity</stp>
        <stp>CUR_MKT_CAP</stp>
        <stp>10/24/2018</stp>
        <stp>10/24/2018</stp>
        <stp>[new model.xlsx]Raw!R179C33</stp>
        <stp>EQY_FUND_CRNCY=USD</stp>
        <tr r="AG179" s="4"/>
      </tp>
      <tp t="s">
        <v>Application Software</v>
        <stp/>
        <stp>##V3_BDPV12</stp>
        <stp>SSC US Equity</stp>
        <stp>GICS_SUB_INDUSTRY_NAME</stp>
        <stp>[new model.xlsx]Raw!R207C32</stp>
        <tr r="AF207" s="4"/>
      </tp>
      <tp t="s">
        <v>Application Software</v>
        <stp/>
        <stp>##V3_BDPV12</stp>
        <stp>PEGA US Equity</stp>
        <stp>GICS_SUB_INDUSTRY_NAME</stp>
        <stp>[new model.xlsx]Raw!R87C32</stp>
        <tr r="AF87" s="4"/>
      </tp>
      <tp>
        <v>-6.7135949367089989</v>
        <stp/>
        <stp>##V3_BDPV12</stp>
        <stp>ATEN US Equity</stp>
        <stp>TRAIL_12M_EBITDA</stp>
        <stp>[new model.xlsx]Raw!R189C43</stp>
        <stp>EQY_FUND_CRNCY=USD</stp>
        <stp>FA_ADJUSTED=Y</stp>
        <tr r="AQ189" s="4"/>
      </tp>
      <tp t="s">
        <v>Data Processing &amp; Outsourced S</v>
        <stp/>
        <stp>##V3_BDPV12</stp>
        <stp>EEFT US Equity</stp>
        <stp>GICS_SUB_INDUSTRY_NAME</stp>
        <stp>[new model.xlsx]Raw!R73C32</stp>
        <tr r="AF73" s="4"/>
      </tp>
      <tp>
        <v>20566.043699999998</v>
        <stp/>
        <stp>##V3_BDHV12</stp>
        <stp>RHT US Equity</stp>
        <stp>CUR_MKT_CAP</stp>
        <stp>10/24/2018</stp>
        <stp>10/24/2018</stp>
        <stp>[new model.xlsx]Raw!R32C33</stp>
        <stp>EQY_FUND_CRNCY=USD</stp>
        <tr r="AG32" s="4"/>
      </tp>
      <tp>
        <v>785430.70109999995</v>
        <stp/>
        <stp>##V3_BDHV12</stp>
        <stp>MSFT US Equity</stp>
        <stp>CUR_MKT_CAP</stp>
        <stp>10/24/2018</stp>
        <stp>10/24/2018</stp>
        <stp>[new model.xlsx]Raw!R14C33</stp>
        <stp>EQY_FUND_CRNCY=USD</stp>
        <tr r="AG14" s="4"/>
      </tp>
      <tp>
        <v>4640.5906999999997</v>
        <stp/>
        <stp>##V3_BDHV12</stp>
        <stp>NEWR US Equity</stp>
        <stp>CUR_MKT_CAP</stp>
        <stp>10/24/2018</stp>
        <stp>10/24/2018</stp>
        <stp>[new model.xlsx]Raw!R82C33</stp>
        <stp>EQY_FUND_CRNCY=USD</stp>
        <tr r="AG82" s="4"/>
      </tp>
      <tp t="s">
        <v>Application Software</v>
        <stp/>
        <stp>##V3_BDPV12</stp>
        <stp>TEAM US Equity</stp>
        <stp>GICS_SUB_INDUSTRY_NAME</stp>
        <stp>[new model.xlsx]Raw!R39C32</stp>
        <tr r="AF39" s="4"/>
      </tp>
      <tp>
        <v>1345.0250000000001</v>
        <stp/>
        <stp>##V3_BDPV12</stp>
        <stp>ANSS US Equity</stp>
        <stp>BEST_SALES</stp>
        <stp>[new model.xlsx]Raw (2)!R100C36</stp>
        <stp>BEST_FPERIOD_OVERRIDE=1TY</stp>
        <stp>EQY_FUND_CRNCY=USD</stp>
        <stp>FA_ADJUSTED=Y</stp>
        <tr r="AJ100" s="12"/>
      </tp>
      <tp>
        <v>1919.4572000000001</v>
        <stp/>
        <stp>##V3_BDHV12</stp>
        <stp>YEXT US Equity</stp>
        <stp>CUR_MKT_CAP</stp>
        <stp>10/24/2018</stp>
        <stp>10/24/2018</stp>
        <stp>[new model.xlsx]Raw!R135C33</stp>
        <stp>EQY_FUND_CRNCY=USD</stp>
        <tr r="AG135" s="4"/>
      </tp>
      <tp>
        <v>17912.042300000001</v>
        <stp/>
        <stp>##V3_BDHV12</stp>
        <stp>DVMT US Equity</stp>
        <stp>CUR_MKT_CAP</stp>
        <stp>10/24/2018</stp>
        <stp>10/24/2018</stp>
        <stp>[new model.xlsx]Raw!R34C33</stp>
        <stp>EQY_FUND_CRNCY=USD</stp>
        <tr r="AG34" s="4"/>
      </tp>
      <tp>
        <v>31248.2238</v>
        <stp/>
        <stp>##V3_BDHV12</stp>
        <stp>FISV US Equity</stp>
        <stp>CUR_MKT_CAP</stp>
        <stp>10/24/2018</stp>
        <stp>10/24/2018</stp>
        <stp>[new model.xlsx]Raw!R26C33</stp>
        <stp>EQY_FUND_CRNCY=USD</stp>
        <tr r="AG26" s="4"/>
      </tp>
      <tp>
        <v>187.72241187925903</v>
        <stp/>
        <stp>##V3_BDPV12</stp>
        <stp>TTEC US Equity</stp>
        <stp>TRAIL_12M_EBITDA</stp>
        <stp>[new model.xlsx]Raw!R162C43</stp>
        <stp>EQY_FUND_CRNCY=USD</stp>
        <stp>FA_ADJUSTED=Y</stp>
        <tr r="AQ162" s="4"/>
      </tp>
      <tp>
        <v>1984.9860000000001</v>
        <stp/>
        <stp>##V3_BDPV12</stp>
        <stp>FTNT US Equity</stp>
        <stp>BEST_SALES</stp>
        <stp>[new model.xlsx]Raw!R43C36</stp>
        <stp>BEST_FPERIOD_OVERRIDE=1TY</stp>
        <stp>EQY_FUND_CRNCY=USD</stp>
        <stp>FA_ADJUSTED=Y</stp>
        <tr r="AJ43" s="4"/>
      </tp>
      <tp>
        <v>161.53</v>
        <stp/>
        <stp>##V3_BDPV12</stp>
        <stp>BLKB US Equity</stp>
        <stp>TRAIL_12M_EBITDA</stp>
        <stp>[new model.xlsx]Raw!R95C43</stp>
        <stp>EQY_FUND_CRNCY=USD</stp>
        <stp>FA_ADJUSTED=Y</stp>
        <tr r="AQ95" s="4"/>
      </tp>
      <tp>
        <v>421.39700000000005</v>
        <stp/>
        <stp>##V3_BDPV12</stp>
        <stp>JCOM US EQUITY</stp>
        <stp>TRAIL_12M_EBITDA</stp>
        <stp>[new model.xlsx]Raw (2)!R66C43</stp>
        <stp>EQY_FUND_CRNCY=USD</stp>
        <stp>FA_ADJUSTED=Y</stp>
        <tr r="AQ66" s="12"/>
      </tp>
      <tp>
        <v>-27.0502</v>
        <stp/>
        <stp>##V3_BDPV12</stp>
        <stp>NEWR US EQUITY</stp>
        <stp>TRAIL_12M_NET_INC</stp>
        <stp>[new model.xlsx]Raw (2)!R36C45</stp>
        <stp>EQY_FUND_CRNCY=USD</stp>
        <stp>FA_ADJUSTED=Y</stp>
        <tr r="AS36" s="12"/>
      </tp>
      <tp t="s">
        <v>#N/A N/A</v>
        <stp/>
        <stp>##V3_BDPV12</stp>
        <stp>HUT CN Equity</stp>
        <stp>BEST_NET_INCOME</stp>
        <stp>[new model.xlsx]Raw!R216C46</stp>
        <stp>BEST_FPERIOD_OVERRIDE=1TY</stp>
        <stp>EQY_FUND_CRNCY=USD</stp>
        <stp>FA_ADJUSTED=Y</stp>
        <tr r="AT216" s="4"/>
      </tp>
      <tp>
        <v>20609</v>
        <stp/>
        <stp>##V3_BDPV12</stp>
        <stp>V US Equity</stp>
        <stp>TRAIL_12M_NET_SALES</stp>
        <stp>[new model.xlsx]Raw!R15C35</stp>
        <stp>EQY_FUND_CRNCY=USD</stp>
        <stp>FA_ADJUSTED=Y</stp>
        <tr r="AI15" s="4"/>
      </tp>
      <tp t="s">
        <v>Systems Software</v>
        <stp/>
        <stp>##V3_BDPV12</stp>
        <stp>VMW US Equity</stp>
        <stp>GICS_SUB_INDUSTRY_NAME</stp>
        <stp>[new model.xlsx]Raw!R22C32</stp>
        <tr r="AF22" s="4"/>
      </tp>
      <tp>
        <v>172.517</v>
        <stp/>
        <stp>##V3_BDPV12</stp>
        <stp>GBG LN Equity</stp>
        <stp>BEST_SALES</stp>
        <stp>[new model.xlsx]Raw (2)!R103C36</stp>
        <stp>BEST_FPERIOD_OVERRIDE=1TY</stp>
        <stp>EQY_FUND_CRNCY=USD</stp>
        <stp>FA_ADJUSTED=Y</stp>
        <tr r="AJ103" s="12"/>
      </tp>
      <tp>
        <v>-80.995999999999995</v>
        <stp/>
        <stp>##V3_BDPV12</stp>
        <stp>YEXT US EQUITY</stp>
        <stp>TRAIL_12M_NET_INC</stp>
        <stp>[new model.xlsx]Raw (2)!R39C45</stp>
        <stp>EQY_FUND_CRNCY=USD</stp>
        <stp>FA_ADJUSTED=Y</stp>
        <tr r="AS39" s="12"/>
      </tp>
      <tp>
        <v>-301.38798999999995</v>
        <stp/>
        <stp>##V3_BDPV12</stp>
        <stp>TEAM US EQUITY</stp>
        <stp>TRAIL_12M_NET_INC</stp>
        <stp>[new model.xlsx]Raw (2)!R33C45</stp>
        <stp>EQY_FUND_CRNCY=USD</stp>
        <stp>FA_ADJUSTED=Y</stp>
        <tr r="AS33" s="12"/>
      </tp>
      <tp>
        <v>192.540607538248</v>
        <stp/>
        <stp>##V3_BDPV12</stp>
        <stp>VEEV US EQUITY</stp>
        <stp>TRAIL_12M_NET_INC</stp>
        <stp>[new model.xlsx]Raw (2)!R56C45</stp>
        <stp>EQY_FUND_CRNCY=USD</stp>
        <stp>FA_ADJUSTED=Y</stp>
        <tr r="AS56" s="12"/>
      </tp>
      <tp>
        <v>15.014000000000001</v>
        <stp/>
        <stp>##V3_BDPV12</stp>
        <stp>III US Equity</stp>
        <stp>BEST_NET_INCOME</stp>
        <stp>[new model.xlsx]Raw!R217C46</stp>
        <stp>BEST_FPERIOD_OVERRIDE=1TY</stp>
        <stp>EQY_FUND_CRNCY=USD</stp>
        <stp>FA_ADJUSTED=Y</stp>
        <tr r="AT217" s="4"/>
      </tp>
      <tp>
        <v>-5.532</v>
        <stp/>
        <stp>##V3_BDPV12</stp>
        <stp>SEND US EQUITY</stp>
        <stp>TRAIL_12M_NET_INC</stp>
        <stp>[new model.xlsx]Raw (2)!R47C45</stp>
        <stp>EQY_FUND_CRNCY=USD</stp>
        <stp>FA_ADJUSTED=Y</stp>
        <tr r="AS47" s="12"/>
      </tp>
      <tp>
        <v>1269.5710000000001</v>
        <stp/>
        <stp>##V3_BDPV12</stp>
        <stp>JCOM US EQUITY</stp>
        <stp>BEST_SALES</stp>
        <stp>[new model.xlsx]Raw (2)!R66C36</stp>
        <stp>BEST_FPERIOD_OVERRIDE=1TY</stp>
        <stp>EQY_FUND_CRNCY=USD</stp>
        <stp>FA_ADJUSTED=Y</stp>
        <tr r="AJ66" s="12"/>
      </tp>
      <tp>
        <v>-33.154518560315999</v>
        <stp/>
        <stp>##V3_BDPV12</stp>
        <stp>WIX US Equity</stp>
        <stp>TRAIL_12M_NET_INC</stp>
        <stp>[new model.xlsx]Raw (2)!R30C45</stp>
        <stp>EQY_FUND_CRNCY=USD</stp>
        <stp>FA_ADJUSTED=Y</stp>
        <tr r="AS30" s="12"/>
      </tp>
      <tp>
        <v>263.86500000000001</v>
        <stp/>
        <stp>##V3_BDPV12</stp>
        <stp>GSKY US Equity</stp>
        <stp>Sales_rev_turn</stp>
        <stp>[new model.xlsx]Combined Full Sample!R86C7</stp>
        <stp>EQY_FUND_YEAR=2016</stp>
        <tr r="G86" s="14"/>
      </tp>
      <tp>
        <v>38</v>
        <stp/>
        <stp>##V3_BDPV12</stp>
        <stp>FIS US Equity</stp>
        <stp>BEST_GROSS_MARGIN</stp>
        <stp>[new model.xlsx]Raw!R24C39</stp>
        <stp>BEST_FPERIOD_OVERRIDE=1TY</stp>
        <stp>EQY_FUND_CRNCY=USD</stp>
        <stp>FA_ADJUSTED=Y</stp>
        <tr r="AM24" s="4"/>
      </tp>
      <tp>
        <v>86.302999999999997</v>
        <stp/>
        <stp>##V3_BDPV12</stp>
        <stp>SPLK US Equity</stp>
        <stp>BEST_GROSS_MARGIN</stp>
        <stp>[new model.xlsx]Raw!R42C39</stp>
        <stp>BEST_FPERIOD_OVERRIDE=1TY</stp>
        <stp>EQY_FUND_CRNCY=USD</stp>
        <stp>FA_ADJUSTED=Y</stp>
        <tr r="AM42" s="4"/>
      </tp>
      <tp>
        <v>87.975999999999999</v>
        <stp/>
        <stp>##V3_BDPV12</stp>
        <stp>DATA US Equity</stp>
        <stp>BEST_GROSS_MARGIN</stp>
        <stp>[new model.xlsx]Raw!R58C39</stp>
        <stp>BEST_FPERIOD_OVERRIDE=1TY</stp>
        <stp>EQY_FUND_CRNCY=USD</stp>
        <stp>FA_ADJUSTED=Y</stp>
        <tr r="AM58" s="4"/>
      </tp>
      <tp>
        <v>3578.991</v>
        <stp/>
        <stp>##V3_BDPV12</stp>
        <stp>WP US Equity</stp>
        <stp>Sales_rev_turn</stp>
        <stp>[new model.xlsx]Combined Full Sample!R12C7</stp>
        <stp>EQY_FUND_YEAR=2016</stp>
        <tr r="G12" s="14"/>
      </tp>
      <tp>
        <v>34.018854184615378</v>
        <stp/>
        <stp>##V3_BDPV12</stp>
        <stp>SDL LN Equity</stp>
        <stp>IS_RD_EXPEND</stp>
        <stp>[new model.xlsx]Raw (2)!R104C40</stp>
        <stp>BEST_FPERIOD_OVERRIDE=1TY</stp>
        <stp>EQY_FUND_CRNCY=USD</stp>
        <stp>FA_ADJUSTED=Y</stp>
        <tr r="AN104" s="12"/>
      </tp>
      <tp>
        <v>162.09</v>
        <stp/>
        <stp>##V3_BDPV12</stp>
        <stp>FIVN US Equity</stp>
        <stp>Sales_rev_turn</stp>
        <stp>[new model.xlsx]Combined Full Sample!R97C7</stp>
        <stp>EQY_FUND_YEAR=2016</stp>
        <tr r="G97" s="14"/>
      </tp>
      <tp>
        <v>73.820000000000007</v>
        <stp/>
        <stp>##V3_BDPV12</stp>
        <stp>OKTA US EQUITY</stp>
        <stp>BEST_GROSS_MARGIN</stp>
        <stp>[new model.xlsx]Raw (2)!R31C39</stp>
        <stp>BEST_FPERIOD_OVERRIDE=1TY</stp>
        <stp>EQY_FUND_CRNCY=USD</stp>
        <stp>FA_ADJUSTED=Y</stp>
        <tr r="AM31" s="12"/>
      </tp>
      <tp>
        <v>4025</v>
        <stp/>
        <stp>##V3_BDPV12</stp>
        <stp>CA US Equity</stp>
        <stp>Sales_rev_turn</stp>
        <stp>[new model.xlsx]Combined Full Sample!R18C7</stp>
        <stp>EQY_FUND_YEAR=2016</stp>
        <tr r="G18" s="14"/>
      </tp>
      <tp>
        <v>73.835999999999999</v>
        <stp/>
        <stp>##V3_BDPV12</stp>
        <stp>MIME US EQUITY</stp>
        <stp>BEST_GROSS_MARGIN</stp>
        <stp>[new model.xlsx]Raw (2)!R45C39</stp>
        <stp>BEST_FPERIOD_OVERRIDE=1TY</stp>
        <stp>EQY_FUND_CRNCY=USD</stp>
        <stp>FA_ADJUSTED=Y</stp>
        <tr r="AM45" s="12"/>
      </tp>
      <tp t="s">
        <v>Application Software</v>
        <stp/>
        <stp>##V3_BDPV12</stp>
        <stp>ADSK US Equity</stp>
        <stp>GICS_SUB_INDUSTRY_NAME</stp>
        <stp>[new model.xlsx]Raw!R29C32</stp>
        <tr r="AF29" s="4"/>
      </tp>
      <tp>
        <v>8.9190000000000005</v>
        <stp/>
        <stp>##V3_BDPV12</stp>
        <stp>ECOM US Equity</stp>
        <stp>BEST_EBITDA</stp>
        <stp>[new model.xlsx]Raw!R197C44</stp>
        <stp>BEST_FPERIOD_OVERRIDE=1TY</stp>
        <stp>EQY_FUND_CRNCY=USD</stp>
        <stp>FA_ADJUSTED=Y</stp>
        <tr r="AR197" s="4"/>
      </tp>
      <tp t="s">
        <v>Data Processing &amp; Outsourced S</v>
        <stp/>
        <stp>##V3_BDPV12</stp>
        <stp>SRT US Equity</stp>
        <stp>GICS_SUB_INDUSTRY_NAME</stp>
        <stp>[new model.xlsx]Raw!R210C32</stp>
        <tr r="AF210" s="4"/>
      </tp>
      <tp t="s">
        <v>#N/A N/A</v>
        <stp/>
        <stp>##V3_BDPV12</stp>
        <stp>MGIC US Equity</stp>
        <stp>BEST_EBITDA</stp>
        <stp>[new model.xlsx]Raw!R191C44</stp>
        <stp>BEST_FPERIOD_OVERRIDE=1TY</stp>
        <stp>EQY_FUND_CRNCY=USD</stp>
        <stp>FA_ADJUSTED=Y</stp>
        <tr r="AR191" s="4"/>
      </tp>
      <tp>
        <v>3535.0738000000001</v>
        <stp/>
        <stp>##V3_BDHV12</stp>
        <stp>TWOU US Equity</stp>
        <stp>CUR_MKT_CAP</stp>
        <stp>10/24/2018</stp>
        <stp>10/24/2018</stp>
        <stp>[new model.xlsx]Raw!R94C33</stp>
        <stp>EQY_FUND_CRNCY=USD</stp>
        <tr r="AG94" s="4"/>
      </tp>
      <tp>
        <v>215.70500000000001</v>
        <stp/>
        <stp>##V3_BDPV12</stp>
        <stp>BL US EQUITY</stp>
        <stp>TRAIL_12M_NET_SALES</stp>
        <stp>[new model.xlsx]Raw (2)!R48C35</stp>
        <stp>EQY_FUND_CRNCY=USD</stp>
        <stp>FA_ADJUSTED=Y</stp>
        <tr r="AI48" s="12"/>
      </tp>
      <tp>
        <v>500.62000061035155</v>
        <stp/>
        <stp>##V3_BDPV12</stp>
        <stp>RP US Equity</stp>
        <stp>TRAIL_12M_GROSS_PROFIT</stp>
        <stp>[new model.xlsx]Raw!R75C38</stp>
        <stp>EQY_FUND_CRNCY=USD</stp>
        <stp>FA_ADJUSTED=Y</stp>
        <tr r="AL75" s="4"/>
      </tp>
      <tp>
        <v>539.6</v>
        <stp/>
        <stp>##V3_BDPV12</stp>
        <stp>CDNS US Equity</stp>
        <stp>BEST_NET_INCOME</stp>
        <stp>[new model.xlsx]Raw!R47C46</stp>
        <stp>BEST_FPERIOD_OVERRIDE=1TY</stp>
        <stp>EQY_FUND_CRNCY=USD</stp>
        <stp>FA_ADJUSTED=Y</stp>
        <tr r="AT47" s="4"/>
      </tp>
      <tp>
        <v>60.563000000000002</v>
        <stp/>
        <stp>##V3_BDPV12</stp>
        <stp>MIME US Equity</stp>
        <stp>BEST_EBITDA</stp>
        <stp>[new model.xlsx]Raw!R125C44</stp>
        <stp>BEST_FPERIOD_OVERRIDE=1TY</stp>
        <stp>EQY_FUND_CRNCY=USD</stp>
        <stp>FA_ADJUSTED=Y</stp>
        <tr r="AR125" s="4"/>
      </tp>
      <tp>
        <v>-14</v>
        <stp/>
        <stp>##V3_BDPV12</stp>
        <stp>TLND US Equity</stp>
        <stp>BEST_EBITDA</stp>
        <stp>[new model.xlsx]Raw!R136C44</stp>
        <stp>BEST_FPERIOD_OVERRIDE=1TY</stp>
        <stp>EQY_FUND_CRNCY=USD</stp>
        <stp>FA_ADJUSTED=Y</stp>
        <tr r="AR136" s="4"/>
      </tp>
      <tp>
        <v>624.70600000000002</v>
        <stp/>
        <stp>##V3_BDPV12</stp>
        <stp>ADBE US Equity</stp>
        <stp>IS_GENL_&amp;_ADMIN_EXPN_COMP_BASIS</stp>
        <stp>[new model.xlsx]Raw!R18C42</stp>
        <stp>BEST_FPERIOD_OVERRIDE=1TY</stp>
        <stp>EQY_FUND_CRNCY=USD</stp>
        <stp>FA_ADJUSTED=Y</stp>
        <tr r="AP18" s="4"/>
      </tp>
      <tp>
        <v>33112.241900000001</v>
        <stp/>
        <stp>##V3_BDHV12</stp>
        <stp>FIS US Equity</stp>
        <stp>CUR_MKT_CAP</stp>
        <stp>10/24/2018</stp>
        <stp>10/24/2018</stp>
        <stp>[new model.xlsx]Raw!R24C33</stp>
        <stp>EQY_FUND_CRNCY=USD</stp>
        <tr r="AG24" s="4"/>
      </tp>
      <tp>
        <v>151.24199999999999</v>
        <stp/>
        <stp>##V3_BDPV12</stp>
        <stp>TEAM US Equity</stp>
        <stp>IS_GENL_&amp;_ADMIN_EXPN_COMP_BASIS</stp>
        <stp>[new model.xlsx]Raw!R39C42</stp>
        <stp>BEST_FPERIOD_OVERRIDE=1TY</stp>
        <stp>EQY_FUND_CRNCY=USD</stp>
        <stp>FA_ADJUSTED=Y</stp>
        <tr r="AP39" s="4"/>
      </tp>
      <tp t="s">
        <v>Application Software</v>
        <stp/>
        <stp>##V3_BDPV12</stp>
        <stp>ADBE US Equity</stp>
        <stp>GICS_SUB_INDUSTRY_NAME</stp>
        <stp>[new model.xlsx]Raw!R18C32</stp>
        <tr r="AF18" s="4"/>
      </tp>
      <tp t="s">
        <v>Application Software</v>
        <stp/>
        <stp>##V3_BDPV12</stp>
        <stp>WDAY US Equity</stp>
        <stp>GICS_SUB_INDUSTRY_NAME</stp>
        <stp>[new model.xlsx]Raw!R30C32</stp>
        <tr r="AF30" s="4"/>
      </tp>
      <tp t="s">
        <v>Application Software</v>
        <stp/>
        <stp>##V3_BDPV12</stp>
        <stp>CDAY US Equity</stp>
        <stp>GICS_SUB_INDUSTRY_NAME</stp>
        <stp>[new model.xlsx]Raw!R80C32</stp>
        <tr r="AF80" s="4"/>
      </tp>
      <tp>
        <v>168.73</v>
        <stp/>
        <stp>##V3_BDPV12</stp>
        <stp>EXLS US Equity</stp>
        <stp>BEST_EBITDA</stp>
        <stp>[new model.xlsx]Raw!R124C44</stp>
        <stp>BEST_FPERIOD_OVERRIDE=1TY</stp>
        <stp>EQY_FUND_CRNCY=USD</stp>
        <stp>FA_ADJUSTED=Y</stp>
        <tr r="AR124" s="4"/>
      </tp>
      <tp>
        <v>179.447</v>
        <stp/>
        <stp>##V3_BDPV12</stp>
        <stp>PAYC US Equity</stp>
        <stp>BEST_NET_INCOME</stp>
        <stp>[new model.xlsx]Raw!R62C46</stp>
        <stp>BEST_FPERIOD_OVERRIDE=1TY</stp>
        <stp>EQY_FUND_CRNCY=USD</stp>
        <stp>FA_ADJUSTED=Y</stp>
        <tr r="AT62" s="4"/>
      </tp>
      <tp>
        <v>37.941000000000003</v>
        <stp/>
        <stp>##V3_BDPV12</stp>
        <stp>FEYE US Equity</stp>
        <stp>BEST_NET_INCOME</stp>
        <stp>[new model.xlsx]Raw!R96C46</stp>
        <stp>BEST_FPERIOD_OVERRIDE=1TY</stp>
        <stp>EQY_FUND_CRNCY=USD</stp>
        <stp>FA_ADJUSTED=Y</stp>
        <tr r="AT96" s="4"/>
      </tp>
      <tp t="s">
        <v>Application Software</v>
        <stp/>
        <stp>##V3_BDPV12</stp>
        <stp>CDNS US Equity</stp>
        <stp>GICS_SUB_INDUSTRY_NAME</stp>
        <stp>[new model.xlsx]Raw!R47C32</stp>
        <tr r="AF47" s="4"/>
      </tp>
      <tp>
        <v>3460.5259999999998</v>
        <stp/>
        <stp>##V3_BDHV12</stp>
        <stp>COUP US Equity</stp>
        <stp>CUR_MKT_CAP</stp>
        <stp>10/24/2018</stp>
        <stp>10/24/2018</stp>
        <stp>[new model.xlsx]Raw!R91C33</stp>
        <stp>EQY_FUND_CRNCY=USD</stp>
        <tr r="AG91" s="4"/>
      </tp>
      <tp>
        <v>285.5</v>
        <stp/>
        <stp>##V3_BDPV12</stp>
        <stp>ACIW US Equity</stp>
        <stp>BEST_EBITDA</stp>
        <stp>[new model.xlsx]Raw!R101C44</stp>
        <stp>BEST_FPERIOD_OVERRIDE=1TY</stp>
        <stp>EQY_FUND_CRNCY=USD</stp>
        <stp>FA_ADJUSTED=Y</stp>
        <tr r="AR101" s="4"/>
      </tp>
      <tp>
        <v>33.65</v>
        <stp/>
        <stp>##V3_BDPV12</stp>
        <stp>IIIV US Equity</stp>
        <stp>BEST_EBITDA</stp>
        <stp>[new model.xlsx]Raw!R181C44</stp>
        <stp>BEST_FPERIOD_OVERRIDE=1TY</stp>
        <stp>EQY_FUND_CRNCY=USD</stp>
        <stp>FA_ADJUSTED=Y</stp>
        <tr r="AR181" s="4"/>
      </tp>
      <tp t="s">
        <v>Application Software</v>
        <stp/>
        <stp>##V3_BDPV12</stp>
        <stp>PRO US Equity</stp>
        <stp>GICS_SUB_INDUSTRY_NAME</stp>
        <stp>[new model.xlsx]Raw!R165C32</stp>
        <tr r="AF165" s="4"/>
      </tp>
      <tp>
        <v>-1.419</v>
        <stp/>
        <stp>##V3_BDPV12</stp>
        <stp>EGHT US Equity</stp>
        <stp>BEST_EBITDA</stp>
        <stp>[new model.xlsx]Raw!R140C44</stp>
        <stp>BEST_FPERIOD_OVERRIDE=1TY</stp>
        <stp>EQY_FUND_CRNCY=USD</stp>
        <stp>FA_ADJUSTED=Y</stp>
        <tr r="AR140" s="4"/>
      </tp>
      <tp>
        <v>202.38199999999998</v>
        <stp/>
        <stp>##V3_BDPV12</stp>
        <stp>AZPN US Equity</stp>
        <stp>TRAIL_12M_EBITDA</stp>
        <stp>[new model.xlsx]Raw!R66C43</stp>
        <stp>EQY_FUND_CRNCY=USD</stp>
        <stp>FA_ADJUSTED=Y</stp>
        <tr r="AQ66" s="4"/>
      </tp>
      <tp>
        <v>14.115740000000001</v>
        <stp/>
        <stp>##V3_BDPV12</stp>
        <stp>SPSC US Equity</stp>
        <stp>TRAIL_12M_NET_INC</stp>
        <stp>[new model.xlsx]Raw (2)!R102C45</stp>
        <stp>EQY_FUND_CRNCY=USD</stp>
        <stp>FA_ADJUSTED=Y</stp>
        <tr r="AS102" s="12"/>
      </tp>
      <tp>
        <v>3089.8100000000004</v>
        <stp/>
        <stp>##V3_BDPV12</stp>
        <stp>ADBE US Equity</stp>
        <stp>TRAIL_12M_EBITDA</stp>
        <stp>[new model.xlsx]Raw!R18C43</stp>
        <stp>EQY_FUND_CRNCY=USD</stp>
        <stp>FA_ADJUSTED=Y</stp>
        <tr r="AQ18" s="4"/>
      </tp>
      <tp>
        <v>-17.899999999999999</v>
        <stp/>
        <stp>##V3_BDPV12</stp>
        <stp>ADSK US Equity</stp>
        <stp>TRAIL_12M_EBITDA</stp>
        <stp>[new model.xlsx]Raw!R29C43</stp>
        <stp>EQY_FUND_CRNCY=USD</stp>
        <stp>FA_ADJUSTED=Y</stp>
        <tr r="AQ29" s="4"/>
      </tp>
      <tp>
        <v>4225.7700000000004</v>
        <stp/>
        <stp>##V3_BDPV12</stp>
        <stp>WP US Equity</stp>
        <stp>BEST_SALES</stp>
        <stp>[new model.xlsx]Raw!R28C36</stp>
        <stp>BEST_FPERIOD_OVERRIDE=1TY</stp>
        <stp>EQY_FUND_CRNCY=USD</stp>
        <stp>FA_ADJUSTED=Y</stp>
        <tr r="AJ28" s="4"/>
      </tp>
      <tp>
        <v>286.029</v>
        <stp/>
        <stp>##V3_BDPV12</stp>
        <stp>PS US Equity</stp>
        <stp>BEST_SALES</stp>
        <stp>[new model.xlsx]Raw!R98C36</stp>
        <stp>BEST_FPERIOD_OVERRIDE=1TY</stp>
        <stp>EQY_FUND_CRNCY=USD</stp>
        <stp>FA_ADJUSTED=Y</stp>
        <tr r="AJ98" s="4"/>
      </tp>
      <tp>
        <v>351.20801191806402</v>
        <stp/>
        <stp>##V3_BDPV12</stp>
        <stp>ANSS US Equity</stp>
        <stp>TRAIL_12M_NET_INC</stp>
        <stp>[new model.xlsx]Raw (2)!R100C45</stp>
        <stp>EQY_FUND_CRNCY=USD</stp>
        <stp>FA_ADJUSTED=Y</stp>
        <tr r="AS100" s="12"/>
      </tp>
      <tp>
        <v>2815.54</v>
        <stp/>
        <stp>##V3_BDPV12</stp>
        <stp>EEFT US Equity</stp>
        <stp>BEST_SALES</stp>
        <stp>[new model.xlsx]Raw!R73C36</stp>
        <stp>BEST_FPERIOD_OVERRIDE=1TY</stp>
        <stp>EQY_FUND_CRNCY=USD</stp>
        <stp>FA_ADJUSTED=Y</stp>
        <tr r="AJ73" s="4"/>
      </tp>
      <tp>
        <v>497.34900000000005</v>
        <stp/>
        <stp>##V3_BDPV12</stp>
        <stp>ANSS US Equity</stp>
        <stp>TRAIL_12M_EBITDA</stp>
        <stp>[new model.xlsx]Raw!R48C43</stp>
        <stp>EQY_FUND_CRNCY=USD</stp>
        <stp>FA_ADJUSTED=Y</stp>
        <tr r="AQ48" s="4"/>
      </tp>
      <tp>
        <v>-85.366269545967</v>
        <stp/>
        <stp>##V3_BDPV12</stp>
        <stp>PFPT US EQUITY</stp>
        <stp>TRAIL_12M_NET_INC</stp>
        <stp>[new model.xlsx]Raw (2)!R34C45</stp>
        <stp>EQY_FUND_CRNCY=USD</stp>
        <stp>FA_ADJUSTED=Y</stp>
        <tr r="AS34" s="12"/>
      </tp>
      <tp t="s">
        <v>Application Software</v>
        <stp/>
        <stp>##V3_BDPV12</stp>
        <stp>CSU CN Equity</stp>
        <stp>GICS_SUB_INDUSTRY_NAME</stp>
        <stp>[new model.xlsx]Raw!R41C32</stp>
        <tr r="AF41" s="4"/>
      </tp>
      <tp>
        <v>102.124</v>
        <stp/>
        <stp>##V3_BDPV12</stp>
        <stp>ENV US Equity</stp>
        <stp>BEST_NET_INCOME</stp>
        <stp>[new model.xlsx]Raw!R113C46</stp>
        <stp>BEST_FPERIOD_OVERRIDE=1TY</stp>
        <stp>EQY_FUND_CRNCY=USD</stp>
        <stp>FA_ADJUSTED=Y</stp>
        <tr r="AT113" s="4"/>
      </tp>
      <tp>
        <v>115.901</v>
        <stp/>
        <stp>##V3_BDPV12</stp>
        <stp>TTD US Equity</stp>
        <stp>BEST_NET_INCOME</stp>
        <stp>[new model.xlsx]Raw!R76C46</stp>
        <stp>BEST_FPERIOD_OVERRIDE=1TY</stp>
        <stp>EQY_FUND_CRNCY=USD</stp>
        <stp>FA_ADJUSTED=Y</stp>
        <tr r="AT76" s="4"/>
      </tp>
      <tp>
        <v>101.09399999999999</v>
        <stp/>
        <stp>##V3_BDPV12</stp>
        <stp>HDP US Equity</stp>
        <stp>IS_RD_EXPEND</stp>
        <stp>[new model.xlsx]Raw (2)!R49C40</stp>
        <stp>BEST_FPERIOD_OVERRIDE=1TY</stp>
        <stp>EQY_FUND_CRNCY=USD</stp>
        <stp>FA_ADJUSTED=Y</stp>
        <tr r="AN49" s="12"/>
      </tp>
      <tp>
        <v>-38.338999999999999</v>
        <stp/>
        <stp>##V3_BDPV12</stp>
        <stp>INST US EQUITY</stp>
        <stp>TRAIL_12M_EBITDA</stp>
        <stp>[new model.xlsx]Raw (2)!R40C43</stp>
        <stp>EQY_FUND_CRNCY=USD</stp>
        <stp>FA_ADJUSTED=Y</stp>
        <tr r="AQ40" s="12"/>
      </tp>
      <tp t="s">
        <v>#N/A N/A</v>
        <stp/>
        <stp>##V3_BDPV12</stp>
        <stp>TYL US Equity</stp>
        <stp>IS_GENL_&amp;_ADMIN_EXPN_COMP_BASIS</stp>
        <stp>[new model.xlsx]Raw!R59C42</stp>
        <stp>BEST_FPERIOD_OVERRIDE=1TY</stp>
        <stp>EQY_FUND_CRNCY=USD</stp>
        <stp>FA_ADJUSTED=Y</stp>
        <tr r="AP59" s="4"/>
      </tp>
      <tp>
        <v>868.351</v>
        <stp/>
        <stp>##V3_BDPV12</stp>
        <stp>WU US Equity</stp>
        <stp>BEST_NET_INCOME</stp>
        <stp>[new model.xlsx]Raw!R60C46</stp>
        <stp>BEST_FPERIOD_OVERRIDE=1TY</stp>
        <stp>EQY_FUND_CRNCY=USD</stp>
        <stp>FA_ADJUSTED=Y</stp>
        <tr r="AT60" s="4"/>
      </tp>
      <tp>
        <v>75.5</v>
        <stp/>
        <stp>##V3_BDPV12</stp>
        <stp>SEND US EQUITY</stp>
        <stp>BEST_GROSS_MARGIN</stp>
        <stp>[new model.xlsx]Raw (2)!R47C39</stp>
        <stp>BEST_FPERIOD_OVERRIDE=1TY</stp>
        <stp>EQY_FUND_CRNCY=USD</stp>
        <stp>FA_ADJUSTED=Y</stp>
        <tr r="AM47" s="12"/>
      </tp>
      <tp>
        <v>67</v>
        <stp/>
        <stp>##V3_BDPV12</stp>
        <stp>CSU CN Equity</stp>
        <stp>BEST_GROSS_MARGIN</stp>
        <stp>[new model.xlsx]Raw!R41C39</stp>
        <stp>BEST_FPERIOD_OVERRIDE=1TY</stp>
        <stp>EQY_FUND_CRNCY=USD</stp>
        <stp>FA_ADJUSTED=Y</stp>
        <tr r="AM41" s="4"/>
      </tp>
      <tp>
        <v>45.02</v>
        <stp/>
        <stp>##V3_BDPV12</stp>
        <stp>SSNC US Equity</stp>
        <stp>BEST_GROSS_MARGIN</stp>
        <stp>[new model.xlsx]Raw!R49C39</stp>
        <stp>BEST_FPERIOD_OVERRIDE=1TY</stp>
        <stp>EQY_FUND_CRNCY=USD</stp>
        <stp>FA_ADJUSTED=Y</stp>
        <tr r="AM49" s="4"/>
      </tp>
      <tp>
        <v>685.98800000000006</v>
        <stp/>
        <stp>##V3_BDPV12</stp>
        <stp>EXLS US Equity</stp>
        <stp>Sales_rev_turn</stp>
        <stp>[new model.xlsx]Combined Full Sample!R99C7</stp>
        <stp>EQY_FUND_YEAR=2016</stp>
        <tr r="G99" s="14"/>
      </tp>
      <tp>
        <v>81.03626373626301</v>
        <stp/>
        <stp>##V3_BDPV12</stp>
        <stp>TDC US Equity</stp>
        <stp>TRAIL_12M_NET_INC</stp>
        <stp>[new model.xlsx]Raw (2)!R68C45</stp>
        <stp>EQY_FUND_CRNCY=USD</stp>
        <stp>FA_ADJUSTED=Y</stp>
        <tr r="AS68" s="12"/>
      </tp>
      <tp>
        <v>146.47692695931499</v>
        <stp/>
        <stp>##V3_BDPV12</stp>
        <stp>TYL US Equity</stp>
        <stp>TRAIL_12M_NET_INC</stp>
        <stp>[new model.xlsx]Raw (2)!R87C45</stp>
        <stp>EQY_FUND_CRNCY=USD</stp>
        <stp>FA_ADJUSTED=Y</stp>
        <tr r="AS87" s="12"/>
      </tp>
      <tp>
        <v>1824.2280000000001</v>
        <stp/>
        <stp>##V3_BDPV12</stp>
        <stp>OTEX CN Equity</stp>
        <stp>Sales_rev_turn</stp>
        <stp>[new model.xlsx]Combined Full Sample!R38C7</stp>
        <stp>EQY_FUND_YEAR=2016</stp>
        <tr r="G38" s="14"/>
      </tp>
      <tp>
        <v>874.255</v>
        <stp/>
        <stp>##V3_BDPV12</stp>
        <stp>JCOM US Equity</stp>
        <stp>Sales_rev_turn</stp>
        <stp>[new model.xlsx]Combined Full Sample!R68C7</stp>
        <stp>EQY_FUND_YEAR=2016</stp>
        <tr r="G68" s="14"/>
      </tp>
      <tp>
        <v>2897</v>
        <stp/>
        <stp>##V3_BDPV12</stp>
        <stp>BR US Equity</stp>
        <stp>Sales_rev_turn</stp>
        <stp>[new model.xlsx]Combined Full Sample!R28C7</stp>
        <stp>EQY_FUND_YEAR=2016</stp>
        <tr r="G28" s="14"/>
      </tp>
      <tp t="s">
        <v>#N/A N/A</v>
        <stp/>
        <stp>##V3_BDPV12</stp>
        <stp>FISV US Equity</stp>
        <stp>IS_GENL_&amp;_ADMIN_EXPN_COMP_BASIS</stp>
        <stp>[new model.xlsx]Raw!R26C42</stp>
        <stp>BEST_FPERIOD_OVERRIDE=1TY</stp>
        <stp>EQY_FUND_CRNCY=USD</stp>
        <stp>FA_ADJUSTED=Y</stp>
        <tr r="AP26" s="4"/>
      </tp>
      <tp>
        <v>3.879</v>
        <stp/>
        <stp>##V3_BDPV12</stp>
        <stp>RUBI US Equity</stp>
        <stp>BEST_EBITDA</stp>
        <stp>[new model.xlsx]Raw!R219C44</stp>
        <stp>BEST_FPERIOD_OVERRIDE=1TY</stp>
        <stp>EQY_FUND_CRNCY=USD</stp>
        <stp>FA_ADJUSTED=Y</stp>
        <tr r="AR219" s="4"/>
      </tp>
      <tp>
        <v>-121.8</v>
        <stp/>
        <stp>##V3_BDPV12</stp>
        <stp>DOMO US Equity</stp>
        <stp>BEST_EBITDA</stp>
        <stp>[new model.xlsx]Raw!R186C44</stp>
        <stp>BEST_FPERIOD_OVERRIDE=1TY</stp>
        <stp>EQY_FUND_CRNCY=USD</stp>
        <stp>FA_ADJUSTED=Y</stp>
        <tr r="AR186" s="4"/>
      </tp>
      <tp>
        <v>211.03000000000003</v>
        <stp/>
        <stp>##V3_BDPV12</stp>
        <stp>EVRI US Equity</stp>
        <stp>TRAIL_12M_EBITDA</stp>
        <stp>[new model.xlsx]Raw!R182C43</stp>
        <stp>EQY_FUND_CRNCY=USD</stp>
        <stp>FA_ADJUSTED=Y</stp>
        <tr r="AQ182" s="4"/>
      </tp>
      <tp t="s">
        <v>#N/A N/A</v>
        <stp/>
        <stp>##V3_BDPV12</stp>
        <stp>AVYA US Equity</stp>
        <stp>TRAIL_12M_EBITDA</stp>
        <stp>[new model.xlsx]Raw!R131C43</stp>
        <stp>EQY_FUND_CRNCY=USD</stp>
        <stp>FA_ADJUSTED=Y</stp>
        <tr r="AQ131" s="4"/>
      </tp>
      <tp>
        <v>187.03099999999998</v>
        <stp/>
        <stp>##V3_BDPV12</stp>
        <stp>EVTC US Equity</stp>
        <stp>TRAIL_12M_EBITDA</stp>
        <stp>[new model.xlsx]Raw!R133C43</stp>
        <stp>EQY_FUND_CRNCY=USD</stp>
        <stp>FA_ADJUSTED=Y</stp>
        <tr r="AQ133" s="4"/>
      </tp>
      <tp>
        <v>923.20299999999997</v>
        <stp/>
        <stp>##V3_BDPV12</stp>
        <stp>CHKP US Equity</stp>
        <stp>BEST_NET_INCOME</stp>
        <stp>[new model.xlsx]Raw!R38C46</stp>
        <stp>BEST_FPERIOD_OVERRIDE=1TY</stp>
        <stp>EQY_FUND_CRNCY=USD</stp>
        <stp>FA_ADJUSTED=Y</stp>
        <tr r="AT38" s="4"/>
      </tp>
      <tp>
        <v>547.99</v>
        <stp/>
        <stp>##V3_BDPV12</stp>
        <stp>TVPT US Equity</stp>
        <stp>TRAIL_12M_EBITDA</stp>
        <stp>[new model.xlsx]Raw!R132C43</stp>
        <stp>EQY_FUND_CRNCY=USD</stp>
        <stp>FA_ADJUSTED=Y</stp>
        <tr r="AQ132" s="4"/>
      </tp>
      <tp>
        <v>32.100999999999999</v>
        <stp/>
        <stp>##V3_BDPV12</stp>
        <stp>CVLT US Equity</stp>
        <stp>TRAIL_12M_EBITDA</stp>
        <stp>[new model.xlsx]Raw!R109C43</stp>
        <stp>EQY_FUND_CRNCY=USD</stp>
        <stp>FA_ADJUSTED=Y</stp>
        <tr r="AQ109" s="4"/>
      </tp>
      <tp t="s">
        <v>#N/A N/A</v>
        <stp/>
        <stp>##V3_BDPV12</stp>
        <stp>EVOP US Equity</stp>
        <stp>TRAIL_12M_EBITDA</stp>
        <stp>[new model.xlsx]Raw!R130C43</stp>
        <stp>EQY_FUND_CRNCY=USD</stp>
        <stp>FA_ADJUSTED=Y</stp>
        <tr r="AQ130" s="4"/>
      </tp>
      <tp>
        <v>-43.302999999999997</v>
        <stp/>
        <stp>##V3_BDPV12</stp>
        <stp>AVLR US Equity</stp>
        <stp>TRAIL_12M_EBITDA</stp>
        <stp>[new model.xlsx]Raw!R119C43</stp>
        <stp>EQY_FUND_CRNCY=USD</stp>
        <stp>FA_ADJUSTED=Y</stp>
        <tr r="AQ119" s="4"/>
      </tp>
      <tp>
        <v>196.77100000000002</v>
        <stp/>
        <stp>##V3_BDPV12</stp>
        <stp>GSKY US Equity</stp>
        <stp>BEST_EBITDA</stp>
        <stp>[new model.xlsx]Raw!R110C44</stp>
        <stp>BEST_FPERIOD_OVERRIDE=1TY</stp>
        <stp>EQY_FUND_CRNCY=USD</stp>
        <stp>FA_ADJUSTED=Y</stp>
        <tr r="AR110" s="4"/>
      </tp>
      <tp>
        <v>14029.8043</v>
        <stp/>
        <stp>##V3_BDHV12</stp>
        <stp>CSU CN Equity</stp>
        <stp>CUR_MKT_CAP</stp>
        <stp>10/24/2018</stp>
        <stp>10/24/2018</stp>
        <stp>[new model.xlsx]Raw!R41C33</stp>
        <stp>EQY_FUND_CRNCY=USD</stp>
        <tr r="AG41" s="4"/>
      </tp>
      <tp>
        <v>4892.9650000000001</v>
        <stp/>
        <stp>##V3_BDHV12</stp>
        <stp>HUBS US EQUITY</stp>
        <stp>CUR_MKT_CAP</stp>
        <stp>10/24/2018</stp>
        <stp>10/24/2018</stp>
        <stp>[new model.xlsx]Raw (2)!R38C32</stp>
        <stp>EQY_FUND_CRNCY=USD</stp>
        <tr r="AF38" s="12"/>
      </tp>
      <tp t="s">
        <v>#N/A N/A</v>
        <stp/>
        <stp>##V3_BDPV12</stp>
        <stp>SVMK US Equity</stp>
        <stp>TRAIL_12M_EBITDA</stp>
        <stp>[new model.xlsx]Raw!R154C43</stp>
        <stp>EQY_FUND_CRNCY=USD</stp>
        <stp>FA_ADJUSTED=Y</stp>
        <tr r="AQ154" s="4"/>
      </tp>
      <tp t="s">
        <v>#N/A N/A</v>
        <stp/>
        <stp>##V3_BDPV12</stp>
        <stp>CLGX US Equity</stp>
        <stp>IS_GENL_&amp;_ADMIN_EXPN_COMP_BASIS</stp>
        <stp>[new model.xlsx]Raw!R93C42</stp>
        <stp>BEST_FPERIOD_OVERRIDE=1TY</stp>
        <stp>EQY_FUND_CRNCY=USD</stp>
        <stp>FA_ADJUSTED=Y</stp>
        <tr r="AP93" s="4"/>
      </tp>
      <tp>
        <v>160.36600000000001</v>
        <stp/>
        <stp>##V3_BDPV12</stp>
        <stp>LOGM US Equity</stp>
        <stp>IS_GENL_&amp;_ADMIN_EXPN_COMP_BASIS</stp>
        <stp>[new model.xlsx]Raw!R90C42</stp>
        <stp>BEST_FPERIOD_OVERRIDE=1TY</stp>
        <stp>EQY_FUND_CRNCY=USD</stp>
        <stp>FA_ADJUSTED=Y</stp>
        <tr r="AP90" s="4"/>
      </tp>
      <tp>
        <v>1049.039</v>
        <stp/>
        <stp>##V3_BDPV12</stp>
        <stp>PAYX US Equity</stp>
        <stp>BEST_NET_INCOME</stp>
        <stp>[new model.xlsx]Raw!R31C46</stp>
        <stp>BEST_FPERIOD_OVERRIDE=1TY</stp>
        <stp>EQY_FUND_CRNCY=USD</stp>
        <stp>FA_ADJUSTED=Y</stp>
        <tr r="AT31" s="4"/>
      </tp>
      <tp>
        <v>-26.047000000000004</v>
        <stp/>
        <stp>##V3_BDPV12</stp>
        <stp>EVBG US Equity</stp>
        <stp>TRAIL_12M_EBITDA</stp>
        <stp>[new model.xlsx]Raw!R148C43</stp>
        <stp>EQY_FUND_CRNCY=USD</stp>
        <stp>FA_ADJUSTED=Y</stp>
        <tr r="AQ148" s="4"/>
      </tp>
      <tp>
        <v>-41.991</v>
        <stp/>
        <stp>##V3_BDPV12</stp>
        <stp>RUBI US Equity</stp>
        <stp>TRAIL_12M_EBITDA</stp>
        <stp>[new model.xlsx]Raw!R219C43</stp>
        <stp>EQY_FUND_CRNCY=USD</stp>
        <stp>FA_ADJUSTED=Y</stp>
        <tr r="AQ219" s="4"/>
      </tp>
      <tp>
        <v>564</v>
        <stp/>
        <stp>##V3_BDPV12</stp>
        <stp>AZPN US Equity</stp>
        <stp>BEST_SALES</stp>
        <stp>[new model.xlsx]Raw!R66C36</stp>
        <stp>BEST_FPERIOD_OVERRIDE=1TY</stp>
        <stp>EQY_FUND_CRNCY=USD</stp>
        <stp>FA_ADJUSTED=Y</stp>
        <tr r="AJ66" s="4"/>
      </tp>
      <tp>
        <v>3053.569</v>
        <stp/>
        <stp>##V3_BDPV12</stp>
        <stp>CTXS US Equity</stp>
        <stp>BEST_SALES</stp>
        <stp>[new model.xlsx]Raw!R44C36</stp>
        <stp>BEST_FPERIOD_OVERRIDE=1TY</stp>
        <stp>EQY_FUND_CRNCY=USD</stp>
        <stp>FA_ADJUSTED=Y</stp>
        <tr r="AJ44" s="4"/>
      </tp>
      <tp>
        <v>929.36900000000003</v>
        <stp/>
        <stp>##V3_BDPV12</stp>
        <stp>BB CN Equity</stp>
        <stp>BEST_SALES</stp>
        <stp>[new model.xlsx]Raw!R79C36</stp>
        <stp>BEST_FPERIOD_OVERRIDE=1TY</stp>
        <stp>EQY_FUND_CRNCY=USD</stp>
        <stp>FA_ADJUSTED=Y</stp>
        <tr r="AJ79" s="4"/>
      </tp>
      <tp>
        <v>877.41100000000006</v>
        <stp/>
        <stp>##V3_BDPV12</stp>
        <stp>BLKB US Equity</stp>
        <stp>BEST_SALES</stp>
        <stp>[new model.xlsx]Raw!R95C36</stp>
        <stp>BEST_FPERIOD_OVERRIDE=1TY</stp>
        <stp>EQY_FUND_CRNCY=USD</stp>
        <stp>FA_ADJUSTED=Y</stp>
        <tr r="AJ95" s="4"/>
      </tp>
      <tp t="s">
        <v>Application Software</v>
        <stp/>
        <stp>##V3_BDPV12</stp>
        <stp>BL US Equity</stp>
        <stp>GICS_SUB_INDUSTRY_NAME</stp>
        <stp>[new model.xlsx]Raw!R117C32</stp>
        <tr r="AF117" s="4"/>
      </tp>
      <tp>
        <v>9.1739999999999995</v>
        <stp/>
        <stp>##V3_BDPV12</stp>
        <stp>SUM CN Equity</stp>
        <stp>TRAIL_12M_EBITDA</stp>
        <stp>[new model.xlsx]Raw!R184C43</stp>
        <stp>EQY_FUND_CRNCY=USD</stp>
        <stp>FA_ADJUSTED=Y</stp>
        <tr r="AQ184" s="4"/>
      </tp>
      <tp>
        <v>26.414999999999999</v>
        <stp/>
        <stp>##V3_BDPV12</stp>
        <stp>KXS CN Equity</stp>
        <stp>BEST_NET_INCOME</stp>
        <stp>[new model.xlsx]Raw!R139C46</stp>
        <stp>BEST_FPERIOD_OVERRIDE=1TY</stp>
        <stp>EQY_FUND_CRNCY=USD</stp>
        <stp>FA_ADJUSTED=Y</stp>
        <tr r="AT139" s="4"/>
      </tp>
      <tp>
        <v>191.91800000000001</v>
        <stp/>
        <stp>##V3_BDPV12</stp>
        <stp>PTC US Equity</stp>
        <stp>BEST_NET_INCOME</stp>
        <stp>[new model.xlsx]Raw!R53C46</stp>
        <stp>BEST_FPERIOD_OVERRIDE=1TY</stp>
        <stp>EQY_FUND_CRNCY=USD</stp>
        <stp>FA_ADJUSTED=Y</stp>
        <tr r="AT53" s="4"/>
      </tp>
      <tp>
        <v>13.173999999999999</v>
        <stp/>
        <stp>##V3_BDPV12</stp>
        <stp>CRW LN Equity</stp>
        <stp>IS_RD_EXPEND</stp>
        <stp>[new model.xlsx]Raw (2)!R83C40</stp>
        <stp>BEST_FPERIOD_OVERRIDE=1TY</stp>
        <stp>EQY_FUND_CRNCY=USD</stp>
        <stp>FA_ADJUSTED=Y</stp>
        <tr r="AN83" s="12"/>
      </tp>
      <tp>
        <v>111.45599999999999</v>
        <stp/>
        <stp>##V3_BDPV12</stp>
        <stp>ENV US Equity</stp>
        <stp>TRAIL_12M_EBITDA</stp>
        <stp>[new model.xlsx]Raw!R113C43</stp>
        <stp>EQY_FUND_CRNCY=USD</stp>
        <stp>FA_ADJUSTED=Y</stp>
        <tr r="AQ113" s="4"/>
      </tp>
      <tp>
        <v>-24.783164556961999</v>
        <stp/>
        <stp>##V3_BDPV12</stp>
        <stp>HUBS US EQUITY</stp>
        <stp>TRAIL_12M_EBITDA</stp>
        <stp>[new model.xlsx]Raw (2)!R38C43</stp>
        <stp>EQY_FUND_CRNCY=USD</stp>
        <stp>FA_ADJUSTED=Y</stp>
        <tr r="AQ38" s="12"/>
      </tp>
      <tp>
        <v>57.524999999999999</v>
        <stp/>
        <stp>##V3_BDPV12</stp>
        <stp>RNG US Equity</stp>
        <stp>BEST_NET_INCOME</stp>
        <stp>[new model.xlsx]Raw!R71C46</stp>
        <stp>BEST_FPERIOD_OVERRIDE=1TY</stp>
        <stp>EQY_FUND_CRNCY=USD</stp>
        <stp>FA_ADJUSTED=Y</stp>
        <tr r="AT71" s="4"/>
      </tp>
      <tp t="s">
        <v>Application Software</v>
        <stp/>
        <stp>##V3_BDPV12</stp>
        <stp>TYL US Equity</stp>
        <stp>GICS_SUB_INDUSTRY_NAME</stp>
        <stp>[new model.xlsx]Raw!R59C32</stp>
        <tr r="AF59" s="4"/>
      </tp>
      <tp>
        <v>424.09399999999999</v>
        <stp/>
        <stp>##V3_BDPV12</stp>
        <stp>OKTA US EQUITY</stp>
        <stp>BEST_SALES</stp>
        <stp>[new model.xlsx]Raw (2)!R31C36</stp>
        <stp>BEST_FPERIOD_OVERRIDE=1TY</stp>
        <stp>EQY_FUND_CRNCY=USD</stp>
        <stp>FA_ADJUSTED=Y</stp>
        <tr r="AJ31" s="12"/>
      </tp>
      <tp>
        <v>737.9</v>
        <stp/>
        <stp>##V3_BDPV12</stp>
        <stp>DBX US Equity</stp>
        <stp>TRAIL_12M_GROSS_PROFIT</stp>
        <stp>[new model.xlsx]Raw!R55C38</stp>
        <stp>EQY_FUND_CRNCY=USD</stp>
        <stp>FA_ADJUSTED=Y</stp>
        <tr r="AL55" s="4"/>
      </tp>
      <tp t="s">
        <v>Data Processing &amp; Outsourced S</v>
        <stp/>
        <stp>##V3_BDPV12</stp>
        <stp>TSS US Equity</stp>
        <stp>GICS_SUB_INDUSTRY_NAME</stp>
        <stp>[new model.xlsx]Raw!R40C32</stp>
        <tr r="AF40" s="4"/>
      </tp>
      <tp>
        <v>306</v>
        <stp/>
        <stp>##V3_BDPV12</stp>
        <stp>TDC US Equity</stp>
        <stp>IS_RD_EXPEND</stp>
        <stp>[new model.xlsx]Raw (2)!R68C40</stp>
        <stp>BEST_FPERIOD_OVERRIDE=1TY</stp>
        <stp>EQY_FUND_CRNCY=USD</stp>
        <stp>FA_ADJUSTED=Y</stp>
        <tr r="AN68" s="12"/>
      </tp>
      <tp>
        <v>12.370000000000001</v>
        <stp/>
        <stp>##V3_BDPV12</stp>
        <stp>SUM CN Equity</stp>
        <stp>BEST_NET_INCOME</stp>
        <stp>[new model.xlsx]Raw!R184C46</stp>
        <stp>BEST_FPERIOD_OVERRIDE=1TY</stp>
        <stp>EQY_FUND_CRNCY=USD</stp>
        <stp>FA_ADJUSTED=Y</stp>
        <tr r="AT184" s="4"/>
      </tp>
      <tp>
        <v>971.34300000000007</v>
        <stp/>
        <stp>##V3_BDPV12</stp>
        <stp>RP US EQUITY</stp>
        <stp>BEST_SALES</stp>
        <stp>[new model.xlsx]Raw (2)!R50C36</stp>
        <stp>BEST_FPERIOD_OVERRIDE=1TY</stp>
        <stp>EQY_FUND_CRNCY=USD</stp>
        <stp>FA_ADJUSTED=Y</stp>
        <tr r="AJ50" s="12"/>
      </tp>
      <tp t="s">
        <v>Application Software</v>
        <stp/>
        <stp>##V3_BDPV12</stp>
        <stp>TTD US Equity</stp>
        <stp>GICS_SUB_INDUSTRY_NAME</stp>
        <stp>[new model.xlsx]Raw!R76C32</stp>
        <tr r="AF76" s="4"/>
      </tp>
      <tp>
        <v>83.378</v>
        <stp/>
        <stp>##V3_BDPV12</stp>
        <stp>PAYC US EQUITY</stp>
        <stp>BEST_GROSS_MARGIN</stp>
        <stp>[new model.xlsx]Raw (2)!R41C39</stp>
        <stp>BEST_FPERIOD_OVERRIDE=1TY</stp>
        <stp>EQY_FUND_CRNCY=USD</stp>
        <stp>FA_ADJUSTED=Y</stp>
        <tr r="AM41" s="12"/>
      </tp>
      <tp>
        <v>270.96699999999998</v>
        <stp/>
        <stp>##V3_BDPV12</stp>
        <stp>HUBS US Equity</stp>
        <stp>Sales_rev_turn</stp>
        <stp>[new model.xlsx]Combined Full Sample!R57C7</stp>
        <stp>EQY_FUND_YEAR=2016</stp>
        <tr r="G57" s="14"/>
      </tp>
      <tp>
        <v>88.5</v>
        <stp/>
        <stp>##V3_BDPV12</stp>
        <stp>VMW US Equity</stp>
        <stp>BEST_GROSS_MARGIN</stp>
        <stp>[new model.xlsx]Raw!R22C39</stp>
        <stp>BEST_FPERIOD_OVERRIDE=1TY</stp>
        <stp>EQY_FUND_CRNCY=USD</stp>
        <stp>FA_ADJUSTED=Y</stp>
        <tr r="AM22" s="4"/>
      </tp>
      <tp>
        <v>343.274</v>
        <stp/>
        <stp>##V3_BDPV12</stp>
        <stp>EPAY US Equity</stp>
        <stp>Sales_rev_turn</stp>
        <stp>[new model.xlsx]Combined Full Sample!R80C7</stp>
        <stp>EQY_FUND_YEAR=2016</stp>
        <tr r="G80" s="14"/>
      </tp>
      <tp>
        <v>305.21759500000002</v>
        <stp/>
        <stp>##V3_BDPV12</stp>
        <stp>CSU CN Equity</stp>
        <stp>TRAIL_12M_NET_INC</stp>
        <stp>[new model.xlsx]Raw (2)!R84C45</stp>
        <stp>EQY_FUND_CRNCY=USD</stp>
        <stp>FA_ADJUSTED=Y</stp>
        <tr r="AS84" s="12"/>
      </tp>
      <tp>
        <v>80.219000000000008</v>
        <stp/>
        <stp>##V3_BDPV12</stp>
        <stp>ORCL US Equity</stp>
        <stp>BEST_GROSS_MARGIN</stp>
        <stp>[new model.xlsx]Raw!R17C39</stp>
        <stp>BEST_FPERIOD_OVERRIDE=1TY</stp>
        <stp>EQY_FUND_CRNCY=USD</stp>
        <stp>FA_ADJUSTED=Y</stp>
        <tr r="AM17" s="4"/>
      </tp>
      <tp>
        <v>360.28500000000003</v>
        <stp/>
        <stp>##V3_BDPV12</stp>
        <stp>ELLI US Equity</stp>
        <stp>Sales_rev_turn</stp>
        <stp>[new model.xlsx]Combined Full Sample!R81C7</stp>
        <stp>EQY_FUND_YEAR=2016</stp>
        <tr r="G81" s="14"/>
      </tp>
      <tp>
        <v>116.99600000000001</v>
        <stp/>
        <stp>##V3_BDPV12</stp>
        <stp>PS US Equity</stp>
        <stp>TRAIL_12M_GROSS_PROFIT</stp>
        <stp>[new model.xlsx]Raw!R98C38</stp>
        <stp>EQY_FUND_CRNCY=USD</stp>
        <stp>FA_ADJUSTED=Y</stp>
        <tr r="AL98" s="4"/>
      </tp>
      <tp>
        <v>133.4</v>
        <stp/>
        <stp>##V3_BDPV12</stp>
        <stp>FSNN US Equity</stp>
        <stp>BEST_EBITDA</stp>
        <stp>[new model.xlsx]Raw!R214C44</stp>
        <stp>BEST_FPERIOD_OVERRIDE=1TY</stp>
        <stp>EQY_FUND_CRNCY=USD</stp>
        <stp>FA_ADJUSTED=Y</stp>
        <tr r="AR214" s="4"/>
      </tp>
      <tp>
        <v>38.578000000000003</v>
        <stp/>
        <stp>##V3_BDPV12</stp>
        <stp>COUP US Equity</stp>
        <stp>IS_GENL_&amp;_ADMIN_EXPN_COMP_BASIS</stp>
        <stp>[new model.xlsx]Raw!R91C42</stp>
        <stp>BEST_FPERIOD_OVERRIDE=1TY</stp>
        <stp>EQY_FUND_CRNCY=USD</stp>
        <stp>FA_ADJUSTED=Y</stp>
        <tr r="AP91" s="4"/>
      </tp>
      <tp t="s">
        <v>Systems Software</v>
        <stp/>
        <stp>##V3_BDPV12</stp>
        <stp>PFPT US Equity</stp>
        <stp>GICS_SUB_INDUSTRY_NAME</stp>
        <stp>[new model.xlsx]Raw!R77C32</stp>
        <tr r="AF77" s="4"/>
      </tp>
      <tp>
        <v>4996.4574000000002</v>
        <stp/>
        <stp>##V3_BDHV12</stp>
        <stp>PFPT US Equity</stp>
        <stp>CUR_MKT_CAP</stp>
        <stp>10/24/2018</stp>
        <stp>10/24/2018</stp>
        <stp>[new model.xlsx]Raw!R77C33</stp>
        <stp>EQY_FUND_CRNCY=USD</stp>
        <tr r="AG77" s="4"/>
      </tp>
      <tp>
        <v>1.488</v>
        <stp/>
        <stp>##V3_BDPV12</stp>
        <stp>EVBG US Equity</stp>
        <stp>BEST_EBITDA</stp>
        <stp>[new model.xlsx]Raw!R148C44</stp>
        <stp>BEST_FPERIOD_OVERRIDE=1TY</stp>
        <stp>EQY_FUND_CRNCY=USD</stp>
        <stp>FA_ADJUSTED=Y</stp>
        <tr r="AR148" s="4"/>
      </tp>
      <tp>
        <v>336.12099999999998</v>
        <stp/>
        <stp>##V3_BDPV12</stp>
        <stp>JCOM US Equity</stp>
        <stp>BEST_NET_INCOME</stp>
        <stp>[new model.xlsx]Raw!R92C46</stp>
        <stp>BEST_FPERIOD_OVERRIDE=1TY</stp>
        <stp>EQY_FUND_CRNCY=USD</stp>
        <stp>FA_ADJUSTED=Y</stp>
        <tr r="AT92" s="4"/>
      </tp>
      <tp>
        <v>84.007000000000005</v>
        <stp/>
        <stp>##V3_BDPV12</stp>
        <stp>PFPT US Equity</stp>
        <stp>BEST_NET_INCOME</stp>
        <stp>[new model.xlsx]Raw!R77C46</stp>
        <stp>BEST_FPERIOD_OVERRIDE=1TY</stp>
        <stp>EQY_FUND_CRNCY=USD</stp>
        <stp>FA_ADJUSTED=Y</stp>
        <tr r="AT77" s="4"/>
      </tp>
      <tp>
        <v>57022.472000000002</v>
        <stp/>
        <stp>##V3_BDHV12</stp>
        <stp>VMW US Equity</stp>
        <stp>CUR_MKT_CAP</stp>
        <stp>10/24/2018</stp>
        <stp>10/24/2018</stp>
        <stp>[new model.xlsx]Raw!R22C33</stp>
        <stp>EQY_FUND_CRNCY=USD</stp>
        <tr r="AG22" s="4"/>
      </tp>
      <tp t="s">
        <v>Systems Software</v>
        <stp/>
        <stp>##V3_BDPV12</stp>
        <stp>RPD US Equity</stp>
        <stp>GICS_SUB_INDUSTRY_NAME</stp>
        <stp>[new model.xlsx]Raw!R145C32</stp>
        <tr r="AF145" s="4"/>
      </tp>
      <tp>
        <v>13.212</v>
        <stp/>
        <stp>##V3_BDPV12</stp>
        <stp>VRNS US Equity</stp>
        <stp>BEST_EBITDA</stp>
        <stp>[new model.xlsx]Raw!R134C44</stp>
        <stp>BEST_FPERIOD_OVERRIDE=1TY</stp>
        <stp>EQY_FUND_CRNCY=USD</stp>
        <stp>FA_ADJUSTED=Y</stp>
        <tr r="AR134" s="4"/>
      </tp>
      <tp>
        <v>28.280999999999985</v>
        <stp/>
        <stp>##V3_BDPV12</stp>
        <stp>GWRE US Equity</stp>
        <stp>TRAIL_12M_EBITDA</stp>
        <stp>[new model.xlsx]Raw!R64C43</stp>
        <stp>EQY_FUND_CRNCY=USD</stp>
        <stp>FA_ADJUSTED=Y</stp>
        <tr r="AQ64" s="4"/>
      </tp>
      <tp>
        <v>253.53700000000001</v>
        <stp/>
        <stp>##V3_BDPV12</stp>
        <stp>ESTC US Equity</stp>
        <stp>BEST_SALES</stp>
        <stp>[new model.xlsx]Raw!R85C36</stp>
        <stp>BEST_FPERIOD_OVERRIDE=1TY</stp>
        <stp>EQY_FUND_CRNCY=USD</stp>
        <stp>FA_ADJUSTED=Y</stp>
        <tr r="AJ85" s="4"/>
      </tp>
      <tp>
        <v>601.93799999999999</v>
        <stp/>
        <stp>##V3_BDPV12</stp>
        <stp>HUBS US Equity</stp>
        <stp>BEST_SALES</stp>
        <stp>[new model.xlsx]Raw!R78C36</stp>
        <stp>BEST_FPERIOD_OVERRIDE=1TY</stp>
        <stp>EQY_FUND_CRNCY=USD</stp>
        <stp>FA_ADJUSTED=Y</stp>
        <tr r="AJ78" s="4"/>
      </tp>
      <tp>
        <v>90836</v>
        <stp/>
        <stp>##V3_BDPV12</stp>
        <stp>DVMT US Equity</stp>
        <stp>BEST_SALES</stp>
        <stp>[new model.xlsx]Raw!R34C36</stp>
        <stp>BEST_FPERIOD_OVERRIDE=1TY</stp>
        <stp>EQY_FUND_CRNCY=USD</stp>
        <stp>FA_ADJUSTED=Y</stp>
        <tr r="AJ34" s="4"/>
      </tp>
      <tp>
        <v>6093.1</v>
        <stp/>
        <stp>##V3_BDPV12</stp>
        <stp>FISV US Equity</stp>
        <stp>BEST_SALES</stp>
        <stp>[new model.xlsx]Raw!R26C36</stp>
        <stp>BEST_FPERIOD_OVERRIDE=1TY</stp>
        <stp>EQY_FUND_CRNCY=USD</stp>
        <stp>FA_ADJUSTED=Y</stp>
        <tr r="AJ26" s="4"/>
      </tp>
      <tp>
        <v>1784.845</v>
        <stp/>
        <stp>##V3_BDPV12</stp>
        <stp>CLGX US Equity</stp>
        <stp>BEST_SALES</stp>
        <stp>[new model.xlsx]Raw!R93C36</stp>
        <stp>BEST_FPERIOD_OVERRIDE=1TY</stp>
        <stp>EQY_FUND_CRNCY=USD</stp>
        <stp>FA_ADJUSTED=Y</stp>
        <tr r="AJ93" s="4"/>
      </tp>
      <tp>
        <v>873.005</v>
        <stp/>
        <stp>##V3_BDPV12</stp>
        <stp>FEYE US Equity</stp>
        <stp>BEST_SALES</stp>
        <stp>[new model.xlsx]Raw!R96C36</stp>
        <stp>BEST_FPERIOD_OVERRIDE=1TY</stp>
        <stp>EQY_FUND_CRNCY=USD</stp>
        <stp>FA_ADJUSTED=Y</stp>
        <tr r="AJ96" s="4"/>
      </tp>
      <tp>
        <v>131.88</v>
        <stp/>
        <stp>##V3_BDPV12</stp>
        <stp>WNS US Equity</stp>
        <stp>BEST_NET_INCOME</stp>
        <stp>[new model.xlsx]Raw!R115C46</stp>
        <stp>BEST_FPERIOD_OVERRIDE=1TY</stp>
        <stp>EQY_FUND_CRNCY=USD</stp>
        <stp>FA_ADJUSTED=Y</stp>
        <tr r="AT115" s="4"/>
      </tp>
      <tp>
        <v>7325.7390000000005</v>
        <stp/>
        <stp>##V3_BDPV12</stp>
        <stp>MA US Equity</stp>
        <stp>BEST_NET_INCOME</stp>
        <stp>[new model.xlsx]Raw!R16C46</stp>
        <stp>BEST_FPERIOD_OVERRIDE=1TY</stp>
        <stp>EQY_FUND_CRNCY=USD</stp>
        <stp>FA_ADJUSTED=Y</stp>
        <tr r="AT16" s="4"/>
      </tp>
      <tp>
        <v>384.76100305175783</v>
        <stp/>
        <stp>##V3_BDPV12</stp>
        <stp>ZEN US Equity</stp>
        <stp>TRAIL_12M_GROSS_PROFIT</stp>
        <stp>[new model.xlsx]Raw!R70C38</stp>
        <stp>EQY_FUND_CRNCY=USD</stp>
        <stp>FA_ADJUSTED=Y</stp>
        <tr r="AL70" s="4"/>
      </tp>
      <tp>
        <v>0</v>
        <stp/>
        <stp>##V3_BDPV12</stp>
        <stp>ENV US Equity</stp>
        <stp>IS_RD_EXPEND</stp>
        <stp>[new model.xlsx]Raw (2)!R85C40</stp>
        <stp>BEST_FPERIOD_OVERRIDE=1TY</stp>
        <stp>EQY_FUND_CRNCY=USD</stp>
        <stp>FA_ADJUSTED=Y</stp>
        <tr r="AN85" s="12"/>
      </tp>
      <tp>
        <v>555.20000000000005</v>
        <stp/>
        <stp>##V3_BDPV12</stp>
        <stp>BR US Equity</stp>
        <stp>BEST_NET_INCOME</stp>
        <stp>[new model.xlsx]Raw!R46C46</stp>
        <stp>BEST_FPERIOD_OVERRIDE=1TY</stp>
        <stp>EQY_FUND_CRNCY=USD</stp>
        <stp>FA_ADJUSTED=Y</stp>
        <tr r="AT46" s="4"/>
      </tp>
      <tp>
        <v>-116.569</v>
        <stp/>
        <stp>##V3_BDPV12</stp>
        <stp>OKTA US EQUITY</stp>
        <stp>TRAIL_12M_EBITDA</stp>
        <stp>[new model.xlsx]Raw (2)!R31C43</stp>
        <stp>EQY_FUND_CRNCY=USD</stp>
        <stp>FA_ADJUSTED=Y</stp>
        <tr r="AQ31" s="12"/>
      </tp>
      <tp>
        <v>862.6</v>
        <stp/>
        <stp>##V3_BDPV12</stp>
        <stp>TSS US Equity</stp>
        <stp>BEST_NET_INCOME</stp>
        <stp>[new model.xlsx]Raw!R40C46</stp>
        <stp>BEST_FPERIOD_OVERRIDE=1TY</stp>
        <stp>EQY_FUND_CRNCY=USD</stp>
        <stp>FA_ADJUSTED=Y</stp>
        <tr r="AT40" s="4"/>
      </tp>
      <tp>
        <v>-98.905000000000001</v>
        <stp/>
        <stp>##V3_BDPV12</stp>
        <stp>BOX US Equity</stp>
        <stp>TRAIL_12M_EBITDA</stp>
        <stp>[new model.xlsx]Raw!R106C43</stp>
        <stp>EQY_FUND_CRNCY=USD</stp>
        <stp>FA_ADJUSTED=Y</stp>
        <tr r="AQ106" s="4"/>
      </tp>
      <tp>
        <v>2629.962</v>
        <stp/>
        <stp>##V3_BDPV12</stp>
        <stp>VMW US Equity</stp>
        <stp>BEST_NET_INCOME</stp>
        <stp>[new model.xlsx]Raw!R22C46</stp>
        <stp>BEST_FPERIOD_OVERRIDE=1TY</stp>
        <stp>EQY_FUND_CRNCY=USD</stp>
        <stp>FA_ADJUSTED=Y</stp>
        <tr r="AT22" s="4"/>
      </tp>
      <tp>
        <v>654.33299999999997</v>
        <stp/>
        <stp>##V3_BDPV12</stp>
        <stp>CSU CN Equity</stp>
        <stp>BEST_NET_INCOME</stp>
        <stp>[new model.xlsx]Raw!R41C46</stp>
        <stp>BEST_FPERIOD_OVERRIDE=1TY</stp>
        <stp>EQY_FUND_CRNCY=USD</stp>
        <stp>FA_ADJUSTED=Y</stp>
        <tr r="AT41" s="4"/>
      </tp>
      <tp>
        <v>1241.722</v>
        <stp/>
        <stp>##V3_BDPV12</stp>
        <stp>LOGM US EQUITY</stp>
        <stp>BEST_SALES</stp>
        <stp>[new model.xlsx]Raw (2)!R65C36</stp>
        <stp>BEST_FPERIOD_OVERRIDE=1TY</stp>
        <stp>EQY_FUND_CRNCY=USD</stp>
        <stp>FA_ADJUSTED=Y</stp>
        <tr r="AJ65" s="12"/>
      </tp>
      <tp>
        <v>244.857</v>
        <stp/>
        <stp>##V3_BDPV12</stp>
        <stp>INST US EQUITY</stp>
        <stp>BEST_SALES</stp>
        <stp>[new model.xlsx]Raw (2)!R40C36</stp>
        <stp>BEST_FPERIOD_OVERRIDE=1TY</stp>
        <stp>EQY_FUND_CRNCY=USD</stp>
        <stp>FA_ADJUSTED=Y</stp>
        <tr r="AJ40" s="12"/>
      </tp>
      <tp>
        <v>-14.838000000000001</v>
        <stp/>
        <stp>##V3_BDPV12</stp>
        <stp>ZS US Equity</stp>
        <stp>BEST_NET_INCOME</stp>
        <stp>[new model.xlsx]Raw!R86C46</stp>
        <stp>BEST_FPERIOD_OVERRIDE=1TY</stp>
        <stp>EQY_FUND_CRNCY=USD</stp>
        <stp>FA_ADJUSTED=Y</stp>
        <tr r="AT86" s="4"/>
      </tp>
      <tp>
        <v>993.98299768066408</v>
        <stp/>
        <stp>##V3_BDPV12</stp>
        <stp>WEX US Equity</stp>
        <stp>TRAIL_12M_GROSS_PROFIT</stp>
        <stp>[new model.xlsx]Raw!R61C38</stp>
        <stp>EQY_FUND_CRNCY=USD</stp>
        <stp>FA_ADJUSTED=Y</stp>
        <tr r="AL61" s="4"/>
      </tp>
      <tp t="s">
        <v>Application Software</v>
        <stp/>
        <stp>##V3_BDPV12</stp>
        <stp>SWI US Equity</stp>
        <stp>GICS_SUB_INDUSTRY_NAME</stp>
        <stp>[new model.xlsx]Raw!R84C32</stp>
        <tr r="AF84" s="4"/>
      </tp>
      <tp>
        <v>-29.382999999999999</v>
        <stp/>
        <stp>##V3_BDPV12</stp>
        <stp>ZS US Equity</stp>
        <stp>TRAIL_12M_NET_INC</stp>
        <stp>[new model.xlsx]Raw (2)!R20C45</stp>
        <stp>EQY_FUND_CRNCY=USD</stp>
        <stp>FA_ADJUSTED=Y</stp>
        <tr r="AS20" s="12"/>
      </tp>
      <tp>
        <v>79.866</v>
        <stp/>
        <stp>##V3_BDPV12</stp>
        <stp>NOW US Equity</stp>
        <stp>BEST_GROSS_MARGIN</stp>
        <stp>[new model.xlsx]Raw!R25C39</stp>
        <stp>BEST_FPERIOD_OVERRIDE=1TY</stp>
        <stp>EQY_FUND_CRNCY=USD</stp>
        <stp>FA_ADJUSTED=Y</stp>
        <tr r="AM25" s="4"/>
      </tp>
      <tp>
        <v>54.75</v>
        <stp/>
        <stp>##V3_BDPV12</stp>
        <stp>PYPL US Equity</stp>
        <stp>BEST_GROSS_MARGIN</stp>
        <stp>[new model.xlsx]Raw!R20C39</stp>
        <stp>BEST_FPERIOD_OVERRIDE=1TY</stp>
        <stp>EQY_FUND_CRNCY=USD</stp>
        <stp>FA_ADJUSTED=Y</stp>
        <tr r="AM20" s="4"/>
      </tp>
      <tp>
        <v>-50.771000000000001</v>
        <stp/>
        <stp>##V3_BDPV12</stp>
        <stp>WK US Equity</stp>
        <stp>TRAIL_12M_NET_INC</stp>
        <stp>[new model.xlsx]Raw (2)!R64C45</stp>
        <stp>EQY_FUND_CRNCY=USD</stp>
        <stp>FA_ADJUSTED=Y</stp>
        <tr r="AS64" s="12"/>
      </tp>
      <tp>
        <v>202.74599999999998</v>
        <stp/>
        <stp>##V3_BDPV12</stp>
        <stp>ANSS US Equity</stp>
        <stp>IS_RD_EXPEND</stp>
        <stp>[new model.xlsx]Raw (2)!R100C40</stp>
        <stp>BEST_FPERIOD_OVERRIDE=1TY</stp>
        <stp>EQY_FUND_CRNCY=USD</stp>
        <stp>FA_ADJUSTED=Y</stp>
        <tr r="AN100" s="12"/>
      </tp>
      <tp>
        <v>503.41</v>
        <stp/>
        <stp>##V3_BDPV12</stp>
        <stp>NTNX US Equity</stp>
        <stp>Sales_rev_turn</stp>
        <stp>[new model.xlsx]Combined Full Sample!R48C7</stp>
        <stp>EQY_FUND_YEAR=2016</stp>
        <tr r="G48" s="14"/>
      </tp>
      <tp>
        <v>-95.293880000000001</v>
        <stp/>
        <stp>##V3_BDPV12</stp>
        <stp>PS US Equity</stp>
        <stp>TRAIL_12M_NET_INC</stp>
        <stp>[new model.xlsx]Raw (2)!R24C45</stp>
        <stp>EQY_FUND_CRNCY=USD</stp>
        <stp>FA_ADJUSTED=Y</stp>
        <tr r="AS24" s="12"/>
      </tp>
      <tp>
        <v>32.420375</v>
        <stp/>
        <stp>##V3_BDPV12</stp>
        <stp>DSG CN Equity</stp>
        <stp>TRAIL_12M_NET_INC</stp>
        <stp>[new model.xlsx]Raw (2)!R89C45</stp>
        <stp>EQY_FUND_CRNCY=USD</stp>
        <stp>FA_ADJUSTED=Y</stp>
        <tr r="AS89" s="12"/>
      </tp>
      <tp>
        <v>604.55700000000002</v>
        <stp/>
        <stp>##V3_BDPV12</stp>
        <stp>MANH US Equity</stp>
        <stp>Sales_rev_turn</stp>
        <stp>[new model.xlsx]Combined Full Sample!R75C7</stp>
        <stp>EQY_FUND_YEAR=2016</stp>
        <tr r="G75" s="14"/>
      </tp>
      <tp>
        <v>63</v>
        <stp/>
        <stp>##V3_BDPV12</stp>
        <stp>APPF US EQUITY</stp>
        <stp>BEST_GROSS_MARGIN</stp>
        <stp>[new model.xlsx]Raw (2)!R43C39</stp>
        <stp>BEST_FPERIOD_OVERRIDE=1TY</stp>
        <stp>EQY_FUND_CRNCY=USD</stp>
        <stp>FA_ADJUSTED=Y</stp>
        <tr r="AM43" s="12"/>
      </tp>
      <tp>
        <v>5422.9</v>
        <stp/>
        <stp>##V3_BDPV12</stp>
        <stp>WU US Equity</stp>
        <stp>Sales_rev_turn</stp>
        <stp>[new model.xlsx]Combined Full Sample!R42C7</stp>
        <stp>EQY_FUND_YEAR=2016</stp>
        <tr r="G42" s="14"/>
      </tp>
      <tp>
        <v>1164.1600000000001</v>
        <stp/>
        <stp>##V3_BDPV12</stp>
        <stp>EA US Equity</stp>
        <stp>TRAIL_12M_NET_INC</stp>
        <stp>[new model.xlsx]Raw (2)!R91C45</stp>
        <stp>EQY_FUND_CRNCY=USD</stp>
        <stp>FA_ADJUSTED=Y</stp>
        <tr r="AS91" s="12"/>
      </tp>
      <tp>
        <v>12.358472000000001</v>
        <stp/>
        <stp>##V3_BDPV12</stp>
        <stp>ABT CN Equity</stp>
        <stp>IS_GENL_&amp;_ADMIN_EXPN_COMP_BASIS</stp>
        <stp>[new model.xlsx]Raw!R206C42</stp>
        <stp>BEST_FPERIOD_OVERRIDE=1TY</stp>
        <stp>EQY_FUND_CRNCY=USD</stp>
        <stp>FA_ADJUSTED=Y</stp>
        <tr r="AP206" s="4"/>
      </tp>
      <tp>
        <v>-35.791380000000004</v>
        <stp/>
        <stp>##V3_BDPV12</stp>
        <stp>MB US Equity</stp>
        <stp>TRAIL_12M_NET_INC</stp>
        <stp>[new model.xlsx]Raw (2)!R27C45</stp>
        <stp>EQY_FUND_CRNCY=USD</stp>
        <stp>FA_ADJUSTED=Y</stp>
        <tr r="AS27" s="12"/>
      </tp>
      <tp>
        <v>576.93299468994144</v>
        <stp/>
        <stp>##V3_BDPV12</stp>
        <stp>PEGA US Equity</stp>
        <stp>TRAIL_12M_GROSS_PROFIT</stp>
        <stp>[new model.xlsx]Raw (2)!R101C38</stp>
        <stp>EQY_FUND_CRNCY=USD</stp>
        <stp>FA_ADJUSTED=Y</stp>
        <tr r="AL101" s="12"/>
      </tp>
      <tp>
        <v>166.048</v>
        <stp/>
        <stp>##V3_BDPV12</stp>
        <stp>CLDR US Equity</stp>
        <stp>Sales_rev_turn</stp>
        <stp>[new model.xlsx]Combined Full Sample!R96C7</stp>
        <stp>EQY_FUND_YEAR=2016</stp>
        <tr r="G96" s="14"/>
      </tp>
      <tp>
        <v>336.06799999999998</v>
        <stp/>
        <stp>##V3_BDPV12</stp>
        <stp>LOGM US Equity</stp>
        <stp>Sales_rev_turn</stp>
        <stp>[new model.xlsx]Combined Full Sample!R66C7</stp>
        <stp>EQY_FUND_YEAR=2016</stp>
        <tr r="G66" s="14"/>
      </tp>
      <tp>
        <v>-25.689999999999998</v>
        <stp/>
        <stp>##V3_BDPV12</stp>
        <stp>RNG US EQUITY</stp>
        <stp>TRAIL_12M_NET_INC</stp>
        <stp>[new model.xlsx]Raw (2)!R42C45</stp>
        <stp>EQY_FUND_CRNCY=USD</stp>
        <stp>FA_ADJUSTED=Y</stp>
        <tr r="AS42" s="12"/>
      </tp>
      <tp>
        <v>-4.5419999999999998</v>
        <stp/>
        <stp>##V3_BDPV12</stp>
        <stp>DOCU US Equity</stp>
        <stp>BEST_NET_INCOME</stp>
        <stp>[new model.xlsx]Raw!R69C46</stp>
        <stp>BEST_FPERIOD_OVERRIDE=1TY</stp>
        <stp>EQY_FUND_CRNCY=USD</stp>
        <stp>FA_ADJUSTED=Y</stp>
        <tr r="AT69" s="4"/>
      </tp>
      <tp t="s">
        <v>Systems Software</v>
        <stp/>
        <stp>##V3_BDPV12</stp>
        <stp>DATA US Equity</stp>
        <stp>GICS_SUB_INDUSTRY_NAME</stp>
        <stp>[new model.xlsx]Raw!R58C32</stp>
        <tr r="AF58" s="4"/>
      </tp>
      <tp>
        <v>224.20000000000002</v>
        <stp/>
        <stp>##V3_BDPV12</stp>
        <stp>CNDT US Equity</stp>
        <stp>BEST_NET_INCOME</stp>
        <stp>[new model.xlsx]Raw!R88C46</stp>
        <stp>BEST_FPERIOD_OVERRIDE=1TY</stp>
        <stp>EQY_FUND_CRNCY=USD</stp>
        <stp>FA_ADJUSTED=Y</stp>
        <tr r="AT88" s="4"/>
      </tp>
      <tp>
        <v>1919.4572000000001</v>
        <stp/>
        <stp>##V3_BDHV12</stp>
        <stp>YEXT US EQUITY</stp>
        <stp>CUR_MKT_CAP</stp>
        <stp>10/24/2018</stp>
        <stp>10/24/2018</stp>
        <stp>[new model.xlsx]Raw (2)!R39C32</stp>
        <stp>EQY_FUND_CRNCY=USD</stp>
        <tr r="AF39" s="12"/>
      </tp>
      <tp>
        <v>354.21300000000002</v>
        <stp/>
        <stp>##V3_BDPV12</stp>
        <stp>EEFT US Equity</stp>
        <stp>BEST_NET_INCOME</stp>
        <stp>[new model.xlsx]Raw!R73C46</stp>
        <stp>BEST_FPERIOD_OVERRIDE=1TY</stp>
        <stp>EQY_FUND_CRNCY=USD</stp>
        <stp>FA_ADJUSTED=Y</stp>
        <tr r="AT73" s="4"/>
      </tp>
      <tp>
        <v>102.871</v>
        <stp/>
        <stp>##V3_BDPV12</stp>
        <stp>DATA US Equity</stp>
        <stp>IS_GENL_&amp;_ADMIN_EXPN_COMP_BASIS</stp>
        <stp>[new model.xlsx]Raw!R58C42</stp>
        <stp>BEST_FPERIOD_OVERRIDE=1TY</stp>
        <stp>EQY_FUND_CRNCY=USD</stp>
        <stp>FA_ADJUSTED=Y</stp>
        <tr r="AP58" s="4"/>
      </tp>
      <tp>
        <v>-38.707000000000001</v>
        <stp/>
        <stp>##V3_BDPV12</stp>
        <stp>APPN US Equity</stp>
        <stp>TRAIL_12M_EBITDA</stp>
        <stp>[new model.xlsx]Raw!R146C43</stp>
        <stp>EQY_FUND_CRNCY=USD</stp>
        <stp>FA_ADJUSTED=Y</stp>
        <tr r="AQ146" s="4"/>
      </tp>
      <tp>
        <v>-10.10216012829588</v>
        <stp/>
        <stp>##V3_BDPV12</stp>
        <stp>GSUM US Equity</stp>
        <stp>TRAIL_12M_EBITDA</stp>
        <stp>[new model.xlsx]Raw!R213C43</stp>
        <stp>EQY_FUND_CRNCY=USD</stp>
        <stp>FA_ADJUSTED=Y</stp>
        <tr r="AQ213" s="4"/>
      </tp>
      <tp>
        <v>30.082999999999998</v>
        <stp/>
        <stp>##V3_BDPV12</stp>
        <stp>OPRA US Equity</stp>
        <stp>TRAIL_12M_EBITDA</stp>
        <stp>[new model.xlsx]Raw!R174C43</stp>
        <stp>EQY_FUND_CRNCY=USD</stp>
        <stp>FA_ADJUSTED=Y</stp>
        <tr r="AQ174" s="4"/>
      </tp>
      <tp>
        <v>2288.7000488281251</v>
        <stp/>
        <stp>##V3_BDPV12</stp>
        <stp>WU US Equity</stp>
        <stp>TRAIL_12M_GROSS_PROFIT</stp>
        <stp>[new model.xlsx]Raw!R60C38</stp>
        <stp>EQY_FUND_CRNCY=USD</stp>
        <stp>FA_ADJUSTED=Y</stp>
        <tr r="AL60" s="4"/>
      </tp>
      <tp>
        <v>5.8719999999999999</v>
        <stp/>
        <stp>##V3_BDPV12</stp>
        <stp>LPSN US Equity</stp>
        <stp>TRAIL_12M_EBITDA</stp>
        <stp>[new model.xlsx]Raw!R157C43</stp>
        <stp>EQY_FUND_CRNCY=USD</stp>
        <stp>FA_ADJUSTED=Y</stp>
        <tr r="AQ157" s="4"/>
      </tp>
      <tp>
        <v>3444.3390258789063</v>
        <stp/>
        <stp>##V3_BDPV12</stp>
        <stp>WP US Equity</stp>
        <stp>TRAIL_12M_GROSS_PROFIT</stp>
        <stp>[new model.xlsx]Raw!R28C38</stp>
        <stp>EQY_FUND_CRNCY=USD</stp>
        <stp>FA_ADJUSTED=Y</stp>
        <tr r="AL28" s="4"/>
      </tp>
      <tp>
        <v>30.456</v>
        <stp/>
        <stp>##V3_BDPV12</stp>
        <stp>SPSC US Equity</stp>
        <stp>TRAIL_12M_EBITDA</stp>
        <stp>[new model.xlsx]Raw!R149C43</stp>
        <stp>EQY_FUND_CRNCY=USD</stp>
        <stp>FA_ADJUSTED=Y</stp>
        <tr r="AQ149" s="4"/>
      </tp>
      <tp>
        <v>3253.9009000000001</v>
        <stp/>
        <stp>##V3_BDHV12</stp>
        <stp>PCTY US EQUITY</stp>
        <stp>CUR_MKT_CAP</stp>
        <stp>10/24/2018</stp>
        <stp>10/24/2018</stp>
        <stp>[new model.xlsx]Raw (2)!R54C32</stp>
        <stp>EQY_FUND_CRNCY=USD</stp>
        <tr r="AF54" s="12"/>
      </tp>
      <tp>
        <v>-12.241075949367</v>
        <stp/>
        <stp>##V3_BDPV12</stp>
        <stp>APTI US Equity</stp>
        <stp>TRAIL_12M_EBITDA</stp>
        <stp>[new model.xlsx]Raw!R159C43</stp>
        <stp>EQY_FUND_CRNCY=USD</stp>
        <stp>FA_ADJUSTED=Y</stp>
        <tr r="AQ159" s="4"/>
      </tp>
      <tp>
        <v>40.528611792959992</v>
        <stp/>
        <stp>##V3_BDPV12</stp>
        <stp>RP US EQUITY</stp>
        <stp>TRAIL_12M_NET_INC</stp>
        <stp>[new model.xlsx]Raw (2)!R50C45</stp>
        <stp>EQY_FUND_CRNCY=USD</stp>
        <stp>FA_ADJUSTED=Y</stp>
        <tr r="AS50" s="12"/>
      </tp>
      <tp>
        <v>33.503999999999998</v>
        <stp/>
        <stp>##V3_BDPV12</stp>
        <stp>APPF US Equity</stp>
        <stp>TRAIL_12M_EBITDA</stp>
        <stp>[new model.xlsx]Raw!R126C43</stp>
        <stp>EQY_FUND_CRNCY=USD</stp>
        <stp>FA_ADJUSTED=Y</stp>
        <tr r="AQ126" s="4"/>
      </tp>
      <tp>
        <v>182.6</v>
        <stp/>
        <stp>##V3_BDPV12</stp>
        <stp>SYKE US Equity</stp>
        <stp>BEST_EBITDA</stp>
        <stp>[new model.xlsx]Raw!R156C44</stp>
        <stp>BEST_FPERIOD_OVERRIDE=1TY</stp>
        <stp>EQY_FUND_CRNCY=USD</stp>
        <stp>FA_ADJUSTED=Y</stp>
        <tr r="AR156" s="4"/>
      </tp>
      <tp t="s">
        <v>Application Software</v>
        <stp/>
        <stp>##V3_BDPV12</stp>
        <stp>PAYC US Equity</stp>
        <stp>GICS_SUB_INDUSTRY_NAME</stp>
        <stp>[new model.xlsx]Raw!R62C32</stp>
        <tr r="AF62" s="4"/>
      </tp>
      <tp t="s">
        <v>Data Processing &amp; Outsourced S</v>
        <stp/>
        <stp>##V3_BDPV12</stp>
        <stp>PAYX US Equity</stp>
        <stp>GICS_SUB_INDUSTRY_NAME</stp>
        <stp>[new model.xlsx]Raw!R31C32</stp>
        <tr r="AF31" s="4"/>
      </tp>
      <tp>
        <v>-48.619</v>
        <stp/>
        <stp>##V3_BDPV12</stp>
        <stp>SQ US EQUITY</stp>
        <stp>TRAIL_12M_NET_INC</stp>
        <stp>[new model.xlsx]Raw (2)!R55C45</stp>
        <stp>EQY_FUND_CRNCY=USD</stp>
        <stp>FA_ADJUSTED=Y</stp>
        <tr r="AS55" s="12"/>
      </tp>
      <tp>
        <v>17.2</v>
        <stp/>
        <stp>##V3_BDPV12</stp>
        <stp>SEND US Equity</stp>
        <stp>BEST_EBITDA</stp>
        <stp>[new model.xlsx]Raw!R143C44</stp>
        <stp>BEST_FPERIOD_OVERRIDE=1TY</stp>
        <stp>EQY_FUND_CRNCY=USD</stp>
        <stp>FA_ADJUSTED=Y</stp>
        <tr r="AR143" s="4"/>
      </tp>
      <tp t="s">
        <v>#N/A N/A</v>
        <stp/>
        <stp>##V3_BDPV12</stp>
        <stp>SABR US Equity</stp>
        <stp>IS_GENL_&amp;_ADMIN_EXPN_COMP_BASIS</stp>
        <stp>[new model.xlsx]Raw!R68C42</stp>
        <stp>BEST_FPERIOD_OVERRIDE=1TY</stp>
        <stp>EQY_FUND_CRNCY=USD</stp>
        <stp>FA_ADJUSTED=Y</stp>
        <tr r="AP68" s="4"/>
      </tp>
      <tp t="s">
        <v>Data Processing &amp; Outsourced S</v>
        <stp/>
        <stp>##V3_BDPV12</stp>
        <stp>PAGS US Equity</stp>
        <stp>GICS_SUB_INDUSTRY_NAME</stp>
        <stp>[new model.xlsx]Raw!R54C32</stp>
        <tr r="AF54" s="4"/>
      </tp>
      <tp>
        <v>30280.359</v>
        <stp/>
        <stp>##V3_BDHV12</stp>
        <stp>NOW US Equity</stp>
        <stp>CUR_MKT_CAP</stp>
        <stp>10/24/2018</stp>
        <stp>10/24/2018</stp>
        <stp>[new model.xlsx]Raw!R25C33</stp>
        <stp>EQY_FUND_CRNCY=USD</stp>
        <tr r="AG25" s="4"/>
      </tp>
      <tp>
        <v>72.238502999999994</v>
        <stp/>
        <stp>##V3_BDPV12</stp>
        <stp>FSNN US Equity</stp>
        <stp>TRAIL_12M_EBITDA</stp>
        <stp>[new model.xlsx]Raw!R214C43</stp>
        <stp>EQY_FUND_CRNCY=USD</stp>
        <stp>FA_ADJUSTED=Y</stp>
        <tr r="AQ214" s="4"/>
      </tp>
      <tp>
        <v>483.90500000000003</v>
        <stp/>
        <stp>##V3_BDPV12</stp>
        <stp>ANSS US Equity</stp>
        <stp>BEST_NET_INCOME</stp>
        <stp>[new model.xlsx]Raw!R48C46</stp>
        <stp>BEST_FPERIOD_OVERRIDE=1TY</stp>
        <stp>EQY_FUND_CRNCY=USD</stp>
        <stp>FA_ADJUSTED=Y</stp>
        <tr r="AT48" s="4"/>
      </tp>
      <tp t="s">
        <v>Data Processing &amp; Outsourced S</v>
        <stp/>
        <stp>##V3_BDPV12</stp>
        <stp>SABR US Equity</stp>
        <stp>GICS_SUB_INDUSTRY_NAME</stp>
        <stp>[new model.xlsx]Raw!R68C32</stp>
        <tr r="AF68" s="4"/>
      </tp>
      <tp>
        <v>25.582999999999998</v>
        <stp/>
        <stp>##V3_BDPV12</stp>
        <stp>UPLD US Equity</stp>
        <stp>TRAIL_12M_EBITDA</stp>
        <stp>[new model.xlsx]Raw!R179C43</stp>
        <stp>EQY_FUND_CRNCY=USD</stp>
        <stp>FA_ADJUSTED=Y</stp>
        <tr r="AQ179" s="4"/>
      </tp>
      <tp>
        <v>4009</v>
        <stp/>
        <stp>##V3_BDPV12</stp>
        <stp>CA US Equity</stp>
        <stp>TRAIL_12M_NET_SALES</stp>
        <stp>[new model.xlsx]Raw!R35C35</stp>
        <stp>EQY_FUND_CRNCY=USD</stp>
        <stp>FA_ADJUSTED=Y</stp>
        <tr r="AI35" s="4"/>
      </tp>
      <tp>
        <v>94.87</v>
        <stp/>
        <stp>##V3_BDPV12</stp>
        <stp>BLKB US Equity</stp>
        <stp>IS_GENL_&amp;_ADMIN_EXPN_COMP_BASIS</stp>
        <stp>[new model.xlsx]Raw!R95C42</stp>
        <stp>BEST_FPERIOD_OVERRIDE=1TY</stp>
        <stp>EQY_FUND_CRNCY=USD</stp>
        <stp>FA_ADJUSTED=Y</stp>
        <tr r="AP95" s="4"/>
      </tp>
      <tp t="s">
        <v>Application Software</v>
        <stp/>
        <stp>##V3_BDPV12</stp>
        <stp>MANH US Equity</stp>
        <stp>GICS_SUB_INDUSTRY_NAME</stp>
        <stp>[new model.xlsx]Raw!R99C32</stp>
        <tr r="AF99" s="4"/>
      </tp>
      <tp>
        <v>43.201999999999998</v>
        <stp/>
        <stp>##V3_BDPV12</stp>
        <stp>SPNS US Equity</stp>
        <stp>TRAIL_12M_EBITDA</stp>
        <stp>[new model.xlsx]Raw!R180C43</stp>
        <stp>EQY_FUND_CRNCY=USD</stp>
        <stp>FA_ADJUSTED=Y</stp>
        <tr r="AQ180" s="4"/>
      </tp>
      <tp>
        <v>14455</v>
        <stp/>
        <stp>##V3_BDPV12</stp>
        <stp>MA US Equity</stp>
        <stp>TRAIL_12M_NET_SALES</stp>
        <stp>[new model.xlsx]Raw!R16C35</stp>
        <stp>EQY_FUND_CRNCY=USD</stp>
        <stp>FA_ADJUSTED=Y</stp>
        <tr r="AI16" s="4"/>
      </tp>
      <tp>
        <v>12727.4256</v>
        <stp/>
        <stp>##V3_BDHV12</stp>
        <stp>CDNS US Equity</stp>
        <stp>CUR_MKT_CAP</stp>
        <stp>10/24/2018</stp>
        <stp>10/24/2018</stp>
        <stp>[new model.xlsx]Raw!R47C33</stp>
        <stp>EQY_FUND_CRNCY=USD</stp>
        <tr r="AG47" s="4"/>
      </tp>
      <tp>
        <v>17.66</v>
        <stp/>
        <stp>##V3_BDPV12</stp>
        <stp>AMSWA US Equity</stp>
        <stp>BEST_EBITDA</stp>
        <stp>[new model.xlsx]Raw!R195C44</stp>
        <stp>BEST_FPERIOD_OVERRIDE=1TY</stp>
        <stp>EQY_FUND_CRNCY=USD</stp>
        <stp>FA_ADJUSTED=Y</stp>
        <tr r="AR195" s="4"/>
      </tp>
      <tp>
        <v>53.773000000000003</v>
        <stp/>
        <stp>##V3_BDPV12</stp>
        <stp>EPAY US Equity</stp>
        <stp>TRAIL_12M_EBITDA</stp>
        <stp>[new model.xlsx]Raw!R104C43</stp>
        <stp>EQY_FUND_CRNCY=USD</stp>
        <stp>FA_ADJUSTED=Y</stp>
        <tr r="AQ104" s="4"/>
      </tp>
      <tp>
        <v>-25.368609878172002</v>
        <stp/>
        <stp>##V3_BDPV12</stp>
        <stp>BL US EQUITY</stp>
        <stp>TRAIL_12M_NET_INC</stp>
        <stp>[new model.xlsx]Raw (2)!R48C45</stp>
        <stp>EQY_FUND_CRNCY=USD</stp>
        <stp>FA_ADJUSTED=Y</stp>
        <tr r="AS48" s="12"/>
      </tp>
      <tp>
        <v>243.36600000000001</v>
        <stp/>
        <stp>##V3_BDPV12</stp>
        <stp>FTNT US Equity</stp>
        <stp>TRAIL_12M_EBITDA</stp>
        <stp>[new model.xlsx]Raw!R43C43</stp>
        <stp>EQY_FUND_CRNCY=USD</stp>
        <stp>FA_ADJUSTED=Y</stp>
        <tr r="AQ43" s="4"/>
      </tp>
      <tp>
        <v>-106.791</v>
        <stp/>
        <stp>##V3_BDPV12</stp>
        <stp>FEYE US Equity</stp>
        <stp>TRAIL_12M_EBITDA</stp>
        <stp>[new model.xlsx]Raw!R96C43</stp>
        <stp>EQY_FUND_CRNCY=USD</stp>
        <stp>FA_ADJUSTED=Y</stp>
        <tr r="AQ96" s="4"/>
      </tp>
      <tp>
        <v>236.53799999999998</v>
        <stp/>
        <stp>##V3_BDPV12</stp>
        <stp>FICO US Equity</stp>
        <stp>TRAIL_12M_EBITDA</stp>
        <stp>[new model.xlsx]Raw!R72C43</stp>
        <stp>EQY_FUND_CRNCY=USD</stp>
        <stp>FA_ADJUSTED=Y</stp>
        <tr r="AQ72" s="4"/>
      </tp>
      <tp>
        <v>2149</v>
        <stp/>
        <stp>##V3_BDPV12</stp>
        <stp>FISV US Equity</stp>
        <stp>TRAIL_12M_EBITDA</stp>
        <stp>[new model.xlsx]Raw!R26C43</stp>
        <stp>EQY_FUND_CRNCY=USD</stp>
        <stp>FA_ADJUSTED=Y</stp>
        <tr r="AQ26" s="4"/>
      </tp>
      <tp>
        <v>11.508000000000001</v>
        <stp/>
        <stp>##V3_BDPV12</stp>
        <stp>NEWR US EQUITY</stp>
        <stp>TRAIL_12M_EBITDA</stp>
        <stp>[new model.xlsx]Raw (2)!R36C43</stp>
        <stp>EQY_FUND_CRNCY=USD</stp>
        <stp>FA_ADJUSTED=Y</stp>
        <tr r="AQ36" s="12"/>
      </tp>
      <tp>
        <v>0.70136141969999977</v>
        <stp/>
        <stp>##V3_BDPV12</stp>
        <stp>CARB US EQUITY</stp>
        <stp>TRAIL_12M_NET_INC</stp>
        <stp>[new model.xlsx]Raw (2)!R44C45</stp>
        <stp>EQY_FUND_CRNCY=USD</stp>
        <stp>FA_ADJUSTED=Y</stp>
        <tr r="AS44" s="12"/>
      </tp>
      <tp>
        <v>-4.620000000000001</v>
        <stp/>
        <stp>##V3_BDPV12</stp>
        <stp>BL US EQUITY</stp>
        <stp>TRAIL_12M_EBITDA</stp>
        <stp>[new model.xlsx]Raw (2)!R48C43</stp>
        <stp>EQY_FUND_CRNCY=USD</stp>
        <stp>FA_ADJUSTED=Y</stp>
        <tr r="AQ48" s="12"/>
      </tp>
      <tp t="s">
        <v>Systems Software</v>
        <stp/>
        <stp>##V3_BDPV12</stp>
        <stp>ZS US Equity</stp>
        <stp>GICS_SUB_INDUSTRY_NAME</stp>
        <stp>[new model.xlsx]Raw!R86C32</stp>
        <tr r="AF86" s="4"/>
      </tp>
      <tp>
        <v>14.015999999999998</v>
        <stp/>
        <stp>##V3_BDPV12</stp>
        <stp>SQ US EQUITY</stp>
        <stp>TRAIL_12M_EBITDA</stp>
        <stp>[new model.xlsx]Raw (2)!R55C43</stp>
        <stp>EQY_FUND_CRNCY=USD</stp>
        <stp>FA_ADJUSTED=Y</stp>
        <tr r="AQ55" s="12"/>
      </tp>
      <tp>
        <v>171.43800000000002</v>
        <stp/>
        <stp>##V3_BDPV12</stp>
        <stp>RP US EQUITY</stp>
        <stp>TRAIL_12M_EBITDA</stp>
        <stp>[new model.xlsx]Raw (2)!R50C43</stp>
        <stp>EQY_FUND_CRNCY=USD</stp>
        <stp>FA_ADJUSTED=Y</stp>
        <tr r="AQ50" s="12"/>
      </tp>
      <tp t="s">
        <v>Systems Software</v>
        <stp/>
        <stp>##V3_BDPV12</stp>
        <stp>RHT US Equity</stp>
        <stp>GICS_SUB_INDUSTRY_NAME</stp>
        <stp>[new model.xlsx]Raw!R32C32</stp>
        <tr r="AF32" s="4"/>
      </tp>
      <tp>
        <v>5580</v>
        <stp/>
        <stp>##V3_BDPV12</stp>
        <stp>FDC US Equity</stp>
        <stp>TRAIL_12M_GROSS_PROFIT</stp>
        <stp>[new model.xlsx]Raw!R33C38</stp>
        <stp>EQY_FUND_CRNCY=USD</stp>
        <stp>FA_ADJUSTED=Y</stp>
        <tr r="AL33" s="4"/>
      </tp>
      <tp t="s">
        <v>Application Software</v>
        <stp/>
        <stp>##V3_BDPV12</stp>
        <stp>RNG US Equity</stp>
        <stp>GICS_SUB_INDUSTRY_NAME</stp>
        <stp>[new model.xlsx]Raw!R71C32</stp>
        <tr r="AF71" s="4"/>
      </tp>
      <tp>
        <v>1106.1000122070313</v>
        <stp/>
        <stp>##V3_BDPV12</stp>
        <stp>CDK US Equity</stp>
        <stp>TRAIL_12M_GROSS_PROFIT</stp>
        <stp>[new model.xlsx]Raw!R63C38</stp>
        <stp>EQY_FUND_CRNCY=USD</stp>
        <stp>FA_ADJUSTED=Y</stp>
        <tr r="AL63" s="4"/>
      </tp>
      <tp t="s">
        <v>Application Software</v>
        <stp/>
        <stp>##V3_BDPV12</stp>
        <stp>PS US Equity</stp>
        <stp>GICS_SUB_INDUSTRY_NAME</stp>
        <stp>[new model.xlsx]Raw!R98C32</stp>
        <tr r="AF98" s="4"/>
      </tp>
      <tp t="s">
        <v>Data Processing &amp; Outsourced S</v>
        <stp/>
        <stp>##V3_BDPV12</stp>
        <stp>SQ US Equity</stp>
        <stp>GICS_SUB_INDUSTRY_NAME</stp>
        <stp>[new model.xlsx]Raw!R27C32</stp>
        <tr r="AF27" s="4"/>
      </tp>
      <tp>
        <v>119.139977254936</v>
        <stp/>
        <stp>##V3_BDPV12</stp>
        <stp>PAYC US EQUITY</stp>
        <stp>TRAIL_12M_NET_INC</stp>
        <stp>[new model.xlsx]Raw (2)!R41C45</stp>
        <stp>EQY_FUND_CRNCY=USD</stp>
        <stp>FA_ADJUSTED=Y</stp>
        <tr r="AS41" s="12"/>
      </tp>
      <tp>
        <v>295.101</v>
        <stp/>
        <stp>##V3_BDPV12</stp>
        <stp>WP US Equity</stp>
        <stp>IS_GENL_&amp;_ADMIN_EXPN_COMP_BASIS</stp>
        <stp>[new model.xlsx]Raw!R28C42</stp>
        <stp>BEST_FPERIOD_OVERRIDE=1TY</stp>
        <stp>EQY_FUND_CRNCY=USD</stp>
        <stp>FA_ADJUSTED=Y</stp>
        <tr r="AP28" s="4"/>
      </tp>
      <tp t="s">
        <v>Application Software</v>
        <stp/>
        <stp>##V3_BDPV12</stp>
        <stp>RP US Equity</stp>
        <stp>GICS_SUB_INDUSTRY_NAME</stp>
        <stp>[new model.xlsx]Raw!R75C32</stp>
        <tr r="AF75" s="4"/>
      </tp>
      <tp>
        <v>81.680000000000007</v>
        <stp/>
        <stp>##V3_BDPV12</stp>
        <stp>ZEN US Equity</stp>
        <stp>IS_GENL_&amp;_ADMIN_EXPN_COMP_BASIS</stp>
        <stp>[new model.xlsx]Raw!R70C42</stp>
        <stp>BEST_FPERIOD_OVERRIDE=1TY</stp>
        <stp>EQY_FUND_CRNCY=USD</stp>
        <stp>FA_ADJUSTED=Y</stp>
        <tr r="AP70" s="4"/>
      </tp>
      <tp>
        <v>46.970999999999997</v>
        <stp/>
        <stp>##V3_BDPV12</stp>
        <stp>PS US Equity</stp>
        <stp>IS_GENL_&amp;_ADMIN_EXPN_COMP_BASIS</stp>
        <stp>[new model.xlsx]Raw!R98C42</stp>
        <stp>BEST_FPERIOD_OVERRIDE=1TY</stp>
        <stp>EQY_FUND_CRNCY=USD</stp>
        <stp>FA_ADJUSTED=Y</stp>
        <tr r="AP98" s="4"/>
      </tp>
      <tp t="s">
        <v>Data Processing &amp; Outsourced S</v>
        <stp/>
        <stp>##V3_BDPV12</stp>
        <stp>WP US Equity</stp>
        <stp>GICS_SUB_INDUSTRY_NAME</stp>
        <stp>[new model.xlsx]Raw!R28C32</stp>
        <tr r="AF28" s="4"/>
      </tp>
      <tp t="s">
        <v>Data Processing &amp; Outsourced S</v>
        <stp/>
        <stp>##V3_BDPV12</stp>
        <stp>WU US Equity</stp>
        <stp>GICS_SUB_INDUSTRY_NAME</stp>
        <stp>[new model.xlsx]Raw!R60C32</stp>
        <tr r="AF60" s="4"/>
      </tp>
      <tp>
        <v>341.4</v>
        <stp/>
        <stp>##V3_BDPV12</stp>
        <stp>CSU CN Equity</stp>
        <stp>IS_RD_EXPEND</stp>
        <stp>[new model.xlsx]Raw (2)!R84C40</stp>
        <stp>BEST_FPERIOD_OVERRIDE=1TY</stp>
        <stp>EQY_FUND_CRNCY=USD</stp>
        <stp>FA_ADJUSTED=Y</stp>
        <tr r="AN84" s="12"/>
      </tp>
      <tp>
        <v>3577.2999511718754</v>
        <stp/>
        <stp>##V3_BDPV12</stp>
        <stp>ADS US Equity</stp>
        <stp>TRAIL_12M_GROSS_PROFIT</stp>
        <stp>[new model.xlsx]Raw!R52C38</stp>
        <stp>EQY_FUND_CRNCY=USD</stp>
        <stp>FA_ADJUSTED=Y</stp>
        <tr r="AL52" s="4"/>
      </tp>
      <tp t="s">
        <v>Data Processing &amp; Outsourced S</v>
        <stp/>
        <stp>##V3_BDPV12</stp>
        <stp>MA US Equity</stp>
        <stp>GICS_SUB_INDUSTRY_NAME</stp>
        <stp>[new model.xlsx]Raw!R16C32</stp>
        <tr r="AF16" s="4"/>
      </tp>
      <tp>
        <v>363.745</v>
        <stp/>
        <stp>##V3_BDPV12</stp>
        <stp>MIME US EQUITY</stp>
        <stp>BEST_SALES</stp>
        <stp>[new model.xlsx]Raw (2)!R45C36</stp>
        <stp>BEST_FPERIOD_OVERRIDE=1TY</stp>
        <stp>EQY_FUND_CRNCY=USD</stp>
        <stp>FA_ADJUSTED=Y</stp>
        <tr r="AJ45" s="12"/>
      </tp>
      <tp>
        <v>5653.3999511718748</v>
        <stp/>
        <stp>##V3_BDPV12</stp>
        <stp>ADP US Equity</stp>
        <stp>TRAIL_12M_GROSS_PROFIT</stp>
        <stp>[new model.xlsx]Raw!R21C38</stp>
        <stp>EQY_FUND_CRNCY=USD</stp>
        <stp>FA_ADJUSTED=Y</stp>
        <tr r="AL21" s="4"/>
      </tp>
      <tp>
        <v>527.12900000000002</v>
        <stp/>
        <stp>##V3_BDPV12</stp>
        <stp>NEWR US EQUITY</stp>
        <stp>BEST_SALES</stp>
        <stp>[new model.xlsx]Raw (2)!R36C36</stp>
        <stp>BEST_FPERIOD_OVERRIDE=1TY</stp>
        <stp>EQY_FUND_CRNCY=USD</stp>
        <stp>FA_ADJUSTED=Y</stp>
        <tr r="AJ36" s="12"/>
      </tp>
      <tp t="s">
        <v>Systems Software</v>
        <stp/>
        <stp>##V3_BDPV12</stp>
        <stp>CA US Equity</stp>
        <stp>GICS_SUB_INDUSTRY_NAME</stp>
        <stp>[new model.xlsx]Raw!R35C32</stp>
        <tr r="AF35" s="4"/>
      </tp>
      <tp t="s">
        <v>Data Processing &amp; Outsourced S</v>
        <stp/>
        <stp>##V3_BDPV12</stp>
        <stp>BR US Equity</stp>
        <stp>GICS_SUB_INDUSTRY_NAME</stp>
        <stp>[new model.xlsx]Raw!R46C32</stp>
        <tr r="AF46" s="4"/>
      </tp>
      <tp>
        <v>335.31200000000001</v>
        <stp/>
        <stp>##V3_BDPV12</stp>
        <stp>SQ US Equity</stp>
        <stp>BEST_NET_INCOME</stp>
        <stp>[new model.xlsx]Raw!R27C46</stp>
        <stp>BEST_FPERIOD_OVERRIDE=1TY</stp>
        <stp>EQY_FUND_CRNCY=USD</stp>
        <stp>FA_ADJUSTED=Y</stp>
        <tr r="AT27" s="4"/>
      </tp>
      <tp>
        <v>75.213999999999999</v>
        <stp/>
        <stp>##V3_BDPV12</stp>
        <stp>DBX US EQUITY</stp>
        <stp>BEST_GROSS_MARGIN</stp>
        <stp>[new model.xlsx]Raw (2)!R22C39</stp>
        <stp>BEST_FPERIOD_OVERRIDE=1TY</stp>
        <stp>EQY_FUND_CRNCY=USD</stp>
        <stp>FA_ADJUSTED=Y</stp>
        <tr r="AM22" s="12"/>
      </tp>
      <tp>
        <v>73.210000000000008</v>
        <stp/>
        <stp>##V3_BDPV12</stp>
        <stp>BOX US EQUITY</stp>
        <stp>BEST_GROSS_MARGIN</stp>
        <stp>[new model.xlsx]Raw (2)!R52C39</stp>
        <stp>BEST_FPERIOD_OVERRIDE=1TY</stp>
        <stp>EQY_FUND_CRNCY=USD</stp>
        <stp>FA_ADJUSTED=Y</stp>
        <tr r="AM52" s="12"/>
      </tp>
      <tp>
        <v>595.12599999999998</v>
        <stp/>
        <stp>##V3_BDPV12</stp>
        <stp>CVLT US Equity</stp>
        <stp>Sales_rev_turn</stp>
        <stp>[new model.xlsx]Combined Full Sample!R85C7</stp>
        <stp>EQY_FUND_YEAR=2016</stp>
        <tr r="G85" s="14"/>
      </tp>
      <tp>
        <v>32.700000000000003</v>
        <stp/>
        <stp>##V3_BDPV12</stp>
        <stp>TSS US Equity</stp>
        <stp>BEST_GROSS_MARGIN</stp>
        <stp>[new model.xlsx]Raw!R40C39</stp>
        <stp>BEST_FPERIOD_OVERRIDE=1TY</stp>
        <stp>EQY_FUND_CRNCY=USD</stp>
        <stp>FA_ADJUSTED=Y</stp>
        <tr r="AM40" s="4"/>
      </tp>
      <tp>
        <v>100</v>
        <stp/>
        <stp>##V3_BDPV12</stp>
        <stp>FLT US Equity</stp>
        <stp>BEST_GROSS_MARGIN</stp>
        <stp>[new model.xlsx]Raw!R37C39</stp>
        <stp>BEST_FPERIOD_OVERRIDE=1TY</stp>
        <stp>EQY_FUND_CRNCY=USD</stp>
        <stp>FA_ADJUSTED=Y</stp>
        <tr r="AM37" s="4"/>
      </tp>
      <tp>
        <v>2160</v>
        <stp/>
        <stp>##V3_BDPV12</stp>
        <stp>BB CN Equity</stp>
        <stp>Sales_rev_turn</stp>
        <stp>[new model.xlsx]Combined Full Sample!R58C7</stp>
        <stp>EQY_FUND_YEAR=2016</stp>
        <tr r="G58" s="14"/>
      </tp>
      <tp>
        <v>216.613</v>
        <stp/>
        <stp>##V3_BDPV12</stp>
        <stp>CYBR US Equity</stp>
        <stp>Sales_rev_turn</stp>
        <stp>[new model.xlsx]Combined Full Sample!R87C7</stp>
        <stp>EQY_FUND_YEAR=2016</stp>
        <tr r="G87" s="14"/>
      </tp>
      <tp>
        <v>68.7</v>
        <stp/>
        <stp>##V3_BDPV12</stp>
        <stp>FICO US Equity</stp>
        <stp>BEST_GROSS_MARGIN</stp>
        <stp>[new model.xlsx]Raw!R72C39</stp>
        <stp>BEST_FPERIOD_OVERRIDE=1TY</stp>
        <stp>EQY_FUND_CRNCY=USD</stp>
        <stp>FA_ADJUSTED=Y</stp>
        <tr r="AM72" s="4"/>
      </tp>
      <tp>
        <v>568.12800000000004</v>
        <stp/>
        <stp>##V3_BDPV12</stp>
        <stp>RP US Equity</stp>
        <stp>Sales_rev_turn</stp>
        <stp>[new model.xlsx]Combined Full Sample!R55C7</stp>
        <stp>EQY_FUND_YEAR=2016</stp>
        <tr r="G55" s="14"/>
      </tp>
      <tp>
        <v>88.350000000000009</v>
        <stp/>
        <stp>##V3_BDPV12</stp>
        <stp>ADBE US Equity</stp>
        <stp>BEST_GROSS_MARGIN</stp>
        <stp>[new model.xlsx]Raw!R18C39</stp>
        <stp>BEST_FPERIOD_OVERRIDE=1TY</stp>
        <stp>EQY_FUND_CRNCY=USD</stp>
        <stp>FA_ADJUSTED=Y</stp>
        <tr r="AM18" s="4"/>
      </tp>
      <tp>
        <v>83.113</v>
        <stp/>
        <stp>##V3_BDPV12</stp>
        <stp>LOGM US Equity</stp>
        <stp>BEST_GROSS_MARGIN</stp>
        <stp>[new model.xlsx]Raw!R90C39</stp>
        <stp>BEST_FPERIOD_OVERRIDE=1TY</stp>
        <stp>EQY_FUND_CRNCY=USD</stp>
        <stp>FA_ADJUSTED=Y</stp>
        <tr r="AM90" s="4"/>
      </tp>
      <tp>
        <v>9.8000000000000007</v>
        <stp/>
        <stp>##V3_BDPV12</stp>
        <stp>ATEN US Equity</stp>
        <stp>BEST_EBITDA</stp>
        <stp>[new model.xlsx]Raw!R189C44</stp>
        <stp>BEST_FPERIOD_OVERRIDE=1TY</stp>
        <stp>EQY_FUND_CRNCY=USD</stp>
        <stp>FA_ADJUSTED=Y</stp>
        <tr r="AR189" s="4"/>
      </tp>
      <tp>
        <v>26497.87</v>
        <stp/>
        <stp>##V3_BDHV12</stp>
        <stp>WDAY US EQUITY</stp>
        <stp>CUR_MKT_CAP</stp>
        <stp>10/24/2018</stp>
        <stp>10/24/2018</stp>
        <stp>[new model.xlsx]Raw (2)!R35C32</stp>
        <stp>EQY_FUND_CRNCY=USD</stp>
        <tr r="AF35" s="12"/>
      </tp>
      <tp>
        <v>122.31700000000001</v>
        <stp/>
        <stp>##V3_BDPV12</stp>
        <stp>CSOD US Equity</stp>
        <stp>BEST_EBITDA</stp>
        <stp>[new model.xlsx]Raw!R103C44</stp>
        <stp>BEST_FPERIOD_OVERRIDE=1TY</stp>
        <stp>EQY_FUND_CRNCY=USD</stp>
        <stp>FA_ADJUSTED=Y</stp>
        <tr r="AR103" s="4"/>
      </tp>
      <tp>
        <v>16985.626700000001</v>
        <stp/>
        <stp>##V3_BDHV12</stp>
        <stp>FLT US Equity</stp>
        <stp>CUR_MKT_CAP</stp>
        <stp>10/24/2018</stp>
        <stp>10/24/2018</stp>
        <stp>[new model.xlsx]Raw!R37C33</stp>
        <stp>EQY_FUND_CRNCY=USD</stp>
        <tr r="AG37" s="4"/>
      </tp>
      <tp>
        <v>16610.986499999999</v>
        <stp/>
        <stp>##V3_BDHV12</stp>
        <stp>TSS US Equity</stp>
        <stp>CUR_MKT_CAP</stp>
        <stp>10/24/2018</stp>
        <stp>10/24/2018</stp>
        <stp>[new model.xlsx]Raw!R40C33</stp>
        <stp>EQY_FUND_CRNCY=USD</stp>
        <tr r="AG40" s="4"/>
      </tp>
      <tp>
        <v>2602.4014000000002</v>
        <stp/>
        <stp>##V3_BDHV12</stp>
        <stp>BOX US EQUITY</stp>
        <stp>CUR_MKT_CAP</stp>
        <stp>10/24/2018</stp>
        <stp>10/24/2018</stp>
        <stp>[new model.xlsx]Raw (2)!R52C32</stp>
        <stp>EQY_FUND_CRNCY=USD</stp>
        <tr r="AF52" s="12"/>
      </tp>
      <tp>
        <v>8846.7139999999999</v>
        <stp/>
        <stp>##V3_BDHV12</stp>
        <stp>DBX US EQUITY</stp>
        <stp>CUR_MKT_CAP</stp>
        <stp>10/24/2018</stp>
        <stp>10/24/2018</stp>
        <stp>[new model.xlsx]Raw (2)!R22C32</stp>
        <stp>EQY_FUND_CRNCY=USD</stp>
        <tr r="AF22" s="12"/>
      </tp>
      <tp>
        <v>30.332000000000001</v>
        <stp/>
        <stp>##V3_BDPV12</stp>
        <stp>NEWR US Equity</stp>
        <stp>BEST_NET_INCOME</stp>
        <stp>[new model.xlsx]Raw!R82C46</stp>
        <stp>BEST_FPERIOD_OVERRIDE=1TY</stp>
        <stp>EQY_FUND_CRNCY=USD</stp>
        <stp>FA_ADJUSTED=Y</stp>
        <tr r="AT82" s="4"/>
      </tp>
      <tp>
        <v>17.288</v>
        <stp/>
        <stp>##V3_BDPV12</stp>
        <stp>PRGX US Equity</stp>
        <stp>TRAIL_12M_EBITDA</stp>
        <stp>[new model.xlsx]Raw!R215C43</stp>
        <stp>EQY_FUND_CRNCY=USD</stp>
        <stp>FA_ADJUSTED=Y</stp>
        <tr r="AQ215" s="4"/>
      </tp>
      <tp>
        <v>46.054000000000002</v>
        <stp/>
        <stp>##V3_BDPV12</stp>
        <stp>MANH US Equity</stp>
        <stp>IS_GENL_&amp;_ADMIN_EXPN_COMP_BASIS</stp>
        <stp>[new model.xlsx]Raw!R99C42</stp>
        <stp>BEST_FPERIOD_OVERRIDE=1TY</stp>
        <stp>EQY_FUND_CRNCY=USD</stp>
        <stp>FA_ADJUSTED=Y</stp>
        <tr r="AP99" s="4"/>
      </tp>
      <tp>
        <v>291.33300000000003</v>
        <stp/>
        <stp>##V3_BDPV12</stp>
        <stp>VRNT US Equity</stp>
        <stp>BEST_EBITDA</stp>
        <stp>[new model.xlsx]Raw!R102C44</stp>
        <stp>BEST_FPERIOD_OVERRIDE=1TY</stp>
        <stp>EQY_FUND_CRNCY=USD</stp>
        <stp>FA_ADJUSTED=Y</stp>
        <tr r="AR102" s="4"/>
      </tp>
      <tp>
        <v>-42.927999999999997</v>
        <stp/>
        <stp>##V3_BDPV12</stp>
        <stp>ESTC US Equity</stp>
        <stp>TRAIL_12M_EBITDA</stp>
        <stp>[new model.xlsx]Raw!R85C43</stp>
        <stp>EQY_FUND_CRNCY=USD</stp>
        <stp>FA_ADJUSTED=Y</stp>
        <tr r="AQ85" s="4"/>
      </tp>
      <tp>
        <v>464.61600000000004</v>
        <stp/>
        <stp>##V3_BDPV12</stp>
        <stp>EEFT US Equity</stp>
        <stp>TRAIL_12M_EBITDA</stp>
        <stp>[new model.xlsx]Raw!R73C43</stp>
        <stp>EQY_FUND_CRNCY=USD</stp>
        <stp>FA_ADJUSTED=Y</stp>
        <tr r="AQ73" s="4"/>
      </tp>
      <tp>
        <v>279.12400000000002</v>
        <stp/>
        <stp>##V3_BDPV12</stp>
        <stp>COUP US Equity</stp>
        <stp>BEST_SALES</stp>
        <stp>[new model.xlsx]Raw!R91C36</stp>
        <stp>BEST_FPERIOD_OVERRIDE=1TY</stp>
        <stp>EQY_FUND_CRNCY=USD</stp>
        <stp>FA_ADJUSTED=Y</stp>
        <tr r="AJ91" s="4"/>
      </tp>
      <tp>
        <v>111.203</v>
        <stp/>
        <stp>##V3_BDPV12</stp>
        <stp>EBIX US Equity</stp>
        <stp>TRAIL_12M_NET_INC</stp>
        <stp>[new model.xlsx]Raw (2)!R77C45</stp>
        <stp>EQY_FUND_CRNCY=USD</stp>
        <stp>FA_ADJUSTED=Y</stp>
        <tr r="AS77" s="12"/>
      </tp>
      <tp>
        <v>153.63499999999999</v>
        <stp/>
        <stp>##V3_BDPV12</stp>
        <stp>WIX US Equity</stp>
        <stp>IS_RD_EXPEND</stp>
        <stp>[new model.xlsx]Raw (2)!R30C40</stp>
        <stp>BEST_FPERIOD_OVERRIDE=1TY</stp>
        <stp>EQY_FUND_CRNCY=USD</stp>
        <stp>FA_ADJUSTED=Y</stp>
        <tr r="AN30" s="12"/>
      </tp>
      <tp>
        <v>1850.8889938964844</v>
        <stp/>
        <stp>##V3_BDPV12</stp>
        <stp>NOW US EQUITY</stp>
        <stp>TRAIL_12M_GROSS_PROFIT</stp>
        <stp>[new model.xlsx]Raw (2)!R32C38</stp>
        <stp>EQY_FUND_CRNCY=USD</stp>
        <stp>FA_ADJUSTED=Y</stp>
        <tr r="AL32" s="12"/>
      </tp>
      <tp>
        <v>82.144000000000005</v>
        <stp/>
        <stp>##V3_BDPV12</stp>
        <stp>MDSO US EQUITY</stp>
        <stp>TRAIL_12M_EBITDA</stp>
        <stp>[new model.xlsx]Raw (2)!R59C43</stp>
        <stp>EQY_FUND_CRNCY=USD</stp>
        <stp>FA_ADJUSTED=Y</stp>
        <tr r="AQ59" s="12"/>
      </tp>
      <tp>
        <v>1.3460000000000001</v>
        <stp/>
        <stp>##V3_BDPV12</stp>
        <stp>BOX US Equity</stp>
        <stp>BEST_NET_INCOME</stp>
        <stp>[new model.xlsx]Raw!R106C46</stp>
        <stp>BEST_FPERIOD_OVERRIDE=1TY</stp>
        <stp>EQY_FUND_CRNCY=USD</stp>
        <stp>FA_ADJUSTED=Y</stp>
        <tr r="AT106" s="4"/>
      </tp>
      <tp>
        <v>419.67500183105471</v>
        <stp/>
        <stp>##V3_BDPV12</stp>
        <stp>BOX US EQUITY</stp>
        <stp>TRAIL_12M_GROSS_PROFIT</stp>
        <stp>[new model.xlsx]Raw (2)!R52C38</stp>
        <stp>EQY_FUND_CRNCY=USD</stp>
        <stp>FA_ADJUSTED=Y</stp>
        <tr r="AL52" s="12"/>
      </tp>
      <tp>
        <v>20.530999999999999</v>
        <stp/>
        <stp>##V3_BDPV12</stp>
        <stp>MIME US EQUITY</stp>
        <stp>TRAIL_12M_EBITDA</stp>
        <stp>[new model.xlsx]Raw (2)!R45C43</stp>
        <stp>EQY_FUND_CRNCY=USD</stp>
        <stp>FA_ADJUSTED=Y</stp>
        <tr r="AQ45" s="12"/>
      </tp>
      <tp>
        <v>154.31598258196149</v>
        <stp/>
        <stp>##V3_BDPV12</stp>
        <stp>AVV LN Equity</stp>
        <stp>IS_RD_EXPEND</stp>
        <stp>[new model.xlsx]Raw (2)!R72C40</stp>
        <stp>BEST_FPERIOD_OVERRIDE=1TY</stp>
        <stp>EQY_FUND_CRNCY=USD</stp>
        <stp>FA_ADJUSTED=Y</stp>
        <tr r="AN72" s="12"/>
      </tp>
      <tp>
        <v>345.22370000000001</v>
        <stp/>
        <stp>##V3_BDHV12</stp>
        <stp>AMSWA US Equity</stp>
        <stp>CUR_MKT_CAP</stp>
        <stp>10/24/2018</stp>
        <stp>10/24/2018</stp>
        <stp>[new model.xlsx]Raw!R195C33</stp>
        <stp>EQY_FUND_CRNCY=USD</stp>
        <tr r="AG195" s="4"/>
      </tp>
      <tp>
        <v>399.39</v>
        <stp/>
        <stp>##V3_BDPV12</stp>
        <stp>WEX US Equity</stp>
        <stp>BEST_NET_INCOME</stp>
        <stp>[new model.xlsx]Raw!R61C46</stp>
        <stp>BEST_FPERIOD_OVERRIDE=1TY</stp>
        <stp>EQY_FUND_CRNCY=USD</stp>
        <stp>FA_ADJUSTED=Y</stp>
        <tr r="AT61" s="4"/>
      </tp>
      <tp>
        <v>2178.444</v>
        <stp/>
        <stp>##V3_BDPV12</stp>
        <stp>SQ US EQUITY</stp>
        <stp>BEST_SALES</stp>
        <stp>[new model.xlsx]Raw (2)!R55C36</stp>
        <stp>BEST_FPERIOD_OVERRIDE=1TY</stp>
        <stp>EQY_FUND_CRNCY=USD</stp>
        <stp>FA_ADJUSTED=Y</stp>
        <tr r="AJ55" s="12"/>
      </tp>
      <tp>
        <v>1948.903</v>
        <stp/>
        <stp>##V3_BDPV12</stp>
        <stp>NUAN US Equity</stp>
        <stp>Sales_rev_turn</stp>
        <stp>[new model.xlsx]Combined Full Sample!R60C7</stp>
        <stp>EQY_FUND_YEAR=2016</stp>
        <tr r="G60" s="14"/>
      </tp>
      <tp>
        <v>65.587000000000003</v>
        <stp/>
        <stp>##V3_BDPV12</stp>
        <stp>ULTI US Equity</stp>
        <stp>BEST_GROSS_MARGIN</stp>
        <stp>[new model.xlsx]Raw!R57C39</stp>
        <stp>BEST_FPERIOD_OVERRIDE=1TY</stp>
        <stp>EQY_FUND_CRNCY=USD</stp>
        <stp>FA_ADJUSTED=Y</stp>
        <tr r="AM57" s="4"/>
      </tp>
      <tp>
        <v>167.42599999999999</v>
        <stp/>
        <stp>##V3_BDPV12</stp>
        <stp>AVLR US Equity</stp>
        <stp>Sales_rev_turn</stp>
        <stp>[new model.xlsx]Combined Full Sample!R94C7</stp>
        <stp>EQY_FUND_YEAR=2016</stp>
        <tr r="G94" s="14"/>
      </tp>
      <tp>
        <v>-58.683120000000002</v>
        <stp/>
        <stp>##V3_BDPV12</stp>
        <stp>PRO US Equity</stp>
        <stp>TRAIL_12M_NET_INC</stp>
        <stp>[new model.xlsx]Raw (2)!R88C45</stp>
        <stp>EQY_FUND_CRNCY=USD</stp>
        <stp>FA_ADJUSTED=Y</stp>
        <tr r="AS88" s="12"/>
      </tp>
      <tp>
        <v>181.309</v>
        <stp/>
        <stp>##V3_BDPV12</stp>
        <stp>NEWR US Equity</stp>
        <stp>Sales_rev_turn</stp>
        <stp>[new model.xlsx]Combined Full Sample!R61C7</stp>
        <stp>EQY_FUND_YEAR=2016</stp>
        <tr r="G61" s="14"/>
      </tp>
      <tp>
        <v>4694</v>
        <stp/>
        <stp>##V3_BDPV12</stp>
        <stp>INTU US Equity</stp>
        <stp>Sales_rev_turn</stp>
        <stp>[new model.xlsx]Combined Full Sample!R10C7</stp>
        <stp>EQY_FUND_YEAR=2016</stp>
        <tr r="G10" s="14"/>
      </tp>
      <tp>
        <v>161.22099993896484</v>
        <stp/>
        <stp>##V3_BDPV12</stp>
        <stp>SPSC US Equity</stp>
        <stp>TRAIL_12M_GROSS_PROFIT</stp>
        <stp>[new model.xlsx]Raw (2)!R102C38</stp>
        <stp>EQY_FUND_CRNCY=USD</stp>
        <stp>FA_ADJUSTED=Y</stp>
        <tr r="AL102" s="12"/>
      </tp>
      <tp>
        <v>261.10599999999999</v>
        <stp/>
        <stp>##V3_BDPV12</stp>
        <stp>ALRM US Equity</stp>
        <stp>Sales_rev_turn</stp>
        <stp>[new model.xlsx]Combined Full Sample!R95C7</stp>
        <stp>EQY_FUND_YEAR=2016</stp>
        <tr r="G95" s="14"/>
      </tp>
      <tp>
        <v>54.17</v>
        <stp/>
        <stp>##V3_BDPV12</stp>
        <stp>CDAY US Equity</stp>
        <stp>BEST_NET_INCOME</stp>
        <stp>[new model.xlsx]Raw!R80C46</stp>
        <stp>BEST_FPERIOD_OVERRIDE=1TY</stp>
        <stp>EQY_FUND_CRNCY=USD</stp>
        <stp>FA_ADJUSTED=Y</stp>
        <tr r="AT80" s="4"/>
      </tp>
      <tp>
        <v>365.96300000000002</v>
        <stp/>
        <stp>##V3_BDPV12</stp>
        <stp>WDAY US Equity</stp>
        <stp>BEST_NET_INCOME</stp>
        <stp>[new model.xlsx]Raw!R30C46</stp>
        <stp>BEST_FPERIOD_OVERRIDE=1TY</stp>
        <stp>EQY_FUND_CRNCY=USD</stp>
        <stp>FA_ADJUSTED=Y</stp>
        <tr r="AT30" s="4"/>
      </tp>
      <tp>
        <v>196.84399999999999</v>
        <stp/>
        <stp>##V3_BDPV12</stp>
        <stp>SNPS US Equity</stp>
        <stp>IS_GENL_&amp;_ADMIN_EXPN_COMP_BASIS</stp>
        <stp>[new model.xlsx]Raw!R45C42</stp>
        <stp>BEST_FPERIOD_OVERRIDE=1TY</stp>
        <stp>EQY_FUND_CRNCY=USD</stp>
        <stp>FA_ADJUSTED=Y</stp>
        <tr r="AP45" s="4"/>
      </tp>
      <tp t="s">
        <v>Application Software</v>
        <stp/>
        <stp>##V3_BDPV12</stp>
        <stp>PCTY US Equity</stp>
        <stp>GICS_SUB_INDUSTRY_NAME</stp>
        <stp>[new model.xlsx]Raw!R97C32</stp>
        <tr r="AF97" s="4"/>
      </tp>
      <tp>
        <v>122.119</v>
        <stp/>
        <stp>##V3_BDPV12</stp>
        <stp>ULTI US Equity</stp>
        <stp>IS_GENL_&amp;_ADMIN_EXPN_COMP_BASIS</stp>
        <stp>[new model.xlsx]Raw!R57C42</stp>
        <stp>BEST_FPERIOD_OVERRIDE=1TY</stp>
        <stp>EQY_FUND_CRNCY=USD</stp>
        <stp>FA_ADJUSTED=Y</stp>
        <tr r="AP57" s="4"/>
      </tp>
      <tp t="s">
        <v>#N/A N/A</v>
        <stp/>
        <stp>##V3_BDPV12</stp>
        <stp>TPNL US Equity</stp>
        <stp>BEST_EBITDA</stp>
        <stp>[new model.xlsx]Raw!R221C44</stp>
        <stp>BEST_FPERIOD_OVERRIDE=1TY</stp>
        <stp>EQY_FUND_CRNCY=USD</stp>
        <stp>FA_ADJUSTED=Y</stp>
        <tr r="AR221" s="4"/>
      </tp>
      <tp t="s">
        <v>#N/A N/A</v>
        <stp/>
        <stp>##V3_BDPV12</stp>
        <stp>VRRM US Equity</stp>
        <stp>TRAIL_12M_EBITDA</stp>
        <stp>[new model.xlsx]Raw!R141C43</stp>
        <stp>EQY_FUND_CRNCY=USD</stp>
        <stp>FA_ADJUSTED=Y</stp>
        <tr r="AQ141" s="4"/>
      </tp>
      <tp>
        <v>13040.0923</v>
        <stp/>
        <stp>##V3_BDHV12</stp>
        <stp>SNPS US Equity</stp>
        <stp>CUR_MKT_CAP</stp>
        <stp>10/24/2018</stp>
        <stp>10/24/2018</stp>
        <stp>[new model.xlsx]Raw!R45C33</stp>
        <stp>EQY_FUND_CRNCY=USD</stp>
        <tr r="AG45" s="4"/>
      </tp>
      <tp>
        <v>1055.346990600586</v>
        <stp/>
        <stp>##V3_BDPV12</stp>
        <stp>G US Equity</stp>
        <stp>TRAIL_12M_GROSS_PROFIT</stp>
        <stp>[new model.xlsx]Raw!R74C38</stp>
        <stp>EQY_FUND_CRNCY=USD</stp>
        <stp>FA_ADJUSTED=Y</stp>
        <tr r="AL74" s="4"/>
      </tp>
      <tp>
        <v>1427.9659999999999</v>
        <stp/>
        <stp>##V3_BDHV12</stp>
        <stp>SPSC US Equity</stp>
        <stp>CUR_MKT_CAP</stp>
        <stp>10/24/2018</stp>
        <stp>10/24/2018</stp>
        <stp>[new model.xlsx]Raw!R149C33</stp>
        <stp>EQY_FUND_CRNCY=USD</stp>
        <tr r="AG149" s="4"/>
      </tp>
      <tp>
        <v>52104.224399999999</v>
        <stp/>
        <stp>##V3_BDHV12</stp>
        <stp>INTU US Equity</stp>
        <stp>CUR_MKT_CAP</stp>
        <stp>10/24/2018</stp>
        <stp>10/24/2018</stp>
        <stp>[new model.xlsx]Raw!R23C33</stp>
        <stp>EQY_FUND_CRNCY=USD</stp>
        <tr r="AG23" s="4"/>
      </tp>
      <tp>
        <v>-23.806999999999999</v>
        <stp/>
        <stp>##V3_BDPV12</stp>
        <stp>VRNS US Equity</stp>
        <stp>TRAIL_12M_EBITDA</stp>
        <stp>[new model.xlsx]Raw!R134C43</stp>
        <stp>EQY_FUND_CRNCY=USD</stp>
        <stp>FA_ADJUSTED=Y</stp>
        <tr r="AQ134" s="4"/>
      </tp>
      <tp t="s">
        <v>#N/A N/A</v>
        <stp/>
        <stp>##V3_BDPV12</stp>
        <stp>FICO US Equity</stp>
        <stp>IS_GENL_&amp;_ADMIN_EXPN_COMP_BASIS</stp>
        <stp>[new model.xlsx]Raw!R72C42</stp>
        <stp>BEST_FPERIOD_OVERRIDE=1TY</stp>
        <stp>EQY_FUND_CRNCY=USD</stp>
        <stp>FA_ADJUSTED=Y</stp>
        <tr r="AP72" s="4"/>
      </tp>
      <tp>
        <v>387.66680000000002</v>
        <stp/>
        <stp>##V3_BDHV12</stp>
        <stp>XNET US Equity</stp>
        <stp>CUR_MKT_CAP</stp>
        <stp>10/24/2018</stp>
        <stp>10/24/2018</stp>
        <stp>[new model.xlsx]Raw!R192C33</stp>
        <stp>EQY_FUND_CRNCY=USD</stp>
        <tr r="AG192" s="4"/>
      </tp>
      <tp>
        <v>212.02799999999999</v>
        <stp/>
        <stp>##V3_BDPV12</stp>
        <stp>VRNT US Equity</stp>
        <stp>TRAIL_12M_EBITDA</stp>
        <stp>[new model.xlsx]Raw!R102C43</stp>
        <stp>EQY_FUND_CRNCY=USD</stp>
        <stp>FA_ADJUSTED=Y</stp>
        <tr r="AQ102" s="4"/>
      </tp>
      <tp>
        <v>78.579000000000008</v>
        <stp/>
        <stp>##V3_BDPV12</stp>
        <stp>PCTY US Equity</stp>
        <stp>BEST_NET_INCOME</stp>
        <stp>[new model.xlsx]Raw!R97C46</stp>
        <stp>BEST_FPERIOD_OVERRIDE=1TY</stp>
        <stp>EQY_FUND_CRNCY=USD</stp>
        <stp>FA_ADJUSTED=Y</stp>
        <tr r="AT97" s="4"/>
      </tp>
      <tp>
        <v>725.6</v>
        <stp/>
        <stp>##V3_BDPV12</stp>
        <stp>OTEX CN Equity</stp>
        <stp>BEST_NET_INCOME</stp>
        <stp>[new model.xlsx]Raw!R56C46</stp>
        <stp>BEST_FPERIOD_OVERRIDE=1TY</stp>
        <stp>EQY_FUND_CRNCY=USD</stp>
        <stp>FA_ADJUSTED=Y</stp>
        <tr r="AT56" s="4"/>
      </tp>
      <tp t="s">
        <v>Application Software</v>
        <stp/>
        <stp>##V3_BDPV12</stp>
        <stp>JCOM US Equity</stp>
        <stp>GICS_SUB_INDUSTRY_NAME</stp>
        <stp>[new model.xlsx]Raw!R92C32</stp>
        <tr r="AF92" s="4"/>
      </tp>
      <tp>
        <v>154.39400000000001</v>
        <stp/>
        <stp>##V3_BDPV12</stp>
        <stp>EVOP US Equity</stp>
        <stp>BEST_EBITDA</stp>
        <stp>[new model.xlsx]Raw!R130C44</stp>
        <stp>BEST_FPERIOD_OVERRIDE=1TY</stp>
        <stp>EQY_FUND_CRNCY=USD</stp>
        <stp>FA_ADJUSTED=Y</stp>
        <tr r="AR130" s="4"/>
      </tp>
      <tp t="s">
        <v>#N/A N/A</v>
        <stp/>
        <stp>##V3_BDPV12</stp>
        <stp>V US Equity</stp>
        <stp>TRAIL_12M_GROSS_PROFIT</stp>
        <stp>[new model.xlsx]Raw!R15C38</stp>
        <stp>EQY_FUND_CRNCY=USD</stp>
        <stp>FA_ADJUSTED=Y</stp>
        <tr r="AL15" s="4"/>
      </tp>
      <tp>
        <v>142.37699999999998</v>
        <stp/>
        <stp>##V3_BDPV12</stp>
        <stp>PRGS US Equity</stp>
        <stp>TRAIL_12M_EBITDA</stp>
        <stp>[new model.xlsx]Raw!R152C43</stp>
        <stp>EQY_FUND_CRNCY=USD</stp>
        <stp>FA_ADJUSTED=Y</stp>
        <tr r="AQ152" s="4"/>
      </tp>
      <tp t="s">
        <v>Systems Software</v>
        <stp/>
        <stp>##V3_BDPV12</stp>
        <stp>ZUO US Equity</stp>
        <stp>GICS_SUB_INDUSTRY_NAME</stp>
        <stp>[new model.xlsx]Raw!R127C32</stp>
        <tr r="AF127" s="4"/>
      </tp>
      <tp t="s">
        <v>#N/A N/A</v>
        <stp/>
        <stp>##V3_BDPV12</stp>
        <stp>DVMT US Equity</stp>
        <stp>TRAIL_12M_EBITDA</stp>
        <stp>[new model.xlsx]Raw!R34C43</stp>
        <stp>EQY_FUND_CRNCY=USD</stp>
        <stp>FA_ADJUSTED=Y</stp>
        <tr r="AQ34" s="4"/>
      </tp>
      <tp>
        <v>749.7</v>
        <stp/>
        <stp>##V3_BDPV12</stp>
        <stp>GWRE US Equity</stp>
        <stp>BEST_SALES</stp>
        <stp>[new model.xlsx]Raw!R64C36</stp>
        <stp>BEST_FPERIOD_OVERRIDE=1TY</stp>
        <stp>EQY_FUND_CRNCY=USD</stp>
        <stp>FA_ADJUSTED=Y</stp>
        <tr r="AJ64" s="4"/>
      </tp>
      <tp>
        <v>-91.734000000000009</v>
        <stp/>
        <stp>##V3_BDPV12</stp>
        <stp>DATA US Equity</stp>
        <stp>TRAIL_12M_EBITDA</stp>
        <stp>[new model.xlsx]Raw!R58C43</stp>
        <stp>EQY_FUND_CRNCY=USD</stp>
        <stp>FA_ADJUSTED=Y</stp>
        <tr r="AQ58" s="4"/>
      </tp>
      <tp t="s">
        <v>#N/A N/A</v>
        <stp/>
        <stp>##V3_BDPV12</stp>
        <stp>DOCU US Equity</stp>
        <stp>TRAIL_12M_EBITDA</stp>
        <stp>[new model.xlsx]Raw!R69C43</stp>
        <stp>EQY_FUND_CRNCY=USD</stp>
        <stp>FA_ADJUSTED=Y</stp>
        <tr r="AQ69" s="4"/>
      </tp>
      <tp>
        <v>793.77800000000002</v>
        <stp/>
        <stp>##V3_BDPV12</stp>
        <stp>CDAY US Equity</stp>
        <stp>BEST_SALES</stp>
        <stp>[new model.xlsx]Raw!R80C36</stp>
        <stp>BEST_FPERIOD_OVERRIDE=1TY</stp>
        <stp>EQY_FUND_CRNCY=USD</stp>
        <stp>FA_ADJUSTED=Y</stp>
        <tr r="AJ80" s="4"/>
      </tp>
      <tp>
        <v>13.309519999999999</v>
        <stp/>
        <stp>##V3_BDPV12</stp>
        <stp>PCTY US EQUITY</stp>
        <stp>TRAIL_12M_NET_INC</stp>
        <stp>[new model.xlsx]Raw (2)!R54C45</stp>
        <stp>EQY_FUND_CRNCY=USD</stp>
        <stp>FA_ADJUSTED=Y</stp>
        <tr r="AS54" s="12"/>
      </tp>
      <tp t="s">
        <v>#N/A N/A</v>
        <stp/>
        <stp>##V3_BDPV12</stp>
        <stp>CDR PW Equity</stp>
        <stp>IS_RD_EXPEND</stp>
        <stp>[new model.xlsx]Raw (2)!R98C40</stp>
        <stp>BEST_FPERIOD_OVERRIDE=1TY</stp>
        <stp>EQY_FUND_CRNCY=USD</stp>
        <stp>FA_ADJUSTED=Y</stp>
        <tr r="AN98" s="12"/>
      </tp>
      <tp>
        <v>243.721</v>
        <stp/>
        <stp>##V3_BDPV12</stp>
        <stp>SWI US Equity</stp>
        <stp>BEST_NET_INCOME</stp>
        <stp>[new model.xlsx]Raw!R84C46</stp>
        <stp>BEST_FPERIOD_OVERRIDE=1TY</stp>
        <stp>EQY_FUND_CRNCY=USD</stp>
        <stp>FA_ADJUSTED=Y</stp>
        <tr r="AT84" s="4"/>
      </tp>
      <tp>
        <v>1151</v>
        <stp/>
        <stp>##V3_BDPV12</stp>
        <stp>CA US Equity</stp>
        <stp>BEST_NET_INCOME</stp>
        <stp>[new model.xlsx]Raw!R35C46</stp>
        <stp>BEST_FPERIOD_OVERRIDE=1TY</stp>
        <stp>EQY_FUND_CRNCY=USD</stp>
        <stp>FA_ADJUSTED=Y</stp>
        <tr r="AT35" s="4"/>
      </tp>
      <tp>
        <v>357.59399999999999</v>
        <stp/>
        <stp>##V3_BDPV12</stp>
        <stp>LOGM US EQUITY</stp>
        <stp>TRAIL_12M_EBITDA</stp>
        <stp>[new model.xlsx]Raw (2)!R65C43</stp>
        <stp>EQY_FUND_CRNCY=USD</stp>
        <stp>FA_ADJUSTED=Y</stp>
        <tr r="AQ65" s="12"/>
      </tp>
      <tp>
        <v>478.90099847412108</v>
        <stp/>
        <stp>##V3_BDPV12</stp>
        <stp>RNG US EQUITY</stp>
        <stp>TRAIL_12M_GROSS_PROFIT</stp>
        <stp>[new model.xlsx]Raw (2)!R42C38</stp>
        <stp>EQY_FUND_CRNCY=USD</stp>
        <stp>FA_ADJUSTED=Y</stp>
        <tr r="AL42" s="12"/>
      </tp>
      <tp>
        <v>54.35</v>
        <stp/>
        <stp>##V3_BDPV12</stp>
        <stp>DSG CN Equity</stp>
        <stp>BEST_NET_INCOME</stp>
        <stp>[new model.xlsx]Raw!R116C46</stp>
        <stp>BEST_FPERIOD_OVERRIDE=1TY</stp>
        <stp>EQY_FUND_CRNCY=USD</stp>
        <stp>FA_ADJUSTED=Y</stp>
        <tr r="AT116" s="4"/>
      </tp>
      <tp>
        <v>-11.901</v>
        <stp/>
        <stp>##V3_BDPV12</stp>
        <stp>AYX US Equity</stp>
        <stp>TRAIL_12M_EBITDA</stp>
        <stp>[new model.xlsx]Raw!R108C43</stp>
        <stp>EQY_FUND_CRNCY=USD</stp>
        <stp>FA_ADJUSTED=Y</stp>
        <tr r="AQ108" s="4"/>
      </tp>
      <tp>
        <v>157.53300000000002</v>
        <stp/>
        <stp>##V3_BDPV12</stp>
        <stp>RP US Equity</stp>
        <stp>BEST_NET_INCOME</stp>
        <stp>[new model.xlsx]Raw!R75C46</stp>
        <stp>BEST_FPERIOD_OVERRIDE=1TY</stp>
        <stp>EQY_FUND_CRNCY=USD</stp>
        <stp>FA_ADJUSTED=Y</stp>
        <tr r="AT75" s="4"/>
      </tp>
      <tp>
        <v>157.798</v>
        <stp/>
        <stp>##V3_BDPV12</stp>
        <stp>JCOM US EQUITY</stp>
        <stp>TRAIL_12M_NET_INC</stp>
        <stp>[new model.xlsx]Raw (2)!R66C45</stp>
        <stp>EQY_FUND_CRNCY=USD</stp>
        <stp>FA_ADJUSTED=Y</stp>
        <tr r="AS66" s="12"/>
      </tp>
      <tp t="s">
        <v>Application Software</v>
        <stp/>
        <stp>##V3_BDPV12</stp>
        <stp>PTC US Equity</stp>
        <stp>GICS_SUB_INDUSTRY_NAME</stp>
        <stp>[new model.xlsx]Raw!R53C32</stp>
        <tr r="AF53" s="4"/>
      </tp>
      <tp>
        <v>47.050000000000004</v>
        <stp/>
        <stp>##V3_BDPV12</stp>
        <stp>ADS US Equity</stp>
        <stp>BEST_GROSS_MARGIN</stp>
        <stp>[new model.xlsx]Raw!R52C39</stp>
        <stp>BEST_FPERIOD_OVERRIDE=1TY</stp>
        <stp>EQY_FUND_CRNCY=USD</stp>
        <stp>FA_ADJUSTED=Y</stp>
        <tr r="AM52" s="4"/>
      </tp>
      <tp>
        <v>48</v>
        <stp/>
        <stp>##V3_BDPV12</stp>
        <stp>ADP US Equity</stp>
        <stp>BEST_GROSS_MARGIN</stp>
        <stp>[new model.xlsx]Raw!R21C39</stp>
        <stp>BEST_FPERIOD_OVERRIDE=1TY</stp>
        <stp>EQY_FUND_CRNCY=USD</stp>
        <stp>FA_ADJUSTED=Y</stp>
        <tr r="AM21" s="4"/>
      </tp>
      <tp>
        <v>63.65</v>
        <stp/>
        <stp>##V3_BDPV12</stp>
        <stp>PVTL US Equity</stp>
        <stp>BEST_GROSS_MARGIN</stp>
        <stp>[new model.xlsx]Raw!R83C39</stp>
        <stp>BEST_FPERIOD_OVERRIDE=1TY</stp>
        <stp>EQY_FUND_CRNCY=USD</stp>
        <stp>FA_ADJUSTED=Y</stp>
        <tr r="AM83" s="4"/>
      </tp>
      <tp>
        <v>77.600000000000009</v>
        <stp/>
        <stp>##V3_BDPV12</stp>
        <stp>CARB US EQUITY</stp>
        <stp>BEST_GROSS_MARGIN</stp>
        <stp>[new model.xlsx]Raw (2)!R44C39</stp>
        <stp>BEST_FPERIOD_OVERRIDE=1TY</stp>
        <stp>EQY_FUND_CRNCY=USD</stp>
        <stp>FA_ADJUSTED=Y</stp>
        <tr r="AM44" s="12"/>
      </tp>
      <tp>
        <v>131.84100000000001</v>
        <stp/>
        <stp>##V3_BDPV12</stp>
        <stp>PS US Equity</stp>
        <stp>Sales_rev_turn</stp>
        <stp>[new model.xlsx]Combined Full Sample!R74C7</stp>
        <stp>EQY_FUND_YEAR=2016</stp>
        <tr r="G74" s="14"/>
      </tp>
      <tp>
        <v>313.24</v>
        <stp/>
        <stp>##V3_BDPV12</stp>
        <stp>ALTR US Equity</stp>
        <stp>Sales_rev_turn</stp>
        <stp>[new model.xlsx]Combined Full Sample!R88C7</stp>
        <stp>EQY_FUND_YEAR=2016</stp>
        <tr r="G88" s="14"/>
      </tp>
      <tp>
        <v>61.825000000000003</v>
        <stp/>
        <stp>##V3_BDPV12</stp>
        <stp>NUAN US Equity</stp>
        <stp>BEST_GROSS_MARGIN</stp>
        <stp>[new model.xlsx]Raw!R81C39</stp>
        <stp>BEST_FPERIOD_OVERRIDE=1TY</stp>
        <stp>EQY_FUND_CRNCY=USD</stp>
        <stp>FA_ADJUSTED=Y</stp>
        <tr r="AM81" s="4"/>
      </tp>
      <tp>
        <v>84.233000000000004</v>
        <stp/>
        <stp>##V3_BDPV12</stp>
        <stp>JCOM US Equity</stp>
        <stp>BEST_GROSS_MARGIN</stp>
        <stp>[new model.xlsx]Raw!R92C39</stp>
        <stp>BEST_FPERIOD_OVERRIDE=1TY</stp>
        <stp>EQY_FUND_CRNCY=USD</stp>
        <stp>FA_ADJUSTED=Y</stp>
        <tr r="AM92" s="4"/>
      </tp>
      <tp>
        <v>1354.646</v>
        <stp/>
        <stp>##V3_BDPV12</stp>
        <stp>JKHY US Equity</stp>
        <stp>Sales_rev_turn</stp>
        <stp>[new model.xlsx]Combined Full Sample!R33C7</stp>
        <stp>EQY_FUND_YEAR=2016</stp>
        <tr r="G33" s="14"/>
      </tp>
      <tp>
        <v>75.325000000000003</v>
        <stp/>
        <stp>##V3_BDPV12</stp>
        <stp>MDSO US EQUITY</stp>
        <stp>BEST_GROSS_MARGIN</stp>
        <stp>[new model.xlsx]Raw (2)!R59C39</stp>
        <stp>BEST_FPERIOD_OVERRIDE=1TY</stp>
        <stp>EQY_FUND_CRNCY=USD</stp>
        <stp>FA_ADJUSTED=Y</stp>
        <tr r="AM59" s="12"/>
      </tp>
      <tp>
        <v>-0.10400000000000009</v>
        <stp/>
        <stp>##V3_BDPV12</stp>
        <stp>SSTI US Equity</stp>
        <stp>TRAIL_12M_EBITDA</stp>
        <stp>[new model.xlsx]Raw!R190C43</stp>
        <stp>EQY_FUND_CRNCY=USD</stp>
        <stp>FA_ADJUSTED=Y</stp>
        <tr r="AQ190" s="4"/>
      </tp>
      <tp>
        <v>364.82499999999999</v>
        <stp/>
        <stp>##V3_BDPV12</stp>
        <stp>PAGS US Equity</stp>
        <stp>BEST_NET_INCOME</stp>
        <stp>[new model.xlsx]Raw!R54C46</stp>
        <stp>BEST_FPERIOD_OVERRIDE=1TY</stp>
        <stp>EQY_FUND_CRNCY=USD</stp>
        <stp>FA_ADJUSTED=Y</stp>
        <tr r="AT54" s="4"/>
      </tp>
      <tp>
        <v>9718.8613999999998</v>
        <stp/>
        <stp>##V3_BDHV12</stp>
        <stp>PAGS US Equity</stp>
        <stp>CUR_MKT_CAP</stp>
        <stp>10/24/2018</stp>
        <stp>10/24/2018</stp>
        <stp>[new model.xlsx]Raw!R54C33</stp>
        <stp>EQY_FUND_CRNCY=USD</stp>
        <tr r="AG54" s="4"/>
      </tp>
      <tp>
        <v>167.47720000000001</v>
        <stp/>
        <stp>##V3_BDHV12</stp>
        <stp>RUBI US Equity</stp>
        <stp>CUR_MKT_CAP</stp>
        <stp>10/24/2018</stp>
        <stp>10/24/2018</stp>
        <stp>[new model.xlsx]Raw!R219C33</stp>
        <stp>EQY_FUND_CRNCY=USD</stp>
        <tr r="AG219" s="4"/>
      </tp>
      <tp>
        <v>9.8290000000000006</v>
        <stp/>
        <stp>##V3_BDPV12</stp>
        <stp>OSPN US Equity</stp>
        <stp>TRAIL_12M_EBITDA</stp>
        <stp>[new model.xlsx]Raw!R176C43</stp>
        <stp>EQY_FUND_CRNCY=USD</stp>
        <stp>FA_ADJUSTED=Y</stp>
        <tr r="AQ176" s="4"/>
      </tp>
      <tp>
        <v>71.396999999999991</v>
        <stp/>
        <stp>##V3_BDPV12</stp>
        <stp>CSVI US Equity</stp>
        <stp>TRAIL_12M_EBITDA</stp>
        <stp>[new model.xlsx]Raw!R175C43</stp>
        <stp>EQY_FUND_CRNCY=USD</stp>
        <stp>FA_ADJUSTED=Y</stp>
        <tr r="AQ175" s="4"/>
      </tp>
      <tp t="s">
        <v>#N/A N/A</v>
        <stp/>
        <stp>##V3_BDPV12</stp>
        <stp>MSTR US Equity</stp>
        <stp>TRAIL_12M_EBITDA</stp>
        <stp>[new model.xlsx]Raw!R151C43</stp>
        <stp>EQY_FUND_CRNCY=USD</stp>
        <stp>FA_ADJUSTED=Y</stp>
        <tr r="AQ151" s="4"/>
      </tp>
      <tp t="s">
        <v>Application Software</v>
        <stp/>
        <stp>##V3_BDPV12</stp>
        <stp>OTEX CN Equity</stp>
        <stp>GICS_SUB_INDUSTRY_NAME</stp>
        <stp>[new model.xlsx]Raw!R56C32</stp>
        <tr r="AF56" s="4"/>
      </tp>
      <tp>
        <v>3.368547</v>
        <stp/>
        <stp>##V3_BDPV12</stp>
        <stp>TPNL US Equity</stp>
        <stp>TRAIL_12M_EBITDA</stp>
        <stp>[new model.xlsx]Raw!R221C43</stp>
        <stp>EQY_FUND_CRNCY=USD</stp>
        <stp>FA_ADJUSTED=Y</stp>
        <tr r="AQ221" s="4"/>
      </tp>
      <tp>
        <v>10929.928599999999</v>
        <stp/>
        <stp>##V3_BDHV12</stp>
        <stp>ADS US Equity</stp>
        <stp>CUR_MKT_CAP</stp>
        <stp>10/24/2018</stp>
        <stp>10/24/2018</stp>
        <stp>[new model.xlsx]Raw!R52C33</stp>
        <stp>EQY_FUND_CRNCY=USD</stp>
        <tr r="AG52" s="4"/>
      </tp>
      <tp>
        <v>60213.594100000002</v>
        <stp/>
        <stp>##V3_BDHV12</stp>
        <stp>ADP US Equity</stp>
        <stp>CUR_MKT_CAP</stp>
        <stp>10/24/2018</stp>
        <stp>10/24/2018</stp>
        <stp>[new model.xlsx]Raw!R21C33</stp>
        <stp>EQY_FUND_CRNCY=USD</stp>
        <tr r="AG21" s="4"/>
      </tp>
      <tp>
        <v>30.166569620253</v>
        <stp/>
        <stp>##V3_BDPV12</stp>
        <stp>CSOD US Equity</stp>
        <stp>TRAIL_12M_EBITDA</stp>
        <stp>[new model.xlsx]Raw!R103C43</stp>
        <stp>EQY_FUND_CRNCY=USD</stp>
        <stp>FA_ADJUSTED=Y</stp>
        <tr r="AQ103" s="4"/>
      </tp>
      <tp>
        <v>189.00800000000001</v>
        <stp/>
        <stp>##V3_BDPV12</stp>
        <stp>EBIX US Equity</stp>
        <stp>BEST_EBITDA</stp>
        <stp>[new model.xlsx]Raw!R137C44</stp>
        <stp>BEST_FPERIOD_OVERRIDE=1TY</stp>
        <stp>EQY_FUND_CRNCY=USD</stp>
        <stp>FA_ADJUSTED=Y</stp>
        <tr r="AR137" s="4"/>
      </tp>
      <tp>
        <v>39.378999999999998</v>
        <stp/>
        <stp>##V3_BDPV12</stp>
        <stp>ZS US Equity</stp>
        <stp>IS_RD_EXPEND</stp>
        <stp>[new model.xlsx]Raw (2)!R20C40</stp>
        <stp>BEST_FPERIOD_OVERRIDE=1TY</stp>
        <stp>EQY_FUND_CRNCY=USD</stp>
        <stp>FA_ADJUSTED=Y</stp>
        <tr r="AN20" s="12"/>
      </tp>
      <tp>
        <v>150.26899999999998</v>
        <stp/>
        <stp>##V3_BDPV12</stp>
        <stp>GSKY US Equity</stp>
        <stp>TRAIL_12M_EBITDA</stp>
        <stp>[new model.xlsx]Raw!R110C43</stp>
        <stp>EQY_FUND_CRNCY=USD</stp>
        <stp>FA_ADJUSTED=Y</stp>
        <tr r="AQ110" s="4"/>
      </tp>
      <tp>
        <v>307.11329999999998</v>
        <stp/>
        <stp>##V3_BDHV12</stp>
        <stp>ZIXI US Equity</stp>
        <stp>CUR_MKT_CAP</stp>
        <stp>10/24/2018</stp>
        <stp>10/24/2018</stp>
        <stp>[new model.xlsx]Raw!R201C33</stp>
        <stp>EQY_FUND_CRNCY=USD</stp>
        <tr r="AG201" s="4"/>
      </tp>
      <tp>
        <v>46.550000000000004</v>
        <stp/>
        <stp>##V3_BDPV12</stp>
        <stp>SPNS US Equity</stp>
        <stp>BEST_EBITDA</stp>
        <stp>[new model.xlsx]Raw!R180C44</stp>
        <stp>BEST_FPERIOD_OVERRIDE=1TY</stp>
        <stp>EQY_FUND_CRNCY=USD</stp>
        <stp>FA_ADJUSTED=Y</stp>
        <tr r="AR180" s="4"/>
      </tp>
      <tp>
        <v>-84.477000000000004</v>
        <stp/>
        <stp>##V3_BDPV12</stp>
        <stp>FSCT US Equity</stp>
        <stp>TRAIL_12M_EBITDA</stp>
        <stp>[new model.xlsx]Raw!R163C43</stp>
        <stp>EQY_FUND_CRNCY=USD</stp>
        <stp>FA_ADJUSTED=Y</stp>
        <tr r="AQ163" s="4"/>
      </tp>
      <tp t="s">
        <v>#N/A N/A</v>
        <stp/>
        <stp>##V3_BDPV12</stp>
        <stp>JKHY US Equity</stp>
        <stp>IS_GENL_&amp;_ADMIN_EXPN_COMP_BASIS</stp>
        <stp>[new model.xlsx]Raw!R51C42</stp>
        <stp>BEST_FPERIOD_OVERRIDE=1TY</stp>
        <stp>EQY_FUND_CRNCY=USD</stp>
        <stp>FA_ADJUSTED=Y</stp>
        <tr r="AP51" s="4"/>
      </tp>
      <tp>
        <v>13556.3485</v>
        <stp/>
        <stp>##V3_BDHV12</stp>
        <stp>CTXS US Equity</stp>
        <stp>CUR_MKT_CAP</stp>
        <stp>10/24/2018</stp>
        <stp>10/24/2018</stp>
        <stp>[new model.xlsx]Raw!R44C33</stp>
        <stp>EQY_FUND_CRNCY=USD</stp>
        <tr r="AG44" s="4"/>
      </tp>
      <tp>
        <v>882</v>
        <stp/>
        <stp>##V3_BDPV12</stp>
        <stp>BB CN Equity</stp>
        <stp>TRAIL_12M_NET_SALES</stp>
        <stp>[new model.xlsx]Raw!R79C35</stp>
        <stp>EQY_FUND_CRNCY=USD</stp>
        <stp>FA_ADJUSTED=Y</stp>
        <tr r="AI79" s="4"/>
      </tp>
      <tp>
        <v>5637.4767000000002</v>
        <stp/>
        <stp>##V3_BDHV12</stp>
        <stp>EEFT US Equity</stp>
        <stp>CUR_MKT_CAP</stp>
        <stp>10/24/2018</stp>
        <stp>10/24/2018</stp>
        <stp>[new model.xlsx]Raw!R73C33</stp>
        <stp>EQY_FUND_CRNCY=USD</stp>
        <tr r="AG73" s="4"/>
      </tp>
      <tp>
        <v>172.904</v>
        <stp/>
        <stp>##V3_BDPV12</stp>
        <stp>CSGS US Equity</stp>
        <stp>TRAIL_12M_EBITDA</stp>
        <stp>[new model.xlsx]Raw!R161C43</stp>
        <stp>EQY_FUND_CRNCY=USD</stp>
        <stp>FA_ADJUSTED=Y</stp>
        <tr r="AQ161" s="4"/>
      </tp>
      <tp>
        <v>13378.733399999999</v>
        <stp/>
        <stp>##V3_BDHV12</stp>
        <stp>FTNT US Equity</stp>
        <stp>CUR_MKT_CAP</stp>
        <stp>10/24/2018</stp>
        <stp>10/24/2018</stp>
        <stp>[new model.xlsx]Raw!R43C33</stp>
        <stp>EQY_FUND_CRNCY=USD</stp>
        <tr r="AG43" s="4"/>
      </tp>
      <tp>
        <v>2092.2323999999999</v>
        <stp/>
        <stp>##V3_BDHV12</stp>
        <stp>SAIL US Equity</stp>
        <stp>CUR_MKT_CAP</stp>
        <stp>10/24/2018</stp>
        <stp>10/24/2018</stp>
        <stp>[new model.xlsx]Raw!R118C33</stp>
        <stp>EQY_FUND_CRNCY=USD</stp>
        <tr r="AG118" s="4"/>
      </tp>
      <tp>
        <v>3.2461509250240006</v>
        <stp/>
        <stp>##V3_BDPV12</stp>
        <stp>RNG US EQUITY</stp>
        <stp>TRAIL_12M_EBITDA</stp>
        <stp>[new model.xlsx]Raw (2)!R42C43</stp>
        <stp>EQY_FUND_CRNCY=USD</stp>
        <stp>FA_ADJUSTED=Y</stp>
        <tr r="AQ42" s="12"/>
      </tp>
      <tp t="s">
        <v>#N/A N/A</v>
        <stp/>
        <stp>##V3_BDPV12</stp>
        <stp>BKI US Equity</stp>
        <stp>IS_GENL_&amp;_ADMIN_EXPN_COMP_BASIS</stp>
        <stp>[new model.xlsx]Raw!R65C42</stp>
        <stp>BEST_FPERIOD_OVERRIDE=1TY</stp>
        <stp>EQY_FUND_CRNCY=USD</stp>
        <stp>FA_ADJUSTED=Y</stp>
        <tr r="AP65" s="4"/>
      </tp>
      <tp>
        <v>3.7389999999999994</v>
        <stp/>
        <stp>##V3_BDPV12</stp>
        <stp>SEND US EQUITY</stp>
        <stp>TRAIL_12M_EBITDA</stp>
        <stp>[new model.xlsx]Raw (2)!R47C43</stp>
        <stp>EQY_FUND_CRNCY=USD</stp>
        <stp>FA_ADJUSTED=Y</stp>
        <tr r="AQ47" s="12"/>
      </tp>
      <tp>
        <v>781.78200000000004</v>
        <stp/>
        <stp>##V3_BDPV12</stp>
        <stp>TWLO US EQUITY</stp>
        <stp>BEST_SALES</stp>
        <stp>[new model.xlsx]Raw (2)!R21C36</stp>
        <stp>BEST_FPERIOD_OVERRIDE=1TY</stp>
        <stp>EQY_FUND_CRNCY=USD</stp>
        <stp>FA_ADJUSTED=Y</stp>
        <tr r="AJ21" s="12"/>
      </tp>
      <tp>
        <v>432.37900280761721</v>
        <stp/>
        <stp>##V3_BDPV12</stp>
        <stp>TYL US Equity</stp>
        <stp>TRAIL_12M_GROSS_PROFIT</stp>
        <stp>[new model.xlsx]Raw!R59C38</stp>
        <stp>EQY_FUND_CRNCY=USD</stp>
        <stp>FA_ADJUSTED=Y</stp>
        <tr r="AL59" s="4"/>
      </tp>
      <tp>
        <v>-88.114668938655996</v>
        <stp/>
        <stp>##V3_BDPV12</stp>
        <stp>ZEN US EQUITY</stp>
        <stp>TRAIL_12M_EBITDA</stp>
        <stp>[new model.xlsx]Raw (2)!R29C43</stp>
        <stp>EQY_FUND_CRNCY=USD</stp>
        <stp>FA_ADJUSTED=Y</stp>
        <tr r="AQ29" s="12"/>
      </tp>
      <tp>
        <v>-59.613</v>
        <stp/>
        <stp>##V3_BDPV12</stp>
        <stp>SHOP US EQUITY</stp>
        <stp>TRAIL_12M_EBITDA</stp>
        <stp>[new model.xlsx]Raw (2)!R16C43</stp>
        <stp>EQY_FUND_CRNCY=USD</stp>
        <stp>FA_ADJUSTED=Y</stp>
        <tr r="AQ16" s="12"/>
      </tp>
      <tp>
        <v>-39.728000000000002</v>
        <stp/>
        <stp>##V3_BDPV12</stp>
        <stp>ZUO US EQUITY</stp>
        <stp>TRAIL_12M_EBITDA</stp>
        <stp>[new model.xlsx]Raw (2)!R15C43</stp>
        <stp>EQY_FUND_CRNCY=USD</stp>
        <stp>FA_ADJUSTED=Y</stp>
        <tr r="AQ15" s="12"/>
      </tp>
      <tp>
        <v>68.100000000000009</v>
        <stp/>
        <stp>##V3_BDPV12</stp>
        <stp>DBX US EQUITY</stp>
        <stp>TRAIL_12M_EBITDA</stp>
        <stp>[new model.xlsx]Raw (2)!R22C43</stp>
        <stp>EQY_FUND_CRNCY=USD</stp>
        <stp>FA_ADJUSTED=Y</stp>
        <tr r="AQ22" s="12"/>
      </tp>
      <tp>
        <v>-98.905000000000001</v>
        <stp/>
        <stp>##V3_BDPV12</stp>
        <stp>BOX US EQUITY</stp>
        <stp>TRAIL_12M_EBITDA</stp>
        <stp>[new model.xlsx]Raw (2)!R52C43</stp>
        <stp>EQY_FUND_CRNCY=USD</stp>
        <stp>FA_ADJUSTED=Y</stp>
        <tr r="AQ52" s="12"/>
      </tp>
      <tp>
        <v>1346.4750000000001</v>
        <stp/>
        <stp>##V3_BDPV12</stp>
        <stp>SHOP US EQUITY</stp>
        <stp>BEST_SALES</stp>
        <stp>[new model.xlsx]Raw (2)!R16C36</stp>
        <stp>BEST_FPERIOD_OVERRIDE=1TY</stp>
        <stp>EQY_FUND_CRNCY=USD</stp>
        <stp>FA_ADJUSTED=Y</stp>
        <tr r="AJ16" s="12"/>
      </tp>
      <tp>
        <v>84.604000000000013</v>
        <stp/>
        <stp>##V3_BDPV12</stp>
        <stp>NOW US EQUITY</stp>
        <stp>TRAIL_12M_EBITDA</stp>
        <stp>[new model.xlsx]Raw (2)!R32C43</stp>
        <stp>EQY_FUND_CRNCY=USD</stp>
        <stp>FA_ADJUSTED=Y</stp>
        <tr r="AQ32" s="12"/>
      </tp>
      <tp>
        <v>-19.013999999999999</v>
        <stp/>
        <stp>##V3_BDPV12</stp>
        <stp>PRO US Equity</stp>
        <stp>BEST_NET_INCOME</stp>
        <stp>[new model.xlsx]Raw!R165C46</stp>
        <stp>BEST_FPERIOD_OVERRIDE=1TY</stp>
        <stp>EQY_FUND_CRNCY=USD</stp>
        <stp>FA_ADJUSTED=Y</stp>
        <tr r="AT165" s="4"/>
      </tp>
      <tp>
        <v>72.969000000000008</v>
        <stp/>
        <stp>##V3_BDPV12</stp>
        <stp>ZEN US EQUITY</stp>
        <stp>BEST_GROSS_MARGIN</stp>
        <stp>[new model.xlsx]Raw (2)!R29C39</stp>
        <stp>BEST_FPERIOD_OVERRIDE=1TY</stp>
        <stp>EQY_FUND_CRNCY=USD</stp>
        <stp>FA_ADJUSTED=Y</stp>
        <tr r="AM29" s="12"/>
      </tp>
      <tp>
        <v>280.87400000000002</v>
        <stp/>
        <stp>##V3_BDPV12</stp>
        <stp>PVTL US Equity</stp>
        <stp>Sales_rev_turn</stp>
        <stp>[new model.xlsx]Combined Full Sample!R62C7</stp>
        <stp>EQY_FUND_YEAR=2016</stp>
        <tr r="G62" s="14"/>
      </tp>
      <tp>
        <v>72.969000000000008</v>
        <stp/>
        <stp>##V3_BDPV12</stp>
        <stp>ZEN US Equity</stp>
        <stp>BEST_GROSS_MARGIN</stp>
        <stp>[new model.xlsx]Raw!R70C39</stp>
        <stp>BEST_FPERIOD_OVERRIDE=1TY</stp>
        <stp>EQY_FUND_CRNCY=USD</stp>
        <stp>FA_ADJUSTED=Y</stp>
        <tr r="AM70" s="4"/>
      </tp>
      <tp>
        <v>750.26599999999996</v>
        <stp/>
        <stp>##V3_BDPV12</stp>
        <stp>PEGA US Equity</stp>
        <stp>Sales_rev_turn</stp>
        <stp>[new model.xlsx]Combined Full Sample!R63C7</stp>
        <stp>EQY_FUND_YEAR=2016</stp>
        <tr r="G63" s="14"/>
      </tp>
      <tp>
        <v>49.767000000000003</v>
        <stp/>
        <stp>##V3_BDPV12</stp>
        <stp>FISV US Equity</stp>
        <stp>BEST_GROSS_MARGIN</stp>
        <stp>[new model.xlsx]Raw!R26C39</stp>
        <stp>BEST_FPERIOD_OVERRIDE=1TY</stp>
        <stp>EQY_FUND_CRNCY=USD</stp>
        <stp>FA_ADJUSTED=Y</stp>
        <tr r="AM26" s="4"/>
      </tp>
      <tp>
        <v>457.05799999999999</v>
        <stp/>
        <stp>##V3_BDPV12</stp>
        <stp>TEAM US Equity</stp>
        <stp>Sales_rev_turn</stp>
        <stp>[new model.xlsx]Combined Full Sample!R21C7</stp>
        <stp>EQY_FUND_YEAR=2016</stp>
        <tr r="G21" s="14"/>
      </tp>
      <tp>
        <v>32</v>
        <stp/>
        <stp>##V3_BDPV12</stp>
        <stp>DVMT US Equity</stp>
        <stp>BEST_GROSS_MARGIN</stp>
        <stp>[new model.xlsx]Raw!R34C39</stp>
        <stp>BEST_FPERIOD_OVERRIDE=1TY</stp>
        <stp>EQY_FUND_CRNCY=USD</stp>
        <stp>FA_ADJUSTED=Y</stp>
        <tr r="AM34" s="4"/>
      </tp>
      <tp>
        <v>781.29100000000005</v>
        <stp/>
        <stp>##V3_BDPV12</stp>
        <stp>ULTI US Equity</stp>
        <stp>Sales_rev_turn</stp>
        <stp>[new model.xlsx]Combined Full Sample!R39C7</stp>
        <stp>EQY_FUND_YEAR=2016</stp>
        <tr r="G39" s="14"/>
      </tp>
      <tp>
        <v>36.027413000000003</v>
        <stp/>
        <stp>##V3_BDPV12</stp>
        <stp>OPT CN Equity</stp>
        <stp>IS_GENL_&amp;_ADMIN_EXPN_COMP_BASIS</stp>
        <stp>[new model.xlsx]Raw!R218C42</stp>
        <stp>BEST_FPERIOD_OVERRIDE=1TY</stp>
        <stp>EQY_FUND_CRNCY=USD</stp>
        <stp>FA_ADJUSTED=Y</stp>
        <tr r="AP218" s="4"/>
      </tp>
      <tp>
        <v>1156.69</v>
        <stp/>
        <stp>##V3_BDPV12</stp>
        <stp>WDAY US Equity</stp>
        <stp>Sales_rev_turn</stp>
        <stp>[new model.xlsx]Combined Full Sample!R14C7</stp>
        <stp>EQY_FUND_YEAR=2016</stp>
        <tr r="G14" s="14"/>
      </tp>
      <tp>
        <v>379.72399999999999</v>
        <stp/>
        <stp>##V3_BDPV12</stp>
        <stp>RNG US Equity</stp>
        <stp>Sales_rev_turn</stp>
        <stp>[new model.xlsx]Combined Full Sample!R51C7</stp>
        <stp>EQY_FUND_YEAR=2016</stp>
        <tr r="G51" s="14"/>
      </tp>
      <tp>
        <v>83.4</v>
        <stp/>
        <stp>##V3_BDPV12</stp>
        <stp>NEWR US Equity</stp>
        <stp>BEST_GROSS_MARGIN</stp>
        <stp>[new model.xlsx]Raw!R82C39</stp>
        <stp>BEST_FPERIOD_OVERRIDE=1TY</stp>
        <stp>EQY_FUND_CRNCY=USD</stp>
        <stp>FA_ADJUSTED=Y</stp>
        <tr r="AM82" s="4"/>
      </tp>
      <tp>
        <v>61.95</v>
        <stp/>
        <stp>##V3_BDPV12</stp>
        <stp>MSFT US Equity</stp>
        <stp>BEST_GROSS_MARGIN</stp>
        <stp>[new model.xlsx]Raw!R14C39</stp>
        <stp>BEST_FPERIOD_OVERRIDE=1TY</stp>
        <stp>EQY_FUND_CRNCY=USD</stp>
        <stp>FA_ADJUSTED=Y</stp>
        <tr r="AM14" s="4"/>
      </tp>
      <tp>
        <v>197.92500000000001</v>
        <stp/>
        <stp>##V3_BDPV12</stp>
        <stp>QLYS US Equity</stp>
        <stp>Sales_rev_turn</stp>
        <stp>[new model.xlsx]Combined Full Sample!R76C7</stp>
        <stp>EQY_FUND_YEAR=2016</stp>
        <tr r="G76" s="14"/>
      </tp>
      <tp>
        <v>311.99900000000002</v>
        <stp/>
        <stp>##V3_BDPV12</stp>
        <stp>ZEN US Equity</stp>
        <stp>Sales_rev_turn</stp>
        <stp>[new model.xlsx]Combined Full Sample!R50C7</stp>
        <stp>EQY_FUND_YEAR=2016</stp>
        <tr r="G50" s="14"/>
      </tp>
      <tp>
        <v>5.0960000000000001</v>
        <stp/>
        <stp>##V3_BDPV12</stp>
        <stp>BL US Equity</stp>
        <stp>BEST_NET_INCOME</stp>
        <stp>[new model.xlsx]Raw!R117C46</stp>
        <stp>BEST_FPERIOD_OVERRIDE=1TY</stp>
        <stp>EQY_FUND_CRNCY=USD</stp>
        <stp>FA_ADJUSTED=Y</stp>
        <tr r="AT117" s="4"/>
      </tp>
      <tp>
        <v>76.13900000000001</v>
        <stp/>
        <stp>##V3_BDPV12</stp>
        <stp>QLYS US Equity</stp>
        <stp>TRAIL_12M_EBITDA</stp>
        <stp>[new model.xlsx]Raw!R100C43</stp>
        <stp>EQY_FUND_CRNCY=USD</stp>
        <stp>FA_ADJUSTED=Y</stp>
        <tr r="AQ100" s="4"/>
      </tp>
      <tp>
        <v>67.203999999999994</v>
        <stp/>
        <stp>##V3_BDPV12</stp>
        <stp>PVTL US Equity</stp>
        <stp>IS_GENL_&amp;_ADMIN_EXPN_COMP_BASIS</stp>
        <stp>[new model.xlsx]Raw!R83C42</stp>
        <stp>BEST_FPERIOD_OVERRIDE=1TY</stp>
        <stp>EQY_FUND_CRNCY=USD</stp>
        <stp>FA_ADJUSTED=Y</stp>
        <tr r="AP83" s="4"/>
      </tp>
      <tp>
        <v>281.47500000000002</v>
        <stp/>
        <stp>##V3_BDPV12</stp>
        <stp>CATM US Equity</stp>
        <stp>BEST_EBITDA</stp>
        <stp>[new model.xlsx]Raw!R155C44</stp>
        <stp>BEST_FPERIOD_OVERRIDE=1TY</stp>
        <stp>EQY_FUND_CRNCY=USD</stp>
        <stp>FA_ADJUSTED=Y</stp>
        <tr r="AR155" s="4"/>
      </tp>
      <tp>
        <v>-56.659817360636012</v>
        <stp/>
        <stp>##V3_BDPV12</stp>
        <stp>NOW US EQUITY</stp>
        <stp>TRAIL_12M_NET_INC</stp>
        <stp>[new model.xlsx]Raw (2)!R32C45</stp>
        <stp>EQY_FUND_CRNCY=USD</stp>
        <stp>FA_ADJUSTED=Y</stp>
        <tr r="AS32" s="12"/>
      </tp>
      <tp>
        <v>26.980999999999998</v>
        <stp/>
        <stp>##V3_BDPV12</stp>
        <stp>ALTR US Equity</stp>
        <stp>TRAIL_12M_EBITDA</stp>
        <stp>[new model.xlsx]Raw!R112C43</stp>
        <stp>EQY_FUND_CRNCY=USD</stp>
        <stp>FA_ADJUSTED=Y</stp>
        <tr r="AQ112" s="4"/>
      </tp>
      <tp>
        <v>83.539000000000001</v>
        <stp/>
        <stp>##V3_BDPV12</stp>
        <stp>ALRM US Equity</stp>
        <stp>TRAIL_12M_EBITDA</stp>
        <stp>[new model.xlsx]Raw!R120C43</stp>
        <stp>EQY_FUND_CRNCY=USD</stp>
        <stp>FA_ADJUSTED=Y</stp>
        <tr r="AQ120" s="4"/>
      </tp>
      <tp>
        <v>197.566</v>
        <stp/>
        <stp>##V3_BDHV12</stp>
        <stp>GSUM US Equity</stp>
        <stp>CUR_MKT_CAP</stp>
        <stp>10/24/2018</stp>
        <stp>10/24/2018</stp>
        <stp>[new model.xlsx]Raw!R213C33</stp>
        <stp>EQY_FUND_CRNCY=USD</stp>
        <tr r="AG213" s="4"/>
      </tp>
      <tp>
        <v>894.625</v>
        <stp/>
        <stp>##V3_BDPV12</stp>
        <stp>SSNC US Equity</stp>
        <stp>BEST_NET_INCOME</stp>
        <stp>[new model.xlsx]Raw!R49C46</stp>
        <stp>BEST_FPERIOD_OVERRIDE=1TY</stp>
        <stp>EQY_FUND_CRNCY=USD</stp>
        <stp>FA_ADJUSTED=Y</stp>
        <tr r="AT49" s="4"/>
      </tp>
      <tp>
        <v>83.241571428570992</v>
        <stp/>
        <stp>##V3_BDPV12</stp>
        <stp>GLOB US Equity</stp>
        <stp>TRAIL_12M_EBITDA</stp>
        <stp>[new model.xlsx]Raw!R138C43</stp>
        <stp>EQY_FUND_CRNCY=USD</stp>
        <stp>FA_ADJUSTED=Y</stp>
        <tr r="AQ138" s="4"/>
      </tp>
      <tp>
        <v>87.52600000000001</v>
        <stp/>
        <stp>##V3_BDPV12</stp>
        <stp>ELLI US Equity</stp>
        <stp>TRAIL_12M_EBITDA</stp>
        <stp>[new model.xlsx]Raw!R105C43</stp>
        <stp>EQY_FUND_CRNCY=USD</stp>
        <stp>FA_ADJUSTED=Y</stp>
        <tr r="AQ105" s="4"/>
      </tp>
      <tp>
        <v>-34.713000000000001</v>
        <stp/>
        <stp>##V3_BDPV12</stp>
        <stp>TLND US Equity</stp>
        <stp>TRAIL_12M_EBITDA</stp>
        <stp>[new model.xlsx]Raw!R136C43</stp>
        <stp>EQY_FUND_CRNCY=USD</stp>
        <stp>FA_ADJUSTED=Y</stp>
        <tr r="AQ136" s="4"/>
      </tp>
      <tp>
        <v>1289</v>
        <stp/>
        <stp>##V3_BDPV12</stp>
        <stp>ORCL US Equity</stp>
        <stp>IS_GENL_&amp;_ADMIN_EXPN_COMP_BASIS</stp>
        <stp>[new model.xlsx]Raw!R17C42</stp>
        <stp>BEST_FPERIOD_OVERRIDE=1TY</stp>
        <stp>EQY_FUND_CRNCY=USD</stp>
        <stp>FA_ADJUSTED=Y</stp>
        <tr r="AP17" s="4"/>
      </tp>
      <tp>
        <v>244.38380000000001</v>
        <stp/>
        <stp>##V3_BDHV12</stp>
        <stp>AMBR US Equity</stp>
        <stp>CUR_MKT_CAP</stp>
        <stp>10/24/2018</stp>
        <stp>10/24/2018</stp>
        <stp>[new model.xlsx]Raw!R205C33</stp>
        <stp>EQY_FUND_CRNCY=USD</stp>
        <tr r="AG205" s="4"/>
      </tp>
      <tp>
        <v>5901.9057000000003</v>
        <stp/>
        <stp>##V3_BDHV12</stp>
        <stp>ZEN US Equity</stp>
        <stp>CUR_MKT_CAP</stp>
        <stp>10/24/2018</stp>
        <stp>10/24/2018</stp>
        <stp>[new model.xlsx]Raw!R70C33</stp>
        <stp>EQY_FUND_CRNCY=USD</stp>
        <tr r="AG70" s="4"/>
      </tp>
      <tp>
        <v>2069.2363</v>
        <stp/>
        <stp>##V3_BDHV12</stp>
        <stp>FIVN US Equity</stp>
        <stp>CUR_MKT_CAP</stp>
        <stp>10/24/2018</stp>
        <stp>10/24/2018</stp>
        <stp>[new model.xlsx]Raw!R122C33</stp>
        <stp>EQY_FUND_CRNCY=USD</stp>
        <tr r="AG122" s="4"/>
      </tp>
      <tp>
        <v>5901.9057000000003</v>
        <stp/>
        <stp>##V3_BDHV12</stp>
        <stp>ZEN US EQUITY</stp>
        <stp>CUR_MKT_CAP</stp>
        <stp>10/24/2018</stp>
        <stp>10/24/2018</stp>
        <stp>[new model.xlsx]Raw (2)!R29C32</stp>
        <stp>EQY_FUND_CRNCY=USD</stp>
        <tr r="AF29" s="12"/>
      </tp>
      <tp>
        <v>641</v>
        <stp/>
        <stp>##V3_BDPV12</stp>
        <stp>EA US Equity</stp>
        <stp>IS_S&amp;M_EXPENSE_COMP_BASIS</stp>
        <stp>[new model.xlsx]Raw (2)!R91C41</stp>
        <stp>BEST_FPERIOD_OVERRIDE=1TY</stp>
        <stp>EQY_FUND_CRNCY=USD</stp>
        <stp>FA_ADJUSTED=Y</stp>
        <tr r="AO91" s="12"/>
      </tp>
      <tp>
        <v>194.79820000000001</v>
        <stp/>
        <stp>##V3_BDHV12</stp>
        <stp>EGAN US Equity</stp>
        <stp>CUR_MKT_CAP</stp>
        <stp>10/24/2018</stp>
        <stp>10/24/2018</stp>
        <stp>[new model.xlsx]Raw!R211C33</stp>
        <stp>EQY_FUND_CRNCY=USD</stp>
        <tr r="AG211" s="4"/>
      </tp>
      <tp>
        <v>6683.5072</v>
        <stp/>
        <stp>##V3_BDHV12</stp>
        <stp>AZPN US Equity</stp>
        <stp>CUR_MKT_CAP</stp>
        <stp>10/24/2018</stp>
        <stp>10/24/2018</stp>
        <stp>[new model.xlsx]Raw!R66C33</stp>
        <stp>EQY_FUND_CRNCY=USD</stp>
        <tr r="AG66" s="4"/>
      </tp>
      <tp>
        <v>-176.494</v>
        <stp/>
        <stp>##V3_BDPV12</stp>
        <stp>CLDR US Equity</stp>
        <stp>TRAIL_12M_EBITDA</stp>
        <stp>[new model.xlsx]Raw!R121C43</stp>
        <stp>EQY_FUND_CRNCY=USD</stp>
        <stp>FA_ADJUSTED=Y</stp>
        <tr r="AQ121" s="4"/>
      </tp>
      <tp>
        <v>5.1382688753626446</v>
        <stp/>
        <stp>##V3_BDPV12</stp>
        <stp>FDEV LN Equity</stp>
        <stp>TRAIL_12M_NET_INC</stp>
        <stp>[new model.xlsx]Raw (2)!R69C45</stp>
        <stp>EQY_FUND_CRNCY=USD</stp>
        <stp>FA_ADJUSTED=Y</stp>
        <tr r="AS69" s="12"/>
      </tp>
      <tp>
        <v>4258</v>
        <stp/>
        <stp>##V3_BDPV12</stp>
        <stp>EA US Equity</stp>
        <stp>BS_CASH_NEAR_CASH_ITEM</stp>
        <stp>[new model.xlsx]Combined Full Sample!R195C26</stp>
        <tr r="Z195" s="14"/>
      </tp>
      <tp>
        <v>1256.7830000000001</v>
        <stp/>
        <stp>##V3_BDPV12</stp>
        <stp>TEAM US Equity</stp>
        <stp>BEST_SALES</stp>
        <stp>[new model.xlsx]Raw!R39C36</stp>
        <stp>BEST_FPERIOD_OVERRIDE=1TY</stp>
        <stp>EQY_FUND_CRNCY=USD</stp>
        <stp>FA_ADJUSTED=Y</stp>
        <tr r="AJ39" s="4"/>
      </tp>
      <tp t="s">
        <v>Systems Software</v>
        <stp/>
        <stp>##V3_BDPV12</stp>
        <stp>NOW US Equity</stp>
        <stp>GICS_SUB_INDUSTRY_NAME</stp>
        <stp>[new model.xlsx]Raw!R25C32</stp>
        <tr r="AF25" s="4"/>
      </tp>
      <tp t="s">
        <v>Data Processing &amp; Outsourced S</v>
        <stp/>
        <stp>##V3_BDPV12</stp>
        <stp>V US Equity</stp>
        <stp>GICS_SUB_INDUSTRY_NAME</stp>
        <stp>[new model.xlsx]Raw!R15C32</stp>
        <tr r="AF15" s="4"/>
      </tp>
      <tp t="s">
        <v>Data Processing &amp; Outsourced S</v>
        <stp/>
        <stp>##V3_BDPV12</stp>
        <stp>G US Equity</stp>
        <stp>GICS_SUB_INDUSTRY_NAME</stp>
        <stp>[new model.xlsx]Raw!R74C32</stp>
        <tr r="AF74" s="4"/>
      </tp>
      <tp>
        <v>171.8</v>
        <stp/>
        <stp>##V3_BDPV12</stp>
        <stp>SEND US EQUITY</stp>
        <stp>BEST_SALES</stp>
        <stp>[new model.xlsx]Raw (2)!R47C36</stp>
        <stp>BEST_FPERIOD_OVERRIDE=1TY</stp>
        <stp>EQY_FUND_CRNCY=USD</stp>
        <stp>FA_ADJUSTED=Y</stp>
        <tr r="AJ47" s="12"/>
      </tp>
      <tp>
        <v>825.54899999999998</v>
        <stp/>
        <stp>##V3_BDPV12</stp>
        <stp>PFPT US EQUITY</stp>
        <stp>BEST_SALES</stp>
        <stp>[new model.xlsx]Raw (2)!R34C36</stp>
        <stp>BEST_FPERIOD_OVERRIDE=1TY</stp>
        <stp>EQY_FUND_CRNCY=USD</stp>
        <stp>FA_ADJUSTED=Y</stp>
        <tr r="AJ34" s="12"/>
      </tp>
      <tp>
        <v>475.33300000000003</v>
        <stp/>
        <stp>##V3_BDPV12</stp>
        <stp>PCTY US EQUITY</stp>
        <stp>BEST_SALES</stp>
        <stp>[new model.xlsx]Raw (2)!R54C36</stp>
        <stp>BEST_FPERIOD_OVERRIDE=1TY</stp>
        <stp>EQY_FUND_CRNCY=USD</stp>
        <stp>FA_ADJUSTED=Y</stp>
        <tr r="AJ54" s="12"/>
      </tp>
      <tp>
        <v>2114.6</v>
        <stp/>
        <stp>##V3_BDPV12</stp>
        <stp>CDK US Equity</stp>
        <stp>Sales_rev_turn</stp>
        <stp>[new model.xlsx]Combined Full Sample!R45C7</stp>
        <stp>EQY_FUND_YEAR=2016</stp>
        <tr r="G45" s="14"/>
      </tp>
      <tp>
        <v>79.867000000000004</v>
        <stp/>
        <stp>##V3_BDPV12</stp>
        <stp>TWOU US Equity</stp>
        <stp>BEST_GROSS_MARGIN</stp>
        <stp>[new model.xlsx]Raw!R94C39</stp>
        <stp>BEST_FPERIOD_OVERRIDE=1TY</stp>
        <stp>EQY_FUND_CRNCY=USD</stp>
        <stp>FA_ADJUSTED=Y</stp>
        <tr r="AM94" s="4"/>
      </tp>
      <tp>
        <v>1018.46</v>
        <stp/>
        <stp>##V3_BDPV12</stp>
        <stp>WEX US Equity</stp>
        <stp>Sales_rev_turn</stp>
        <stp>[new model.xlsx]Combined Full Sample!R43C7</stp>
        <stp>EQY_FUND_YEAR=2016</stp>
        <tr r="G43" s="14"/>
      </tp>
      <tp>
        <v>756.04300000000001</v>
        <stp/>
        <stp>##V3_BDPV12</stp>
        <stp>TYL US Equity</stp>
        <stp>Sales_rev_turn</stp>
        <stp>[new model.xlsx]Combined Full Sample!R41C7</stp>
        <stp>EQY_FUND_YEAR=2016</stp>
        <tr r="G41" s="14"/>
      </tp>
      <tp>
        <v>72.475000000000009</v>
        <stp/>
        <stp>##V3_BDPV12</stp>
        <stp>COUP US Equity</stp>
        <stp>BEST_GROSS_MARGIN</stp>
        <stp>[new model.xlsx]Raw!R91C39</stp>
        <stp>BEST_FPERIOD_OVERRIDE=1TY</stp>
        <stp>EQY_FUND_CRNCY=USD</stp>
        <stp>FA_ADJUSTED=Y</stp>
        <tr r="AM91" s="4"/>
      </tp>
      <tp>
        <v>230.70099999999999</v>
        <stp/>
        <stp>##V3_BDPV12</stp>
        <stp>PCTY US Equity</stp>
        <stp>Sales_rev_turn</stp>
        <stp>[new model.xlsx]Combined Full Sample!R73C7</stp>
        <stp>EQY_FUND_YEAR=2016</stp>
        <tr r="G73" s="14"/>
      </tp>
      <tp>
        <v>3373.3870000000002</v>
        <stp/>
        <stp>##V3_BDPV12</stp>
        <stp>SABR US Equity</stp>
        <stp>Sales_rev_turn</stp>
        <stp>[new model.xlsx]Combined Full Sample!R49C7</stp>
        <stp>EQY_FUND_YEAR=2016</stp>
        <tr r="G49" s="14"/>
      </tp>
      <tp>
        <v>241.42699999999999</v>
        <stp/>
        <stp>##V3_BDPV12</stp>
        <stp>EVRI US Equity</stp>
        <stp>BEST_EBITDA</stp>
        <stp>[new model.xlsx]Raw!R182C44</stp>
        <stp>BEST_FPERIOD_OVERRIDE=1TY</stp>
        <stp>EQY_FUND_CRNCY=USD</stp>
        <stp>FA_ADJUSTED=Y</stp>
        <tr r="AR182" s="4"/>
      </tp>
      <tp>
        <v>50.675000000000004</v>
        <stp/>
        <stp>##V3_BDPV12</stp>
        <stp>IMXI US Equity</stp>
        <stp>BEST_EBITDA</stp>
        <stp>[new model.xlsx]Raw!R188C44</stp>
        <stp>BEST_FPERIOD_OVERRIDE=1TY</stp>
        <stp>EQY_FUND_CRNCY=USD</stp>
        <stp>FA_ADJUSTED=Y</stp>
        <tr r="AR188" s="4"/>
      </tp>
      <tp>
        <v>167.73500155639647</v>
        <stp/>
        <stp>##V3_BDPV12</stp>
        <stp>BL US EQUITY</stp>
        <stp>TRAIL_12M_GROSS_PROFIT</stp>
        <stp>[new model.xlsx]Raw (2)!R48C38</stp>
        <stp>EQY_FUND_CRNCY=USD</stp>
        <stp>FA_ADJUSTED=Y</stp>
        <tr r="AL48" s="12"/>
      </tp>
      <tp>
        <v>-31.693000000000001</v>
        <stp/>
        <stp>##V3_BDPV12</stp>
        <stp>DMRC US Equity</stp>
        <stp>TRAIL_12M_EBITDA</stp>
        <stp>[new model.xlsx]Raw!R199C43</stp>
        <stp>EQY_FUND_CRNCY=USD</stp>
        <stp>FA_ADJUSTED=Y</stp>
        <tr r="AQ199" s="4"/>
      </tp>
      <tp>
        <v>1320</v>
        <stp/>
        <stp>##V3_BDPV12</stp>
        <stp>EA US Equity</stp>
        <stp>IS_RD_EXPEND</stp>
        <stp>[new model.xlsx]Raw (2)!R91C40</stp>
        <stp>BEST_FPERIOD_OVERRIDE=1TY</stp>
        <stp>EQY_FUND_CRNCY=USD</stp>
        <stp>FA_ADJUSTED=Y</stp>
        <tr r="AN91" s="12"/>
      </tp>
      <tp>
        <v>1910.857</v>
        <stp/>
        <stp>##V3_BDHV12</stp>
        <stp>EVOP US Equity</stp>
        <stp>CUR_MKT_CAP</stp>
        <stp>10/24/2018</stp>
        <stp>10/24/2018</stp>
        <stp>[new model.xlsx]Raw!R130C33</stp>
        <stp>EQY_FUND_CRNCY=USD</stp>
        <tr r="AG130" s="4"/>
      </tp>
      <tp>
        <v>13304.824199999999</v>
        <stp/>
        <stp>##V3_BDHV12</stp>
        <stp>SPLK US Equity</stp>
        <stp>CUR_MKT_CAP</stp>
        <stp>10/24/2018</stp>
        <stp>10/24/2018</stp>
        <stp>[new model.xlsx]Raw!R42C33</stp>
        <stp>EQY_FUND_CRNCY=USD</stp>
        <tr r="AG42" s="4"/>
      </tp>
      <tp>
        <v>7.6746440000000007</v>
        <stp/>
        <stp>##V3_BDPV12</stp>
        <stp>IMXI US Equity</stp>
        <stp>TRAIL_12M_EBITDA</stp>
        <stp>[new model.xlsx]Raw!R188C43</stp>
        <stp>EQY_FUND_CRNCY=USD</stp>
        <stp>FA_ADJUSTED=Y</stp>
        <tr r="AQ188" s="4"/>
      </tp>
      <tp>
        <v>1113.3144</v>
        <stp/>
        <stp>##V3_BDHV12</stp>
        <stp>FSCT US Equity</stp>
        <stp>CUR_MKT_CAP</stp>
        <stp>10/24/2018</stp>
        <stp>10/24/2018</stp>
        <stp>[new model.xlsx]Raw!R163C33</stp>
        <stp>EQY_FUND_CRNCY=USD</stp>
        <tr r="AG163" s="4"/>
      </tp>
      <tp>
        <v>9.5078987341769992</v>
        <stp/>
        <stp>##V3_BDPV12</stp>
        <stp>IMPV US Equity</stp>
        <stp>TRAIL_12M_EBITDA</stp>
        <stp>[new model.xlsx]Raw!R128C43</stp>
        <stp>EQY_FUND_CRNCY=USD</stp>
        <stp>FA_ADJUSTED=Y</stp>
        <tr r="AQ128" s="4"/>
      </tp>
      <tp>
        <v>1984.1582000000001</v>
        <stp/>
        <stp>##V3_BDHV12</stp>
        <stp>MIME US EQUITY</stp>
        <stp>CUR_MKT_CAP</stp>
        <stp>10/24/2018</stp>
        <stp>10/24/2018</stp>
        <stp>[new model.xlsx]Raw (2)!R45C32</stp>
        <stp>EQY_FUND_CRNCY=USD</stp>
        <tr r="AF45" s="12"/>
      </tp>
      <tp>
        <v>1008.5724</v>
        <stp/>
        <stp>##V3_BDHV12</stp>
        <stp>BNFT US Equity</stp>
        <stp>CUR_MKT_CAP</stp>
        <stp>10/24/2018</stp>
        <stp>10/24/2018</stp>
        <stp>[new model.xlsx]Raw!R167C33</stp>
        <stp>EQY_FUND_CRNCY=USD</stp>
        <tr r="AG167" s="4"/>
      </tp>
      <tp>
        <v>5762.6772000000001</v>
        <stp/>
        <stp>##V3_BDHV12</stp>
        <stp>OKTA US EQUITY</stp>
        <stp>CUR_MKT_CAP</stp>
        <stp>10/24/2018</stp>
        <stp>10/24/2018</stp>
        <stp>[new model.xlsx]Raw (2)!R31C32</stp>
        <stp>EQY_FUND_CRNCY=USD</stp>
        <tr r="AF31" s="12"/>
      </tp>
      <tp>
        <v>229.774</v>
        <stp/>
        <stp>##V3_BDPV12</stp>
        <stp>NUAN US Equity</stp>
        <stp>IS_GENL_&amp;_ADMIN_EXPN_COMP_BASIS</stp>
        <stp>[new model.xlsx]Raw!R81C42</stp>
        <stp>BEST_FPERIOD_OVERRIDE=1TY</stp>
        <stp>EQY_FUND_CRNCY=USD</stp>
        <stp>FA_ADJUSTED=Y</stp>
        <tr r="AP81" s="4"/>
      </tp>
      <tp>
        <v>316.7371</v>
        <stp/>
        <stp>##V3_BDHV12</stp>
        <stp>MITK US Equity</stp>
        <stp>CUR_MKT_CAP</stp>
        <stp>10/24/2018</stp>
        <stp>10/24/2018</stp>
        <stp>[new model.xlsx]Raw!R198C33</stp>
        <stp>EQY_FUND_CRNCY=USD</stp>
        <tr r="AG198" s="4"/>
      </tp>
      <tp t="s">
        <v>#N/A N/A</v>
        <stp/>
        <stp>##V3_BDPV12</stp>
        <stp>CASS US Equity</stp>
        <stp>BEST_EBITDA</stp>
        <stp>[new model.xlsx]Raw!R173C44</stp>
        <stp>BEST_FPERIOD_OVERRIDE=1TY</stp>
        <stp>EQY_FUND_CRNCY=USD</stp>
        <stp>FA_ADJUSTED=Y</stp>
        <tr r="AR173" s="4"/>
      </tp>
      <tp>
        <v>353.35270000000003</v>
        <stp/>
        <stp>##V3_BDHV12</stp>
        <stp>AGYS US Equity</stp>
        <stp>CUR_MKT_CAP</stp>
        <stp>10/24/2018</stp>
        <stp>10/24/2018</stp>
        <stp>[new model.xlsx]Raw!R194C33</stp>
        <stp>EQY_FUND_CRNCY=USD</stp>
        <tr r="AG194" s="4"/>
      </tp>
      <tp>
        <v>1571.5406</v>
        <stp/>
        <stp>##V3_BDHV12</stp>
        <stp>EGHT US Equity</stp>
        <stp>CUR_MKT_CAP</stp>
        <stp>10/24/2018</stp>
        <stp>10/24/2018</stp>
        <stp>[new model.xlsx]Raw!R140C33</stp>
        <stp>EQY_FUND_CRNCY=USD</stp>
        <tr r="AG140" s="4"/>
      </tp>
      <tp t="s">
        <v>#N/A N/A</v>
        <stp/>
        <stp>##V3_BDPV12</stp>
        <stp>CMCM US Equity</stp>
        <stp>TRAIL_12M_EBITDA</stp>
        <stp>[new model.xlsx]Raw!R164C43</stp>
        <stp>EQY_FUND_CRNCY=USD</stp>
        <stp>FA_ADJUSTED=Y</stp>
        <tr r="AQ164" s="4"/>
      </tp>
      <tp t="s">
        <v>#N/A N/A</v>
        <stp/>
        <stp>##V3_BDPV12</stp>
        <stp>RMNI US Equity</stp>
        <stp>TRAIL_12M_EBITDA</stp>
        <stp>[new model.xlsx]Raw!R187C43</stp>
        <stp>EQY_FUND_CRNCY=USD</stp>
        <stp>FA_ADJUSTED=Y</stp>
        <tr r="AQ187" s="4"/>
      </tp>
      <tp>
        <v>8037.2290000000003</v>
        <stp/>
        <stp>##V3_BDHV12</stp>
        <stp>DATA US Equity</stp>
        <stp>CUR_MKT_CAP</stp>
        <stp>10/24/2018</stp>
        <stp>10/24/2018</stp>
        <stp>[new model.xlsx]Raw!R58C33</stp>
        <stp>EQY_FUND_CRNCY=USD</stp>
        <tr r="AG58" s="4"/>
      </tp>
      <tp>
        <v>-44.902000000000001</v>
        <stp/>
        <stp>##V3_BDPV12</stp>
        <stp>SMAR US Equity</stp>
        <stp>TRAIL_12M_EBITDA</stp>
        <stp>[new model.xlsx]Raw!R114C43</stp>
        <stp>EQY_FUND_CRNCY=USD</stp>
        <stp>FA_ADJUSTED=Y</stp>
        <tr r="AQ114" s="4"/>
      </tp>
      <tp>
        <v>-75.402000000000001</v>
        <stp/>
        <stp>##V3_BDPV12</stp>
        <stp>TNAV US Equity</stp>
        <stp>TRAIL_12M_EBITDA</stp>
        <stp>[new model.xlsx]Raw!R212C43</stp>
        <stp>EQY_FUND_CRNCY=USD</stp>
        <stp>FA_ADJUSTED=Y</stp>
        <tr r="AQ212" s="4"/>
      </tp>
      <tp t="s">
        <v>#N/A N/A</v>
        <stp/>
        <stp>##V3_BDPV12</stp>
        <stp>SNCR US Equity</stp>
        <stp>TRAIL_12M_EBITDA</stp>
        <stp>[new model.xlsx]Raw!R202C43</stp>
        <stp>EQY_FUND_CRNCY=USD</stp>
        <stp>FA_ADJUSTED=Y</stp>
        <tr r="AQ202" s="4"/>
      </tp>
      <tp>
        <v>232.01899999999998</v>
        <stp/>
        <stp>##V3_BDPV12</stp>
        <stp>MB US Equity</stp>
        <stp>BS_CASH_NEAR_CASH_ITEM</stp>
        <stp>[new model.xlsx]Combined Full Sample!R113C26</stp>
        <tr r="Z113" s="14"/>
      </tp>
      <tp t="s">
        <v>Data Processing &amp; Outsourced S</v>
        <stp/>
        <stp>##V3_BDPV12</stp>
        <stp>MMS US Equity</stp>
        <stp>GICS_SUB_INDUSTRY_NAME</stp>
        <stp>[new model.xlsx]Raw!R89C32</stp>
        <tr r="AF89" s="4"/>
      </tp>
      <tp>
        <v>289.661</v>
        <stp/>
        <stp>##V3_BDPV12</stp>
        <stp>QTWO US EQUITY</stp>
        <stp>BEST_SALES</stp>
        <stp>[new model.xlsx]Raw (2)!R46C36</stp>
        <stp>BEST_FPERIOD_OVERRIDE=1TY</stp>
        <stp>EQY_FUND_CRNCY=USD</stp>
        <stp>FA_ADJUSTED=Y</stp>
        <tr r="AJ46" s="12"/>
      </tp>
      <tp t="s">
        <v>#N/A N/A</v>
        <stp/>
        <stp>##V3_BDPV12</stp>
        <stp>FDC US Equity</stp>
        <stp>IS_GENL_&amp;_ADMIN_EXPN_COMP_BASIS</stp>
        <stp>[new model.xlsx]Raw!R33C42</stp>
        <stp>BEST_FPERIOD_OVERRIDE=1TY</stp>
        <stp>EQY_FUND_CRNCY=USD</stp>
        <stp>FA_ADJUSTED=Y</stp>
        <tr r="AP33" s="4"/>
      </tp>
      <tp>
        <v>2053.087</v>
        <stp/>
        <stp>##V3_BDPV12</stp>
        <stp>CRM US Equity</stp>
        <stp>BEST_NET_INCOME</stp>
        <stp>[new model.xlsx]Raw!R19C46</stp>
        <stp>BEST_FPERIOD_OVERRIDE=1TY</stp>
        <stp>EQY_FUND_CRNCY=USD</stp>
        <stp>FA_ADJUSTED=Y</stp>
        <tr r="AT19" s="4"/>
      </tp>
      <tp>
        <v>76.13900000000001</v>
        <stp/>
        <stp>##V3_BDPV12</stp>
        <stp>QLYS US EQUITY</stp>
        <stp>TRAIL_12M_EBITDA</stp>
        <stp>[new model.xlsx]Raw (2)!R57C43</stp>
        <stp>EQY_FUND_CRNCY=USD</stp>
        <stp>FA_ADJUSTED=Y</stp>
        <tr r="AQ57" s="12"/>
      </tp>
      <tp>
        <v>17.2</v>
        <stp/>
        <stp>##V3_BDPV12</stp>
        <stp>EVH US Equity</stp>
        <stp>IS_RD_EXPEND</stp>
        <stp>[new model.xlsx]Raw (2)!R73C40</stp>
        <stp>BEST_FPERIOD_OVERRIDE=1TY</stp>
        <stp>EQY_FUND_CRNCY=USD</stp>
        <stp>FA_ADJUSTED=Y</stp>
        <tr r="AN73" s="12"/>
      </tp>
      <tp>
        <v>-6.3260000000000005</v>
        <stp/>
        <stp>##V3_BDPV12</stp>
        <stp>RPD US Equity</stp>
        <stp>BEST_NET_INCOME</stp>
        <stp>[new model.xlsx]Raw!R145C46</stp>
        <stp>BEST_FPERIOD_OVERRIDE=1TY</stp>
        <stp>EQY_FUND_CRNCY=USD</stp>
        <stp>FA_ADJUSTED=Y</stp>
        <tr r="AT145" s="4"/>
      </tp>
      <tp>
        <v>-7.5289999999999999</v>
        <stp/>
        <stp>##V3_BDPV12</stp>
        <stp>QTWO US EQUITY</stp>
        <stp>TRAIL_12M_EBITDA</stp>
        <stp>[new model.xlsx]Raw (2)!R46C43</stp>
        <stp>EQY_FUND_CRNCY=USD</stp>
        <stp>FA_ADJUSTED=Y</stp>
        <tr r="AQ46" s="12"/>
      </tp>
      <tp>
        <v>1256.7830000000001</v>
        <stp/>
        <stp>##V3_BDPV12</stp>
        <stp>TEAM US EQUITY</stp>
        <stp>BEST_SALES</stp>
        <stp>[new model.xlsx]Raw (2)!R33C36</stp>
        <stp>BEST_FPERIOD_OVERRIDE=1TY</stp>
        <stp>EQY_FUND_CRNCY=USD</stp>
        <stp>FA_ADJUSTED=Y</stp>
        <tr r="AJ33" s="12"/>
      </tp>
      <tp>
        <v>361.625</v>
        <stp/>
        <stp>##V3_BDPV12</stp>
        <stp>G US Equity</stp>
        <stp>BEST_NET_INCOME</stp>
        <stp>[new model.xlsx]Raw!R74C46</stp>
        <stp>BEST_FPERIOD_OVERRIDE=1TY</stp>
        <stp>EQY_FUND_CRNCY=USD</stp>
        <stp>FA_ADJUSTED=Y</stp>
        <tr r="AT74" s="4"/>
      </tp>
      <tp>
        <v>77.427000000000007</v>
        <stp/>
        <stp>##V3_BDPV12</stp>
        <stp>RNG US EQUITY</stp>
        <stp>BEST_GROSS_MARGIN</stp>
        <stp>[new model.xlsx]Raw (2)!R42C39</stp>
        <stp>BEST_FPERIOD_OVERRIDE=1TY</stp>
        <stp>EQY_FUND_CRNCY=USD</stp>
        <stp>FA_ADJUSTED=Y</stp>
        <tr r="AM42" s="12"/>
      </tp>
      <tp t="s">
        <v>#N/A N/A</v>
        <stp/>
        <stp>##V3_BDPV12</stp>
        <stp>BKI US Equity</stp>
        <stp>BEST_GROSS_MARGIN</stp>
        <stp>[new model.xlsx]Raw!R65C39</stp>
        <stp>BEST_FPERIOD_OVERRIDE=1TY</stp>
        <stp>EQY_FUND_CRNCY=USD</stp>
        <stp>FA_ADJUSTED=Y</stp>
        <tr r="AM65" s="4"/>
      </tp>
      <tp>
        <v>329.14100000000002</v>
        <stp/>
        <stp>##V3_BDPV12</stp>
        <stp>PAYC US Equity</stp>
        <stp>Sales_rev_turn</stp>
        <stp>[new model.xlsx]Combined Full Sample!R44C7</stp>
        <stp>EQY_FUND_YEAR=2016</stp>
        <tr r="G44" s="14"/>
      </tp>
      <tp>
        <v>81.918999999999997</v>
        <stp/>
        <stp>##V3_BDPV12</stp>
        <stp>HUBS US EQUITY</stp>
        <stp>BEST_GROSS_MARGIN</stp>
        <stp>[new model.xlsx]Raw (2)!R38C39</stp>
        <stp>BEST_FPERIOD_OVERRIDE=1TY</stp>
        <stp>EQY_FUND_CRNCY=USD</stp>
        <stp>FA_ADJUSTED=Y</stp>
        <tr r="AM38" s="12"/>
      </tp>
      <tp t="s">
        <v>#N/A N/A</v>
        <stp/>
        <stp>##V3_BDPV12</stp>
        <stp>CSVI US Equity</stp>
        <stp>BEST_EBITDA</stp>
        <stp>[new model.xlsx]Raw!R175C44</stp>
        <stp>BEST_FPERIOD_OVERRIDE=1TY</stp>
        <stp>EQY_FUND_CRNCY=USD</stp>
        <stp>FA_ADJUSTED=Y</stp>
        <tr r="AR175" s="4"/>
      </tp>
      <tp t="s">
        <v>#N/A N/A</v>
        <stp/>
        <stp>##V3_BDPV12</stp>
        <stp>VRRM US Equity</stp>
        <stp>BEST_EBITDA</stp>
        <stp>[new model.xlsx]Raw!R141C44</stp>
        <stp>BEST_FPERIOD_OVERRIDE=1TY</stp>
        <stp>EQY_FUND_CRNCY=USD</stp>
        <stp>FA_ADJUSTED=Y</stp>
        <tr r="AR141" s="4"/>
      </tp>
      <tp>
        <v>690.29639999999995</v>
        <stp/>
        <stp>##V3_BDHV12</stp>
        <stp>JG US Equity</stp>
        <stp>CUR_MKT_CAP</stp>
        <stp>10/24/2018</stp>
        <stp>10/24/2018</stp>
        <stp>[new model.xlsx]Raw!R178C33</stp>
        <stp>EQY_FUND_CRNCY=USD</stp>
        <tr r="AG178" s="4"/>
      </tp>
      <tp>
        <v>-38.338999999999999</v>
        <stp/>
        <stp>##V3_BDPV12</stp>
        <stp>INST US Equity</stp>
        <stp>TRAIL_12M_EBITDA</stp>
        <stp>[new model.xlsx]Raw!R166C43</stp>
        <stp>EQY_FUND_CRNCY=USD</stp>
        <stp>FA_ADJUSTED=Y</stp>
        <tr r="AQ166" s="4"/>
      </tp>
      <tp>
        <v>1775.0219999999999</v>
        <stp/>
        <stp>##V3_BDHV12</stp>
        <stp>EVTC US Equity</stp>
        <stp>CUR_MKT_CAP</stp>
        <stp>10/24/2018</stp>
        <stp>10/24/2018</stp>
        <stp>[new model.xlsx]Raw!R133C33</stp>
        <stp>EQY_FUND_CRNCY=USD</stp>
        <tr r="AG133" s="4"/>
      </tp>
      <tp>
        <v>11859.948899999999</v>
        <stp/>
        <stp>##V3_BDHV12</stp>
        <stp>SSNC US Equity</stp>
        <stp>CUR_MKT_CAP</stp>
        <stp>10/24/2018</stp>
        <stp>10/24/2018</stp>
        <stp>[new model.xlsx]Raw!R49C33</stp>
        <stp>EQY_FUND_CRNCY=USD</stp>
        <tr r="AG49" s="4"/>
      </tp>
      <tp>
        <v>712.29290000000003</v>
        <stp/>
        <stp>##V3_BDHV12</stp>
        <stp>CSVI US Equity</stp>
        <stp>CUR_MKT_CAP</stp>
        <stp>10/24/2018</stp>
        <stp>10/24/2018</stp>
        <stp>[new model.xlsx]Raw!R175C33</stp>
        <stp>EQY_FUND_CRNCY=USD</stp>
        <tr r="AG175" s="4"/>
      </tp>
      <tp>
        <v>1462.5778</v>
        <stp/>
        <stp>##V3_BDHV12</stp>
        <stp>SEND US EQUITY</stp>
        <stp>CUR_MKT_CAP</stp>
        <stp>10/24/2018</stp>
        <stp>10/24/2018</stp>
        <stp>[new model.xlsx]Raw (2)!R47C32</stp>
        <stp>EQY_FUND_CRNCY=USD</stp>
        <tr r="AF47" s="12"/>
      </tp>
      <tp t="s">
        <v>#N/A N/A</v>
        <stp/>
        <stp>##V3_BDPV12</stp>
        <stp>XNET US Equity</stp>
        <stp>TRAIL_12M_EBITDA</stp>
        <stp>[new model.xlsx]Raw!R192C43</stp>
        <stp>EQY_FUND_CRNCY=USD</stp>
        <stp>FA_ADJUSTED=Y</stp>
        <tr r="AQ192" s="4"/>
      </tp>
      <tp>
        <v>6944.3179</v>
        <stp/>
        <stp>##V3_BDHV12</stp>
        <stp>BKI US Equity</stp>
        <stp>CUR_MKT_CAP</stp>
        <stp>10/24/2018</stp>
        <stp>10/24/2018</stp>
        <stp>[new model.xlsx]Raw!R65C33</stp>
        <stp>EQY_FUND_CRNCY=USD</stp>
        <tr r="AG65" s="4"/>
      </tp>
      <tp>
        <v>4754</v>
        <stp/>
        <stp>##V3_BDPV12</stp>
        <stp>MSFT US Equity</stp>
        <stp>IS_GENL_&amp;_ADMIN_EXPN_COMP_BASIS</stp>
        <stp>[new model.xlsx]Raw!R14C42</stp>
        <stp>BEST_FPERIOD_OVERRIDE=1TY</stp>
        <stp>EQY_FUND_CRNCY=USD</stp>
        <stp>FA_ADJUSTED=Y</stp>
        <tr r="AP14" s="4"/>
      </tp>
      <tp>
        <v>5692.5747000000001</v>
        <stp/>
        <stp>##V3_BDHV12</stp>
        <stp>RNG US EQUITY</stp>
        <stp>CUR_MKT_CAP</stp>
        <stp>10/24/2018</stp>
        <stp>10/24/2018</stp>
        <stp>[new model.xlsx]Raw (2)!R42C32</stp>
        <stp>EQY_FUND_CRNCY=USD</stp>
        <tr r="AF42" s="12"/>
      </tp>
      <tp t="s">
        <v>#N/A N/A</v>
        <stp/>
        <stp>##V3_BDPV12</stp>
        <stp>UEPS US Equity</stp>
        <stp>BEST_EBITDA</stp>
        <stp>[new model.xlsx]Raw!R193C44</stp>
        <stp>BEST_FPERIOD_OVERRIDE=1TY</stp>
        <stp>EQY_FUND_CRNCY=USD</stp>
        <stp>FA_ADJUSTED=Y</stp>
        <tr r="AR193" s="4"/>
      </tp>
      <tp t="s">
        <v>Data Processing &amp; Outsourced S</v>
        <stp/>
        <stp>##V3_BDPV12</stp>
        <stp>III US Equity</stp>
        <stp>GICS_SUB_INDUSTRY_NAME</stp>
        <stp>[new model.xlsx]Raw!R217C32</stp>
        <tr r="AF217" s="4"/>
      </tp>
      <tp>
        <v>-14.917886075949001</v>
        <stp/>
        <stp>##V3_BDPV12</stp>
        <stp>BNFT US Equity</stp>
        <stp>TRAIL_12M_EBITDA</stp>
        <stp>[new model.xlsx]Raw!R167C43</stp>
        <stp>EQY_FUND_CRNCY=USD</stp>
        <stp>FA_ADJUSTED=Y</stp>
        <tr r="AQ167" s="4"/>
      </tp>
      <tp>
        <v>87.861999999999995</v>
        <stp/>
        <stp>##V3_BDPV12</stp>
        <stp>FTNT US Equity</stp>
        <stp>IS_GENL_&amp;_ADMIN_EXPN_COMP_BASIS</stp>
        <stp>[new model.xlsx]Raw!R43C42</stp>
        <stp>BEST_FPERIOD_OVERRIDE=1TY</stp>
        <stp>EQY_FUND_CRNCY=USD</stp>
        <stp>FA_ADJUSTED=Y</stp>
        <tr r="AP43" s="4"/>
      </tp>
      <tp>
        <v>-3.4612940000000001</v>
        <stp/>
        <stp>##V3_BDPV12</stp>
        <stp>AMBR US Equity</stp>
        <stp>TRAIL_12M_EBITDA</stp>
        <stp>[new model.xlsx]Raw!R205C43</stp>
        <stp>EQY_FUND_CRNCY=USD</stp>
        <stp>FA_ADJUSTED=Y</stp>
        <tr r="AQ205" s="4"/>
      </tp>
      <tp>
        <v>1231.5121999999999</v>
        <stp/>
        <stp>##V3_BDHV12</stp>
        <stp>CATM US Equity</stp>
        <stp>CUR_MKT_CAP</stp>
        <stp>10/24/2018</stp>
        <stp>10/24/2018</stp>
        <stp>[new model.xlsx]Raw!R155C33</stp>
        <stp>EQY_FUND_CRNCY=USD</stp>
        <tr r="AG155" s="4"/>
      </tp>
      <tp>
        <v>39.594000000000001</v>
        <stp/>
        <stp>##V3_BDPV12</stp>
        <stp>WK US Equity</stp>
        <stp>IS_GENL_&amp;_ADMIN_EXPN_COMP_BASIS</stp>
        <stp>[new model.xlsx]Raw!R153C42</stp>
        <stp>BEST_FPERIOD_OVERRIDE=1TY</stp>
        <stp>EQY_FUND_CRNCY=USD</stp>
        <stp>FA_ADJUSTED=Y</stp>
        <tr r="AP153" s="4"/>
      </tp>
      <tp>
        <v>51.544999999999995</v>
        <stp/>
        <stp>##V3_BDPV12</stp>
        <stp>PCTY US EQUITY</stp>
        <stp>TRAIL_12M_EBITDA</stp>
        <stp>[new model.xlsx]Raw (2)!R54C43</stp>
        <stp>EQY_FUND_CRNCY=USD</stp>
        <stp>FA_ADJUSTED=Y</stp>
        <tr r="AQ54" s="12"/>
      </tp>
      <tp>
        <v>-24.201000000000001</v>
        <stp/>
        <stp>##V3_BDPV12</stp>
        <stp>PFPT US EQUITY</stp>
        <stp>TRAIL_12M_EBITDA</stp>
        <stp>[new model.xlsx]Raw (2)!R34C43</stp>
        <stp>EQY_FUND_CRNCY=USD</stp>
        <stp>FA_ADJUSTED=Y</stp>
        <tr r="AQ34" s="12"/>
      </tp>
      <tp>
        <v>176.16399999999999</v>
        <stp/>
        <stp>##V3_BDPV12</stp>
        <stp>PAYC US EQUITY</stp>
        <stp>TRAIL_12M_EBITDA</stp>
        <stp>[new model.xlsx]Raw (2)!R41C43</stp>
        <stp>EQY_FUND_CRNCY=USD</stp>
        <stp>FA_ADJUSTED=Y</stp>
        <tr r="AQ41" s="12"/>
      </tp>
      <tp t="s">
        <v>#N/A N/A</v>
        <stp/>
        <stp>##V3_BDPV12</stp>
        <stp>MMS US Equity</stp>
        <stp>IS_GENL_&amp;_ADMIN_EXPN_COMP_BASIS</stp>
        <stp>[new model.xlsx]Raw!R89C42</stp>
        <stp>BEST_FPERIOD_OVERRIDE=1TY</stp>
        <stp>EQY_FUND_CRNCY=USD</stp>
        <stp>FA_ADJUSTED=Y</stp>
        <tr r="AP89" s="4"/>
      </tp>
      <tp>
        <v>33.378</v>
        <stp/>
        <stp>##V3_BDPV12</stp>
        <stp>KXS CN Equity</stp>
        <stp>TRAIL_12M_EBITDA</stp>
        <stp>[new model.xlsx]Raw!R139C43</stp>
        <stp>EQY_FUND_CRNCY=USD</stp>
        <stp>FA_ADJUSTED=Y</stp>
        <tr r="AQ139" s="4"/>
      </tp>
      <tp t="s">
        <v>#N/A N/A</v>
        <stp/>
        <stp>##V3_BDPV12</stp>
        <stp>HUT CN Equity</stp>
        <stp>TRAIL_12M_EBITDA</stp>
        <stp>[new model.xlsx]Raw!R216C43</stp>
        <stp>EQY_FUND_CRNCY=USD</stp>
        <stp>FA_ADJUSTED=Y</stp>
        <tr r="AQ216" s="4"/>
      </tp>
      <tp>
        <v>317.05200000000002</v>
        <stp/>
        <stp>##V3_BDPV12</stp>
        <stp>QLYS US EQUITY</stp>
        <stp>BEST_SALES</stp>
        <stp>[new model.xlsx]Raw (2)!R57C36</stp>
        <stp>BEST_FPERIOD_OVERRIDE=1TY</stp>
        <stp>EQY_FUND_CRNCY=USD</stp>
        <stp>FA_ADJUSTED=Y</stp>
        <tr r="AJ57" s="12"/>
      </tp>
      <tp>
        <v>1303.3610000000001</v>
        <stp/>
        <stp>##V3_BDPV12</stp>
        <stp>ULTI US EQUITY</stp>
        <stp>BEST_SALES</stp>
        <stp>[new model.xlsx]Raw (2)!R53C36</stp>
        <stp>BEST_FPERIOD_OVERRIDE=1TY</stp>
        <stp>EQY_FUND_CRNCY=USD</stp>
        <stp>FA_ADJUSTED=Y</stp>
        <tr r="AJ53" s="12"/>
      </tp>
      <tp t="s">
        <v>#N/A N/A</v>
        <stp/>
        <stp>##V3_BDPV12</stp>
        <stp>SSC US Equity</stp>
        <stp>BEST_NET_INCOME</stp>
        <stp>[new model.xlsx]Raw!R207C46</stp>
        <stp>BEST_FPERIOD_OVERRIDE=1TY</stp>
        <stp>EQY_FUND_CRNCY=USD</stp>
        <stp>FA_ADJUSTED=Y</stp>
        <tr r="AT207" s="4"/>
      </tp>
      <tp>
        <v>553.25599999999997</v>
        <stp/>
        <stp>##V3_BDPV12</stp>
        <stp>NOW US Equity</stp>
        <stp>BEST_NET_INCOME</stp>
        <stp>[new model.xlsx]Raw!R25C46</stp>
        <stp>BEST_FPERIOD_OVERRIDE=1TY</stp>
        <stp>EQY_FUND_CRNCY=USD</stp>
        <stp>FA_ADJUSTED=Y</stp>
        <tr r="AT25" s="4"/>
      </tp>
      <tp>
        <v>278.02500000000003</v>
        <stp/>
        <stp>##V3_BDPV12</stp>
        <stp>ZUO US EQUITY</stp>
        <stp>BEST_SALES</stp>
        <stp>[new model.xlsx]Raw (2)!R15C36</stp>
        <stp>BEST_FPERIOD_OVERRIDE=1TY</stp>
        <stp>EQY_FUND_CRNCY=USD</stp>
        <stp>FA_ADJUSTED=Y</stp>
        <tr r="AJ15" s="12"/>
      </tp>
      <tp>
        <v>12065.471</v>
        <stp/>
        <stp>##V3_BDPV12</stp>
        <stp>V US Equity</stp>
        <stp>BEST_NET_INCOME</stp>
        <stp>[new model.xlsx]Raw!R15C46</stp>
        <stp>BEST_FPERIOD_OVERRIDE=1TY</stp>
        <stp>EQY_FUND_CRNCY=USD</stp>
        <stp>FA_ADJUSTED=Y</stp>
        <tr r="AT15" s="4"/>
      </tp>
      <tp>
        <v>91.713000000000008</v>
        <stp/>
        <stp>##V3_BDPV12</stp>
        <stp>SWI US Equity</stp>
        <stp>BEST_GROSS_MARGIN</stp>
        <stp>[new model.xlsx]Raw!R84C39</stp>
        <stp>BEST_FPERIOD_OVERRIDE=1TY</stp>
        <stp>EQY_FUND_CRNCY=USD</stp>
        <stp>FA_ADJUSTED=Y</stp>
        <tr r="AM84" s="4"/>
      </tp>
      <tp>
        <v>77.938000000000002</v>
        <stp/>
        <stp>##V3_BDPV12</stp>
        <stp>PFPT US Equity</stp>
        <stp>BEST_GROSS_MARGIN</stp>
        <stp>[new model.xlsx]Raw!R77C39</stp>
        <stp>BEST_FPERIOD_OVERRIDE=1TY</stp>
        <stp>EQY_FUND_CRNCY=USD</stp>
        <stp>FA_ADJUSTED=Y</stp>
        <tr r="AM77" s="4"/>
      </tp>
      <tp>
        <v>2403.36</v>
        <stp/>
        <stp>##V3_BDPV12</stp>
        <stp>MMS US Equity</stp>
        <stp>Sales_rev_turn</stp>
        <stp>[new model.xlsx]Combined Full Sample!R65C7</stp>
        <stp>EQY_FUND_YEAR=2016</stp>
        <tr r="G65" s="14"/>
      </tp>
      <tp>
        <v>-111</v>
        <stp/>
        <stp>##V3_BDPV12</stp>
        <stp>MDB US Equity</stp>
        <stp>TRAIL_12M_NET_INC</stp>
        <stp>[new model.xlsx]Raw (2)!R17C45</stp>
        <stp>EQY_FUND_CRNCY=USD</stp>
        <stp>FA_ADJUSTED=Y</stp>
        <tr r="AS17" s="12"/>
      </tp>
      <tp>
        <v>375.49599999999998</v>
        <stp/>
        <stp>##V3_BDPV12</stp>
        <stp>PFPT US Equity</stp>
        <stp>Sales_rev_turn</stp>
        <stp>[new model.xlsx]Combined Full Sample!R56C7</stp>
        <stp>EQY_FUND_YEAR=2016</stp>
        <tr r="G56" s="14"/>
      </tp>
      <tp t="s">
        <v>#N/A N/A</v>
        <stp/>
        <stp>##V3_BDPV12</stp>
        <stp>CYRN US Equity</stp>
        <stp>BEST_EBITDA</stp>
        <stp>[new model.xlsx]Raw!R220C44</stp>
        <stp>BEST_FPERIOD_OVERRIDE=1TY</stp>
        <stp>EQY_FUND_CRNCY=USD</stp>
        <stp>FA_ADJUSTED=Y</stp>
        <tr r="AR220" s="4"/>
      </tp>
      <tp>
        <v>93.974000000000004</v>
        <stp/>
        <stp>##V3_BDPV12</stp>
        <stp>ALRM US Equity</stp>
        <stp>BEST_EBITDA</stp>
        <stp>[new model.xlsx]Raw!R120C44</stp>
        <stp>BEST_FPERIOD_OVERRIDE=1TY</stp>
        <stp>EQY_FUND_CRNCY=USD</stp>
        <stp>FA_ADJUSTED=Y</stp>
        <tr r="AR120" s="4"/>
      </tp>
      <tp>
        <v>28.942</v>
        <stp/>
        <stp>##V3_BDPV12</stp>
        <stp>ESTC US Equity</stp>
        <stp>IS_GENL_&amp;_ADMIN_EXPN_COMP_BASIS</stp>
        <stp>[new model.xlsx]Raw!R85C42</stp>
        <stp>BEST_FPERIOD_OVERRIDE=1TY</stp>
        <stp>EQY_FUND_CRNCY=USD</stp>
        <stp>FA_ADJUSTED=Y</stp>
        <tr r="AP85" s="4"/>
      </tp>
      <tp t="s">
        <v>Data Processing &amp; Outsourced S</v>
        <stp/>
        <stp>##V3_BDPV12</stp>
        <stp>HUT CN Equity</stp>
        <stp>GICS_SUB_INDUSTRY_NAME</stp>
        <stp>[new model.xlsx]Raw!R216C32</stp>
        <tr r="AF216" s="4"/>
      </tp>
      <tp>
        <v>500.72949999999997</v>
        <stp/>
        <stp>##V3_BDHV12</stp>
        <stp>EVRI US Equity</stp>
        <stp>CUR_MKT_CAP</stp>
        <stp>10/24/2018</stp>
        <stp>10/24/2018</stp>
        <stp>[new model.xlsx]Raw!R182C33</stp>
        <stp>EQY_FUND_CRNCY=USD</stp>
        <tr r="AG182" s="4"/>
      </tp>
      <tp>
        <v>304.5496</v>
        <stp/>
        <stp>##V3_BDHV12</stp>
        <stp>ATTU US Equity</stp>
        <stp>CUR_MKT_CAP</stp>
        <stp>10/24/2018</stp>
        <stp>10/24/2018</stp>
        <stp>[new model.xlsx]Raw!R196C33</stp>
        <stp>EQY_FUND_CRNCY=USD</stp>
        <tr r="AG196" s="4"/>
      </tp>
      <tp>
        <v>7239.0344999999998</v>
        <stp/>
        <stp>##V3_BDHV12</stp>
        <stp>PAYC US EQUITY</stp>
        <stp>CUR_MKT_CAP</stp>
        <stp>10/24/2018</stp>
        <stp>10/24/2018</stp>
        <stp>[new model.xlsx]Raw (2)!R41C32</stp>
        <stp>EQY_FUND_CRNCY=USD</stp>
        <tr r="AF41" s="12"/>
      </tp>
      <tp>
        <v>2500.8903</v>
        <stp/>
        <stp>##V3_BDHV12</stp>
        <stp>GSKY US Equity</stp>
        <stp>CUR_MKT_CAP</stp>
        <stp>10/24/2018</stp>
        <stp>10/24/2018</stp>
        <stp>[new model.xlsx]Raw!R110C33</stp>
        <stp>EQY_FUND_CRNCY=USD</stp>
        <tr r="AG110" s="4"/>
      </tp>
      <tp>
        <v>1065.7830000000001</v>
        <stp/>
        <stp>##V3_BDPV12</stp>
        <stp>SYMC US Equity</stp>
        <stp>BEST_NET_INCOME</stp>
        <stp>[new model.xlsx]Raw!R50C46</stp>
        <stp>BEST_FPERIOD_OVERRIDE=1TY</stp>
        <stp>EQY_FUND_CRNCY=USD</stp>
        <stp>FA_ADJUSTED=Y</stp>
        <tr r="AT50" s="4"/>
      </tp>
      <tp>
        <v>71.957999999999998</v>
        <stp/>
        <stp>##V3_BDPV12</stp>
        <stp>TYPE US Equity</stp>
        <stp>BEST_EBITDA</stp>
        <stp>[new model.xlsx]Raw!R172C44</stp>
        <stp>BEST_FPERIOD_OVERRIDE=1TY</stp>
        <stp>EQY_FUND_CRNCY=USD</stp>
        <stp>FA_ADJUSTED=Y</stp>
        <tr r="AR172" s="4"/>
      </tp>
      <tp>
        <v>1995.7977000000001</v>
        <stp/>
        <stp>##V3_BDHV12</stp>
        <stp>APPF US Equity</stp>
        <stp>CUR_MKT_CAP</stp>
        <stp>10/24/2018</stp>
        <stp>10/24/2018</stp>
        <stp>[new model.xlsx]Raw!R126C33</stp>
        <stp>EQY_FUND_CRNCY=USD</stp>
        <tr r="AG126" s="4"/>
      </tp>
      <tp>
        <v>1457.7705000000001</v>
        <stp/>
        <stp>##V3_BDHV12</stp>
        <stp>APPN US Equity</stp>
        <stp>CUR_MKT_CAP</stp>
        <stp>10/24/2018</stp>
        <stp>10/24/2018</stp>
        <stp>[new model.xlsx]Raw!R146C33</stp>
        <stp>EQY_FUND_CRNCY=USD</stp>
        <tr r="AG146" s="4"/>
      </tp>
      <tp>
        <v>3229.7860000000001</v>
        <stp/>
        <stp>##V3_BDPV12</stp>
        <stp>PYPL US Equity</stp>
        <stp>BEST_NET_INCOME</stp>
        <stp>[new model.xlsx]Raw!R20C46</stp>
        <stp>BEST_FPERIOD_OVERRIDE=1TY</stp>
        <stp>EQY_FUND_CRNCY=USD</stp>
        <stp>FA_ADJUSTED=Y</stp>
        <tr r="AT20" s="4"/>
      </tp>
      <tp>
        <v>-11.851999999999999</v>
        <stp/>
        <stp>##V3_BDPV12</stp>
        <stp>MODN US Equity</stp>
        <stp>TRAIL_12M_EBITDA</stp>
        <stp>[new model.xlsx]Raw!R183C43</stp>
        <stp>EQY_FUND_CRNCY=USD</stp>
        <stp>FA_ADJUSTED=Y</stp>
        <tr r="AQ183" s="4"/>
      </tp>
      <tp>
        <v>-8.8520000000000003</v>
        <stp/>
        <stp>##V3_BDPV12</stp>
        <stp>ALLT US Equity</stp>
        <stp>TRAIL_12M_EBITDA</stp>
        <stp>[new model.xlsx]Raw!R209C43</stp>
        <stp>EQY_FUND_CRNCY=USD</stp>
        <stp>FA_ADJUSTED=Y</stp>
        <tr r="AQ209" s="4"/>
      </tp>
      <tp t="s">
        <v>Application Software</v>
        <stp/>
        <stp>##V3_BDPV12</stp>
        <stp>VHC US Equity</stp>
        <stp>GICS_SUB_INDUSTRY_NAME</stp>
        <stp>[new model.xlsx]Raw!R208C32</stp>
        <tr r="AF208" s="4"/>
      </tp>
      <tp>
        <v>1179.9692</v>
        <stp/>
        <stp>##V3_BDHV12</stp>
        <stp>CMCM US Equity</stp>
        <stp>CUR_MKT_CAP</stp>
        <stp>10/24/2018</stp>
        <stp>10/24/2018</stp>
        <stp>[new model.xlsx]Raw!R164C33</stp>
        <stp>EQY_FUND_CRNCY=USD</stp>
        <tr r="AG164" s="4"/>
      </tp>
      <tp>
        <v>4494.1611999999996</v>
        <stp/>
        <stp>##V3_BDHV12</stp>
        <stp>SWI US Equity</stp>
        <stp>CUR_MKT_CAP</stp>
        <stp>10/24/2018</stp>
        <stp>10/24/2018</stp>
        <stp>[new model.xlsx]Raw!R84C33</stp>
        <stp>EQY_FUND_CRNCY=USD</stp>
        <tr r="AG84" s="4"/>
      </tp>
      <tp>
        <v>-38.588999999999999</v>
        <stp/>
        <stp>##V3_BDPV12</stp>
        <stp>MOBL US Equity</stp>
        <stp>TRAIL_12M_EBITDA</stp>
        <stp>[new model.xlsx]Raw!R185C43</stp>
        <stp>EQY_FUND_CRNCY=USD</stp>
        <stp>FA_ADJUSTED=Y</stp>
        <tr r="AQ185" s="4"/>
      </tp>
      <tp>
        <v>177156.72020000001</v>
        <stp/>
        <stp>##V3_BDHV12</stp>
        <stp>ORCL US Equity</stp>
        <stp>CUR_MKT_CAP</stp>
        <stp>10/24/2018</stp>
        <stp>10/24/2018</stp>
        <stp>[new model.xlsx]Raw!R17C33</stp>
        <stp>EQY_FUND_CRNCY=USD</stp>
        <tr r="AG17" s="4"/>
      </tp>
      <tp t="s">
        <v>#N/A N/A</v>
        <stp/>
        <stp>##V3_BDPV12</stp>
        <stp>DOMO US Equity</stp>
        <stp>TRAIL_12M_EBITDA</stp>
        <stp>[new model.xlsx]Raw!R186C43</stp>
        <stp>EQY_FUND_CRNCY=USD</stp>
        <stp>FA_ADJUSTED=Y</stp>
        <tr r="AQ186" s="4"/>
      </tp>
      <tp t="s">
        <v>Application Software</v>
        <stp/>
        <stp>##V3_BDPV12</stp>
        <stp>SUM CN Equity</stp>
        <stp>GICS_SUB_INDUSTRY_NAME</stp>
        <stp>[new model.xlsx]Raw!R184C32</stp>
        <tr r="AF184" s="4"/>
      </tp>
      <tp>
        <v>13.39</v>
        <stp/>
        <stp>##V3_BDPV12</stp>
        <stp>ATTU US Equity</stp>
        <stp>BEST_EBITDA</stp>
        <stp>[new model.xlsx]Raw!R196C44</stp>
        <stp>BEST_FPERIOD_OVERRIDE=1TY</stp>
        <stp>EQY_FUND_CRNCY=USD</stp>
        <stp>FA_ADJUSTED=Y</stp>
        <tr r="AR196" s="4"/>
      </tp>
      <tp>
        <v>607.57100000000003</v>
        <stp/>
        <stp>##V3_BDPV12</stp>
        <stp>TVPT US Equity</stp>
        <stp>BEST_EBITDA</stp>
        <stp>[new model.xlsx]Raw!R132C44</stp>
        <stp>BEST_FPERIOD_OVERRIDE=1TY</stp>
        <stp>EQY_FUND_CRNCY=USD</stp>
        <stp>FA_ADJUSTED=Y</stp>
        <tr r="AR132" s="4"/>
      </tp>
      <tp>
        <v>-184.267</v>
        <stp/>
        <stp>##V3_BDPV12</stp>
        <stp>WDAY US EQUITY</stp>
        <stp>TRAIL_12M_EBITDA</stp>
        <stp>[new model.xlsx]Raw (2)!R35C43</stp>
        <stp>EQY_FUND_CRNCY=USD</stp>
        <stp>FA_ADJUSTED=Y</stp>
        <tr r="AQ35" s="12"/>
      </tp>
      <tp>
        <v>3166.7130000000002</v>
        <stp/>
        <stp>##V3_BDPV12</stp>
        <stp>NOW US EQUITY</stp>
        <stp>BEST_SALES</stp>
        <stp>[new model.xlsx]Raw (2)!R32C36</stp>
        <stp>BEST_FPERIOD_OVERRIDE=1TY</stp>
        <stp>EQY_FUND_CRNCY=USD</stp>
        <stp>FA_ADJUSTED=Y</stp>
        <tr r="AJ32" s="12"/>
      </tp>
      <tp t="s">
        <v>Enterprise Value</v>
        <stp/>
        <stp>##V3_BFIELDINFOV12</stp>
        <stp>[new model.xlsx]Sheet1!R5C28</stp>
        <stp>CURR_ENTP_VAL</stp>
        <tr r="AB5" s="184"/>
      </tp>
      <tp t="s">
        <v>Enterprise Value</v>
        <stp/>
        <stp>##V3_BFIELDINFOV12</stp>
        <stp>[new model.xlsx]Sheet1!R5C38</stp>
        <stp>CURR_ENTP_VAL</stp>
        <tr r="AL5" s="184"/>
      </tp>
      <tp t="s">
        <v>Enterprise Value</v>
        <stp/>
        <stp>##V3_BFIELDINFOV12</stp>
        <stp>[new model.xlsx]Sheet1!R5C18</stp>
        <stp>CURR_ENTP_VAL</stp>
        <tr r="R5" s="184"/>
      </tp>
      <tp t="s">
        <v>Enterprise Value</v>
        <stp/>
        <stp>##V3_BFIELDINFOV12</stp>
        <stp>[new model.xlsx]Sheet1!R5C68</stp>
        <stp>CURR_ENTP_VAL</stp>
        <tr r="BP5" s="184"/>
      </tp>
      <tp t="s">
        <v>Enterprise Value</v>
        <stp/>
        <stp>##V3_BFIELDINFOV12</stp>
        <stp>[new model.xlsx]Sheet1!R5C78</stp>
        <stp>CURR_ENTP_VAL</stp>
        <tr r="BZ5" s="184"/>
      </tp>
      <tp t="s">
        <v>Enterprise Value</v>
        <stp/>
        <stp>##V3_BFIELDINFOV12</stp>
        <stp>[new model.xlsx]Sheet1!R5C48</stp>
        <stp>CURR_ENTP_VAL</stp>
        <tr r="AV5" s="184"/>
      </tp>
      <tp t="s">
        <v>Enterprise Value</v>
        <stp/>
        <stp>##V3_BFIELDINFOV12</stp>
        <stp>[new model.xlsx]Sheet1!R5C58</stp>
        <stp>CURR_ENTP_VAL</stp>
        <tr r="BF5" s="184"/>
      </tp>
      <tp t="s">
        <v>Enterprise Value</v>
        <stp/>
        <stp>##V3_BFIELDINFOV12</stp>
        <stp>[new model.xlsx]Sheet1!R5C88</stp>
        <stp>CURR_ENTP_VAL</stp>
        <tr r="CJ5" s="184"/>
      </tp>
      <tp t="s">
        <v>Enterprise Value</v>
        <stp/>
        <stp>##V3_BFIELDINFOV12</stp>
        <stp>[new model.xlsx]Sheet1!R5C98</stp>
        <stp>CURR_ENTP_VAL</stp>
        <tr r="CT5" s="184"/>
      </tp>
      <tp>
        <v>166.3</v>
        <stp/>
        <stp>##V3_BDPV12</stp>
        <stp>ADS US Equity</stp>
        <stp>IS_GENL_&amp;_ADMIN_EXPN_COMP_BASIS</stp>
        <stp>[new model.xlsx]Raw!R52C42</stp>
        <stp>BEST_FPERIOD_OVERRIDE=1TY</stp>
        <stp>EQY_FUND_CRNCY=USD</stp>
        <stp>FA_ADJUSTED=Y</stp>
        <tr r="AP52" s="4"/>
      </tp>
      <tp>
        <v>1549.981</v>
        <stp/>
        <stp>##V3_BDPV12</stp>
        <stp>DBX US EQUITY</stp>
        <stp>BEST_SALES</stp>
        <stp>[new model.xlsx]Raw (2)!R22C36</stp>
        <stp>BEST_FPERIOD_OVERRIDE=1TY</stp>
        <stp>EQY_FUND_CRNCY=USD</stp>
        <stp>FA_ADJUSTED=Y</stp>
        <tr r="AJ22" s="12"/>
      </tp>
      <tp>
        <v>-23.433501</v>
        <stp/>
        <stp>##V3_BDPV12</stp>
        <stp>OPT CN Equity</stp>
        <stp>TRAIL_12M_EBITDA</stp>
        <stp>[new model.xlsx]Raw!R218C43</stp>
        <stp>EQY_FUND_CRNCY=USD</stp>
        <stp>FA_ADJUSTED=Y</stp>
        <tr r="AQ218" s="4"/>
      </tp>
      <tp>
        <v>700.1</v>
        <stp/>
        <stp>##V3_BDPV12</stp>
        <stp>BOX US EQUITY</stp>
        <stp>BEST_SALES</stp>
        <stp>[new model.xlsx]Raw (2)!R52C36</stp>
        <stp>BEST_FPERIOD_OVERRIDE=1TY</stp>
        <stp>EQY_FUND_CRNCY=USD</stp>
        <stp>FA_ADJUSTED=Y</stp>
        <tr r="AJ52" s="12"/>
      </tp>
      <tp>
        <v>-39.728000000000002</v>
        <stp/>
        <stp>##V3_BDPV12</stp>
        <stp>ZUO US Equity</stp>
        <stp>TRAIL_12M_EBITDA</stp>
        <stp>[new model.xlsx]Raw!R127C43</stp>
        <stp>EQY_FUND_CRNCY=USD</stp>
        <stp>FA_ADJUSTED=Y</stp>
        <tr r="AQ127" s="4"/>
      </tp>
      <tp>
        <v>88.019999999999982</v>
        <stp/>
        <stp>##V3_BDPV12</stp>
        <stp>ZUO US EQUITY</stp>
        <stp>TRAIL_12M_GROSS_PROFIT</stp>
        <stp>[new model.xlsx]Raw (2)!R15C38</stp>
        <stp>EQY_FUND_CRNCY=USD</stp>
        <stp>FA_ADJUSTED=Y</stp>
        <tr r="AL15" s="12"/>
      </tp>
      <tp>
        <v>659.4</v>
        <stp/>
        <stp>##V3_BDPV12</stp>
        <stp>PAYC US EQUITY</stp>
        <stp>BEST_SALES</stp>
        <stp>[new model.xlsx]Raw (2)!R41C36</stp>
        <stp>BEST_FPERIOD_OVERRIDE=1TY</stp>
        <stp>EQY_FUND_CRNCY=USD</stp>
        <stp>FA_ADJUSTED=Y</stp>
        <tr r="AJ41" s="12"/>
      </tp>
      <tp>
        <v>780.29300000000001</v>
        <stp/>
        <stp>##V3_BDPV12</stp>
        <stp>RNG US EQUITY</stp>
        <stp>BEST_SALES</stp>
        <stp>[new model.xlsx]Raw (2)!R42C36</stp>
        <stp>BEST_FPERIOD_OVERRIDE=1TY</stp>
        <stp>EQY_FUND_CRNCY=USD</stp>
        <stp>FA_ADJUSTED=Y</stp>
        <tr r="AJ42" s="12"/>
      </tp>
      <tp>
        <v>70.043999999999997</v>
        <stp/>
        <stp>##V3_BDPV12</stp>
        <stp>PCTY US EQUITY</stp>
        <stp>BEST_GROSS_MARGIN</stp>
        <stp>[new model.xlsx]Raw (2)!R54C39</stp>
        <stp>BEST_FPERIOD_OVERRIDE=1TY</stp>
        <stp>EQY_FUND_CRNCY=USD</stp>
        <stp>FA_ADJUSTED=Y</stp>
        <tr r="AM54" s="12"/>
      </tp>
      <tp>
        <v>11584</v>
        <stp/>
        <stp>##V3_BDPV12</stp>
        <stp>FDC US Equity</stp>
        <stp>Sales_rev_turn</stp>
        <stp>[new model.xlsx]Combined Full Sample!R17C7</stp>
        <stp>EQY_FUND_YEAR=2016</stp>
        <tr r="G17" s="14"/>
      </tp>
      <tp>
        <v>2898.15</v>
        <stp/>
        <stp>##V3_BDPV12</stp>
        <stp>GPN US Equity</stp>
        <stp>Sales_rev_turn</stp>
        <stp>[new model.xlsx]Combined Full Sample!R19C7</stp>
        <stp>EQY_FUND_YEAR=2016</stp>
        <tr r="G19" s="14"/>
      </tp>
      <tp>
        <v>1390.5129999999999</v>
        <stp/>
        <stp>##V3_BDPV12</stp>
        <stp>NOW US Equity</stp>
        <stp>Sales_rev_turn</stp>
        <stp>[new model.xlsx]Combined Full Sample!R11C7</stp>
        <stp>EQY_FUND_YEAR=2016</stp>
        <tr r="G11" s="14"/>
      </tp>
      <tp>
        <v>75.94</v>
        <stp/>
        <stp>##V3_BDPV12</stp>
        <stp>YEXT US EQUITY</stp>
        <stp>BEST_GROSS_MARGIN</stp>
        <stp>[new model.xlsx]Raw (2)!R39C39</stp>
        <stp>BEST_FPERIOD_OVERRIDE=1TY</stp>
        <stp>EQY_FUND_CRNCY=USD</stp>
        <stp>FA_ADJUSTED=Y</stp>
        <tr r="AM39" s="12"/>
      </tp>
      <tp>
        <v>2052.23</v>
        <stp/>
        <stp>##V3_BDPV12</stp>
        <stp>RHT US Equity</stp>
        <stp>Sales_rev_turn</stp>
        <stp>[new model.xlsx]Combined Full Sample!R16C7</stp>
        <stp>EQY_FUND_YEAR=2016</stp>
        <tr r="G16" s="14"/>
      </tp>
      <tp>
        <v>90.5</v>
        <stp/>
        <stp>##V3_BDPV12</stp>
        <stp>CDNS US Equity</stp>
        <stp>BEST_GROSS_MARGIN</stp>
        <stp>[new model.xlsx]Raw!R47C39</stp>
        <stp>BEST_FPERIOD_OVERRIDE=1TY</stp>
        <stp>EQY_FUND_CRNCY=USD</stp>
        <stp>FA_ADJUSTED=Y</stp>
        <tr r="AM47" s="4"/>
      </tp>
      <tp>
        <v>127.26635572468435</v>
        <stp/>
        <stp>##V3_BDPV12</stp>
        <stp>GBG LN Equity</stp>
        <stp>TRAIL_12M_GROSS_PROFIT</stp>
        <stp>[new model.xlsx]Raw (2)!R103C38</stp>
        <stp>EQY_FUND_CRNCY=USD</stp>
        <stp>FA_ADJUSTED=Y</stp>
        <tr r="AL103" s="12"/>
      </tp>
      <tp t="s">
        <v>Data Processing &amp; Outsourced S</v>
        <stp/>
        <stp>##V3_BDPV12</stp>
        <stp>PYPL US Equity</stp>
        <stp>GICS_SUB_INDUSTRY_NAME</stp>
        <stp>[new model.xlsx]Raw!R20C32</stp>
        <tr r="AF20" s="4"/>
      </tp>
      <tp>
        <v>97880.02</v>
        <stp/>
        <stp>##V3_BDHV12</stp>
        <stp>PYPL US Equity</stp>
        <stp>CUR_MKT_CAP</stp>
        <stp>10/24/2018</stp>
        <stp>10/24/2018</stp>
        <stp>[new model.xlsx]Raw!R20C33</stp>
        <stp>EQY_FUND_CRNCY=USD</stp>
        <tr r="AG20" s="4"/>
      </tp>
      <tp t="s">
        <v>Application Software</v>
        <stp/>
        <stp>##V3_BDPV12</stp>
        <stp>BOX US Equity</stp>
        <stp>GICS_SUB_INDUSTRY_NAME</stp>
        <stp>[new model.xlsx]Raw!R106C32</stp>
        <tr r="AF106" s="4"/>
      </tp>
      <tp>
        <v>1741.6867999999999</v>
        <stp/>
        <stp>##V3_BDHV12</stp>
        <stp>AVYA US Equity</stp>
        <stp>CUR_MKT_CAP</stp>
        <stp>10/24/2018</stp>
        <stp>10/24/2018</stp>
        <stp>[new model.xlsx]Raw!R131C33</stp>
        <stp>EQY_FUND_CRNCY=USD</stp>
        <tr r="AG131" s="4"/>
      </tp>
      <tp>
        <v>2981.6839999999997</v>
        <stp/>
        <stp>##V3_BDPV12</stp>
        <stp>SQ US EQUITY</stp>
        <stp>TRAIL_12M_NET_SALES</stp>
        <stp>[new model.xlsx]Raw (2)!R55C35</stp>
        <stp>EQY_FUND_CRNCY=USD</stp>
        <stp>FA_ADJUSTED=Y</stp>
        <tr r="AI55" s="12"/>
      </tp>
      <tp>
        <v>2774.3454000000002</v>
        <stp/>
        <stp>##V3_BDHV12</stp>
        <stp>CSOD US Equity</stp>
        <stp>CUR_MKT_CAP</stp>
        <stp>10/24/2018</stp>
        <stp>10/24/2018</stp>
        <stp>[new model.xlsx]Raw!R103C33</stp>
        <stp>EQY_FUND_CRNCY=USD</stp>
        <tr r="AG103" s="4"/>
      </tp>
      <tp>
        <v>2763.2298000000001</v>
        <stp/>
        <stp>##V3_BDHV12</stp>
        <stp>ELLI US Equity</stp>
        <stp>CUR_MKT_CAP</stp>
        <stp>10/24/2018</stp>
        <stp>10/24/2018</stp>
        <stp>[new model.xlsx]Raw!R105C33</stp>
        <stp>EQY_FUND_CRNCY=USD</stp>
        <tr r="AG105" s="4"/>
      </tp>
      <tp>
        <v>31.48</v>
        <stp/>
        <stp>##V3_BDPV12</stp>
        <stp>MSTR US Equity</stp>
        <stp>BEST_EBITDA</stp>
        <stp>[new model.xlsx]Raw!R151C44</stp>
        <stp>BEST_FPERIOD_OVERRIDE=1TY</stp>
        <stp>EQY_FUND_CRNCY=USD</stp>
        <stp>FA_ADJUSTED=Y</stp>
        <tr r="AR151" s="4"/>
      </tp>
      <tp t="s">
        <v>Systems Software</v>
        <stp/>
        <stp>##V3_BDPV12</stp>
        <stp>SYMC US Equity</stp>
        <stp>GICS_SUB_INDUSTRY_NAME</stp>
        <stp>[new model.xlsx]Raw!R50C32</stp>
        <tr r="AF50" s="4"/>
      </tp>
      <tp>
        <v>264.56</v>
        <stp/>
        <stp>##V3_BDPV12</stp>
        <stp>SPSC US Equity</stp>
        <stp>BEST_SALES</stp>
        <stp>[new model.xlsx]Raw (2)!R102C36</stp>
        <stp>BEST_FPERIOD_OVERRIDE=1TY</stp>
        <stp>EQY_FUND_CRNCY=USD</stp>
        <stp>FA_ADJUSTED=Y</stp>
        <tr r="AJ102" s="12"/>
      </tp>
      <tp>
        <v>2881.2671</v>
        <stp/>
        <stp>##V3_BDHV12</stp>
        <stp>ACIW US Equity</stp>
        <stp>CUR_MKT_CAP</stp>
        <stp>10/24/2018</stp>
        <stp>10/24/2018</stp>
        <stp>[new model.xlsx]Raw!R101C33</stp>
        <stp>EQY_FUND_CRNCY=USD</stp>
        <tr r="AG101" s="4"/>
      </tp>
      <tp>
        <v>1995.7977000000001</v>
        <stp/>
        <stp>##V3_BDHV12</stp>
        <stp>APPF US EQUITY</stp>
        <stp>CUR_MKT_CAP</stp>
        <stp>10/24/2018</stp>
        <stp>10/24/2018</stp>
        <stp>[new model.xlsx]Raw (2)!R43C32</stp>
        <stp>EQY_FUND_CRNCY=USD</stp>
        <tr r="AF43" s="12"/>
      </tp>
      <tp>
        <v>725.24800000000005</v>
        <stp/>
        <stp>##V3_BDHV12</stp>
        <stp>CASS US Equity</stp>
        <stp>CUR_MKT_CAP</stp>
        <stp>10/24/2018</stp>
        <stp>10/24/2018</stp>
        <stp>[new model.xlsx]Raw!R173C33</stp>
        <stp>EQY_FUND_CRNCY=USD</stp>
        <tr r="AG173" s="4"/>
      </tp>
      <tp>
        <v>-13.432</v>
        <stp/>
        <stp>##V3_BDPV12</stp>
        <stp>INST US Equity</stp>
        <stp>BEST_EBITDA</stp>
        <stp>[new model.xlsx]Raw!R166C44</stp>
        <stp>BEST_FPERIOD_OVERRIDE=1TY</stp>
        <stp>EQY_FUND_CRNCY=USD</stp>
        <stp>FA_ADJUSTED=Y</stp>
        <tr r="AR166" s="4"/>
      </tp>
      <tp>
        <v>13.1</v>
        <stp/>
        <stp>##V3_BDPV12</stp>
        <stp>SRT US Equity</stp>
        <stp>BEST_NET_INCOME</stp>
        <stp>[new model.xlsx]Raw!R210C46</stp>
        <stp>BEST_FPERIOD_OVERRIDE=1TY</stp>
        <stp>EQY_FUND_CRNCY=USD</stp>
        <stp>FA_ADJUSTED=Y</stp>
        <tr r="AT210" s="4"/>
      </tp>
      <tp t="s">
        <v>Enterprise Value</v>
        <stp/>
        <stp>##V3_BFIELDINFOV12</stp>
        <stp>[new model.xlsx]Sheet1!R5C29</stp>
        <stp>CURR_ENTP_VAL</stp>
        <tr r="AC5" s="184"/>
      </tp>
      <tp t="s">
        <v>Enterprise Value</v>
        <stp/>
        <stp>##V3_BFIELDINFOV12</stp>
        <stp>[new model.xlsx]Sheet1!R5C39</stp>
        <stp>CURR_ENTP_VAL</stp>
        <tr r="AM5" s="184"/>
      </tp>
      <tp t="s">
        <v>Enterprise Value</v>
        <stp/>
        <stp>##V3_BFIELDINFOV12</stp>
        <stp>[new model.xlsx]Sheet1!R5C19</stp>
        <stp>CURR_ENTP_VAL</stp>
        <tr r="S5" s="184"/>
      </tp>
      <tp t="s">
        <v>Enterprise Value</v>
        <stp/>
        <stp>##V3_BFIELDINFOV12</stp>
        <stp>[new model.xlsx]Sheet1!R5C69</stp>
        <stp>CURR_ENTP_VAL</stp>
        <tr r="BQ5" s="184"/>
      </tp>
      <tp t="s">
        <v>Enterprise Value</v>
        <stp/>
        <stp>##V3_BFIELDINFOV12</stp>
        <stp>[new model.xlsx]Sheet1!R5C79</stp>
        <stp>CURR_ENTP_VAL</stp>
        <tr r="CA5" s="184"/>
      </tp>
      <tp t="s">
        <v>Enterprise Value</v>
        <stp/>
        <stp>##V3_BFIELDINFOV12</stp>
        <stp>[new model.xlsx]Sheet1!R5C49</stp>
        <stp>CURR_ENTP_VAL</stp>
        <tr r="AW5" s="184"/>
      </tp>
      <tp t="s">
        <v>Enterprise Value</v>
        <stp/>
        <stp>##V3_BFIELDINFOV12</stp>
        <stp>[new model.xlsx]Sheet1!R5C59</stp>
        <stp>CURR_ENTP_VAL</stp>
        <tr r="BG5" s="184"/>
      </tp>
      <tp t="s">
        <v>Enterprise Value</v>
        <stp/>
        <stp>##V3_BFIELDINFOV12</stp>
        <stp>[new model.xlsx]Sheet1!R5C89</stp>
        <stp>CURR_ENTP_VAL</stp>
        <tr r="CK5" s="184"/>
      </tp>
      <tp t="s">
        <v>Enterprise Value</v>
        <stp/>
        <stp>##V3_BFIELDINFOV12</stp>
        <stp>[new model.xlsx]Sheet1!R5C99</stp>
        <stp>CURR_ENTP_VAL</stp>
        <tr r="CU5" s="184"/>
      </tp>
      <tp>
        <v>209.36499999999998</v>
        <stp/>
        <stp>##V3_BDPV12</stp>
        <stp>VEEV US EQUITY</stp>
        <stp>TRAIL_12M_EBITDA</stp>
        <stp>[new model.xlsx]Raw (2)!R56C43</stp>
        <stp>EQY_FUND_CRNCY=USD</stp>
        <stp>FA_ADJUSTED=Y</stp>
        <tr r="AQ56" s="12"/>
      </tp>
      <tp t="s">
        <v>#N/A N/A</v>
        <stp/>
        <stp>##V3_BDPV12</stp>
        <stp>FIS US Equity</stp>
        <stp>IS_GENL_&amp;_ADMIN_EXPN_COMP_BASIS</stp>
        <stp>[new model.xlsx]Raw!R24C42</stp>
        <stp>BEST_FPERIOD_OVERRIDE=1TY</stp>
        <stp>EQY_FUND_CRNCY=USD</stp>
        <stp>FA_ADJUSTED=Y</stp>
        <tr r="AP24" s="4"/>
      </tp>
      <tp>
        <v>83.852000000000004</v>
        <stp/>
        <stp>##V3_BDPV12</stp>
        <stp>BB CN Equity</stp>
        <stp>BEST_NET_INCOME</stp>
        <stp>[new model.xlsx]Raw!R79C46</stp>
        <stp>BEST_FPERIOD_OVERRIDE=1TY</stp>
        <stp>EQY_FUND_CRNCY=USD</stp>
        <stp>FA_ADJUSTED=Y</stp>
        <tr r="AT79" s="4"/>
      </tp>
      <tp>
        <v>974.37900000000002</v>
        <stp/>
        <stp>##V3_BDPV12</stp>
        <stp>VEEV US EQUITY</stp>
        <stp>BEST_SALES</stp>
        <stp>[new model.xlsx]Raw (2)!R56C36</stp>
        <stp>BEST_FPERIOD_OVERRIDE=1TY</stp>
        <stp>EQY_FUND_CRNCY=USD</stp>
        <stp>FA_ADJUSTED=Y</stp>
        <tr r="AJ56" s="12"/>
      </tp>
      <tp>
        <v>273.46199999999999</v>
        <stp/>
        <stp>##V3_BDPV12</stp>
        <stp>YEXT US EQUITY</stp>
        <stp>BEST_SALES</stp>
        <stp>[new model.xlsx]Raw (2)!R39C36</stp>
        <stp>BEST_FPERIOD_OVERRIDE=1TY</stp>
        <stp>EQY_FUND_CRNCY=USD</stp>
        <stp>FA_ADJUSTED=Y</stp>
        <tr r="AJ39" s="12"/>
      </tp>
      <tp>
        <v>-51.175000000000004</v>
        <stp/>
        <stp>##V3_BDPV12</stp>
        <stp>ZUO US Equity</stp>
        <stp>BEST_NET_INCOME</stp>
        <stp>[new model.xlsx]Raw!R127C46</stp>
        <stp>BEST_FPERIOD_OVERRIDE=1TY</stp>
        <stp>EQY_FUND_CRNCY=USD</stp>
        <stp>FA_ADJUSTED=Y</stp>
        <tr r="AT127" s="4"/>
      </tp>
      <tp>
        <v>16.193999999999999</v>
        <stp/>
        <stp>##V3_BDPV12</stp>
        <stp>VHC US Equity</stp>
        <stp>IS_GENL_&amp;_ADMIN_EXPN_COMP_BASIS</stp>
        <stp>[new model.xlsx]Raw!R208C42</stp>
        <stp>BEST_FPERIOD_OVERRIDE=1TY</stp>
        <stp>EQY_FUND_CRNCY=USD</stp>
        <stp>FA_ADJUSTED=Y</stp>
        <tr r="AP208" s="4"/>
      </tp>
      <tp>
        <v>205.864</v>
        <stp/>
        <stp>##V3_BDPV12</stp>
        <stp>TWOU US Equity</stp>
        <stp>Sales_rev_turn</stp>
        <stp>[new model.xlsx]Combined Full Sample!R70C7</stp>
        <stp>EQY_FUND_YEAR=2016</stp>
        <tr r="G70" s="14"/>
      </tp>
      <tp>
        <v>75.412999999999997</v>
        <stp/>
        <stp>##V3_BDPV12</stp>
        <stp>WDAY US EQUITY</stp>
        <stp>BEST_GROSS_MARGIN</stp>
        <stp>[new model.xlsx]Raw (2)!R35C39</stp>
        <stp>BEST_FPERIOD_OVERRIDE=1TY</stp>
        <stp>EQY_FUND_CRNCY=USD</stp>
        <stp>FA_ADJUSTED=Y</stp>
        <tr r="AM35" s="12"/>
      </tp>
      <tp>
        <v>1138.385</v>
        <stp/>
        <stp>##V3_BDPV12</stp>
        <stp>PAGS US Equity</stp>
        <stp>Sales_rev_turn</stp>
        <stp>[new model.xlsx]Combined Full Sample!R36C7</stp>
        <stp>EQY_FUND_YEAR=2016</stp>
        <tr r="G36" s="14"/>
      </tp>
      <tp>
        <v>6.4513846153849999</v>
        <stp/>
        <stp>##V3_BDPV12</stp>
        <stp>MITK US Equity</stp>
        <stp>TRAIL_12M_EBITDA</stp>
        <stp>[new model.xlsx]Raw!R198C43</stp>
        <stp>EQY_FUND_CRNCY=USD</stp>
        <stp>FA_ADJUSTED=Y</stp>
        <tr r="AQ198" s="4"/>
      </tp>
      <tp>
        <v>8.359</v>
        <stp/>
        <stp>##V3_BDPV12</stp>
        <stp>SSTI US Equity</stp>
        <stp>BEST_EBITDA</stp>
        <stp>[new model.xlsx]Raw!R190C44</stp>
        <stp>BEST_FPERIOD_OVERRIDE=1TY</stp>
        <stp>EQY_FUND_CRNCY=USD</stp>
        <stp>FA_ADJUSTED=Y</stp>
        <tr r="AR190" s="4"/>
      </tp>
      <tp t="s">
        <v>#N/A N/A</v>
        <stp/>
        <stp>##V3_BDPV12</stp>
        <stp>CATI US Equity</stp>
        <stp>BEST_EBITDA</stp>
        <stp>[new model.xlsx]Raw!R200C44</stp>
        <stp>BEST_FPERIOD_OVERRIDE=1TY</stp>
        <stp>EQY_FUND_CRNCY=USD</stp>
        <stp>FA_ADJUSTED=Y</stp>
        <tr r="AR200" s="4"/>
      </tp>
      <tp t="s">
        <v>Data Processing &amp; Outsourced S</v>
        <stp/>
        <stp>##V3_BDPV12</stp>
        <stp>WNS US Equity</stp>
        <stp>GICS_SUB_INDUSTRY_NAME</stp>
        <stp>[new model.xlsx]Raw!R115C32</stp>
        <tr r="AF115" s="4"/>
      </tp>
      <tp>
        <v>18.972999999999999</v>
        <stp/>
        <stp>##V3_BDPV12</stp>
        <stp>QTWO US Equity</stp>
        <stp>BEST_EBITDA</stp>
        <stp>[new model.xlsx]Raw!R123C44</stp>
        <stp>BEST_FPERIOD_OVERRIDE=1TY</stp>
        <stp>EQY_FUND_CRNCY=USD</stp>
        <stp>FA_ADJUSTED=Y</stp>
        <tr r="AR123" s="4"/>
      </tp>
      <tp>
        <v>47.301000000000002</v>
        <stp/>
        <stp>##V3_BDPV12</stp>
        <stp>FIVN US Equity</stp>
        <stp>BEST_EBITDA</stp>
        <stp>[new model.xlsx]Raw!R122C44</stp>
        <stp>BEST_FPERIOD_OVERRIDE=1TY</stp>
        <stp>EQY_FUND_CRNCY=USD</stp>
        <stp>FA_ADJUSTED=Y</stp>
        <tr r="AR122" s="4"/>
      </tp>
      <tp>
        <v>21.452999999999999</v>
        <stp/>
        <stp>##V3_BDPV12</stp>
        <stp>LPSN US Equity</stp>
        <stp>BEST_EBITDA</stp>
        <stp>[new model.xlsx]Raw!R157C44</stp>
        <stp>BEST_FPERIOD_OVERRIDE=1TY</stp>
        <stp>EQY_FUND_CRNCY=USD</stp>
        <stp>FA_ADJUSTED=Y</stp>
        <tr r="AR157" s="4"/>
      </tp>
      <tp t="s">
        <v>Application Software</v>
        <stp/>
        <stp>##V3_BDPV12</stp>
        <stp>ENV US Equity</stp>
        <stp>GICS_SUB_INDUSTRY_NAME</stp>
        <stp>[new model.xlsx]Raw!R113C32</stp>
        <tr r="AF113" s="4"/>
      </tp>
      <tp>
        <v>1522.5295000000001</v>
        <stp/>
        <stp>##V3_BDHV12</stp>
        <stp>ENGH CN Equity</stp>
        <stp>CUR_MKT_CAP</stp>
        <stp>10/24/2018</stp>
        <stp>10/24/2018</stp>
        <stp>[new model.xlsx]Raw!R144C33</stp>
        <stp>EQY_FUND_CRNCY=USD</stp>
        <tr r="AG144" s="4"/>
      </tp>
      <tp>
        <v>2109.5857000000001</v>
        <stp/>
        <stp>##V3_BDHV12</stp>
        <stp>EXLS US Equity</stp>
        <stp>CUR_MKT_CAP</stp>
        <stp>10/24/2018</stp>
        <stp>10/24/2018</stp>
        <stp>[new model.xlsx]Raw!R124C33</stp>
        <stp>EQY_FUND_CRNCY=USD</stp>
        <tr r="AG124" s="4"/>
      </tp>
      <tp>
        <v>10.635</v>
        <stp/>
        <stp>##V3_BDPV12</stp>
        <stp>FIVN US Equity</stp>
        <stp>TRAIL_12M_EBITDA</stp>
        <stp>[new model.xlsx]Raw!R122C43</stp>
        <stp>EQY_FUND_CRNCY=USD</stp>
        <stp>FA_ADJUSTED=Y</stp>
        <tr r="AQ122" s="4"/>
      </tp>
      <tp>
        <v>302.565</v>
        <stp/>
        <stp>##V3_BDPV12</stp>
        <stp>CTXS US Equity</stp>
        <stp>IS_GENL_&amp;_ADMIN_EXPN_COMP_BASIS</stp>
        <stp>[new model.xlsx]Raw!R44C42</stp>
        <stp>BEST_FPERIOD_OVERRIDE=1TY</stp>
        <stp>EQY_FUND_CRNCY=USD</stp>
        <stp>FA_ADJUSTED=Y</stp>
        <tr r="AP44" s="4"/>
      </tp>
      <tp>
        <v>81.585771604145876</v>
        <stp/>
        <stp>##V3_BDPV12</stp>
        <stp>QIWI US Equity</stp>
        <stp>TRAIL_12M_EBITDA</stp>
        <stp>[new model.xlsx]Raw!R171C43</stp>
        <stp>EQY_FUND_CRNCY=USD</stp>
        <stp>FA_ADJUSTED=Y</stp>
        <tr r="AQ171" s="4"/>
      </tp>
      <tp>
        <v>830.18600000000015</v>
        <stp/>
        <stp>##V3_BDPV12</stp>
        <stp>RP US EQUITY</stp>
        <stp>TRAIL_12M_NET_SALES</stp>
        <stp>[new model.xlsx]Raw (2)!R50C35</stp>
        <stp>EQY_FUND_CRNCY=USD</stp>
        <stp>FA_ADJUSTED=Y</stp>
        <tr r="AI50" s="12"/>
      </tp>
      <tp>
        <v>234.48099999999999</v>
        <stp/>
        <stp>##V3_BDPV12</stp>
        <stp>CISN US Equity</stp>
        <stp>TRAIL_12M_EBITDA</stp>
        <stp>[new model.xlsx]Raw!R129C43</stp>
        <stp>EQY_FUND_CRNCY=USD</stp>
        <stp>FA_ADJUSTED=Y</stp>
        <tr r="AQ129" s="4"/>
      </tp>
      <tp>
        <v>185.923</v>
        <stp/>
        <stp>##V3_BDPV12</stp>
        <stp>TIVO US Equity</stp>
        <stp>TRAIL_12M_EBITDA</stp>
        <stp>[new model.xlsx]Raw!R150C43</stp>
        <stp>EQY_FUND_CRNCY=USD</stp>
        <stp>FA_ADJUSTED=Y</stp>
        <tr r="AQ150" s="4"/>
      </tp>
      <tp>
        <v>2665.5756999999999</v>
        <stp/>
        <stp>##V3_BDHV12</stp>
        <stp>EPAY US Equity</stp>
        <stp>CUR_MKT_CAP</stp>
        <stp>10/24/2018</stp>
        <stp>10/24/2018</stp>
        <stp>[new model.xlsx]Raw!R104C33</stp>
        <stp>EQY_FUND_CRNCY=USD</stp>
        <tr r="AG104" s="4"/>
      </tp>
      <tp>
        <v>1941.3985</v>
        <stp/>
        <stp>##V3_BDHV12</stp>
        <stp>IMPV US Equity</stp>
        <stp>CUR_MKT_CAP</stp>
        <stp>10/24/2018</stp>
        <stp>10/24/2018</stp>
        <stp>[new model.xlsx]Raw!R128C33</stp>
        <stp>EQY_FUND_CRNCY=USD</stp>
        <tr r="AG128" s="4"/>
      </tp>
      <tp>
        <v>428.76600000000002</v>
        <stp/>
        <stp>##V3_BDHV12</stp>
        <stp>IMXI US Equity</stp>
        <stp>CUR_MKT_CAP</stp>
        <stp>10/24/2018</stp>
        <stp>10/24/2018</stp>
        <stp>[new model.xlsx]Raw!R188C33</stp>
        <stp>EQY_FUND_CRNCY=USD</stp>
        <tr r="AG188" s="4"/>
      </tp>
      <tp>
        <v>20.530999999999999</v>
        <stp/>
        <stp>##V3_BDPV12</stp>
        <stp>MIME US Equity</stp>
        <stp>TRAIL_12M_EBITDA</stp>
        <stp>[new model.xlsx]Raw!R125C43</stp>
        <stp>EQY_FUND_CRNCY=USD</stp>
        <stp>FA_ADJUSTED=Y</stp>
        <tr r="AQ125" s="4"/>
      </tp>
      <tp>
        <v>2081.9140000000002</v>
        <stp/>
        <stp>##V3_BDHV12</stp>
        <stp>ALRM US Equity</stp>
        <stp>CUR_MKT_CAP</stp>
        <stp>10/24/2018</stp>
        <stp>10/24/2018</stp>
        <stp>[new model.xlsx]Raw!R120C33</stp>
        <stp>EQY_FUND_CRNCY=USD</stp>
        <tr r="AG120" s="4"/>
      </tp>
      <tp>
        <v>3963.2898</v>
        <stp/>
        <stp>##V3_BDHV12</stp>
        <stp>LOGM US Equity</stp>
        <stp>CUR_MKT_CAP</stp>
        <stp>10/24/2018</stp>
        <stp>10/24/2018</stp>
        <stp>[new model.xlsx]Raw!R90C33</stp>
        <stp>EQY_FUND_CRNCY=USD</stp>
        <tr r="AG90" s="4"/>
      </tp>
      <tp t="s">
        <v>Application Software</v>
        <stp/>
        <stp>##V3_BDPV12</stp>
        <stp>DSG CN Equity</stp>
        <stp>GICS_SUB_INDUSTRY_NAME</stp>
        <stp>[new model.xlsx]Raw!R116C32</stp>
        <tr r="AF116" s="4"/>
      </tp>
      <tp>
        <v>71.825000000000003</v>
        <stp/>
        <stp>##V3_BDPV12</stp>
        <stp>MB US Equity</stp>
        <stp>IS_S&amp;M_EXPENSE_COMP_BASIS</stp>
        <stp>[new model.xlsx]Raw (2)!R27C41</stp>
        <stp>BEST_FPERIOD_OVERRIDE=1TY</stp>
        <stp>EQY_FUND_CRNCY=USD</stp>
        <stp>FA_ADJUSTED=Y</stp>
        <tr r="AO27" s="12"/>
      </tp>
      <tp>
        <v>116390.5582</v>
        <stp/>
        <stp>##V3_BDHV12</stp>
        <stp>ADBE US Equity</stp>
        <stp>CUR_MKT_CAP</stp>
        <stp>10/24/2018</stp>
        <stp>10/24/2018</stp>
        <stp>[new model.xlsx]Raw!R18C33</stp>
        <stp>EQY_FUND_CRNCY=USD</stp>
        <tr r="AG18" s="4"/>
      </tp>
      <tp t="s">
        <v>#N/A N/A</v>
        <stp/>
        <stp>##V3_BDPV12</stp>
        <stp>IIIV US Equity</stp>
        <stp>TRAIL_12M_EBITDA</stp>
        <stp>[new model.xlsx]Raw!R181C43</stp>
        <stp>EQY_FUND_CRNCY=USD</stp>
        <stp>FA_ADJUSTED=Y</stp>
        <tr r="AQ181" s="4"/>
      </tp>
      <tp>
        <v>5735.6054999999997</v>
        <stp/>
        <stp>##V3_BDHV12</stp>
        <stp>FICO US Equity</stp>
        <stp>CUR_MKT_CAP</stp>
        <stp>10/24/2018</stp>
        <stp>10/24/2018</stp>
        <stp>[new model.xlsx]Raw!R72C33</stp>
        <stp>EQY_FUND_CRNCY=USD</stp>
        <tr r="AG72" s="4"/>
      </tp>
      <tp t="s">
        <v>#N/A N/A</v>
        <stp/>
        <stp>##V3_BDPV12</stp>
        <stp>MJCO US Equity</stp>
        <stp>TRAIL_12M_EBITDA</stp>
        <stp>[new model.xlsx]Raw!R203C43</stp>
        <stp>EQY_FUND_CRNCY=USD</stp>
        <stp>FA_ADJUSTED=Y</stp>
        <tr r="AQ203" s="4"/>
      </tp>
      <tp>
        <v>2889.2860000000001</v>
        <stp/>
        <stp>##V3_BDPV12</stp>
        <stp>MMS US Equity</stp>
        <stp>BEST_SALES</stp>
        <stp>[new model.xlsx]Raw!R89C36</stp>
        <stp>BEST_FPERIOD_OVERRIDE=1TY</stp>
        <stp>EQY_FUND_CRNCY=USD</stp>
        <stp>FA_ADJUSTED=Y</stp>
        <tr r="AJ89" s="4"/>
      </tp>
      <tp>
        <v>15259.535</v>
        <stp/>
        <stp>##V3_BDPV12</stp>
        <stp>CRM US Equity</stp>
        <stp>BEST_SALES</stp>
        <stp>[new model.xlsx]Raw!R19C36</stp>
        <stp>BEST_FPERIOD_OVERRIDE=1TY</stp>
        <stp>EQY_FUND_CRNCY=USD</stp>
        <stp>FA_ADJUSTED=Y</stp>
        <tr r="AJ19" s="4"/>
      </tp>
      <tp>
        <v>4559.5</v>
        <stp/>
        <stp>##V3_BDPV12</stp>
        <stp>SSNC US Equity</stp>
        <stp>BEST_SALES</stp>
        <stp>[new model.xlsx]Raw!R49C36</stp>
        <stp>BEST_FPERIOD_OVERRIDE=1TY</stp>
        <stp>EQY_FUND_CRNCY=USD</stp>
        <stp>FA_ADJUSTED=Y</stp>
        <tr r="AJ49" s="4"/>
      </tp>
      <tp>
        <v>153.49481250075101</v>
        <stp/>
        <stp>##V3_BDPV12</stp>
        <stp>AZPN US Equity</stp>
        <stp>TRAIL_12M_NET_INC</stp>
        <stp>[new model.xlsx]Raw (2)!R99C45</stp>
        <stp>EQY_FUND_CRNCY=USD</stp>
        <stp>FA_ADJUSTED=Y</stp>
        <tr r="AS99" s="12"/>
      </tp>
      <tp>
        <v>1019.25</v>
        <stp/>
        <stp>##V3_BDPV12</stp>
        <stp>TYL US Equity</stp>
        <stp>BEST_SALES</stp>
        <stp>[new model.xlsx]Raw!R59C36</stp>
        <stp>BEST_FPERIOD_OVERRIDE=1TY</stp>
        <stp>EQY_FUND_CRNCY=USD</stp>
        <stp>FA_ADJUSTED=Y</stp>
        <tr r="AJ59" s="4"/>
      </tp>
      <tp>
        <v>387.69400000000002</v>
        <stp/>
        <stp>##V3_BDPV12</stp>
        <stp>FLT US Equity</stp>
        <stp>IS_GENL_&amp;_ADMIN_EXPN_COMP_BASIS</stp>
        <stp>[new model.xlsx]Raw!R37C42</stp>
        <stp>BEST_FPERIOD_OVERRIDE=1TY</stp>
        <stp>EQY_FUND_CRNCY=USD</stp>
        <stp>FA_ADJUSTED=Y</stp>
        <tr r="AP37" s="4"/>
      </tp>
      <tp>
        <v>29.341999999999999</v>
        <stp/>
        <stp>##V3_BDPV12</stp>
        <stp>AYX US Equity</stp>
        <stp>IS_RD_EXPEND</stp>
        <stp>[new model.xlsx]Raw (2)!R18C40</stp>
        <stp>BEST_FPERIOD_OVERRIDE=1TY</stp>
        <stp>EQY_FUND_CRNCY=USD</stp>
        <stp>FA_ADJUSTED=Y</stp>
        <tr r="AN18" s="12"/>
      </tp>
      <tp>
        <v>-5.4379999999999997</v>
        <stp/>
        <stp>##V3_BDPV12</stp>
        <stp>AYX US Equity</stp>
        <stp>BEST_NET_INCOME</stp>
        <stp>[new model.xlsx]Raw!R108C46</stp>
        <stp>BEST_FPERIOD_OVERRIDE=1TY</stp>
        <stp>EQY_FUND_CRNCY=USD</stp>
        <stp>FA_ADJUSTED=Y</stp>
        <tr r="AT108" s="4"/>
      </tp>
      <tp>
        <v>157.30000000000001</v>
        <stp/>
        <stp>##V3_BDPV12</stp>
        <stp>DBX US Equity</stp>
        <stp>IS_GENL_&amp;_ADMIN_EXPN_COMP_BASIS</stp>
        <stp>[new model.xlsx]Raw!R55C42</stp>
        <stp>BEST_FPERIOD_OVERRIDE=1TY</stp>
        <stp>EQY_FUND_CRNCY=USD</stp>
        <stp>FA_ADJUSTED=Y</stp>
        <tr r="AP55" s="4"/>
      </tp>
      <tp>
        <v>124.28400000000001</v>
        <stp/>
        <stp>##V3_BDPV12</stp>
        <stp>ULTI US EQUITY</stp>
        <stp>TRAIL_12M_EBITDA</stp>
        <stp>[new model.xlsx]Raw (2)!R53C43</stp>
        <stp>EQY_FUND_CRNCY=USD</stp>
        <stp>FA_ADJUSTED=Y</stp>
        <tr r="AQ53" s="12"/>
      </tp>
      <tp t="s">
        <v>#N/A N/A</v>
        <stp/>
        <stp>##V3_BDPV12</stp>
        <stp>GPN US Equity</stp>
        <stp>IS_GENL_&amp;_ADMIN_EXPN_COMP_BASIS</stp>
        <stp>[new model.xlsx]Raw!R36C42</stp>
        <stp>BEST_FPERIOD_OVERRIDE=1TY</stp>
        <stp>EQY_FUND_CRNCY=USD</stp>
        <stp>FA_ADJUSTED=Y</stp>
        <tr r="AP36" s="4"/>
      </tp>
      <tp>
        <v>7138.1</v>
        <stp/>
        <stp>##V3_BDPV12</stp>
        <stp>ADS US Equity</stp>
        <stp>Sales_rev_turn</stp>
        <stp>[new model.xlsx]Combined Full Sample!R34C7</stp>
        <stp>EQY_FUND_YEAR=2016</stp>
        <tr r="G34" s="14"/>
      </tp>
      <tp>
        <v>1481.4359999999999</v>
        <stp/>
        <stp>##V3_BDPV12</stp>
        <stp>SSNC US Equity</stp>
        <stp>Sales_rev_turn</stp>
        <stp>[new model.xlsx]Combined Full Sample!R31C7</stp>
        <stp>EQY_FUND_YEAR=2016</stp>
        <tr r="G31" s="14"/>
      </tp>
      <tp>
        <v>79.45</v>
        <stp/>
        <stp>##V3_BDPV12</stp>
        <stp>SNPS US Equity</stp>
        <stp>BEST_GROSS_MARGIN</stp>
        <stp>[new model.xlsx]Raw!R45C39</stp>
        <stp>BEST_FPERIOD_OVERRIDE=1TY</stp>
        <stp>EQY_FUND_CRNCY=USD</stp>
        <stp>FA_ADJUSTED=Y</stp>
        <tr r="AM45" s="4"/>
      </tp>
      <tp>
        <v>63.800000000000004</v>
        <stp/>
        <stp>##V3_BDPV12</stp>
        <stp>GPN US Equity</stp>
        <stp>BEST_GROSS_MARGIN</stp>
        <stp>[new model.xlsx]Raw!R36C39</stp>
        <stp>BEST_FPERIOD_OVERRIDE=1TY</stp>
        <stp>EQY_FUND_CRNCY=USD</stp>
        <stp>FA_ADJUSTED=Y</stp>
        <tr r="AM36" s="4"/>
      </tp>
      <tp>
        <v>49.233000000000004</v>
        <stp/>
        <stp>##V3_BDPV12</stp>
        <stp>CDK US Equity</stp>
        <stp>BEST_GROSS_MARGIN</stp>
        <stp>[new model.xlsx]Raw!R63C39</stp>
        <stp>BEST_FPERIOD_OVERRIDE=1TY</stp>
        <stp>EQY_FUND_CRNCY=USD</stp>
        <stp>FA_ADJUSTED=Y</stp>
        <tr r="AM63" s="4"/>
      </tp>
      <tp>
        <v>844.8</v>
        <stp/>
        <stp>##V3_BDPV12</stp>
        <stp>DBX US Equity</stp>
        <stp>Sales_rev_turn</stp>
        <stp>[new model.xlsx]Combined Full Sample!R37C7</stp>
        <stp>EQY_FUND_YEAR=2016</stp>
        <tr r="G37" s="14"/>
      </tp>
      <tp t="s">
        <v>#N/A N/A</v>
        <stp/>
        <stp>##V3_BDPV12</stp>
        <stp>MGI US Equity</stp>
        <stp>IS_GENL_&amp;_ADMIN_EXPN_COMP_BASIS</stp>
        <stp>[new model.xlsx]Raw!R204C42</stp>
        <stp>BEST_FPERIOD_OVERRIDE=1TY</stp>
        <stp>EQY_FUND_CRNCY=USD</stp>
        <stp>FA_ADJUSTED=Y</stp>
        <tr r="AP204" s="4"/>
      </tp>
      <tp>
        <v>-161.45400000000001</v>
        <stp/>
        <stp>##V3_BDPV12</stp>
        <stp>HDP US Equity</stp>
        <stp>TRAIL_12M_NET_INC</stp>
        <stp>[new model.xlsx]Raw (2)!R49C45</stp>
        <stp>EQY_FUND_CRNCY=USD</stp>
        <stp>FA_ADJUSTED=Y</stp>
        <tr r="AS49" s="12"/>
      </tp>
      <tp>
        <v>3600</v>
        <stp/>
        <stp>##V3_BDPV12</stp>
        <stp>SYMC US Equity</stp>
        <stp>Sales_rev_turn</stp>
        <stp>[new model.xlsx]Combined Full Sample!R32C7</stp>
        <stp>EQY_FUND_YEAR=2016</stp>
        <tr r="G32" s="14"/>
      </tp>
      <tp>
        <v>1140.5329999999999</v>
        <stp/>
        <stp>##V3_BDPV12</stp>
        <stp>PTC US Equity</stp>
        <stp>Sales_rev_turn</stp>
        <stp>[new model.xlsx]Combined Full Sample!R35C7</stp>
        <stp>EQY_FUND_YEAR=2016</stp>
        <tr r="G35" s="14"/>
      </tp>
      <tp>
        <v>78.281999999999996</v>
        <stp/>
        <stp>##V3_BDPV12</stp>
        <stp>HDP US Equity</stp>
        <stp>IS_GENL_&amp;_ADMIN_EXPN_COMP_BASIS</stp>
        <stp>[new model.xlsx]Raw!R147C42</stp>
        <stp>BEST_FPERIOD_OVERRIDE=1TY</stp>
        <stp>EQY_FUND_CRNCY=USD</stp>
        <stp>FA_ADJUSTED=Y</stp>
        <tr r="AP147" s="4"/>
      </tp>
      <tp>
        <v>82.222000000000008</v>
        <stp/>
        <stp>##V3_BDPV12</stp>
        <stp>INTU US Equity</stp>
        <stp>BEST_GROSS_MARGIN</stp>
        <stp>[new model.xlsx]Raw!R23C39</stp>
        <stp>BEST_FPERIOD_OVERRIDE=1TY</stp>
        <stp>EQY_FUND_CRNCY=USD</stp>
        <stp>FA_ADJUSTED=Y</stp>
        <tr r="AM23" s="4"/>
      </tp>
      <tp>
        <v>75.915999999999997</v>
        <stp/>
        <stp>##V3_BDPV12</stp>
        <stp>GWRE US Equity</stp>
        <stp>IS_GENL_&amp;_ADMIN_EXPN_COMP_BASIS</stp>
        <stp>[new model.xlsx]Raw!R64C42</stp>
        <stp>BEST_FPERIOD_OVERRIDE=1TY</stp>
        <stp>EQY_FUND_CRNCY=USD</stp>
        <stp>FA_ADJUSTED=Y</stp>
        <tr r="AP64" s="4"/>
      </tp>
      <tp>
        <v>15.665000000000001</v>
        <stp/>
        <stp>##V3_BDPV12</stp>
        <stp>ZIXI US Equity</stp>
        <stp>TRAIL_12M_EBITDA</stp>
        <stp>[new model.xlsx]Raw!R201C43</stp>
        <stp>EQY_FUND_CRNCY=USD</stp>
        <stp>FA_ADJUSTED=Y</stp>
        <tr r="AQ201" s="4"/>
      </tp>
      <tp>
        <v>2450.0117</v>
        <stp/>
        <stp>##V3_BDHV12</stp>
        <stp>CYBR US Equity</stp>
        <stp>CUR_MKT_CAP</stp>
        <stp>10/24/2018</stp>
        <stp>10/24/2018</stp>
        <stp>[new model.xlsx]Raw!R111C33</stp>
        <stp>EQY_FUND_CRNCY=USD</stp>
        <tr r="AG111" s="4"/>
      </tp>
      <tp t="s">
        <v>Application Software</v>
        <stp/>
        <stp>##V3_BDPV12</stp>
        <stp>OPT CN Equity</stp>
        <stp>GICS_SUB_INDUSTRY_NAME</stp>
        <stp>[new model.xlsx]Raw!R218C32</stp>
        <tr r="AF218" s="4"/>
      </tp>
      <tp>
        <v>214.35</v>
        <stp/>
        <stp>##V3_BDPV12</stp>
        <stp>EVTC US Equity</stp>
        <stp>BEST_EBITDA</stp>
        <stp>[new model.xlsx]Raw!R133C44</stp>
        <stp>BEST_FPERIOD_OVERRIDE=1TY</stp>
        <stp>EQY_FUND_CRNCY=USD</stp>
        <stp>FA_ADJUSTED=Y</stp>
        <tr r="AR133" s="4"/>
      </tp>
      <tp>
        <v>1165.6277</v>
        <stp/>
        <stp>##V3_BDHV12</stp>
        <stp>CSGS US Equity</stp>
        <stp>CUR_MKT_CAP</stp>
        <stp>10/24/2018</stp>
        <stp>10/24/2018</stp>
        <stp>[new model.xlsx]Raw!R161C33</stp>
        <stp>EQY_FUND_CRNCY=USD</stp>
        <tr r="AG161" s="4"/>
      </tp>
      <tp>
        <v>188.31370000000001</v>
        <stp/>
        <stp>##V3_BDHV12</stp>
        <stp>FSNN US Equity</stp>
        <stp>CUR_MKT_CAP</stp>
        <stp>10/24/2018</stp>
        <stp>10/24/2018</stp>
        <stp>[new model.xlsx]Raw!R214C33</stp>
        <stp>EQY_FUND_CRNCY=USD</stp>
        <tr r="AG214" s="4"/>
      </tp>
      <tp>
        <v>8703.2124000000003</v>
        <stp/>
        <stp>##V3_BDHV12</stp>
        <stp>ULTI US Equity</stp>
        <stp>CUR_MKT_CAP</stp>
        <stp>10/24/2018</stp>
        <stp>10/24/2018</stp>
        <stp>[new model.xlsx]Raw!R57C33</stp>
        <stp>EQY_FUND_CRNCY=USD</stp>
        <tr r="AG57" s="4"/>
      </tp>
      <tp>
        <v>236.41400000000002</v>
        <stp/>
        <stp>##V3_BDPV12</stp>
        <stp>AZPN US Equity</stp>
        <stp>BEST_NET_INCOME</stp>
        <stp>[new model.xlsx]Raw!R66C46</stp>
        <stp>BEST_FPERIOD_OVERRIDE=1TY</stp>
        <stp>EQY_FUND_CRNCY=USD</stp>
        <stp>FA_ADJUSTED=Y</stp>
        <tr r="AT66" s="4"/>
      </tp>
      <tp>
        <v>1706.5518</v>
        <stp/>
        <stp>##V3_BDHV12</stp>
        <stp>KXS CN Equity</stp>
        <stp>CUR_MKT_CAP</stp>
        <stp>10/24/2018</stp>
        <stp>10/24/2018</stp>
        <stp>[new model.xlsx]Raw!R139C33</stp>
        <stp>EQY_FUND_CRNCY=USD</stp>
        <tr r="AG139" s="4"/>
      </tp>
      <tp>
        <v>448.26029999999997</v>
        <stp/>
        <stp>##V3_BDHV12</stp>
        <stp>DOMO US Equity</stp>
        <stp>CUR_MKT_CAP</stp>
        <stp>10/24/2018</stp>
        <stp>10/24/2018</stp>
        <stp>[new model.xlsx]Raw!R186C33</stp>
        <stp>EQY_FUND_CRNCY=USD</stp>
        <tr r="AG186" s="4"/>
      </tp>
      <tp>
        <v>7313.5020000000004</v>
        <stp/>
        <stp>##V3_BDHV12</stp>
        <stp>CDK US Equity</stp>
        <stp>CUR_MKT_CAP</stp>
        <stp>10/24/2018</stp>
        <stp>10/24/2018</stp>
        <stp>[new model.xlsx]Raw!R63C33</stp>
        <stp>EQY_FUND_CRNCY=USD</stp>
        <tr r="AG63" s="4"/>
      </tp>
      <tp>
        <v>17462.094799999999</v>
        <stp/>
        <stp>##V3_BDHV12</stp>
        <stp>GPN US Equity</stp>
        <stp>CUR_MKT_CAP</stp>
        <stp>10/24/2018</stp>
        <stp>10/24/2018</stp>
        <stp>[new model.xlsx]Raw!R36C33</stp>
        <stp>EQY_FUND_CRNCY=USD</stp>
        <tr r="AG36" s="4"/>
      </tp>
      <tp>
        <v>-0.65700000000000003</v>
        <stp/>
        <stp>##V3_BDPV12</stp>
        <stp>SCWX US Equity</stp>
        <stp>BEST_EBITDA</stp>
        <stp>[new model.xlsx]Raw!R160C44</stp>
        <stp>BEST_FPERIOD_OVERRIDE=1TY</stp>
        <stp>EQY_FUND_CRNCY=USD</stp>
        <stp>FA_ADJUSTED=Y</stp>
        <tr r="AR160" s="4"/>
      </tp>
      <tp>
        <v>2004.0070000000001</v>
        <stp/>
        <stp>##V3_BDHV12</stp>
        <stp>CLDR US Equity</stp>
        <stp>CUR_MKT_CAP</stp>
        <stp>10/24/2018</stp>
        <stp>10/24/2018</stp>
        <stp>[new model.xlsx]Raw!R121C33</stp>
        <stp>EQY_FUND_CRNCY=USD</stp>
        <tr r="AG121" s="4"/>
      </tp>
      <tp t="s">
        <v>#N/A N/A</v>
        <stp/>
        <stp>##V3_BDPV12</stp>
        <stp>MA US Equity</stp>
        <stp>TRAIL_12M_GROSS_PROFIT</stp>
        <stp>[new model.xlsx]Raw!R16C38</stp>
        <stp>EQY_FUND_CRNCY=USD</stp>
        <stp>FA_ADJUSTED=Y</stp>
        <tr r="AL16" s="4"/>
      </tp>
      <tp>
        <v>86.400999999999996</v>
        <stp/>
        <stp>##V3_BDPV12</stp>
        <stp>NTNX US Equity</stp>
        <stp>IS_GENL_&amp;_ADMIN_EXPN_COMP_BASIS</stp>
        <stp>[new model.xlsx]Raw!R67C42</stp>
        <stp>BEST_FPERIOD_OVERRIDE=1TY</stp>
        <stp>EQY_FUND_CRNCY=USD</stp>
        <stp>FA_ADJUSTED=Y</stp>
        <tr r="AP67" s="4"/>
      </tp>
      <tp>
        <v>316.47809999999998</v>
        <stp/>
        <stp>##V3_BDHV12</stp>
        <stp>ECOM US Equity</stp>
        <stp>CUR_MKT_CAP</stp>
        <stp>10/24/2018</stp>
        <stp>10/24/2018</stp>
        <stp>[new model.xlsx]Raw!R197C33</stp>
        <stp>EQY_FUND_CRNCY=USD</stp>
        <tr r="AG197" s="4"/>
      </tp>
      <tp>
        <v>62.664999999999999</v>
        <stp/>
        <stp>##V3_BDPV12</stp>
        <stp>TWOU US Equity</stp>
        <stp>IS_GENL_&amp;_ADMIN_EXPN_COMP_BASIS</stp>
        <stp>[new model.xlsx]Raw!R94C42</stp>
        <stp>BEST_FPERIOD_OVERRIDE=1TY</stp>
        <stp>EQY_FUND_CRNCY=USD</stp>
        <stp>FA_ADJUSTED=Y</stp>
        <tr r="AP94" s="4"/>
      </tp>
      <tp>
        <v>1756.9372000000001</v>
        <stp/>
        <stp>##V3_BDHV12</stp>
        <stp>EBIX US Equity</stp>
        <stp>CUR_MKT_CAP</stp>
        <stp>10/24/2018</stp>
        <stp>10/24/2018</stp>
        <stp>[new model.xlsx]Raw!R137C33</stp>
        <stp>EQY_FUND_CRNCY=USD</stp>
        <tr r="AG137" s="4"/>
      </tp>
      <tp>
        <v>4029.75</v>
        <stp/>
        <stp>##V3_BDPV12</stp>
        <stp>SABR US Equity</stp>
        <stp>BEST_SALES</stp>
        <stp>[new model.xlsx]Raw!R68C36</stp>
        <stp>BEST_FPERIOD_OVERRIDE=1TY</stp>
        <stp>EQY_FUND_CRNCY=USD</stp>
        <stp>FA_ADJUSTED=Y</stp>
        <tr r="AJ68" s="4"/>
      </tp>
      <tp>
        <v>208.161</v>
        <stp/>
        <stp>##V3_BDPV12</stp>
        <stp>JG US Equity</stp>
        <stp>BS_CASH_NEAR_CASH_ITEM</stp>
        <stp>[new model.xlsx]Combined Full Sample!R143C26</stp>
        <tr r="Z143" s="14"/>
      </tp>
      <tp>
        <v>43.517999999999994</v>
        <stp/>
        <stp>##V3_BDPV12</stp>
        <stp>TEAM US EQUITY</stp>
        <stp>TRAIL_12M_EBITDA</stp>
        <stp>[new model.xlsx]Raw (2)!R33C43</stp>
        <stp>EQY_FUND_CRNCY=USD</stp>
        <stp>FA_ADJUSTED=Y</stp>
        <tr r="AQ33" s="12"/>
      </tp>
      <tp t="s">
        <v>#N/A N/A</v>
        <stp/>
        <stp>##V3_BDPV12</stp>
        <stp>CDK US Equity</stp>
        <stp>IS_GENL_&amp;_ADMIN_EXPN_COMP_BASIS</stp>
        <stp>[new model.xlsx]Raw!R63C42</stp>
        <stp>BEST_FPERIOD_OVERRIDE=1TY</stp>
        <stp>EQY_FUND_CRNCY=USD</stp>
        <stp>FA_ADJUSTED=Y</stp>
        <tr r="AP63" s="4"/>
      </tp>
      <tp t="s">
        <v>#N/A N/A</v>
        <stp/>
        <stp>##V3_BDPV12</stp>
        <stp>ADP US Equity</stp>
        <stp>IS_GENL_&amp;_ADMIN_EXPN_COMP_BASIS</stp>
        <stp>[new model.xlsx]Raw!R21C42</stp>
        <stp>BEST_FPERIOD_OVERRIDE=1TY</stp>
        <stp>EQY_FUND_CRNCY=USD</stp>
        <stp>FA_ADJUSTED=Y</stp>
        <tr r="AP21" s="4"/>
      </tp>
      <tp>
        <v>-63.729923076923008</v>
        <stp/>
        <stp>##V3_BDPV12</stp>
        <stp>TWLO US EQUITY</stp>
        <stp>TRAIL_12M_EBITDA</stp>
        <stp>[new model.xlsx]Raw (2)!R21C43</stp>
        <stp>EQY_FUND_CRNCY=USD</stp>
        <stp>FA_ADJUSTED=Y</stp>
        <tr r="AQ21" s="12"/>
      </tp>
      <tp>
        <v>3341.9380000000001</v>
        <stp/>
        <stp>##V3_BDPV12</stp>
        <stp>WDAY US EQUITY</stp>
        <stp>BEST_SALES</stp>
        <stp>[new model.xlsx]Raw (2)!R35C36</stp>
        <stp>BEST_FPERIOD_OVERRIDE=1TY</stp>
        <stp>EQY_FUND_CRNCY=USD</stp>
        <stp>FA_ADJUSTED=Y</stp>
        <tr r="AJ35" s="12"/>
      </tp>
      <tp>
        <v>668.43499999999995</v>
        <stp/>
        <stp>##V3_BDPV12</stp>
        <stp>SPLK US Equity</stp>
        <stp>Sales_rev_turn</stp>
        <stp>[new model.xlsx]Combined Full Sample!R24C7</stp>
        <stp>EQY_FUND_YEAR=2016</stp>
        <tr r="G24" s="14"/>
      </tp>
      <tp>
        <v>56.6</v>
        <stp/>
        <stp>##V3_BDPV12</stp>
        <stp>PAGS US Equity</stp>
        <stp>BEST_GROSS_MARGIN</stp>
        <stp>[new model.xlsx]Raw!R54C39</stp>
        <stp>BEST_FPERIOD_OVERRIDE=1TY</stp>
        <stp>EQY_FUND_CRNCY=USD</stp>
        <stp>FA_ADJUSTED=Y</stp>
        <tr r="AM54" s="4"/>
      </tp>
      <tp>
        <v>1130.2660000000001</v>
        <stp/>
        <stp>##V3_BDPV12</stp>
        <stp>VRNT US Equity</stp>
        <stp>Sales_rev_turn</stp>
        <stp>[new model.xlsx]Combined Full Sample!R78C7</stp>
        <stp>EQY_FUND_YEAR=2016</stp>
        <tr r="G78" s="14"/>
      </tp>
      <tp>
        <v>75.719000000000008</v>
        <stp/>
        <stp>##V3_BDPV12</stp>
        <stp>FTNT US Equity</stp>
        <stp>BEST_GROSS_MARGIN</stp>
        <stp>[new model.xlsx]Raw!R43C39</stp>
        <stp>BEST_FPERIOD_OVERRIDE=1TY</stp>
        <stp>EQY_FUND_CRNCY=USD</stp>
        <stp>FA_ADJUSTED=Y</stp>
        <tr r="AM43" s="4"/>
      </tp>
      <tp>
        <v>2125.0859999999998</v>
        <stp/>
        <stp>##V3_BDPV12</stp>
        <stp>CSU CN Equity</stp>
        <stp>Sales_rev_turn</stp>
        <stp>[new model.xlsx]Combined Full Sample!R23C7</stp>
        <stp>EQY_FUND_YEAR=2016</stp>
        <tr r="G23" s="14"/>
      </tp>
      <tp>
        <v>4170.0770000000002</v>
        <stp/>
        <stp>##V3_BDPV12</stp>
        <stp>TSS US Equity</stp>
        <stp>Sales_rev_turn</stp>
        <stp>[new model.xlsx]Combined Full Sample!R22C7</stp>
        <stp>EQY_FUND_YEAR=2016</stp>
        <tr r="G22" s="14"/>
      </tp>
      <tp>
        <v>2951.9</v>
        <stp/>
        <stp>##V3_BDPV12</stp>
        <stp>PAYX US Equity</stp>
        <stp>Sales_rev_turn</stp>
        <stp>[new model.xlsx]Combined Full Sample!R15C7</stp>
        <stp>EQY_FUND_YEAR=2016</stp>
        <tr r="G15" s="14"/>
      </tp>
      <tp>
        <v>39.6</v>
        <stp/>
        <stp>##V3_BDPV12</stp>
        <stp>EEFT US Equity</stp>
        <stp>BEST_GROSS_MARGIN</stp>
        <stp>[new model.xlsx]Raw!R73C39</stp>
        <stp>BEST_FPERIOD_OVERRIDE=1TY</stp>
        <stp>EQY_FUND_CRNCY=USD</stp>
        <stp>FA_ADJUSTED=Y</stp>
        <tr r="AM73" s="4"/>
      </tp>
      <tp>
        <v>87.007999999999996</v>
        <stp/>
        <stp>##V3_BDPV12</stp>
        <stp>CTXS US Equity</stp>
        <stp>BEST_GROSS_MARGIN</stp>
        <stp>[new model.xlsx]Raw!R44C39</stp>
        <stp>BEST_FPERIOD_OVERRIDE=1TY</stp>
        <stp>EQY_FUND_CRNCY=USD</stp>
        <stp>FA_ADJUSTED=Y</stp>
        <tr r="AM44" s="4"/>
      </tp>
      <tp>
        <v>2422.5320000000002</v>
        <stp/>
        <stp>##V3_BDPV12</stp>
        <stp>SNPS US Equity</stp>
        <stp>Sales_rev_turn</stp>
        <stp>[new model.xlsx]Combined Full Sample!R27C7</stp>
        <stp>EQY_FUND_YEAR=2016</stp>
        <tr r="G27" s="14"/>
      </tp>
      <tp>
        <v>45.274000000000001</v>
        <stp/>
        <stp>##V3_BDPV12</stp>
        <stp>HUBS US Equity</stp>
        <stp>BEST_NET_INCOME</stp>
        <stp>[new model.xlsx]Raw!R78C46</stp>
        <stp>BEST_FPERIOD_OVERRIDE=1TY</stp>
        <stp>EQY_FUND_CRNCY=USD</stp>
        <stp>FA_ADJUSTED=Y</stp>
        <tr r="AT78" s="4"/>
      </tp>
      <tp>
        <v>81.195000000000007</v>
        <stp/>
        <stp>##V3_BDPV12</stp>
        <stp>QIWI US Equity</stp>
        <stp>BEST_EBITDA</stp>
        <stp>[new model.xlsx]Raw!R171C44</stp>
        <stp>BEST_FPERIOD_OVERRIDE=1TY</stp>
        <stp>EQY_FUND_CRNCY=USD</stp>
        <stp>FA_ADJUSTED=Y</stp>
        <tr r="AR171" s="4"/>
      </tp>
      <tp>
        <v>228.03300000000002</v>
        <stp/>
        <stp>##V3_BDPV12</stp>
        <stp>TIVO US Equity</stp>
        <stp>BEST_EBITDA</stp>
        <stp>[new model.xlsx]Raw!R150C44</stp>
        <stp>BEST_FPERIOD_OVERRIDE=1TY</stp>
        <stp>EQY_FUND_CRNCY=USD</stp>
        <stp>FA_ADJUSTED=Y</stp>
        <tr r="AR150" s="4"/>
      </tp>
      <tp>
        <v>-30.12</v>
        <stp/>
        <stp>##V3_BDPV12</stp>
        <stp>APPN US Equity</stp>
        <stp>BEST_EBITDA</stp>
        <stp>[new model.xlsx]Raw!R146C44</stp>
        <stp>BEST_FPERIOD_OVERRIDE=1TY</stp>
        <stp>EQY_FUND_CRNCY=USD</stp>
        <stp>FA_ADJUSTED=Y</stp>
        <tr r="AR146" s="4"/>
      </tp>
      <tp>
        <v>18.965</v>
        <stp/>
        <stp>##V3_BDPV12</stp>
        <stp>OSPN US Equity</stp>
        <stp>BEST_EBITDA</stp>
        <stp>[new model.xlsx]Raw!R176C44</stp>
        <stp>BEST_FPERIOD_OVERRIDE=1TY</stp>
        <stp>EQY_FUND_CRNCY=USD</stp>
        <stp>FA_ADJUSTED=Y</stp>
        <tr r="AR176" s="4"/>
      </tp>
      <tp>
        <v>-7.149</v>
        <stp/>
        <stp>##V3_BDPV12</stp>
        <stp>GSUM US Equity</stp>
        <stp>BEST_EBITDA</stp>
        <stp>[new model.xlsx]Raw!R213C44</stp>
        <stp>BEST_FPERIOD_OVERRIDE=1TY</stp>
        <stp>EQY_FUND_CRNCY=USD</stp>
        <stp>FA_ADJUSTED=Y</stp>
        <tr r="AR213" s="4"/>
      </tp>
      <tp>
        <v>165.92519999999999</v>
        <stp/>
        <stp>##V3_BDHV12</stp>
        <stp>CYRN US Equity</stp>
        <stp>CUR_MKT_CAP</stp>
        <stp>10/24/2018</stp>
        <stp>10/24/2018</stp>
        <stp>[new model.xlsx]Raw!R220C33</stp>
        <stp>EQY_FUND_CRNCY=USD</stp>
        <tr r="AG220" s="4"/>
      </tp>
      <tp t="s">
        <v>Application Software</v>
        <stp/>
        <stp>##V3_BDPV12</stp>
        <stp>AZPN US Equity</stp>
        <stp>GICS_SUB_INDUSTRY_NAME</stp>
        <stp>[new model.xlsx]Raw!R66C32</stp>
        <tr r="AF66" s="4"/>
      </tp>
      <tp>
        <v>4473.3589000000002</v>
        <stp/>
        <stp>##V3_BDHV12</stp>
        <stp>PVTL US Equity</stp>
        <stp>CUR_MKT_CAP</stp>
        <stp>10/24/2018</stp>
        <stp>10/24/2018</stp>
        <stp>[new model.xlsx]Raw!R83C33</stp>
        <stp>EQY_FUND_CRNCY=USD</stp>
        <tr r="AG83" s="4"/>
      </tp>
      <tp>
        <v>7.9190000000000005</v>
        <stp/>
        <stp>##V3_BDPV12</stp>
        <stp>JG US Equity</stp>
        <stp>BEST_NET_INCOME</stp>
        <stp>[new model.xlsx]Raw!R178C46</stp>
        <stp>BEST_FPERIOD_OVERRIDE=1TY</stp>
        <stp>EQY_FUND_CRNCY=USD</stp>
        <stp>FA_ADJUSTED=Y</stp>
        <tr r="AT178" s="4"/>
      </tp>
      <tp>
        <v>60</v>
        <stp/>
        <stp>##V3_BDPV12</stp>
        <stp>OPRA US Equity</stp>
        <stp>BEST_EBITDA</stp>
        <stp>[new model.xlsx]Raw!R174C44</stp>
        <stp>BEST_FPERIOD_OVERRIDE=1TY</stp>
        <stp>EQY_FUND_CRNCY=USD</stp>
        <stp>FA_ADJUSTED=Y</stp>
        <tr r="AR174" s="4"/>
      </tp>
      <tp>
        <v>2606.0720999999999</v>
        <stp/>
        <stp>##V3_BDHV12</stp>
        <stp>AYX US Equity</stp>
        <stp>CUR_MKT_CAP</stp>
        <stp>10/24/2018</stp>
        <stp>10/24/2018</stp>
        <stp>[new model.xlsx]Raw!R108C33</stp>
        <stp>EQY_FUND_CRNCY=USD</stp>
        <tr r="AG108" s="4"/>
      </tp>
      <tp>
        <v>47</v>
        <stp/>
        <stp>##V3_BDPV12</stp>
        <stp>APPF US Equity</stp>
        <stp>BEST_EBITDA</stp>
        <stp>[new model.xlsx]Raw!R126C44</stp>
        <stp>BEST_FPERIOD_OVERRIDE=1TY</stp>
        <stp>EQY_FUND_CRNCY=USD</stp>
        <stp>FA_ADJUSTED=Y</stp>
        <tr r="AR126" s="4"/>
      </tp>
      <tp>
        <v>4123.8636999999999</v>
        <stp/>
        <stp>##V3_BDHV12</stp>
        <stp>MDSO US EQUITY</stp>
        <stp>CUR_MKT_CAP</stp>
        <stp>10/24/2018</stp>
        <stp>10/24/2018</stp>
        <stp>[new model.xlsx]Raw (2)!R59C32</stp>
        <stp>EQY_FUND_CRNCY=USD</stp>
        <tr r="AF59" s="12"/>
      </tp>
      <tp>
        <v>3562.2163</v>
        <stp/>
        <stp>##V3_BDHV12</stp>
        <stp>JCOM US Equity</stp>
        <stp>CUR_MKT_CAP</stp>
        <stp>10/24/2018</stp>
        <stp>10/24/2018</stp>
        <stp>[new model.xlsx]Raw!R92C33</stp>
        <stp>EQY_FUND_CRNCY=USD</stp>
        <tr r="AG92" s="4"/>
      </tp>
      <tp>
        <v>2457.2247000000002</v>
        <stp/>
        <stp>##V3_BDHV12</stp>
        <stp>ALTR US Equity</stp>
        <stp>CUR_MKT_CAP</stp>
        <stp>10/24/2018</stp>
        <stp>10/24/2018</stp>
        <stp>[new model.xlsx]Raw!R112C33</stp>
        <stp>EQY_FUND_CRNCY=USD</stp>
        <tr r="AG112" s="4"/>
      </tp>
      <tp>
        <v>182.33080000000001</v>
        <stp/>
        <stp>##V3_BDHV12</stp>
        <stp>OPT CN Equity</stp>
        <stp>CUR_MKT_CAP</stp>
        <stp>10/24/2018</stp>
        <stp>10/24/2018</stp>
        <stp>[new model.xlsx]Raw!R218C33</stp>
        <stp>EQY_FUND_CRNCY=USD</stp>
        <tr r="AG218" s="4"/>
      </tp>
      <tp>
        <v>4781.0045</v>
        <stp/>
        <stp>##V3_BDHV12</stp>
        <stp>NUAN US Equity</stp>
        <stp>CUR_MKT_CAP</stp>
        <stp>10/24/2018</stp>
        <stp>10/24/2018</stp>
        <stp>[new model.xlsx]Raw!R81C33</stp>
        <stp>EQY_FUND_CRNCY=USD</stp>
        <tr r="AG81" s="4"/>
      </tp>
      <tp>
        <v>48.02</v>
        <stp/>
        <stp>##V3_BDPV12</stp>
        <stp>ALTR US Equity</stp>
        <stp>BEST_EBITDA</stp>
        <stp>[new model.xlsx]Raw!R112C44</stp>
        <stp>BEST_FPERIOD_OVERRIDE=1TY</stp>
        <stp>EQY_FUND_CRNCY=USD</stp>
        <stp>FA_ADJUSTED=Y</stp>
        <tr r="AR112" s="4"/>
      </tp>
      <tp>
        <v>227.679</v>
        <stp/>
        <stp>##V3_BDHV12</stp>
        <stp>VHC US Equity</stp>
        <stp>CUR_MKT_CAP</stp>
        <stp>10/24/2018</stp>
        <stp>10/24/2018</stp>
        <stp>[new model.xlsx]Raw!R208C33</stp>
        <stp>EQY_FUND_CRNCY=USD</stp>
        <tr r="AG208" s="4"/>
      </tp>
      <tp>
        <v>159.143</v>
        <stp/>
        <stp>##V3_BDPV12</stp>
        <stp>SPLK US Equity</stp>
        <stp>IS_GENL_&amp;_ADMIN_EXPN_COMP_BASIS</stp>
        <stp>[new model.xlsx]Raw!R42C42</stp>
        <stp>BEST_FPERIOD_OVERRIDE=1TY</stp>
        <stp>EQY_FUND_CRNCY=USD</stp>
        <stp>FA_ADJUSTED=Y</stp>
        <tr r="AP42" s="4"/>
      </tp>
      <tp>
        <v>282.47219999999999</v>
        <stp/>
        <stp>##V3_BDHV12</stp>
        <stp>CATI US Equity</stp>
        <stp>CUR_MKT_CAP</stp>
        <stp>10/24/2018</stp>
        <stp>10/24/2018</stp>
        <stp>[new model.xlsx]Raw!R200C33</stp>
        <stp>EQY_FUND_CRNCY=USD</stp>
        <tr r="AG200" s="4"/>
      </tp>
      <tp>
        <v>1087.7444</v>
        <stp/>
        <stp>##V3_BDHV12</stp>
        <stp>CARB US EQUITY</stp>
        <stp>CUR_MKT_CAP</stp>
        <stp>10/24/2018</stp>
        <stp>10/24/2018</stp>
        <stp>[new model.xlsx]Raw (2)!R44C32</stp>
        <stp>EQY_FUND_CRNCY=USD</stp>
        <tr r="AF44" s="12"/>
      </tp>
      <tp t="s">
        <v>#N/A N/A</v>
        <stp/>
        <stp>##V3_BDPV12</stp>
        <stp>DVMT US Equity</stp>
        <stp>IS_GENL_&amp;_ADMIN_EXPN_COMP_BASIS</stp>
        <stp>[new model.xlsx]Raw!R34C42</stp>
        <stp>BEST_FPERIOD_OVERRIDE=1TY</stp>
        <stp>EQY_FUND_CRNCY=USD</stp>
        <stp>FA_ADJUSTED=Y</stp>
        <tr r="AP34" s="4"/>
      </tp>
      <tp>
        <v>-249.64099999999999</v>
        <stp/>
        <stp>##V3_BDPV12</stp>
        <stp>SPLK US Equity</stp>
        <stp>TRAIL_12M_EBITDA</stp>
        <stp>[new model.xlsx]Raw!R42C43</stp>
        <stp>EQY_FUND_CRNCY=USD</stp>
        <stp>FA_ADJUSTED=Y</stp>
        <tr r="AQ42" s="4"/>
      </tp>
      <tp>
        <v>1272.846</v>
        <stp/>
        <stp>##V3_BDPV12</stp>
        <stp>GPN US Equity</stp>
        <stp>TRAIL_12M_EBITDA</stp>
        <stp>[new model.xlsx]Raw!R36C43</stp>
        <stp>EQY_FUND_CRNCY=USD</stp>
        <stp>FA_ADJUSTED=Y</stp>
        <tr r="AQ36" s="4"/>
      </tp>
      <tp>
        <v>2272.1</v>
        <stp/>
        <stp>##V3_BDPV12</stp>
        <stp>ADS US Equity</stp>
        <stp>TRAIL_12M_EBITDA</stp>
        <stp>[new model.xlsx]Raw!R52C43</stp>
        <stp>EQY_FUND_CRNCY=USD</stp>
        <stp>FA_ADJUSTED=Y</stp>
        <tr r="AQ52" s="4"/>
      </tp>
      <tp>
        <v>3198</v>
        <stp/>
        <stp>##V3_BDPV12</stp>
        <stp>FIS US Equity</stp>
        <stp>TRAIL_12M_EBITDA</stp>
        <stp>[new model.xlsx]Raw!R24C43</stp>
        <stp>EQY_FUND_CRNCY=USD</stp>
        <stp>FA_ADJUSTED=Y</stp>
        <tr r="AQ24" s="4"/>
      </tp>
      <tp>
        <v>482.20000000000005</v>
        <stp/>
        <stp>##V3_BDPV12</stp>
        <stp>BKI US Equity</stp>
        <stp>TRAIL_12M_EBITDA</stp>
        <stp>[new model.xlsx]Raw!R65C43</stp>
        <stp>EQY_FUND_CRNCY=USD</stp>
        <stp>FA_ADJUSTED=Y</stp>
        <tr r="AQ65" s="4"/>
      </tp>
      <tp>
        <v>916.71299999999997</v>
        <stp/>
        <stp>##V3_BDPV12</stp>
        <stp>SSNC US Equity</stp>
        <stp>TRAIL_12M_EBITDA</stp>
        <stp>[new model.xlsx]Raw!R49C43</stp>
        <stp>EQY_FUND_CRNCY=USD</stp>
        <stp>FA_ADJUSTED=Y</stp>
        <tr r="AQ49" s="4"/>
      </tp>
      <tp>
        <v>361.97499999999997</v>
        <stp/>
        <stp>##V3_BDPV12</stp>
        <stp>MMS US Equity</stp>
        <stp>TRAIL_12M_EBITDA</stp>
        <stp>[new model.xlsx]Raw!R89C43</stp>
        <stp>EQY_FUND_CRNCY=USD</stp>
        <stp>FA_ADJUSTED=Y</stp>
        <tr r="AQ89" s="4"/>
      </tp>
      <tp>
        <v>790.9</v>
        <stp/>
        <stp>##V3_BDPV12</stp>
        <stp>CDK US Equity</stp>
        <stp>TRAIL_12M_EBITDA</stp>
        <stp>[new model.xlsx]Raw!R63C43</stp>
        <stp>EQY_FUND_CRNCY=USD</stp>
        <stp>FA_ADJUSTED=Y</stp>
        <tr r="AQ63" s="4"/>
      </tp>
      <tp>
        <v>3046</v>
        <stp/>
        <stp>##V3_BDPV12</stp>
        <stp>FDC US Equity</stp>
        <stp>TRAIL_12M_EBITDA</stp>
        <stp>[new model.xlsx]Raw!R33C43</stp>
        <stp>EQY_FUND_CRNCY=USD</stp>
        <stp>FA_ADJUSTED=Y</stp>
        <tr r="AQ33" s="4"/>
      </tp>
      <tp>
        <v>1337.0309999999999</v>
        <stp/>
        <stp>##V3_BDPV12</stp>
        <stp>FLT US Equity</stp>
        <stp>TRAIL_12M_EBITDA</stp>
        <stp>[new model.xlsx]Raw!R37C43</stp>
        <stp>EQY_FUND_CRNCY=USD</stp>
        <stp>FA_ADJUSTED=Y</stp>
        <tr r="AQ37" s="4"/>
      </tp>
      <tp>
        <v>1352.558</v>
        <stp/>
        <stp>##V3_BDPV12</stp>
        <stp>CRM US Equity</stp>
        <stp>TRAIL_12M_EBITDA</stp>
        <stp>[new model.xlsx]Raw!R19C43</stp>
        <stp>EQY_FUND_CRNCY=USD</stp>
        <stp>FA_ADJUSTED=Y</stp>
        <tr r="AQ19" s="4"/>
      </tp>
      <tp>
        <v>3495.5</v>
        <stp/>
        <stp>##V3_BDPV12</stp>
        <stp>ADP US Equity</stp>
        <stp>TRAIL_12M_EBITDA</stp>
        <stp>[new model.xlsx]Raw!R21C43</stp>
        <stp>EQY_FUND_CRNCY=USD</stp>
        <stp>FA_ADJUSTED=Y</stp>
        <tr r="AQ21" s="4"/>
      </tp>
      <tp>
        <v>68.100000000000009</v>
        <stp/>
        <stp>##V3_BDPV12</stp>
        <stp>DBX US Equity</stp>
        <stp>TRAIL_12M_EBITDA</stp>
        <stp>[new model.xlsx]Raw!R55C43</stp>
        <stp>EQY_FUND_CRNCY=USD</stp>
        <stp>FA_ADJUSTED=Y</stp>
        <tr r="AQ55" s="4"/>
      </tp>
      <tp>
        <v>226.20158000000001</v>
        <stp/>
        <stp>##V3_BDPV12</stp>
        <stp>TTWO US Equity</stp>
        <stp>TRAIL_12M_NET_INC</stp>
        <stp>[new model.xlsx]Raw (2)!R71C45</stp>
        <stp>EQY_FUND_CRNCY=USD</stp>
        <stp>FA_ADJUSTED=Y</stp>
        <tr r="AS71" s="12"/>
      </tp>
      <tp>
        <v>1259</v>
        <stp/>
        <stp>##V3_BDPV12</stp>
        <stp>SYMC US Equity</stp>
        <stp>TRAIL_12M_EBITDA</stp>
        <stp>[new model.xlsx]Raw!R50C43</stp>
        <stp>EQY_FUND_CRNCY=USD</stp>
        <stp>FA_ADJUSTED=Y</stp>
        <tr r="AQ50" s="4"/>
      </tp>
      <tp>
        <v>84.604000000000013</v>
        <stp/>
        <stp>##V3_BDPV12</stp>
        <stp>NOW US Equity</stp>
        <stp>TRAIL_12M_EBITDA</stp>
        <stp>[new model.xlsx]Raw!R25C43</stp>
        <stp>EQY_FUND_CRNCY=USD</stp>
        <stp>FA_ADJUSTED=Y</stp>
        <tr r="AQ25" s="4"/>
      </tp>
      <tp>
        <v>2529.4430000000002</v>
        <stp/>
        <stp>##V3_BDPV12</stp>
        <stp>FLT US Equity</stp>
        <stp>BEST_SALES</stp>
        <stp>[new model.xlsx]Raw!R37C36</stp>
        <stp>BEST_FPERIOD_OVERRIDE=1TY</stp>
        <stp>EQY_FUND_CRNCY=USD</stp>
        <stp>FA_ADJUSTED=Y</stp>
        <tr r="AJ37" s="4"/>
      </tp>
      <tp>
        <v>2633</v>
        <stp/>
        <stp>##V3_BDPV12</stp>
        <stp>VMW US Equity</stp>
        <stp>TRAIL_12M_EBITDA</stp>
        <stp>[new model.xlsx]Raw!R22C43</stp>
        <stp>EQY_FUND_CRNCY=USD</stp>
        <stp>FA_ADJUSTED=Y</stp>
        <tr r="AQ22" s="4"/>
      </tp>
      <tp>
        <v>984.08699999999999</v>
        <stp/>
        <stp>##V3_BDPV12</stp>
        <stp>SABR US Equity</stp>
        <stp>TRAIL_12M_EBITDA</stp>
        <stp>[new model.xlsx]Raw!R68C43</stp>
        <stp>EQY_FUND_CRNCY=USD</stp>
        <stp>FA_ADJUSTED=Y</stp>
        <tr r="AQ68" s="4"/>
      </tp>
      <tp>
        <v>175.55899999999997</v>
        <stp/>
        <stp>##V3_BDPV12</stp>
        <stp>PTC US Equity</stp>
        <stp>TRAIL_12M_EBITDA</stp>
        <stp>[new model.xlsx]Raw!R53C43</stp>
        <stp>EQY_FUND_CRNCY=USD</stp>
        <stp>FA_ADJUSTED=Y</stp>
        <tr r="AQ53" s="4"/>
      </tp>
      <tp>
        <v>3.2461509250240006</v>
        <stp/>
        <stp>##V3_BDPV12</stp>
        <stp>RNG US Equity</stp>
        <stp>TRAIL_12M_EBITDA</stp>
        <stp>[new model.xlsx]Raw!R71C43</stp>
        <stp>EQY_FUND_CRNCY=USD</stp>
        <stp>FA_ADJUSTED=Y</stp>
        <tr r="AQ71" s="4"/>
      </tp>
      <tp>
        <v>97.832000000000008</v>
        <stp/>
        <stp>##V3_BDPV12</stp>
        <stp>TTD US Equity</stp>
        <stp>TRAIL_12M_EBITDA</stp>
        <stp>[new model.xlsx]Raw!R76C43</stp>
        <stp>EQY_FUND_CRNCY=USD</stp>
        <stp>FA_ADJUSTED=Y</stp>
        <tr r="AQ76" s="4"/>
      </tp>
      <tp>
        <v>1222.1279999999999</v>
        <stp/>
        <stp>##V3_BDPV12</stp>
        <stp>TSS US Equity</stp>
        <stp>TRAIL_12M_EBITDA</stp>
        <stp>[new model.xlsx]Raw!R40C43</stp>
        <stp>EQY_FUND_CRNCY=USD</stp>
        <stp>FA_ADJUSTED=Y</stp>
        <tr r="AQ40" s="4"/>
      </tp>
      <tp>
        <v>147.253003325392</v>
        <stp/>
        <stp>##V3_BDPV12</stp>
        <stp>ATHN US Equity</stp>
        <stp>TRAIL_12M_NET_INC</stp>
        <stp>[new model.xlsx]Raw (2)!R97C45</stp>
        <stp>EQY_FUND_CRNCY=USD</stp>
        <stp>FA_ADJUSTED=Y</stp>
        <tr r="AS97" s="12"/>
      </tp>
      <tp>
        <v>220.452</v>
        <stp/>
        <stp>##V3_BDPV12</stp>
        <stp>TYL US Equity</stp>
        <stp>TRAIL_12M_EBITDA</stp>
        <stp>[new model.xlsx]Raw!R59C43</stp>
        <stp>EQY_FUND_CRNCY=USD</stp>
        <stp>FA_ADJUSTED=Y</stp>
        <tr r="AQ59" s="4"/>
      </tp>
      <tp>
        <v>574.45399999999995</v>
        <stp/>
        <stp>##V3_BDPV12</stp>
        <stp>WEX US Equity</stp>
        <stp>TRAIL_12M_EBITDA</stp>
        <stp>[new model.xlsx]Raw!R61C43</stp>
        <stp>EQY_FUND_CRNCY=USD</stp>
        <stp>FA_ADJUSTED=Y</stp>
        <tr r="AQ61" s="4"/>
      </tp>
      <tp>
        <v>731.34899999999993</v>
        <stp/>
        <stp>##V3_BDPV12</stp>
        <stp>CSU CN Equity</stp>
        <stp>TRAIL_12M_EBITDA</stp>
        <stp>[new model.xlsx]Raw!R41C43</stp>
        <stp>EQY_FUND_CRNCY=USD</stp>
        <stp>FA_ADJUSTED=Y</stp>
        <tr r="AQ41" s="4"/>
      </tp>
      <tp>
        <v>602.68600000000004</v>
        <stp/>
        <stp>##V3_BDPV12</stp>
        <stp>RHT US Equity</stp>
        <stp>TRAIL_12M_EBITDA</stp>
        <stp>[new model.xlsx]Raw!R32C43</stp>
        <stp>EQY_FUND_CRNCY=USD</stp>
        <stp>FA_ADJUSTED=Y</stp>
        <tr r="AQ32" s="4"/>
      </tp>
      <tp>
        <v>1386.2660000000001</v>
        <stp/>
        <stp>##V3_BDPV12</stp>
        <stp>PAGS US Equity</stp>
        <stp>BEST_SALES</stp>
        <stp>[new model.xlsx]Raw!R54C36</stp>
        <stp>BEST_FPERIOD_OVERRIDE=1TY</stp>
        <stp>EQY_FUND_CRNCY=USD</stp>
        <stp>FA_ADJUSTED=Y</stp>
        <tr r="AJ54" s="4"/>
      </tp>
      <tp>
        <v>-88.114668938655996</v>
        <stp/>
        <stp>##V3_BDPV12</stp>
        <stp>ZEN US Equity</stp>
        <stp>TRAIL_12M_EBITDA</stp>
        <stp>[new model.xlsx]Raw!R70C43</stp>
        <stp>EQY_FUND_CRNCY=USD</stp>
        <stp>FA_ADJUSTED=Y</stp>
        <tr r="AQ70" s="4"/>
      </tp>
      <tp>
        <v>320.52999999999997</v>
        <stp/>
        <stp>##V3_BDPV12</stp>
        <stp>SWI US Equity</stp>
        <stp>TRAIL_12M_EBITDA</stp>
        <stp>[new model.xlsx]Raw!R84C43</stp>
        <stp>EQY_FUND_CRNCY=USD</stp>
        <stp>FA_ADJUSTED=Y</stp>
        <tr r="AQ84" s="4"/>
      </tp>
      <tp>
        <v>650.30199999999991</v>
        <stp/>
        <stp>##V3_BDPV12</stp>
        <stp>SNPS US Equity</stp>
        <stp>TRAIL_12M_EBITDA</stp>
        <stp>[new model.xlsx]Raw!R45C43</stp>
        <stp>EQY_FUND_CRNCY=USD</stp>
        <stp>FA_ADJUSTED=Y</stp>
        <tr r="AQ45" s="4"/>
      </tp>
      <tp>
        <v>2899.864</v>
        <stp/>
        <stp>##V3_BDPV12</stp>
        <stp>G US Equity</stp>
        <stp>TRAIL_12M_NET_SALES</stp>
        <stp>[new model.xlsx]Raw!R74C35</stp>
        <stp>EQY_FUND_CRNCY=USD</stp>
        <stp>FA_ADJUSTED=Y</stp>
        <tr r="AI74" s="4"/>
      </tp>
      <tp>
        <v>-26.262509999999999</v>
        <stp/>
        <stp>##V3_BDPV12</stp>
        <stp>QTWO US EQUITY</stp>
        <stp>TRAIL_12M_NET_INC</stp>
        <stp>[new model.xlsx]Raw (2)!R46C45</stp>
        <stp>EQY_FUND_CRNCY=USD</stp>
        <stp>FA_ADJUSTED=Y</stp>
        <tr r="AS46" s="12"/>
      </tp>
      <tp t="s">
        <v>Enterprise Value</v>
        <stp/>
        <stp>##V3_BFIELDINFOV12</stp>
        <stp>[new model.xlsx]Sheet1!R5C24</stp>
        <stp>CURR_ENTP_VAL</stp>
        <tr r="X5" s="184"/>
      </tp>
      <tp t="s">
        <v>Enterprise Value</v>
        <stp/>
        <stp>##V3_BFIELDINFOV12</stp>
        <stp>[new model.xlsx]Sheet1!R5C34</stp>
        <stp>CURR_ENTP_VAL</stp>
        <tr r="AH5" s="184"/>
      </tp>
      <tp t="s">
        <v>Enterprise Value</v>
        <stp/>
        <stp>##V3_BFIELDINFOV12</stp>
        <stp>[new model.xlsx]Sheet1!R5C14</stp>
        <stp>CURR_ENTP_VAL</stp>
        <tr r="N5" s="184"/>
      </tp>
      <tp t="s">
        <v>Enterprise Value</v>
        <stp/>
        <stp>##V3_BFIELDINFOV12</stp>
        <stp>[new model.xlsx]Sheet1!R5C64</stp>
        <stp>CURR_ENTP_VAL</stp>
        <tr r="BL5" s="184"/>
      </tp>
      <tp t="s">
        <v>Enterprise Value</v>
        <stp/>
        <stp>##V3_BFIELDINFOV12</stp>
        <stp>[new model.xlsx]Sheet1!R5C74</stp>
        <stp>CURR_ENTP_VAL</stp>
        <tr r="BV5" s="184"/>
      </tp>
      <tp t="s">
        <v>Enterprise Value</v>
        <stp/>
        <stp>##V3_BFIELDINFOV12</stp>
        <stp>[new model.xlsx]Sheet1!R5C44</stp>
        <stp>CURR_ENTP_VAL</stp>
        <tr r="AR5" s="184"/>
      </tp>
      <tp t="s">
        <v>Enterprise Value</v>
        <stp/>
        <stp>##V3_BFIELDINFOV12</stp>
        <stp>[new model.xlsx]Sheet1!R5C54</stp>
        <stp>CURR_ENTP_VAL</stp>
        <tr r="BB5" s="184"/>
      </tp>
      <tp t="s">
        <v>Enterprise Value</v>
        <stp/>
        <stp>##V3_BFIELDINFOV12</stp>
        <stp>[new model.xlsx]Sheet1!R5C84</stp>
        <stp>CURR_ENTP_VAL</stp>
        <tr r="CF5" s="184"/>
      </tp>
      <tp t="s">
        <v>Enterprise Value</v>
        <stp/>
        <stp>##V3_BFIELDINFOV12</stp>
        <stp>[new model.xlsx]Sheet1!R5C94</stp>
        <stp>CURR_ENTP_VAL</stp>
        <tr r="CP5" s="184"/>
      </tp>
      <tp>
        <v>2359.2780000000002</v>
        <stp/>
        <stp>##V3_BDPV12</stp>
        <stp>ADP US Equity</stp>
        <stp>BEST_NET_INCOME</stp>
        <stp>[new model.xlsx]Raw!R21C46</stp>
        <stp>BEST_FPERIOD_OVERRIDE=1TY</stp>
        <stp>EQY_FUND_CRNCY=USD</stp>
        <stp>FA_ADJUSTED=Y</stp>
        <tr r="AT21" s="4"/>
      </tp>
      <tp>
        <v>474.83300000000003</v>
        <stp/>
        <stp>##V3_BDPV12</stp>
        <stp>CDK US Equity</stp>
        <stp>BEST_NET_INCOME</stp>
        <stp>[new model.xlsx]Raw!R63C46</stp>
        <stp>BEST_FPERIOD_OVERRIDE=1TY</stp>
        <stp>EQY_FUND_CRNCY=USD</stp>
        <stp>FA_ADJUSTED=Y</stp>
        <tr r="AT63" s="4"/>
      </tp>
      <tp t="s">
        <v>Data Processing &amp; Outsourced S</v>
        <stp/>
        <stp>##V3_BDPV12</stp>
        <stp>GPN US Equity</stp>
        <stp>GICS_SUB_INDUSTRY_NAME</stp>
        <stp>[new model.xlsx]Raw!R36C32</stp>
        <tr r="AF36" s="4"/>
      </tp>
      <tp>
        <v>31.892405024313653</v>
        <stp/>
        <stp>##V3_BDPV12</stp>
        <stp>CDR PW Equity</stp>
        <stp>TRAIL_12M_NET_INC</stp>
        <stp>[new model.xlsx]Raw (2)!R98C45</stp>
        <stp>EQY_FUND_CRNCY=USD</stp>
        <stp>FA_ADJUSTED=Y</stp>
        <tr r="AS98" s="12"/>
      </tp>
      <tp>
        <v>77.427000000000007</v>
        <stp/>
        <stp>##V3_BDPV12</stp>
        <stp>RNG US Equity</stp>
        <stp>BEST_GROSS_MARGIN</stp>
        <stp>[new model.xlsx]Raw!R71C39</stp>
        <stp>BEST_FPERIOD_OVERRIDE=1TY</stp>
        <stp>EQY_FUND_CRNCY=USD</stp>
        <stp>FA_ADJUSTED=Y</stp>
        <tr r="AM71" s="4"/>
      </tp>
      <tp>
        <v>391.19045251520077</v>
        <stp/>
        <stp>##V3_BDPV12</stp>
        <stp>UBI FP Equity</stp>
        <stp>TRAIL_12M_NET_INC</stp>
        <stp>[new model.xlsx]Raw (2)!R75C45</stp>
        <stp>EQY_FUND_CRNCY=USD</stp>
        <stp>FA_ADJUSTED=Y</stp>
        <tr r="AS75" s="12"/>
      </tp>
      <tp>
        <v>72.475000000000009</v>
        <stp/>
        <stp>##V3_BDPV12</stp>
        <stp>COUP US EQUITY</stp>
        <stp>BEST_GROSS_MARGIN</stp>
        <stp>[new model.xlsx]Raw (2)!R51C39</stp>
        <stp>BEST_FPERIOD_OVERRIDE=1TY</stp>
        <stp>EQY_FUND_CRNCY=USD</stp>
        <stp>FA_ADJUSTED=Y</stp>
        <tr r="AM51" s="12"/>
      </tp>
      <tp>
        <v>121.01</v>
        <stp/>
        <stp>##V3_BDPV12</stp>
        <stp>ENV US Equity</stp>
        <stp>IS_GENL_&amp;_ADMIN_EXPN_COMP_BASIS</stp>
        <stp>[new model.xlsx]Raw!R113C42</stp>
        <stp>BEST_FPERIOD_OVERRIDE=1TY</stp>
        <stp>EQY_FUND_CRNCY=USD</stp>
        <stp>FA_ADJUSTED=Y</stp>
        <tr r="AP113" s="4"/>
      </tp>
      <tp>
        <v>89.138999999999996</v>
        <stp/>
        <stp>##V3_BDPV12</stp>
        <stp>CHKP US Equity</stp>
        <stp>BEST_GROSS_MARGIN</stp>
        <stp>[new model.xlsx]Raw!R38C39</stp>
        <stp>BEST_FPERIOD_OVERRIDE=1TY</stp>
        <stp>EQY_FUND_CRNCY=USD</stp>
        <stp>FA_ADJUSTED=Y</stp>
        <tr r="AM38" s="4"/>
      </tp>
      <tp>
        <v>42.082999999999998</v>
        <stp/>
        <stp>##V3_BDPV12</stp>
        <stp>JKHY US Equity</stp>
        <stp>BEST_GROSS_MARGIN</stp>
        <stp>[new model.xlsx]Raw!R51C39</stp>
        <stp>BEST_FPERIOD_OVERRIDE=1TY</stp>
        <stp>EQY_FUND_CRNCY=USD</stp>
        <stp>FA_ADJUSTED=Y</stp>
        <tr r="AM51" s="4"/>
      </tp>
      <tp>
        <v>21.330000000000002</v>
        <stp/>
        <stp>##V3_BDPV12</stp>
        <stp>ZIXI US Equity</stp>
        <stp>BEST_EBITDA</stp>
        <stp>[new model.xlsx]Raw!R201C44</stp>
        <stp>BEST_FPERIOD_OVERRIDE=1TY</stp>
        <stp>EQY_FUND_CRNCY=USD</stp>
        <stp>FA_ADJUSTED=Y</stp>
        <tr r="AR201" s="4"/>
      </tp>
      <tp>
        <v>184.91919999999999</v>
        <stp/>
        <stp>##V3_BDHV12</stp>
        <stp>III US Equity</stp>
        <stp>CUR_MKT_CAP</stp>
        <stp>10/24/2018</stp>
        <stp>10/24/2018</stp>
        <stp>[new model.xlsx]Raw!R217C33</stp>
        <stp>EQY_FUND_CRNCY=USD</stp>
        <tr r="AG217" s="4"/>
      </tp>
      <tp>
        <v>1399.8993</v>
        <stp/>
        <stp>##V3_BDHV12</stp>
        <stp>HDP US Equity</stp>
        <stp>CUR_MKT_CAP</stp>
        <stp>10/24/2018</stp>
        <stp>10/24/2018</stp>
        <stp>[new model.xlsx]Raw!R147C33</stp>
        <stp>EQY_FUND_CRNCY=USD</stp>
        <tr r="AG147" s="4"/>
      </tp>
      <tp>
        <v>1486.4006999999999</v>
        <stp/>
        <stp>##V3_BDHV12</stp>
        <stp>MB US Equity</stp>
        <stp>CUR_MKT_CAP</stp>
        <stp>10/24/2018</stp>
        <stp>10/24/2018</stp>
        <stp>[new model.xlsx]Raw!R142C33</stp>
        <stp>EQY_FUND_CRNCY=USD</stp>
        <tr r="AG142" s="4"/>
      </tp>
      <tp>
        <v>228.90200000000002</v>
        <stp/>
        <stp>##V3_BDPV12</stp>
        <stp>SPLK US Equity</stp>
        <stp>BEST_NET_INCOME</stp>
        <stp>[new model.xlsx]Raw!R42C46</stp>
        <stp>BEST_FPERIOD_OVERRIDE=1TY</stp>
        <stp>EQY_FUND_CRNCY=USD</stp>
        <stp>FA_ADJUSTED=Y</stp>
        <tr r="AT42" s="4"/>
      </tp>
      <tp>
        <v>1390.4214999999999</v>
        <stp/>
        <stp>##V3_BDHV12</stp>
        <stp>MSTR US Equity</stp>
        <stp>CUR_MKT_CAP</stp>
        <stp>10/24/2018</stp>
        <stp>10/24/2018</stp>
        <stp>[new model.xlsx]Raw!R151C33</stp>
        <stp>EQY_FUND_CRNCY=USD</stp>
        <tr r="AG151" s="4"/>
      </tp>
      <tp>
        <v>2150.9405999999999</v>
        <stp/>
        <stp>##V3_BDHV12</stp>
        <stp>QTWO US EQUITY</stp>
        <stp>CUR_MKT_CAP</stp>
        <stp>10/24/2018</stp>
        <stp>10/24/2018</stp>
        <stp>[new model.xlsx]Raw (2)!R46C32</stp>
        <stp>EQY_FUND_CRNCY=USD</stp>
        <tr r="AF46" s="12"/>
      </tp>
      <tp>
        <v>4203</v>
        <stp/>
        <stp>##V3_BDPV12</stp>
        <stp>DVMT US Equity</stp>
        <stp>BEST_NET_INCOME</stp>
        <stp>[new model.xlsx]Raw!R34C46</stp>
        <stp>BEST_FPERIOD_OVERRIDE=1TY</stp>
        <stp>EQY_FUND_CRNCY=USD</stp>
        <stp>FA_ADJUSTED=Y</stp>
        <tr r="AT34" s="4"/>
      </tp>
      <tp>
        <v>56.786999999999999</v>
        <stp/>
        <stp>##V3_BDPV12</stp>
        <stp>HUBS US Equity</stp>
        <stp>IS_GENL_&amp;_ADMIN_EXPN_COMP_BASIS</stp>
        <stp>[new model.xlsx]Raw!R78C42</stp>
        <stp>BEST_FPERIOD_OVERRIDE=1TY</stp>
        <stp>EQY_FUND_CRNCY=USD</stp>
        <stp>FA_ADJUSTED=Y</stp>
        <tr r="AP78" s="4"/>
      </tp>
      <tp>
        <v>5692.5747000000001</v>
        <stp/>
        <stp>##V3_BDHV12</stp>
        <stp>RNG US Equity</stp>
        <stp>CUR_MKT_CAP</stp>
        <stp>10/24/2018</stp>
        <stp>10/24/2018</stp>
        <stp>[new model.xlsx]Raw!R71C33</stp>
        <stp>EQY_FUND_CRNCY=USD</stp>
        <tr r="AG71" s="4"/>
      </tp>
      <tp t="s">
        <v>Application Software</v>
        <stp/>
        <stp>##V3_BDPV12</stp>
        <stp>HUBS US Equity</stp>
        <stp>GICS_SUB_INDUSTRY_NAME</stp>
        <stp>[new model.xlsx]Raw!R78C32</stp>
        <tr r="AF78" s="4"/>
      </tp>
      <tp>
        <v>328.8</v>
        <stp/>
        <stp>##V3_BDPV12</stp>
        <stp>XELAU US Equity</stp>
        <stp>BEST_EBITDA</stp>
        <stp>[new model.xlsx]Raw!R177C44</stp>
        <stp>BEST_FPERIOD_OVERRIDE=1TY</stp>
        <stp>EQY_FUND_CRNCY=USD</stp>
        <stp>FA_ADJUSTED=Y</stp>
        <tr r="AR177" s="4"/>
      </tp>
      <tp t="s">
        <v>Application Software</v>
        <stp/>
        <stp>##V3_BDPV12</stp>
        <stp>NUAN US Equity</stp>
        <stp>GICS_SUB_INDUSTRY_NAME</stp>
        <stp>[new model.xlsx]Raw!R81C32</stp>
        <tr r="AF81" s="4"/>
      </tp>
      <tp>
        <v>1929.2451000000001</v>
        <stp/>
        <stp>##V3_BDHV12</stp>
        <stp>ZUO US Equity</stp>
        <stp>CUR_MKT_CAP</stp>
        <stp>10/24/2018</stp>
        <stp>10/24/2018</stp>
        <stp>[new model.xlsx]Raw!R127C33</stp>
        <stp>EQY_FUND_CRNCY=USD</stp>
        <tr r="AG127" s="4"/>
      </tp>
      <tp>
        <v>118.544</v>
        <stp/>
        <stp>##V3_BDPV12</stp>
        <stp>QLYS US Equity</stp>
        <stp>BEST_EBITDA</stp>
        <stp>[new model.xlsx]Raw!R100C44</stp>
        <stp>BEST_FPERIOD_OVERRIDE=1TY</stp>
        <stp>EQY_FUND_CRNCY=USD</stp>
        <stp>FA_ADJUSTED=Y</stp>
        <tr r="AR100" s="4"/>
      </tp>
      <tp>
        <v>398.83629999999999</v>
        <stp/>
        <stp>##V3_BDHV12</stp>
        <stp>MGIC US Equity</stp>
        <stp>CUR_MKT_CAP</stp>
        <stp>10/24/2018</stp>
        <stp>10/24/2018</stp>
        <stp>[new model.xlsx]Raw!R191C33</stp>
        <stp>EQY_FUND_CRNCY=USD</stp>
        <tr r="AG191" s="4"/>
      </tp>
      <tp>
        <v>3416</v>
        <stp/>
        <stp>##V3_BDPV12</stp>
        <stp>CA US Equity</stp>
        <stp>TRAIL_12M_GROSS_PROFIT</stp>
        <stp>[new model.xlsx]Raw!R35C38</stp>
        <stp>EQY_FUND_CRNCY=USD</stp>
        <stp>FA_ADJUSTED=Y</stp>
        <tr r="AL35" s="4"/>
      </tp>
      <tp>
        <v>2.3860000000000001</v>
        <stp/>
        <stp>##V3_BDPV12</stp>
        <stp>EGAN US Equity</stp>
        <stp>TRAIL_12M_EBITDA</stp>
        <stp>[new model.xlsx]Raw!R211C43</stp>
        <stp>EQY_FUND_CRNCY=USD</stp>
        <stp>FA_ADJUSTED=Y</stp>
        <tr r="AQ211" s="4"/>
      </tp>
      <tp>
        <v>5626.5999999999995</v>
        <stp/>
        <stp>##V3_BDPV12</stp>
        <stp>WU US Equity</stp>
        <stp>TRAIL_12M_NET_SALES</stp>
        <stp>[new model.xlsx]Raw!R60C35</stp>
        <stp>EQY_FUND_CRNCY=USD</stp>
        <stp>FA_ADJUSTED=Y</stp>
        <tr r="AI60" s="4"/>
      </tp>
      <tp t="s">
        <v>#N/A N/A</v>
        <stp/>
        <stp>##V3_BDHV12</stp>
        <stp>SSC US Equity</stp>
        <stp>CUR_MKT_CAP</stp>
        <stp>10/24/2018</stp>
        <stp>10/24/2018</stp>
        <stp>[new model.xlsx]Raw!R207C33</stp>
        <stp>EQY_FUND_CRNCY=USD</stp>
        <tr r="AG207" s="4"/>
      </tp>
      <tp t="s">
        <v>#N/A Invalid Security</v>
        <stp/>
        <stp>##V3_BDPV12</stp>
        <stp/>
        <stp>BS_CASH_NEAR_CASH_ITEM</stp>
        <stp>[new model.xlsx]Combined Full Sample!R171C26</stp>
        <tr r="Z171" s="14"/>
      </tp>
      <tp>
        <v>4326.2060000000001</v>
        <stp/>
        <stp>##V3_BDPV12</stp>
        <stp>GPN US Equity</stp>
        <stp>BEST_SALES</stp>
        <stp>[new model.xlsx]Raw!R36C36</stp>
        <stp>BEST_FPERIOD_OVERRIDE=1TY</stp>
        <stp>EQY_FUND_CRNCY=USD</stp>
        <stp>FA_ADJUSTED=Y</stp>
        <tr r="AJ36" s="4"/>
      </tp>
      <tp t="s">
        <v>#N/A Invalid Parameter: Invalid override field: 43397</v>
        <stp/>
        <stp>##V3_BDPV12</stp>
        <stp>SMAR US Equity</stp>
        <stp>TRAIL_12M_NET_SALES</stp>
        <stp>[new model.xlsx]Raw (2)!R14C34</stp>
        <stp>43397</stp>
        <stp>43397</stp>
        <stp>EQY_FUND_CRNCY=USD</stp>
        <tr r="AH14" s="12"/>
      </tp>
      <tp>
        <v>572.029</v>
        <stp/>
        <stp>##V3_BDPV12</stp>
        <stp>TTD US Equity</stp>
        <stp>BEST_SALES</stp>
        <stp>[new model.xlsx]Raw!R76C36</stp>
        <stp>BEST_FPERIOD_OVERRIDE=1TY</stp>
        <stp>EQY_FUND_CRNCY=USD</stp>
        <stp>FA_ADJUSTED=Y</stp>
        <tr r="AJ76" s="4"/>
      </tp>
      <tp t="s">
        <v>Data Processing &amp; Outsourced S</v>
        <stp/>
        <stp>##V3_BDPV12</stp>
        <stp>FIS US Equity</stp>
        <stp>GICS_SUB_INDUSTRY_NAME</stp>
        <stp>[new model.xlsx]Raw!R24C32</stp>
        <tr r="AF24" s="4"/>
      </tp>
      <tp t="s">
        <v>Enterprise Value</v>
        <stp/>
        <stp>##V3_BFIELDINFOV12</stp>
        <stp>[new model.xlsx]Sheet1!R5C25</stp>
        <stp>CURR_ENTP_VAL</stp>
        <tr r="Y5" s="184"/>
      </tp>
      <tp t="s">
        <v>Enterprise Value</v>
        <stp/>
        <stp>##V3_BFIELDINFOV12</stp>
        <stp>[new model.xlsx]Sheet1!R5C35</stp>
        <stp>CURR_ENTP_VAL</stp>
        <tr r="AI5" s="184"/>
      </tp>
      <tp t="s">
        <v>Enterprise Value</v>
        <stp/>
        <stp>##V3_BFIELDINFOV12</stp>
        <stp>[new model.xlsx]Sheet1!R5C15</stp>
        <stp>CURR_ENTP_VAL</stp>
        <tr r="O5" s="184"/>
      </tp>
      <tp t="s">
        <v>Enterprise Value</v>
        <stp/>
        <stp>##V3_BFIELDINFOV12</stp>
        <stp>[new model.xlsx]Sheet1!R5C65</stp>
        <stp>CURR_ENTP_VAL</stp>
        <tr r="BM5" s="184"/>
      </tp>
      <tp t="s">
        <v>Enterprise Value</v>
        <stp/>
        <stp>##V3_BFIELDINFOV12</stp>
        <stp>[new model.xlsx]Sheet1!R5C75</stp>
        <stp>CURR_ENTP_VAL</stp>
        <tr r="BW5" s="184"/>
      </tp>
      <tp t="s">
        <v>Enterprise Value</v>
        <stp/>
        <stp>##V3_BFIELDINFOV12</stp>
        <stp>[new model.xlsx]Sheet1!R5C45</stp>
        <stp>CURR_ENTP_VAL</stp>
        <tr r="AS5" s="184"/>
      </tp>
      <tp t="s">
        <v>Enterprise Value</v>
        <stp/>
        <stp>##V3_BFIELDINFOV12</stp>
        <stp>[new model.xlsx]Sheet1!R5C55</stp>
        <stp>CURR_ENTP_VAL</stp>
        <tr r="BC5" s="184"/>
      </tp>
      <tp t="s">
        <v>Enterprise Value</v>
        <stp/>
        <stp>##V3_BFIELDINFOV12</stp>
        <stp>[new model.xlsx]Sheet1!R5C85</stp>
        <stp>CURR_ENTP_VAL</stp>
        <tr r="CG5" s="184"/>
      </tp>
      <tp t="s">
        <v>Enterprise Value</v>
        <stp/>
        <stp>##V3_BFIELDINFOV12</stp>
        <stp>[new model.xlsx]Sheet1!R5C95</stp>
        <stp>CURR_ENTP_VAL</stp>
        <tr r="CQ5" s="184"/>
      </tp>
      <tp t="s">
        <v>Data Processing &amp; Outsourced S</v>
        <stp/>
        <stp>##V3_BDPV12</stp>
        <stp>FLT US Equity</stp>
        <stp>GICS_SUB_INDUSTRY_NAME</stp>
        <stp>[new model.xlsx]Raw!R37C32</stp>
        <tr r="AF37" s="4"/>
      </tp>
      <tp>
        <v>2249.451970703125</v>
        <stp/>
        <stp>##V3_BDPV12</stp>
        <stp>GPN US Equity</stp>
        <stp>TRAIL_12M_GROSS_PROFIT</stp>
        <stp>[new model.xlsx]Raw!R36C38</stp>
        <stp>EQY_FUND_CRNCY=USD</stp>
        <stp>FA_ADJUSTED=Y</stp>
        <tr r="AL36" s="4"/>
      </tp>
      <tp>
        <v>915.57100000000003</v>
        <stp/>
        <stp>##V3_BDPV12</stp>
        <stp>GPN US Equity</stp>
        <stp>BEST_NET_INCOME</stp>
        <stp>[new model.xlsx]Raw!R36C46</stp>
        <stp>BEST_FPERIOD_OVERRIDE=1TY</stp>
        <stp>EQY_FUND_CRNCY=USD</stp>
        <stp>FA_ADJUSTED=Y</stp>
        <tr r="AT36" s="4"/>
      </tp>
      <tp>
        <v>119.85900000000001</v>
        <stp/>
        <stp>##V3_BDPV12</stp>
        <stp>WNS US Equity</stp>
        <stp>TRAIL_12M_EBITDA</stp>
        <stp>[new model.xlsx]Raw!R115C43</stp>
        <stp>EQY_FUND_CRNCY=USD</stp>
        <stp>FA_ADJUSTED=Y</stp>
        <tr r="AQ115" s="4"/>
      </tp>
      <tp t="s">
        <v>Data Processing &amp; Outsourced S</v>
        <stp/>
        <stp>##V3_BDPV12</stp>
        <stp>FDC US Equity</stp>
        <stp>GICS_SUB_INDUSTRY_NAME</stp>
        <stp>[new model.xlsx]Raw!R33C32</stp>
        <tr r="AF33" s="4"/>
      </tp>
      <tp>
        <v>996.95</v>
        <stp/>
        <stp>##V3_BDPV12</stp>
        <stp>FLT US Equity</stp>
        <stp>BEST_NET_INCOME</stp>
        <stp>[new model.xlsx]Raw!R37C46</stp>
        <stp>BEST_FPERIOD_OVERRIDE=1TY</stp>
        <stp>EQY_FUND_CRNCY=USD</stp>
        <stp>FA_ADJUSTED=Y</stp>
        <tr r="AT37" s="4"/>
      </tp>
      <tp>
        <v>-63.40645</v>
        <stp/>
        <stp>##V3_BDPV12</stp>
        <stp>HUBS US EQUITY</stp>
        <stp>TRAIL_12M_NET_INC</stp>
        <stp>[new model.xlsx]Raw (2)!R38C45</stp>
        <stp>EQY_FUND_CRNCY=USD</stp>
        <stp>FA_ADJUSTED=Y</stp>
        <tr r="AS38" s="12"/>
      </tp>
      <tp>
        <v>47.323999999999998</v>
        <stp/>
        <stp>##V3_BDPV12</stp>
        <stp>TYL US Equity</stp>
        <stp>IS_RD_EXPEND</stp>
        <stp>[new model.xlsx]Raw (2)!R87C40</stp>
        <stp>BEST_FPERIOD_OVERRIDE=1TY</stp>
        <stp>EQY_FUND_CRNCY=USD</stp>
        <stp>FA_ADJUSTED=Y</stp>
        <tr r="AN87" s="12"/>
      </tp>
      <tp>
        <v>170.66400000000002</v>
        <stp/>
        <stp>##V3_BDPV12</stp>
        <stp>DBX US Equity</stp>
        <stp>BEST_NET_INCOME</stp>
        <stp>[new model.xlsx]Raw!R55C46</stp>
        <stp>BEST_FPERIOD_OVERRIDE=1TY</stp>
        <stp>EQY_FUND_CRNCY=USD</stp>
        <stp>FA_ADJUSTED=Y</stp>
        <tr r="AT55" s="4"/>
      </tp>
      <tp>
        <v>75.412999999999997</v>
        <stp/>
        <stp>##V3_BDPV12</stp>
        <stp>WDAY US Equity</stp>
        <stp>BEST_GROSS_MARGIN</stp>
        <stp>[new model.xlsx]Raw!R30C39</stp>
        <stp>BEST_FPERIOD_OVERRIDE=1TY</stp>
        <stp>EQY_FUND_CRNCY=USD</stp>
        <stp>FA_ADJUSTED=Y</stp>
        <tr r="AM30" s="4"/>
      </tp>
      <tp>
        <v>77.938000000000002</v>
        <stp/>
        <stp>##V3_BDPV12</stp>
        <stp>PFPT US EQUITY</stp>
        <stp>BEST_GROSS_MARGIN</stp>
        <stp>[new model.xlsx]Raw (2)!R34C39</stp>
        <stp>BEST_FPERIOD_OVERRIDE=1TY</stp>
        <stp>EQY_FUND_CRNCY=USD</stp>
        <stp>FA_ADJUSTED=Y</stp>
        <tr r="AM34" s="12"/>
      </tp>
      <tp>
        <v>72.97</v>
        <stp/>
        <stp>##V3_BDPV12</stp>
        <stp>VEEV US EQUITY</stp>
        <stp>BEST_GROSS_MARGIN</stp>
        <stp>[new model.xlsx]Raw (2)!R56C39</stp>
        <stp>BEST_FPERIOD_OVERRIDE=1TY</stp>
        <stp>EQY_FUND_CRNCY=USD</stp>
        <stp>FA_ADJUSTED=Y</stp>
        <tr r="AM56" s="12"/>
      </tp>
      <tp>
        <v>67.775000000000006</v>
        <stp/>
        <stp>##V3_BDPV12</stp>
        <stp>PAYX US Equity</stp>
        <stp>BEST_GROSS_MARGIN</stp>
        <stp>[new model.xlsx]Raw!R31C39</stp>
        <stp>BEST_FPERIOD_OVERRIDE=1TY</stp>
        <stp>EQY_FUND_CRNCY=USD</stp>
        <stp>FA_ADJUSTED=Y</stp>
        <tr r="AM31" s="4"/>
      </tp>
      <tp t="s">
        <v>#N/A N/A</v>
        <stp/>
        <stp>##V3_BDPV12</stp>
        <stp>SUM CN Equity</stp>
        <stp>IS_GENL_&amp;_ADMIN_EXPN_COMP_BASIS</stp>
        <stp>[new model.xlsx]Raw!R184C42</stp>
        <stp>BEST_FPERIOD_OVERRIDE=1TY</stp>
        <stp>EQY_FUND_CRNCY=USD</stp>
        <stp>FA_ADJUSTED=Y</stp>
        <tr r="AP184" s="4"/>
      </tp>
      <tp>
        <v>13.855</v>
        <stp/>
        <stp>##V3_BDPV12</stp>
        <stp>KXS CN Equity</stp>
        <stp>IS_GENL_&amp;_ADMIN_EXPN_COMP_BASIS</stp>
        <stp>[new model.xlsx]Raw!R139C42</stp>
        <stp>BEST_FPERIOD_OVERRIDE=1TY</stp>
        <stp>EQY_FUND_CRNCY=USD</stp>
        <stp>FA_ADJUSTED=Y</stp>
        <tr r="AP139" s="4"/>
      </tp>
      <tp>
        <v>45.433</v>
        <stp/>
        <stp>##V3_BDPV12</stp>
        <stp>CDAY US Equity</stp>
        <stp>BEST_GROSS_MARGIN</stp>
        <stp>[new model.xlsx]Raw!R80C39</stp>
        <stp>BEST_FPERIOD_OVERRIDE=1TY</stp>
        <stp>EQY_FUND_CRNCY=USD</stp>
        <stp>FA_ADJUSTED=Y</stp>
        <tr r="AM80" s="4"/>
      </tp>
      <tp>
        <v>56.076000000000001</v>
        <stp/>
        <stp>##V3_BDPV12</stp>
        <stp>AZPN US Equity</stp>
        <stp>IS_GENL_&amp;_ADMIN_EXPN_COMP_BASIS</stp>
        <stp>[new model.xlsx]Raw!R66C42</stp>
        <stp>BEST_FPERIOD_OVERRIDE=1TY</stp>
        <stp>EQY_FUND_CRNCY=USD</stp>
        <stp>FA_ADJUSTED=Y</stp>
        <tr r="AP66" s="4"/>
      </tp>
      <tp>
        <v>98.263274586172997</v>
        <stp/>
        <stp>##V3_BDPV12</stp>
        <stp>UEPS US Equity</stp>
        <stp>TRAIL_12M_EBITDA</stp>
        <stp>[new model.xlsx]Raw!R193C43</stp>
        <stp>EQY_FUND_CRNCY=USD</stp>
        <stp>FA_ADJUSTED=Y</stp>
        <tr r="AQ193" s="4"/>
      </tp>
      <tp>
        <v>1408.5399</v>
        <stp/>
        <stp>##V3_BDHV12</stp>
        <stp>WK US Equity</stp>
        <stp>CUR_MKT_CAP</stp>
        <stp>10/24/2018</stp>
        <stp>10/24/2018</stp>
        <stp>[new model.xlsx]Raw!R153C33</stp>
        <stp>EQY_FUND_CRNCY=USD</stp>
        <tr r="AG153" s="4"/>
      </tp>
      <tp>
        <v>-75.146000000000001</v>
        <stp/>
        <stp>##V3_BDPV12</stp>
        <stp>YEXT US Equity</stp>
        <stp>TRAIL_12M_EBITDA</stp>
        <stp>[new model.xlsx]Raw!R135C43</stp>
        <stp>EQY_FUND_CRNCY=USD</stp>
        <stp>FA_ADJUSTED=Y</stp>
        <tr r="AQ135" s="4"/>
      </tp>
      <tp>
        <v>7239.0344999999998</v>
        <stp/>
        <stp>##V3_BDHV12</stp>
        <stp>PAYC US Equity</stp>
        <stp>CUR_MKT_CAP</stp>
        <stp>10/24/2018</stp>
        <stp>10/24/2018</stp>
        <stp>[new model.xlsx]Raw!R62C33</stp>
        <stp>EQY_FUND_CRNCY=USD</stp>
        <tr r="AG62" s="4"/>
      </tp>
      <tp>
        <v>1438.7285999999999</v>
        <stp/>
        <stp>##V3_BDHV12</stp>
        <stp>EVBG US Equity</stp>
        <stp>CUR_MKT_CAP</stp>
        <stp>10/24/2018</stp>
        <stp>10/24/2018</stp>
        <stp>[new model.xlsx]Raw!R148C33</stp>
        <stp>EQY_FUND_CRNCY=USD</stp>
        <tr r="AG148" s="4"/>
      </tp>
      <tp>
        <v>735.5</v>
        <stp/>
        <stp>##V3_BDPV12</stp>
        <stp>AVYA US Equity</stp>
        <stp>BEST_EBITDA</stp>
        <stp>[new model.xlsx]Raw!R131C44</stp>
        <stp>BEST_FPERIOD_OVERRIDE=1TY</stp>
        <stp>EQY_FUND_CRNCY=USD</stp>
        <stp>FA_ADJUSTED=Y</stp>
        <tr r="AR131" s="4"/>
      </tp>
      <tp>
        <v>-174.411</v>
        <stp/>
        <stp>##V3_BDPV12</stp>
        <stp>NTNX US Equity</stp>
        <stp>BEST_NET_INCOME</stp>
        <stp>[new model.xlsx]Raw!R67C46</stp>
        <stp>BEST_FPERIOD_OVERRIDE=1TY</stp>
        <stp>EQY_FUND_CRNCY=USD</stp>
        <stp>FA_ADJUSTED=Y</stp>
        <tr r="AT67" s="4"/>
      </tp>
      <tp>
        <v>1195.8999755859375</v>
        <stp/>
        <stp>##V3_BDPV12</stp>
        <stp>BR US Equity</stp>
        <stp>TRAIL_12M_GROSS_PROFIT</stp>
        <stp>[new model.xlsx]Raw!R46C38</stp>
        <stp>EQY_FUND_CRNCY=USD</stp>
        <stp>FA_ADJUSTED=Y</stp>
        <tr r="AL46" s="4"/>
      </tp>
      <tp>
        <v>2602.4014000000002</v>
        <stp/>
        <stp>##V3_BDHV12</stp>
        <stp>BOX US Equity</stp>
        <stp>CUR_MKT_CAP</stp>
        <stp>10/24/2018</stp>
        <stp>10/24/2018</stp>
        <stp>[new model.xlsx]Raw!R106C33</stp>
        <stp>EQY_FUND_CRNCY=USD</stp>
        <tr r="AG106" s="4"/>
      </tp>
      <tp>
        <v>-22.803000000000001</v>
        <stp/>
        <stp>##V3_BDPV12</stp>
        <stp>TWOU US Equity</stp>
        <stp>BEST_NET_INCOME</stp>
        <stp>[new model.xlsx]Raw!R94C46</stp>
        <stp>BEST_FPERIOD_OVERRIDE=1TY</stp>
        <stp>EQY_FUND_CRNCY=USD</stp>
        <stp>FA_ADJUSTED=Y</stp>
        <tr r="AT94" s="4"/>
      </tp>
      <tp t="s">
        <v>Application Software</v>
        <stp/>
        <stp>##V3_BDPV12</stp>
        <stp>CTXS US Equity</stp>
        <stp>GICS_SUB_INDUSTRY_NAME</stp>
        <stp>[new model.xlsx]Raw!R44C32</stp>
        <tr r="AF44" s="4"/>
      </tp>
      <tp>
        <v>3963.2898</v>
        <stp/>
        <stp>##V3_BDHV12</stp>
        <stp>LOGM US EQUITY</stp>
        <stp>CUR_MKT_CAP</stp>
        <stp>10/24/2018</stp>
        <stp>10/24/2018</stp>
        <stp>[new model.xlsx]Raw (2)!R65C32</stp>
        <stp>EQY_FUND_CRNCY=USD</stp>
        <tr r="AF65" s="12"/>
      </tp>
      <tp>
        <v>101.65600000000001</v>
        <stp/>
        <stp>##V3_BDPV12</stp>
        <stp>GWRE US Equity</stp>
        <stp>BEST_NET_INCOME</stp>
        <stp>[new model.xlsx]Raw!R64C46</stp>
        <stp>BEST_FPERIOD_OVERRIDE=1TY</stp>
        <stp>EQY_FUND_CRNCY=USD</stp>
        <stp>FA_ADJUSTED=Y</stp>
        <tr r="AT64" s="4"/>
      </tp>
      <tp>
        <v>-36.067999999999998</v>
        <stp/>
        <stp>##V3_BDPV12</stp>
        <stp>TENB US Equity</stp>
        <stp>TRAIL_12M_EBITDA</stp>
        <stp>[new model.xlsx]Raw!R107C43</stp>
        <stp>EQY_FUND_CRNCY=USD</stp>
        <stp>FA_ADJUSTED=Y</stp>
        <tr r="AQ107" s="4"/>
      </tp>
      <tp>
        <v>308.89049999999997</v>
        <stp/>
        <stp>##V3_BDHV12</stp>
        <stp>DMRC US Equity</stp>
        <stp>CUR_MKT_CAP</stp>
        <stp>10/24/2018</stp>
        <stp>10/24/2018</stp>
        <stp>[new model.xlsx]Raw!R199C33</stp>
        <stp>EQY_FUND_CRNCY=USD</stp>
        <tr r="AG199" s="4"/>
      </tp>
      <tp>
        <v>185.50620000000001</v>
        <stp/>
        <stp>##V3_BDHV12</stp>
        <stp>HUT CN Equity</stp>
        <stp>CUR_MKT_CAP</stp>
        <stp>10/24/2018</stp>
        <stp>10/24/2018</stp>
        <stp>[new model.xlsx]Raw!R216C33</stp>
        <stp>EQY_FUND_CRNCY=USD</stp>
        <tr r="AG216" s="4"/>
      </tp>
      <tp>
        <v>2909.3418999999999</v>
        <stp/>
        <stp>##V3_BDHV12</stp>
        <stp>MANH US Equity</stp>
        <stp>CUR_MKT_CAP</stp>
        <stp>10/24/2018</stp>
        <stp>10/24/2018</stp>
        <stp>[new model.xlsx]Raw!R99C33</stp>
        <stp>EQY_FUND_CRNCY=USD</stp>
        <tr r="AG99" s="4"/>
      </tp>
      <tp>
        <v>3.7389999999999994</v>
        <stp/>
        <stp>##V3_BDPV12</stp>
        <stp>SEND US Equity</stp>
        <stp>TRAIL_12M_EBITDA</stp>
        <stp>[new model.xlsx]Raw!R143C43</stp>
        <stp>EQY_FUND_CRNCY=USD</stp>
        <stp>FA_ADJUSTED=Y</stp>
        <tr r="AQ143" s="4"/>
      </tp>
      <tp>
        <v>920.52279999999996</v>
        <stp/>
        <stp>##V3_BDHV12</stp>
        <stp>EGOV US Equity</stp>
        <stp>CUR_MKT_CAP</stp>
        <stp>10/24/2018</stp>
        <stp>10/24/2018</stp>
        <stp>[new model.xlsx]Raw!R168C33</stp>
        <stp>EQY_FUND_CRNCY=USD</stp>
        <tr r="AG168" s="4"/>
      </tp>
      <tp t="s">
        <v>Application Software</v>
        <stp/>
        <stp>##V3_BDPV12</stp>
        <stp>NTNX US Equity</stp>
        <stp>GICS_SUB_INDUSTRY_NAME</stp>
        <stp>[new model.xlsx]Raw!R67C32</stp>
        <tr r="AF67" s="4"/>
      </tp>
      <tp t="s">
        <v>Systems Software</v>
        <stp/>
        <stp>##V3_BDPV12</stp>
        <stp>FTNT US Equity</stp>
        <stp>GICS_SUB_INDUSTRY_NAME</stp>
        <stp>[new model.xlsx]Raw!R43C32</stp>
        <tr r="AF43" s="4"/>
      </tp>
      <tp>
        <v>236.833</v>
        <stp/>
        <stp>##V3_BDHV12</stp>
        <stp>ABT CN Equity</stp>
        <stp>CUR_MKT_CAP</stp>
        <stp>10/24/2018</stp>
        <stp>10/24/2018</stp>
        <stp>[new model.xlsx]Raw!R206C33</stp>
        <stp>EQY_FUND_CRNCY=USD</stp>
        <tr r="AG206" s="4"/>
      </tp>
      <tp>
        <v>46.317</v>
        <stp/>
        <stp>##V3_BDPV12</stp>
        <stp>IMPV US Equity</stp>
        <stp>BEST_EBITDA</stp>
        <stp>[new model.xlsx]Raw!R128C44</stp>
        <stp>BEST_FPERIOD_OVERRIDE=1TY</stp>
        <stp>EQY_FUND_CRNCY=USD</stp>
        <stp>FA_ADJUSTED=Y</stp>
        <tr r="AR128" s="4"/>
      </tp>
      <tp>
        <v>7000.0263999999997</v>
        <stp/>
        <stp>##V3_BDHV12</stp>
        <stp>GWRE US Equity</stp>
        <stp>CUR_MKT_CAP</stp>
        <stp>10/24/2018</stp>
        <stp>10/24/2018</stp>
        <stp>[new model.xlsx]Raw!R64C33</stp>
        <stp>EQY_FUND_CRNCY=USD</stp>
        <tr r="AG64" s="4"/>
      </tp>
      <tp>
        <v>2345.5823</v>
        <stp/>
        <stp>##V3_BDHV12</stp>
        <stp>DSG CN Equity</stp>
        <stp>CUR_MKT_CAP</stp>
        <stp>10/24/2018</stp>
        <stp>10/24/2018</stp>
        <stp>[new model.xlsx]Raw!R116C33</stp>
        <stp>EQY_FUND_CRNCY=USD</stp>
        <tr r="AG116" s="4"/>
      </tp>
      <tp>
        <v>3166.7130000000002</v>
        <stp/>
        <stp>##V3_BDPV12</stp>
        <stp>NOW US Equity</stp>
        <stp>BEST_SALES</stp>
        <stp>[new model.xlsx]Raw!R25C36</stp>
        <stp>BEST_FPERIOD_OVERRIDE=1TY</stp>
        <stp>EQY_FUND_CRNCY=USD</stp>
        <stp>FA_ADJUSTED=Y</stp>
        <tr r="AJ25" s="4"/>
      </tp>
      <tp>
        <v>1169.5830000000001</v>
        <stp/>
        <stp>##V3_BDPV12</stp>
        <stp>BKI US Equity</stp>
        <stp>BEST_SALES</stp>
        <stp>[new model.xlsx]Raw!R65C36</stp>
        <stp>BEST_FPERIOD_OVERRIDE=1TY</stp>
        <stp>EQY_FUND_CRNCY=USD</stp>
        <stp>FA_ADJUSTED=Y</stp>
        <tr r="AJ65" s="4"/>
      </tp>
      <tp>
        <v>1549.981</v>
        <stp/>
        <stp>##V3_BDPV12</stp>
        <stp>DBX US Equity</stp>
        <stp>BEST_SALES</stp>
        <stp>[new model.xlsx]Raw!R55C36</stp>
        <stp>BEST_FPERIOD_OVERRIDE=1TY</stp>
        <stp>EQY_FUND_CRNCY=USD</stp>
        <stp>FA_ADJUSTED=Y</stp>
        <tr r="AJ55" s="4"/>
      </tp>
      <tp>
        <v>3239.1</v>
        <stp/>
        <stp>##V3_BDPV12</stp>
        <stp>SNPS US Equity</stp>
        <stp>BEST_SALES</stp>
        <stp>[new model.xlsx]Raw!R45C36</stp>
        <stp>BEST_FPERIOD_OVERRIDE=1TY</stp>
        <stp>EQY_FUND_CRNCY=USD</stp>
        <stp>FA_ADJUSTED=Y</stp>
        <tr r="AJ45" s="4"/>
      </tp>
      <tp>
        <v>-43.407640000000001</v>
        <stp/>
        <stp>##V3_BDPV12</stp>
        <stp>EVBG US Equity</stp>
        <stp>TRAIL_12M_NET_INC</stp>
        <stp>[new model.xlsx]Raw (2)!R25C45</stp>
        <stp>EQY_FUND_CRNCY=USD</stp>
        <stp>FA_ADJUSTED=Y</stp>
        <tr r="AS25" s="12"/>
      </tp>
      <tp>
        <v>-55.233550000000001</v>
        <stp/>
        <stp>##V3_BDPV12</stp>
        <stp>AVLR US Equity</stp>
        <stp>TRAIL_12M_NET_INC</stp>
        <stp>[new model.xlsx]Raw (2)!R26C45</stp>
        <stp>EQY_FUND_CRNCY=USD</stp>
        <stp>FA_ADJUSTED=Y</stp>
        <tr r="AS26" s="12"/>
      </tp>
      <tp>
        <v>-75.146000000000001</v>
        <stp/>
        <stp>##V3_BDPV12</stp>
        <stp>YEXT US EQUITY</stp>
        <stp>TRAIL_12M_EBITDA</stp>
        <stp>[new model.xlsx]Raw (2)!R39C43</stp>
        <stp>EQY_FUND_CRNCY=USD</stp>
        <stp>FA_ADJUSTED=Y</stp>
        <tr r="AQ39" s="12"/>
      </tp>
      <tp t="s">
        <v>#N/A N/A</v>
        <stp/>
        <stp>##V3_BDPV12</stp>
        <stp>BB CN Equity</stp>
        <stp>IS_GENL_&amp;_ADMIN_EXPN_COMP_BASIS</stp>
        <stp>[new model.xlsx]Raw!R79C42</stp>
        <stp>BEST_FPERIOD_OVERRIDE=1TY</stp>
        <stp>EQY_FUND_CRNCY=USD</stp>
        <stp>FA_ADJUSTED=Y</stp>
        <tr r="AP79" s="4"/>
      </tp>
      <tp t="s">
        <v>Enterprise Value</v>
        <stp/>
        <stp>##V3_BFIELDINFOV12</stp>
        <stp>[new model.xlsx]Sheet1!R5C26</stp>
        <stp>CURR_ENTP_VAL</stp>
        <tr r="Z5" s="184"/>
      </tp>
      <tp t="s">
        <v>Enterprise Value</v>
        <stp/>
        <stp>##V3_BFIELDINFOV12</stp>
        <stp>[new model.xlsx]Sheet1!R5C36</stp>
        <stp>CURR_ENTP_VAL</stp>
        <tr r="AJ5" s="184"/>
      </tp>
      <tp t="s">
        <v>Enterprise Value</v>
        <stp/>
        <stp>##V3_BFIELDINFOV12</stp>
        <stp>[new model.xlsx]Sheet1!R5C16</stp>
        <stp>CURR_ENTP_VAL</stp>
        <tr r="P5" s="184"/>
      </tp>
      <tp t="s">
        <v>Enterprise Value</v>
        <stp/>
        <stp>##V3_BFIELDINFOV12</stp>
        <stp>[new model.xlsx]Sheet1!R5C66</stp>
        <stp>CURR_ENTP_VAL</stp>
        <tr r="BN5" s="184"/>
      </tp>
      <tp t="s">
        <v>Enterprise Value</v>
        <stp/>
        <stp>##V3_BFIELDINFOV12</stp>
        <stp>[new model.xlsx]Sheet1!R5C76</stp>
        <stp>CURR_ENTP_VAL</stp>
        <tr r="BX5" s="184"/>
      </tp>
      <tp t="s">
        <v>Enterprise Value</v>
        <stp/>
        <stp>##V3_BFIELDINFOV12</stp>
        <stp>[new model.xlsx]Sheet1!R5C46</stp>
        <stp>CURR_ENTP_VAL</stp>
        <tr r="AT5" s="184"/>
      </tp>
      <tp t="s">
        <v>Enterprise Value</v>
        <stp/>
        <stp>##V3_BFIELDINFOV12</stp>
        <stp>[new model.xlsx]Sheet1!R5C56</stp>
        <stp>CURR_ENTP_VAL</stp>
        <tr r="BD5" s="184"/>
      </tp>
      <tp t="s">
        <v>Enterprise Value</v>
        <stp/>
        <stp>##V3_BFIELDINFOV12</stp>
        <stp>[new model.xlsx]Sheet1!R5C86</stp>
        <stp>CURR_ENTP_VAL</stp>
        <tr r="CH5" s="184"/>
      </tp>
      <tp t="s">
        <v>Enterprise Value</v>
        <stp/>
        <stp>##V3_BFIELDINFOV12</stp>
        <stp>[new model.xlsx]Sheet1!R5C96</stp>
        <stp>CURR_ENTP_VAL</stp>
        <tr r="CR5" s="184"/>
      </tp>
      <tp>
        <v>410.71699999999998</v>
        <stp/>
        <stp>##V3_BDPV12</stp>
        <stp>SDL LN Equity</stp>
        <stp>BEST_SALES</stp>
        <stp>[new model.xlsx]Raw (2)!R104C36</stp>
        <stp>BEST_FPERIOD_OVERRIDE=1TY</stp>
        <stp>EQY_FUND_CRNCY=USD</stp>
        <stp>FA_ADJUSTED=Y</stp>
        <tr r="AJ104" s="12"/>
      </tp>
      <tp>
        <v>1488.7579999999998</v>
        <stp/>
        <stp>##V3_BDPV12</stp>
        <stp>TSS US Equity</stp>
        <stp>TRAIL_12M_GROSS_PROFIT</stp>
        <stp>[new model.xlsx]Raw!R40C38</stp>
        <stp>EQY_FUND_CRNCY=USD</stp>
        <stp>FA_ADJUSTED=Y</stp>
        <tr r="AL40" s="4"/>
      </tp>
      <tp>
        <v>1833.1670000000001</v>
        <stp/>
        <stp>##V3_BDPV12</stp>
        <stp>FIS US Equity</stp>
        <stp>BEST_NET_INCOME</stp>
        <stp>[new model.xlsx]Raw!R24C46</stp>
        <stp>BEST_FPERIOD_OVERRIDE=1TY</stp>
        <stp>EQY_FUND_CRNCY=USD</stp>
        <stp>FA_ADJUSTED=Y</stp>
        <tr r="AT24" s="4"/>
      </tp>
      <tp>
        <v>20.353388000000002</v>
        <stp/>
        <stp>##V3_BDPV12</stp>
        <stp>ABT CN Equity</stp>
        <stp>TRAIL_12M_EBITDA</stp>
        <stp>[new model.xlsx]Raw!R206C43</stp>
        <stp>EQY_FUND_CRNCY=USD</stp>
        <stp>FA_ADJUSTED=Y</stp>
        <tr r="AQ206" s="4"/>
      </tp>
      <tp>
        <v>113.889</v>
        <stp/>
        <stp>##V3_BDPV12</stp>
        <stp>AMSWA US Equity</stp>
        <stp>Sales_rev_turn</stp>
        <stp>[new model.xlsx]Combined Full Sample!R152C7</stp>
        <stp>EQY_FUND_YEAR=2016</stp>
        <tr r="G152" s="14"/>
      </tp>
      <tp>
        <v>39.1</v>
        <stp/>
        <stp>##V3_BDPV12</stp>
        <stp>SABR US Equity</stp>
        <stp>BEST_GROSS_MARGIN</stp>
        <stp>[new model.xlsx]Raw!R68C39</stp>
        <stp>BEST_FPERIOD_OVERRIDE=1TY</stp>
        <stp>EQY_FUND_CRNCY=USD</stp>
        <stp>FA_ADJUSTED=Y</stp>
        <tr r="AM68" s="4"/>
      </tp>
      <tp>
        <v>76.998999999999995</v>
        <stp/>
        <stp>##V3_BDPV12</stp>
        <stp>CRM US Equity</stp>
        <stp>BEST_GROSS_MARGIN</stp>
        <stp>[new model.xlsx]Raw!R19C39</stp>
        <stp>BEST_FPERIOD_OVERRIDE=1TY</stp>
        <stp>EQY_FUND_CRNCY=USD</stp>
        <stp>FA_ADJUSTED=Y</stp>
        <tr r="AM19" s="4"/>
      </tp>
      <tp>
        <v>124.371</v>
        <stp/>
        <stp>##V3_BDPV12</stp>
        <stp>TENB US Equity</stp>
        <stp>Sales_rev_turn</stp>
        <stp>[new model.xlsx]Combined Full Sample!R83C7</stp>
        <stp>EQY_FUND_YEAR=2016</stp>
        <tr r="G83" s="14"/>
      </tp>
      <tp t="s">
        <v>Application Software</v>
        <stp/>
        <stp>##V3_BDPV12</stp>
        <stp>GWRE US Equity</stp>
        <stp>GICS_SUB_INDUSTRY_NAME</stp>
        <stp>[new model.xlsx]Raw!R64C32</stp>
        <tr r="AF64" s="4"/>
      </tp>
      <tp>
        <v>-25.344999999999999</v>
        <stp/>
        <stp>##V3_BDPV12</stp>
        <stp>DMRC US Equity</stp>
        <stp>BEST_EBITDA</stp>
        <stp>[new model.xlsx]Raw!R199C44</stp>
        <stp>BEST_FPERIOD_OVERRIDE=1TY</stp>
        <stp>EQY_FUND_CRNCY=USD</stp>
        <stp>FA_ADJUSTED=Y</stp>
        <tr r="AR199" s="4"/>
      </tp>
      <tp>
        <v>-50</v>
        <stp/>
        <stp>##V3_BDPV12</stp>
        <stp>DBX US EQUITY</stp>
        <stp>TRAIL_12M_NET_INC</stp>
        <stp>[new model.xlsx]Raw (2)!R22C45</stp>
        <stp>EQY_FUND_CRNCY=USD</stp>
        <stp>FA_ADJUSTED=Y</stp>
        <tr r="AS22" s="12"/>
      </tp>
      <tp>
        <v>-6.8730000000000002</v>
        <stp/>
        <stp>##V3_BDPV12</stp>
        <stp>MB US Equity</stp>
        <stp>BEST_NET_INCOME</stp>
        <stp>[new model.xlsx]Raw!R142C46</stp>
        <stp>BEST_FPERIOD_OVERRIDE=1TY</stp>
        <stp>EQY_FUND_CRNCY=USD</stp>
        <stp>FA_ADJUSTED=Y</stp>
        <tr r="AT142" s="4"/>
      </tp>
      <tp>
        <v>464.69420000000002</v>
        <stp/>
        <stp>##V3_BDHV12</stp>
        <stp>MODN US Equity</stp>
        <stp>CUR_MKT_CAP</stp>
        <stp>10/24/2018</stp>
        <stp>10/24/2018</stp>
        <stp>[new model.xlsx]Raw!R183C33</stp>
        <stp>EQY_FUND_CRNCY=USD</stp>
        <tr r="AG183" s="4"/>
      </tp>
      <tp>
        <v>100837.842</v>
        <stp/>
        <stp>##V3_BDHV12</stp>
        <stp>CRM US Equity</stp>
        <stp>CUR_MKT_CAP</stp>
        <stp>10/24/2018</stp>
        <stp>10/24/2018</stp>
        <stp>[new model.xlsx]Raw!R19C33</stp>
        <stp>EQY_FUND_CRNCY=USD</stp>
        <tr r="AG19" s="4"/>
      </tp>
      <tp>
        <v>258.55919999999998</v>
        <stp/>
        <stp>##V3_BDHV12</stp>
        <stp>MJCO US Equity</stp>
        <stp>CUR_MKT_CAP</stp>
        <stp>10/24/2018</stp>
        <stp>10/24/2018</stp>
        <stp>[new model.xlsx]Raw!R203C33</stp>
        <stp>EQY_FUND_CRNCY=USD</stp>
        <tr r="AG203" s="4"/>
      </tp>
      <tp>
        <v>3562.2163</v>
        <stp/>
        <stp>##V3_BDHV12</stp>
        <stp>JCOM US EQUITY</stp>
        <stp>CUR_MKT_CAP</stp>
        <stp>10/24/2018</stp>
        <stp>10/24/2018</stp>
        <stp>[new model.xlsx]Raw (2)!R66C32</stp>
        <stp>EQY_FUND_CRNCY=USD</stp>
        <tr r="AF66" s="12"/>
      </tp>
      <tp>
        <v>804.32799999999997</v>
        <stp/>
        <stp>##V3_BDPV12</stp>
        <stp>CTXS US Equity</stp>
        <stp>BEST_NET_INCOME</stp>
        <stp>[new model.xlsx]Raw!R44C46</stp>
        <stp>BEST_FPERIOD_OVERRIDE=1TY</stp>
        <stp>EQY_FUND_CRNCY=USD</stp>
        <stp>FA_ADJUSTED=Y</stp>
        <tr r="AT44" s="4"/>
      </tp>
      <tp t="s">
        <v>Application Software</v>
        <stp/>
        <stp>##V3_BDPV12</stp>
        <stp>TWOU US Equity</stp>
        <stp>GICS_SUB_INDUSTRY_NAME</stp>
        <stp>[new model.xlsx]Raw!R94C32</stp>
        <tr r="AF94" s="4"/>
      </tp>
      <tp>
        <v>27309.589800000002</v>
        <stp/>
        <stp>##V3_BDHV12</stp>
        <stp>ADSK US Equity</stp>
        <stp>CUR_MKT_CAP</stp>
        <stp>10/24/2018</stp>
        <stp>10/24/2018</stp>
        <stp>[new model.xlsx]Raw!R29C33</stp>
        <stp>EQY_FUND_CRNCY=USD</stp>
        <tr r="AG29" s="4"/>
      </tp>
      <tp>
        <v>2419.6651000000002</v>
        <stp/>
        <stp>##V3_BDHV12</stp>
        <stp>WNS US Equity</stp>
        <stp>CUR_MKT_CAP</stp>
        <stp>10/24/2018</stp>
        <stp>10/24/2018</stp>
        <stp>[new model.xlsx]Raw!R115C33</stp>
        <stp>EQY_FUND_CRNCY=USD</stp>
        <tr r="AG115" s="4"/>
      </tp>
      <tp>
        <v>1233.3846000000001</v>
        <stp/>
        <stp>##V3_BDHV12</stp>
        <stp>APTI US EQUITY</stp>
        <stp>CUR_MKT_CAP</stp>
        <stp>10/24/2018</stp>
        <stp>10/24/2018</stp>
        <stp>[new model.xlsx]Raw (2)!R62C32</stp>
        <stp>EQY_FUND_CRNCY=USD</stp>
        <tr r="AF62" s="12"/>
      </tp>
      <tp>
        <v>1120.5329999999999</v>
        <stp/>
        <stp>##V3_BDHV12</stp>
        <stp>PRO US Equity</stp>
        <stp>CUR_MKT_CAP</stp>
        <stp>10/24/2018</stp>
        <stp>10/24/2018</stp>
        <stp>[new model.xlsx]Raw!R165C33</stp>
        <stp>EQY_FUND_CRNCY=USD</stp>
        <tr r="AG165" s="4"/>
      </tp>
      <tp>
        <v>1518.2603999999999</v>
        <stp/>
        <stp>##V3_BDHV12</stp>
        <stp>RPD US Equity</stp>
        <stp>CUR_MKT_CAP</stp>
        <stp>10/24/2018</stp>
        <stp>10/24/2018</stp>
        <stp>[new model.xlsx]Raw!R145C33</stp>
        <stp>EQY_FUND_CRNCY=USD</stp>
        <tr r="AG145" s="4"/>
      </tp>
      <tp>
        <v>-146.059</v>
        <stp/>
        <stp>##V3_BDPV12</stp>
        <stp>PVTL US Equity</stp>
        <stp>TRAIL_12M_EBITDA</stp>
        <stp>[new model.xlsx]Raw!R83C43</stp>
        <stp>EQY_FUND_CRNCY=USD</stp>
        <stp>FA_ADJUSTED=Y</stp>
        <tr r="AQ83" s="4"/>
      </tp>
      <tp>
        <v>8613.1039999999994</v>
        <stp/>
        <stp>##V3_BDPV12</stp>
        <stp>FIS US Equity</stp>
        <stp>BEST_SALES</stp>
        <stp>[new model.xlsx]Raw!R24C36</stp>
        <stp>BEST_FPERIOD_OVERRIDE=1TY</stp>
        <stp>EQY_FUND_CRNCY=USD</stp>
        <stp>FA_ADJUSTED=Y</stp>
        <tr r="AJ24" s="4"/>
      </tp>
      <tp>
        <v>35.34196</v>
        <stp/>
        <stp>##V3_BDPV12</stp>
        <stp>GWRE US Equity</stp>
        <stp>TRAIL_12M_NET_INC</stp>
        <stp>[new model.xlsx]Raw (2)!R86C45</stp>
        <stp>EQY_FUND_CRNCY=USD</stp>
        <stp>FA_ADJUSTED=Y</stp>
        <tr r="AS86" s="12"/>
      </tp>
      <tp>
        <v>3655</v>
        <stp/>
        <stp>##V3_BDPV12</stp>
        <stp>PYPL US Equity</stp>
        <stp>TRAIL_12M_EBITDA</stp>
        <stp>[new model.xlsx]Raw!R20C43</stp>
        <stp>EQY_FUND_CRNCY=USD</stp>
        <stp>FA_ADJUSTED=Y</stp>
        <tr r="AQ20" s="4"/>
      </tp>
      <tp>
        <v>266.81505752671961</v>
        <stp/>
        <stp>##V3_BDPV12</stp>
        <stp>PAGS US Equity</stp>
        <stp>TRAIL_12M_EBITDA</stp>
        <stp>[new model.xlsx]Raw!R54C43</stp>
        <stp>EQY_FUND_CRNCY=USD</stp>
        <stp>FA_ADJUSTED=Y</stp>
        <tr r="AQ54" s="4"/>
      </tp>
      <tp>
        <v>176.16399999999999</v>
        <stp/>
        <stp>##V3_BDPV12</stp>
        <stp>PAYC US Equity</stp>
        <stp>TRAIL_12M_EBITDA</stp>
        <stp>[new model.xlsx]Raw!R62C43</stp>
        <stp>EQY_FUND_CRNCY=USD</stp>
        <stp>FA_ADJUSTED=Y</stp>
        <tr r="AQ62" s="4"/>
      </tp>
      <tp>
        <v>-24.201000000000001</v>
        <stp/>
        <stp>##V3_BDPV12</stp>
        <stp>PFPT US Equity</stp>
        <stp>TRAIL_12M_EBITDA</stp>
        <stp>[new model.xlsx]Raw!R77C43</stp>
        <stp>EQY_FUND_CRNCY=USD</stp>
        <stp>FA_ADJUSTED=Y</stp>
        <tr r="AQ77" s="4"/>
      </tp>
      <tp>
        <v>1437.8257196663981</v>
        <stp/>
        <stp>##V3_BDPV12</stp>
        <stp>PAYX US Equity</stp>
        <stp>TRAIL_12M_EBITDA</stp>
        <stp>[new model.xlsx]Raw!R31C43</stp>
        <stp>EQY_FUND_CRNCY=USD</stp>
        <stp>FA_ADJUSTED=Y</stp>
        <tr r="AQ31" s="4"/>
      </tp>
      <tp>
        <v>899.16800000000001</v>
        <stp/>
        <stp>##V3_BDPV12</stp>
        <stp>SWI US Equity</stp>
        <stp>BEST_SALES</stp>
        <stp>[new model.xlsx]Raw!R84C36</stp>
        <stp>BEST_FPERIOD_OVERRIDE=1TY</stp>
        <stp>EQY_FUND_CRNCY=USD</stp>
        <stp>FA_ADJUSTED=Y</stp>
        <tr r="AJ84" s="4"/>
      </tp>
      <tp>
        <v>60.332999999999998</v>
        <stp/>
        <stp>##V3_BDPV12</stp>
        <stp>WK US Equity</stp>
        <stp>BS_CASH_NEAR_CASH_ITEM</stp>
        <stp>[new model.xlsx]Combined Full Sample!R124C26</stp>
        <tr r="Z124" s="14"/>
      </tp>
      <tp>
        <v>13.558999999999997</v>
        <stp/>
        <stp>##V3_BDPV12</stp>
        <stp>PEGA US Equity</stp>
        <stp>TRAIL_12M_EBITDA</stp>
        <stp>[new model.xlsx]Raw!R87C43</stp>
        <stp>EQY_FUND_CRNCY=USD</stp>
        <stp>FA_ADJUSTED=Y</stp>
        <tr r="AQ87" s="4"/>
      </tp>
      <tp>
        <v>-42.653000000000006</v>
        <stp/>
        <stp>##V3_BDPV12</stp>
        <stp>TWOU US Equity</stp>
        <stp>TRAIL_12M_NET_INC</stp>
        <stp>[new model.xlsx]Raw (2)!R19C45</stp>
        <stp>EQY_FUND_CRNCY=USD</stp>
        <stp>FA_ADJUSTED=Y</stp>
        <tr r="AS19" s="12"/>
      </tp>
      <tp>
        <v>475.33300000000003</v>
        <stp/>
        <stp>##V3_BDPV12</stp>
        <stp>PCTY US Equity</stp>
        <stp>BEST_SALES</stp>
        <stp>[new model.xlsx]Raw!R97C36</stp>
        <stp>BEST_FPERIOD_OVERRIDE=1TY</stp>
        <stp>EQY_FUND_CRNCY=USD</stp>
        <stp>FA_ADJUSTED=Y</stp>
        <tr r="AJ97" s="4"/>
      </tp>
      <tp>
        <v>942.2</v>
        <stp/>
        <stp>##V3_BDPV12</stp>
        <stp>PEGA US Equity</stp>
        <stp>BEST_SALES</stp>
        <stp>[new model.xlsx]Raw!R87C36</stp>
        <stp>BEST_FPERIOD_OVERRIDE=1TY</stp>
        <stp>EQY_FUND_CRNCY=USD</stp>
        <stp>FA_ADJUSTED=Y</stp>
        <tr r="AJ87" s="4"/>
      </tp>
      <tp>
        <v>3341.9380000000001</v>
        <stp/>
        <stp>##V3_BDPV12</stp>
        <stp>WDAY US Equity</stp>
        <stp>BEST_SALES</stp>
        <stp>[new model.xlsx]Raw!R30C36</stp>
        <stp>BEST_FPERIOD_OVERRIDE=1TY</stp>
        <stp>EQY_FUND_CRNCY=USD</stp>
        <stp>FA_ADJUSTED=Y</stp>
        <tr r="AJ30" s="4"/>
      </tp>
      <tp>
        <v>51.544999999999995</v>
        <stp/>
        <stp>##V3_BDPV12</stp>
        <stp>PCTY US Equity</stp>
        <stp>TRAIL_12M_EBITDA</stp>
        <stp>[new model.xlsx]Raw!R97C43</stp>
        <stp>EQY_FUND_CRNCY=USD</stp>
        <stp>FA_ADJUSTED=Y</stp>
        <tr r="AQ97" s="4"/>
      </tp>
      <tp>
        <v>825.54899999999998</v>
        <stp/>
        <stp>##V3_BDPV12</stp>
        <stp>PFPT US Equity</stp>
        <stp>BEST_SALES</stp>
        <stp>[new model.xlsx]Raw!R77C36</stp>
        <stp>BEST_FPERIOD_OVERRIDE=1TY</stp>
        <stp>EQY_FUND_CRNCY=USD</stp>
        <stp>FA_ADJUSTED=Y</stp>
        <tr r="AJ77" s="4"/>
      </tp>
      <tp t="s">
        <v>Enterprise Value</v>
        <stp/>
        <stp>##V3_BFIELDINFOV12</stp>
        <stp>[new model.xlsx]Sheet1!R5C27</stp>
        <stp>CURR_ENTP_VAL</stp>
        <tr r="AA5" s="184"/>
      </tp>
      <tp t="s">
        <v>Enterprise Value</v>
        <stp/>
        <stp>##V3_BFIELDINFOV12</stp>
        <stp>[new model.xlsx]Sheet1!R5C37</stp>
        <stp>CURR_ENTP_VAL</stp>
        <tr r="AK5" s="184"/>
      </tp>
      <tp t="s">
        <v>Enterprise Value</v>
        <stp/>
        <stp>##V3_BFIELDINFOV12</stp>
        <stp>[new model.xlsx]Sheet1!R5C17</stp>
        <stp>CURR_ENTP_VAL</stp>
        <tr r="Q5" s="184"/>
      </tp>
      <tp t="s">
        <v>Enterprise Value</v>
        <stp/>
        <stp>##V3_BFIELDINFOV12</stp>
        <stp>[new model.xlsx]Sheet1!R5C67</stp>
        <stp>CURR_ENTP_VAL</stp>
        <tr r="BO5" s="184"/>
      </tp>
      <tp t="s">
        <v>Enterprise Value</v>
        <stp/>
        <stp>##V3_BFIELDINFOV12</stp>
        <stp>[new model.xlsx]Sheet1!R5C77</stp>
        <stp>CURR_ENTP_VAL</stp>
        <tr r="BY5" s="184"/>
      </tp>
      <tp t="s">
        <v>Enterprise Value</v>
        <stp/>
        <stp>##V3_BFIELDINFOV12</stp>
        <stp>[new model.xlsx]Sheet1!R5C47</stp>
        <stp>CURR_ENTP_VAL</stp>
        <tr r="AU5" s="184"/>
      </tp>
      <tp t="s">
        <v>Enterprise Value</v>
        <stp/>
        <stp>##V3_BFIELDINFOV12</stp>
        <stp>[new model.xlsx]Sheet1!R5C57</stp>
        <stp>CURR_ENTP_VAL</stp>
        <tr r="BE5" s="184"/>
      </tp>
      <tp t="s">
        <v>Enterprise Value</v>
        <stp/>
        <stp>##V3_BFIELDINFOV12</stp>
        <stp>[new model.xlsx]Sheet1!R5C87</stp>
        <stp>CURR_ENTP_VAL</stp>
        <tr r="CI5" s="184"/>
      </tp>
      <tp t="s">
        <v>Enterprise Value</v>
        <stp/>
        <stp>##V3_BFIELDINFOV12</stp>
        <stp>[new model.xlsx]Sheet1!R5C97</stp>
        <stp>CURR_ENTP_VAL</stp>
        <tr r="CS5" s="184"/>
      </tp>
      <tp t="s">
        <v>Systems Software</v>
        <stp/>
        <stp>##V3_BDPV12</stp>
        <stp>BB CN Equity</stp>
        <stp>GICS_SUB_INDUSTRY_NAME</stp>
        <stp>[new model.xlsx]Raw!R79C32</stp>
        <tr r="AF79" s="4"/>
      </tp>
      <tp>
        <v>-25.041</v>
        <stp/>
        <stp>##V3_BDPV12</stp>
        <stp>VHC US Equity</stp>
        <stp>TRAIL_12M_EBITDA</stp>
        <stp>[new model.xlsx]Raw!R208C43</stp>
        <stp>EQY_FUND_CRNCY=USD</stp>
        <stp>FA_ADJUSTED=Y</stp>
        <tr r="AQ208" s="4"/>
      </tp>
      <tp>
        <v>9287.2109375</v>
        <stp/>
        <stp>##V3_BDPV12</stp>
        <stp>CRM US Equity</stp>
        <stp>TRAIL_12M_GROSS_PROFIT</stp>
        <stp>[new model.xlsx]Raw!R19C38</stp>
        <stp>EQY_FUND_CRNCY=USD</stp>
        <stp>FA_ADJUSTED=Y</stp>
        <tr r="AL19" s="4"/>
      </tp>
      <tp t="s">
        <v>Application Software</v>
        <stp/>
        <stp>##V3_BDPV12</stp>
        <stp>DBX US Equity</stp>
        <stp>GICS_SUB_INDUSTRY_NAME</stp>
        <stp>[new model.xlsx]Raw!R55C32</stp>
        <tr r="AF55" s="4"/>
      </tp>
      <tp>
        <v>1332</v>
        <stp/>
        <stp>##V3_BDPV12</stp>
        <stp>ADS US Equity</stp>
        <stp>BEST_NET_INCOME</stp>
        <stp>[new model.xlsx]Raw!R52C46</stp>
        <stp>BEST_FPERIOD_OVERRIDE=1TY</stp>
        <stp>EQY_FUND_CRNCY=USD</stp>
        <stp>FA_ADJUSTED=Y</stp>
        <tr r="AT52" s="4"/>
      </tp>
      <tp>
        <v>-89.741050000000001</v>
        <stp/>
        <stp>##V3_BDPV12</stp>
        <stp>TWLO US EQUITY</stp>
        <stp>TRAIL_12M_NET_INC</stp>
        <stp>[new model.xlsx]Raw (2)!R21C45</stp>
        <stp>EQY_FUND_CRNCY=USD</stp>
        <stp>FA_ADJUSTED=Y</stp>
        <tr r="AS21" s="12"/>
      </tp>
      <tp>
        <v>51.233000000000004</v>
        <stp/>
        <stp>##V3_BDPV12</stp>
        <stp>TYL US Equity</stp>
        <stp>BEST_GROSS_MARGIN</stp>
        <stp>[new model.xlsx]Raw!R59C39</stp>
        <stp>BEST_FPERIOD_OVERRIDE=1TY</stp>
        <stp>EQY_FUND_CRNCY=USD</stp>
        <stp>FA_ADJUSTED=Y</stp>
        <tr r="AM59" s="4"/>
      </tp>
      <tp t="s">
        <v>#N/A N/A</v>
        <stp/>
        <stp>##V3_BDPV12</stp>
        <stp>III US Equity</stp>
        <stp>IS_GENL_&amp;_ADMIN_EXPN_COMP_BASIS</stp>
        <stp>[new model.xlsx]Raw!R217C42</stp>
        <stp>BEST_FPERIOD_OVERRIDE=1TY</stp>
        <stp>EQY_FUND_CRNCY=USD</stp>
        <stp>FA_ADJUSTED=Y</stp>
        <tr r="AP217" s="4"/>
      </tp>
      <tp>
        <v>39.035606129686997</v>
        <stp/>
        <stp>##V3_BDPV12</stp>
        <stp>ENV US Equity</stp>
        <stp>TRAIL_12M_NET_INC</stp>
        <stp>[new model.xlsx]Raw (2)!R85C45</stp>
        <stp>EQY_FUND_CRNCY=USD</stp>
        <stp>FA_ADJUSTED=Y</stp>
        <tr r="AS85" s="12"/>
      </tp>
      <tp>
        <v>47.902000000000001</v>
        <stp/>
        <stp>##V3_BDPV12</stp>
        <stp>CLGX US Equity</stp>
        <stp>BEST_GROSS_MARGIN</stp>
        <stp>[new model.xlsx]Raw!R93C39</stp>
        <stp>BEST_FPERIOD_OVERRIDE=1TY</stp>
        <stp>EQY_FUND_CRNCY=USD</stp>
        <stp>FA_ADJUSTED=Y</stp>
        <tr r="AM93" s="4"/>
      </tp>
      <tp>
        <v>1.0619080461413844E-2</v>
        <stp/>
        <stp>##V3_BDPV12</stp>
        <stp>HUT CN Equity</stp>
        <stp>IS_GENL_&amp;_ADMIN_EXPN_COMP_BASIS</stp>
        <stp>[new model.xlsx]Raw!R216C42</stp>
        <stp>BEST_FPERIOD_OVERRIDE=1TY</stp>
        <stp>EQY_FUND_CRNCY=USD</stp>
        <stp>FA_ADJUSTED=Y</stp>
        <tr r="AP216" s="4"/>
      </tp>
      <tp>
        <v>79.150000000000006</v>
        <stp/>
        <stp>##V3_BDPV12</stp>
        <stp>DOCU US EQUITY</stp>
        <stp>BEST_GROSS_MARGIN</stp>
        <stp>[new model.xlsx]Raw (2)!R37C39</stp>
        <stp>BEST_FPERIOD_OVERRIDE=1TY</stp>
        <stp>EQY_FUND_CRNCY=USD</stp>
        <stp>FA_ADJUSTED=Y</stp>
        <tr r="AM37" s="12"/>
      </tp>
      <tp>
        <v>89.954999999999998</v>
        <stp/>
        <stp>##V3_BDPV12</stp>
        <stp>ANSS US Equity</stp>
        <stp>BEST_GROSS_MARGIN</stp>
        <stp>[new model.xlsx]Raw!R48C39</stp>
        <stp>BEST_FPERIOD_OVERRIDE=1TY</stp>
        <stp>EQY_FUND_CRNCY=USD</stp>
        <stp>FA_ADJUSTED=Y</stp>
        <tr r="AM48" s="4"/>
      </tp>
      <tp>
        <v>-23.416709318402003</v>
        <stp/>
        <stp>##V3_BDPV12</stp>
        <stp>EVH US Equity</stp>
        <stp>TRAIL_12M_NET_INC</stp>
        <stp>[new model.xlsx]Raw (2)!R73C45</stp>
        <stp>EQY_FUND_CRNCY=USD</stp>
        <stp>FA_ADJUSTED=Y</stp>
        <tr r="AS73" s="12"/>
      </tp>
      <tp>
        <v>81.918999999999997</v>
        <stp/>
        <stp>##V3_BDPV12</stp>
        <stp>HUBS US Equity</stp>
        <stp>BEST_GROSS_MARGIN</stp>
        <stp>[new model.xlsx]Raw!R78C39</stp>
        <stp>BEST_FPERIOD_OVERRIDE=1TY</stp>
        <stp>EQY_FUND_CRNCY=USD</stp>
        <stp>FA_ADJUSTED=Y</stp>
        <tr r="AM78" s="4"/>
      </tp>
      <tp>
        <v>234.66059999999999</v>
        <stp/>
        <stp>##V3_BDHV12</stp>
        <stp>MGI US Equity</stp>
        <stp>CUR_MKT_CAP</stp>
        <stp>10/24/2018</stp>
        <stp>10/24/2018</stp>
        <stp>[new model.xlsx]Raw!R204C33</stp>
        <stp>EQY_FUND_CRNCY=USD</stp>
        <tr r="AG204" s="4"/>
      </tp>
      <tp t="s">
        <v>Application Software</v>
        <stp/>
        <stp>##V3_BDPV12</stp>
        <stp>PVTL US Equity</stp>
        <stp>GICS_SUB_INDUSTRY_NAME</stp>
        <stp>[new model.xlsx]Raw!R83C32</stp>
        <tr r="AF83" s="4"/>
      </tp>
      <tp>
        <v>262.75</v>
        <stp/>
        <stp>##V3_BDPV12</stp>
        <stp>CISN US Equity</stp>
        <stp>BEST_EBITDA</stp>
        <stp>[new model.xlsx]Raw!R129C44</stp>
        <stp>BEST_FPERIOD_OVERRIDE=1TY</stp>
        <stp>EQY_FUND_CRNCY=USD</stp>
        <stp>FA_ADJUSTED=Y</stp>
        <tr r="AR129" s="4"/>
      </tp>
      <tp>
        <v>455.4631</v>
        <stp/>
        <stp>##V3_BDHV12</stp>
        <stp>SUM CN Equity</stp>
        <stp>CUR_MKT_CAP</stp>
        <stp>10/24/2018</stp>
        <stp>10/24/2018</stp>
        <stp>[new model.xlsx]Raw!R184C33</stp>
        <stp>EQY_FUND_CRNCY=USD</stp>
        <tr r="AG184" s="4"/>
      </tp>
      <tp>
        <v>58.94</v>
        <stp/>
        <stp>##V3_BDPV12</stp>
        <stp>SPSC US Equity</stp>
        <stp>BEST_EBITDA</stp>
        <stp>[new model.xlsx]Raw!R149C44</stp>
        <stp>BEST_FPERIOD_OVERRIDE=1TY</stp>
        <stp>EQY_FUND_CRNCY=USD</stp>
        <stp>FA_ADJUSTED=Y</stp>
        <tr r="AR149" s="4"/>
      </tp>
      <tp>
        <v>8703.2124000000003</v>
        <stp/>
        <stp>##V3_BDHV12</stp>
        <stp>ULTI US EQUITY</stp>
        <stp>CUR_MKT_CAP</stp>
        <stp>10/24/2018</stp>
        <stp>10/24/2018</stp>
        <stp>[new model.xlsx]Raw (2)!R53C32</stp>
        <stp>EQY_FUND_CRNCY=USD</stp>
        <tr r="AF53" s="12"/>
      </tp>
      <tp>
        <v>11548.188099999999</v>
        <stp/>
        <stp>##V3_BDHV12</stp>
        <stp>SYMC US Equity</stp>
        <stp>CUR_MKT_CAP</stp>
        <stp>10/24/2018</stp>
        <stp>10/24/2018</stp>
        <stp>[new model.xlsx]Raw!R50C33</stp>
        <stp>EQY_FUND_CRNCY=USD</stp>
        <tr r="AG50" s="4"/>
      </tp>
      <tp>
        <v>6.84</v>
        <stp/>
        <stp>##V3_BDPV12</stp>
        <stp>AGYS US Equity</stp>
        <stp>TRAIL_12M_EBITDA</stp>
        <stp>[new model.xlsx]Raw!R194C43</stp>
        <stp>EQY_FUND_CRNCY=USD</stp>
        <stp>FA_ADJUSTED=Y</stp>
        <tr r="AQ194" s="4"/>
      </tp>
      <tp>
        <v>-23.015999999999998</v>
        <stp/>
        <stp>##V3_BDPV12</stp>
        <stp>EGHT US Equity</stp>
        <stp>TRAIL_12M_EBITDA</stp>
        <stp>[new model.xlsx]Raw!R140C43</stp>
        <stp>EQY_FUND_CRNCY=USD</stp>
        <stp>FA_ADJUSTED=Y</stp>
        <tr r="AQ140" s="4"/>
      </tp>
      <tp>
        <v>1106.527</v>
        <stp/>
        <stp>##V3_BDHV12</stp>
        <stp>INST US Equity</stp>
        <stp>CUR_MKT_CAP</stp>
        <stp>10/24/2018</stp>
        <stp>10/24/2018</stp>
        <stp>[new model.xlsx]Raw!R166C33</stp>
        <stp>EQY_FUND_CRNCY=USD</stp>
        <tr r="AG166" s="4"/>
      </tp>
      <tp>
        <v>7966.0506999999998</v>
        <stp/>
        <stp>##V3_BDHV12</stp>
        <stp>TYL US Equity</stp>
        <stp>CUR_MKT_CAP</stp>
        <stp>10/24/2018</stp>
        <stp>10/24/2018</stp>
        <stp>[new model.xlsx]Raw!R59C33</stp>
        <stp>EQY_FUND_CRNCY=USD</stp>
        <tr r="AG59" s="4"/>
      </tp>
      <tp>
        <v>1690.1179999999999</v>
        <stp/>
        <stp>##V3_BDHV12</stp>
        <stp>GLOB US Equity</stp>
        <stp>CUR_MKT_CAP</stp>
        <stp>10/24/2018</stp>
        <stp>10/24/2018</stp>
        <stp>[new model.xlsx]Raw!R138C33</stp>
        <stp>EQY_FUND_CRNCY=USD</stp>
        <tr r="AG138" s="4"/>
      </tp>
      <tp>
        <v>88.388000000000005</v>
        <stp/>
        <stp>##V3_BDPV12</stp>
        <stp>EGOV US Equity</stp>
        <stp>TRAIL_12M_EBITDA</stp>
        <stp>[new model.xlsx]Raw!R168C43</stp>
        <stp>EQY_FUND_CRNCY=USD</stp>
        <stp>FA_ADJUSTED=Y</stp>
        <tr r="AQ168" s="4"/>
      </tp>
      <tp>
        <v>2763.2298000000001</v>
        <stp/>
        <stp>##V3_BDHV12</stp>
        <stp>ELLI US EQUITY</stp>
        <stp>CUR_MKT_CAP</stp>
        <stp>10/24/2018</stp>
        <stp>10/24/2018</stp>
        <stp>[new model.xlsx]Raw (2)!R63C32</stp>
        <stp>EQY_FUND_CRNCY=USD</stp>
        <tr r="AF63" s="12"/>
      </tp>
      <tp t="s">
        <v>Systems Software</v>
        <stp/>
        <stp>##V3_BDPV12</stp>
        <stp>DVMT US Equity</stp>
        <stp>GICS_SUB_INDUSTRY_NAME</stp>
        <stp>[new model.xlsx]Raw!R34C32</stp>
        <tr r="AF34" s="4"/>
      </tp>
      <tp>
        <v>42.662999999999997</v>
        <stp/>
        <stp>##V3_BDPV12</stp>
        <stp>MGIC US Equity</stp>
        <stp>TRAIL_12M_EBITDA</stp>
        <stp>[new model.xlsx]Raw!R191C43</stp>
        <stp>EQY_FUND_CRNCY=USD</stp>
        <stp>FA_ADJUSTED=Y</stp>
        <tr r="AQ191" s="4"/>
      </tp>
      <tp>
        <v>3274.1266000000001</v>
        <stp/>
        <stp>##V3_BDHV12</stp>
        <stp>FEYE US Equity</stp>
        <stp>CUR_MKT_CAP</stp>
        <stp>10/24/2018</stp>
        <stp>10/24/2018</stp>
        <stp>[new model.xlsx]Raw!R96C33</stp>
        <stp>EQY_FUND_CRNCY=USD</stp>
        <tr r="AG96" s="4"/>
      </tp>
      <tp>
        <v>17191.671000000002</v>
        <stp/>
        <stp>##V3_BDPV12</stp>
        <stp>PYPL US Equity</stp>
        <stp>BEST_SALES</stp>
        <stp>[new model.xlsx]Raw!R20C36</stp>
        <stp>BEST_FPERIOD_OVERRIDE=1TY</stp>
        <stp>EQY_FUND_CRNCY=USD</stp>
        <stp>FA_ADJUSTED=Y</stp>
        <tr r="AJ20" s="4"/>
      </tp>
      <tp>
        <v>2361.4670000000001</v>
        <stp/>
        <stp>##V3_BDPV12</stp>
        <stp>CDK US Equity</stp>
        <stp>BEST_SALES</stp>
        <stp>[new model.xlsx]Raw!R63C36</stp>
        <stp>BEST_FPERIOD_OVERRIDE=1TY</stp>
        <stp>EQY_FUND_CRNCY=USD</stp>
        <stp>FA_ADJUSTED=Y</stp>
        <tr r="AJ63" s="4"/>
      </tp>
      <tp>
        <v>8845.57</v>
        <stp/>
        <stp>##V3_BDPV12</stp>
        <stp>FDC US Equity</stp>
        <stp>BEST_SALES</stp>
        <stp>[new model.xlsx]Raw!R33C36</stp>
        <stp>BEST_FPERIOD_OVERRIDE=1TY</stp>
        <stp>EQY_FUND_CRNCY=USD</stp>
        <stp>FA_ADJUSTED=Y</stp>
        <tr r="AJ33" s="4"/>
      </tp>
      <tp>
        <v>-13.643924240750001</v>
        <stp/>
        <stp>##V3_BDPV12</stp>
        <stp>LPSN US Equity</stp>
        <stp>TRAIL_12M_NET_INC</stp>
        <stp>[new model.xlsx]Raw (2)!R95C45</stp>
        <stp>EQY_FUND_CRNCY=USD</stp>
        <stp>FA_ADJUSTED=Y</stp>
        <tr r="AS95" s="12"/>
      </tp>
      <tp>
        <v>511.02300000000002</v>
        <stp/>
        <stp>##V3_BDPV12</stp>
        <stp>TWOU US Equity</stp>
        <stp>BEST_SALES</stp>
        <stp>[new model.xlsx]Raw!R94C36</stp>
        <stp>BEST_FPERIOD_OVERRIDE=1TY</stp>
        <stp>EQY_FUND_CRNCY=USD</stp>
        <stp>FA_ADJUSTED=Y</stp>
        <tr r="AJ94" s="4"/>
      </tp>
      <tp>
        <v>-184.267</v>
        <stp/>
        <stp>##V3_BDPV12</stp>
        <stp>WDAY US Equity</stp>
        <stp>TRAIL_12M_EBITDA</stp>
        <stp>[new model.xlsx]Raw!R30C43</stp>
        <stp>EQY_FUND_CRNCY=USD</stp>
        <stp>FA_ADJUSTED=Y</stp>
        <tr r="AQ30" s="4"/>
      </tp>
      <tp>
        <v>1333.462</v>
        <stp/>
        <stp>##V3_BDPV12</stp>
        <stp>PTC US Equity</stp>
        <stp>BEST_SALES</stp>
        <stp>[new model.xlsx]Raw!R53C36</stp>
        <stp>BEST_FPERIOD_OVERRIDE=1TY</stp>
        <stp>EQY_FUND_CRNCY=USD</stp>
        <stp>FA_ADJUSTED=Y</stp>
        <tr r="AJ53" s="4"/>
      </tp>
      <tp>
        <v>-45.387645569620005</v>
        <stp/>
        <stp>##V3_BDPV12</stp>
        <stp>WK US Equity</stp>
        <stp>TRAIL_12M_EBITDA</stp>
        <stp>[new model.xlsx]Raw!R153C43</stp>
        <stp>EQY_FUND_CRNCY=USD</stp>
        <stp>FA_ADJUSTED=Y</stp>
        <tr r="AQ153" s="4"/>
      </tp>
      <tp>
        <v>210.53299999999999</v>
        <stp/>
        <stp>##V3_BDPV12</stp>
        <stp>NOW US Equity</stp>
        <stp>IS_GENL_&amp;_ADMIN_EXPN_COMP_BASIS</stp>
        <stp>[new model.xlsx]Raw!R25C42</stp>
        <stp>BEST_FPERIOD_OVERRIDE=1TY</stp>
        <stp>EQY_FUND_CRNCY=USD</stp>
        <stp>FA_ADJUSTED=Y</stp>
        <tr r="AP25" s="4"/>
      </tp>
      <tp>
        <v>19.909299999999998</v>
        <stp/>
        <stp>##V3_BDPV12</stp>
        <stp>APPF US EQUITY</stp>
        <stp>TRAIL_12M_NET_INC</stp>
        <stp>[new model.xlsx]Raw (2)!R43C45</stp>
        <stp>EQY_FUND_CRNCY=USD</stp>
        <stp>FA_ADJUSTED=Y</stp>
        <tr r="AS43" s="12"/>
      </tp>
      <tp t="s">
        <v>Enterprise Value</v>
        <stp/>
        <stp>##V3_BFIELDINFOV12</stp>
        <stp>[new model.xlsx]Sheet1!R5C20</stp>
        <stp>CURR_ENTP_VAL</stp>
        <tr r="T5" s="184"/>
      </tp>
      <tp t="s">
        <v>Enterprise Value</v>
        <stp/>
        <stp>##V3_BFIELDINFOV12</stp>
        <stp>[new model.xlsx]Sheet1!R5C30</stp>
        <stp>CURR_ENTP_VAL</stp>
        <tr r="AD5" s="184"/>
      </tp>
      <tp t="s">
        <v>Enterprise Value</v>
        <stp/>
        <stp>##V3_BFIELDINFOV12</stp>
        <stp>[new model.xlsx]Sheet1!R5C10</stp>
        <stp>CURR_ENTP_VAL</stp>
        <tr r="J5" s="184"/>
      </tp>
      <tp t="s">
        <v>Enterprise Value</v>
        <stp/>
        <stp>##V3_BFIELDINFOV12</stp>
        <stp>[new model.xlsx]Sheet1!R5C60</stp>
        <stp>CURR_ENTP_VAL</stp>
        <tr r="BH5" s="184"/>
      </tp>
      <tp t="s">
        <v>Enterprise Value</v>
        <stp/>
        <stp>##V3_BFIELDINFOV12</stp>
        <stp>[new model.xlsx]Sheet1!R5C70</stp>
        <stp>CURR_ENTP_VAL</stp>
        <tr r="BR5" s="184"/>
      </tp>
      <tp t="s">
        <v>Enterprise Value</v>
        <stp/>
        <stp>##V3_BFIELDINFOV12</stp>
        <stp>[new model.xlsx]Sheet1!R5C40</stp>
        <stp>CURR_ENTP_VAL</stp>
        <tr r="AN5" s="184"/>
      </tp>
      <tp t="s">
        <v>Enterprise Value</v>
        <stp/>
        <stp>##V3_BFIELDINFOV12</stp>
        <stp>[new model.xlsx]Sheet1!R5C50</stp>
        <stp>CURR_ENTP_VAL</stp>
        <tr r="AX5" s="184"/>
      </tp>
      <tp t="s">
        <v>Enterprise Value</v>
        <stp/>
        <stp>##V3_BFIELDINFOV12</stp>
        <stp>[new model.xlsx]Sheet1!R5C80</stp>
        <stp>CURR_ENTP_VAL</stp>
        <tr r="CB5" s="184"/>
      </tp>
      <tp t="s">
        <v>Enterprise Value</v>
        <stp/>
        <stp>##V3_BFIELDINFOV12</stp>
        <stp>[new model.xlsx]Sheet1!R5C90</stp>
        <stp>CURR_ENTP_VAL</stp>
        <tr r="CL5" s="184"/>
      </tp>
      <tp>
        <v>-22.656739999999999</v>
        <stp/>
        <stp>##V3_BDPV12</stp>
        <stp>APTI US EQUITY</stp>
        <stp>TRAIL_12M_NET_INC</stp>
        <stp>[new model.xlsx]Raw (2)!R62C45</stp>
        <stp>EQY_FUND_CRNCY=USD</stp>
        <stp>FA_ADJUSTED=Y</stp>
        <tr r="AS62" s="12"/>
      </tp>
      <tp>
        <v>1145</v>
        <stp/>
        <stp>##V3_BDPV12</stp>
        <stp>V US Equity</stp>
        <stp>IS_GENL_&amp;_ADMIN_EXPN_COMP_BASIS</stp>
        <stp>[new model.xlsx]Raw!R15C42</stp>
        <stp>BEST_FPERIOD_OVERRIDE=1TY</stp>
        <stp>EQY_FUND_CRNCY=USD</stp>
        <stp>FA_ADJUSTED=Y</stp>
        <tr r="AP15" s="4"/>
      </tp>
      <tp>
        <v>86.25500000000001</v>
        <stp/>
        <stp>##V3_BDPV12</stp>
        <stp>DSG CN Equity</stp>
        <stp>TRAIL_12M_EBITDA</stp>
        <stp>[new model.xlsx]Raw!R116C43</stp>
        <stp>EQY_FUND_CRNCY=USD</stp>
        <stp>FA_ADJUSTED=Y</stp>
        <tr r="AQ116" s="4"/>
      </tp>
      <tp t="s">
        <v>Application Software</v>
        <stp/>
        <stp>##V3_BDPV12</stp>
        <stp>CDK US Equity</stp>
        <stp>GICS_SUB_INDUSTRY_NAME</stp>
        <stp>[new model.xlsx]Raw!R63C32</stp>
        <tr r="AF63" s="4"/>
      </tp>
      <tp>
        <v>237.4</v>
        <stp/>
        <stp>##V3_BDPV12</stp>
        <stp>MMS US Equity</stp>
        <stp>BEST_NET_INCOME</stp>
        <stp>[new model.xlsx]Raw!R89C46</stp>
        <stp>BEST_FPERIOD_OVERRIDE=1TY</stp>
        <stp>EQY_FUND_CRNCY=USD</stp>
        <stp>FA_ADJUSTED=Y</stp>
        <tr r="AT89" s="4"/>
      </tp>
      <tp>
        <v>-4.620000000000001</v>
        <stp/>
        <stp>##V3_BDPV12</stp>
        <stp>BL US Equity</stp>
        <stp>TRAIL_12M_EBITDA</stp>
        <stp>[new model.xlsx]Raw!R117C43</stp>
        <stp>EQY_FUND_CRNCY=USD</stp>
        <stp>FA_ADJUSTED=Y</stp>
        <tr r="AQ117" s="4"/>
      </tp>
      <tp>
        <v>-44.815822784810997</v>
        <stp/>
        <stp>##V3_BDPV12</stp>
        <stp>RPD US Equity</stp>
        <stp>TRAIL_12M_EBITDA</stp>
        <stp>[new model.xlsx]Raw!R145C43</stp>
        <stp>EQY_FUND_CRNCY=USD</stp>
        <stp>FA_ADJUSTED=Y</stp>
        <tr r="AQ145" s="4"/>
      </tp>
      <tp>
        <v>1553.0729999999999</v>
        <stp/>
        <stp>##V3_BDPV12</stp>
        <stp>CRM US Equity</stp>
        <stp>IS_RD_EXPEND</stp>
        <stp>[new model.xlsx]Raw (2)!R79C40</stp>
        <stp>BEST_FPERIOD_OVERRIDE=1TY</stp>
        <stp>EQY_FUND_CRNCY=USD</stp>
        <stp>FA_ADJUSTED=Y</stp>
        <tr r="AN79" s="12"/>
      </tp>
      <tp t="s">
        <v>Application Software</v>
        <stp/>
        <stp>##V3_BDPV12</stp>
        <stp>CRM US Equity</stp>
        <stp>GICS_SUB_INDUSTRY_NAME</stp>
        <stp>[new model.xlsx]Raw!R19C32</stp>
        <tr r="AF19" s="4"/>
      </tp>
      <tp>
        <v>-17.178999999999998</v>
        <stp/>
        <stp>##V3_BDPV12</stp>
        <stp>MB US Equity</stp>
        <stp>TRAIL_12M_EBITDA</stp>
        <stp>[new model.xlsx]Raw!R142C43</stp>
        <stp>EQY_FUND_CRNCY=USD</stp>
        <stp>FA_ADJUSTED=Y</stp>
        <tr r="AQ142" s="4"/>
      </tp>
      <tp t="s">
        <v>#N/A N/A</v>
        <stp/>
        <stp>##V3_BDPV12</stp>
        <stp>JG US Equity</stp>
        <stp>TRAIL_12M_EBITDA</stp>
        <stp>[new model.xlsx]Raw!R178C43</stp>
        <stp>EQY_FUND_CRNCY=USD</stp>
        <stp>FA_ADJUSTED=Y</stp>
        <tr r="AQ178" s="4"/>
      </tp>
      <tp>
        <v>77.95</v>
        <stp/>
        <stp>##V3_BDPV12</stp>
        <stp>TTD US Equity</stp>
        <stp>BEST_GROSS_MARGIN</stp>
        <stp>[new model.xlsx]Raw!R76C39</stp>
        <stp>BEST_FPERIOD_OVERRIDE=1TY</stp>
        <stp>EQY_FUND_CRNCY=USD</stp>
        <stp>FA_ADJUSTED=Y</stp>
        <tr r="AM76" s="4"/>
      </tp>
      <tp>
        <v>562.17899999999997</v>
        <stp/>
        <stp>##V3_BDPV12</stp>
        <stp>WNS US Equity</stp>
        <stp>Sales_rev_turn</stp>
        <stp>[new model.xlsx]Combined Full Sample!R91C7</stp>
        <stp>EQY_FUND_YEAR=2016</stp>
        <tr r="G91" s="14"/>
      </tp>
      <tp>
        <v>79.150000000000006</v>
        <stp/>
        <stp>##V3_BDPV12</stp>
        <stp>DOCU US Equity</stp>
        <stp>BEST_GROSS_MARGIN</stp>
        <stp>[new model.xlsx]Raw!R69C39</stp>
        <stp>BEST_FPERIOD_OVERRIDE=1TY</stp>
        <stp>EQY_FUND_CRNCY=USD</stp>
        <stp>FA_ADJUSTED=Y</stp>
        <tr r="AM69" s="4"/>
      </tp>
      <tp>
        <v>184.99299999999999</v>
        <stp/>
        <stp>##V3_BDPV12</stp>
        <stp>DSG CN Equity</stp>
        <stp>Sales_rev_turn</stp>
        <stp>[new model.xlsx]Combined Full Sample!R92C7</stp>
        <stp>EQY_FUND_YEAR=2016</stp>
        <tr r="G92" s="14"/>
      </tp>
      <tp>
        <v>19.28</v>
        <stp/>
        <stp>##V3_BDPV12</stp>
        <stp>CNDT US Equity</stp>
        <stp>BEST_GROSS_MARGIN</stp>
        <stp>[new model.xlsx]Raw!R88C39</stp>
        <stp>BEST_FPERIOD_OVERRIDE=1TY</stp>
        <stp>EQY_FUND_CRNCY=USD</stp>
        <stp>FA_ADJUSTED=Y</stp>
        <tr r="AM88" s="4"/>
      </tp>
      <tp>
        <v>84.805000000000007</v>
        <stp/>
        <stp>##V3_BDPV12</stp>
        <stp>BOX US Equity</stp>
        <stp>IS_GENL_&amp;_ADMIN_EXPN_COMP_BASIS</stp>
        <stp>[new model.xlsx]Raw!R106C42</stp>
        <stp>BEST_FPERIOD_OVERRIDE=1TY</stp>
        <stp>EQY_FUND_CRNCY=USD</stp>
        <stp>FA_ADJUSTED=Y</stp>
        <tr r="AP106" s="4"/>
      </tp>
      <tp>
        <v>40.750999999999998</v>
        <stp/>
        <stp>##V3_BDPV12</stp>
        <stp>SMAR US Equity</stp>
        <stp>Sales_rev_turn</stp>
        <stp>[new model.xlsx]Combined Full Sample!R90C7</stp>
        <stp>EQY_FUND_YEAR=2016</stp>
        <tr r="G90" s="14"/>
      </tp>
      <tp>
        <v>-147.12006</v>
        <stp/>
        <stp>##V3_BDPV12</stp>
        <stp>BOX US EQUITY</stp>
        <stp>TRAIL_12M_NET_INC</stp>
        <stp>[new model.xlsx]Raw (2)!R52C45</stp>
        <stp>EQY_FUND_CRNCY=USD</stp>
        <stp>FA_ADJUSTED=Y</stp>
        <tr r="AS52" s="12"/>
      </tp>
      <tp>
        <v>1155</v>
        <stp/>
        <stp>##V3_BDPV12</stp>
        <stp>PYPL US Equity</stp>
        <stp>IS_GENL_&amp;_ADMIN_EXPN_COMP_BASIS</stp>
        <stp>[new model.xlsx]Raw!R20C42</stp>
        <stp>BEST_FPERIOD_OVERRIDE=1TY</stp>
        <stp>EQY_FUND_CRNCY=USD</stp>
        <stp>FA_ADJUSTED=Y</stp>
        <tr r="AP20" s="4"/>
      </tp>
      <tp>
        <v>14.797000000000001</v>
        <stp/>
        <stp>##V3_BDPV12</stp>
        <stp>APTI US Equity</stp>
        <stp>BEST_EBITDA</stp>
        <stp>[new model.xlsx]Raw!R159C44</stp>
        <stp>BEST_FPERIOD_OVERRIDE=1TY</stp>
        <stp>EQY_FUND_CRNCY=USD</stp>
        <stp>FA_ADJUSTED=Y</stp>
        <tr r="AR159" s="4"/>
      </tp>
      <tp>
        <v>2367.6835000000001</v>
        <stp/>
        <stp>##V3_BDHV12</stp>
        <stp>ENV US Equity</stp>
        <stp>CUR_MKT_CAP</stp>
        <stp>10/24/2018</stp>
        <stp>10/24/2018</stp>
        <stp>[new model.xlsx]Raw!R113C33</stp>
        <stp>EQY_FUND_CRNCY=USD</stp>
        <tr r="AG113" s="4"/>
      </tp>
      <tp>
        <v>2113.1529</v>
        <stp/>
        <stp>##V3_BDHV12</stp>
        <stp>AVLR US Equity</stp>
        <stp>CUR_MKT_CAP</stp>
        <stp>10/24/2018</stp>
        <stp>10/24/2018</stp>
        <stp>[new model.xlsx]Raw!R119C33</stp>
        <stp>EQY_FUND_CRNCY=USD</stp>
        <tr r="AG119" s="4"/>
      </tp>
      <tp>
        <v>411.52330000000001</v>
        <stp/>
        <stp>##V3_BDHV12</stp>
        <stp>ATEN US Equity</stp>
        <stp>CUR_MKT_CAP</stp>
        <stp>10/24/2018</stp>
        <stp>10/24/2018</stp>
        <stp>[new model.xlsx]Raw!R189C33</stp>
        <stp>EQY_FUND_CRNCY=USD</stp>
        <tr r="AG189" s="4"/>
      </tp>
      <tp>
        <v>15849.8629</v>
        <stp/>
        <stp>##V3_BDHV12</stp>
        <stp>TEAM US Equity</stp>
        <stp>CUR_MKT_CAP</stp>
        <stp>10/24/2018</stp>
        <stp>10/24/2018</stp>
        <stp>[new model.xlsx]Raw!R39C33</stp>
        <stp>EQY_FUND_CRNCY=USD</stp>
        <tr r="AG39" s="4"/>
      </tp>
      <tp>
        <v>1233.3846000000001</v>
        <stp/>
        <stp>##V3_BDHV12</stp>
        <stp>APTI US Equity</stp>
        <stp>CUR_MKT_CAP</stp>
        <stp>10/24/2018</stp>
        <stp>10/24/2018</stp>
        <stp>[new model.xlsx]Raw!R159C33</stp>
        <stp>EQY_FUND_CRNCY=USD</stp>
        <tr r="AG159" s="4"/>
      </tp>
      <tp>
        <v>432.52019999999999</v>
        <stp/>
        <stp>##V3_BDHV12</stp>
        <stp>MOBL US Equity</stp>
        <stp>CUR_MKT_CAP</stp>
        <stp>10/24/2018</stp>
        <stp>10/24/2018</stp>
        <stp>[new model.xlsx]Raw!R185C33</stp>
        <stp>EQY_FUND_CRNCY=USD</stp>
        <tr r="AG185" s="4"/>
      </tp>
      <tp>
        <v>4883.9189999999999</v>
        <stp/>
        <stp>##V3_BDHV12</stp>
        <stp>TTD US Equity</stp>
        <stp>CUR_MKT_CAP</stp>
        <stp>10/24/2018</stp>
        <stp>10/24/2018</stp>
        <stp>[new model.xlsx]Raw!R76C33</stp>
        <stp>EQY_FUND_CRNCY=USD</stp>
        <tr r="AG76" s="4"/>
      </tp>
      <tp>
        <v>220.32239999999999</v>
        <stp/>
        <stp>##V3_BDHV12</stp>
        <stp>ALLT US Equity</stp>
        <stp>CUR_MKT_CAP</stp>
        <stp>10/24/2018</stp>
        <stp>10/24/2018</stp>
        <stp>[new model.xlsx]Raw!R209C33</stp>
        <stp>EQY_FUND_CRNCY=USD</stp>
        <tr r="AG209" s="4"/>
      </tp>
      <tp>
        <v>-93.667000000000002</v>
        <stp/>
        <stp>##V3_BDPV12</stp>
        <stp>ESTC US Equity</stp>
        <stp>BEST_NET_INCOME</stp>
        <stp>[new model.xlsx]Raw!R85C46</stp>
        <stp>BEST_FPERIOD_OVERRIDE=1TY</stp>
        <stp>EQY_FUND_CRNCY=USD</stp>
        <stp>FA_ADJUSTED=Y</stp>
        <tr r="AT85" s="4"/>
      </tp>
      <tp>
        <v>1984.1582000000001</v>
        <stp/>
        <stp>##V3_BDHV12</stp>
        <stp>MIME US Equity</stp>
        <stp>CUR_MKT_CAP</stp>
        <stp>10/24/2018</stp>
        <stp>10/24/2018</stp>
        <stp>[new model.xlsx]Raw!R125C33</stp>
        <stp>EQY_FUND_CRNCY=USD</stp>
        <tr r="AG125" s="4"/>
      </tp>
      <tp>
        <v>542.79089999999997</v>
        <stp/>
        <stp>##V3_BDHV12</stp>
        <stp>IIIV US Equity</stp>
        <stp>CUR_MKT_CAP</stp>
        <stp>10/24/2018</stp>
        <stp>10/24/2018</stp>
        <stp>[new model.xlsx]Raw!R181C33</stp>
        <stp>EQY_FUND_CRNCY=USD</stp>
        <tr r="AG181" s="4"/>
      </tp>
      <tp>
        <v>8.1300000000000008</v>
        <stp/>
        <stp>##V3_BDPV12</stp>
        <stp>AGYS US Equity</stp>
        <stp>BEST_EBITDA</stp>
        <stp>[new model.xlsx]Raw!R194C44</stp>
        <stp>BEST_FPERIOD_OVERRIDE=1TY</stp>
        <stp>EQY_FUND_CRNCY=USD</stp>
        <stp>FA_ADJUSTED=Y</stp>
        <tr r="AR194" s="4"/>
      </tp>
      <tp>
        <v>2981.6839999999997</v>
        <stp/>
        <stp>##V3_BDPV12</stp>
        <stp>SQ US Equity</stp>
        <stp>TRAIL_12M_NET_SALES</stp>
        <stp>[new model.xlsx]Raw!R27C35</stp>
        <stp>EQY_FUND_CRNCY=USD</stp>
        <stp>FA_ADJUSTED=Y</stp>
        <tr r="AI27" s="4"/>
      </tp>
      <tp t="s">
        <v>Data Processing &amp; Outsourced S</v>
        <stp/>
        <stp>##V3_BDPV12</stp>
        <stp>MGI US Equity</stp>
        <stp>GICS_SUB_INDUSTRY_NAME</stp>
        <stp>[new model.xlsx]Raw!R204C32</stp>
        <tr r="AF204" s="4"/>
      </tp>
      <tp>
        <v>-30.494</v>
        <stp/>
        <stp>##V3_BDPV12</stp>
        <stp>YEXT US Equity</stp>
        <stp>BEST_EBITDA</stp>
        <stp>[new model.xlsx]Raw!R135C44</stp>
        <stp>BEST_FPERIOD_OVERRIDE=1TY</stp>
        <stp>EQY_FUND_CRNCY=USD</stp>
        <stp>FA_ADJUSTED=Y</stp>
        <tr r="AR135" s="4"/>
      </tp>
      <tp>
        <v>574</v>
        <stp/>
        <stp>##V3_BDPV12</stp>
        <stp>SYMC US Equity</stp>
        <stp>IS_GENL_&amp;_ADMIN_EXPN_COMP_BASIS</stp>
        <stp>[new model.xlsx]Raw!R50C42</stp>
        <stp>BEST_FPERIOD_OVERRIDE=1TY</stp>
        <stp>EQY_FUND_CRNCY=USD</stp>
        <stp>FA_ADJUSTED=Y</stp>
        <tr r="AP50" s="4"/>
      </tp>
      <tp>
        <v>2024.249</v>
        <stp/>
        <stp>##V3_BDPV12</stp>
        <stp>SPLK US Equity</stp>
        <stp>BEST_SALES</stp>
        <stp>[new model.xlsx]Raw!R42C36</stp>
        <stp>BEST_FPERIOD_OVERRIDE=1TY</stp>
        <stp>EQY_FUND_CRNCY=USD</stp>
        <stp>FA_ADJUSTED=Y</stp>
        <tr r="AJ42" s="4"/>
      </tp>
      <tp>
        <v>8212.3880000000008</v>
        <stp/>
        <stp>##V3_BDPV12</stp>
        <stp>ADS US Equity</stp>
        <stp>BEST_SALES</stp>
        <stp>[new model.xlsx]Raw!R52C36</stp>
        <stp>BEST_FPERIOD_OVERRIDE=1TY</stp>
        <stp>EQY_FUND_CRNCY=USD</stp>
        <stp>FA_ADJUSTED=Y</stp>
        <tr r="AJ52" s="4"/>
      </tp>
      <tp>
        <v>3662.9560000000001</v>
        <stp/>
        <stp>##V3_BDPV12</stp>
        <stp>PAYX US Equity</stp>
        <stp>BEST_SALES</stp>
        <stp>[new model.xlsx]Raw!R31C36</stp>
        <stp>BEST_FPERIOD_OVERRIDE=1TY</stp>
        <stp>EQY_FUND_CRNCY=USD</stp>
        <stp>FA_ADJUSTED=Y</stp>
        <tr r="AJ31" s="4"/>
      </tp>
      <tp>
        <v>3606.1730000000002</v>
        <stp/>
        <stp>##V3_BDPV12</stp>
        <stp>RHT US Equity</stp>
        <stp>BEST_SALES</stp>
        <stp>[new model.xlsx]Raw!R32C36</stp>
        <stp>BEST_FPERIOD_OVERRIDE=1TY</stp>
        <stp>EQY_FUND_CRNCY=USD</stp>
        <stp>FA_ADJUSTED=Y</stp>
        <tr r="AJ32" s="4"/>
      </tp>
      <tp>
        <v>9510.6630000000005</v>
        <stp/>
        <stp>##V3_BDPV12</stp>
        <stp>VMW US Equity</stp>
        <stp>BEST_SALES</stp>
        <stp>[new model.xlsx]Raw!R22C36</stp>
        <stp>BEST_FPERIOD_OVERRIDE=1TY</stp>
        <stp>EQY_FUND_CRNCY=USD</stp>
        <stp>FA_ADJUSTED=Y</stp>
        <tr r="AJ22" s="4"/>
      </tp>
      <tp t="s">
        <v>Data Processing &amp; Outsourced S</v>
        <stp/>
        <stp>##V3_BDPV12</stp>
        <stp>BKI US Equity</stp>
        <stp>GICS_SUB_INDUSTRY_NAME</stp>
        <stp>[new model.xlsx]Raw!R65C32</stp>
        <tr r="AF65" s="4"/>
      </tp>
      <tp>
        <v>915.63099658203123</v>
        <stp/>
        <stp>##V3_BDPV12</stp>
        <stp>PTC US Equity</stp>
        <stp>TRAIL_12M_GROSS_PROFIT</stp>
        <stp>[new model.xlsx]Raw!R53C38</stp>
        <stp>EQY_FUND_CRNCY=USD</stp>
        <stp>FA_ADJUSTED=Y</stp>
        <tr r="AL53" s="4"/>
      </tp>
      <tp t="s">
        <v>Enterprise Value</v>
        <stp/>
        <stp>##V3_BFIELDINFOV12</stp>
        <stp>[new model.xlsx]Sheet1!R5C21</stp>
        <stp>CURR_ENTP_VAL</stp>
        <tr r="U5" s="184"/>
      </tp>
      <tp t="s">
        <v>Enterprise Value</v>
        <stp/>
        <stp>##V3_BFIELDINFOV12</stp>
        <stp>[new model.xlsx]Sheet1!R5C31</stp>
        <stp>CURR_ENTP_VAL</stp>
        <tr r="AE5" s="184"/>
      </tp>
      <tp t="s">
        <v>Enterprise Value</v>
        <stp/>
        <stp>##V3_BFIELDINFOV12</stp>
        <stp>[new model.xlsx]Sheet1!R5C11</stp>
        <stp>CURR_ENTP_VAL</stp>
        <tr r="K5" s="184"/>
      </tp>
      <tp t="s">
        <v>Enterprise Value</v>
        <stp/>
        <stp>##V3_BFIELDINFOV12</stp>
        <stp>[new model.xlsx]Sheet1!R5C61</stp>
        <stp>CURR_ENTP_VAL</stp>
        <tr r="BI5" s="184"/>
      </tp>
      <tp t="s">
        <v>Enterprise Value</v>
        <stp/>
        <stp>##V3_BFIELDINFOV12</stp>
        <stp>[new model.xlsx]Sheet1!R5C71</stp>
        <stp>CURR_ENTP_VAL</stp>
        <tr r="BS5" s="184"/>
      </tp>
      <tp t="s">
        <v>Enterprise Value</v>
        <stp/>
        <stp>##V3_BFIELDINFOV12</stp>
        <stp>[new model.xlsx]Sheet1!R5C41</stp>
        <stp>CURR_ENTP_VAL</stp>
        <tr r="AO5" s="184"/>
      </tp>
      <tp t="s">
        <v>Enterprise Value</v>
        <stp/>
        <stp>##V3_BFIELDINFOV12</stp>
        <stp>[new model.xlsx]Sheet1!R5C51</stp>
        <stp>CURR_ENTP_VAL</stp>
        <tr r="AY5" s="184"/>
      </tp>
      <tp t="s">
        <v>Enterprise Value</v>
        <stp/>
        <stp>##V3_BFIELDINFOV12</stp>
        <stp>[new model.xlsx]Sheet1!R5C81</stp>
        <stp>CURR_ENTP_VAL</stp>
        <tr r="CC5" s="184"/>
      </tp>
      <tp t="s">
        <v>Enterprise Value</v>
        <stp/>
        <stp>##V3_BFIELDINFOV12</stp>
        <stp>[new model.xlsx]Sheet1!R5C91</stp>
        <stp>CURR_ENTP_VAL</stp>
        <tr r="CM5" s="184"/>
      </tp>
      <tp t="s">
        <v>#N/A N/A</v>
        <stp/>
        <stp>##V3_BDPV12</stp>
        <stp>TTD US Equity</stp>
        <stp>TRAIL_12M_GROSS_PROFIT</stp>
        <stp>[new model.xlsx]Raw!R76C38</stp>
        <stp>EQY_FUND_CRNCY=USD</stp>
        <stp>FA_ADJUSTED=Y</stp>
        <tr r="AL76" s="4"/>
      </tp>
      <tp t="s">
        <v>#N/A N/A</v>
        <stp/>
        <stp>##V3_BDPV12</stp>
        <stp>G US Equity</stp>
        <stp>IS_GENL_&amp;_ADMIN_EXPN_COMP_BASIS</stp>
        <stp>[new model.xlsx]Raw!R74C42</stp>
        <stp>BEST_FPERIOD_OVERRIDE=1TY</stp>
        <stp>EQY_FUND_CRNCY=USD</stp>
        <stp>FA_ADJUSTED=Y</stp>
        <tr r="AP74" s="4"/>
      </tp>
      <tp>
        <v>56.021000000000001</v>
        <stp/>
        <stp>##V3_BDPV12</stp>
        <stp>PRO US Equity</stp>
        <stp>IS_RD_EXPEND</stp>
        <stp>[new model.xlsx]Raw (2)!R88C40</stp>
        <stp>BEST_FPERIOD_OVERRIDE=1TY</stp>
        <stp>EQY_FUND_CRNCY=USD</stp>
        <stp>FA_ADJUSTED=Y</stp>
        <tr r="AN88" s="12"/>
      </tp>
      <tp>
        <v>841.37490000000003</v>
        <stp/>
        <stp>##V3_BDHV12</stp>
        <stp>PRTHU US Equity</stp>
        <stp>CUR_MKT_CAP</stp>
        <stp>10/24/2018</stp>
        <stp>10/24/2018</stp>
        <stp>[new model.xlsx]Raw!R169C33</stp>
        <stp>EQY_FUND_CRNCY=USD</stp>
        <tr r="AG169" s="4"/>
      </tp>
      <tp>
        <v>1446.6559999999999</v>
        <stp/>
        <stp>##V3_BDPV12</stp>
        <stp>FDC US Equity</stp>
        <stp>BEST_NET_INCOME</stp>
        <stp>[new model.xlsx]Raw!R33C46</stp>
        <stp>BEST_FPERIOD_OVERRIDE=1TY</stp>
        <stp>EQY_FUND_CRNCY=USD</stp>
        <stp>FA_ADJUSTED=Y</stp>
        <tr r="AT33" s="4"/>
      </tp>
      <tp>
        <v>1088.3579999999999</v>
        <stp/>
        <stp>##V3_BDPV12</stp>
        <stp>CRM US Equity</stp>
        <stp>IS_GENL_&amp;_ADMIN_EXPN_COMP_BASIS</stp>
        <stp>[new model.xlsx]Raw!R19C42</stp>
        <stp>BEST_FPERIOD_OVERRIDE=1TY</stp>
        <stp>EQY_FUND_CRNCY=USD</stp>
        <stp>FA_ADJUSTED=Y</stp>
        <tr r="AP19" s="4"/>
      </tp>
      <tp>
        <v>85.79</v>
        <stp/>
        <stp>##V3_BDPV12</stp>
        <stp>AYX US Equity</stp>
        <stp>Sales_rev_turn</stp>
        <stp>[new model.xlsx]Combined Full Sample!R84C7</stp>
        <stp>EQY_FUND_YEAR=2016</stp>
        <tr r="G84" s="14"/>
      </tp>
      <tp>
        <v>56.832999999999998</v>
        <stp/>
        <stp>##V3_BDPV12</stp>
        <stp>ZUO US EQUITY</stp>
        <stp>BEST_GROSS_MARGIN</stp>
        <stp>[new model.xlsx]Raw (2)!R15C39</stp>
        <stp>BEST_FPERIOD_OVERRIDE=1TY</stp>
        <stp>EQY_FUND_CRNCY=USD</stp>
        <stp>FA_ADJUSTED=Y</stp>
        <tr r="AM15" s="12"/>
      </tp>
      <tp>
        <v>78.600000000000009</v>
        <stp/>
        <stp>##V3_BDPV12</stp>
        <stp>QLYS US EQUITY</stp>
        <stp>BEST_GROSS_MARGIN</stp>
        <stp>[new model.xlsx]Raw (2)!R57C39</stp>
        <stp>BEST_FPERIOD_OVERRIDE=1TY</stp>
        <stp>EQY_FUND_CRNCY=USD</stp>
        <stp>FA_ADJUSTED=Y</stp>
        <tr r="AM57" s="12"/>
      </tp>
      <tp>
        <v>302.70400000000001</v>
        <stp/>
        <stp>##V3_BDPV12</stp>
        <stp>BOX US Equity</stp>
        <stp>Sales_rev_turn</stp>
        <stp>[new model.xlsx]Combined Full Sample!R82C7</stp>
        <stp>EQY_FUND_YEAR=2016</stp>
        <tr r="G82" s="14"/>
      </tp>
      <tp>
        <v>25.448</v>
        <stp/>
        <stp>##V3_BDPV12</stp>
        <stp>DSG CN Equity</stp>
        <stp>IS_GENL_&amp;_ADMIN_EXPN_COMP_BASIS</stp>
        <stp>[new model.xlsx]Raw!R116C42</stp>
        <stp>BEST_FPERIOD_OVERRIDE=1TY</stp>
        <stp>EQY_FUND_CRNCY=USD</stp>
        <stp>FA_ADJUSTED=Y</stp>
        <tr r="AP116" s="4"/>
      </tp>
      <tp>
        <v>578.16399999999999</v>
        <stp/>
        <stp>##V3_BDPV12</stp>
        <stp>ENV US Equity</stp>
        <stp>Sales_rev_turn</stp>
        <stp>[new model.xlsx]Combined Full Sample!R89C7</stp>
        <stp>EQY_FUND_YEAR=2016</stp>
        <tr r="G89" s="14"/>
      </tp>
      <tp>
        <v>72.600000000000009</v>
        <stp/>
        <stp>##V3_BDPV12</stp>
        <stp>INST US EQUITY</stp>
        <stp>BEST_GROSS_MARGIN</stp>
        <stp>[new model.xlsx]Raw (2)!R40C39</stp>
        <stp>BEST_FPERIOD_OVERRIDE=1TY</stp>
        <stp>EQY_FUND_CRNCY=USD</stp>
        <stp>FA_ADJUSTED=Y</stp>
        <tr r="AM40" s="12"/>
      </tp>
      <tp>
        <v>83.4</v>
        <stp/>
        <stp>##V3_BDPV12</stp>
        <stp>NEWR US EQUITY</stp>
        <stp>BEST_GROSS_MARGIN</stp>
        <stp>[new model.xlsx]Raw (2)!R36C39</stp>
        <stp>BEST_FPERIOD_OVERRIDE=1TY</stp>
        <stp>EQY_FUND_CRNCY=USD</stp>
        <stp>FA_ADJUSTED=Y</stp>
        <tr r="AM36" s="12"/>
      </tp>
      <tp>
        <v>486.31487560000005</v>
        <stp/>
        <stp>##V3_BDPV12</stp>
        <stp>CRM US Equity</stp>
        <stp>TRAIL_12M_NET_INC</stp>
        <stp>[new model.xlsx]Raw (2)!R79C45</stp>
        <stp>EQY_FUND_CRNCY=USD</stp>
        <stp>FA_ADJUSTED=Y</stp>
        <tr r="AS79" s="12"/>
      </tp>
      <tp>
        <v>17.5</v>
        <stp/>
        <stp>##V3_BDPV12</stp>
        <stp>MITK US Equity</stp>
        <stp>BEST_EBITDA</stp>
        <stp>[new model.xlsx]Raw!R198C44</stp>
        <stp>BEST_FPERIOD_OVERRIDE=1TY</stp>
        <stp>EQY_FUND_CRNCY=USD</stp>
        <stp>FA_ADJUSTED=Y</stp>
        <tr r="AR198" s="4"/>
      </tp>
      <tp>
        <v>34635.588000000003</v>
        <stp/>
        <stp>##V3_BDPV12</stp>
        <stp>MSFT US Equity</stp>
        <stp>BEST_NET_INCOME</stp>
        <stp>[new model.xlsx]Raw!R14C46</stp>
        <stp>BEST_FPERIOD_OVERRIDE=1TY</stp>
        <stp>EQY_FUND_CRNCY=USD</stp>
        <stp>FA_ADJUSTED=Y</stp>
        <tr r="AT14" s="4"/>
      </tp>
      <tp>
        <v>2244.9321</v>
        <stp/>
        <stp>##V3_BDHV12</stp>
        <stp>BL US Equity</stp>
        <stp>CUR_MKT_CAP</stp>
        <stp>10/24/2018</stp>
        <stp>10/24/2018</stp>
        <stp>[new model.xlsx]Raw!R117C33</stp>
        <stp>EQY_FUND_CRNCY=USD</stp>
        <tr r="AG117" s="4"/>
      </tp>
      <tp>
        <v>51.367000000000004</v>
        <stp/>
        <stp>##V3_BDPV12</stp>
        <stp>CASS US Equity</stp>
        <stp>TRAIL_12M_EBITDA</stp>
        <stp>[new model.xlsx]Raw!R173C43</stp>
        <stp>EQY_FUND_CRNCY=USD</stp>
        <stp>FA_ADJUSTED=Y</stp>
        <tr r="AQ173" s="4"/>
      </tp>
      <tp>
        <v>691.88059999999996</v>
        <stp/>
        <stp>##V3_BDHV12</stp>
        <stp>OSPN US Equity</stp>
        <stp>CUR_MKT_CAP</stp>
        <stp>10/24/2018</stp>
        <stp>10/24/2018</stp>
        <stp>[new model.xlsx]Raw!R176C33</stp>
        <stp>EQY_FUND_CRNCY=USD</stp>
        <tr r="AG176" s="4"/>
      </tp>
      <tp>
        <v>289.62200000000001</v>
        <stp/>
        <stp>##V3_BDPV12</stp>
        <stp>CATM US Equity</stp>
        <stp>TRAIL_12M_EBITDA</stp>
        <stp>[new model.xlsx]Raw!R155C43</stp>
        <stp>EQY_FUND_CRNCY=USD</stp>
        <stp>FA_ADJUSTED=Y</stp>
        <tr r="AQ155" s="4"/>
      </tp>
      <tp>
        <v>342.48500000000001</v>
        <stp/>
        <stp>##V3_BDPV12</stp>
        <stp>FTNT US Equity</stp>
        <stp>BEST_NET_INCOME</stp>
        <stp>[new model.xlsx]Raw!R43C46</stp>
        <stp>BEST_FPERIOD_OVERRIDE=1TY</stp>
        <stp>EQY_FUND_CRNCY=USD</stp>
        <stp>FA_ADJUSTED=Y</stp>
        <tr r="AT43" s="4"/>
      </tp>
      <tp>
        <v>19.53</v>
        <stp/>
        <stp>##V3_BDPV12</stp>
        <stp>SAIL US Equity</stp>
        <stp>TRAIL_12M_EBITDA</stp>
        <stp>[new model.xlsx]Raw!R118C43</stp>
        <stp>EQY_FUND_CRNCY=USD</stp>
        <stp>FA_ADJUSTED=Y</stp>
        <tr r="AQ118" s="4"/>
      </tp>
      <tp>
        <v>1929.2451000000001</v>
        <stp/>
        <stp>##V3_BDHV12</stp>
        <stp>ZUO US EQUITY</stp>
        <stp>CUR_MKT_CAP</stp>
        <stp>10/24/2018</stp>
        <stp>10/24/2018</stp>
        <stp>[new model.xlsx]Raw (2)!R15C32</stp>
        <stp>EQY_FUND_CRNCY=USD</stp>
        <tr r="AF15" s="12"/>
      </tp>
      <tp>
        <v>3941.1459999999997</v>
        <stp/>
        <stp>##V3_BDPV12</stp>
        <stp>WP US Equity</stp>
        <stp>TRAIL_12M_NET_SALES</stp>
        <stp>[new model.xlsx]Raw!R28C35</stp>
        <stp>EQY_FUND_CRNCY=USD</stp>
        <stp>FA_ADJUSTED=Y</stp>
        <tr r="AI28" s="4"/>
      </tp>
      <tp t="s">
        <v>Application Software</v>
        <stp/>
        <stp>##V3_BDPV12</stp>
        <stp>SPLK US Equity</stp>
        <stp>GICS_SUB_INDUSTRY_NAME</stp>
        <stp>[new model.xlsx]Raw!R42C32</stp>
        <tr r="AF42" s="4"/>
      </tp>
      <tp>
        <v>830.18600000000015</v>
        <stp/>
        <stp>##V3_BDPV12</stp>
        <stp>RP US Equity</stp>
        <stp>TRAIL_12M_NET_SALES</stp>
        <stp>[new model.xlsx]Raw!R75C35</stp>
        <stp>EQY_FUND_CRNCY=USD</stp>
        <stp>FA_ADJUSTED=Y</stp>
        <tr r="AI75" s="4"/>
      </tp>
      <tp>
        <v>8.7899999999999991</v>
        <stp/>
        <stp>##V3_BDPV12</stp>
        <stp>QADB US Equity</stp>
        <stp>TRAIL_12M_EBITDA</stp>
        <stp>[new model.xlsx]Raw!R170C43</stp>
        <stp>EQY_FUND_CRNCY=USD</stp>
        <stp>FA_ADJUSTED=Y</stp>
        <tr r="AQ170" s="4"/>
      </tp>
      <tp>
        <v>10.922999999999998</v>
        <stp/>
        <stp>##V3_BDPV12</stp>
        <stp>PEGA US Equity</stp>
        <stp>TRAIL_12M_NET_INC</stp>
        <stp>[new model.xlsx]Raw (2)!R101C45</stp>
        <stp>EQY_FUND_CRNCY=USD</stp>
        <stp>FA_ADJUSTED=Y</stp>
        <tr r="AS101" s="12"/>
      </tp>
      <tp>
        <v>14394.875</v>
        <stp/>
        <stp>##V3_BDPV12</stp>
        <stp>ADP US Equity</stp>
        <stp>BEST_SALES</stp>
        <stp>[new model.xlsx]Raw!R21C36</stp>
        <stp>BEST_FPERIOD_OVERRIDE=1TY</stp>
        <stp>EQY_FUND_CRNCY=USD</stp>
        <stp>FA_ADJUSTED=Y</stp>
        <tr r="AJ21" s="4"/>
      </tp>
      <tp>
        <v>1303.3610000000001</v>
        <stp/>
        <stp>##V3_BDPV12</stp>
        <stp>ULTI US Equity</stp>
        <stp>BEST_SALES</stp>
        <stp>[new model.xlsx]Raw!R57C36</stp>
        <stp>BEST_FPERIOD_OVERRIDE=1TY</stp>
        <stp>EQY_FUND_CRNCY=USD</stp>
        <stp>FA_ADJUSTED=Y</stp>
        <tr r="AJ57" s="4"/>
      </tp>
      <tp>
        <v>659.4</v>
        <stp/>
        <stp>##V3_BDPV12</stp>
        <stp>PAYC US Equity</stp>
        <stp>BEST_SALES</stp>
        <stp>[new model.xlsx]Raw!R62C36</stp>
        <stp>BEST_FPERIOD_OVERRIDE=1TY</stp>
        <stp>EQY_FUND_CRNCY=USD</stp>
        <stp>FA_ADJUSTED=Y</stp>
        <tr r="AJ62" s="4"/>
      </tp>
      <tp>
        <v>-8.3496073407850027</v>
        <stp/>
        <stp>##V3_BDPV12</stp>
        <stp>TRHC US Equity</stp>
        <stp>TRAIL_12M_NET_INC</stp>
        <stp>[new model.xlsx]Raw (2)!R76C45</stp>
        <stp>EQY_FUND_CRNCY=USD</stp>
        <stp>FA_ADJUSTED=Y</stp>
        <tr r="AS76" s="12"/>
      </tp>
      <tp>
        <v>780.29300000000001</v>
        <stp/>
        <stp>##V3_BDPV12</stp>
        <stp>RNG US Equity</stp>
        <stp>BEST_SALES</stp>
        <stp>[new model.xlsx]Raw!R71C36</stp>
        <stp>BEST_FPERIOD_OVERRIDE=1TY</stp>
        <stp>EQY_FUND_CRNCY=USD</stp>
        <stp>FA_ADJUSTED=Y</stp>
        <tr r="AJ71" s="4"/>
      </tp>
      <tp>
        <v>1601.4660000000001</v>
        <stp/>
        <stp>##V3_BDPV12</stp>
        <stp>WEX US Equity</stp>
        <stp>BEST_SALES</stp>
        <stp>[new model.xlsx]Raw!R61C36</stp>
        <stp>BEST_FPERIOD_OVERRIDE=1TY</stp>
        <stp>EQY_FUND_CRNCY=USD</stp>
        <stp>FA_ADJUSTED=Y</stp>
        <tr r="AJ61" s="4"/>
      </tp>
      <tp>
        <v>124.28400000000001</v>
        <stp/>
        <stp>##V3_BDPV12</stp>
        <stp>ULTI US Equity</stp>
        <stp>TRAIL_12M_EBITDA</stp>
        <stp>[new model.xlsx]Raw!R57C43</stp>
        <stp>EQY_FUND_CRNCY=USD</stp>
        <stp>FA_ADJUSTED=Y</stp>
        <tr r="AQ57" s="4"/>
      </tp>
      <tp>
        <v>3325.25</v>
        <stp/>
        <stp>##V3_BDPV12</stp>
        <stp>CSU CN Equity</stp>
        <stp>BEST_SALES</stp>
        <stp>[new model.xlsx]Raw!R41C36</stp>
        <stp>BEST_FPERIOD_OVERRIDE=1TY</stp>
        <stp>EQY_FUND_CRNCY=USD</stp>
        <stp>FA_ADJUSTED=Y</stp>
        <tr r="AJ41" s="4"/>
      </tp>
      <tp>
        <v>-29.537229999999997</v>
        <stp/>
        <stp>##V3_BDPV12</stp>
        <stp>VRNS US Equity</stp>
        <stp>TRAIL_12M_NET_INC</stp>
        <stp>[new model.xlsx]Raw (2)!R61C45</stp>
        <stp>EQY_FUND_CRNCY=USD</stp>
        <stp>FA_ADJUSTED=Y</stp>
        <tr r="AS61" s="12"/>
      </tp>
      <tp>
        <v>496.28600000000006</v>
        <stp/>
        <stp>##V3_BDPV12</stp>
        <stp>SWI US Equity</stp>
        <stp>TRAIL_12M_GROSS_PROFIT</stp>
        <stp>[new model.xlsx]Raw!R84C38</stp>
        <stp>EQY_FUND_CRNCY=USD</stp>
        <stp>FA_ADJUSTED=Y</stp>
        <tr r="AL84" s="4"/>
      </tp>
      <tp>
        <v>4.1029999999999998</v>
        <stp/>
        <stp>##V3_BDPV12</stp>
        <stp>ABT CN Equity</stp>
        <stp>BEST_NET_INCOME</stp>
        <stp>[new model.xlsx]Raw!R206C46</stp>
        <stp>BEST_FPERIOD_OVERRIDE=1TY</stp>
        <stp>EQY_FUND_CRNCY=USD</stp>
        <stp>FA_ADJUSTED=Y</stp>
        <tr r="AT206" s="4"/>
      </tp>
      <tp t="s">
        <v>Enterprise Value</v>
        <stp/>
        <stp>##V3_BFIELDINFOV12</stp>
        <stp>[new model.xlsx]Sheet1!R5C22</stp>
        <stp>CURR_ENTP_VAL</stp>
        <tr r="V5" s="184"/>
      </tp>
      <tp t="s">
        <v>Enterprise Value</v>
        <stp/>
        <stp>##V3_BFIELDINFOV12</stp>
        <stp>[new model.xlsx]Sheet1!R5C32</stp>
        <stp>CURR_ENTP_VAL</stp>
        <tr r="AF5" s="184"/>
      </tp>
      <tp t="s">
        <v>Enterprise Value</v>
        <stp/>
        <stp>##V3_BFIELDINFOV12</stp>
        <stp>[new model.xlsx]Sheet1!R5C12</stp>
        <stp>CURR_ENTP_VAL</stp>
        <tr r="L5" s="184"/>
      </tp>
      <tp t="s">
        <v>Enterprise Value</v>
        <stp/>
        <stp>##V3_BFIELDINFOV12</stp>
        <stp>[new model.xlsx]Sheet1!R5C62</stp>
        <stp>CURR_ENTP_VAL</stp>
        <tr r="BJ5" s="184"/>
      </tp>
      <tp t="s">
        <v>Enterprise Value</v>
        <stp/>
        <stp>##V3_BFIELDINFOV12</stp>
        <stp>[new model.xlsx]Sheet1!R5C72</stp>
        <stp>CURR_ENTP_VAL</stp>
        <tr r="BT5" s="184"/>
      </tp>
      <tp t="s">
        <v>Enterprise Value</v>
        <stp/>
        <stp>##V3_BFIELDINFOV12</stp>
        <stp>[new model.xlsx]Sheet1!R5C42</stp>
        <stp>CURR_ENTP_VAL</stp>
        <tr r="AP5" s="184"/>
      </tp>
      <tp t="s">
        <v>Enterprise Value</v>
        <stp/>
        <stp>##V3_BFIELDINFOV12</stp>
        <stp>[new model.xlsx]Sheet1!R5C52</stp>
        <stp>CURR_ENTP_VAL</stp>
        <tr r="AZ5" s="184"/>
      </tp>
      <tp t="s">
        <v>Enterprise Value</v>
        <stp/>
        <stp>##V3_BFIELDINFOV12</stp>
        <stp>[new model.xlsx]Sheet1!R5C82</stp>
        <stp>CURR_ENTP_VAL</stp>
        <tr r="CD5" s="184"/>
      </tp>
      <tp t="s">
        <v>Enterprise Value</v>
        <stp/>
        <stp>##V3_BFIELDINFOV12</stp>
        <stp>[new model.xlsx]Sheet1!R5C92</stp>
        <stp>CURR_ENTP_VAL</stp>
        <tr r="CN5" s="184"/>
      </tp>
      <tp t="s">
        <v>Application Software</v>
        <stp/>
        <stp>##V3_BDPV12</stp>
        <stp>WK US Equity</stp>
        <stp>GICS_SUB_INDUSTRY_NAME</stp>
        <stp>[new model.xlsx]Raw!R153C32</stp>
        <tr r="AF153" s="4"/>
      </tp>
      <tp t="s">
        <v>Data Processing &amp; Outsourced S</v>
        <stp/>
        <stp>##V3_BDPV12</stp>
        <stp>ADP US Equity</stp>
        <stp>GICS_SUB_INDUSTRY_NAME</stp>
        <stp>[new model.xlsx]Raw!R21C32</stp>
        <tr r="AF21" s="4"/>
      </tp>
      <tp t="s">
        <v>Data Processing &amp; Outsourced S</v>
        <stp/>
        <stp>##V3_BDPV12</stp>
        <stp>ADS US Equity</stp>
        <stp>GICS_SUB_INDUSTRY_NAME</stp>
        <stp>[new model.xlsx]Raw!R52C32</stp>
        <tr r="AF52" s="4"/>
      </tp>
      <tp>
        <v>2.218</v>
        <stp/>
        <stp>##V3_BDPV12</stp>
        <stp>SRT US Equity</stp>
        <stp>TRAIL_12M_EBITDA</stp>
        <stp>[new model.xlsx]Raw!R210C43</stp>
        <stp>EQY_FUND_CRNCY=USD</stp>
        <stp>FA_ADJUSTED=Y</stp>
        <tr r="AQ210" s="4"/>
      </tp>
      <tp>
        <v>-23.076651999999999</v>
        <stp/>
        <stp>##V3_BDPV12</stp>
        <stp>SSC US Equity</stp>
        <stp>TRAIL_12M_EBITDA</stp>
        <stp>[new model.xlsx]Raw!R207C43</stp>
        <stp>EQY_FUND_CRNCY=USD</stp>
        <stp>FA_ADJUSTED=Y</stp>
        <tr r="AQ207" s="4"/>
      </tp>
      <tp>
        <v>-38.853999999999999</v>
        <stp/>
        <stp>##V3_BDPV12</stp>
        <stp>PRO US Equity</stp>
        <stp>TRAIL_12M_EBITDA</stp>
        <stp>[new model.xlsx]Raw!R165C43</stp>
        <stp>EQY_FUND_CRNCY=USD</stp>
        <stp>FA_ADJUSTED=Y</stp>
        <tr r="AQ165" s="4"/>
      </tp>
      <tp>
        <v>77.7</v>
        <stp/>
        <stp>##V3_BDPV12</stp>
        <stp>PTC US Equity</stp>
        <stp>BEST_GROSS_MARGIN</stp>
        <stp>[new model.xlsx]Raw!R53C39</stp>
        <stp>BEST_FPERIOD_OVERRIDE=1TY</stp>
        <stp>EQY_FUND_CRNCY=USD</stp>
        <stp>FA_ADJUSTED=Y</stp>
        <tr r="AM53" s="4"/>
      </tp>
      <tp>
        <v>64</v>
        <stp/>
        <stp>##V3_BDPV12</stp>
        <stp>FDC US Equity</stp>
        <stp>BEST_GROSS_MARGIN</stp>
        <stp>[new model.xlsx]Raw!R33C39</stp>
        <stp>BEST_FPERIOD_OVERRIDE=1TY</stp>
        <stp>EQY_FUND_CRNCY=USD</stp>
        <stp>FA_ADJUSTED=Y</stp>
        <tr r="AM33" s="4"/>
      </tp>
      <tp>
        <v>70.043999999999997</v>
        <stp/>
        <stp>##V3_BDPV12</stp>
        <stp>PCTY US Equity</stp>
        <stp>BEST_GROSS_MARGIN</stp>
        <stp>[new model.xlsx]Raw!R97C39</stp>
        <stp>BEST_FPERIOD_OVERRIDE=1TY</stp>
        <stp>EQY_FUND_CRNCY=USD</stp>
        <stp>FA_ADJUSTED=Y</stp>
        <tr r="AM97" s="4"/>
      </tp>
      <tp>
        <v>1035.3879998779298</v>
        <stp/>
        <stp>##V3_BDPV12</stp>
        <stp>ANSS US Equity</stp>
        <stp>TRAIL_12M_GROSS_PROFIT</stp>
        <stp>[new model.xlsx]Raw (2)!R100C38</stp>
        <stp>EQY_FUND_CRNCY=USD</stp>
        <stp>FA_ADJUSTED=Y</stp>
        <tr r="AL100" s="12"/>
      </tp>
      <tp>
        <v>150.22399999999999</v>
        <stp/>
        <stp>##V3_BDPV12</stp>
        <stp>QTWO US Equity</stp>
        <stp>Sales_rev_turn</stp>
        <stp>[new model.xlsx]Combined Full Sample!R98C7</stp>
        <stp>EQY_FUND_YEAR=2016</stp>
        <tr r="G98" s="14"/>
      </tp>
      <tp>
        <v>117.626</v>
        <stp/>
        <stp>##V3_BDPV12</stp>
        <stp>WNS US Equity</stp>
        <stp>IS_GENL_&amp;_ADMIN_EXPN_COMP_BASIS</stp>
        <stp>[new model.xlsx]Raw!R115C42</stp>
        <stp>BEST_FPERIOD_OVERRIDE=1TY</stp>
        <stp>EQY_FUND_CRNCY=USD</stp>
        <stp>FA_ADJUSTED=Y</stp>
        <tr r="AP115" s="4"/>
      </tp>
      <tp>
        <v>23.183</v>
        <stp/>
        <stp>##V3_BDPV12</stp>
        <stp>SPSC US Equity</stp>
        <stp>IS_RD_EXPEND</stp>
        <stp>[new model.xlsx]Raw (2)!R102C40</stp>
        <stp>BEST_FPERIOD_OVERRIDE=1TY</stp>
        <stp>EQY_FUND_CRNCY=USD</stp>
        <stp>FA_ADJUSTED=Y</stp>
        <tr r="AN102" s="12"/>
      </tp>
      <tp>
        <v>229.39300000000003</v>
        <stp/>
        <stp>##V3_BDPV12</stp>
        <stp>G US Equity</stp>
        <stp>TRAIL_12M_FREE_CASH_FLOW</stp>
        <stp>[new model.xlsx]Combined Full Sample!R54C25</stp>
        <tr r="Y54" s="14"/>
      </tp>
      <tp>
        <v>73.632999999999996</v>
        <stp/>
        <stp>##V3_BDPV12</stp>
        <stp>OTEX CN Equity</stp>
        <stp>BEST_GROSS_MARGIN</stp>
        <stp>[new model.xlsx]Raw!R56C39</stp>
        <stp>BEST_FPERIOD_OVERRIDE=1TY</stp>
        <stp>EQY_FUND_CRNCY=USD</stp>
        <stp>FA_ADJUSTED=Y</stp>
        <tr r="AM56" s="4"/>
      </tp>
      <tp>
        <v>363.22500000000002</v>
        <stp/>
        <stp>##V3_BDPV12</stp>
        <stp>NUAN US Equity</stp>
        <stp>BEST_NET_INCOME</stp>
        <stp>[new model.xlsx]Raw!R81C46</stp>
        <stp>BEST_FPERIOD_OVERRIDE=1TY</stp>
        <stp>EQY_FUND_CRNCY=USD</stp>
        <stp>FA_ADJUSTED=Y</stp>
        <tr r="AT81" s="4"/>
      </tp>
      <tp t="s">
        <v>Application Software</v>
        <stp/>
        <stp>##V3_BDPV12</stp>
        <stp>KXS CN Equity</stp>
        <stp>GICS_SUB_INDUSTRY_NAME</stp>
        <stp>[new model.xlsx]Raw!R139C32</stp>
        <tr r="AF139" s="4"/>
      </tp>
      <tp t="s">
        <v>Application Software</v>
        <stp/>
        <stp>##V3_BDPV12</stp>
        <stp>ESTC US Equity</stp>
        <stp>GICS_SUB_INDUSTRY_NAME</stp>
        <stp>[new model.xlsx]Raw!R85C32</stp>
        <tr r="AF85" s="4"/>
      </tp>
      <tp>
        <v>4022.7127999999998</v>
        <stp/>
        <stp>##V3_BDHV12</stp>
        <stp>PEGA US Equity</stp>
        <stp>CUR_MKT_CAP</stp>
        <stp>10/24/2018</stp>
        <stp>10/24/2018</stp>
        <stp>[new model.xlsx]Raw!R87C33</stp>
        <stp>EQY_FUND_CRNCY=USD</stp>
        <tr r="AG87" s="4"/>
      </tp>
      <tp t="s">
        <v>#N/A N/A</v>
        <stp/>
        <stp>##V3_BDPV12</stp>
        <stp>CATI US Equity</stp>
        <stp>TRAIL_12M_EBITDA</stp>
        <stp>[new model.xlsx]Raw!R200C43</stp>
        <stp>EQY_FUND_CRNCY=USD</stp>
        <stp>FA_ADJUSTED=Y</stp>
        <tr r="AQ200" s="4"/>
      </tp>
      <tp>
        <v>2657.6487999999999</v>
        <stp/>
        <stp>##V3_BDHV12</stp>
        <stp>CVLT US Equity</stp>
        <stp>CUR_MKT_CAP</stp>
        <stp>10/24/2018</stp>
        <stp>10/24/2018</stp>
        <stp>[new model.xlsx]Raw!R109C33</stp>
        <stp>EQY_FUND_CRNCY=USD</stp>
        <tr r="AG109" s="4"/>
      </tp>
      <tp t="s">
        <v>Systems Software</v>
        <stp/>
        <stp>##V3_BDPV12</stp>
        <stp>MSFT US Equity</stp>
        <stp>GICS_SUB_INDUSTRY_NAME</stp>
        <stp>[new model.xlsx]Raw!R14C32</stp>
        <tr r="AF14" s="4"/>
      </tp>
      <tp>
        <v>166.82400000000001</v>
        <stp/>
        <stp>##V3_BDPV12</stp>
        <stp>PS US Equity</stp>
        <stp>TRAIL_12M_NET_SALES</stp>
        <stp>[new model.xlsx]Raw!R98C35</stp>
        <stp>EQY_FUND_CRNCY=USD</stp>
        <stp>FA_ADJUSTED=Y</stp>
        <tr r="AI98" s="4"/>
      </tp>
      <tp>
        <v>20093.870800000001</v>
        <stp/>
        <stp>##V3_BDHV12</stp>
        <stp>FDC US Equity</stp>
        <stp>CUR_MKT_CAP</stp>
        <stp>10/24/2018</stp>
        <stp>10/24/2018</stp>
        <stp>[new model.xlsx]Raw!R33C33</stp>
        <stp>EQY_FUND_CRNCY=USD</stp>
        <tr r="AG33" s="4"/>
      </tp>
      <tp>
        <v>9968.3937000000005</v>
        <stp/>
        <stp>##V3_BDHV12</stp>
        <stp>PTC US Equity</stp>
        <stp>CUR_MKT_CAP</stp>
        <stp>10/24/2018</stp>
        <stp>10/24/2018</stp>
        <stp>[new model.xlsx]Raw!R53C33</stp>
        <stp>EQY_FUND_CRNCY=USD</stp>
        <tr r="AG53" s="4"/>
      </tp>
      <tp>
        <v>190.17399999999998</v>
        <stp/>
        <stp>##V3_BDPV12</stp>
        <stp>ZS US Equity</stp>
        <stp>TRAIL_12M_NET_SALES</stp>
        <stp>[new model.xlsx]Raw!R86C35</stp>
        <stp>EQY_FUND_CRNCY=USD</stp>
        <stp>FA_ADJUSTED=Y</stp>
        <tr r="AI86" s="4"/>
      </tp>
      <tp>
        <v>-48.109000000000002</v>
        <stp/>
        <stp>##V3_BDPV12</stp>
        <stp>CBLK US Equity</stp>
        <stp>TRAIL_12M_EBITDA</stp>
        <stp>[new model.xlsx]Raw!R158C43</stp>
        <stp>EQY_FUND_CRNCY=USD</stp>
        <stp>FA_ADJUSTED=Y</stp>
        <tr r="AQ158" s="4"/>
      </tp>
      <tp>
        <v>155.19399999999999</v>
        <stp/>
        <stp>##V3_BDPV12</stp>
        <stp>EBIX US Equity</stp>
        <stp>TRAIL_12M_EBITDA</stp>
        <stp>[new model.xlsx]Raw!R137C43</stp>
        <stp>EQY_FUND_CRNCY=USD</stp>
        <stp>FA_ADJUSTED=Y</stp>
        <tr r="AQ137" s="4"/>
      </tp>
      <tp>
        <v>1903.1894</v>
        <stp/>
        <stp>##V3_BDHV12</stp>
        <stp>CISN US Equity</stp>
        <stp>CUR_MKT_CAP</stp>
        <stp>10/24/2018</stp>
        <stp>10/24/2018</stp>
        <stp>[new model.xlsx]Raw!R129C33</stp>
        <stp>EQY_FUND_CRNCY=USD</stp>
        <tr r="AG129" s="4"/>
      </tp>
      <tp t="s">
        <v>Application Software</v>
        <stp/>
        <stp>##V3_BDPV12</stp>
        <stp>SSNC US Equity</stp>
        <stp>GICS_SUB_INDUSTRY_NAME</stp>
        <stp>[new model.xlsx]Raw!R49C32</stp>
        <tr r="AF49" s="4"/>
      </tp>
      <tp>
        <v>4299.5793000000003</v>
        <stp/>
        <stp>##V3_BDHV12</stp>
        <stp>ESTC US Equity</stp>
        <stp>CUR_MKT_CAP</stp>
        <stp>10/24/2018</stp>
        <stp>10/24/2018</stp>
        <stp>[new model.xlsx]Raw!R85C33</stp>
        <stp>EQY_FUND_CRNCY=USD</stp>
        <tr r="AG85" s="4"/>
      </tp>
      <tp>
        <v>4828.2740000000003</v>
        <stp/>
        <stp>##V3_BDPV12</stp>
        <stp>SYMC US Equity</stp>
        <stp>BEST_SALES</stp>
        <stp>[new model.xlsx]Raw!R50C36</stp>
        <stp>BEST_FPERIOD_OVERRIDE=1TY</stp>
        <stp>EQY_FUND_CRNCY=USD</stp>
        <stp>FA_ADJUSTED=Y</stp>
        <tr r="AJ50" s="4"/>
      </tp>
      <tp>
        <v>36.975999999999999</v>
        <stp/>
        <stp>##V3_BDPV12</stp>
        <stp>MSTR US Equity</stp>
        <stp>TRAIL_12M_NET_INC</stp>
        <stp>[new model.xlsx]Raw (2)!R67C45</stp>
        <stp>EQY_FUND_CRNCY=USD</stp>
        <stp>FA_ADJUSTED=Y</stp>
        <tr r="AS67" s="12"/>
      </tp>
      <tp>
        <v>-20.133999999999997</v>
        <stp/>
        <stp>##V3_BDPV12</stp>
        <stp>TWOU US Equity</stp>
        <stp>TRAIL_12M_EBITDA</stp>
        <stp>[new model.xlsx]Raw!R94C43</stp>
        <stp>EQY_FUND_CRNCY=USD</stp>
        <stp>FA_ADJUSTED=Y</stp>
        <tr r="AQ94" s="4"/>
      </tp>
      <tp>
        <v>735.4</v>
        <stp/>
        <stp>##V3_BDPV12</stp>
        <stp>PVTL US Equity</stp>
        <stp>BEST_SALES</stp>
        <stp>[new model.xlsx]Raw!R83C36</stp>
        <stp>BEST_FPERIOD_OVERRIDE=1TY</stp>
        <stp>EQY_FUND_CRNCY=USD</stp>
        <stp>FA_ADJUSTED=Y</stp>
        <tr r="AJ83" s="4"/>
      </tp>
      <tp>
        <v>728.471</v>
        <stp/>
        <stp>##V3_BDPV12</stp>
        <stp>ZEN US Equity</stp>
        <stp>BEST_SALES</stp>
        <stp>[new model.xlsx]Raw!R70C36</stp>
        <stp>BEST_FPERIOD_OVERRIDE=1TY</stp>
        <stp>EQY_FUND_CRNCY=USD</stp>
        <stp>FA_ADJUSTED=Y</stp>
        <tr r="AJ70" s="4"/>
      </tp>
      <tp>
        <v>43.517999999999994</v>
        <stp/>
        <stp>##V3_BDPV12</stp>
        <stp>TEAM US Equity</stp>
        <stp>TRAIL_12M_EBITDA</stp>
        <stp>[new model.xlsx]Raw!R39C43</stp>
        <stp>EQY_FUND_CRNCY=USD</stp>
        <stp>FA_ADJUSTED=Y</stp>
        <tr r="AQ39" s="4"/>
      </tp>
      <tp>
        <v>260.25656690144103</v>
        <stp/>
        <stp>##V3_BDPV12</stp>
        <stp>SSNC US Equity</stp>
        <stp>TRAIL_12M_NET_INC</stp>
        <stp>[new model.xlsx]Raw (2)!R70C45</stp>
        <stp>EQY_FUND_CRNCY=USD</stp>
        <stp>FA_ADJUSTED=Y</stp>
        <tr r="AS70" s="12"/>
      </tp>
      <tp>
        <v>4250.0709999999999</v>
        <stp/>
        <stp>##V3_BDPV12</stp>
        <stp>TSS US Equity</stp>
        <stp>BEST_SALES</stp>
        <stp>[new model.xlsx]Raw!R40C36</stp>
        <stp>BEST_FPERIOD_OVERRIDE=1TY</stp>
        <stp>EQY_FUND_CRNCY=USD</stp>
        <stp>FA_ADJUSTED=Y</stp>
        <tr r="AJ40" s="4"/>
      </tp>
      <tp t="s">
        <v>Enterprise Value</v>
        <stp/>
        <stp>##V3_BFIELDINFOV12</stp>
        <stp>[new model.xlsx]Sheet1!R5C23</stp>
        <stp>CURR_ENTP_VAL</stp>
        <tr r="W5" s="184"/>
      </tp>
      <tp t="s">
        <v>Enterprise Value</v>
        <stp/>
        <stp>##V3_BFIELDINFOV12</stp>
        <stp>[new model.xlsx]Sheet1!R5C33</stp>
        <stp>CURR_ENTP_VAL</stp>
        <tr r="AG5" s="184"/>
      </tp>
      <tp t="s">
        <v>Enterprise Value</v>
        <stp/>
        <stp>##V3_BFIELDINFOV12</stp>
        <stp>[new model.xlsx]Sheet1!R5C13</stp>
        <stp>CURR_ENTP_VAL</stp>
        <tr r="M5" s="184"/>
      </tp>
      <tp t="s">
        <v>Enterprise Value</v>
        <stp/>
        <stp>##V3_BFIELDINFOV12</stp>
        <stp>[new model.xlsx]Sheet1!R5C63</stp>
        <stp>CURR_ENTP_VAL</stp>
        <tr r="BK5" s="184"/>
      </tp>
      <tp t="s">
        <v>Enterprise Value</v>
        <stp/>
        <stp>##V3_BFIELDINFOV12</stp>
        <stp>[new model.xlsx]Sheet1!R5C73</stp>
        <stp>CURR_ENTP_VAL</stp>
        <tr r="BU5" s="184"/>
      </tp>
      <tp t="s">
        <v>Enterprise Value</v>
        <stp/>
        <stp>##V3_BFIELDINFOV12</stp>
        <stp>[new model.xlsx]Sheet1!R5C43</stp>
        <stp>CURR_ENTP_VAL</stp>
        <tr r="AQ5" s="184"/>
      </tp>
      <tp t="s">
        <v>Enterprise Value</v>
        <stp/>
        <stp>##V3_BFIELDINFOV12</stp>
        <stp>[new model.xlsx]Sheet1!R5C53</stp>
        <stp>CURR_ENTP_VAL</stp>
        <tr r="BA5" s="184"/>
      </tp>
      <tp t="s">
        <v>Enterprise Value</v>
        <stp/>
        <stp>##V3_BFIELDINFOV12</stp>
        <stp>[new model.xlsx]Sheet1!R5C83</stp>
        <stp>CURR_ENTP_VAL</stp>
        <tr r="CE5" s="184"/>
      </tp>
      <tp t="s">
        <v>Enterprise Value</v>
        <stp/>
        <stp>##V3_BFIELDINFOV12</stp>
        <stp>[new model.xlsx]Sheet1!R5C93</stp>
        <stp>CURR_ENTP_VAL</stp>
        <tr r="CO5" s="184"/>
      </tp>
      <tp>
        <v>728.471</v>
        <stp/>
        <stp>##V3_BDPV12</stp>
        <stp>ZEN US EQUITY</stp>
        <stp>BEST_SALES</stp>
        <stp>[new model.xlsx]Raw (2)!R29C36</stp>
        <stp>BEST_FPERIOD_OVERRIDE=1TY</stp>
        <stp>EQY_FUND_CRNCY=USD</stp>
        <stp>FA_ADJUSTED=Y</stp>
        <tr r="AJ29" s="12"/>
      </tp>
      <tp>
        <v>289.60200000000003</v>
        <stp/>
        <stp>##V3_BDPV12</stp>
        <stp>BKI US Equity</stp>
        <stp>BEST_NET_INCOME</stp>
        <stp>[new model.xlsx]Raw!R65C46</stp>
        <stp>BEST_FPERIOD_OVERRIDE=1TY</stp>
        <stp>EQY_FUND_CRNCY=USD</stp>
        <stp>FA_ADJUSTED=Y</stp>
        <tr r="AT65" s="4"/>
      </tp>
      <tp>
        <v>54.158000000000001</v>
        <stp/>
        <stp>##V3_BDPV12</stp>
        <stp>SHOP US EQUITY</stp>
        <stp>BEST_GROSS_MARGIN</stp>
        <stp>[new model.xlsx]Raw (2)!R16C39</stp>
        <stp>BEST_FPERIOD_OVERRIDE=1TY</stp>
        <stp>EQY_FUND_CRNCY=USD</stp>
        <stp>FA_ADJUSTED=Y</stp>
        <tr r="AM16" s="12"/>
      </tp>
      <tp>
        <v>-16.64359</v>
        <stp/>
        <stp>##V3_BDPV12</stp>
        <stp>AYX US Equity</stp>
        <stp>TRAIL_12M_NET_INC</stp>
        <stp>[new model.xlsx]Raw (2)!R18C45</stp>
        <stp>EQY_FUND_CRNCY=USD</stp>
        <stp>FA_ADJUSTED=Y</stp>
        <tr r="AS18" s="12"/>
      </tp>
      <tp>
        <v>78.653000000000006</v>
        <stp/>
        <stp>##V3_BDPV12</stp>
        <stp>NTNX US Equity</stp>
        <stp>BEST_GROSS_MARGIN</stp>
        <stp>[new model.xlsx]Raw!R67C39</stp>
        <stp>BEST_FPERIOD_OVERRIDE=1TY</stp>
        <stp>EQY_FUND_CRNCY=USD</stp>
        <stp>FA_ADJUSTED=Y</stp>
        <tr r="AM67" s="4"/>
      </tp>
      <tp>
        <v>162.886</v>
        <stp/>
        <stp>##V3_BDPV12</stp>
        <stp>PEGA US Equity</stp>
        <stp>IS_RD_EXPEND</stp>
        <stp>[new model.xlsx]Raw (2)!R101C40</stp>
        <stp>BEST_FPERIOD_OVERRIDE=1TY</stp>
        <stp>EQY_FUND_CRNCY=USD</stp>
        <stp>FA_ADJUSTED=Y</stp>
        <tr r="AN101" s="12"/>
      </tp>
      <tp>
        <v>208.10336909132636</v>
        <stp/>
        <stp>##V3_BDPV12</stp>
        <stp>SDL LN Equity</stp>
        <stp>TRAIL_12M_GROSS_PROFIT</stp>
        <stp>[new model.xlsx]Raw (2)!R104C38</stp>
        <stp>EQY_FUND_CRNCY=USD</stp>
        <stp>FA_ADJUSTED=Y</stp>
        <tr r="AL104" s="12"/>
      </tp>
      <tp t="s">
        <v>Application Software</v>
        <stp/>
        <stp>##V3_BDPV12</stp>
        <stp>HDP US Equity</stp>
        <stp>GICS_SUB_INDUSTRY_NAME</stp>
        <stp>[new model.xlsx]Raw!R147C32</stp>
        <tr r="AF147" s="4"/>
      </tp>
      <tp>
        <v>13460.429</v>
        <stp/>
        <stp>##V3_BDPV12</stp>
        <stp>ORCL US Equity</stp>
        <stp>BEST_NET_INCOME</stp>
        <stp>[new model.xlsx]Raw!R17C46</stp>
        <stp>BEST_FPERIOD_OVERRIDE=1TY</stp>
        <stp>EQY_FUND_CRNCY=USD</stp>
        <stp>FA_ADJUSTED=Y</stp>
        <tr r="AT17" s="4"/>
      </tp>
      <tp>
        <v>82.138000000000005</v>
        <stp/>
        <stp>##V3_BDPV12</stp>
        <stp>ENGH CN Equity</stp>
        <stp>BEST_EBITDA</stp>
        <stp>[new model.xlsx]Raw!R144C44</stp>
        <stp>BEST_FPERIOD_OVERRIDE=1TY</stp>
        <stp>EQY_FUND_CRNCY=USD</stp>
        <stp>FA_ADJUSTED=Y</stp>
        <tr r="AR144" s="4"/>
      </tp>
      <tp>
        <v>35.809999999999995</v>
        <stp/>
        <stp>##V3_BDPV12</stp>
        <stp>MB US Equity</stp>
        <stp>IS_RD_EXPEND</stp>
        <stp>[new model.xlsx]Raw (2)!R27C40</stp>
        <stp>BEST_FPERIOD_OVERRIDE=1TY</stp>
        <stp>EQY_FUND_CRNCY=USD</stp>
        <stp>FA_ADJUSTED=Y</stp>
        <tr r="AN27" s="12"/>
      </tp>
      <tp>
        <v>6320.4940999999999</v>
        <stp/>
        <stp>##V3_BDHV12</stp>
        <stp>TWLO US EQUITY</stp>
        <stp>CUR_MKT_CAP</stp>
        <stp>10/24/2018</stp>
        <stp>10/24/2018</stp>
        <stp>[new model.xlsx]Raw (2)!R21C32</stp>
        <stp>EQY_FUND_CRNCY=USD</stp>
        <tr r="AF21" s="12"/>
      </tp>
      <tp>
        <v>15849.8629</v>
        <stp/>
        <stp>##V3_BDHV12</stp>
        <stp>TEAM US EQUITY</stp>
        <stp>CUR_MKT_CAP</stp>
        <stp>10/24/2018</stp>
        <stp>10/24/2018</stp>
        <stp>[new model.xlsx]Raw (2)!R33C32</stp>
        <stp>EQY_FUND_CRNCY=USD</stp>
        <tr r="AF33" s="12"/>
      </tp>
      <tp>
        <v>-32.902000000000001</v>
        <stp/>
        <stp>##V3_BDPV12</stp>
        <stp>SCWX US Equity</stp>
        <stp>TRAIL_12M_EBITDA</stp>
        <stp>[new model.xlsx]Raw!R160C43</stp>
        <stp>EQY_FUND_CRNCY=USD</stp>
        <stp>FA_ADJUSTED=Y</stp>
        <tr r="AQ160" s="4"/>
      </tp>
      <tp>
        <v>717.58920000000001</v>
        <stp/>
        <stp>##V3_BDHV12</stp>
        <stp>OPRA US Equity</stp>
        <stp>CUR_MKT_CAP</stp>
        <stp>10/24/2018</stp>
        <stp>10/24/2018</stp>
        <stp>[new model.xlsx]Raw!R174C33</stp>
        <stp>EQY_FUND_CRNCY=USD</stp>
        <tr r="AG174" s="4"/>
      </tp>
      <tp>
        <v>1273.7550000000001</v>
        <stp/>
        <stp>##V3_BDHV12</stp>
        <stp>LPSN US Equity</stp>
        <stp>CUR_MKT_CAP</stp>
        <stp>10/24/2018</stp>
        <stp>10/24/2018</stp>
        <stp>[new model.xlsx]Raw!R157C33</stp>
        <stp>EQY_FUND_CRNCY=USD</stp>
        <tr r="AG157" s="4"/>
      </tp>
      <tp>
        <v>-73.906999999999996</v>
        <stp/>
        <stp>##V3_BDPV12</stp>
        <stp>PVTL US Equity</stp>
        <stp>BEST_NET_INCOME</stp>
        <stp>[new model.xlsx]Raw!R83C46</stp>
        <stp>BEST_FPERIOD_OVERRIDE=1TY</stp>
        <stp>EQY_FUND_CRNCY=USD</stp>
        <stp>FA_ADJUSTED=Y</stp>
        <tr r="AT83" s="4"/>
      </tp>
      <tp t="s">
        <v>Systems Software</v>
        <stp/>
        <stp>##V3_BDPV12</stp>
        <stp>ORCL US Equity</stp>
        <stp>GICS_SUB_INDUSTRY_NAME</stp>
        <stp>[new model.xlsx]Raw!R17C32</stp>
        <tr r="AF17" s="4"/>
      </tp>
      <tp>
        <v>229.422</v>
        <stp/>
        <stp>##V3_BDPV12</stp>
        <stp>ACIW US Equity</stp>
        <stp>TRAIL_12M_EBITDA</stp>
        <stp>[new model.xlsx]Raw!R101C43</stp>
        <stp>EQY_FUND_CRNCY=USD</stp>
        <stp>FA_ADJUSTED=Y</stp>
        <tr r="AQ101" s="4"/>
      </tp>
      <tp>
        <v>84.161000000000001</v>
        <stp/>
        <stp>##V3_BDPV12</stp>
        <stp>WK US Equity</stp>
        <stp>IS_S&amp;M_EXPENSE_COMP_BASIS</stp>
        <stp>[new model.xlsx]Raw (2)!R64C41</stp>
        <stp>BEST_FPERIOD_OVERRIDE=1TY</stp>
        <stp>EQY_FUND_CRNCY=USD</stp>
        <stp>FA_ADJUSTED=Y</stp>
        <tr r="AO64" s="12"/>
      </tp>
      <tp>
        <v>3362.0205000000001</v>
        <stp/>
        <stp>##V3_BDHV12</stp>
        <stp>BLKB US Equity</stp>
        <stp>CUR_MKT_CAP</stp>
        <stp>10/24/2018</stp>
        <stp>10/24/2018</stp>
        <stp>[new model.xlsx]Raw!R95C33</stp>
        <stp>EQY_FUND_CRNCY=USD</stp>
        <tr r="AG95" s="4"/>
      </tp>
      <tp>
        <v>-2.516</v>
        <stp/>
        <stp>##V3_BDPV12</stp>
        <stp>ECOM US Equity</stp>
        <stp>TRAIL_12M_EBITDA</stp>
        <stp>[new model.xlsx]Raw!R197C43</stp>
        <stp>EQY_FUND_CRNCY=USD</stp>
        <stp>FA_ADJUSTED=Y</stp>
        <tr r="AQ197" s="4"/>
      </tp>
      <tp>
        <v>2069.2363</v>
        <stp/>
        <stp>##V3_BDHV12</stp>
        <stp>FIVN US EQUITY</stp>
        <stp>CUR_MKT_CAP</stp>
        <stp>10/24/2018</stp>
        <stp>10/24/2018</stp>
        <stp>[new model.xlsx]Raw (2)!R60C32</stp>
        <stp>EQY_FUND_CRNCY=USD</stp>
        <tr r="AF60" s="12"/>
      </tp>
      <tp>
        <v>120.17400000000001</v>
        <stp/>
        <stp>##V3_BDPV12</stp>
        <stp>SSNC US Equity</stp>
        <stp>IS_GENL_&amp;_ADMIN_EXPN_COMP_BASIS</stp>
        <stp>[new model.xlsx]Raw!R49C42</stp>
        <stp>BEST_FPERIOD_OVERRIDE=1TY</stp>
        <stp>EQY_FUND_CRNCY=USD</stp>
        <stp>FA_ADJUSTED=Y</stp>
        <tr r="AP49" s="4"/>
      </tp>
      <tp>
        <v>1189.1158</v>
        <stp/>
        <stp>##V3_BDHV12</stp>
        <stp>CBLK US Equity</stp>
        <stp>CUR_MKT_CAP</stp>
        <stp>10/24/2018</stp>
        <stp>10/24/2018</stp>
        <stp>[new model.xlsx]Raw!R158C33</stp>
        <stp>EQY_FUND_CRNCY=USD</stp>
        <tr r="AG158" s="4"/>
      </tp>
      <tp>
        <v>207.90100000000001</v>
        <stp/>
        <stp>##V3_BDHV12</stp>
        <stp>SRT US Equity</stp>
        <stp>CUR_MKT_CAP</stp>
        <stp>10/24/2018</stp>
        <stp>10/24/2018</stp>
        <stp>[new model.xlsx]Raw!R210C33</stp>
        <stp>EQY_FUND_CRNCY=USD</stp>
        <tr r="AG210" s="4"/>
      </tp>
      <tp t="s">
        <v>#N/A N/A</v>
        <stp/>
        <stp>##V3_BDPV12</stp>
        <stp>PRTHU US Equity</stp>
        <stp>BEST_EBITDA</stp>
        <stp>[new model.xlsx]Raw!R169C44</stp>
        <stp>BEST_FPERIOD_OVERRIDE=1TY</stp>
        <stp>EQY_FUND_CRNCY=USD</stp>
        <stp>FA_ADJUSTED=Y</stp>
        <tr r="AR169" s="4"/>
      </tp>
      <tp>
        <v>4377.8999999999996</v>
        <stp/>
        <stp>##V3_BDPV12</stp>
        <stp>BR US Equity</stp>
        <stp>TRAIL_12M_NET_SALES</stp>
        <stp>[new model.xlsx]Raw!R46C35</stp>
        <stp>EQY_FUND_CRNCY=USD</stp>
        <stp>FA_ADJUSTED=Y</stp>
        <tr r="AI46" s="4"/>
      </tp>
      <tp>
        <v>283.07100000000003</v>
        <stp/>
        <stp>##V3_BDPV12</stp>
        <stp>MB US Equity</stp>
        <stp>BEST_SALES</stp>
        <stp>[new model.xlsx]Raw!R142C36</stp>
        <stp>BEST_FPERIOD_OVERRIDE=1TY</stp>
        <stp>EQY_FUND_CRNCY=USD</stp>
        <stp>FA_ADJUSTED=Y</stp>
        <tr r="AJ142" s="4"/>
      </tp>
      <tp>
        <v>654.33299999999997</v>
        <stp/>
        <stp>##V3_BDPV12</stp>
        <stp>CSU CN Equity</stp>
        <stp>BEST_NET_INCOME</stp>
        <stp>[new model.xlsx]Raw (2)!R84C46</stp>
        <stp>BEST_FPERIOD_OVERRIDE=1TY</stp>
        <stp>EQY_FUND_CRNCY=USD</stp>
        <stp>FA_ADJUSTED=Y</stp>
        <tr r="AT84" s="12"/>
      </tp>
      <tp>
        <v>0</v>
        <stp/>
        <stp>##V3_BDPV12</stp>
        <stp>BKI US Equity</stp>
        <stp>IS_RD_EXPEND</stp>
        <stp>[new model.xlsx]Raw!R65C40</stp>
        <stp>BEST_FPERIOD_OVERRIDE=1TY</stp>
        <stp>EQY_FUND_CRNCY=USD</stp>
        <stp>FA_ADJUSTED=Y</stp>
        <tr r="AN65" s="4"/>
      </tp>
      <tp>
        <v>2024.9111875033177</v>
        <stp/>
        <stp>##V3_BDPV12</stp>
        <stp>UBI FP Equity</stp>
        <stp>TRAIL_12M_GROSS_PROFIT</stp>
        <stp>[new model.xlsx]Raw (2)!R75C38</stp>
        <stp>EQY_FUND_CRNCY=USD</stp>
        <stp>FA_ADJUSTED=Y</stp>
        <tr r="AL75" s="12"/>
      </tp>
      <tp>
        <v>71.216676334987994</v>
        <stp/>
        <stp>##V3_BDPV12</stp>
        <stp>SYKE US Equity</stp>
        <stp>TRAIL_12M_NET_INC</stp>
        <stp>[new model.xlsx]Raw!R156C45</stp>
        <stp>EQY_FUND_CRNCY=USD</stp>
        <stp>FA_ADJUSTED=Y</stp>
        <tr r="AS156" s="4"/>
      </tp>
      <tp>
        <v>2415.5068601730072</v>
        <stp/>
        <stp>##V3_BDPV12</stp>
        <stp>ADBE US Equity</stp>
        <stp>TRAIL_12M_NET_INC</stp>
        <stp>[new model.xlsx]Raw!R18C45</stp>
        <stp>EQY_FUND_CRNCY=USD</stp>
        <stp>FA_ADJUSTED=Y</stp>
        <tr r="AS18" s="4"/>
      </tp>
      <tp>
        <v>-402.58455359999999</v>
        <stp/>
        <stp>##V3_BDPV12</stp>
        <stp>WDAY US Equity</stp>
        <stp>TRAIL_12M_NET_INC</stp>
        <stp>[new model.xlsx]Raw!R30C45</stp>
        <stp>EQY_FUND_CRNCY=USD</stp>
        <stp>FA_ADJUSTED=Y</stp>
        <tr r="AS30" s="4"/>
      </tp>
      <tp>
        <v>-9.1999999999999993</v>
        <stp/>
        <stp>##V3_BDPV12</stp>
        <stp>CDAY US Equity</stp>
        <stp>TRAIL_12M_NET_INC</stp>
        <stp>[new model.xlsx]Raw!R80C45</stp>
        <stp>EQY_FUND_CRNCY=USD</stp>
        <stp>FA_ADJUSTED=Y</stp>
        <tr r="AS80" s="4"/>
      </tp>
      <tp>
        <v>-176.494</v>
        <stp/>
        <stp>##V3_BDPV12</stp>
        <stp>CLDR US Equity</stp>
        <stp>TRAIL_12M_EBITDA</stp>
        <stp>[new model.xlsx]Raw (2)!R58C43</stp>
        <stp>EQY_FUND_CRNCY=USD</stp>
        <stp>FA_ADJUSTED=Y</stp>
        <tr r="AQ58" s="12"/>
      </tp>
      <tp>
        <v>347.59648759077601</v>
        <stp/>
        <stp>##V3_BDPV12</stp>
        <stp>CDNS US Equity</stp>
        <stp>TRAIL_12M_NET_INC</stp>
        <stp>[new model.xlsx]Raw!R47C45</stp>
        <stp>EQY_FUND_CRNCY=USD</stp>
        <stp>FA_ADJUSTED=Y</stp>
        <tr r="AS47" s="4"/>
      </tp>
      <tp>
        <v>3871.4515000000001</v>
        <stp/>
        <stp>##V3_BDHV12</stp>
        <stp>RP US Equity</stp>
        <stp>CURR_ENTP_VAL</stp>
        <stp>20181024-1AY</stp>
        <stp>10/24/2018</stp>
        <stp>[new model.xlsx]Sheet1!R7C53</stp>
        <stp>Dir=V</stp>
        <stp>CDR=5D</stp>
        <stp>Days=A</stp>
        <stp>Dts=H</stp>
        <stp>cols=1;rows=262</stp>
        <tr r="BA7" s="184"/>
      </tp>
      <tp>
        <v>410.22</v>
        <stp/>
        <stp>##V3_BDPV12</stp>
        <stp>GLUU US Equity</stp>
        <stp>BEST_SALES</stp>
        <stp>[new model.xlsx]Raw (2)!R82C36</stp>
        <stp>BEST_FPERIOD_OVERRIDE=1TY</stp>
        <stp>EQY_FUND_CRNCY=USD</stp>
        <stp>FA_ADJUSTED=Y</stp>
        <tr r="AJ82" s="12"/>
      </tp>
      <tp>
        <v>-212.81955779297198</v>
        <stp/>
        <stp>##V3_BDPV12</stp>
        <stp>ADSK US Equity</stp>
        <stp>TRAIL_12M_NET_INC</stp>
        <stp>[new model.xlsx]Raw!R29C45</stp>
        <stp>EQY_FUND_CRNCY=USD</stp>
        <stp>FA_ADJUSTED=Y</stp>
        <tr r="AS29" s="4"/>
      </tp>
      <tp>
        <v>1385.1814999999999</v>
        <stp/>
        <stp>##V3_BDHV12</stp>
        <stp>EPAY US Equity</stp>
        <stp>CURR_ENTP_VAL</stp>
        <stp>20181024-1AY</stp>
        <stp>10/24/2018</stp>
        <stp>[new model.xlsx]Sheet1!R7C78</stp>
        <stp>Dir=V</stp>
        <stp>CDR=5D</stp>
        <stp>Days=A</stp>
        <stp>Dts=H</stp>
        <stp>cols=1;rows=262</stp>
        <tr r="BZ7" s="184"/>
      </tp>
      <tp>
        <v>138.66800000000001</v>
        <stp/>
        <stp>##V3_BDPV12</stp>
        <stp>GSKY US Equity</stp>
        <stp>TRAIL_12M_NET_INC</stp>
        <stp>[new model.xlsx]Raw!R110C45</stp>
        <stp>EQY_FUND_CRNCY=USD</stp>
        <stp>FA_ADJUSTED=Y</stp>
        <tr r="AS110" s="4"/>
      </tp>
      <tp>
        <v>2649.7491</v>
        <stp/>
        <stp>##V3_BDHV12</stp>
        <stp>HUBS US Equity</stp>
        <stp>CURR_ENTP_VAL</stp>
        <stp>20181024-1AY</stp>
        <stp>10/24/2018</stp>
        <stp>[new model.xlsx]Sheet1!R7C55</stp>
        <stp>Dir=V</stp>
        <stp>CDR=5D</stp>
        <stp>Days=A</stp>
        <stp>Dts=H</stp>
        <stp>cols=1;rows=262</stp>
        <tr r="BC7" s="184"/>
      </tp>
      <tp>
        <v>305.2</v>
        <stp/>
        <stp>##V3_BDPV12</stp>
        <stp>ADSK US Equity</stp>
        <stp>IS_GENL_&amp;_ADMIN_EXPN_COMP_BASIS</stp>
        <stp>[new model.xlsx]Raw (2)!R78C42</stp>
        <stp>BEST_FPERIOD_OVERRIDE=1TY</stp>
        <stp>EQY_FUND_CRNCY=USD</stp>
        <stp>FA_ADJUSTED=Y</stp>
        <tr r="AP78" s="12"/>
      </tp>
      <tp>
        <v>497.34900000000005</v>
        <stp/>
        <stp>##V3_BDPV12</stp>
        <stp>ANSS US Equity</stp>
        <stp>TRAIL_12M_EBITDA</stp>
        <stp>[new model.xlsx]Raw (2)!R100C43</stp>
        <stp>EQY_FUND_CRNCY=USD</stp>
        <stp>FA_ADJUSTED=Y</stp>
        <tr r="AQ100" s="12"/>
      </tp>
      <tp>
        <v>1081.6669999999999</v>
        <stp/>
        <stp>##V3_BDPV12</stp>
        <stp>ACIW US Equity</stp>
        <stp>BEST_SALES</stp>
        <stp>[new model.xlsx]Raw!R101C36</stp>
        <stp>BEST_FPERIOD_OVERRIDE=1TY</stp>
        <stp>EQY_FUND_CRNCY=USD</stp>
        <stp>FA_ADJUSTED=Y</stp>
        <tr r="AJ101" s="4"/>
      </tp>
      <tp>
        <v>316.29000000000002</v>
        <stp/>
        <stp>##V3_BDPV12</stp>
        <stp>TENB US Equity</stp>
        <stp>BEST_SALES</stp>
        <stp>[new model.xlsx]Raw!R107C36</stp>
        <stp>BEST_FPERIOD_OVERRIDE=1TY</stp>
        <stp>EQY_FUND_CRNCY=USD</stp>
        <stp>FA_ADJUSTED=Y</stp>
        <tr r="AJ107" s="4"/>
      </tp>
      <tp>
        <v>39.378999999999998</v>
        <stp/>
        <stp>##V3_BDPV12</stp>
        <stp>ZS US Equity</stp>
        <stp>IS_RD_EXPEND</stp>
        <stp>[new model.xlsx]Raw!R86C40</stp>
        <stp>BEST_FPERIOD_OVERRIDE=1TY</stp>
        <stp>EQY_FUND_CRNCY=USD</stp>
        <stp>FA_ADJUSTED=Y</stp>
        <tr r="AN86" s="4"/>
      </tp>
      <tp t="s">
        <v>#N/A N/A</v>
        <stp/>
        <stp>##V3_BDPV12</stp>
        <stp>CASS US Equity</stp>
        <stp>BEST_SALES</stp>
        <stp>[new model.xlsx]Raw!R173C36</stp>
        <stp>BEST_FPERIOD_OVERRIDE=1TY</stp>
        <stp>EQY_FUND_CRNCY=USD</stp>
        <stp>FA_ADJUSTED=Y</stp>
        <tr r="AJ173" s="4"/>
      </tp>
      <tp>
        <v>52104.224399999999</v>
        <stp/>
        <stp>##V3_BDHV12</stp>
        <stp>INTU US Equity</stp>
        <stp>CUR_MKT_CAP</stp>
        <stp>10/24/2018</stp>
        <stp>10/24/2018</stp>
        <stp>[new model.xlsx]Raw (2)!R94C32</stp>
        <stp>EQY_FUND_CRNCY=USD</stp>
        <tr r="AF94" s="12"/>
      </tp>
      <tp>
        <v>165.07900000000001</v>
        <stp/>
        <stp>##V3_BDPV12</stp>
        <stp>RP US EQUITY</stp>
        <stp>IS_S&amp;M_EXPENSE_COMP_BASIS</stp>
        <stp>[new model.xlsx]Raw (2)!R50C41</stp>
        <stp>BEST_FPERIOD_OVERRIDE=1TY</stp>
        <stp>EQY_FUND_CRNCY=USD</stp>
        <stp>FA_ADJUSTED=Y</stp>
        <tr r="AO50" s="12"/>
      </tp>
      <tp>
        <v>271.64699999999999</v>
        <stp/>
        <stp>##V3_BDPV12</stp>
        <stp>VEEV US EQUITY</stp>
        <stp>BEST_NET_INCOME</stp>
        <stp>[new model.xlsx]Raw (2)!R56C46</stp>
        <stp>BEST_FPERIOD_OVERRIDE=1TY</stp>
        <stp>EQY_FUND_CRNCY=USD</stp>
        <stp>FA_ADJUSTED=Y</stp>
        <tr r="AT56" s="12"/>
      </tp>
      <tp>
        <v>41.263999999999996</v>
        <stp/>
        <stp>##V3_BDPV12</stp>
        <stp>AVLR US Equity</stp>
        <stp>IS_RD_EXPEND</stp>
        <stp>[new model.xlsx]Raw!R119C40</stp>
        <stp>BEST_FPERIOD_OVERRIDE=1TY</stp>
        <stp>EQY_FUND_CRNCY=USD</stp>
        <stp>FA_ADJUSTED=Y</stp>
        <tr r="AN119" s="4"/>
      </tp>
      <tp>
        <v>99.9</v>
        <stp/>
        <stp>##V3_BDPV12</stp>
        <stp>PRSM LN Equity</stp>
        <stp>BEST_GROSS_MARGIN</stp>
        <stp>[new model.xlsx]Raw (2)!R74C39</stp>
        <stp>BEST_FPERIOD_OVERRIDE=1TY</stp>
        <stp>EQY_FUND_CRNCY=USD</stp>
        <stp>FA_ADJUSTED=Y</stp>
        <tr r="AM74" s="12"/>
      </tp>
      <tp t="s">
        <v>Application Software</v>
        <stp/>
        <stp>##V3_BDPV12</stp>
        <stp>FIVN US EQUITY</stp>
        <stp>GICS_SUB_INDUSTRY_NAME</stp>
        <stp>[new model.xlsx]Raw (2)!R60C31</stp>
        <tr r="AE60" s="12"/>
      </tp>
      <tp>
        <v>40.079000000000001</v>
        <stp/>
        <stp>##V3_BDPV12</stp>
        <stp>YEXT US EQUITY</stp>
        <stp>IS_GENL_&amp;_ADMIN_EXPN_COMP_BASIS</stp>
        <stp>[new model.xlsx]Raw (2)!R39C42</stp>
        <stp>BEST_FPERIOD_OVERRIDE=1TY</stp>
        <stp>EQY_FUND_CRNCY=USD</stp>
        <stp>FA_ADJUSTED=Y</stp>
        <tr r="AP39" s="12"/>
      </tp>
      <tp t="s">
        <v>Application Software</v>
        <stp/>
        <stp>##V3_BDPV12</stp>
        <stp>MIME US EQUITY</stp>
        <stp>GICS_SUB_INDUSTRY_NAME</stp>
        <stp>[new model.xlsx]Raw (2)!R45C31</stp>
        <tr r="AE45" s="12"/>
      </tp>
      <tp>
        <v>30.332000000000001</v>
        <stp/>
        <stp>##V3_BDPV12</stp>
        <stp>NEWR US EQUITY</stp>
        <stp>BEST_NET_INCOME</stp>
        <stp>[new model.xlsx]Raw (2)!R36C46</stp>
        <stp>BEST_FPERIOD_OVERRIDE=1TY</stp>
        <stp>EQY_FUND_CRNCY=USD</stp>
        <stp>FA_ADJUSTED=Y</stp>
        <tr r="AT36" s="12"/>
      </tp>
      <tp>
        <v>55.786999999999999</v>
        <stp/>
        <stp>##V3_BDPV12</stp>
        <stp>ATHN US Equity</stp>
        <stp>BEST_GROSS_MARGIN</stp>
        <stp>[new model.xlsx]Raw (2)!R97C39</stp>
        <stp>BEST_FPERIOD_OVERRIDE=1TY</stp>
        <stp>EQY_FUND_CRNCY=USD</stp>
        <stp>FA_ADJUSTED=Y</stp>
        <tr r="AM97" s="12"/>
      </tp>
      <tp>
        <v>3414.9053242424243</v>
        <stp/>
        <stp>##V3_BDPV12</stp>
        <stp>VMW US Equity</stp>
        <stp>TRAIL_12M_NET_INC</stp>
        <stp>[new model.xlsx]Raw!R22C45</stp>
        <stp>EQY_FUND_CRNCY=USD</stp>
        <stp>FA_ADJUSTED=Y</stp>
        <tr r="AS22" s="4"/>
      </tp>
      <tp>
        <v>36.988999999999997</v>
        <stp/>
        <stp>##V3_BDPV12</stp>
        <stp>MIME US EQUITY</stp>
        <stp>IS_GENL_&amp;_ADMIN_EXPN_COMP_BASIS</stp>
        <stp>[new model.xlsx]Raw (2)!R45C42</stp>
        <stp>BEST_FPERIOD_OVERRIDE=1TY</stp>
        <stp>EQY_FUND_CRNCY=USD</stp>
        <stp>FA_ADJUSTED=Y</stp>
        <tr r="AP45" s="12"/>
      </tp>
      <tp>
        <v>100.746</v>
        <stp/>
        <stp>##V3_BDPV12</stp>
        <stp>ABT CN Equity</stp>
        <stp>BEST_SALES</stp>
        <stp>[new model.xlsx]Raw!R206C36</stp>
        <stp>BEST_FPERIOD_OVERRIDE=1TY</stp>
        <stp>EQY_FUND_CRNCY=USD</stp>
        <stp>FA_ADJUSTED=Y</stp>
        <tr r="AJ206" s="4"/>
      </tp>
      <tp>
        <v>1755</v>
        <stp/>
        <stp>##V3_BDPV12</stp>
        <stp>VMW US Equity</stp>
        <stp>IS_RD_EXPEND</stp>
        <stp>[new model.xlsx]Raw!R22C40</stp>
        <stp>BEST_FPERIOD_OVERRIDE=1TY</stp>
        <stp>EQY_FUND_CRNCY=USD</stp>
        <stp>FA_ADJUSTED=Y</stp>
        <tr r="AN22" s="4"/>
      </tp>
      <tp>
        <v>341.4</v>
        <stp/>
        <stp>##V3_BDPV12</stp>
        <stp>CSU CN Equity</stp>
        <stp>IS_RD_EXPEND</stp>
        <stp>[new model.xlsx]Raw!R41C40</stp>
        <stp>BEST_FPERIOD_OVERRIDE=1TY</stp>
        <stp>EQY_FUND_CRNCY=USD</stp>
        <stp>FA_ADJUSTED=Y</stp>
        <tr r="AN41" s="4"/>
      </tp>
      <tp>
        <v>75.901110688718759</v>
        <stp/>
        <stp>##V3_BDPV12</stp>
        <stp>CDR PW Equity</stp>
        <stp>TRAIL_12M_GROSS_PROFIT</stp>
        <stp>[new model.xlsx]Raw (2)!R98C38</stp>
        <stp>EQY_FUND_CRNCY=USD</stp>
        <stp>FA_ADJUSTED=Y</stp>
        <tr r="AL98" s="12"/>
      </tp>
      <tp t="s">
        <v>Health Care Technology</v>
        <stp/>
        <stp>##V3_BDPV12</stp>
        <stp>CRW LN Equity</stp>
        <stp>GICS_SUB_INDUSTRY_NAME</stp>
        <stp>[new model.xlsx]Raw (2)!R83C31</stp>
        <tr r="AE83" s="12"/>
      </tp>
      <tp>
        <v>123</v>
        <stp/>
        <stp>##V3_BDPV12</stp>
        <stp>OPT CN Equity</stp>
        <stp>BEST_SALES</stp>
        <stp>[new model.xlsx]Raw!R218C36</stp>
        <stp>BEST_FPERIOD_OVERRIDE=1TY</stp>
        <stp>EQY_FUND_CRNCY=USD</stp>
        <stp>FA_ADJUSTED=Y</stp>
        <tr r="AJ218" s="4"/>
      </tp>
      <tp>
        <v>268.7</v>
        <stp/>
        <stp>##V3_BDPV12</stp>
        <stp>WK US Equity</stp>
        <stp>BEST_SALES</stp>
        <stp>[new model.xlsx]Raw!R153C36</stp>
        <stp>BEST_FPERIOD_OVERRIDE=1TY</stp>
        <stp>EQY_FUND_CRNCY=USD</stp>
        <stp>FA_ADJUSTED=Y</stp>
        <tr r="AJ153" s="4"/>
      </tp>
      <tp>
        <v>75.147999999999996</v>
        <stp/>
        <stp>##V3_BDPV12</stp>
        <stp>RNG US Equity</stp>
        <stp>IS_RD_EXPEND</stp>
        <stp>[new model.xlsx]Raw!R71C40</stp>
        <stp>BEST_FPERIOD_OVERRIDE=1TY</stp>
        <stp>EQY_FUND_CRNCY=USD</stp>
        <stp>FA_ADJUSTED=Y</stp>
        <tr r="AN71" s="4"/>
      </tp>
      <tp>
        <v>221.3084125</v>
        <stp/>
        <stp>##V3_BDPV12</stp>
        <stp>EEFT US Equity</stp>
        <stp>TRAIL_12M_NET_INC</stp>
        <stp>[new model.xlsx]Raw!R73C45</stp>
        <stp>EQY_FUND_CRNCY=USD</stp>
        <stp>FA_ADJUSTED=Y</stp>
        <tr r="AS73" s="4"/>
      </tp>
      <tp>
        <v>2711.4038999999998</v>
        <stp/>
        <stp>##V3_BDHV12</stp>
        <stp>ELLI US Equity</stp>
        <stp>CURR_ENTP_VAL</stp>
        <stp>20181024-1AY</stp>
        <stp>10/24/2018</stp>
        <stp>[new model.xlsx]Sheet1!R7C79</stp>
        <stp>Dir=V</stp>
        <stp>CDR=5D</stp>
        <stp>Days=A</stp>
        <stp>Dts=H</stp>
        <stp>cols=1;rows=262</stp>
        <tr r="CA7" s="184"/>
      </tp>
      <tp t="s">
        <v>Application Software</v>
        <stp/>
        <stp>##V3_BDPV12</stp>
        <stp>ZEN US EQUITY</stp>
        <stp>GICS_SUB_INDUSTRY_NAME</stp>
        <stp>[new model.xlsx]Raw (2)!R29C31</stp>
        <tr r="AE29" s="12"/>
      </tp>
      <tp>
        <v>-301.38798999999995</v>
        <stp/>
        <stp>##V3_BDPV12</stp>
        <stp>TEAM US Equity</stp>
        <stp>TRAIL_12M_NET_INC</stp>
        <stp>[new model.xlsx]Raw!R39C45</stp>
        <stp>EQY_FUND_CRNCY=USD</stp>
        <stp>FA_ADJUSTED=Y</stp>
        <tr r="AS39" s="4"/>
      </tp>
      <tp>
        <v>5294.1346000000003</v>
        <stp/>
        <stp>##V3_BDHV12</stp>
        <stp>DATA US Equity</stp>
        <stp>CURR_ENTP_VAL</stp>
        <stp>20181024-1AY</stp>
        <stp>10/24/2018</stp>
        <stp>[new model.xlsx]Sheet1!R7C38</stp>
        <stp>Dir=V</stp>
        <stp>CDR=5D</stp>
        <stp>Days=A</stp>
        <stp>Dts=H</stp>
        <stp>cols=1;rows=262</stp>
        <tr r="AL7" s="184"/>
      </tp>
      <tp>
        <v>4182.7168000000001</v>
        <stp/>
        <stp>##V3_BDHV12</stp>
        <stp>JCOM US Equity</stp>
        <stp>CURR_ENTP_VAL</stp>
        <stp>20181024-1AY</stp>
        <stp>10/24/2018</stp>
        <stp>[new model.xlsx]Sheet1!R7C66</stp>
        <stp>Dir=V</stp>
        <stp>CDR=5D</stp>
        <stp>Days=A</stp>
        <stp>Dts=H</stp>
        <stp>cols=1;rows=262</stp>
        <tr r="BN7" s="184"/>
      </tp>
      <tp>
        <v>10.922999999999998</v>
        <stp/>
        <stp>##V3_BDPV12</stp>
        <stp>PEGA US Equity</stp>
        <stp>TRAIL_12M_NET_INC</stp>
        <stp>[new model.xlsx]Raw!R87C45</stp>
        <stp>EQY_FUND_CRNCY=USD</stp>
        <stp>FA_ADJUSTED=Y</stp>
        <tr r="AS87" s="4"/>
      </tp>
      <tp t="s">
        <v>#N/A N/A</v>
        <stp/>
        <stp>##V3_BDHV12</stp>
        <stp>PS US Equity</stp>
        <stp>CURR_ENTP_VAL</stp>
        <stp>20181024-1AY</stp>
        <stp>10/24/2018</stp>
        <stp>[new model.xlsx]Sheet1!R7C72</stp>
        <stp>Dir=V</stp>
        <stp>CDR=5D</stp>
        <stp>Days=A</stp>
        <stp>Dts=H</stp>
        <stp>cols=1;rows=262</stp>
        <tr r="BT7" s="184"/>
      </tp>
      <tp>
        <v>-234.56570822002499</v>
        <stp/>
        <stp>##V3_BDPV12</stp>
        <stp>FEYE US Equity</stp>
        <stp>TRAIL_12M_NET_INC</stp>
        <stp>[new model.xlsx]Raw!R96C45</stp>
        <stp>EQY_FUND_CRNCY=USD</stp>
        <stp>FA_ADJUSTED=Y</stp>
        <tr r="AS96" s="4"/>
      </tp>
      <tp>
        <v>57.524999999999999</v>
        <stp/>
        <stp>##V3_BDPV12</stp>
        <stp>RNG US EQUITY</stp>
        <stp>BEST_NET_INCOME</stp>
        <stp>[new model.xlsx]Raw (2)!R42C46</stp>
        <stp>BEST_FPERIOD_OVERRIDE=1TY</stp>
        <stp>EQY_FUND_CRNCY=USD</stp>
        <stp>FA_ADJUSTED=Y</stp>
        <tr r="AT42" s="12"/>
      </tp>
      <tp t="s">
        <v>Systems Software</v>
        <stp/>
        <stp>##V3_BDPV12</stp>
        <stp>ZUO US EQUITY</stp>
        <stp>GICS_SUB_INDUSTRY_NAME</stp>
        <stp>[new model.xlsx]Raw (2)!R15C31</stp>
        <tr r="AE15" s="12"/>
      </tp>
      <tp>
        <v>696.47399999999993</v>
        <stp/>
        <stp>##V3_BDPV12</stp>
        <stp>SQ US EQUITY</stp>
        <stp>BS_CASH_NEAR_CASH_ITEM</stp>
        <stp>[new model.xlsx]Combined Full Sample!R181C26</stp>
        <tr r="Z181" s="14"/>
      </tp>
      <tp>
        <v>-27.0502</v>
        <stp/>
        <stp>##V3_BDPV12</stp>
        <stp>NEWR US Equity</stp>
        <stp>TRAIL_12M_NET_INC</stp>
        <stp>[new model.xlsx]Raw!R82C45</stp>
        <stp>EQY_FUND_CRNCY=USD</stp>
        <stp>FA_ADJUSTED=Y</stp>
        <tr r="AS82" s="4"/>
      </tp>
      <tp>
        <v>19140.637599999998</v>
        <stp/>
        <stp>##V3_BDHV12</stp>
        <stp>GPN US Equity</stp>
        <stp>CURR_ENTP_VAL</stp>
        <stp>20181024-1AY</stp>
        <stp>10/24/2018</stp>
        <stp>[new model.xlsx]Sheet1!R7C17</stp>
        <stp>Dir=V</stp>
        <stp>CDR=5D</stp>
        <stp>Days=A</stp>
        <stp>Dts=H</stp>
        <stp>cols=1;rows=262</stp>
        <tr r="Q7" s="184"/>
      </tp>
      <tp>
        <v>2552.0792999999999</v>
        <stp/>
        <stp>##V3_BDHV12</stp>
        <stp>ENV US Equity</stp>
        <stp>CURR_ENTP_VAL</stp>
        <stp>20181024-1AY</stp>
        <stp>10/24/2018</stp>
        <stp>[new model.xlsx]Sheet1!R7C87</stp>
        <stp>Dir=V</stp>
        <stp>CDR=5D</stp>
        <stp>Days=A</stp>
        <stp>Dts=H</stp>
        <stp>cols=1;rows=262</stp>
        <tr r="CI7" s="184"/>
      </tp>
      <tp>
        <v>22.571999999999999</v>
        <stp/>
        <stp>##V3_BDPV12</stp>
        <stp>ZUO US EQUITY</stp>
        <stp>IS_GENL_&amp;_ADMIN_EXPN_COMP_BASIS</stp>
        <stp>[new model.xlsx]Raw (2)!R15C42</stp>
        <stp>BEST_FPERIOD_OVERRIDE=1TY</stp>
        <stp>EQY_FUND_CRNCY=USD</stp>
        <stp>FA_ADJUSTED=Y</stp>
        <tr r="AP15" s="12"/>
      </tp>
      <tp>
        <v>1427.9659999999999</v>
        <stp/>
        <stp>##V3_BDHV12</stp>
        <stp>SPSC US Equity</stp>
        <stp>CUR_MKT_CAP</stp>
        <stp>10/24/2018</stp>
        <stp>10/24/2018</stp>
        <stp>[new model.xlsx]Raw (2)!R102C32</stp>
        <stp>EQY_FUND_CRNCY=USD</stp>
        <tr r="AF102" s="12"/>
      </tp>
      <tp>
        <v>108.65300000000001</v>
        <stp/>
        <stp>##V3_BDPV12</stp>
        <stp>ZNGA US Equity</stp>
        <stp>IS_GENL_&amp;_ADMIN_EXPN_COMP_BASIS</stp>
        <stp>[new model.xlsx]Raw (2)!R93C42</stp>
        <stp>BEST_FPERIOD_OVERRIDE=1TY</stp>
        <stp>EQY_FUND_CRNCY=USD</stp>
        <stp>FA_ADJUSTED=Y</stp>
        <tr r="AP93" s="12"/>
      </tp>
      <tp>
        <v>4022.7127999999998</v>
        <stp/>
        <stp>##V3_BDHV12</stp>
        <stp>PEGA US Equity</stp>
        <stp>CUR_MKT_CAP</stp>
        <stp>10/24/2018</stp>
        <stp>10/24/2018</stp>
        <stp>[new model.xlsx]Raw (2)!R101C32</stp>
        <stp>EQY_FUND_CRNCY=USD</stp>
        <tr r="AF101" s="12"/>
      </tp>
      <tp>
        <v>540.76700000000005</v>
        <stp/>
        <stp>##V3_BDPV12</stp>
        <stp>SCWX US Equity</stp>
        <stp>BEST_SALES</stp>
        <stp>[new model.xlsx]Raw!R160C36</stp>
        <stp>BEST_FPERIOD_OVERRIDE=1TY</stp>
        <stp>EQY_FUND_CRNCY=USD</stp>
        <stp>FA_ADJUSTED=Y</stp>
        <tr r="AJ160" s="4"/>
      </tp>
      <tp>
        <v>148.9</v>
        <stp/>
        <stp>##V3_BDPV12</stp>
        <stp>AGYS US Equity</stp>
        <stp>BEST_SALES</stp>
        <stp>[new model.xlsx]Raw!R194C36</stp>
        <stp>BEST_FPERIOD_OVERRIDE=1TY</stp>
        <stp>EQY_FUND_CRNCY=USD</stp>
        <stp>FA_ADJUSTED=Y</stp>
        <tr r="AJ194" s="4"/>
      </tp>
      <tp>
        <v>149.94800000000001</v>
        <stp/>
        <stp>##V3_BDPV12</stp>
        <stp>INOV US Equity</stp>
        <stp>IS_GENL_&amp;_ADMIN_EXPN_COMP_BASIS</stp>
        <stp>[new model.xlsx]Raw (2)!R23C42</stp>
        <stp>BEST_FPERIOD_OVERRIDE=1TY</stp>
        <stp>EQY_FUND_CRNCY=USD</stp>
        <stp>FA_ADJUSTED=Y</stp>
        <tr r="AP23" s="12"/>
      </tp>
      <tp>
        <v>669.50599999999997</v>
        <stp/>
        <stp>##V3_BDPV12</stp>
        <stp>WP US Equity</stp>
        <stp>IS_S&amp;M_EXPENSE_COMP_BASIS</stp>
        <stp>[new model.xlsx]Raw!R28C41</stp>
        <stp>BEST_FPERIOD_OVERRIDE=1TY</stp>
        <stp>EQY_FUND_CRNCY=USD</stp>
        <stp>FA_ADJUSTED=Y</stp>
        <tr r="AO28" s="4"/>
      </tp>
      <tp>
        <v>2457.2247000000002</v>
        <stp/>
        <stp>##V3_BDHV12</stp>
        <stp>ALTR US Equity</stp>
        <stp>CUR_MKT_CAP</stp>
        <stp>10/24/2018</stp>
        <stp>10/24/2018</stp>
        <stp>[new model.xlsx]Raw (2)!R92C32</stp>
        <stp>EQY_FUND_CRNCY=USD</stp>
        <tr r="AF92" s="12"/>
      </tp>
      <tp>
        <v>94.323999999999998</v>
        <stp/>
        <stp>##V3_BDPV12</stp>
        <stp>MDSO US EQUITY</stp>
        <stp>IS_GENL_&amp;_ADMIN_EXPN_COMP_BASIS</stp>
        <stp>[new model.xlsx]Raw (2)!R59C42</stp>
        <stp>BEST_FPERIOD_OVERRIDE=1TY</stp>
        <stp>EQY_FUND_CRNCY=USD</stp>
        <stp>FA_ADJUSTED=Y</stp>
        <tr r="AP59" s="12"/>
      </tp>
      <tp>
        <v>11.06</v>
        <stp/>
        <stp>##V3_BDPV12</stp>
        <stp>SEND US EQUITY</stp>
        <stp>BEST_NET_INCOME</stp>
        <stp>[new model.xlsx]Raw (2)!R47C46</stp>
        <stp>BEST_FPERIOD_OVERRIDE=1TY</stp>
        <stp>EQY_FUND_CRNCY=USD</stp>
        <stp>FA_ADJUSTED=Y</stp>
        <tr r="AT47" s="12"/>
      </tp>
      <tp t="s">
        <v>#N/A N/A</v>
        <stp/>
        <stp>##V3_BDHV12</stp>
        <stp>SDL LN Equity</stp>
        <stp>ENTERPRISE_VALUE</stp>
        <stp>10/24/2018</stp>
        <stp>10/24/2018</stp>
        <stp>[new model.xlsx]Raw (2)!R104C33</stp>
        <stp>EQY_FUND_CRNCY=USD</stp>
        <tr r="AG104" s="12"/>
      </tp>
      <tp>
        <v>0.40684499999999996</v>
        <stp/>
        <stp>##V3_BDPV12</stp>
        <stp>SSC US Equity</stp>
        <stp>IS_RD_EXPEND</stp>
        <stp>[new model.xlsx]Raw!R207C40</stp>
        <stp>BEST_FPERIOD_OVERRIDE=1TY</stp>
        <stp>EQY_FUND_CRNCY=USD</stp>
        <stp>FA_ADJUSTED=Y</stp>
        <tr r="AN207" s="4"/>
      </tp>
      <tp t="s">
        <v>Internet Services &amp; Infrastruc</v>
        <stp/>
        <stp>##V3_BDPV12</stp>
        <stp>SHOP US EQUITY</stp>
        <stp>GICS_SUB_INDUSTRY_NAME</stp>
        <stp>[new model.xlsx]Raw (2)!R16C31</stp>
        <tr r="AE16" s="12"/>
      </tp>
      <tp t="s">
        <v>#N/A N/A</v>
        <stp/>
        <stp>##V3_BDPV12</stp>
        <stp>VHC US Equity</stp>
        <stp>TRAIL_12M_GROSS_PROFIT</stp>
        <stp>[new model.xlsx]Raw!R208C38</stp>
        <stp>EQY_FUND_CRNCY=USD</stp>
        <stp>FA_ADJUSTED=Y</stp>
        <tr r="AL208" s="4"/>
      </tp>
      <tp>
        <v>4.1120779703960437</v>
        <stp/>
        <stp>##V3_BDPV12</stp>
        <stp>SSC US Equity</stp>
        <stp>TRAIL_12M_GROSS_PROFIT</stp>
        <stp>[new model.xlsx]Raw!R207C38</stp>
        <stp>EQY_FUND_CRNCY=USD</stp>
        <stp>FA_ADJUSTED=Y</stp>
        <tr r="AL207" s="4"/>
      </tp>
      <tp>
        <v>84.007000000000005</v>
        <stp/>
        <stp>##V3_BDPV12</stp>
        <stp>PFPT US EQUITY</stp>
        <stp>BEST_NET_INCOME</stp>
        <stp>[new model.xlsx]Raw (2)!R34C46</stp>
        <stp>BEST_FPERIOD_OVERRIDE=1TY</stp>
        <stp>EQY_FUND_CRNCY=USD</stp>
        <stp>FA_ADJUSTED=Y</stp>
        <tr r="AT34" s="12"/>
      </tp>
      <tp>
        <v>0</v>
        <stp/>
        <stp>##V3_BDPV12</stp>
        <stp>XELAU US Equity</stp>
        <stp>IS_RD_EXPEND</stp>
        <stp>[new model.xlsx]Raw!R177C40</stp>
        <stp>BEST_FPERIOD_OVERRIDE=1TY</stp>
        <stp>EQY_FUND_CRNCY=USD</stp>
        <stp>FA_ADJUSTED=Y</stp>
        <tr r="AN177" s="4"/>
      </tp>
      <tp>
        <v>123.4435</v>
        <stp/>
        <stp>##V3_BDHV12</stp>
        <stp>OPT CN Equity</stp>
        <stp>CURR_ENTP_VAL</stp>
        <stp>10/24/2018</stp>
        <stp>10/24/2018</stp>
        <stp>[new model.xlsx]Raw!R218C34</stp>
        <stp>EQY_FUND_CRNCY=USD</stp>
        <tr r="AH218" s="4"/>
      </tp>
      <tp>
        <v>180.43946355356499</v>
        <stp/>
        <stp>##V3_BDPV12</stp>
        <stp>WEX US Equity</stp>
        <stp>TRAIL_12M_NET_INC</stp>
        <stp>[new model.xlsx]Raw!R61C45</stp>
        <stp>EQY_FUND_CRNCY=USD</stp>
        <stp>FA_ADJUSTED=Y</stp>
        <tr r="AS61" s="4"/>
      </tp>
      <tp>
        <v>213.52199999999999</v>
        <stp/>
        <stp>##V3_BDPV12</stp>
        <stp>TYL US Equity</stp>
        <stp>BEST_NET_INCOME</stp>
        <stp>[new model.xlsx]Raw (2)!R87C46</stp>
        <stp>BEST_FPERIOD_OVERRIDE=1TY</stp>
        <stp>EQY_FUND_CRNCY=USD</stp>
        <stp>FA_ADJUSTED=Y</stp>
        <tr r="AT87" s="12"/>
      </tp>
      <tp t="s">
        <v>#N/A N/A</v>
        <stp/>
        <stp>##V3_BDPV12</stp>
        <stp>TDC US Equity</stp>
        <stp>IS_GENL_&amp;_ADMIN_EXPN_COMP_BASIS</stp>
        <stp>[new model.xlsx]Raw (2)!R68C42</stp>
        <stp>BEST_FPERIOD_OVERRIDE=1TY</stp>
        <stp>EQY_FUND_CRNCY=USD</stp>
        <stp>FA_ADJUSTED=Y</stp>
        <tr r="AP68" s="12"/>
      </tp>
      <tp>
        <v>1492.567</v>
        <stp/>
        <stp>##V3_BDPV12</stp>
        <stp>EA US Equity</stp>
        <stp>BEST_NET_INCOME</stp>
        <stp>[new model.xlsx]Raw (2)!R91C46</stp>
        <stp>BEST_FPERIOD_OVERRIDE=1TY</stp>
        <stp>EQY_FUND_CRNCY=USD</stp>
        <stp>FA_ADJUSTED=Y</stp>
        <tr r="AT91" s="12"/>
      </tp>
      <tp>
        <v>13.855</v>
        <stp/>
        <stp>##V3_BDPV12</stp>
        <stp>KXS CN Equity</stp>
        <stp>IS_GENL_&amp;_ADMIN_EXPN_COMP_BASIS</stp>
        <stp>[new model.xlsx]Raw (2)!R81C42</stp>
        <stp>BEST_FPERIOD_OVERRIDE=1TY</stp>
        <stp>EQY_FUND_CRNCY=USD</stp>
        <stp>FA_ADJUSTED=Y</stp>
        <tr r="AP81" s="12"/>
      </tp>
      <tp>
        <v>827.65</v>
        <stp/>
        <stp>##V3_BDPV12</stp>
        <stp>WNS US Equity</stp>
        <stp>BEST_SALES</stp>
        <stp>[new model.xlsx]Raw!R115C36</stp>
        <stp>BEST_FPERIOD_OVERRIDE=1TY</stp>
        <stp>EQY_FUND_CRNCY=USD</stp>
        <stp>FA_ADJUSTED=Y</stp>
        <tr r="AJ115" s="4"/>
      </tp>
      <tp>
        <v>33.175289124038464</v>
        <stp/>
        <stp>##V3_BDPV12</stp>
        <stp>GBG LN Equity</stp>
        <stp>TRAIL_12M_EBITDA</stp>
        <stp>[new model.xlsx]Raw (2)!R103C43</stp>
        <stp>EQY_FUND_CRNCY=USD</stp>
        <stp>FA_ADJUSTED=Y</stp>
        <tr r="AQ103" s="12"/>
      </tp>
      <tp>
        <v>26.980999999999998</v>
        <stp/>
        <stp>##V3_BDPV12</stp>
        <stp>ALTR US Equity</stp>
        <stp>TRAIL_12M_EBITDA</stp>
        <stp>[new model.xlsx]Raw (2)!R92C43</stp>
        <stp>EQY_FUND_CRNCY=USD</stp>
        <stp>FA_ADJUSTED=Y</stp>
        <tr r="AQ92" s="12"/>
      </tp>
      <tp>
        <v>-17.899999999999999</v>
        <stp/>
        <stp>##V3_BDPV12</stp>
        <stp>ADSK US Equity</stp>
        <stp>TRAIL_12M_EBITDA</stp>
        <stp>[new model.xlsx]Raw (2)!R78C43</stp>
        <stp>EQY_FUND_CRNCY=USD</stp>
        <stp>FA_ADJUSTED=Y</stp>
        <tr r="AQ78" s="12"/>
      </tp>
      <tp>
        <v>19902.481400000001</v>
        <stp/>
        <stp>##V3_BDHV12</stp>
        <stp>RHT US Equity</stp>
        <stp>CURR_ENTP_VAL</stp>
        <stp>20181024-1AY</stp>
        <stp>10/24/2018</stp>
        <stp>[new model.xlsx]Sheet1!R7C14</stp>
        <stp>Dir=V</stp>
        <stp>CDR=5D</stp>
        <stp>Days=A</stp>
        <stp>Dts=H</stp>
        <stp>cols=1;rows=262</stp>
        <tr r="N7" s="184"/>
      </tp>
      <tp>
        <v>3089.8100000000004</v>
        <stp/>
        <stp>##V3_BDPV12</stp>
        <stp>ADBE US Equity</stp>
        <stp>TRAIL_12M_EBITDA</stp>
        <stp>[new model.xlsx]Raw (2)!R80C43</stp>
        <stp>EQY_FUND_CRNCY=USD</stp>
        <stp>FA_ADJUSTED=Y</stp>
        <tr r="AQ80" s="12"/>
      </tp>
      <tp>
        <v>19.843292777403999</v>
        <stp/>
        <stp>##V3_BDPV12</stp>
        <stp>MGIC US Equity</stp>
        <stp>TRAIL_12M_NET_INC</stp>
        <stp>[new model.xlsx]Raw!R191C45</stp>
        <stp>EQY_FUND_CRNCY=USD</stp>
        <stp>FA_ADJUSTED=Y</stp>
        <tr r="AS191" s="4"/>
      </tp>
      <tp>
        <v>301.7</v>
        <stp/>
        <stp>##V3_BDPV12</stp>
        <stp>AVLR US Equity</stp>
        <stp>BEST_SALES</stp>
        <stp>[new model.xlsx]Raw (2)!R26C36</stp>
        <stp>BEST_FPERIOD_OVERRIDE=1TY</stp>
        <stp>EQY_FUND_CRNCY=USD</stp>
        <stp>FA_ADJUSTED=Y</stp>
        <tr r="AJ26" s="12"/>
      </tp>
      <tp>
        <v>-2.9299999999999997</v>
        <stp/>
        <stp>##V3_BDPV12</stp>
        <stp>SAIL US Equity</stp>
        <stp>TRAIL_12M_NET_INC</stp>
        <stp>[new model.xlsx]Raw!R118C45</stp>
        <stp>EQY_FUND_CRNCY=USD</stp>
        <stp>FA_ADJUSTED=Y</stp>
        <tr r="AS118" s="4"/>
      </tp>
      <tp>
        <v>1683.1343999999999</v>
        <stp/>
        <stp>##V3_BDHV12</stp>
        <stp>BL US Equity</stp>
        <stp>CURR_ENTP_VAL</stp>
        <stp>20181024-1AY</stp>
        <stp>10/24/2018</stp>
        <stp>[new model.xlsx]Sheet1!R7C91</stp>
        <stp>Dir=V</stp>
        <stp>CDR=5D</stp>
        <stp>Days=A</stp>
        <stp>Dts=H</stp>
        <stp>cols=1;rows=262</stp>
        <tr r="CM7" s="184"/>
      </tp>
      <tp>
        <v>-43.302999999999997</v>
        <stp/>
        <stp>##V3_BDPV12</stp>
        <stp>AVLR US Equity</stp>
        <stp>TRAIL_12M_EBITDA</stp>
        <stp>[new model.xlsx]Raw (2)!R26C43</stp>
        <stp>EQY_FUND_CRNCY=USD</stp>
        <stp>FA_ADJUSTED=Y</stp>
        <tr r="AQ26" s="12"/>
      </tp>
      <tp>
        <v>-85.366269545967</v>
        <stp/>
        <stp>##V3_BDPV12</stp>
        <stp>PFPT US Equity</stp>
        <stp>TRAIL_12M_NET_INC</stp>
        <stp>[new model.xlsx]Raw!R77C45</stp>
        <stp>EQY_FUND_CRNCY=USD</stp>
        <stp>FA_ADJUSTED=Y</stp>
        <tr r="AS77" s="4"/>
      </tp>
      <tp>
        <v>202.38199999999998</v>
        <stp/>
        <stp>##V3_BDPV12</stp>
        <stp>AZPN US Equity</stp>
        <stp>TRAIL_12M_EBITDA</stp>
        <stp>[new model.xlsx]Raw (2)!R99C43</stp>
        <stp>EQY_FUND_CRNCY=USD</stp>
        <stp>FA_ADJUSTED=Y</stp>
        <tr r="AQ99" s="12"/>
      </tp>
      <tp>
        <v>59.951550000000005</v>
        <stp/>
        <stp>##V3_BDPV12</stp>
        <stp>ACIW US Equity</stp>
        <stp>TRAIL_12M_NET_INC</stp>
        <stp>[new model.xlsx]Raw!R101C45</stp>
        <stp>EQY_FUND_CRNCY=USD</stp>
        <stp>FA_ADJUSTED=Y</stp>
        <tr r="AS101" s="4"/>
      </tp>
      <tp>
        <v>1330.2659000000001</v>
        <stp/>
        <stp>##V3_BDHV12</stp>
        <stp>WK US Equity</stp>
        <stp>CURR_ENTP_VAL</stp>
        <stp>10/24/2018</stp>
        <stp>10/24/2018</stp>
        <stp>[new model.xlsx]Raw!R153C34</stp>
        <stp>EQY_FUND_CRNCY=USD</stp>
        <tr r="AH153" s="4"/>
      </tp>
      <tp>
        <v>111.203</v>
        <stp/>
        <stp>##V3_BDPV12</stp>
        <stp>EBIX US Equity</stp>
        <stp>TRAIL_12M_NET_INC</stp>
        <stp>[new model.xlsx]Raw!R137C45</stp>
        <stp>EQY_FUND_CRNCY=USD</stp>
        <stp>FA_ADJUSTED=Y</stp>
        <tr r="AS137" s="4"/>
      </tp>
      <tp>
        <v>354</v>
        <stp/>
        <stp>##V3_BDPV12</stp>
        <stp>ATHN US Equity</stp>
        <stp>TRAIL_12M_EBITDA</stp>
        <stp>[new model.xlsx]Raw (2)!R97C43</stp>
        <stp>EQY_FUND_CRNCY=USD</stp>
        <stp>FA_ADJUSTED=Y</stp>
        <tr r="AQ97" s="12"/>
      </tp>
      <tp>
        <v>25.948</v>
        <stp/>
        <stp>##V3_BDPV12</stp>
        <stp>ZEN US EQUITY</stp>
        <stp>BEST_NET_INCOME</stp>
        <stp>[new model.xlsx]Raw (2)!R29C46</stp>
        <stp>BEST_FPERIOD_OVERRIDE=1TY</stp>
        <stp>EQY_FUND_CRNCY=USD</stp>
        <stp>FA_ADJUSTED=Y</stp>
        <tr r="AT29" s="12"/>
      </tp>
      <tp t="s">
        <v>#N/A N/A</v>
        <stp/>
        <stp>##V3_BDPV12</stp>
        <stp>IIIV US Equity</stp>
        <stp>TRAIL_12M_NET_INC</stp>
        <stp>[new model.xlsx]Raw!R181C45</stp>
        <stp>EQY_FUND_CRNCY=USD</stp>
        <stp>FA_ADJUSTED=Y</stp>
        <tr r="AS181" s="4"/>
      </tp>
      <tp>
        <v>87.978999999999999</v>
        <stp/>
        <stp>##V3_BDPV12</stp>
        <stp>ALTR US Equity</stp>
        <stp>IS_GENL_&amp;_ADMIN_EXPN_COMP_BASIS</stp>
        <stp>[new model.xlsx]Raw (2)!R92C42</stp>
        <stp>BEST_FPERIOD_OVERRIDE=1TY</stp>
        <stp>EQY_FUND_CRNCY=USD</stp>
        <stp>FA_ADJUSTED=Y</stp>
        <tr r="AP92" s="12"/>
      </tp>
      <tp>
        <v>34.424999999999997</v>
        <stp/>
        <stp>##V3_BDPV12</stp>
        <stp>GLUU US Equity</stp>
        <stp>IS_GENL_&amp;_ADMIN_EXPN_COMP_BASIS</stp>
        <stp>[new model.xlsx]Raw (2)!R82C42</stp>
        <stp>BEST_FPERIOD_OVERRIDE=1TY</stp>
        <stp>EQY_FUND_CRNCY=USD</stp>
        <stp>FA_ADJUSTED=Y</stp>
        <tr r="AP82" s="12"/>
      </tp>
      <tp t="s">
        <v>Systems Software</v>
        <stp/>
        <stp>##V3_BDPV12</stp>
        <stp>PRSM LN Equity</stp>
        <stp>GICS_SUB_INDUSTRY_NAME</stp>
        <stp>[new model.xlsx]Raw (2)!R74C31</stp>
        <tr r="AE74" s="12"/>
      </tp>
      <tp>
        <v>746.55600000000004</v>
        <stp/>
        <stp>##V3_BDPV12</stp>
        <stp>CISN US Equity</stp>
        <stp>BEST_SALES</stp>
        <stp>[new model.xlsx]Raw!R129C36</stp>
        <stp>BEST_FPERIOD_OVERRIDE=1TY</stp>
        <stp>EQY_FUND_CRNCY=USD</stp>
        <stp>FA_ADJUSTED=Y</stp>
        <tr r="AJ129" s="4"/>
      </tp>
      <tp>
        <v>273.46199999999999</v>
        <stp/>
        <stp>##V3_BDPV12</stp>
        <stp>YEXT US Equity</stp>
        <stp>BEST_SALES</stp>
        <stp>[new model.xlsx]Raw!R135C36</stp>
        <stp>BEST_FPERIOD_OVERRIDE=1TY</stp>
        <stp>EQY_FUND_CRNCY=USD</stp>
        <stp>FA_ADJUSTED=Y</stp>
        <tr r="AJ135" s="4"/>
      </tp>
      <tp>
        <v>103.47799999999999</v>
        <stp/>
        <stp>##V3_BDPV12</stp>
        <stp>PS US Equity</stp>
        <stp>IS_S&amp;M_EXPENSE_COMP_BASIS</stp>
        <stp>[new model.xlsx]Raw!R98C41</stp>
        <stp>BEST_FPERIOD_OVERRIDE=1TY</stp>
        <stp>EQY_FUND_CRNCY=USD</stp>
        <stp>FA_ADJUSTED=Y</stp>
        <tr r="AO98" s="4"/>
      </tp>
      <tp>
        <v>38.578000000000003</v>
        <stp/>
        <stp>##V3_BDPV12</stp>
        <stp>COUP US EQUITY</stp>
        <stp>IS_GENL_&amp;_ADMIN_EXPN_COMP_BASIS</stp>
        <stp>[new model.xlsx]Raw (2)!R51C42</stp>
        <stp>BEST_FPERIOD_OVERRIDE=1TY</stp>
        <stp>EQY_FUND_CRNCY=USD</stp>
        <stp>FA_ADJUSTED=Y</stp>
        <tr r="AP51" s="12"/>
      </tp>
      <tp>
        <v>0</v>
        <stp/>
        <stp>##V3_BDPV12</stp>
        <stp>GSKY US Equity</stp>
        <stp>IS_RD_EXPEND</stp>
        <stp>[new model.xlsx]Raw!R110C40</stp>
        <stp>BEST_FPERIOD_OVERRIDE=1TY</stp>
        <stp>EQY_FUND_CRNCY=USD</stp>
        <stp>FA_ADJUSTED=Y</stp>
        <tr r="AN110" s="4"/>
      </tp>
      <tp>
        <v>365.96300000000002</v>
        <stp/>
        <stp>##V3_BDPV12</stp>
        <stp>WDAY US EQUITY</stp>
        <stp>BEST_NET_INCOME</stp>
        <stp>[new model.xlsx]Raw (2)!R35C46</stp>
        <stp>BEST_FPERIOD_OVERRIDE=1TY</stp>
        <stp>EQY_FUND_CRNCY=USD</stp>
        <stp>FA_ADJUSTED=Y</stp>
        <tr r="AT35" s="12"/>
      </tp>
      <tp>
        <v>31.196000000000002</v>
        <stp/>
        <stp>##V3_BDPV12</stp>
        <stp>INST US EQUITY</stp>
        <stp>IS_GENL_&amp;_ADMIN_EXPN_COMP_BASIS</stp>
        <stp>[new model.xlsx]Raw (2)!R40C42</stp>
        <stp>BEST_FPERIOD_OVERRIDE=1TY</stp>
        <stp>EQY_FUND_CRNCY=USD</stp>
        <stp>FA_ADJUSTED=Y</stp>
        <tr r="AP40" s="12"/>
      </tp>
      <tp>
        <v>146.47692695931499</v>
        <stp/>
        <stp>##V3_BDPV12</stp>
        <stp>TYL US Equity</stp>
        <stp>TRAIL_12M_NET_INC</stp>
        <stp>[new model.xlsx]Raw!R59C45</stp>
        <stp>EQY_FUND_CRNCY=USD</stp>
        <stp>FA_ADJUSTED=Y</stp>
        <tr r="AS59" s="4"/>
      </tp>
      <tp>
        <v>65.516000000000005</v>
        <stp/>
        <stp>##V3_BDPV12</stp>
        <stp>TTD US Equity</stp>
        <stp>TRAIL_12M_NET_INC</stp>
        <stp>[new model.xlsx]Raw!R76C45</stp>
        <stp>EQY_FUND_CRNCY=USD</stp>
        <stp>FA_ADJUSTED=Y</stp>
        <tr r="AS76" s="4"/>
      </tp>
      <tp t="s">
        <v>Internet Services &amp; Infrastruc</v>
        <stp/>
        <stp>##V3_BDPV12</stp>
        <stp>OKTA US EQUITY</stp>
        <stp>GICS_SUB_INDUSTRY_NAME</stp>
        <stp>[new model.xlsx]Raw (2)!R31C31</stp>
        <tr r="AE31" s="12"/>
      </tp>
      <tp>
        <v>562.78363790922901</v>
        <stp/>
        <stp>##V3_BDPV12</stp>
        <stp>TSS US Equity</stp>
        <stp>TRAIL_12M_NET_INC</stp>
        <stp>[new model.xlsx]Raw!R40C45</stp>
        <stp>EQY_FUND_CRNCY=USD</stp>
        <stp>FA_ADJUSTED=Y</stp>
        <tr r="AS40" s="4"/>
      </tp>
      <tp>
        <v>379.28500189208984</v>
        <stp/>
        <stp>##V3_BDPV12</stp>
        <stp>XELAU US Equity</stp>
        <stp>TRAIL_12M_GROSS_PROFIT</stp>
        <stp>[new model.xlsx]Raw!R177C38</stp>
        <stp>EQY_FUND_CRNCY=USD</stp>
        <stp>FA_ADJUSTED=Y</stp>
        <tr r="AL177" s="4"/>
      </tp>
      <tp>
        <v>67.718999999999994</v>
        <stp/>
        <stp>##V3_BDPV12</stp>
        <stp>SHOP US EQUITY</stp>
        <stp>IS_GENL_&amp;_ADMIN_EXPN_COMP_BASIS</stp>
        <stp>[new model.xlsx]Raw (2)!R16C42</stp>
        <stp>BEST_FPERIOD_OVERRIDE=1TY</stp>
        <stp>EQY_FUND_CRNCY=USD</stp>
        <stp>FA_ADJUSTED=Y</stp>
        <tr r="AP16" s="12"/>
      </tp>
      <tp>
        <v>74.924999999999997</v>
        <stp/>
        <stp>##V3_BDPV12</stp>
        <stp>LPSN US Equity</stp>
        <stp>BEST_GROSS_MARGIN</stp>
        <stp>[new model.xlsx]Raw (2)!R95C39</stp>
        <stp>BEST_FPERIOD_OVERRIDE=1TY</stp>
        <stp>EQY_FUND_CRNCY=USD</stp>
        <stp>FA_ADJUSTED=Y</stp>
        <tr r="AM95" s="12"/>
      </tp>
      <tp t="s">
        <v>Application Software</v>
        <stp/>
        <stp>##V3_BDPV12</stp>
        <stp>AVV LN Equity</stp>
        <stp>GICS_SUB_INDUSTRY_NAME</stp>
        <stp>[new model.xlsx]Raw (2)!R72C31</stp>
        <tr r="AE72" s="12"/>
      </tp>
      <tp>
        <v>0</v>
        <stp/>
        <stp>##V3_BDPV12</stp>
        <stp>FIS US Equity</stp>
        <stp>IS_RD_EXPEND</stp>
        <stp>[new model.xlsx]Raw!R24C40</stp>
        <stp>BEST_FPERIOD_OVERRIDE=1TY</stp>
        <stp>EQY_FUND_CRNCY=USD</stp>
        <stp>FA_ADJUSTED=Y</stp>
        <tr r="AN24" s="4"/>
      </tp>
      <tp>
        <v>532</v>
        <stp/>
        <stp>##V3_BDPV12</stp>
        <stp>SRT US Equity</stp>
        <stp>BEST_SALES</stp>
        <stp>[new model.xlsx]Raw!R210C36</stp>
        <stp>BEST_FPERIOD_OVERRIDE=1TY</stp>
        <stp>EQY_FUND_CRNCY=USD</stp>
        <stp>FA_ADJUSTED=Y</stp>
        <tr r="AJ210" s="4"/>
      </tp>
      <tp>
        <v>-14.838000000000001</v>
        <stp/>
        <stp>##V3_BDPV12</stp>
        <stp>ZS US Equity</stp>
        <stp>BEST_NET_INCOME</stp>
        <stp>[new model.xlsx]Raw (2)!R20C46</stp>
        <stp>BEST_FPERIOD_OVERRIDE=1TY</stp>
        <stp>EQY_FUND_CRNCY=USD</stp>
        <stp>FA_ADJUSTED=Y</stp>
        <tr r="AT20" s="12"/>
      </tp>
      <tp>
        <v>3238.0385999999999</v>
        <stp/>
        <stp>##V3_BDHV12</stp>
        <stp>MANH US Equity</stp>
        <stp>CURR_ENTP_VAL</stp>
        <stp>20181024-1AY</stp>
        <stp>10/24/2018</stp>
        <stp>[new model.xlsx]Sheet1!R7C73</stp>
        <stp>Dir=V</stp>
        <stp>CDR=5D</stp>
        <stp>Days=A</stp>
        <stp>Dts=H</stp>
        <stp>cols=1;rows=262</stp>
        <tr r="BU7" s="184"/>
      </tp>
      <tp>
        <v>1435.722</v>
        <stp/>
        <stp>##V3_BDPV12</stp>
        <stp>ATHN US Equity</stp>
        <stp>BEST_SALES</stp>
        <stp>[new model.xlsx]Raw (2)!R97C36</stp>
        <stp>BEST_FPERIOD_OVERRIDE=1TY</stp>
        <stp>EQY_FUND_CRNCY=USD</stp>
        <stp>FA_ADJUSTED=Y</stp>
        <tr r="AJ97" s="12"/>
      </tp>
      <tp>
        <v>26.075700051905002</v>
        <stp/>
        <stp>##V3_BDPV12</stp>
        <stp>EGHT US Equity</stp>
        <stp>TRAIL_12M_NET_INC</stp>
        <stp>[new model.xlsx]Raw!R140C45</stp>
        <stp>EQY_FUND_CRNCY=USD</stp>
        <stp>FA_ADJUSTED=Y</stp>
        <tr r="AS140" s="4"/>
      </tp>
      <tp>
        <v>17185.585599999999</v>
        <stp/>
        <stp>##V3_BDHV12</stp>
        <stp>WP US Equity</stp>
        <stp>CURR_ENTP_VAL</stp>
        <stp>20181024-1AY</stp>
        <stp>10/24/2018</stp>
        <stp>[new model.xlsx]Sheet1!R7C10</stp>
        <stp>Dir=V</stp>
        <stp>CDR=5D</stp>
        <stp>Days=A</stp>
        <stp>Dts=H</stp>
        <stp>cols=1;rows=262</stp>
        <tr r="J7" s="184"/>
      </tp>
      <tp>
        <v>11824.997100000001</v>
        <stp/>
        <stp>##V3_BDHV12</stp>
        <stp>WU US Equity</stp>
        <stp>CURR_ENTP_VAL</stp>
        <stp>20181024-1AY</stp>
        <stp>10/24/2018</stp>
        <stp>[new model.xlsx]Sheet1!R7C40</stp>
        <stp>Dir=V</stp>
        <stp>CDR=5D</stp>
        <stp>Days=A</stp>
        <stp>Dts=H</stp>
        <stp>cols=1;rows=262</stp>
        <tr r="AN7" s="184"/>
      </tp>
      <tp>
        <v>8.3640000000000008</v>
        <stp/>
        <stp>##V3_BDPV12</stp>
        <stp>AMSWA US Equity</stp>
        <stp>TRAIL_12M_NET_INC</stp>
        <stp>[new model.xlsx]Raw!R195C45</stp>
        <stp>EQY_FUND_CRNCY=USD</stp>
        <stp>FA_ADJUSTED=Y</stp>
        <tr r="AS195" s="4"/>
      </tp>
      <tp>
        <v>157.53300000000002</v>
        <stp/>
        <stp>##V3_BDPV12</stp>
        <stp>RP US EQUITY</stp>
        <stp>BEST_NET_INCOME</stp>
        <stp>[new model.xlsx]Raw (2)!R50C46</stp>
        <stp>BEST_FPERIOD_OVERRIDE=1TY</stp>
        <stp>EQY_FUND_CRNCY=USD</stp>
        <stp>FA_ADJUSTED=Y</stp>
        <tr r="AT50" s="12"/>
      </tp>
      <tp>
        <v>35663.365599999997</v>
        <stp/>
        <stp>##V3_BDHV12</stp>
        <stp>FDC US Equity</stp>
        <stp>CURR_ENTP_VAL</stp>
        <stp>20181024-1AY</stp>
        <stp>10/24/2018</stp>
        <stp>[new model.xlsx]Sheet1!R7C15</stp>
        <stp>Dir=V</stp>
        <stp>CDR=5D</stp>
        <stp>Days=A</stp>
        <stp>Dts=H</stp>
        <stp>cols=1;rows=262</stp>
        <tr r="O7" s="184"/>
      </tp>
      <tp t="s">
        <v>#N/A N/A</v>
        <stp/>
        <stp>##V3_BDHV12</stp>
        <stp>DBX US Equity</stp>
        <stp>CURR_ENTP_VAL</stp>
        <stp>20181024-1AY</stp>
        <stp>10/24/2018</stp>
        <stp>[new model.xlsx]Sheet1!R7C35</stp>
        <stp>Dir=V</stp>
        <stp>CDR=5D</stp>
        <stp>Days=A</stp>
        <stp>Dts=H</stp>
        <stp>cols=1;rows=262</stp>
        <tr r="AI7" s="184"/>
      </tp>
      <tp>
        <v>83.177999999999997</v>
        <stp/>
        <stp>##V3_BDPV12</stp>
        <stp>PEGA US Equity</stp>
        <stp>BEST_EBITDA</stp>
        <stp>[new model.xlsx]Raw (2)!R101C44</stp>
        <stp>BEST_FPERIOD_OVERRIDE=1TY</stp>
        <stp>EQY_FUND_CRNCY=USD</stp>
        <stp>FA_ADJUSTED=Y</stp>
        <tr r="AR101" s="12"/>
      </tp>
      <tp>
        <v>282.49400000000003</v>
        <stp/>
        <stp>##V3_BDPV12</stp>
        <stp>QADB US Equity</stp>
        <stp>BEST_SALES</stp>
        <stp>[new model.xlsx]Raw!R170C36</stp>
        <stp>BEST_FPERIOD_OVERRIDE=1TY</stp>
        <stp>EQY_FUND_CRNCY=USD</stp>
        <stp>FA_ADJUSTED=Y</stp>
        <tr r="AJ170" s="4"/>
      </tp>
      <tp>
        <v>1746.4974999999999</v>
        <stp/>
        <stp>##V3_BDHV12</stp>
        <stp>VRNS US Equity</stp>
        <stp>CUR_MKT_CAP</stp>
        <stp>10/24/2018</stp>
        <stp>10/24/2018</stp>
        <stp>[new model.xlsx]Raw (2)!R61C32</stp>
        <stp>EQY_FUND_CRNCY=USD</stp>
        <tr r="AF61" s="12"/>
      </tp>
      <tp>
        <v>0</v>
        <stp/>
        <stp>##V3_BDPV12</stp>
        <stp>WP US Equity</stp>
        <stp>IS_RD_EXPEND</stp>
        <stp>[new model.xlsx]Raw!R28C40</stp>
        <stp>BEST_FPERIOD_OVERRIDE=1TY</stp>
        <stp>EQY_FUND_CRNCY=USD</stp>
        <stp>FA_ADJUSTED=Y</stp>
        <tr r="AN28" s="4"/>
      </tp>
      <tp>
        <v>84.632999999999996</v>
        <stp/>
        <stp>##V3_BDPV12</stp>
        <stp>MITK US Equity</stp>
        <stp>BEST_SALES</stp>
        <stp>[new model.xlsx]Raw!R198C36</stp>
        <stp>BEST_FPERIOD_OVERRIDE=1TY</stp>
        <stp>EQY_FUND_CRNCY=USD</stp>
        <stp>FA_ADJUSTED=Y</stp>
        <tr r="AJ198" s="4"/>
      </tp>
      <tp t="s">
        <v>#N/A N/A</v>
        <stp/>
        <stp>##V3_BDPV12</stp>
        <stp>CATI US Equity</stp>
        <stp>BEST_SALES</stp>
        <stp>[new model.xlsx]Raw!R200C36</stp>
        <stp>BEST_FPERIOD_OVERRIDE=1TY</stp>
        <stp>EQY_FUND_CRNCY=USD</stp>
        <stp>FA_ADJUSTED=Y</stp>
        <tr r="AJ200" s="4"/>
      </tp>
      <tp>
        <v>928.7722</v>
        <stp/>
        <stp>##V3_BDHV12</stp>
        <stp>CRW LN Equity</stp>
        <stp>CUR_MKT_CAP</stp>
        <stp>10/24/2018</stp>
        <stp>10/24/2018</stp>
        <stp>[new model.xlsx]Raw (2)!R83C32</stp>
        <stp>EQY_FUND_CRNCY=USD</stp>
        <tr r="AF83" s="12"/>
      </tp>
      <tp>
        <v>5240.2403000000004</v>
        <stp/>
        <stp>##V3_BDHV12</stp>
        <stp>AVV LN Equity</stp>
        <stp>CUR_MKT_CAP</stp>
        <stp>10/24/2018</stp>
        <stp>10/24/2018</stp>
        <stp>[new model.xlsx]Raw (2)!R72C32</stp>
        <stp>EQY_FUND_CRNCY=USD</stp>
        <tr r="AF72" s="12"/>
      </tp>
      <tp>
        <v>321.88799999999998</v>
        <stp/>
        <stp>##V3_BDPV12</stp>
        <stp>SQ US EQUITY</stp>
        <stp>IS_RD_EXPEND</stp>
        <stp>[new model.xlsx]Raw (2)!R55C40</stp>
        <stp>BEST_FPERIOD_OVERRIDE=1TY</stp>
        <stp>EQY_FUND_CRNCY=USD</stp>
        <stp>FA_ADJUSTED=Y</stp>
        <tr r="AN55" s="12"/>
      </tp>
      <tp t="s">
        <v>#N/A N/A</v>
        <stp/>
        <stp>##V3_BDPV12</stp>
        <stp>PRSM LN Equity</stp>
        <stp>IS_GENL_&amp;_ADMIN_EXPN_COMP_BASIS</stp>
        <stp>[new model.xlsx]Raw (2)!R74C42</stp>
        <stp>BEST_FPERIOD_OVERRIDE=1TY</stp>
        <stp>EQY_FUND_CRNCY=USD</stp>
        <stp>FA_ADJUSTED=Y</stp>
        <tr r="AP74" s="12"/>
      </tp>
      <tp>
        <v>116.99600000000001</v>
        <stp/>
        <stp>##V3_BDPV12</stp>
        <stp>PS US Equity</stp>
        <stp>TRAIL_12M_GROSS_PROFIT</stp>
        <stp>[new model.xlsx]Raw (2)!R24C38</stp>
        <stp>EQY_FUND_CRNCY=USD</stp>
        <stp>FA_ADJUSTED=Y</stp>
        <tr r="AL24" s="12"/>
      </tp>
      <tp>
        <v>75.575000000000003</v>
        <stp/>
        <stp>##V3_BDPV12</stp>
        <stp>AVV LN Equity</stp>
        <stp>BEST_GROSS_MARGIN</stp>
        <stp>[new model.xlsx]Raw (2)!R72C39</stp>
        <stp>BEST_FPERIOD_OVERRIDE=1TY</stp>
        <stp>EQY_FUND_CRNCY=USD</stp>
        <stp>FA_ADJUSTED=Y</stp>
        <tr r="AM72" s="12"/>
      </tp>
      <tp>
        <v>94.5</v>
        <stp/>
        <stp>##V3_BDPV12</stp>
        <stp>CRW LN Equity</stp>
        <stp>BEST_GROSS_MARGIN</stp>
        <stp>[new model.xlsx]Raw (2)!R83C39</stp>
        <stp>BEST_FPERIOD_OVERRIDE=1TY</stp>
        <stp>EQY_FUND_CRNCY=USD</stp>
        <stp>FA_ADJUSTED=Y</stp>
        <tr r="AM83" s="12"/>
      </tp>
      <tp>
        <v>122.119</v>
        <stp/>
        <stp>##V3_BDPV12</stp>
        <stp>ULTI US EQUITY</stp>
        <stp>IS_GENL_&amp;_ADMIN_EXPN_COMP_BASIS</stp>
        <stp>[new model.xlsx]Raw (2)!R53C42</stp>
        <stp>BEST_FPERIOD_OVERRIDE=1TY</stp>
        <stp>EQY_FUND_CRNCY=USD</stp>
        <stp>FA_ADJUSTED=Y</stp>
        <tr r="AP53" s="12"/>
      </tp>
      <tp>
        <v>80.164000000000001</v>
        <stp/>
        <stp>##V3_BDPV12</stp>
        <stp>SCWX US Equity</stp>
        <stp>IS_RD_EXPEND</stp>
        <stp>[new model.xlsx]Raw!R160C40</stp>
        <stp>BEST_FPERIOD_OVERRIDE=1TY</stp>
        <stp>EQY_FUND_CRNCY=USD</stp>
        <stp>FA_ADJUSTED=Y</stp>
        <tr r="AN160" s="4"/>
      </tp>
      <tp>
        <v>305.21759500000002</v>
        <stp/>
        <stp>##V3_BDPV12</stp>
        <stp>CSU CN Equity</stp>
        <stp>TRAIL_12M_NET_INC</stp>
        <stp>[new model.xlsx]Raw!R41C45</stp>
        <stp>EQY_FUND_CRNCY=USD</stp>
        <stp>FA_ADJUSTED=Y</stp>
        <tr r="AS41" s="4"/>
      </tp>
      <tp>
        <v>79.686000000000007</v>
        <stp/>
        <stp>##V3_BDPV12</stp>
        <stp>ELLI US EQUITY</stp>
        <stp>IS_GENL_&amp;_ADMIN_EXPN_COMP_BASIS</stp>
        <stp>[new model.xlsx]Raw (2)!R63C42</stp>
        <stp>BEST_FPERIOD_OVERRIDE=1TY</stp>
        <stp>EQY_FUND_CRNCY=USD</stp>
        <stp>FA_ADJUSTED=Y</stp>
        <tr r="AP63" s="12"/>
      </tp>
      <tp>
        <v>179.447</v>
        <stp/>
        <stp>##V3_BDPV12</stp>
        <stp>PAYC US EQUITY</stp>
        <stp>BEST_NET_INCOME</stp>
        <stp>[new model.xlsx]Raw (2)!R41C46</stp>
        <stp>BEST_FPERIOD_OVERRIDE=1TY</stp>
        <stp>EQY_FUND_CRNCY=USD</stp>
        <stp>FA_ADJUSTED=Y</stp>
        <tr r="AT41" s="12"/>
      </tp>
      <tp>
        <v>50.85</v>
        <stp/>
        <stp>##V3_BDPV12</stp>
        <stp>OMCL US Equity</stp>
        <stp>BEST_GROSS_MARGIN</stp>
        <stp>[new model.xlsx]Raw (2)!R96C39</stp>
        <stp>BEST_FPERIOD_OVERRIDE=1TY</stp>
        <stp>EQY_FUND_CRNCY=USD</stp>
        <stp>FA_ADJUSTED=Y</stp>
        <tr r="AM96" s="12"/>
      </tp>
      <tp>
        <v>72.929738144423069</v>
        <stp/>
        <stp>##V3_BDPV12</stp>
        <stp>AVV LN Equity</stp>
        <stp>IS_GENL_&amp;_ADMIN_EXPN_COMP_BASIS</stp>
        <stp>[new model.xlsx]Raw (2)!R72C42</stp>
        <stp>BEST_FPERIOD_OVERRIDE=1TY</stp>
        <stp>EQY_FUND_CRNCY=USD</stp>
        <stp>FA_ADJUSTED=Y</stp>
        <tr r="AP72" s="12"/>
      </tp>
      <tp>
        <v>-6.8730000000000002</v>
        <stp/>
        <stp>##V3_BDPV12</stp>
        <stp>MB US Equity</stp>
        <stp>BEST_NET_INCOME</stp>
        <stp>[new model.xlsx]Raw (2)!R27C46</stp>
        <stp>BEST_FPERIOD_OVERRIDE=1TY</stp>
        <stp>EQY_FUND_CRNCY=USD</stp>
        <stp>FA_ADJUSTED=Y</stp>
        <tr r="AT27" s="12"/>
      </tp>
      <tp>
        <v>377.51799999999997</v>
        <stp/>
        <stp>##V3_BDPV12</stp>
        <stp>NOW US Equity</stp>
        <stp>IS_RD_EXPEND</stp>
        <stp>[new model.xlsx]Raw!R25C40</stp>
        <stp>BEST_FPERIOD_OVERRIDE=1TY</stp>
        <stp>EQY_FUND_CRNCY=USD</stp>
        <stp>FA_ADJUSTED=Y</stp>
        <tr r="AN25" s="4"/>
      </tp>
      <tp>
        <v>578.32999999999993</v>
        <stp/>
        <stp>##V3_BDPV12</stp>
        <stp>RHT US Equity</stp>
        <stp>IS_RD_EXPEND</stp>
        <stp>[new model.xlsx]Raw!R32C40</stp>
        <stp>BEST_FPERIOD_OVERRIDE=1TY</stp>
        <stp>EQY_FUND_CRNCY=USD</stp>
        <stp>FA_ADJUSTED=Y</stp>
        <tr r="AN32" s="4"/>
      </tp>
      <tp>
        <v>102.4720009765625</v>
        <stp/>
        <stp>##V3_BDPV12</stp>
        <stp>KXS CN Equity</stp>
        <stp>TRAIL_12M_GROSS_PROFIT</stp>
        <stp>[new model.xlsx]Raw (2)!R81C38</stp>
        <stp>EQY_FUND_CRNCY=USD</stp>
        <stp>FA_ADJUSTED=Y</stp>
        <tr r="AL81" s="12"/>
      </tp>
      <tp t="s">
        <v>#N/A N/A</v>
        <stp/>
        <stp>##V3_BDPV12</stp>
        <stp>SSC US Equity</stp>
        <stp>BEST_SALES</stp>
        <stp>[new model.xlsx]Raw!R207C36</stp>
        <stp>BEST_FPERIOD_OVERRIDE=1TY</stp>
        <stp>EQY_FUND_CRNCY=USD</stp>
        <stp>FA_ADJUSTED=Y</stp>
        <tr r="AJ207" s="4"/>
      </tp>
      <tp>
        <v>296.70499999999998</v>
        <stp/>
        <stp>##V3_BDPV12</stp>
        <stp>DSG CN Equity</stp>
        <stp>BEST_SALES</stp>
        <stp>[new model.xlsx]Raw!R116C36</stp>
        <stp>BEST_FPERIOD_OVERRIDE=1TY</stp>
        <stp>EQY_FUND_CRNCY=USD</stp>
        <stp>FA_ADJUSTED=Y</stp>
        <tr r="AJ116" s="4"/>
      </tp>
      <tp>
        <v>174.56399999999999</v>
        <stp/>
        <stp>##V3_BDPV12</stp>
        <stp>KXS CN Equity</stp>
        <stp>BEST_SALES</stp>
        <stp>[new model.xlsx]Raw!R139C36</stp>
        <stp>BEST_FPERIOD_OVERRIDE=1TY</stp>
        <stp>EQY_FUND_CRNCY=USD</stp>
        <stp>FA_ADJUSTED=Y</stp>
        <tr r="AJ139" s="4"/>
      </tp>
      <tp>
        <v>58.149889999999999</v>
        <stp/>
        <stp>##V3_BDPV12</stp>
        <stp>GLOB US Equity</stp>
        <stp>TRAIL_12M_NET_INC</stp>
        <stp>[new model.xlsx]Raw!R138C45</stp>
        <stp>EQY_FUND_CRNCY=USD</stp>
        <stp>FA_ADJUSTED=Y</stp>
        <tr r="AS138" s="4"/>
      </tp>
      <tp>
        <v>-29.017000000000003</v>
        <stp/>
        <stp>##V3_BDPV12</stp>
        <stp>GLUU US Equity</stp>
        <stp>TRAIL_12M_EBITDA</stp>
        <stp>[new model.xlsx]Raw (2)!R82C43</stp>
        <stp>EQY_FUND_CRNCY=USD</stp>
        <stp>FA_ADJUSTED=Y</stp>
        <tr r="AQ82" s="12"/>
      </tp>
      <tp>
        <v>-8.6690000000000005</v>
        <stp/>
        <stp>##V3_BDPV12</stp>
        <stp>ECOM US Equity</stp>
        <stp>TRAIL_12M_NET_INC</stp>
        <stp>[new model.xlsx]Raw!R197C45</stp>
        <stp>EQY_FUND_CRNCY=USD</stp>
        <stp>FA_ADJUSTED=Y</stp>
        <tr r="AS197" s="4"/>
      </tp>
      <tp>
        <v>-27.498000000000001</v>
        <stp/>
        <stp>##V3_BDPV12</stp>
        <stp>CSOD US Equity</stp>
        <stp>TRAIL_12M_NET_INC</stp>
        <stp>[new model.xlsx]Raw!R103C45</stp>
        <stp>EQY_FUND_CRNCY=USD</stp>
        <stp>FA_ADJUSTED=Y</stp>
        <tr r="AS103" s="4"/>
      </tp>
      <tp>
        <v>10271.0975</v>
        <stp/>
        <stp>##V3_BDHV12</stp>
        <stp>ANSS US Equity</stp>
        <stp>CURR_ENTP_VAL</stp>
        <stp>20181024-1AY</stp>
        <stp>10/24/2018</stp>
        <stp>[new model.xlsx]Sheet1!R7C28</stp>
        <stp>Dir=V</stp>
        <stp>CDR=5D</stp>
        <stp>Days=A</stp>
        <stp>Dts=H</stp>
        <stp>cols=1;rows=262</stp>
        <tr r="AB7" s="184"/>
      </tp>
      <tp t="s">
        <v>#N/A Invalid Security</v>
        <stp/>
        <stp>##V3_BDPV12</stp>
        <stp/>
        <stp>TRAIL_12M_FREE_CASH_FLOW</stp>
        <stp>[new model.xlsx]Combined Full Sample!R171C25</stp>
        <tr r="Y171" s="14"/>
      </tp>
      <tp>
        <v>749.7</v>
        <stp/>
        <stp>##V3_BDPV12</stp>
        <stp>GWRE US Equity</stp>
        <stp>BEST_SALES</stp>
        <stp>[new model.xlsx]Raw (2)!R86C36</stp>
        <stp>BEST_FPERIOD_OVERRIDE=1TY</stp>
        <stp>EQY_FUND_CRNCY=USD</stp>
        <stp>FA_ADJUSTED=Y</stp>
        <tr r="AJ86" s="12"/>
      </tp>
      <tp>
        <v>14454.0358</v>
        <stp/>
        <stp>##V3_BDHV12</stp>
        <stp>OTEX CN Equity</stp>
        <stp>CURR_ENTP_VAL</stp>
        <stp>20181024-1AY</stp>
        <stp>10/24/2018</stp>
        <stp>[new model.xlsx]Sheet1!R7C36</stp>
        <stp>Dir=V</stp>
        <stp>CDR=5D</stp>
        <stp>Days=A</stp>
        <stp>Dts=H</stp>
        <stp>cols=1;rows=262</stp>
        <tr r="AJ7" s="184"/>
      </tp>
      <tp>
        <v>59.564249999999994</v>
        <stp/>
        <stp>##V3_BDPV12</stp>
        <stp>EGOV US Equity</stp>
        <stp>TRAIL_12M_NET_INC</stp>
        <stp>[new model.xlsx]Raw!R168C45</stp>
        <stp>EQY_FUND_CRNCY=USD</stp>
        <stp>FA_ADJUSTED=Y</stp>
        <tr r="AS168" s="4"/>
      </tp>
      <tp>
        <v>-5.851</v>
        <stp/>
        <stp>##V3_BDPV12</stp>
        <stp>EVOP US Equity</stp>
        <stp>TRAIL_12M_NET_INC</stp>
        <stp>[new model.xlsx]Raw!R130C45</stp>
        <stp>EQY_FUND_CRNCY=USD</stp>
        <stp>FA_ADJUSTED=Y</stp>
        <tr r="AS130" s="4"/>
      </tp>
      <tp>
        <v>-12.544</v>
        <stp/>
        <stp>##V3_BDPV12</stp>
        <stp>ALLT US Equity</stp>
        <stp>TRAIL_12M_NET_INC</stp>
        <stp>[new model.xlsx]Raw!R209C45</stp>
        <stp>EQY_FUND_CRNCY=USD</stp>
        <stp>FA_ADJUSTED=Y</stp>
        <tr r="AS209" s="4"/>
      </tp>
      <tp>
        <v>28.280999999999985</v>
        <stp/>
        <stp>##V3_BDPV12</stp>
        <stp>GWRE US Equity</stp>
        <stp>TRAIL_12M_EBITDA</stp>
        <stp>[new model.xlsx]Raw (2)!R86C43</stp>
        <stp>EQY_FUND_CRNCY=USD</stp>
        <stp>FA_ADJUSTED=Y</stp>
        <tr r="AQ86" s="12"/>
      </tp>
      <tp>
        <v>10329.9</v>
        <stp/>
        <stp>##V3_BDPV12</stp>
        <stp>ADBE US Equity</stp>
        <stp>BEST_SALES</stp>
        <stp>[new model.xlsx]Raw (2)!R80C36</stp>
        <stp>BEST_FPERIOD_OVERRIDE=1TY</stp>
        <stp>EQY_FUND_CRNCY=USD</stp>
        <stp>FA_ADJUSTED=Y</stp>
        <tr r="AJ80" s="12"/>
      </tp>
      <tp>
        <v>36.956000000000003</v>
        <stp/>
        <stp>##V3_BDPV12</stp>
        <stp>BL US EQUITY</stp>
        <stp>IS_GENL_&amp;_ADMIN_EXPN_COMP_BASIS</stp>
        <stp>[new model.xlsx]Raw (2)!R48C42</stp>
        <stp>BEST_FPERIOD_OVERRIDE=1TY</stp>
        <stp>EQY_FUND_CRNCY=USD</stp>
        <stp>FA_ADJUSTED=Y</stp>
        <tr r="AP48" s="12"/>
      </tp>
      <tp>
        <v>1152.6704999999999</v>
        <stp/>
        <stp>##V3_BDHV12</stp>
        <stp>AYX US Equity</stp>
        <stp>CURR_ENTP_VAL</stp>
        <stp>20181024-1AY</stp>
        <stp>10/24/2018</stp>
        <stp>[new model.xlsx]Sheet1!R7C82</stp>
        <stp>Dir=V</stp>
        <stp>CDR=5D</stp>
        <stp>Days=A</stp>
        <stp>Dts=H</stp>
        <stp>cols=1;rows=262</stp>
        <tr r="CD7" s="184"/>
      </tp>
      <tp>
        <v>16221.528899999999</v>
        <stp/>
        <stp>##V3_BDHV12</stp>
        <stp>ADS US Equity</stp>
        <stp>CURR_ENTP_VAL</stp>
        <stp>20181024-1AY</stp>
        <stp>10/24/2018</stp>
        <stp>[new model.xlsx]Sheet1!R7C32</stp>
        <stp>Dir=V</stp>
        <stp>CDR=5D</stp>
        <stp>Days=A</stp>
        <stp>Dts=H</stp>
        <stp>cols=1;rows=262</stp>
        <tr r="AF7" s="184"/>
      </tp>
      <tp>
        <v>68.442000000000007</v>
        <stp/>
        <stp>##V3_BDPV12</stp>
        <stp>EGAN US Equity</stp>
        <stp>BEST_SALES</stp>
        <stp>[new model.xlsx]Raw!R211C36</stp>
        <stp>BEST_FPERIOD_OVERRIDE=1TY</stp>
        <stp>EQY_FUND_CRNCY=USD</stp>
        <stp>FA_ADJUSTED=Y</stp>
        <tr r="AJ211" s="4"/>
      </tp>
      <tp>
        <v>5165</v>
        <stp/>
        <stp>##V3_BDPV12</stp>
        <stp>EA US Equity</stp>
        <stp>TRAIL_12M_NET_SALES</stp>
        <stp>[new model.xlsx]Raw (2)!R91C35</stp>
        <stp>EQY_FUND_CRNCY=USD</stp>
        <stp>FA_ADJUSTED=Y</stp>
        <tr r="AI91" s="12"/>
      </tp>
      <tp>
        <v>169.85999990844726</v>
        <stp/>
        <stp>##V3_BDPV12</stp>
        <stp>WK US Equity</stp>
        <stp>TRAIL_12M_GROSS_PROFIT</stp>
        <stp>[new model.xlsx]Raw (2)!R64C38</stp>
        <stp>EQY_FUND_CRNCY=USD</stp>
        <stp>FA_ADJUSTED=Y</stp>
        <tr r="AL64" s="12"/>
      </tp>
      <tp>
        <v>306.55</v>
        <stp/>
        <stp>##V3_BDPV12</stp>
        <stp>MGIC US Equity</stp>
        <stp>BEST_SALES</stp>
        <stp>[new model.xlsx]Raw!R191C36</stp>
        <stp>BEST_FPERIOD_OVERRIDE=1TY</stp>
        <stp>EQY_FUND_CRNCY=USD</stp>
        <stp>FA_ADJUSTED=Y</stp>
        <tr r="AJ191" s="4"/>
      </tp>
      <tp>
        <v>171.8</v>
        <stp/>
        <stp>##V3_BDPV12</stp>
        <stp>SEND US Equity</stp>
        <stp>BEST_SALES</stp>
        <stp>[new model.xlsx]Raw!R143C36</stp>
        <stp>BEST_FPERIOD_OVERRIDE=1TY</stp>
        <stp>EQY_FUND_CRNCY=USD</stp>
        <stp>FA_ADJUSTED=Y</stp>
        <tr r="AJ143" s="4"/>
      </tp>
      <tp>
        <v>1390.4214999999999</v>
        <stp/>
        <stp>##V3_BDHV12</stp>
        <stp>MSTR US Equity</stp>
        <stp>CUR_MKT_CAP</stp>
        <stp>10/24/2018</stp>
        <stp>10/24/2018</stp>
        <stp>[new model.xlsx]Raw (2)!R67C32</stp>
        <stp>EQY_FUND_CRNCY=USD</stp>
        <tr r="AF67" s="12"/>
      </tp>
      <tp>
        <v>497</v>
        <stp/>
        <stp>##V3_BDPV12</stp>
        <stp>UEPS US Equity</stp>
        <stp>BEST_SALES</stp>
        <stp>[new model.xlsx]Raw!R193C36</stp>
        <stp>BEST_FPERIOD_OVERRIDE=1TY</stp>
        <stp>EQY_FUND_CRNCY=USD</stp>
        <stp>FA_ADJUSTED=Y</stp>
        <tr r="AJ193" s="4"/>
      </tp>
      <tp>
        <v>0</v>
        <stp/>
        <stp>##V3_BDPV12</stp>
        <stp>PS US Equity</stp>
        <stp>IS_RD_EXPEND</stp>
        <stp>[new model.xlsx]Raw!R98C40</stp>
        <stp>BEST_FPERIOD_OVERRIDE=1TY</stp>
        <stp>EQY_FUND_CRNCY=USD</stp>
        <stp>FA_ADJUSTED=Y</stp>
        <tr r="AN98" s="4"/>
      </tp>
      <tp>
        <v>1515.952</v>
        <stp/>
        <stp>##V3_BDHV12</stp>
        <stp>INOV US Equity</stp>
        <stp>CUR_MKT_CAP</stp>
        <stp>10/24/2018</stp>
        <stp>10/24/2018</stp>
        <stp>[new model.xlsx]Raw (2)!R23C32</stp>
        <stp>EQY_FUND_CRNCY=USD</stp>
        <tr r="AF23" s="12"/>
      </tp>
      <tp>
        <v>2367.6835000000001</v>
        <stp/>
        <stp>##V3_BDHV12</stp>
        <stp>ENV US Equity</stp>
        <stp>CUR_MKT_CAP</stp>
        <stp>10/24/2018</stp>
        <stp>10/24/2018</stp>
        <stp>[new model.xlsx]Raw (2)!R85C32</stp>
        <stp>EQY_FUND_CRNCY=USD</stp>
        <tr r="AF85" s="12"/>
      </tp>
      <tp>
        <v>253.17</v>
        <stp/>
        <stp>##V3_BDPV12</stp>
        <stp>SQ US EQUITY</stp>
        <stp>IS_S&amp;M_EXPENSE_COMP_BASIS</stp>
        <stp>[new model.xlsx]Raw (2)!R55C41</stp>
        <stp>BEST_FPERIOD_OVERRIDE=1TY</stp>
        <stp>EQY_FUND_CRNCY=USD</stp>
        <stp>FA_ADJUSTED=Y</stp>
        <tr r="AO55" s="12"/>
      </tp>
      <tp>
        <v>282.63409999999999</v>
        <stp/>
        <stp>##V3_BDHV12</stp>
        <stp>AMSWA US Equity</stp>
        <stp>CURR_ENTP_VAL</stp>
        <stp>20181024-1AY</stp>
        <stp>10/24/2018</stp>
        <stp>[new model.xlsx]Sheet1!R7C150</stp>
        <stp>Dir=V</stp>
        <stp>CDR=5D</stp>
        <stp>Days=A</stp>
        <stp>Dts=H</stp>
        <stp>cols=1;rows=262</stp>
        <tr r="ET7" s="184"/>
      </tp>
      <tp t="s">
        <v>Health Care Technology</v>
        <stp/>
        <stp>##V3_BDPV12</stp>
        <stp>OMCL US Equity</stp>
        <stp>GICS_SUB_INDUSTRY_NAME</stp>
        <stp>[new model.xlsx]Raw (2)!R96C31</stp>
        <tr r="AE96" s="12"/>
      </tp>
      <tp t="s">
        <v>Application Software</v>
        <stp/>
        <stp>##V3_BDPV12</stp>
        <stp>SMAR US Equity</stp>
        <stp>GICS_SUB_INDUSTRY_NAME</stp>
        <stp>[new model.xlsx]Raw (2)!R14C31</stp>
        <tr r="AE14" s="12"/>
      </tp>
      <tp>
        <v>67.616</v>
        <stp/>
        <stp>##V3_BDPV12</stp>
        <stp>ENV US Equity</stp>
        <stp>BEST_GROSS_MARGIN</stp>
        <stp>[new model.xlsx]Raw (2)!R85C39</stp>
        <stp>BEST_FPERIOD_OVERRIDE=1TY</stp>
        <stp>EQY_FUND_CRNCY=USD</stp>
        <stp>FA_ADJUSTED=Y</stp>
        <tr r="AM85" s="12"/>
      </tp>
      <tp>
        <v>215.63800000000001</v>
        <stp/>
        <stp>##V3_BDHV12</stp>
        <stp>VHC US Equity</stp>
        <stp>CURR_ENTP_VAL</stp>
        <stp>10/24/2018</stp>
        <stp>10/24/2018</stp>
        <stp>[new model.xlsx]Raw!R208C34</stp>
        <stp>EQY_FUND_CRNCY=USD</stp>
        <tr r="AH208" s="4"/>
      </tp>
      <tp>
        <v>33.853999999999999</v>
        <stp/>
        <stp>##V3_BDPV12</stp>
        <stp>EBIX US Equity</stp>
        <stp>IS_RD_EXPEND</stp>
        <stp>[new model.xlsx]Raw!R137C40</stp>
        <stp>BEST_FPERIOD_OVERRIDE=1TY</stp>
        <stp>EQY_FUND_CRNCY=USD</stp>
        <stp>FA_ADJUSTED=Y</stp>
        <tr r="AN137" s="4"/>
      </tp>
      <tp>
        <v>6389</v>
        <stp/>
        <stp>##V3_BDPV12</stp>
        <stp>MA US Equity</stp>
        <stp>TRAIL_12M_NET_INC</stp>
        <stp>[new model.xlsx]Raw!R16C45</stp>
        <stp>EQY_FUND_CRNCY=USD</stp>
        <stp>FA_ADJUSTED=Y</stp>
        <tr r="AS16" s="4"/>
      </tp>
      <tp>
        <v>738.17239623121998</v>
        <stp/>
        <stp>##V3_BDPV12</stp>
        <stp>CA US Equity</stp>
        <stp>TRAIL_12M_NET_INC</stp>
        <stp>[new model.xlsx]Raw!R35C45</stp>
        <stp>EQY_FUND_CRNCY=USD</stp>
        <stp>FA_ADJUSTED=Y</stp>
        <tr r="AS35" s="4"/>
      </tp>
      <tp>
        <v>471.56510566812801</v>
        <stp/>
        <stp>##V3_BDPV12</stp>
        <stp>BR US Equity</stp>
        <stp>TRAIL_12M_NET_INC</stp>
        <stp>[new model.xlsx]Raw!R46C45</stp>
        <stp>EQY_FUND_CRNCY=USD</stp>
        <stp>FA_ADJUSTED=Y</stp>
        <tr r="AS46" s="4"/>
      </tp>
      <tp>
        <v>50.937999999999995</v>
        <stp/>
        <stp>##V3_BDPV12</stp>
        <stp>RPD US Equity</stp>
        <stp>IS_RD_EXPEND</stp>
        <stp>[new model.xlsx]Raw!R145C40</stp>
        <stp>BEST_FPERIOD_OVERRIDE=1TY</stp>
        <stp>EQY_FUND_CRNCY=USD</stp>
        <stp>FA_ADJUSTED=Y</stp>
        <tr r="AN145" s="4"/>
      </tp>
      <tp>
        <v>41.803999999999995</v>
        <stp/>
        <stp>##V3_BDPV12</stp>
        <stp>DSG CN Equity</stp>
        <stp>IS_RD_EXPEND</stp>
        <stp>[new model.xlsx]Raw!R116C40</stp>
        <stp>BEST_FPERIOD_OVERRIDE=1TY</stp>
        <stp>EQY_FUND_CRNCY=USD</stp>
        <stp>FA_ADJUSTED=Y</stp>
        <tr r="AN116" s="4"/>
      </tp>
      <tp>
        <v>78.579000000000008</v>
        <stp/>
        <stp>##V3_BDPV12</stp>
        <stp>PCTY US EQUITY</stp>
        <stp>BEST_NET_INCOME</stp>
        <stp>[new model.xlsx]Raw (2)!R54C46</stp>
        <stp>BEST_FPERIOD_OVERRIDE=1TY</stp>
        <stp>EQY_FUND_CRNCY=USD</stp>
        <stp>FA_ADJUSTED=Y</stp>
        <tr r="AT54" s="12"/>
      </tp>
      <tp>
        <v>-25.689999999999998</v>
        <stp/>
        <stp>##V3_BDPV12</stp>
        <stp>RNG US Equity</stp>
        <stp>TRAIL_12M_NET_INC</stp>
        <stp>[new model.xlsx]Raw!R71C45</stp>
        <stp>EQY_FUND_CRNCY=USD</stp>
        <stp>FA_ADJUSTED=Y</stp>
        <tr r="AS71" s="4"/>
      </tp>
      <tp>
        <v>64.138999198913581</v>
        <stp/>
        <stp>##V3_BDPV12</stp>
        <stp>PRGX US Equity</stp>
        <stp>TRAIL_12M_GROSS_PROFIT</stp>
        <stp>[new model.xlsx]Raw!R215C38</stp>
        <stp>EQY_FUND_CRNCY=USD</stp>
        <stp>FA_ADJUSTED=Y</stp>
        <tr r="AL215" s="4"/>
      </tp>
      <tp>
        <v>-95.293880000000001</v>
        <stp/>
        <stp>##V3_BDPV12</stp>
        <stp>PS US Equity</stp>
        <stp>TRAIL_12M_NET_INC</stp>
        <stp>[new model.xlsx]Raw!R98C45</stp>
        <stp>EQY_FUND_CRNCY=USD</stp>
        <stp>FA_ADJUSTED=Y</stp>
        <tr r="AS98" s="4"/>
      </tp>
      <tp>
        <v>417.021865536652</v>
        <stp/>
        <stp>##V3_BDPV12</stp>
        <stp>RHT US Equity</stp>
        <stp>TRAIL_12M_NET_INC</stp>
        <stp>[new model.xlsx]Raw!R32C45</stp>
        <stp>EQY_FUND_CRNCY=USD</stp>
        <stp>FA_ADJUSTED=Y</stp>
        <tr r="AS32" s="4"/>
      </tp>
      <tp>
        <v>81.525999999999996</v>
        <stp/>
        <stp>##V3_BDPV12</stp>
        <stp>DOCU US EQUITY</stp>
        <stp>IS_GENL_&amp;_ADMIN_EXPN_COMP_BASIS</stp>
        <stp>[new model.xlsx]Raw (2)!R37C42</stp>
        <stp>BEST_FPERIOD_OVERRIDE=1TY</stp>
        <stp>EQY_FUND_CRNCY=USD</stp>
        <stp>FA_ADJUSTED=Y</stp>
        <tr r="AP37" s="12"/>
      </tp>
      <tp>
        <v>-29.382999999999999</v>
        <stp/>
        <stp>##V3_BDPV12</stp>
        <stp>ZS US Equity</stp>
        <stp>TRAIL_12M_NET_INC</stp>
        <stp>[new model.xlsx]Raw!R86C45</stp>
        <stp>EQY_FUND_CRNCY=USD</stp>
        <stp>FA_ADJUSTED=Y</stp>
        <tr r="AS86" s="4"/>
      </tp>
      <tp>
        <v>839.45</v>
        <stp/>
        <stp>##V3_BDPV12</stp>
        <stp>WU US Equity</stp>
        <stp>TRAIL_12M_NET_INC</stp>
        <stp>[new model.xlsx]Raw!R60C45</stp>
        <stp>EQY_FUND_CRNCY=USD</stp>
        <stp>FA_ADJUSTED=Y</stp>
        <tr r="AS60" s="4"/>
      </tp>
      <tp>
        <v>-48.619</v>
        <stp/>
        <stp>##V3_BDPV12</stp>
        <stp>SQ US Equity</stp>
        <stp>TRAIL_12M_NET_INC</stp>
        <stp>[new model.xlsx]Raw!R27C45</stp>
        <stp>EQY_FUND_CRNCY=USD</stp>
        <stp>FA_ADJUSTED=Y</stp>
        <tr r="AS27" s="4"/>
      </tp>
      <tp>
        <v>40.528611792959992</v>
        <stp/>
        <stp>##V3_BDPV12</stp>
        <stp>RP US Equity</stp>
        <stp>TRAIL_12M_NET_INC</stp>
        <stp>[new model.xlsx]Raw!R75C45</stp>
        <stp>EQY_FUND_CRNCY=USD</stp>
        <stp>FA_ADJUSTED=Y</stp>
        <tr r="AS75" s="4"/>
      </tp>
      <tp>
        <v>118.32860000000002</v>
        <stp/>
        <stp>##V3_BDPV12</stp>
        <stp>WP US Equity</stp>
        <stp>TRAIL_12M_NET_INC</stp>
        <stp>[new model.xlsx]Raw!R28C45</stp>
        <stp>EQY_FUND_CRNCY=USD</stp>
        <stp>FA_ADJUSTED=Y</stp>
        <tr r="AS28" s="4"/>
      </tp>
      <tp>
        <v>236.18799758911132</v>
        <stp/>
        <stp>##V3_BDPV12</stp>
        <stp>HDP US Equity</stp>
        <stp>TRAIL_12M_GROSS_PROFIT</stp>
        <stp>[new model.xlsx]Raw (2)!R49C38</stp>
        <stp>EQY_FUND_CRNCY=USD</stp>
        <stp>FA_ADJUSTED=Y</stp>
        <tr r="AL49" s="12"/>
      </tp>
      <tp>
        <v>25.448</v>
        <stp/>
        <stp>##V3_BDPV12</stp>
        <stp>DSG CN Equity</stp>
        <stp>IS_GENL_&amp;_ADMIN_EXPN_COMP_BASIS</stp>
        <stp>[new model.xlsx]Raw (2)!R89C42</stp>
        <stp>BEST_FPERIOD_OVERRIDE=1TY</stp>
        <stp>EQY_FUND_CRNCY=USD</stp>
        <stp>FA_ADJUSTED=Y</stp>
        <tr r="AP89" s="12"/>
      </tp>
      <tp>
        <v>0</v>
        <stp/>
        <stp>##V3_BDPV12</stp>
        <stp>FLT US Equity</stp>
        <stp>IS_RD_EXPEND</stp>
        <stp>[new model.xlsx]Raw!R37C40</stp>
        <stp>BEST_FPERIOD_OVERRIDE=1TY</stp>
        <stp>EQY_FUND_CRNCY=USD</stp>
        <stp>FA_ADJUSTED=Y</stp>
        <tr r="AN37" s="4"/>
      </tp>
      <tp>
        <v>264.62099999999998</v>
        <stp/>
        <stp>##V3_BDPV12</stp>
        <stp>BL US Equity</stp>
        <stp>BEST_SALES</stp>
        <stp>[new model.xlsx]Raw!R117C36</stp>
        <stp>BEST_FPERIOD_OVERRIDE=1TY</stp>
        <stp>EQY_FUND_CRNCY=USD</stp>
        <stp>FA_ADJUSTED=Y</stp>
        <tr r="AJ117" s="4"/>
      </tp>
      <tp>
        <v>216.32599999999999</v>
        <stp/>
        <stp>##V3_BDPV12</stp>
        <stp>PRO US Equity</stp>
        <stp>BEST_SALES</stp>
        <stp>[new model.xlsx]Raw!R165C36</stp>
        <stp>BEST_FPERIOD_OVERRIDE=1TY</stp>
        <stp>EQY_FUND_CRNCY=USD</stp>
        <stp>FA_ADJUSTED=Y</stp>
        <tr r="AJ165" s="4"/>
      </tp>
      <tp>
        <v>1047</v>
        <stp/>
        <stp>##V3_BDPV12</stp>
        <stp>TDC US Equity</stp>
        <stp>TRAIL_12M_GROSS_PROFIT</stp>
        <stp>[new model.xlsx]Raw (2)!R68C38</stp>
        <stp>EQY_FUND_CRNCY=USD</stp>
        <stp>FA_ADJUSTED=Y</stp>
        <tr r="AL68" s="12"/>
      </tp>
      <tp>
        <v>138.52599877929688</v>
        <stp/>
        <stp>##V3_BDPV12</stp>
        <stp>MDB US Equity</stp>
        <stp>TRAIL_12M_GROSS_PROFIT</stp>
        <stp>[new model.xlsx]Raw (2)!R17C38</stp>
        <stp>EQY_FUND_CRNCY=USD</stp>
        <stp>FA_ADJUSTED=Y</stp>
        <tr r="AL17" s="12"/>
      </tp>
      <tp>
        <v>6.2910000000000075</v>
        <stp/>
        <stp>##V3_BDPV12</stp>
        <stp>XELAU US Equity</stp>
        <stp>TRAIL_12M_FREE_CASH_FLOW</stp>
        <stp>[new model.xlsx]Combined Full Sample!R142C25</stp>
        <tr r="Y142" s="14"/>
      </tp>
      <tp>
        <v>-55.299169999999997</v>
        <stp/>
        <stp>##V3_BDPV12</stp>
        <stp>RMNI US Equity</stp>
        <stp>TRAIL_12M_NET_INC</stp>
        <stp>[new model.xlsx]Raw!R187C45</stp>
        <stp>EQY_FUND_CRNCY=USD</stp>
        <stp>FA_ADJUSTED=Y</stp>
        <tr r="AS187" s="4"/>
      </tp>
      <tp>
        <v>-5.532</v>
        <stp/>
        <stp>##V3_BDPV12</stp>
        <stp>SEND US Equity</stp>
        <stp>TRAIL_12M_NET_INC</stp>
        <stp>[new model.xlsx]Raw!R143C45</stp>
        <stp>EQY_FUND_CRNCY=USD</stp>
        <stp>FA_ADJUSTED=Y</stp>
        <tr r="AS143" s="4"/>
      </tp>
      <tp>
        <v>316.69753937280802</v>
        <stp/>
        <stp>##V3_BDPV12</stp>
        <stp>SABR US Equity</stp>
        <stp>TRAIL_12M_NET_INC</stp>
        <stp>[new model.xlsx]Raw!R68C45</stp>
        <stp>EQY_FUND_CRNCY=USD</stp>
        <stp>FA_ADJUSTED=Y</stp>
        <tr r="AS68" s="4"/>
      </tp>
      <tp>
        <v>105.80647999999999</v>
        <stp/>
        <stp>##V3_BDPV12</stp>
        <stp>MANH US Equity</stp>
        <stp>TRAIL_12M_NET_INC</stp>
        <stp>[new model.xlsx]Raw!R99C45</stp>
        <stp>EQY_FUND_CRNCY=USD</stp>
        <stp>FA_ADJUSTED=Y</stp>
        <tr r="AS99" s="4"/>
      </tp>
      <tp>
        <v>-41.021999999999998</v>
        <stp/>
        <stp>##V3_BDPV12</stp>
        <stp>TENB US Equity</stp>
        <stp>TRAIL_12M_NET_INC</stp>
        <stp>[new model.xlsx]Raw!R107C45</stp>
        <stp>EQY_FUND_CRNCY=USD</stp>
        <stp>FA_ADJUSTED=Y</stp>
        <tr r="AS107" s="4"/>
      </tp>
      <tp>
        <v>6154.1785</v>
        <stp/>
        <stp>##V3_BDHV12</stp>
        <stp>LOGM US Equity</stp>
        <stp>CURR_ENTP_VAL</stp>
        <stp>20181024-1AY</stp>
        <stp>10/24/2018</stp>
        <stp>[new model.xlsx]Sheet1!R7C64</stp>
        <stp>Dir=V</stp>
        <stp>CDR=5D</stp>
        <stp>Days=A</stp>
        <stp>Dts=H</stp>
        <stp>cols=1;rows=262</stp>
        <tr r="BL7" s="184"/>
      </tp>
      <tp>
        <v>-38.270650599999996</v>
        <stp/>
        <stp>##V3_BDPV12</stp>
        <stp>TLND US Equity</stp>
        <stp>TRAIL_12M_NET_INC</stp>
        <stp>[new model.xlsx]Raw!R136C45</stp>
        <stp>EQY_FUND_CRNCY=USD</stp>
        <stp>FA_ADJUSTED=Y</stp>
        <tr r="AS136" s="4"/>
      </tp>
      <tp>
        <v>149.99997658365078</v>
        <stp/>
        <stp>##V3_BDPV12</stp>
        <stp>PAGS US Equity</stp>
        <stp>TRAIL_12M_NET_INC</stp>
        <stp>[new model.xlsx]Raw!R54C45</stp>
        <stp>EQY_FUND_CRNCY=USD</stp>
        <stp>FA_ADJUSTED=Y</stp>
        <tr r="AS54" s="4"/>
      </tp>
      <tp>
        <v>5400.0111999999999</v>
        <stp/>
        <stp>##V3_BDHV12</stp>
        <stp>BB CN Equity</stp>
        <stp>CURR_ENTP_VAL</stp>
        <stp>20181024-1AY</stp>
        <stp>10/24/2018</stp>
        <stp>[new model.xlsx]Sheet1!R7C56</stp>
        <stp>Dir=V</stp>
        <stp>CDR=5D</stp>
        <stp>Days=A</stp>
        <stp>Dts=H</stp>
        <stp>cols=1;rows=262</stp>
        <tr r="BD7" s="184"/>
      </tp>
      <tp>
        <v>7444.5523999999996</v>
        <stp/>
        <stp>##V3_BDHV12</stp>
        <stp>PTC US Equity</stp>
        <stp>CURR_ENTP_VAL</stp>
        <stp>20181024-1AY</stp>
        <stp>10/24/2018</stp>
        <stp>[new model.xlsx]Sheet1!R7C33</stp>
        <stp>Dir=V</stp>
        <stp>CDR=5D</stp>
        <stp>Days=A</stp>
        <stp>Dts=H</stp>
        <stp>cols=1;rows=262</stp>
        <tr r="AG7" s="184"/>
      </tp>
      <tp>
        <v>174.87700000000001</v>
        <stp/>
        <stp>##V3_BDPV12</stp>
        <stp>EVBG US Equity</stp>
        <stp>BEST_SALES</stp>
        <stp>[new model.xlsx]Raw (2)!R25C36</stp>
        <stp>BEST_FPERIOD_OVERRIDE=1TY</stp>
        <stp>EQY_FUND_CRNCY=USD</stp>
        <stp>FA_ADJUSTED=Y</stp>
        <tr r="AJ25" s="12"/>
      </tp>
      <tp>
        <v>-29.537229999999997</v>
        <stp/>
        <stp>##V3_BDPV12</stp>
        <stp>VRNS US Equity</stp>
        <stp>TRAIL_12M_NET_INC</stp>
        <stp>[new model.xlsx]Raw!R134C45</stp>
        <stp>EQY_FUND_CRNCY=USD</stp>
        <stp>FA_ADJUSTED=Y</stp>
        <tr r="AS134" s="4"/>
      </tp>
      <tp>
        <v>10837.566999999999</v>
        <stp/>
        <stp>##V3_BDHV12</stp>
        <stp>BR US Equity</stp>
        <stp>CURR_ENTP_VAL</stp>
        <stp>20181024-1AY</stp>
        <stp>10/24/2018</stp>
        <stp>[new model.xlsx]Sheet1!R7C26</stp>
        <stp>Dir=V</stp>
        <stp>CDR=5D</stp>
        <stp>Days=A</stp>
        <stp>Dts=H</stp>
        <stp>cols=1;rows=262</stp>
        <tr r="Z7" s="184"/>
      </tp>
      <tp>
        <v>14408.351699999999</v>
        <stp/>
        <stp>##V3_BDHV12</stp>
        <stp>CA US Equity</stp>
        <stp>CURR_ENTP_VAL</stp>
        <stp>20181024-1AY</stp>
        <stp>10/24/2018</stp>
        <stp>[new model.xlsx]Sheet1!R7C16</stp>
        <stp>Dir=V</stp>
        <stp>CDR=5D</stp>
        <stp>Days=A</stp>
        <stp>Dts=H</stp>
        <stp>cols=1;rows=262</stp>
        <tr r="P7" s="184"/>
      </tp>
      <tp>
        <v>-121.71299999999999</v>
        <stp/>
        <stp>##V3_BDPV12</stp>
        <stp>DATA US Equity</stp>
        <stp>TRAIL_12M_NET_INC</stp>
        <stp>[new model.xlsx]Raw!R58C45</stp>
        <stp>EQY_FUND_CRNCY=USD</stp>
        <stp>FA_ADJUSTED=Y</stp>
        <tr r="AS58" s="4"/>
      </tp>
      <tp>
        <v>54.014695631445996</v>
        <stp/>
        <stp>##V3_BDPV12</stp>
        <stp>VRNT US Equity</stp>
        <stp>TRAIL_12M_NET_INC</stp>
        <stp>[new model.xlsx]Raw!R102C45</stp>
        <stp>EQY_FUND_CRNCY=USD</stp>
        <stp>FA_ADJUSTED=Y</stp>
        <tr r="AS102" s="4"/>
      </tp>
      <tp>
        <v>4153.9174000000003</v>
        <stp/>
        <stp>##V3_BDHV12</stp>
        <stp>MMS US Equity</stp>
        <stp>CURR_ENTP_VAL</stp>
        <stp>20181024-1AY</stp>
        <stp>10/24/2018</stp>
        <stp>[new model.xlsx]Sheet1!R7C63</stp>
        <stp>Dir=V</stp>
        <stp>CDR=5D</stp>
        <stp>Days=A</stp>
        <stp>Dts=H</stp>
        <stp>cols=1;rows=262</stp>
        <tr r="BK7" s="184"/>
      </tp>
      <tp>
        <v>10751.2618</v>
        <stp/>
        <stp>##V3_BDHV12</stp>
        <stp>CDK US Equity</stp>
        <stp>CURR_ENTP_VAL</stp>
        <stp>20181024-1AY</stp>
        <stp>10/24/2018</stp>
        <stp>[new model.xlsx]Sheet1!R7C43</stp>
        <stp>Dir=V</stp>
        <stp>CDR=5D</stp>
        <stp>Days=A</stp>
        <stp>Dts=H</stp>
        <stp>cols=1;rows=262</stp>
        <tr r="AQ7" s="184"/>
      </tp>
      <tp>
        <v>1593.0929000000001</v>
        <stp/>
        <stp>##V3_BDHV12</stp>
        <stp>APPF US Equity</stp>
        <stp>CURR_ENTP_VAL</stp>
        <stp>20181024-1AY</stp>
        <stp>10/24/2018</stp>
        <stp>[new model.xlsx]Sheet1!R7C99</stp>
        <stp>Dir=V</stp>
        <stp>CDR=5D</stp>
        <stp>Days=A</stp>
        <stp>Dts=H</stp>
        <stp>cols=1;rows=262</stp>
        <tr r="CU7" s="184"/>
      </tp>
      <tp>
        <v>22.752310000000001</v>
        <stp/>
        <stp>##V3_BDPV12</stp>
        <stp>SPNS US Equity</stp>
        <stp>TRAIL_12M_NET_INC</stp>
        <stp>[new model.xlsx]Raw!R180C45</stp>
        <stp>EQY_FUND_CRNCY=USD</stp>
        <stp>FA_ADJUSTED=Y</stp>
        <tr r="AS180" s="4"/>
      </tp>
      <tp>
        <v>119.139977254936</v>
        <stp/>
        <stp>##V3_BDPV12</stp>
        <stp>PAYC US Equity</stp>
        <stp>TRAIL_12M_NET_INC</stp>
        <stp>[new model.xlsx]Raw!R62C45</stp>
        <stp>EQY_FUND_CRNCY=USD</stp>
        <stp>FA_ADJUSTED=Y</stp>
        <tr r="AS62" s="4"/>
      </tp>
      <tp>
        <v>3981.6219000000001</v>
        <stp/>
        <stp>##V3_BDHV12</stp>
        <stp>NTNX US Equity</stp>
        <stp>CURR_ENTP_VAL</stp>
        <stp>20181024-1AY</stp>
        <stp>10/24/2018</stp>
        <stp>[new model.xlsx]Sheet1!R7C46</stp>
        <stp>Dir=V</stp>
        <stp>CDR=5D</stp>
        <stp>Days=A</stp>
        <stp>Dts=H</stp>
        <stp>cols=1;rows=262</stp>
        <tr r="AT7" s="184"/>
      </tp>
      <tp>
        <v>12.963605548390808</v>
        <stp/>
        <stp>##V3_BDPV12</stp>
        <stp>FDEV LN Equity</stp>
        <stp>TRAIL_12M_EBITDA</stp>
        <stp>[new model.xlsx]Raw (2)!R69C43</stp>
        <stp>EQY_FUND_CRNCY=USD</stp>
        <stp>FA_ADJUSTED=Y</stp>
        <tr r="AQ69" s="12"/>
      </tp>
      <tp>
        <v>914.04665999999997</v>
        <stp/>
        <stp>##V3_BDPV12</stp>
        <stp>PAYX US Equity</stp>
        <stp>TRAIL_12M_NET_INC</stp>
        <stp>[new model.xlsx]Raw!R31C45</stp>
        <stp>EQY_FUND_CRNCY=USD</stp>
        <stp>FA_ADJUSTED=Y</stp>
        <tr r="AS31" s="4"/>
      </tp>
      <tp>
        <v>382.786</v>
        <stp/>
        <stp>##V3_BDPV12</stp>
        <stp>EGHT US Equity</stp>
        <stp>BEST_SALES</stp>
        <stp>[new model.xlsx]Raw!R140C36</stp>
        <stp>BEST_FPERIOD_OVERRIDE=1TY</stp>
        <stp>EQY_FUND_CRNCY=USD</stp>
        <stp>FA_ADJUSTED=Y</stp>
        <tr r="AJ140" s="4"/>
      </tp>
      <tp t="s">
        <v>Interactive Home Entertainment</v>
        <stp/>
        <stp>##V3_BDPV12</stp>
        <stp>GLUU US Equity</stp>
        <stp>GICS_SUB_INDUSTRY_NAME</stp>
        <stp>[new model.xlsx]Raw (2)!R82C31</stp>
        <tr r="AE82" s="12"/>
      </tp>
      <tp t="s">
        <v>Application Software</v>
        <stp/>
        <stp>##V3_BDPV12</stp>
        <stp>ALTR US Equity</stp>
        <stp>GICS_SUB_INDUSTRY_NAME</stp>
        <stp>[new model.xlsx]Raw (2)!R92C31</stp>
        <tr r="AE92" s="12"/>
      </tp>
      <tp t="s">
        <v>Systems Software</v>
        <stp/>
        <stp>##V3_BDPV12</stp>
        <stp>TLND US Equity</stp>
        <stp>GICS_SUB_INDUSTRY_NAME</stp>
        <stp>[new model.xlsx]Raw (2)!R28C31</stp>
        <tr r="AE28" s="12"/>
      </tp>
      <tp>
        <v>1706.5518</v>
        <stp/>
        <stp>##V3_BDHV12</stp>
        <stp>KXS CN Equity</stp>
        <stp>CUR_MKT_CAP</stp>
        <stp>10/24/2018</stp>
        <stp>10/24/2018</stp>
        <stp>[new model.xlsx]Raw (2)!R81C32</stp>
        <stp>EQY_FUND_CRNCY=USD</stp>
        <tr r="AF81" s="12"/>
      </tp>
      <tp>
        <v>28.033999999999999</v>
        <stp/>
        <stp>##V3_BDPV12</stp>
        <stp>SMAR US Equity</stp>
        <stp>IS_GENL_&amp;_ADMIN_EXPN_COMP_BASIS</stp>
        <stp>[new model.xlsx]Raw (2)!R14C42</stp>
        <stp>BEST_FPERIOD_OVERRIDE=1TY</stp>
        <stp>EQY_FUND_CRNCY=USD</stp>
        <stp>FA_ADJUSTED=Y</stp>
        <tr r="AP14" s="12"/>
      </tp>
      <tp t="s">
        <v>Application Software</v>
        <stp/>
        <stp>##V3_BDPV12</stp>
        <stp>CLDR US Equity</stp>
        <stp>GICS_SUB_INDUSTRY_NAME</stp>
        <stp>[new model.xlsx]Raw (2)!R58C31</stp>
        <tr r="AE58" s="12"/>
      </tp>
      <tp>
        <v>2113.1529</v>
        <stp/>
        <stp>##V3_BDHV12</stp>
        <stp>AVLR US Equity</stp>
        <stp>CUR_MKT_CAP</stp>
        <stp>10/24/2018</stp>
        <stp>10/24/2018</stp>
        <stp>[new model.xlsx]Raw (2)!R26C32</stp>
        <stp>EQY_FUND_CRNCY=USD</stp>
        <tr r="AF26" s="12"/>
      </tp>
      <tp>
        <v>29.151</v>
        <stp/>
        <stp>##V3_BDPV12</stp>
        <stp>FIVN US EQUITY</stp>
        <stp>IS_GENL_&amp;_ADMIN_EXPN_COMP_BASIS</stp>
        <stp>[new model.xlsx]Raw (2)!R60C42</stp>
        <stp>BEST_FPERIOD_OVERRIDE=1TY</stp>
        <stp>EQY_FUND_CRNCY=USD</stp>
        <stp>FA_ADJUSTED=Y</stp>
        <tr r="AP60" s="12"/>
      </tp>
      <tp>
        <v>69.233000000000004</v>
        <stp/>
        <stp>##V3_BDPV12</stp>
        <stp>KXS CN Equity</stp>
        <stp>BEST_GROSS_MARGIN</stp>
        <stp>[new model.xlsx]Raw (2)!R81C39</stp>
        <stp>BEST_FPERIOD_OVERRIDE=1TY</stp>
        <stp>EQY_FUND_CRNCY=USD</stp>
        <stp>FA_ADJUSTED=Y</stp>
        <tr r="AM81" s="12"/>
      </tp>
      <tp>
        <v>205.422</v>
        <stp/>
        <stp>##V3_BDPV12</stp>
        <stp>TEAM US EQUITY</stp>
        <stp>BEST_NET_INCOME</stp>
        <stp>[new model.xlsx]Raw (2)!R33C46</stp>
        <stp>BEST_FPERIOD_OVERRIDE=1TY</stp>
        <stp>EQY_FUND_CRNCY=USD</stp>
        <stp>FA_ADJUSTED=Y</stp>
        <tr r="AT33" s="12"/>
      </tp>
      <tp>
        <v>0</v>
        <stp/>
        <stp>##V3_BDPV12</stp>
        <stp>EGOV US Equity</stp>
        <stp>IS_RD_EXPEND</stp>
        <stp>[new model.xlsx]Raw!R168C40</stp>
        <stp>BEST_FPERIOD_OVERRIDE=1TY</stp>
        <stp>EQY_FUND_CRNCY=USD</stp>
        <stp>FA_ADJUSTED=Y</stp>
        <tr r="AN168" s="4"/>
      </tp>
      <tp>
        <v>-83.866</v>
        <stp/>
        <stp>##V3_BDPV12</stp>
        <stp>SWI US Equity</stp>
        <stp>TRAIL_12M_NET_INC</stp>
        <stp>[new model.xlsx]Raw!R84C45</stp>
        <stp>EQY_FUND_CRNCY=USD</stp>
        <stp>FA_ADJUSTED=Y</stp>
        <tr r="AS84" s="4"/>
      </tp>
      <tp>
        <v>77.320000000000007</v>
        <stp/>
        <stp>##V3_BDPV12</stp>
        <stp>TLND US Equity</stp>
        <stp>BEST_GROSS_MARGIN</stp>
        <stp>[new model.xlsx]Raw (2)!R28C39</stp>
        <stp>BEST_FPERIOD_OVERRIDE=1TY</stp>
        <stp>EQY_FUND_CRNCY=USD</stp>
        <stp>FA_ADJUSTED=Y</stp>
        <tr r="AM28" s="12"/>
      </tp>
      <tp t="s">
        <v>Systems Software</v>
        <stp/>
        <stp>##V3_BDPV12</stp>
        <stp>QLYS US EQUITY</stp>
        <stp>GICS_SUB_INDUSTRY_NAME</stp>
        <stp>[new model.xlsx]Raw (2)!R57C31</stp>
        <tr r="AE57" s="12"/>
      </tp>
      <tp>
        <v>63.451999999999998</v>
        <stp/>
        <stp>##V3_BDPV12</stp>
        <stp>IMPV US Equity</stp>
        <stp>IS_RD_EXPEND</stp>
        <stp>[new model.xlsx]Raw!R128C40</stp>
        <stp>BEST_FPERIOD_OVERRIDE=1TY</stp>
        <stp>EQY_FUND_CRNCY=USD</stp>
        <stp>FA_ADJUSTED=Y</stp>
        <tr r="AN128" s="4"/>
      </tp>
      <tp t="s">
        <v>Application Software</v>
        <stp/>
        <stp>##V3_BDPV12</stp>
        <stp>ULTI US EQUITY</stp>
        <stp>GICS_SUB_INDUSTRY_NAME</stp>
        <stp>[new model.xlsx]Raw (2)!R53C31</stp>
        <tr r="AE53" s="12"/>
      </tp>
      <tp t="s">
        <v>Application Software</v>
        <stp/>
        <stp>##V3_BDPV12</stp>
        <stp>ELLI US EQUITY</stp>
        <stp>GICS_SUB_INDUSTRY_NAME</stp>
        <stp>[new model.xlsx]Raw (2)!R63C31</stp>
        <tr r="AE63" s="12"/>
      </tp>
      <tp>
        <v>164.05500000000001</v>
        <stp/>
        <stp>##V3_BDPV12</stp>
        <stp>RPD US Equity</stp>
        <stp>TRAIL_12M_GROSS_PROFIT</stp>
        <stp>[new model.xlsx]Raw!R145C38</stp>
        <stp>EQY_FUND_CRNCY=USD</stp>
        <stp>FA_ADJUSTED=Y</stp>
        <tr r="AL145" s="4"/>
      </tp>
      <tp t="s">
        <v>Application Software</v>
        <stp/>
        <stp>##V3_BDPV12</stp>
        <stp>KXS CN Equity</stp>
        <stp>GICS_SUB_INDUSTRY_NAME</stp>
        <stp>[new model.xlsx]Raw (2)!R81C31</stp>
        <tr r="AE81" s="12"/>
      </tp>
      <tp>
        <v>67.099999999999994</v>
        <stp/>
        <stp>##V3_BDPV12</stp>
        <stp>WIX US Equity</stp>
        <stp>BEST_NET_INCOME</stp>
        <stp>[new model.xlsx]Raw (2)!R30C46</stp>
        <stp>BEST_FPERIOD_OVERRIDE=1TY</stp>
        <stp>EQY_FUND_CRNCY=USD</stp>
        <stp>FA_ADJUSTED=Y</stp>
        <tr r="AT30" s="12"/>
      </tp>
      <tp>
        <v>40.335999999999999</v>
        <stp/>
        <stp>##V3_BDPV12</stp>
        <stp>PRO US Equity</stp>
        <stp>IS_GENL_&amp;_ADMIN_EXPN_COMP_BASIS</stp>
        <stp>[new model.xlsx]Raw (2)!R88C42</stp>
        <stp>BEST_FPERIOD_OVERRIDE=1TY</stp>
        <stp>EQY_FUND_CRNCY=USD</stp>
        <stp>FA_ADJUSTED=Y</stp>
        <tr r="AP88" s="12"/>
      </tp>
      <tp>
        <v>15302.3559</v>
        <stp/>
        <stp>##V3_BDHV12</stp>
        <stp>CHKP US Equity</stp>
        <stp>CURR_ENTP_VAL</stp>
        <stp>20181024-1AY</stp>
        <stp>10/24/2018</stp>
        <stp>[new model.xlsx]Sheet1!R7C18</stp>
        <stp>Dir=V</stp>
        <stp>CDR=5D</stp>
        <stp>Days=A</stp>
        <stp>Dts=H</stp>
        <stp>cols=1;rows=262</stp>
        <tr r="R7" s="184"/>
      </tp>
      <tp>
        <v>8085.0402000000004</v>
        <stp/>
        <stp>##V3_BDHV12</stp>
        <stp>JKHY US Equity</stp>
        <stp>CURR_ENTP_VAL</stp>
        <stp>20181024-1AY</stp>
        <stp>10/24/2018</stp>
        <stp>[new model.xlsx]Sheet1!R7C31</stp>
        <stp>Dir=V</stp>
        <stp>CDR=5D</stp>
        <stp>Days=A</stp>
        <stp>Dts=H</stp>
        <stp>cols=1;rows=262</stp>
        <tr r="AE7" s="184"/>
      </tp>
      <tp>
        <v>155.19399999999999</v>
        <stp/>
        <stp>##V3_BDPV12</stp>
        <stp>EBIX US Equity</stp>
        <stp>TRAIL_12M_EBITDA</stp>
        <stp>[new model.xlsx]Raw (2)!R77C43</stp>
        <stp>EQY_FUND_CRNCY=USD</stp>
        <stp>FA_ADJUSTED=Y</stp>
        <tr r="AQ77" s="12"/>
      </tp>
      <tp>
        <v>4719.4544999999998</v>
        <stp/>
        <stp>##V3_BDHV12</stp>
        <stp>BLKB US Equity</stp>
        <stp>CURR_ENTP_VAL</stp>
        <stp>20181024-1AY</stp>
        <stp>10/24/2018</stp>
        <stp>[new model.xlsx]Sheet1!R7C69</stp>
        <stp>Dir=V</stp>
        <stp>CDR=5D</stp>
        <stp>Days=A</stp>
        <stp>Dts=H</stp>
        <stp>cols=1;rows=262</stp>
        <tr r="BQ7" s="184"/>
      </tp>
      <tp t="s">
        <v>#N/A N/A</v>
        <stp/>
        <stp>##V3_BDPV12</stp>
        <stp>DOMO US Equity</stp>
        <stp>TRAIL_12M_NET_INC</stp>
        <stp>[new model.xlsx]Raw!R186C45</stp>
        <stp>EQY_FUND_CRNCY=USD</stp>
        <stp>FA_ADJUSTED=Y</stp>
        <tr r="AS186" s="4"/>
      </tp>
      <tp>
        <v>-11.742201829022999</v>
        <stp/>
        <stp>##V3_BDPV12</stp>
        <stp>MIME US Equity</stp>
        <stp>TRAIL_12M_NET_INC</stp>
        <stp>[new model.xlsx]Raw!R125C45</stp>
        <stp>EQY_FUND_CRNCY=USD</stp>
        <stp>FA_ADJUSTED=Y</stp>
        <tr r="AS125" s="4"/>
      </tp>
      <tp>
        <v>2763.4344999999998</v>
        <stp/>
        <stp>##V3_BDHV12</stp>
        <stp>DSG CN Equity</stp>
        <stp>CURR_ENTP_VAL</stp>
        <stp>20181024-1AY</stp>
        <stp>10/24/2018</stp>
        <stp>[new model.xlsx]Sheet1!R7C90</stp>
        <stp>Dir=V</stp>
        <stp>CDR=5D</stp>
        <stp>Days=A</stp>
        <stp>Dts=H</stp>
        <stp>cols=1;rows=262</stp>
        <tr r="CL7" s="184"/>
      </tp>
      <tp>
        <v>-30.03987888</v>
        <stp/>
        <stp>##V3_BDPV12</stp>
        <stp>FSNN US Equity</stp>
        <stp>TRAIL_12M_NET_INC</stp>
        <stp>[new model.xlsx]Raw!R214C45</stp>
        <stp>EQY_FUND_CRNCY=USD</stp>
        <stp>FA_ADJUSTED=Y</stp>
        <tr r="AS214" s="4"/>
      </tp>
      <tp>
        <v>-120.38222999999999</v>
        <stp/>
        <stp>##V3_BDPV12</stp>
        <stp>SVMK US Equity</stp>
        <stp>TRAIL_12M_NET_INC</stp>
        <stp>[new model.xlsx]Raw!R154C45</stp>
        <stp>EQY_FUND_CRNCY=USD</stp>
        <stp>FA_ADJUSTED=Y</stp>
        <tr r="AS154" s="4"/>
      </tp>
      <tp>
        <v>2.482602</v>
        <stp/>
        <stp>##V3_BDPV12</stp>
        <stp>TPNL US Equity</stp>
        <stp>TRAIL_12M_NET_INC</stp>
        <stp>[new model.xlsx]Raw!R221C45</stp>
        <stp>EQY_FUND_CRNCY=USD</stp>
        <stp>FA_ADJUSTED=Y</stp>
        <tr r="AS221" s="4"/>
      </tp>
      <tp>
        <v>15121.073399999999</v>
        <stp/>
        <stp>##V3_BDHV12</stp>
        <stp>TSS US Equity</stp>
        <stp>CURR_ENTP_VAL</stp>
        <stp>20181024-1AY</stp>
        <stp>10/24/2018</stp>
        <stp>[new model.xlsx]Sheet1!R7C20</stp>
        <stp>Dir=V</stp>
        <stp>CDR=5D</stp>
        <stp>Days=A</stp>
        <stp>Dts=H</stp>
        <stp>cols=1;rows=262</stp>
        <tr r="T7" s="184"/>
      </tp>
      <tp>
        <v>413.565</v>
        <stp/>
        <stp>##V3_BDPV12</stp>
        <stp>ALTR US Equity</stp>
        <stp>BEST_SALES</stp>
        <stp>[new model.xlsx]Raw (2)!R92C36</stp>
        <stp>BEST_FPERIOD_OVERRIDE=1TY</stp>
        <stp>EQY_FUND_CRNCY=USD</stp>
        <stp>FA_ADJUSTED=Y</stp>
        <tr r="AJ92" s="12"/>
      </tp>
      <tp>
        <v>-26.047000000000004</v>
        <stp/>
        <stp>##V3_BDPV12</stp>
        <stp>EVBG US Equity</stp>
        <stp>TRAIL_12M_EBITDA</stp>
        <stp>[new model.xlsx]Raw (2)!R25C43</stp>
        <stp>EQY_FUND_CRNCY=USD</stp>
        <stp>FA_ADJUSTED=Y</stp>
        <tr r="AQ25" s="12"/>
      </tp>
      <tp>
        <v>308.39893730399899</v>
        <stp/>
        <stp>##V3_BDPV12</stp>
        <stp>OTEX CN Equity</stp>
        <stp>TRAIL_12M_NET_INC</stp>
        <stp>[new model.xlsx]Raw!R56C45</stp>
        <stp>EQY_FUND_CRNCY=USD</stp>
        <stp>FA_ADJUSTED=Y</stp>
        <tr r="AS56" s="4"/>
      </tp>
      <tp>
        <v>2741.8094999999998</v>
        <stp/>
        <stp>##V3_BDHV12</stp>
        <stp>BOX US Equity</stp>
        <stp>CURR_ENTP_VAL</stp>
        <stp>20181024-1AY</stp>
        <stp>10/24/2018</stp>
        <stp>[new model.xlsx]Sheet1!R7C80</stp>
        <stp>Dir=V</stp>
        <stp>CDR=5D</stp>
        <stp>Days=A</stp>
        <stp>Dts=H</stp>
        <stp>cols=1;rows=262</stp>
        <tr r="CB7" s="184"/>
      </tp>
      <tp>
        <v>335.31200000000001</v>
        <stp/>
        <stp>##V3_BDPV12</stp>
        <stp>SQ US EQUITY</stp>
        <stp>BEST_NET_INCOME</stp>
        <stp>[new model.xlsx]Raw (2)!R55C46</stp>
        <stp>BEST_FPERIOD_OVERRIDE=1TY</stp>
        <stp>EQY_FUND_CRNCY=USD</stp>
        <stp>FA_ADJUSTED=Y</stp>
        <tr r="AT55" s="12"/>
      </tp>
      <tp>
        <v>664</v>
        <stp/>
        <stp>##V3_BDPV12</stp>
        <stp>INTU US Equity</stp>
        <stp>IS_GENL_&amp;_ADMIN_EXPN_COMP_BASIS</stp>
        <stp>[new model.xlsx]Raw (2)!R94C42</stp>
        <stp>BEST_FPERIOD_OVERRIDE=1TY</stp>
        <stp>EQY_FUND_CRNCY=USD</stp>
        <stp>FA_ADJUSTED=Y</stp>
        <tr r="AP94" s="12"/>
      </tp>
      <tp>
        <v>130.767</v>
        <stp/>
        <stp>##V3_BDPV12</stp>
        <stp>EBIX US Equity</stp>
        <stp>BEST_NET_INCOME</stp>
        <stp>[new model.xlsx]Raw (2)!R77C46</stp>
        <stp>BEST_FPERIOD_OVERRIDE=1TY</stp>
        <stp>EQY_FUND_CRNCY=USD</stp>
        <stp>FA_ADJUSTED=Y</stp>
        <tr r="AT77" s="12"/>
      </tp>
      <tp>
        <v>599.976</v>
        <stp/>
        <stp>##V3_BDPV12</stp>
        <stp>GLOB US Equity</stp>
        <stp>BEST_SALES</stp>
        <stp>[new model.xlsx]Raw!R138C36</stp>
        <stp>BEST_FPERIOD_OVERRIDE=1TY</stp>
        <stp>EQY_FUND_CRNCY=USD</stp>
        <stp>FA_ADJUSTED=Y</stp>
        <tr r="AJ138" s="4"/>
      </tp>
      <tp>
        <v>136.83799999999999</v>
        <stp/>
        <stp>##V3_BDPV12</stp>
        <stp>ECOM US Equity</stp>
        <stp>BEST_SALES</stp>
        <stp>[new model.xlsx]Raw!R197C36</stp>
        <stp>BEST_FPERIOD_OVERRIDE=1TY</stp>
        <stp>EQY_FUND_CRNCY=USD</stp>
        <stp>FA_ADJUSTED=Y</stp>
        <tr r="AJ197" s="4"/>
      </tp>
      <tp>
        <v>22.824999999999999</v>
        <stp/>
        <stp>##V3_BDPV12</stp>
        <stp>DMRC US Equity</stp>
        <stp>BEST_SALES</stp>
        <stp>[new model.xlsx]Raw!R199C36</stp>
        <stp>BEST_FPERIOD_OVERRIDE=1TY</stp>
        <stp>EQY_FUND_CRNCY=USD</stp>
        <stp>FA_ADJUSTED=Y</stp>
        <tr r="AJ199" s="4"/>
      </tp>
      <tp>
        <v>1327.05</v>
        <stp/>
        <stp>##V3_BDPV12</stp>
        <stp>CATM US Equity</stp>
        <stp>BEST_SALES</stp>
        <stp>[new model.xlsx]Raw!R155C36</stp>
        <stp>BEST_FPERIOD_OVERRIDE=1TY</stp>
        <stp>EQY_FUND_CRNCY=USD</stp>
        <stp>FA_ADJUSTED=Y</stp>
        <tr r="AJ155" s="4"/>
      </tp>
      <tp>
        <v>14029.8043</v>
        <stp/>
        <stp>##V3_BDHV12</stp>
        <stp>CSU CN Equity</stp>
        <stp>CUR_MKT_CAP</stp>
        <stp>10/24/2018</stp>
        <stp>10/24/2018</stp>
        <stp>[new model.xlsx]Raw (2)!R84C32</stp>
        <stp>EQY_FUND_CRNCY=USD</stp>
        <tr r="AF84" s="12"/>
      </tp>
      <tp>
        <v>795.5222</v>
        <stp/>
        <stp>##V3_BDHV12</stp>
        <stp>GLUU US Equity</stp>
        <stp>CUR_MKT_CAP</stp>
        <stp>10/24/2018</stp>
        <stp>10/24/2018</stp>
        <stp>[new model.xlsx]Raw (2)!R82C32</stp>
        <stp>EQY_FUND_CRNCY=USD</stp>
        <tr r="AF82" s="12"/>
      </tp>
      <tp>
        <v>94.164000000000001</v>
        <stp/>
        <stp>##V3_BDPV12</stp>
        <stp>CVLT US Equity</stp>
        <stp>IS_RD_EXPEND</stp>
        <stp>[new model.xlsx]Raw!R109C40</stp>
        <stp>BEST_FPERIOD_OVERRIDE=1TY</stp>
        <stp>EQY_FUND_CRNCY=USD</stp>
        <stp>FA_ADJUSTED=Y</stp>
        <tr r="AN109" s="4"/>
      </tp>
      <tp>
        <v>67</v>
        <stp/>
        <stp>##V3_BDPV12</stp>
        <stp>CSU CN Equity</stp>
        <stp>BEST_GROSS_MARGIN</stp>
        <stp>[new model.xlsx]Raw (2)!R84C39</stp>
        <stp>BEST_FPERIOD_OVERRIDE=1TY</stp>
        <stp>EQY_FUND_CRNCY=USD</stp>
        <stp>FA_ADJUSTED=Y</stp>
        <tr r="AM84" s="12"/>
      </tp>
      <tp>
        <v>21.852</v>
        <stp/>
        <stp>##V3_BDPV12</stp>
        <stp>ALLT US Equity</stp>
        <stp>IS_RD_EXPEND</stp>
        <stp>[new model.xlsx]Raw!R209C40</stp>
        <stp>BEST_FPERIOD_OVERRIDE=1TY</stp>
        <stp>EQY_FUND_CRNCY=USD</stp>
        <stp>FA_ADJUSTED=Y</stp>
        <tr r="AN209" s="4"/>
      </tp>
      <tp>
        <v>51.802999999999997</v>
        <stp/>
        <stp>##V3_BDPV12</stp>
        <stp>OKTA US EQUITY</stp>
        <stp>IS_GENL_&amp;_ADMIN_EXPN_COMP_BASIS</stp>
        <stp>[new model.xlsx]Raw (2)!R31C42</stp>
        <stp>BEST_FPERIOD_OVERRIDE=1TY</stp>
        <stp>EQY_FUND_CRNCY=USD</stp>
        <stp>FA_ADJUSTED=Y</stp>
        <tr r="AP31" s="12"/>
      </tp>
      <tp>
        <v>227.45699771118163</v>
        <stp/>
        <stp>##V3_BDPV12</stp>
        <stp>EPAY US Equity</stp>
        <stp>TRAIL_12M_GROSS_PROFIT</stp>
        <stp>[new model.xlsx]Raw!R104C38</stp>
        <stp>EQY_FUND_CRNCY=USD</stp>
        <stp>FA_ADJUSTED=Y</stp>
        <tr r="AL104" s="4"/>
      </tp>
      <tp>
        <v>57.309999999999995</v>
        <stp/>
        <stp>##V3_BDPV12</stp>
        <stp>EPAY US Equity</stp>
        <stp>IS_RD_EXPEND</stp>
        <stp>[new model.xlsx]Raw!R104C40</stp>
        <stp>BEST_FPERIOD_OVERRIDE=1TY</stp>
        <stp>EQY_FUND_CRNCY=USD</stp>
        <stp>FA_ADJUSTED=Y</stp>
        <tr r="AN104" s="4"/>
      </tp>
      <tp>
        <v>236.179</v>
        <stp/>
        <stp>##V3_BDPV12</stp>
        <stp>GSKY US Equity</stp>
        <stp>TRAIL_12M_GROSS_PROFIT</stp>
        <stp>[new model.xlsx]Raw!R110C38</stp>
        <stp>EQY_FUND_CRNCY=USD</stp>
        <stp>FA_ADJUSTED=Y</stp>
        <tr r="AL110" s="4"/>
      </tp>
      <tp>
        <v>51.075353846158009</v>
        <stp/>
        <stp>##V3_BDPV12</stp>
        <stp>PTC US Equity</stp>
        <stp>TRAIL_12M_NET_INC</stp>
        <stp>[new model.xlsx]Raw!R53C45</stp>
        <stp>EQY_FUND_CRNCY=USD</stp>
        <stp>FA_ADJUSTED=Y</stp>
        <tr r="AS53" s="4"/>
      </tp>
      <tp t="s">
        <v>Application Software</v>
        <stp/>
        <stp>##V3_BDPV12</stp>
        <stp>COUP US EQUITY</stp>
        <stp>GICS_SUB_INDUSTRY_NAME</stp>
        <stp>[new model.xlsx]Raw (2)!R51C31</stp>
        <tr r="AE51" s="12"/>
      </tp>
      <tp>
        <v>336.12099999999998</v>
        <stp/>
        <stp>##V3_BDPV12</stp>
        <stp>JCOM US EQUITY</stp>
        <stp>BEST_NET_INCOME</stp>
        <stp>[new model.xlsx]Raw (2)!R66C46</stp>
        <stp>BEST_FPERIOD_OVERRIDE=1TY</stp>
        <stp>EQY_FUND_CRNCY=USD</stp>
        <stp>FA_ADJUSTED=Y</stp>
        <tr r="AT66" s="12"/>
      </tp>
      <tp>
        <v>160.36600000000001</v>
        <stp/>
        <stp>##V3_BDPV12</stp>
        <stp>LOGM US EQUITY</stp>
        <stp>IS_GENL_&amp;_ADMIN_EXPN_COMP_BASIS</stp>
        <stp>[new model.xlsx]Raw (2)!R65C42</stp>
        <stp>BEST_FPERIOD_OVERRIDE=1TY</stp>
        <stp>EQY_FUND_CRNCY=USD</stp>
        <stp>FA_ADJUSTED=Y</stp>
        <tr r="AP65" s="12"/>
      </tp>
      <tp>
        <v>0</v>
        <stp/>
        <stp>##V3_BDPV12</stp>
        <stp>PRGX US Equity</stp>
        <stp>IS_RD_EXPEND</stp>
        <stp>[new model.xlsx]Raw!R215C40</stp>
        <stp>BEST_FPERIOD_OVERRIDE=1TY</stp>
        <stp>EQY_FUND_CRNCY=USD</stp>
        <stp>FA_ADJUSTED=Y</stp>
        <tr r="AN215" s="4"/>
      </tp>
      <tp>
        <v>194.94499798583985</v>
        <stp/>
        <stp>##V3_BDPV12</stp>
        <stp>DSG CN Equity</stp>
        <stp>TRAIL_12M_GROSS_PROFIT</stp>
        <stp>[new model.xlsx]Raw!R116C38</stp>
        <stp>EQY_FUND_CRNCY=USD</stp>
        <stp>FA_ADJUSTED=Y</stp>
        <tr r="AL116" s="4"/>
      </tp>
      <tp>
        <v>66.635999999999996</v>
        <stp/>
        <stp>##V3_BDPV12</stp>
        <stp>CARB US EQUITY</stp>
        <stp>BEST_NET_INCOME</stp>
        <stp>[new model.xlsx]Raw (2)!R44C46</stp>
        <stp>BEST_FPERIOD_OVERRIDE=1TY</stp>
        <stp>EQY_FUND_CRNCY=USD</stp>
        <stp>FA_ADJUSTED=Y</stp>
        <tr r="AT44" s="12"/>
      </tp>
      <tp t="s">
        <v>Application Software</v>
        <stp/>
        <stp>##V3_BDPV12</stp>
        <stp>LOGM US EQUITY</stp>
        <stp>GICS_SUB_INDUSTRY_NAME</stp>
        <stp>[new model.xlsx]Raw (2)!R65C31</stp>
        <tr r="AE65" s="12"/>
      </tp>
      <tp t="s">
        <v>Application Software</v>
        <stp/>
        <stp>##V3_BDPV12</stp>
        <stp>DOCU US EQUITY</stp>
        <stp>GICS_SUB_INDUSTRY_NAME</stp>
        <stp>[new model.xlsx]Raw (2)!R37C31</stp>
        <tr r="AE37" s="12"/>
      </tp>
      <tp>
        <v>380.29999999999995</v>
        <stp/>
        <stp>##V3_BDPV12</stp>
        <stp>DBX US EQUITY</stp>
        <stp>IS_RD_EXPEND</stp>
        <stp>[new model.xlsx]Raw (2)!R22C40</stp>
        <stp>BEST_FPERIOD_OVERRIDE=1TY</stp>
        <stp>EQY_FUND_CRNCY=USD</stp>
        <stp>FA_ADJUSTED=Y</stp>
        <tr r="AN22" s="12"/>
      </tp>
      <tp>
        <v>8.7360000000000007</v>
        <stp/>
        <stp>##V3_BDPV12</stp>
        <stp>CRW LN Equity</stp>
        <stp>IS_GENL_&amp;_ADMIN_EXPN_COMP_BASIS</stp>
        <stp>[new model.xlsx]Raw (2)!R83C42</stp>
        <stp>BEST_FPERIOD_OVERRIDE=1TY</stp>
        <stp>EQY_FUND_CRNCY=USD</stp>
        <stp>FA_ADJUSTED=Y</stp>
        <tr r="AP83" s="12"/>
      </tp>
      <tp>
        <v>275.779</v>
        <stp/>
        <stp>##V3_BDPV12</stp>
        <stp>RPD US Equity</stp>
        <stp>BEST_SALES</stp>
        <stp>[new model.xlsx]Raw!R145C36</stp>
        <stp>BEST_FPERIOD_OVERRIDE=1TY</stp>
        <stp>EQY_FUND_CRNCY=USD</stp>
        <stp>FA_ADJUSTED=Y</stp>
        <tr r="AJ145" s="4"/>
      </tp>
      <tp>
        <v>-47.554000000000002</v>
        <stp/>
        <stp>##V3_BDPV12</stp>
        <stp>PS US Equity</stp>
        <stp>BEST_NET_INCOME</stp>
        <stp>[new model.xlsx]Raw (2)!R24C46</stp>
        <stp>BEST_FPERIOD_OVERRIDE=1TY</stp>
        <stp>EQY_FUND_CRNCY=USD</stp>
        <stp>FA_ADJUSTED=Y</stp>
        <tr r="AT24" s="12"/>
      </tp>
      <tp>
        <v>-16.283999999999999</v>
        <stp/>
        <stp>##V3_BDPV12</stp>
        <stp>WK US Equity</stp>
        <stp>BEST_NET_INCOME</stp>
        <stp>[new model.xlsx]Raw (2)!R64C46</stp>
        <stp>BEST_FPERIOD_OVERRIDE=1TY</stp>
        <stp>EQY_FUND_CRNCY=USD</stp>
        <stp>FA_ADJUSTED=Y</stp>
        <tr r="AT64" s="12"/>
      </tp>
      <tp>
        <v>-3.0367331872709999</v>
        <stp/>
        <stp>##V3_BDPV12</stp>
        <stp>UPLD US Equity</stp>
        <stp>TRAIL_12M_NET_INC</stp>
        <stp>[new model.xlsx]Raw!R179C45</stp>
        <stp>EQY_FUND_CRNCY=USD</stp>
        <stp>FA_ADJUSTED=Y</stp>
        <tr r="AS179" s="4"/>
      </tp>
      <tp>
        <v>157.798</v>
        <stp/>
        <stp>##V3_BDPV12</stp>
        <stp>JCOM US Equity</stp>
        <stp>TRAIL_12M_NET_INC</stp>
        <stp>[new model.xlsx]Raw!R92C45</stp>
        <stp>EQY_FUND_CRNCY=USD</stp>
        <stp>FA_ADJUSTED=Y</stp>
        <tr r="AS92" s="4"/>
      </tp>
      <tp>
        <v>17.967239999999997</v>
        <stp/>
        <stp>##V3_BDPV12</stp>
        <stp>ELLI US Equity</stp>
        <stp>TRAIL_12M_NET_INC</stp>
        <stp>[new model.xlsx]Raw!R105C45</stp>
        <stp>EQY_FUND_CRNCY=USD</stp>
        <stp>FA_ADJUSTED=Y</stp>
        <tr r="AS105" s="4"/>
      </tp>
      <tp>
        <v>7399.8266000000003</v>
        <stp/>
        <stp>##V3_BDHV12</stp>
        <stp>WEX US Equity</stp>
        <stp>CURR_ENTP_VAL</stp>
        <stp>20181024-1AY</stp>
        <stp>10/24/2018</stp>
        <stp>[new model.xlsx]Sheet1!R7C41</stp>
        <stp>Dir=V</stp>
        <stp>CDR=5D</stp>
        <stp>Days=A</stp>
        <stp>Dts=H</stp>
        <stp>cols=1;rows=262</stp>
        <tr r="AO7" s="184"/>
      </tp>
      <tp>
        <v>15859.7273</v>
        <stp/>
        <stp>##V3_BDHV12</stp>
        <stp>CSU CN Equity</stp>
        <stp>CURR_ENTP_VAL</stp>
        <stp>20181024-1AY</stp>
        <stp>10/24/2018</stp>
        <stp>[new model.xlsx]Sheet1!R7C21</stp>
        <stp>Dir=V</stp>
        <stp>CDR=5D</stp>
        <stp>Days=A</stp>
        <stp>Dts=H</stp>
        <stp>cols=1;rows=262</stp>
        <tr r="U7" s="184"/>
      </tp>
      <tp>
        <v>-55.826999999999998</v>
        <stp/>
        <stp>##V3_BDPV12</stp>
        <stp>CBLK US Equity</stp>
        <stp>TRAIL_12M_NET_INC</stp>
        <stp>[new model.xlsx]Raw!R158C45</stp>
        <stp>EQY_FUND_CRNCY=USD</stp>
        <stp>FA_ADJUSTED=Y</stp>
        <tr r="AS158" s="4"/>
      </tp>
      <tp>
        <v>61.252889999999994</v>
        <stp/>
        <stp>##V3_BDPV12</stp>
        <stp>EXLS US Equity</stp>
        <stp>TRAIL_12M_NET_INC</stp>
        <stp>[new model.xlsx]Raw!R124C45</stp>
        <stp>EQY_FUND_CRNCY=USD</stp>
        <stp>FA_ADJUSTED=Y</stp>
        <tr r="AS124" s="4"/>
      </tp>
      <tp>
        <v>-55.233550000000001</v>
        <stp/>
        <stp>##V3_BDPV12</stp>
        <stp>AVLR US Equity</stp>
        <stp>TRAIL_12M_NET_INC</stp>
        <stp>[new model.xlsx]Raw!R119C45</stp>
        <stp>EQY_FUND_CRNCY=USD</stp>
        <stp>FA_ADJUSTED=Y</stp>
        <tr r="AS119" s="4"/>
      </tp>
      <tp>
        <v>-1.161368901608</v>
        <stp/>
        <stp>##V3_BDPV12</stp>
        <stp>CVLT US Equity</stp>
        <stp>TRAIL_12M_NET_INC</stp>
        <stp>[new model.xlsx]Raw!R109C45</stp>
        <stp>EQY_FUND_CRNCY=USD</stp>
        <stp>FA_ADJUSTED=Y</stp>
        <tr r="AS109" s="4"/>
      </tp>
      <tp>
        <v>13.309519999999999</v>
        <stp/>
        <stp>##V3_BDPV12</stp>
        <stp>PCTY US Equity</stp>
        <stp>TRAIL_12M_NET_INC</stp>
        <stp>[new model.xlsx]Raw!R97C45</stp>
        <stp>EQY_FUND_CRNCY=USD</stp>
        <stp>FA_ADJUSTED=Y</stp>
        <tr r="AS97" s="4"/>
      </tp>
      <tp>
        <v>573.08299999999997</v>
        <stp/>
        <stp>##V3_BDPV12</stp>
        <stp>EBIX US Equity</stp>
        <stp>BEST_SALES</stp>
        <stp>[new model.xlsx]Raw (2)!R77C36</stp>
        <stp>BEST_FPERIOD_OVERRIDE=1TY</stp>
        <stp>EQY_FUND_CRNCY=USD</stp>
        <stp>FA_ADJUSTED=Y</stp>
        <tr r="AJ77" s="12"/>
      </tp>
      <tp>
        <v>-70.158000000000001</v>
        <stp/>
        <stp>##V3_BDPV12</stp>
        <stp>CLDR US Equity</stp>
        <stp>BEST_NET_INCOME</stp>
        <stp>[new model.xlsx]Raw (2)!R58C46</stp>
        <stp>BEST_FPERIOD_OVERRIDE=1TY</stp>
        <stp>EQY_FUND_CRNCY=USD</stp>
        <stp>FA_ADJUSTED=Y</stp>
        <tr r="AT58" s="12"/>
      </tp>
      <tp>
        <v>3793.8720000000003</v>
        <stp/>
        <stp>##V3_BDPV12</stp>
        <stp>ADBE US Equity</stp>
        <stp>BEST_NET_INCOME</stp>
        <stp>[new model.xlsx]Raw (2)!R80C46</stp>
        <stp>BEST_FPERIOD_OVERRIDE=1TY</stp>
        <stp>EQY_FUND_CRNCY=USD</stp>
        <stp>FA_ADJUSTED=Y</stp>
        <tr r="AT80" s="12"/>
      </tp>
      <tp>
        <v>573.08299999999997</v>
        <stp/>
        <stp>##V3_BDPV12</stp>
        <stp>EBIX US Equity</stp>
        <stp>BEST_SALES</stp>
        <stp>[new model.xlsx]Raw!R137C36</stp>
        <stp>BEST_FPERIOD_OVERRIDE=1TY</stp>
        <stp>EQY_FUND_CRNCY=USD</stp>
        <stp>FA_ADJUSTED=Y</stp>
        <tr r="AJ137" s="4"/>
      </tp>
      <tp>
        <v>-16.065999999999999</v>
        <stp/>
        <stp>##V3_BDPV12</stp>
        <stp>TLND US Equity</stp>
        <stp>BEST_NET_INCOME</stp>
        <stp>[new model.xlsx]Raw (2)!R28C46</stp>
        <stp>BEST_FPERIOD_OVERRIDE=1TY</stp>
        <stp>EQY_FUND_CRNCY=USD</stp>
        <stp>FA_ADJUSTED=Y</stp>
        <tr r="AT28" s="12"/>
      </tp>
      <tp t="s">
        <v>Application Software</v>
        <stp/>
        <stp>##V3_BDPV12</stp>
        <stp>INTU US Equity</stp>
        <stp>GICS_SUB_INDUSTRY_NAME</stp>
        <stp>[new model.xlsx]Raw (2)!R94C31</stp>
        <tr r="AE94" s="12"/>
      </tp>
      <tp>
        <v>228.90899999999999</v>
        <stp/>
        <stp>##V3_BDPV12</stp>
        <stp>MB US Equity</stp>
        <stp>TRAIL_12M_NET_SALES</stp>
        <stp>[new model.xlsx]Raw (2)!R27C35</stp>
        <stp>EQY_FUND_CRNCY=USD</stp>
        <stp>FA_ADJUSTED=Y</stp>
        <tr r="AI27" s="12"/>
      </tp>
      <tp>
        <v>101.467</v>
        <stp/>
        <stp>##V3_BDPV12</stp>
        <stp>ALLT US Equity</stp>
        <stp>BEST_SALES</stp>
        <stp>[new model.xlsx]Raw!R209C36</stp>
        <stp>BEST_FPERIOD_OVERRIDE=1TY</stp>
        <stp>EQY_FUND_CRNCY=USD</stp>
        <stp>FA_ADJUSTED=Y</stp>
        <tr r="AJ209" s="4"/>
      </tp>
      <tp>
        <v>2434.9290000000001</v>
        <stp/>
        <stp>##V3_BDHV12</stp>
        <stp>SMAR US Equity</stp>
        <stp>CUR_MKT_CAP</stp>
        <stp>10/24/2018</stp>
        <stp>10/24/2018</stp>
        <stp>[new model.xlsx]Raw (2)!R14C32</stp>
        <stp>EQY_FUND_CRNCY=USD</stp>
        <tr r="AF14" s="12"/>
      </tp>
      <tp t="s">
        <v>Health Care Technology</v>
        <stp/>
        <stp>##V3_BDPV12</stp>
        <stp>INOV US Equity</stp>
        <stp>GICS_SUB_INDUSTRY_NAME</stp>
        <stp>[new model.xlsx]Raw (2)!R23C31</stp>
        <tr r="AE23" s="12"/>
      </tp>
      <tp>
        <v>380.5</v>
        <stp/>
        <stp>##V3_BDPV12</stp>
        <stp>IMPV US Equity</stp>
        <stp>BEST_SALES</stp>
        <stp>[new model.xlsx]Raw!R128C36</stp>
        <stp>BEST_FPERIOD_OVERRIDE=1TY</stp>
        <stp>EQY_FUND_CRNCY=USD</stp>
        <stp>FA_ADJUSTED=Y</stp>
        <tr r="AJ128" s="4"/>
      </tp>
      <tp t="s">
        <v>#N/A N/A</v>
        <stp/>
        <stp>##V3_BDPV12</stp>
        <stp>OMCL US Equity</stp>
        <stp>IS_GENL_&amp;_ADMIN_EXPN_COMP_BASIS</stp>
        <stp>[new model.xlsx]Raw (2)!R96C42</stp>
        <stp>BEST_FPERIOD_OVERRIDE=1TY</stp>
        <stp>EQY_FUND_CRNCY=USD</stp>
        <stp>FA_ADJUSTED=Y</stp>
        <tr r="AP96" s="12"/>
      </tp>
      <tp>
        <v>134.01400000000001</v>
        <stp/>
        <stp>##V3_BDPV12</stp>
        <stp>MDRX US Equity</stp>
        <stp>BEST_NET_INCOME</stp>
        <stp>[new model.xlsx]Raw (2)!R90C46</stp>
        <stp>BEST_FPERIOD_OVERRIDE=1TY</stp>
        <stp>EQY_FUND_CRNCY=USD</stp>
        <stp>FA_ADJUSTED=Y</stp>
        <tr r="AT90" s="12"/>
      </tp>
      <tp>
        <v>89.451999999999998</v>
        <stp/>
        <stp>##V3_BDPV12</stp>
        <stp>RP US EQUITY</stp>
        <stp>IS_RD_EXPEND</stp>
        <stp>[new model.xlsx]Raw (2)!R50C40</stp>
        <stp>BEST_FPERIOD_OVERRIDE=1TY</stp>
        <stp>EQY_FUND_CRNCY=USD</stp>
        <stp>FA_ADJUSTED=Y</stp>
        <tr r="AN50" s="12"/>
      </tp>
      <tp>
        <v>2606.0720999999999</v>
        <stp/>
        <stp>##V3_BDHV12</stp>
        <stp>AYX US Equity</stp>
        <stp>CUR_MKT_CAP</stp>
        <stp>10/24/2018</stp>
        <stp>10/24/2018</stp>
        <stp>[new model.xlsx]Raw (2)!R18C32</stp>
        <stp>EQY_FUND_CRNCY=USD</stp>
        <tr r="AF18" s="12"/>
      </tp>
      <tp t="s">
        <v>Interactive Home Entertainment</v>
        <stp/>
        <stp>##V3_BDPV12</stp>
        <stp>ZNGA US Equity</stp>
        <stp>GICS_SUB_INDUSTRY_NAME</stp>
        <stp>[new model.xlsx]Raw (2)!R93C31</stp>
        <tr r="AE93" s="12"/>
      </tp>
      <tp>
        <v>42734</v>
        <stp/>
        <stp>##V3_BDHV12</stp>
        <stp>MSFT US Equity</stp>
        <stp>SALES_REV_TURN</stp>
        <stp>-2AY</stp>
        <stp/>
        <stp>[new model.xlsx]Sheet5!R30C5</stp>
        <stp>Dir=V</stp>
        <stp>Per=Y</stp>
        <stp>Dts=S</stp>
        <stp>cols=2;rows=2</stp>
        <tr r="E30" s="141"/>
      </tp>
      <tp>
        <v>313.77500000000003</v>
        <stp/>
        <stp>##V3_BDPV12</stp>
        <stp>IMXI US Equity</stp>
        <stp>BEST_SALES</stp>
        <stp>[new model.xlsx]Raw!R188C36</stp>
        <stp>BEST_FPERIOD_OVERRIDE=1TY</stp>
        <stp>EQY_FUND_CRNCY=USD</stp>
        <stp>FA_ADJUSTED=Y</stp>
        <tr r="AJ188" s="4"/>
      </tp>
      <tp>
        <v>88.067000000000007</v>
        <stp/>
        <stp>##V3_BDPV12</stp>
        <stp>AYX US Equity</stp>
        <stp>BEST_GROSS_MARGIN</stp>
        <stp>[new model.xlsx]Raw (2)!R18C39</stp>
        <stp>BEST_FPERIOD_OVERRIDE=1TY</stp>
        <stp>EQY_FUND_CRNCY=USD</stp>
        <stp>FA_ADJUSTED=Y</stp>
        <tr r="AM18" s="12"/>
      </tp>
      <tp>
        <v>0</v>
        <stp/>
        <stp>##V3_BDPV12</stp>
        <stp>PRTHU US Equity</stp>
        <stp>IS_RD_EXPEND</stp>
        <stp>[new model.xlsx]Raw!R169C40</stp>
        <stp>BEST_FPERIOD_OVERRIDE=1TY</stp>
        <stp>EQY_FUND_CRNCY=USD</stp>
        <stp>FA_ADJUSTED=Y</stp>
        <tr r="AN169" s="4"/>
      </tp>
      <tp>
        <v>119.71599999999999</v>
        <stp/>
        <stp>##V3_BDPV12</stp>
        <stp>AYX US Equity</stp>
        <stp>BS_CASH_NEAR_CASH_ITEM</stp>
        <stp>[new model.xlsx]Combined Full Sample!R84C26</stp>
        <tr r="Z84" s="14"/>
      </tp>
      <tp>
        <v>46.078000000000003</v>
        <stp/>
        <stp>##V3_BDPV12</stp>
        <stp>TTWO US Equity</stp>
        <stp>BEST_GROSS_MARGIN</stp>
        <stp>[new model.xlsx]Raw (2)!R71C39</stp>
        <stp>BEST_FPERIOD_OVERRIDE=1TY</stp>
        <stp>EQY_FUND_CRNCY=USD</stp>
        <stp>FA_ADJUSTED=Y</stp>
        <tr r="AM71" s="12"/>
      </tp>
      <tp>
        <v>301.6289974975586</v>
        <stp/>
        <stp>##V3_BDPV12</stp>
        <stp>EBIX US Equity</stp>
        <stp>TRAIL_12M_GROSS_PROFIT</stp>
        <stp>[new model.xlsx]Raw!R137C38</stp>
        <stp>EQY_FUND_CRNCY=USD</stp>
        <stp>FA_ADJUSTED=Y</stp>
        <tr r="AL137" s="4"/>
      </tp>
      <tp>
        <v>1112.5606</v>
        <stp/>
        <stp>##V3_BDHV12</stp>
        <stp>MGI US Equity</stp>
        <stp>CURR_ENTP_VAL</stp>
        <stp>10/24/2018</stp>
        <stp>10/24/2018</stp>
        <stp>[new model.xlsx]Raw!R204C34</stp>
        <stp>EQY_FUND_CRNCY=USD</stp>
        <tr r="AH204" s="4"/>
      </tp>
      <tp t="s">
        <v>Application Software</v>
        <stp/>
        <stp>##V3_BDPV12</stp>
        <stp>INST US EQUITY</stp>
        <stp>GICS_SUB_INDUSTRY_NAME</stp>
        <stp>[new model.xlsx]Raw (2)!R40C31</stp>
        <tr r="AE40" s="12"/>
      </tp>
      <tp>
        <v>35.334000000000003</v>
        <stp/>
        <stp>##V3_BDPV12</stp>
        <stp>QLYS US EQUITY</stp>
        <stp>IS_GENL_&amp;_ADMIN_EXPN_COMP_BASIS</stp>
        <stp>[new model.xlsx]Raw (2)!R57C42</stp>
        <stp>BEST_FPERIOD_OVERRIDE=1TY</stp>
        <stp>EQY_FUND_CRNCY=USD</stp>
        <stp>FA_ADJUSTED=Y</stp>
        <tr r="AP57" s="12"/>
      </tp>
      <tp>
        <v>185.92599999999999</v>
        <stp/>
        <stp>##V3_BDPV12</stp>
        <stp>TYL US Equity</stp>
        <stp>BS_CASH_NEAR_CASH_ITEM</stp>
        <stp>[new model.xlsx]Combined Full Sample!R41C26</stp>
        <tr r="Z41" s="14"/>
      </tp>
      <tp>
        <v>1298.6003000000001</v>
        <stp/>
        <stp>##V3_BDHV12</stp>
        <stp>HDP US Equity</stp>
        <stp>CURR_ENTP_VAL</stp>
        <stp>10/24/2018</stp>
        <stp>10/24/2018</stp>
        <stp>[new model.xlsx]Raw!R147C34</stp>
        <stp>EQY_FUND_CRNCY=USD</stp>
        <tr r="AH147" s="4"/>
      </tp>
      <tp>
        <v>254.20199630737304</v>
        <stp/>
        <stp>##V3_BDPV12</stp>
        <stp>SCWX US Equity</stp>
        <stp>TRAIL_12M_GROSS_PROFIT</stp>
        <stp>[new model.xlsx]Raw!R160C38</stp>
        <stp>EQY_FUND_CRNCY=USD</stp>
        <stp>FA_ADJUSTED=Y</stp>
        <tr r="AL160" s="4"/>
      </tp>
      <tp t="s">
        <v>#N/A N/A</v>
        <stp/>
        <stp>##V3_BDPV12</stp>
        <stp>G US Equity</stp>
        <stp>IS_S&amp;M_EXPENSE_COMP_BASIS</stp>
        <stp>[new model.xlsx]Raw!R74C41</stp>
        <stp>BEST_FPERIOD_OVERRIDE=1TY</stp>
        <stp>EQY_FUND_CRNCY=USD</stp>
        <stp>FA_ADJUSTED=Y</stp>
        <tr r="AO74" s="4"/>
      </tp>
      <tp>
        <v>46.970999999999997</v>
        <stp/>
        <stp>##V3_BDPV12</stp>
        <stp>PS US Equity</stp>
        <stp>IS_GENL_&amp;_ADMIN_EXPN_COMP_BASIS</stp>
        <stp>[new model.xlsx]Raw (2)!R24C42</stp>
        <stp>BEST_FPERIOD_OVERRIDE=1TY</stp>
        <stp>EQY_FUND_CRNCY=USD</stp>
        <stp>FA_ADJUSTED=Y</stp>
        <tr r="AP24" s="12"/>
      </tp>
      <tp>
        <v>448.86400494384765</v>
        <stp/>
        <stp>##V3_BDPV12</stp>
        <stp>WIX US Equity</stp>
        <stp>TRAIL_12M_GROSS_PROFIT</stp>
        <stp>[new model.xlsx]Raw (2)!R30C38</stp>
        <stp>EQY_FUND_CRNCY=USD</stp>
        <stp>FA_ADJUSTED=Y</stp>
        <tr r="AL30" s="12"/>
      </tp>
      <tp>
        <v>0</v>
        <stp/>
        <stp>##V3_BDPV12</stp>
        <stp>ADS US Equity</stp>
        <stp>IS_RD_EXPEND</stp>
        <stp>[new model.xlsx]Raw!R52C40</stp>
        <stp>BEST_FPERIOD_OVERRIDE=1TY</stp>
        <stp>EQY_FUND_CRNCY=USD</stp>
        <stp>FA_ADJUSTED=Y</stp>
        <tr r="AN52" s="4"/>
      </tp>
      <tp>
        <v>39.594000000000001</v>
        <stp/>
        <stp>##V3_BDPV12</stp>
        <stp>WK US Equity</stp>
        <stp>IS_GENL_&amp;_ADMIN_EXPN_COMP_BASIS</stp>
        <stp>[new model.xlsx]Raw (2)!R64C42</stp>
        <stp>BEST_FPERIOD_OVERRIDE=1TY</stp>
        <stp>EQY_FUND_CRNCY=USD</stp>
        <stp>FA_ADJUSTED=Y</stp>
        <tr r="AP64" s="12"/>
      </tp>
      <tp>
        <v>67.894999999999996</v>
        <stp/>
        <stp>##V3_BDPV12</stp>
        <stp>HUT CN Equity</stp>
        <stp>BEST_SALES</stp>
        <stp>[new model.xlsx]Raw!R216C36</stp>
        <stp>BEST_FPERIOD_OVERRIDE=1TY</stp>
        <stp>EQY_FUND_CRNCY=USD</stp>
        <stp>FA_ADJUSTED=Y</stp>
        <tr r="AJ216" s="4"/>
      </tp>
      <tp>
        <v>18.25</v>
        <stp/>
        <stp>##V3_BDPV12</stp>
        <stp>CRW LN Equity</stp>
        <stp>BEST_NET_INCOME</stp>
        <stp>[new model.xlsx]Raw (2)!R83C46</stp>
        <stp>BEST_FPERIOD_OVERRIDE=1TY</stp>
        <stp>EQY_FUND_CRNCY=USD</stp>
        <stp>FA_ADJUSTED=Y</stp>
        <tr r="AT83" s="12"/>
      </tp>
      <tp>
        <v>1611.0046</v>
        <stp/>
        <stp>##V3_BDHV12</stp>
        <stp>MIME US Equity</stp>
        <stp>CURR_ENTP_VAL</stp>
        <stp>20181024-1AY</stp>
        <stp>10/24/2018</stp>
        <stp>[new model.xlsx]Sheet1!R7C98</stp>
        <stp>Dir=V</stp>
        <stp>CDR=5D</stp>
        <stp>Days=A</stp>
        <stp>Dts=H</stp>
        <stp>cols=1;rows=262</stp>
        <tr r="CT7" s="184"/>
      </tp>
      <tp>
        <v>78.543818360683986</v>
        <stp/>
        <stp>##V3_BDPV12</stp>
        <stp>BLKB US Equity</stp>
        <stp>TRAIL_12M_NET_INC</stp>
        <stp>[new model.xlsx]Raw!R95C45</stp>
        <stp>EQY_FUND_CRNCY=USD</stp>
        <stp>FA_ADJUSTED=Y</stp>
        <tr r="AS95" s="4"/>
      </tp>
      <tp>
        <v>260.67568016233736</v>
        <stp/>
        <stp>##V3_BDPV12</stp>
        <stp>CMCM US Equity</stp>
        <stp>TRAIL_12M_NET_INC</stp>
        <stp>[new model.xlsx]Raw!R164C45</stp>
        <stp>EQY_FUND_CRNCY=USD</stp>
        <stp>FA_ADJUSTED=Y</stp>
        <tr r="AS164" s="4"/>
      </tp>
      <tp>
        <v>149.13934</v>
        <stp/>
        <stp>##V3_BDPV12</stp>
        <stp>CLGX US Equity</stp>
        <stp>TRAIL_12M_NET_INC</stp>
        <stp>[new model.xlsx]Raw!R93C45</stp>
        <stp>EQY_FUND_CRNCY=USD</stp>
        <stp>FA_ADJUSTED=Y</stp>
        <tr r="AS93" s="4"/>
      </tp>
      <tp>
        <v>-93.233000000000004</v>
        <stp/>
        <stp>##V3_BDPV12</stp>
        <stp>FSCT US Equity</stp>
        <stp>TRAIL_12M_NET_INC</stp>
        <stp>[new model.xlsx]Raw!R163C45</stp>
        <stp>EQY_FUND_CRNCY=USD</stp>
        <stp>FA_ADJUSTED=Y</stp>
        <tr r="AS163" s="4"/>
      </tp>
      <tp>
        <v>6715.6750000000002</v>
        <stp/>
        <stp>##V3_BDPV12</stp>
        <stp>INTU US Equity</stp>
        <stp>BEST_SALES</stp>
        <stp>[new model.xlsx]Raw (2)!R94C36</stp>
        <stp>BEST_FPERIOD_OVERRIDE=1TY</stp>
        <stp>EQY_FUND_CRNCY=USD</stp>
        <stp>FA_ADJUSTED=Y</stp>
        <tr r="AJ94" s="12"/>
      </tp>
      <tp>
        <v>60.455228033468003</v>
        <stp/>
        <stp>##V3_BDPV12</stp>
        <stp>ULTI US Equity</stp>
        <stp>TRAIL_12M_NET_INC</stp>
        <stp>[new model.xlsx]Raw!R57C45</stp>
        <stp>EQY_FUND_CRNCY=USD</stp>
        <stp>FA_ADJUSTED=Y</stp>
        <tr r="AS57" s="4"/>
      </tp>
      <tp>
        <v>2242.7919999999999</v>
        <stp/>
        <stp>##V3_BDPV12</stp>
        <stp>MDRX US Equity</stp>
        <stp>BEST_SALES</stp>
        <stp>[new model.xlsx]Raw (2)!R90C36</stp>
        <stp>BEST_FPERIOD_OVERRIDE=1TY</stp>
        <stp>EQY_FUND_CRNCY=USD</stp>
        <stp>FA_ADJUSTED=Y</stp>
        <tr r="AJ90" s="12"/>
      </tp>
      <tp>
        <v>5757.6580999999996</v>
        <stp/>
        <stp>##V3_BDHV12</stp>
        <stp>FTNT US Equity</stp>
        <stp>CURR_ENTP_VAL</stp>
        <stp>20181024-1AY</stp>
        <stp>10/24/2018</stp>
        <stp>[new model.xlsx]Sheet1!R7C23</stp>
        <stp>Dir=V</stp>
        <stp>CDR=5D</stp>
        <stp>Days=A</stp>
        <stp>Dts=H</stp>
        <stp>cols=1;rows=262</stp>
        <tr r="W7" s="184"/>
      </tp>
      <tp>
        <v>207.85</v>
        <stp/>
        <stp>##V3_BDPV12</stp>
        <stp>MOBL US Equity</stp>
        <stp>BEST_SALES</stp>
        <stp>[new model.xlsx]Raw!R185C36</stp>
        <stp>BEST_FPERIOD_OVERRIDE=1TY</stp>
        <stp>EQY_FUND_CRNCY=USD</stp>
        <stp>FA_ADJUSTED=Y</stp>
        <tr r="AJ185" s="4"/>
      </tp>
      <tp t="s">
        <v>#N/A N/A</v>
        <stp/>
        <stp>##V3_BDPV12</stp>
        <stp>MDRX US Equity</stp>
        <stp>IS_GENL_&amp;_ADMIN_EXPN_COMP_BASIS</stp>
        <stp>[new model.xlsx]Raw (2)!R90C42</stp>
        <stp>BEST_FPERIOD_OVERRIDE=1TY</stp>
        <stp>EQY_FUND_CRNCY=USD</stp>
        <stp>FA_ADJUSTED=Y</stp>
        <tr r="AP90" s="12"/>
      </tp>
      <tp>
        <v>94.18</v>
        <stp/>
        <stp>##V3_BDPV12</stp>
        <stp>OMCL US Equity</stp>
        <stp>BEST_NET_INCOME</stp>
        <stp>[new model.xlsx]Raw (2)!R96C46</stp>
        <stp>BEST_FPERIOD_OVERRIDE=1TY</stp>
        <stp>EQY_FUND_CRNCY=USD</stp>
        <stp>FA_ADJUSTED=Y</stp>
        <tr r="AT96" s="12"/>
      </tp>
      <tp>
        <v>242.45500000000001</v>
        <stp/>
        <stp>##V3_BDPV12</stp>
        <stp>CBLK US Equity</stp>
        <stp>BEST_SALES</stp>
        <stp>[new model.xlsx]Raw!R158C36</stp>
        <stp>BEST_FPERIOD_OVERRIDE=1TY</stp>
        <stp>EQY_FUND_CRNCY=USD</stp>
        <stp>FA_ADJUSTED=Y</stp>
        <tr r="AJ158" s="4"/>
      </tp>
      <tp>
        <v>238.69300000000001</v>
        <stp/>
        <stp>##V3_BDPV12</stp>
        <stp>TLND US Equity</stp>
        <stp>BEST_SALES</stp>
        <stp>[new model.xlsx]Raw!R136C36</stp>
        <stp>BEST_FPERIOD_OVERRIDE=1TY</stp>
        <stp>EQY_FUND_CRNCY=USD</stp>
        <stp>FA_ADJUSTED=Y</stp>
        <tr r="AJ136" s="4"/>
      </tp>
      <tp>
        <v>269.7</v>
        <stp/>
        <stp>##V3_BDPV12</stp>
        <stp>RMNI US Equity</stp>
        <stp>BEST_SALES</stp>
        <stp>[new model.xlsx]Raw!R187C36</stp>
        <stp>BEST_FPERIOD_OVERRIDE=1TY</stp>
        <stp>EQY_FUND_CRNCY=USD</stp>
        <stp>FA_ADJUSTED=Y</stp>
        <tr r="AJ187" s="4"/>
      </tp>
      <tp>
        <v>85.539000000000001</v>
        <stp/>
        <stp>##V3_BDPV12</stp>
        <stp>CLDR US Equity</stp>
        <stp>IS_GENL_&amp;_ADMIN_EXPN_COMP_BASIS</stp>
        <stp>[new model.xlsx]Raw (2)!R58C42</stp>
        <stp>BEST_FPERIOD_OVERRIDE=1TY</stp>
        <stp>EQY_FUND_CRNCY=USD</stp>
        <stp>FA_ADJUSTED=Y</stp>
        <tr r="AP58" s="12"/>
      </tp>
      <tp>
        <v>321.88799999999998</v>
        <stp/>
        <stp>##V3_BDPV12</stp>
        <stp>SQ US Equity</stp>
        <stp>IS_RD_EXPEND</stp>
        <stp>[new model.xlsx]Raw!R27C40</stp>
        <stp>BEST_FPERIOD_OVERRIDE=1TY</stp>
        <stp>EQY_FUND_CRNCY=USD</stp>
        <stp>FA_ADJUSTED=Y</stp>
        <tr r="AN27" s="4"/>
      </tp>
      <tp>
        <v>624.70600000000002</v>
        <stp/>
        <stp>##V3_BDPV12</stp>
        <stp>ADBE US Equity</stp>
        <stp>IS_GENL_&amp;_ADMIN_EXPN_COMP_BASIS</stp>
        <stp>[new model.xlsx]Raw (2)!R80C42</stp>
        <stp>BEST_FPERIOD_OVERRIDE=1TY</stp>
        <stp>EQY_FUND_CRNCY=USD</stp>
        <stp>FA_ADJUSTED=Y</stp>
        <tr r="AP80" s="12"/>
      </tp>
      <tp>
        <v>29.446000000000002</v>
        <stp/>
        <stp>##V3_BDPV12</stp>
        <stp>TLND US Equity</stp>
        <stp>IS_GENL_&amp;_ADMIN_EXPN_COMP_BASIS</stp>
        <stp>[new model.xlsx]Raw (2)!R28C42</stp>
        <stp>BEST_FPERIOD_OVERRIDE=1TY</stp>
        <stp>EQY_FUND_CRNCY=USD</stp>
        <stp>FA_ADJUSTED=Y</stp>
        <tr r="AP28" s="12"/>
      </tp>
      <tp>
        <v>42.388999999999996</v>
        <stp/>
        <stp>##V3_BDPV12</stp>
        <stp>CYBR US Equity</stp>
        <stp>IS_RD_EXPEND</stp>
        <stp>[new model.xlsx]Raw!R111C40</stp>
        <stp>BEST_FPERIOD_OVERRIDE=1TY</stp>
        <stp>EQY_FUND_CRNCY=USD</stp>
        <stp>FA_ADJUSTED=Y</stp>
        <tr r="AN111" s="4"/>
      </tp>
      <tp>
        <v>215.69499999999999</v>
        <stp/>
        <stp>##V3_BDPV12</stp>
        <stp>CLDR US Equity</stp>
        <stp>IS_RD_EXPEND</stp>
        <stp>[new model.xlsx]Raw!R121C40</stp>
        <stp>BEST_FPERIOD_OVERRIDE=1TY</stp>
        <stp>EQY_FUND_CRNCY=USD</stp>
        <stp>FA_ADJUSTED=Y</stp>
        <tr r="AN121" s="4"/>
      </tp>
      <tp>
        <v>574.16199298095705</v>
        <stp/>
        <stp>##V3_BDPV12</stp>
        <stp>ACIW US Equity</stp>
        <stp>TRAIL_12M_GROSS_PROFIT</stp>
        <stp>[new model.xlsx]Raw!R101C38</stp>
        <stp>EQY_FUND_CRNCY=USD</stp>
        <stp>FA_ADJUSTED=Y</stp>
        <tr r="AL101" s="4"/>
      </tp>
      <tp>
        <v>63.386999893188474</v>
        <stp/>
        <stp>##V3_BDPV12</stp>
        <stp>ALLT US Equity</stp>
        <stp>TRAIL_12M_GROSS_PROFIT</stp>
        <stp>[new model.xlsx]Raw!R209C38</stp>
        <stp>EQY_FUND_CRNCY=USD</stp>
        <stp>FA_ADJUSTED=Y</stp>
        <tr r="AL209" s="4"/>
      </tp>
      <tp>
        <v>49.548999999999999</v>
        <stp/>
        <stp>##V3_BDPV12</stp>
        <stp>BNFT US Equity</stp>
        <stp>IS_RD_EXPEND</stp>
        <stp>[new model.xlsx]Raw!R167C40</stp>
        <stp>BEST_FPERIOD_OVERRIDE=1TY</stp>
        <stp>EQY_FUND_CRNCY=USD</stp>
        <stp>FA_ADJUSTED=Y</stp>
        <tr r="AN167" s="4"/>
      </tp>
      <tp>
        <v>14.01</v>
        <stp/>
        <stp>##V3_BDPV12</stp>
        <stp>ATTU US Equity</stp>
        <stp>IS_RD_EXPEND</stp>
        <stp>[new model.xlsx]Raw!R196C40</stp>
        <stp>BEST_FPERIOD_OVERRIDE=1TY</stp>
        <stp>EQY_FUND_CRNCY=USD</stp>
        <stp>FA_ADJUSTED=Y</stp>
        <tr r="AN196" s="4"/>
      </tp>
      <tp t="s">
        <v>Application Software</v>
        <stp/>
        <stp>##V3_BDPV12</stp>
        <stp>PAYC US EQUITY</stp>
        <stp>GICS_SUB_INDUSTRY_NAME</stp>
        <stp>[new model.xlsx]Raw (2)!R41C31</stp>
        <tr r="AE41" s="12"/>
      </tp>
      <tp>
        <v>371.58769999999998</v>
        <stp/>
        <stp>##V3_BDHV12</stp>
        <stp>SUM CN Equity</stp>
        <stp>CURR_ENTP_VAL</stp>
        <stp>10/24/2018</stp>
        <stp>10/24/2018</stp>
        <stp>[new model.xlsx]Raw!R184C34</stp>
        <stp>EQY_FUND_CRNCY=USD</stp>
        <tr r="AH184" s="4"/>
      </tp>
      <tp t="s">
        <v>Internet Services &amp; Infrastruc</v>
        <stp/>
        <stp>##V3_BDPV12</stp>
        <stp>CARB US EQUITY</stp>
        <stp>GICS_SUB_INDUSTRY_NAME</stp>
        <stp>[new model.xlsx]Raw (2)!R44C31</stp>
        <tr r="AE44" s="12"/>
      </tp>
      <tp>
        <v>78.765999999999991</v>
        <stp/>
        <stp>##V3_BDPV12</stp>
        <stp>MSTR US Equity</stp>
        <stp>IS_RD_EXPEND</stp>
        <stp>[new model.xlsx]Raw!R151C40</stp>
        <stp>BEST_FPERIOD_OVERRIDE=1TY</stp>
        <stp>EQY_FUND_CRNCY=USD</stp>
        <stp>FA_ADJUSTED=Y</stp>
        <tr r="AN151" s="4"/>
      </tp>
      <tp>
        <v>0</v>
        <stp/>
        <stp>##V3_BDPV12</stp>
        <stp>MGI US Equity</stp>
        <stp>IS_RD_EXPEND</stp>
        <stp>[new model.xlsx]Raw!R204C40</stp>
        <stp>BEST_FPERIOD_OVERRIDE=1TY</stp>
        <stp>EQY_FUND_CRNCY=USD</stp>
        <stp>FA_ADJUSTED=Y</stp>
        <tr r="AN204" s="4"/>
      </tp>
      <tp>
        <v>31.954999999999998</v>
        <stp/>
        <stp>##V3_BDPV12</stp>
        <stp>SPNS US Equity</stp>
        <stp>IS_RD_EXPEND</stp>
        <stp>[new model.xlsx]Raw!R180C40</stp>
        <stp>BEST_FPERIOD_OVERRIDE=1TY</stp>
        <stp>EQY_FUND_CRNCY=USD</stp>
        <stp>FA_ADJUSTED=Y</stp>
        <tr r="AN180" s="4"/>
      </tp>
      <tp>
        <v>42.815999999999995</v>
        <stp/>
        <stp>##V3_BDPV12</stp>
        <stp>QLYS US Equity</stp>
        <stp>IS_RD_EXPEND</stp>
        <stp>[new model.xlsx]Raw!R100C40</stp>
        <stp>BEST_FPERIOD_OVERRIDE=1TY</stp>
        <stp>EQY_FUND_CRNCY=USD</stp>
        <stp>FA_ADJUSTED=Y</stp>
        <tr r="AN100" s="4"/>
      </tp>
      <tp>
        <v>1543.8143</v>
        <stp/>
        <stp>##V3_BDHV12</stp>
        <stp>KXS CN Equity</stp>
        <stp>CURR_ENTP_VAL</stp>
        <stp>10/24/2018</stp>
        <stp>10/24/2018</stp>
        <stp>[new model.xlsx]Raw!R139C34</stp>
        <stp>EQY_FUND_CRNCY=USD</stp>
        <tr r="AH139" s="4"/>
      </tp>
      <tp>
        <v>73.753</v>
        <stp/>
        <stp>##V3_BDPV12</stp>
        <stp>QLYS US EQUITY</stp>
        <stp>BEST_NET_INCOME</stp>
        <stp>[new model.xlsx]Raw (2)!R57C46</stp>
        <stp>BEST_FPERIOD_OVERRIDE=1TY</stp>
        <stp>EQY_FUND_CRNCY=USD</stp>
        <stp>FA_ADJUSTED=Y</stp>
        <tr r="AT57" s="12"/>
      </tp>
      <tp t="s">
        <v>Application Software</v>
        <stp/>
        <stp>##V3_BDPV12</stp>
        <stp>PS US Equity</stp>
        <stp>GICS_SUB_INDUSTRY_NAME</stp>
        <stp>[new model.xlsx]Raw (2)!R24C31</stp>
        <tr r="AE24" s="12"/>
      </tp>
      <tp>
        <v>48.186</v>
        <stp/>
        <stp>##V3_BDPV12</stp>
        <stp>WIX US Equity</stp>
        <stp>IS_GENL_&amp;_ADMIN_EXPN_COMP_BASIS</stp>
        <stp>[new model.xlsx]Raw (2)!R30C42</stp>
        <stp>BEST_FPERIOD_OVERRIDE=1TY</stp>
        <stp>EQY_FUND_CRNCY=USD</stp>
        <stp>FA_ADJUSTED=Y</stp>
        <tr r="AP30" s="12"/>
      </tp>
      <tp t="s">
        <v>Application Software</v>
        <stp/>
        <stp>##V3_BDPV12</stp>
        <stp>WK US Equity</stp>
        <stp>GICS_SUB_INDUSTRY_NAME</stp>
        <stp>[new model.xlsx]Raw (2)!R64C31</stp>
        <tr r="AE64" s="12"/>
      </tp>
      <tp>
        <v>380.29999999999995</v>
        <stp/>
        <stp>##V3_BDPV12</stp>
        <stp>DBX US Equity</stp>
        <stp>IS_RD_EXPEND</stp>
        <stp>[new model.xlsx]Raw!R55C40</stp>
        <stp>BEST_FPERIOD_OVERRIDE=1TY</stp>
        <stp>EQY_FUND_CRNCY=USD</stp>
        <stp>FA_ADJUSTED=Y</stp>
        <tr r="AN55" s="4"/>
      </tp>
      <tp>
        <v>-19.013999999999999</v>
        <stp/>
        <stp>##V3_BDPV12</stp>
        <stp>PRO US Equity</stp>
        <stp>BEST_NET_INCOME</stp>
        <stp>[new model.xlsx]Raw (2)!R88C46</stp>
        <stp>BEST_FPERIOD_OVERRIDE=1TY</stp>
        <stp>EQY_FUND_CRNCY=USD</stp>
        <stp>FA_ADJUSTED=Y</stp>
        <tr r="AT88" s="12"/>
      </tp>
      <tp t="s">
        <v>Systems Software</v>
        <stp/>
        <stp>##V3_BDPV12</stp>
        <stp>ZS US Equity</stp>
        <stp>GICS_SUB_INDUSTRY_NAME</stp>
        <stp>[new model.xlsx]Raw (2)!R20C31</stp>
        <tr r="AE20" s="12"/>
      </tp>
      <tp t="s">
        <v>Application Software</v>
        <stp/>
        <stp>##V3_BDPV12</stp>
        <stp>DSG CN Equity</stp>
        <stp>GICS_SUB_INDUSTRY_NAME</stp>
        <stp>[new model.xlsx]Raw (2)!R89C31</stp>
        <tr r="AE89" s="12"/>
      </tp>
      <tp t="s">
        <v>Interactive Home Entertainment</v>
        <stp/>
        <stp>##V3_BDPV12</stp>
        <stp>EA US Equity</stp>
        <stp>GICS_SUB_INDUSTRY_NAME</stp>
        <stp>[new model.xlsx]Raw (2)!R91C31</stp>
        <tr r="AE91" s="12"/>
      </tp>
      <tp>
        <v>0</v>
        <stp/>
        <stp>##V3_BDPV12</stp>
        <stp>CDK US Equity</stp>
        <stp>IS_RD_EXPEND</stp>
        <stp>[new model.xlsx]Raw!R63C40</stp>
        <stp>BEST_FPERIOD_OVERRIDE=1TY</stp>
        <stp>EQY_FUND_CRNCY=USD</stp>
        <stp>FA_ADJUSTED=Y</stp>
        <tr r="AN63" s="4"/>
      </tp>
      <tp t="s">
        <v>Application Software</v>
        <stp/>
        <stp>##V3_BDPV12</stp>
        <stp>MB US Equity</stp>
        <stp>GICS_SUB_INDUSTRY_NAME</stp>
        <stp>[new model.xlsx]Raw (2)!R27C31</stp>
        <tr r="AE27" s="12"/>
      </tp>
      <tp>
        <v>0</v>
        <stp/>
        <stp>##V3_BDPV12</stp>
        <stp>FDC US Equity</stp>
        <stp>IS_RD_EXPEND</stp>
        <stp>[new model.xlsx]Raw!R33C40</stp>
        <stp>BEST_FPERIOD_OVERRIDE=1TY</stp>
        <stp>EQY_FUND_CRNCY=USD</stp>
        <stp>FA_ADJUSTED=Y</stp>
        <tr r="AN33" s="4"/>
      </tp>
      <tp t="s">
        <v>Data Processing &amp; Outsourced S</v>
        <stp/>
        <stp>##V3_BDPV12</stp>
        <stp>SQ US EQUITY</stp>
        <stp>GICS_SUB_INDUSTRY_NAME</stp>
        <stp>[new model.xlsx]Raw (2)!R55C31</stp>
        <tr r="AE55" s="12"/>
      </tp>
      <tp>
        <v>-43.407640000000001</v>
        <stp/>
        <stp>##V3_BDPV12</stp>
        <stp>EVBG US Equity</stp>
        <stp>TRAIL_12M_NET_INC</stp>
        <stp>[new model.xlsx]Raw!R148C45</stp>
        <stp>EQY_FUND_CRNCY=USD</stp>
        <stp>FA_ADJUSTED=Y</stp>
        <tr r="AS148" s="4"/>
      </tp>
      <tp t="s">
        <v>Application Software</v>
        <stp/>
        <stp>##V3_BDPV12</stp>
        <stp>RP US EQUITY</stp>
        <stp>GICS_SUB_INDUSTRY_NAME</stp>
        <stp>[new model.xlsx]Raw (2)!R50C31</stp>
        <tr r="AE50" s="12"/>
      </tp>
      <tp>
        <v>5768.9011</v>
        <stp/>
        <stp>##V3_BDHV12</stp>
        <stp>CLGX US Equity</stp>
        <stp>CURR_ENTP_VAL</stp>
        <stp>20181024-1AY</stp>
        <stp>10/24/2018</stp>
        <stp>[new model.xlsx]Sheet1!R7C67</stp>
        <stp>Dir=V</stp>
        <stp>CDR=5D</stp>
        <stp>Days=A</stp>
        <stp>Dts=H</stp>
        <stp>cols=1;rows=262</stp>
        <tr r="BO7" s="184"/>
      </tp>
      <tp>
        <v>-43.15061</v>
        <stp/>
        <stp>##V3_BDPV12</stp>
        <stp>MOBL US Equity</stp>
        <stp>TRAIL_12M_NET_INC</stp>
        <stp>[new model.xlsx]Raw!R185C45</stp>
        <stp>EQY_FUND_CRNCY=USD</stp>
        <stp>FA_ADJUSTED=Y</stp>
        <tr r="AS185" s="4"/>
      </tp>
      <tp>
        <v>3455.2411000000002</v>
        <stp/>
        <stp>##V3_BDHV12</stp>
        <stp>ACIW US Equity</stp>
        <stp>CURR_ENTP_VAL</stp>
        <stp>20181024-1AY</stp>
        <stp>10/24/2018</stp>
        <stp>[new model.xlsx]Sheet1!R7C75</stp>
        <stp>Dir=V</stp>
        <stp>CDR=5D</stp>
        <stp>Days=A</stp>
        <stp>Dts=H</stp>
        <stp>cols=1;rows=262</stp>
        <tr r="BW7" s="184"/>
      </tp>
      <tp>
        <v>250.553</v>
        <stp/>
        <stp>##V3_BDPV12</stp>
        <stp>SQ US EQUITY</stp>
        <stp>IS_GENL_&amp;_ADMIN_EXPN_COMP_BASIS</stp>
        <stp>[new model.xlsx]Raw (2)!R55C42</stp>
        <stp>BEST_FPERIOD_OVERRIDE=1TY</stp>
        <stp>EQY_FUND_CRNCY=USD</stp>
        <stp>FA_ADJUSTED=Y</stp>
        <tr r="AP55" s="12"/>
      </tp>
      <tp>
        <v>4859.7509</v>
        <stp/>
        <stp>##V3_BDHV12</stp>
        <stp>EEFT US Equity</stp>
        <stp>CURR_ENTP_VAL</stp>
        <stp>20181024-1AY</stp>
        <stp>10/24/2018</stp>
        <stp>[new model.xlsx]Sheet1!R7C51</stp>
        <stp>Dir=V</stp>
        <stp>CDR=5D</stp>
        <stp>Days=A</stp>
        <stp>Dts=H</stp>
        <stp>cols=1;rows=262</stp>
        <tr r="AY7" s="184"/>
      </tp>
      <tp t="s">
        <v>#N/A N/A</v>
        <stp/>
        <stp>##V3_BDHV12</stp>
        <stp>CDAY US Equity</stp>
        <stp>CURR_ENTP_VAL</stp>
        <stp>20181024-1AY</stp>
        <stp>10/24/2018</stp>
        <stp>[new model.xlsx]Sheet1!R7C57</stp>
        <stp>Dir=V</stp>
        <stp>CDR=5D</stp>
        <stp>Days=A</stp>
        <stp>Dts=H</stp>
        <stp>cols=1;rows=262</stp>
        <tr r="BE7" s="184"/>
      </tp>
      <tp>
        <v>11817.031300000001</v>
        <stp/>
        <stp>##V3_BDHV12</stp>
        <stp>CDNS US Equity</stp>
        <stp>CURR_ENTP_VAL</stp>
        <stp>20181024-1AY</stp>
        <stp>10/24/2018</stp>
        <stp>[new model.xlsx]Sheet1!R7C27</stp>
        <stp>Dir=V</stp>
        <stp>CDR=5D</stp>
        <stp>Days=A</stp>
        <stp>Dts=H</stp>
        <stp>cols=1;rows=262</stp>
        <tr r="AA7" s="184"/>
      </tp>
      <tp t="s">
        <v>Application Software</v>
        <stp/>
        <stp>##V3_BDPV12</stp>
        <stp>RNG US EQUITY</stp>
        <stp>GICS_SUB_INDUSTRY_NAME</stp>
        <stp>[new model.xlsx]Raw (2)!R42C31</stp>
        <tr r="AE42" s="12"/>
      </tp>
      <tp>
        <v>-0.7668600000000001</v>
        <stp/>
        <stp>##V3_BDPV12</stp>
        <stp>EGAN US Equity</stp>
        <stp>TRAIL_12M_NET_INC</stp>
        <stp>[new model.xlsx]Raw!R211C45</stp>
        <stp>EQY_FUND_CRNCY=USD</stp>
        <stp>FA_ADJUSTED=Y</stp>
        <tr r="AS211" s="4"/>
      </tp>
      <tp>
        <v>35.591045084008002</v>
        <stp/>
        <stp>##V3_BDPV12</stp>
        <stp>CYBR US Equity</stp>
        <stp>TRAIL_12M_NET_INC</stp>
        <stp>[new model.xlsx]Raw!R111C45</stp>
        <stp>EQY_FUND_CRNCY=USD</stp>
        <stp>FA_ADJUSTED=Y</stp>
        <tr r="AS111" s="4"/>
      </tp>
      <tp>
        <v>4915.7987000000003</v>
        <stp/>
        <stp>##V3_BDHV12</stp>
        <stp>AZPN US Equity</stp>
        <stp>CURR_ENTP_VAL</stp>
        <stp>20181024-1AY</stp>
        <stp>10/24/2018</stp>
        <stp>[new model.xlsx]Sheet1!R7C45</stp>
        <stp>Dir=V</stp>
        <stp>CDR=5D</stp>
        <stp>Days=A</stp>
        <stp>Dts=H</stp>
        <stp>cols=1;rows=262</stp>
        <tr r="AS7" s="184"/>
      </tp>
      <tp t="s">
        <v>Application Software</v>
        <stp/>
        <stp>##V3_BDPV12</stp>
        <stp>BL US EQUITY</stp>
        <stp>GICS_SUB_INDUSTRY_NAME</stp>
        <stp>[new model.xlsx]Raw (2)!R48C31</stp>
        <tr r="AE48" s="12"/>
      </tp>
      <tp>
        <v>-78.240130000000008</v>
        <stp/>
        <stp>##V3_BDPV12</stp>
        <stp>TNAV US Equity</stp>
        <stp>TRAIL_12M_NET_INC</stp>
        <stp>[new model.xlsx]Raw!R212C45</stp>
        <stp>EQY_FUND_CRNCY=USD</stp>
        <stp>FA_ADJUSTED=Y</stp>
        <tr r="AS212" s="4"/>
      </tp>
      <tp>
        <v>2215.8595999999998</v>
        <stp/>
        <stp>##V3_BDHV12</stp>
        <stp>CSOD US Equity</stp>
        <stp>CURR_ENTP_VAL</stp>
        <stp>20181024-1AY</stp>
        <stp>10/24/2018</stp>
        <stp>[new model.xlsx]Sheet1!R7C77</stp>
        <stp>Dir=V</stp>
        <stp>CDR=5D</stp>
        <stp>Days=A</stp>
        <stp>Dts=H</stp>
        <stp>cols=1;rows=262</stp>
        <tr r="BY7" s="184"/>
      </tp>
      <tp>
        <v>1718.7550000000001</v>
        <stp/>
        <stp>##V3_BDPV12</stp>
        <stp>INTU US Equity</stp>
        <stp>BEST_NET_INCOME</stp>
        <stp>[new model.xlsx]Raw (2)!R94C46</stp>
        <stp>BEST_FPERIOD_OVERRIDE=1TY</stp>
        <stp>EQY_FUND_CRNCY=USD</stp>
        <stp>FA_ADJUSTED=Y</stp>
        <tr r="AT94" s="12"/>
      </tp>
      <tp>
        <v>2240.2442000000001</v>
        <stp/>
        <stp>##V3_BDHV12</stp>
        <stp>MDRX US Equity</stp>
        <stp>CUR_MKT_CAP</stp>
        <stp>10/24/2018</stp>
        <stp>10/24/2018</stp>
        <stp>[new model.xlsx]Raw (2)!R90C32</stp>
        <stp>EQY_FUND_CRNCY=USD</stp>
        <tr r="AF90" s="12"/>
      </tp>
      <tp>
        <v>281.82800000000003</v>
        <stp/>
        <stp>##V3_BDPV12</stp>
        <stp>FIVN US Equity</stp>
        <stp>BEST_SALES</stp>
        <stp>[new model.xlsx]Raw!R122C36</stp>
        <stp>BEST_FPERIOD_OVERRIDE=1TY</stp>
        <stp>EQY_FUND_CRNCY=USD</stp>
        <stp>FA_ADJUSTED=Y</stp>
        <tr r="AJ122" s="4"/>
      </tp>
      <tp>
        <v>152.2989994506836</v>
        <stp/>
        <stp>##V3_BDPV12</stp>
        <stp>ZS US Equity</stp>
        <stp>TRAIL_12M_GROSS_PROFIT</stp>
        <stp>[new model.xlsx]Raw (2)!R20C38</stp>
        <stp>EQY_FUND_CRNCY=USD</stp>
        <stp>FA_ADJUSTED=Y</stp>
        <tr r="AL20" s="12"/>
      </tp>
      <tp>
        <v>59.975999999999999</v>
        <stp/>
        <stp>##V3_BDPV12</stp>
        <stp>EBIX US Equity</stp>
        <stp>IS_GENL_&amp;_ADMIN_EXPN_COMP_BASIS</stp>
        <stp>[new model.xlsx]Raw (2)!R77C42</stp>
        <stp>BEST_FPERIOD_OVERRIDE=1TY</stp>
        <stp>EQY_FUND_CRNCY=USD</stp>
        <stp>FA_ADJUSTED=Y</stp>
        <tr r="AP77" s="12"/>
      </tp>
      <tp>
        <v>113.19999999999999</v>
        <stp/>
        <stp>##V3_BDPV12</stp>
        <stp>CSGS US Equity</stp>
        <stp>IS_RD_EXPEND</stp>
        <stp>[new model.xlsx]Raw!R161C40</stp>
        <stp>BEST_FPERIOD_OVERRIDE=1TY</stp>
        <stp>EQY_FUND_CRNCY=USD</stp>
        <stp>FA_ADJUSTED=Y</stp>
        <tr r="AN161" s="4"/>
      </tp>
      <tp t="s">
        <v>#N/A N/A</v>
        <stp/>
        <stp>##V3_BDPV12</stp>
        <stp>IIIV US Equity</stp>
        <stp>TRAIL_12M_GROSS_PROFIT</stp>
        <stp>[new model.xlsx]Raw!R181C38</stp>
        <stp>EQY_FUND_CRNCY=USD</stp>
        <stp>FA_ADJUSTED=Y</stp>
        <tr r="AL181" s="4"/>
      </tp>
      <tp>
        <v>144.12399761962891</v>
        <stp/>
        <stp>##V3_BDPV12</stp>
        <stp>EGOV US Equity</stp>
        <stp>TRAIL_12M_GROSS_PROFIT</stp>
        <stp>[new model.xlsx]Raw!R168C38</stp>
        <stp>EQY_FUND_CRNCY=USD</stp>
        <stp>FA_ADJUSTED=Y</stp>
        <tr r="AL168" s="4"/>
      </tp>
      <tp>
        <v>291.178</v>
        <stp/>
        <stp>##V3_BDPV12</stp>
        <stp>LOGM US EQUITY</stp>
        <stp>BEST_NET_INCOME</stp>
        <stp>[new model.xlsx]Raw (2)!R65C46</stp>
        <stp>BEST_FPERIOD_OVERRIDE=1TY</stp>
        <stp>EQY_FUND_CRNCY=USD</stp>
        <stp>FA_ADJUSTED=Y</stp>
        <tr r="AT65" s="12"/>
      </tp>
      <tp>
        <v>43.331000000000003</v>
        <stp/>
        <stp>##V3_BDPV12</stp>
        <stp>CARB US EQUITY</stp>
        <stp>IS_GENL_&amp;_ADMIN_EXPN_COMP_BASIS</stp>
        <stp>[new model.xlsx]Raw (2)!R44C42</stp>
        <stp>BEST_FPERIOD_OVERRIDE=1TY</stp>
        <stp>EQY_FUND_CRNCY=USD</stp>
        <stp>FA_ADJUSTED=Y</stp>
        <tr r="AP44" s="12"/>
      </tp>
      <tp>
        <v>48.292999999999999</v>
        <stp/>
        <stp>##V3_BDPV12</stp>
        <stp>INST US Equity</stp>
        <stp>IS_RD_EXPEND</stp>
        <stp>[new model.xlsx]Raw!R166C40</stp>
        <stp>BEST_FPERIOD_OVERRIDE=1TY</stp>
        <stp>EQY_FUND_CRNCY=USD</stp>
        <stp>FA_ADJUSTED=Y</stp>
        <tr r="AN166" s="4"/>
      </tp>
      <tp>
        <v>279.76200006103517</v>
        <stp/>
        <stp>##V3_BDPV12</stp>
        <stp>IMPV US Equity</stp>
        <stp>TRAIL_12M_GROSS_PROFIT</stp>
        <stp>[new model.xlsx]Raw!R128C38</stp>
        <stp>EQY_FUND_CRNCY=USD</stp>
        <stp>FA_ADJUSTED=Y</stp>
        <tr r="AL128" s="4"/>
      </tp>
      <tp>
        <v>-49.352000000000004</v>
        <stp/>
        <stp>##V3_BDPV12</stp>
        <stp>OKTA US EQUITY</stp>
        <stp>BEST_NET_INCOME</stp>
        <stp>[new model.xlsx]Raw (2)!R31C46</stp>
        <stp>BEST_FPERIOD_OVERRIDE=1TY</stp>
        <stp>EQY_FUND_CRNCY=USD</stp>
        <stp>FA_ADJUSTED=Y</stp>
        <tr r="AT31" s="12"/>
      </tp>
      <tp>
        <v>2670.0835000000002</v>
        <stp/>
        <stp>##V3_BDHV12</stp>
        <stp>ENV US Equity</stp>
        <stp>CURR_ENTP_VAL</stp>
        <stp>10/24/2018</stp>
        <stp>10/24/2018</stp>
        <stp>[new model.xlsx]Raw!R113C34</stp>
        <stp>EQY_FUND_CRNCY=USD</stp>
        <tr r="AH113" s="4"/>
      </tp>
      <tp>
        <v>323.517</v>
        <stp/>
        <stp>##V3_BDPV12</stp>
        <stp>JCOM US EQUITY</stp>
        <stp>IS_GENL_&amp;_ADMIN_EXPN_COMP_BASIS</stp>
        <stp>[new model.xlsx]Raw (2)!R66C42</stp>
        <stp>BEST_FPERIOD_OVERRIDE=1TY</stp>
        <stp>EQY_FUND_CRNCY=USD</stp>
        <stp>FA_ADJUSTED=Y</stp>
        <tr r="AP66" s="12"/>
      </tp>
      <tp>
        <v>136.791</v>
        <stp/>
        <stp>##V3_BDPV12</stp>
        <stp>BOX US EQUITY</stp>
        <stp>IS_RD_EXPEND</stp>
        <stp>[new model.xlsx]Raw (2)!R52C40</stp>
        <stp>BEST_FPERIOD_OVERRIDE=1TY</stp>
        <stp>EQY_FUND_CRNCY=USD</stp>
        <stp>FA_ADJUSTED=Y</stp>
        <tr r="AN52" s="12"/>
      </tp>
      <tp>
        <v>175.863</v>
        <stp/>
        <stp>##V3_BDPV12</stp>
        <stp>JG US Equity</stp>
        <stp>BEST_SALES</stp>
        <stp>[new model.xlsx]Raw!R178C36</stp>
        <stp>BEST_FPERIOD_OVERRIDE=1TY</stp>
        <stp>EQY_FUND_CRNCY=USD</stp>
        <stp>FA_ADJUSTED=Y</stp>
        <tr r="AJ178" s="4"/>
      </tp>
      <tp>
        <v>676.36413799043271</v>
        <stp/>
        <stp>##V3_BDPV12</stp>
        <stp>AVV LN Equity</stp>
        <stp>TRAIL_12M_GROSS_PROFIT</stp>
        <stp>[new model.xlsx]Raw (2)!R72C38</stp>
        <stp>EQY_FUND_CRNCY=USD</stp>
        <stp>FA_ADJUSTED=Y</stp>
        <tr r="AL72" s="12"/>
      </tp>
      <tp>
        <v>0</v>
        <stp/>
        <stp>##V3_BDPV12</stp>
        <stp>WEX US Equity</stp>
        <stp>IS_RD_EXPEND</stp>
        <stp>[new model.xlsx]Raw!R61C40</stp>
        <stp>BEST_FPERIOD_OVERRIDE=1TY</stp>
        <stp>EQY_FUND_CRNCY=USD</stp>
        <stp>FA_ADJUSTED=Y</stp>
        <tr r="AN61" s="4"/>
      </tp>
      <tp>
        <v>0</v>
        <stp/>
        <stp>##V3_BDPV12</stp>
        <stp>MMS US Equity</stp>
        <stp>IS_RD_EXPEND</stp>
        <stp>[new model.xlsx]Raw!R89C40</stp>
        <stp>BEST_FPERIOD_OVERRIDE=1TY</stp>
        <stp>EQY_FUND_CRNCY=USD</stp>
        <stp>FA_ADJUSTED=Y</stp>
        <tr r="AN89" s="4"/>
      </tp>
      <tp>
        <v>377.51799999999997</v>
        <stp/>
        <stp>##V3_BDPV12</stp>
        <stp>NOW US EQUITY</stp>
        <stp>IS_RD_EXPEND</stp>
        <stp>[new model.xlsx]Raw (2)!R32C40</stp>
        <stp>BEST_FPERIOD_OVERRIDE=1TY</stp>
        <stp>EQY_FUND_CRNCY=USD</stp>
        <stp>FA_ADJUSTED=Y</stp>
        <tr r="AN32" s="12"/>
      </tp>
      <tp>
        <v>54.35</v>
        <stp/>
        <stp>##V3_BDPV12</stp>
        <stp>DSG CN Equity</stp>
        <stp>BEST_NET_INCOME</stp>
        <stp>[new model.xlsx]Raw (2)!R89C46</stp>
        <stp>BEST_FPERIOD_OVERRIDE=1TY</stp>
        <stp>EQY_FUND_CRNCY=USD</stp>
        <stp>FA_ADJUSTED=Y</stp>
        <tr r="AT89" s="12"/>
      </tp>
      <tp>
        <v>102.364</v>
        <stp/>
        <stp>##V3_BDPV12</stp>
        <stp>FDEV LN Equity</stp>
        <stp>BEST_SALES</stp>
        <stp>[new model.xlsx]Raw (2)!R69C36</stp>
        <stp>BEST_FPERIOD_OVERRIDE=1TY</stp>
        <stp>EQY_FUND_CRNCY=USD</stp>
        <stp>FA_ADJUSTED=Y</stp>
        <tr r="AJ69" s="12"/>
      </tp>
      <tp>
        <v>1862</v>
        <stp/>
        <stp>##V3_BDPV12</stp>
        <stp>INTU US Equity</stp>
        <stp>TRAIL_12M_EBITDA</stp>
        <stp>[new model.xlsx]Raw (2)!R94C43</stp>
        <stp>EQY_FUND_CRNCY=USD</stp>
        <stp>FA_ADJUSTED=Y</stp>
        <tr r="AQ94" s="12"/>
      </tp>
      <tp>
        <v>1773.7660000000001</v>
        <stp/>
        <stp>##V3_BDHV12</stp>
        <stp>CLDR US Equity</stp>
        <stp>CURR_ENTP_VAL</stp>
        <stp>20181024-1AY</stp>
        <stp>10/24/2018</stp>
        <stp>[new model.xlsx]Sheet1!R7C94</stp>
        <stp>Dir=V</stp>
        <stp>CDR=5D</stp>
        <stp>Days=A</stp>
        <stp>Dts=H</stp>
        <stp>cols=1;rows=262</stp>
        <tr r="CP7" s="184"/>
      </tp>
      <tp t="s">
        <v>#N/A N/A</v>
        <stp/>
        <stp>##V3_BDHV12</stp>
        <stp>ALTR US Equity</stp>
        <stp>CURR_ENTP_VAL</stp>
        <stp>20181024-1AY</stp>
        <stp>10/24/2018</stp>
        <stp>[new model.xlsx]Sheet1!R7C86</stp>
        <stp>Dir=V</stp>
        <stp>CDR=5D</stp>
        <stp>Days=A</stp>
        <stp>Dts=H</stp>
        <stp>cols=1;rows=262</stp>
        <tr r="CH7" s="184"/>
      </tp>
      <tp>
        <v>-76.031033353783002</v>
        <stp/>
        <stp>##V3_BDPV12</stp>
        <stp>RUBI US Equity</stp>
        <stp>TRAIL_12M_NET_INC</stp>
        <stp>[new model.xlsx]Raw!R219C45</stp>
        <stp>EQY_FUND_CRNCY=USD</stp>
        <stp>FA_ADJUSTED=Y</stp>
        <tr r="AS219" s="4"/>
      </tp>
      <tp>
        <v>49.260067827869996</v>
        <stp/>
        <stp>##V3_BDPV12</stp>
        <stp>CNDT US Equity</stp>
        <stp>TRAIL_12M_NET_INC</stp>
        <stp>[new model.xlsx]Raw!R88C45</stp>
        <stp>EQY_FUND_CRNCY=USD</stp>
        <stp>FA_ADJUSTED=Y</stp>
        <tr r="AS88" s="4"/>
      </tp>
      <tp>
        <v>122.49199999999999</v>
        <stp/>
        <stp>##V3_BDPV12</stp>
        <stp>INOV US Equity</stp>
        <stp>TRAIL_12M_EBITDA</stp>
        <stp>[new model.xlsx]Raw (2)!R23C43</stp>
        <stp>EQY_FUND_CRNCY=USD</stp>
        <stp>FA_ADJUSTED=Y</stp>
        <tr r="AQ23" s="12"/>
      </tp>
      <tp>
        <v>2563.2175999999999</v>
        <stp/>
        <stp>##V3_BDHV12</stp>
        <stp>NEWR US Equity</stp>
        <stp>CURR_ENTP_VAL</stp>
        <stp>20181024-1AY</stp>
        <stp>10/24/2018</stp>
        <stp>[new model.xlsx]Sheet1!R7C59</stp>
        <stp>Dir=V</stp>
        <stp>CDR=5D</stp>
        <stp>Days=A</stp>
        <stp>Dts=H</stp>
        <stp>cols=1;rows=262</stp>
        <tr r="BG7" s="184"/>
      </tp>
      <tp>
        <v>367.32709702556298</v>
        <stp/>
        <stp>##V3_BDPV12</stp>
        <stp>SNPS US Equity</stp>
        <stp>TRAIL_12M_NET_INC</stp>
        <stp>[new model.xlsx]Raw!R45C45</stp>
        <stp>EQY_FUND_CRNCY=USD</stp>
        <stp>FA_ADJUSTED=Y</stp>
        <tr r="AS45" s="4"/>
      </tp>
      <tp>
        <v>-49.106000000000002</v>
        <stp/>
        <stp>##V3_BDPV12</stp>
        <stp>SMAR US Equity</stp>
        <stp>TRAIL_12M_NET_INC</stp>
        <stp>[new model.xlsx]Raw!R114C45</stp>
        <stp>EQY_FUND_CRNCY=USD</stp>
        <stp>FA_ADJUSTED=Y</stp>
        <tr r="AS114" s="4"/>
      </tp>
      <tp>
        <v>351.20801191806402</v>
        <stp/>
        <stp>##V3_BDPV12</stp>
        <stp>ANSS US Equity</stp>
        <stp>TRAIL_12M_NET_INC</stp>
        <stp>[new model.xlsx]Raw!R48C45</stp>
        <stp>EQY_FUND_CRNCY=USD</stp>
        <stp>FA_ADJUSTED=Y</stp>
        <tr r="AS48" s="4"/>
      </tp>
      <tp>
        <v>-9.7951960000000007</v>
        <stp/>
        <stp>##V3_BDPV12</stp>
        <stp>AMBR US Equity</stp>
        <stp>TRAIL_12M_NET_INC</stp>
        <stp>[new model.xlsx]Raw!R205C45</stp>
        <stp>EQY_FUND_CRNCY=USD</stp>
        <stp>FA_ADJUSTED=Y</stp>
        <tr r="AS205" s="4"/>
      </tp>
      <tp>
        <v>1319.4259996467222</v>
        <stp/>
        <stp>##V3_BDPV12</stp>
        <stp>INTU US Equity</stp>
        <stp>TRAIL_12M_NET_INC</stp>
        <stp>[new model.xlsx]Raw!R23C45</stp>
        <stp>EQY_FUND_CRNCY=USD</stp>
        <stp>FA_ADJUSTED=Y</stp>
        <tr r="AS23" s="4"/>
      </tp>
      <tp>
        <v>7.662437704833998</v>
        <stp/>
        <stp>##V3_BDPV12</stp>
        <stp>EPAY US Equity</stp>
        <stp>TRAIL_12M_NET_INC</stp>
        <stp>[new model.xlsx]Raw!R104C45</stp>
        <stp>EQY_FUND_CRNCY=USD</stp>
        <stp>FA_ADJUSTED=Y</stp>
        <tr r="AS104" s="4"/>
      </tp>
      <tp>
        <v>12517.1381</v>
        <stp/>
        <stp>##V3_BDHV12</stp>
        <stp>CTXS US Equity</stp>
        <stp>CURR_ENTP_VAL</stp>
        <stp>20181024-1AY</stp>
        <stp>10/24/2018</stp>
        <stp>[new model.xlsx]Sheet1!R7C24</stp>
        <stp>Dir=V</stp>
        <stp>CDR=5D</stp>
        <stp>Days=A</stp>
        <stp>Dts=H</stp>
        <stp>cols=1;rows=262</stp>
        <tr r="X7" s="184"/>
      </tp>
      <tp>
        <v>5452.8249999999998</v>
        <stp/>
        <stp>##V3_BDPV12</stp>
        <stp>EA US Equity</stp>
        <stp>BEST_SALES</stp>
        <stp>[new model.xlsx]Raw (2)!R91C36</stp>
        <stp>BEST_FPERIOD_OVERRIDE=1TY</stp>
        <stp>EQY_FUND_CRNCY=USD</stp>
        <stp>FA_ADJUSTED=Y</stp>
        <tr r="AJ91" s="12"/>
      </tp>
      <tp>
        <v>239</v>
        <stp/>
        <stp>##V3_BDPV12</stp>
        <stp>BB CN Equity</stp>
        <stp>IS_RD_EXPEND</stp>
        <stp>[new model.xlsx]Raw!R79C40</stp>
        <stp>BEST_FPERIOD_OVERRIDE=1TY</stp>
        <stp>EQY_FUND_CRNCY=USD</stp>
        <stp>FA_ADJUSTED=Y</stp>
        <tr r="AN79" s="4"/>
      </tp>
      <tp>
        <v>88.975000000000009</v>
        <stp/>
        <stp>##V3_BDPV12</stp>
        <stp>AMBR US Equity</stp>
        <stp>BEST_SALES</stp>
        <stp>[new model.xlsx]Raw!R205C36</stp>
        <stp>BEST_FPERIOD_OVERRIDE=1TY</stp>
        <stp>EQY_FUND_CRNCY=USD</stp>
        <stp>FA_ADJUSTED=Y</stp>
        <tr r="AJ205" s="4"/>
      </tp>
      <tp>
        <v>-65.391999999999996</v>
        <stp/>
        <stp>##V3_BDPV12</stp>
        <stp>SMAR US Equity</stp>
        <stp>BEST_NET_INCOME</stp>
        <stp>[new model.xlsx]Raw (2)!R14C46</stp>
        <stp>BEST_FPERIOD_OVERRIDE=1TY</stp>
        <stp>EQY_FUND_CRNCY=USD</stp>
        <stp>FA_ADJUSTED=Y</stp>
        <tr r="AT14" s="12"/>
      </tp>
      <tp>
        <v>124.925</v>
        <stp/>
        <stp>##V3_BDPV12</stp>
        <stp>IIIV US Equity</stp>
        <stp>BEST_SALES</stp>
        <stp>[new model.xlsx]Raw!R181C36</stp>
        <stp>BEST_FPERIOD_OVERRIDE=1TY</stp>
        <stp>EQY_FUND_CRNCY=USD</stp>
        <stp>FA_ADJUSTED=Y</stp>
        <tr r="AJ181" s="4"/>
      </tp>
      <tp t="s">
        <v>Application Software</v>
        <stp/>
        <stp>##V3_BDPV12</stp>
        <stp>SDL LN Equity</stp>
        <stp>GICS_SUB_INDUSTRY_NAME</stp>
        <stp>[new model.xlsx]Raw (2)!R104C31</stp>
        <tr r="AE104" s="12"/>
      </tp>
      <tp>
        <v>244.857</v>
        <stp/>
        <stp>##V3_BDPV12</stp>
        <stp>INST US Equity</stp>
        <stp>BEST_SALES</stp>
        <stp>[new model.xlsx]Raw!R166C36</stp>
        <stp>BEST_FPERIOD_OVERRIDE=1TY</stp>
        <stp>EQY_FUND_CRNCY=USD</stp>
        <stp>FA_ADJUSTED=Y</stp>
        <tr r="AJ166" s="4"/>
      </tp>
      <tp>
        <v>289.87700000000001</v>
        <stp/>
        <stp>##V3_BDPV12</stp>
        <stp>QIWI US Equity</stp>
        <stp>BEST_SALES</stp>
        <stp>[new model.xlsx]Raw!R171C36</stp>
        <stp>BEST_FPERIOD_OVERRIDE=1TY</stp>
        <stp>EQY_FUND_CRNCY=USD</stp>
        <stp>FA_ADJUSTED=Y</stp>
        <tr r="AJ171" s="4"/>
      </tp>
      <tp>
        <v>73.8</v>
        <stp/>
        <stp>##V3_BDPV12</stp>
        <stp>ZIXI US Equity</stp>
        <stp>BEST_SALES</stp>
        <stp>[new model.xlsx]Raw!R201C36</stp>
        <stp>BEST_FPERIOD_OVERRIDE=1TY</stp>
        <stp>EQY_FUND_CRNCY=USD</stp>
        <stp>FA_ADJUSTED=Y</stp>
        <tr r="AJ201" s="4"/>
      </tp>
      <tp>
        <v>45.02</v>
        <stp/>
        <stp>##V3_BDPV12</stp>
        <stp>SSNC US Equity</stp>
        <stp>BEST_GROSS_MARGIN</stp>
        <stp>[new model.xlsx]Raw (2)!R70C39</stp>
        <stp>BEST_FPERIOD_OVERRIDE=1TY</stp>
        <stp>EQY_FUND_CRNCY=USD</stp>
        <stp>FA_ADJUSTED=Y</stp>
        <tr r="AM70" s="12"/>
      </tp>
      <tp t="s">
        <v>#N/A N/A</v>
        <stp/>
        <stp>##V3_BDPV12</stp>
        <stp>PRTHU US Equity</stp>
        <stp>TRAIL_12M_GROSS_PROFIT</stp>
        <stp>[new model.xlsx]Raw!R169C38</stp>
        <stp>EQY_FUND_CRNCY=USD</stp>
        <stp>FA_ADJUSTED=Y</stp>
        <tr r="AL169" s="4"/>
      </tp>
      <tp>
        <v>270.7722</v>
        <stp/>
        <stp>##V3_BDHV12</stp>
        <stp>III US Equity</stp>
        <stp>CURR_ENTP_VAL</stp>
        <stp>10/24/2018</stp>
        <stp>10/24/2018</stp>
        <stp>[new model.xlsx]Raw!R217C34</stp>
        <stp>EQY_FUND_CRNCY=USD</stp>
        <tr r="AH217" s="4"/>
      </tp>
      <tp>
        <v>67.982000511169431</v>
        <stp/>
        <stp>##V3_BDPV12</stp>
        <stp>ATTU US Equity</stp>
        <stp>TRAIL_12M_GROSS_PROFIT</stp>
        <stp>[new model.xlsx]Raw!R196C38</stp>
        <stp>EQY_FUND_CRNCY=USD</stp>
        <stp>FA_ADJUSTED=Y</stp>
        <tr r="AL196" s="4"/>
      </tp>
      <tp t="s">
        <v>Application Software</v>
        <stp/>
        <stp>##V3_BDPV12</stp>
        <stp>PCTY US EQUITY</stp>
        <stp>GICS_SUB_INDUSTRY_NAME</stp>
        <stp>[new model.xlsx]Raw (2)!R54C31</stp>
        <tr r="AE54" s="12"/>
      </tp>
      <tp t="s">
        <v>Application Software</v>
        <stp/>
        <stp>##V3_BDPV12</stp>
        <stp>JCOM US EQUITY</stp>
        <stp>GICS_SUB_INDUSTRY_NAME</stp>
        <stp>[new model.xlsx]Raw (2)!R66C31</stp>
        <tr r="AE66" s="12"/>
      </tp>
      <tp>
        <v>34.835999999999999</v>
        <stp/>
        <stp>##V3_BDPV12</stp>
        <stp>FIVN US EQUITY</stp>
        <stp>BEST_NET_INCOME</stp>
        <stp>[new model.xlsx]Raw (2)!R60C46</stp>
        <stp>BEST_FPERIOD_OVERRIDE=1TY</stp>
        <stp>EQY_FUND_CRNCY=USD</stp>
        <stp>FA_ADJUSTED=Y</stp>
        <tr r="AT60" s="12"/>
      </tp>
      <tp>
        <v>76.988</v>
        <stp/>
        <stp>##V3_BDPV12</stp>
        <stp>PRGS US Equity</stp>
        <stp>IS_RD_EXPEND</stp>
        <stp>[new model.xlsx]Raw!R152C40</stp>
        <stp>BEST_FPERIOD_OVERRIDE=1TY</stp>
        <stp>EQY_FUND_CRNCY=USD</stp>
        <stp>FA_ADJUSTED=Y</stp>
        <tr r="AN152" s="4"/>
      </tp>
      <tp>
        <v>90.091999999999999</v>
        <stp/>
        <stp>##V3_BDPV12</stp>
        <stp>ADSK US Equity</stp>
        <stp>BEST_GROSS_MARGIN</stp>
        <stp>[new model.xlsx]Raw (2)!R78C39</stp>
        <stp>BEST_FPERIOD_OVERRIDE=1TY</stp>
        <stp>EQY_FUND_CRNCY=USD</stp>
        <stp>FA_ADJUSTED=Y</stp>
        <tr r="AM78" s="12"/>
      </tp>
      <tp>
        <v>49.202999462127686</v>
        <stp/>
        <stp>##V3_BDPV12</stp>
        <stp>TNAV US Equity</stp>
        <stp>TRAIL_12M_GROSS_PROFIT</stp>
        <stp>[new model.xlsx]Raw!R212C38</stp>
        <stp>EQY_FUND_CRNCY=USD</stp>
        <stp>FA_ADJUSTED=Y</stp>
        <tr r="AL212" s="4"/>
      </tp>
      <tp>
        <v>190.41970000000001</v>
        <stp/>
        <stp>##V3_BDHV12</stp>
        <stp>HUT CN Equity</stp>
        <stp>CURR_ENTP_VAL</stp>
        <stp>10/24/2018</stp>
        <stp>10/24/2018</stp>
        <stp>[new model.xlsx]Raw!R216C34</stp>
        <stp>EQY_FUND_CRNCY=USD</stp>
        <tr r="AH216" s="4"/>
      </tp>
      <tp>
        <v>59.675000000000004</v>
        <stp/>
        <stp>##V3_BDPV12</stp>
        <stp>GWRE US Equity</stp>
        <stp>BEST_GROSS_MARGIN</stp>
        <stp>[new model.xlsx]Raw (2)!R86C39</stp>
        <stp>BEST_FPERIOD_OVERRIDE=1TY</stp>
        <stp>EQY_FUND_CRNCY=USD</stp>
        <stp>FA_ADJUSTED=Y</stp>
        <tr r="AM86" s="12"/>
      </tp>
      <tp>
        <v>151.24199999999999</v>
        <stp/>
        <stp>##V3_BDPV12</stp>
        <stp>TEAM US EQUITY</stp>
        <stp>IS_GENL_&amp;_ADMIN_EXPN_COMP_BASIS</stp>
        <stp>[new model.xlsx]Raw (2)!R33C42</stp>
        <stp>BEST_FPERIOD_OVERRIDE=1TY</stp>
        <stp>EQY_FUND_CRNCY=USD</stp>
        <stp>FA_ADJUSTED=Y</stp>
        <tr r="AP33" s="12"/>
      </tp>
      <tp>
        <v>25.686999999999998</v>
        <stp/>
        <stp>##V3_BDPV12</stp>
        <stp>YEXT US Equity</stp>
        <stp>IS_RD_EXPEND</stp>
        <stp>[new model.xlsx]Raw!R135C40</stp>
        <stp>BEST_FPERIOD_OVERRIDE=1TY</stp>
        <stp>EQY_FUND_CRNCY=USD</stp>
        <stp>FA_ADJUSTED=Y</stp>
        <tr r="AN135" s="4"/>
      </tp>
      <tp>
        <v>259.94600000000003</v>
        <stp/>
        <stp>##V3_BDPV12</stp>
        <stp>PTC US Equity</stp>
        <stp>BS_CASH_NEAR_CASH_ITEM</stp>
        <stp>[new model.xlsx]Combined Full Sample!R35C26</stp>
        <tr r="Z35" s="14"/>
      </tp>
      <tp>
        <v>0</v>
        <stp/>
        <stp>##V3_BDPV12</stp>
        <stp>ADP US Equity</stp>
        <stp>IS_RD_EXPEND</stp>
        <stp>[new model.xlsx]Raw!R21C40</stp>
        <stp>BEST_FPERIOD_OVERRIDE=1TY</stp>
        <stp>EQY_FUND_CRNCY=USD</stp>
        <stp>FA_ADJUSTED=Y</stp>
        <tr r="AN21" s="4"/>
      </tp>
      <tp>
        <v>115.291</v>
        <stp/>
        <stp>##V3_BDPV12</stp>
        <stp>ZEN US Equity</stp>
        <stp>IS_RD_EXPEND</stp>
        <stp>[new model.xlsx]Raw!R70C40</stp>
        <stp>BEST_FPERIOD_OVERRIDE=1TY</stp>
        <stp>EQY_FUND_CRNCY=USD</stp>
        <stp>FA_ADJUSTED=Y</stp>
        <tr r="AN70" s="4"/>
      </tp>
      <tp t="s">
        <v>Application Software</v>
        <stp/>
        <stp>##V3_BDPV12</stp>
        <stp>PRO US Equity</stp>
        <stp>GICS_SUB_INDUSTRY_NAME</stp>
        <stp>[new model.xlsx]Raw (2)!R88C31</stp>
        <tr r="AE88" s="12"/>
      </tp>
      <tp>
        <v>172.03700000000001</v>
        <stp/>
        <stp>##V3_BDPV12</stp>
        <stp>AVV LN Equity</stp>
        <stp>BEST_NET_INCOME</stp>
        <stp>[new model.xlsx]Raw (2)!R72C46</stp>
        <stp>BEST_FPERIOD_OVERRIDE=1TY</stp>
        <stp>EQY_FUND_CRNCY=USD</stp>
        <stp>FA_ADJUSTED=Y</stp>
        <tr r="AT72" s="12"/>
      </tp>
      <tp>
        <v>115.291</v>
        <stp/>
        <stp>##V3_BDPV12</stp>
        <stp>ZEN US EQUITY</stp>
        <stp>IS_RD_EXPEND</stp>
        <stp>[new model.xlsx]Raw (2)!R29C40</stp>
        <stp>BEST_FPERIOD_OVERRIDE=1TY</stp>
        <stp>EQY_FUND_CRNCY=USD</stp>
        <stp>FA_ADJUSTED=Y</stp>
        <tr r="AN29" s="12"/>
      </tp>
      <tp>
        <v>37.470999999999997</v>
        <stp/>
        <stp>##V3_BDPV12</stp>
        <stp>MB US Equity</stp>
        <stp>IS_GENL_&amp;_ADMIN_EXPN_COMP_BASIS</stp>
        <stp>[new model.xlsx]Raw (2)!R27C42</stp>
        <stp>BEST_FPERIOD_OVERRIDE=1TY</stp>
        <stp>EQY_FUND_CRNCY=USD</stp>
        <stp>FA_ADJUSTED=Y</stp>
        <tr r="AP27" s="12"/>
      </tp>
      <tp>
        <v>75.147999999999996</v>
        <stp/>
        <stp>##V3_BDPV12</stp>
        <stp>RNG US EQUITY</stp>
        <stp>IS_RD_EXPEND</stp>
        <stp>[new model.xlsx]Raw (2)!R42C40</stp>
        <stp>BEST_FPERIOD_OVERRIDE=1TY</stp>
        <stp>EQY_FUND_CRNCY=USD</stp>
        <stp>FA_ADJUSTED=Y</stp>
        <tr r="AN42" s="12"/>
      </tp>
      <tp>
        <v>5004.8684000000003</v>
        <stp/>
        <stp>##V3_BDHV12</stp>
        <stp>FICO US Equity</stp>
        <stp>CURR_ENTP_VAL</stp>
        <stp>20181024-1AY</stp>
        <stp>10/24/2018</stp>
        <stp>[new model.xlsx]Sheet1!R7C50</stp>
        <stp>Dir=V</stp>
        <stp>CDR=5D</stp>
        <stp>Days=A</stp>
        <stp>Dts=H</stp>
        <stp>cols=1;rows=262</stp>
        <tr r="AX7" s="184"/>
      </tp>
      <tp>
        <v>-328.25799999999998</v>
        <stp/>
        <stp>##V3_BDPV12</stp>
        <stp>DOCU US Equity</stp>
        <stp>TRAIL_12M_NET_INC</stp>
        <stp>[new model.xlsx]Raw!R69C45</stp>
        <stp>EQY_FUND_CRNCY=USD</stp>
        <stp>FA_ADJUSTED=Y</stp>
        <tr r="AS69" s="4"/>
      </tp>
      <tp>
        <v>1680.1349</v>
        <stp/>
        <stp>##V3_BDHV12</stp>
        <stp>COUP US Equity</stp>
        <stp>CURR_ENTP_VAL</stp>
        <stp>20181024-1AY</stp>
        <stp>10/24/2018</stp>
        <stp>[new model.xlsx]Sheet1!R7C65</stp>
        <stp>Dir=V</stp>
        <stp>CDR=5D</stp>
        <stp>Days=A</stp>
        <stp>Dts=H</stp>
        <stp>cols=1;rows=262</stp>
        <tr r="BM7" s="184"/>
      </tp>
      <tp>
        <v>5.0960000000000001</v>
        <stp/>
        <stp>##V3_BDPV12</stp>
        <stp>BL US EQUITY</stp>
        <stp>BEST_NET_INCOME</stp>
        <stp>[new model.xlsx]Raw (2)!R48C46</stp>
        <stp>BEST_FPERIOD_OVERRIDE=1TY</stp>
        <stp>EQY_FUND_CRNCY=USD</stp>
        <stp>FA_ADJUSTED=Y</stp>
        <tr r="AT48" s="12"/>
      </tp>
      <tp>
        <v>49.579290984860002</v>
        <stp/>
        <stp>##V3_BDPV12</stp>
        <stp>LOGM US Equity</stp>
        <stp>TRAIL_12M_NET_INC</stp>
        <stp>[new model.xlsx]Raw!R90C45</stp>
        <stp>EQY_FUND_CRNCY=USD</stp>
        <stp>FA_ADJUSTED=Y</stp>
        <tr r="AS90" s="4"/>
      </tp>
      <tp>
        <v>2929.7982999999999</v>
        <stp/>
        <stp>##V3_BDHV12</stp>
        <stp>FEYE US Equity</stp>
        <stp>CURR_ENTP_VAL</stp>
        <stp>20181024-1AY</stp>
        <stp>10/24/2018</stp>
        <stp>[new model.xlsx]Sheet1!R7C70</stp>
        <stp>Dir=V</stp>
        <stp>CDR=5D</stp>
        <stp>Days=A</stp>
        <stp>Dts=H</stp>
        <stp>cols=1;rows=262</stp>
        <tr r="BR7" s="184"/>
      </tp>
      <tp>
        <v>0.56935000000000002</v>
        <stp/>
        <stp>##V3_BDPV12</stp>
        <stp>MJCO US Equity</stp>
        <stp>TRAIL_12M_NET_INC</stp>
        <stp>[new model.xlsx]Raw!R203C45</stp>
        <stp>EQY_FUND_CRNCY=USD</stp>
        <stp>FA_ADJUSTED=Y</stp>
        <tr r="AS203" s="4"/>
      </tp>
      <tp>
        <v>1213.4100000000001</v>
        <stp/>
        <stp>##V3_BDHV12</stp>
        <stp>CYBR US Equity</stp>
        <stp>CURR_ENTP_VAL</stp>
        <stp>20181024-1AY</stp>
        <stp>10/24/2018</stp>
        <stp>[new model.xlsx]Sheet1!R7C85</stp>
        <stp>Dir=V</stp>
        <stp>CDR=5D</stp>
        <stp>Days=A</stp>
        <stp>Dts=H</stp>
        <stp>cols=1;rows=262</stp>
        <tr r="CG7" s="184"/>
      </tp>
      <tp>
        <v>-98.666193081661007</v>
        <stp/>
        <stp>##V3_BDPV12</stp>
        <stp>SNCR US Equity</stp>
        <stp>TRAIL_12M_NET_INC</stp>
        <stp>[new model.xlsx]Raw!R202C45</stp>
        <stp>EQY_FUND_CRNCY=USD</stp>
        <stp>FA_ADJUSTED=Y</stp>
        <tr r="AS202" s="4"/>
      </tp>
      <tp>
        <v>-47.676000000000002</v>
        <stp/>
        <stp>##V3_BDPV12</stp>
        <stp>COUP US Equity</stp>
        <stp>TRAIL_12M_NET_INC</stp>
        <stp>[new model.xlsx]Raw!R91C45</stp>
        <stp>EQY_FUND_CRNCY=USD</stp>
        <stp>FA_ADJUSTED=Y</stp>
        <tr r="AS91" s="4"/>
      </tp>
      <tp>
        <v>6086.6997000000001</v>
        <stp/>
        <stp>##V3_BDHV12</stp>
        <stp>NUAN US Equity</stp>
        <stp>CURR_ENTP_VAL</stp>
        <stp>20181024-1AY</stp>
        <stp>10/24/2018</stp>
        <stp>[new model.xlsx]Sheet1!R7C58</stp>
        <stp>Dir=V</stp>
        <stp>CDR=5D</stp>
        <stp>Days=A</stp>
        <stp>Dts=H</stp>
        <stp>cols=1;rows=262</stp>
        <tr r="BF7" s="184"/>
      </tp>
      <tp>
        <v>258.79000000000002</v>
        <stp/>
        <stp>##V3_BDPV12</stp>
        <stp>ZS US Equity</stp>
        <stp>BEST_SALES</stp>
        <stp>[new model.xlsx]Raw (2)!R20C36</stp>
        <stp>BEST_FPERIOD_OVERRIDE=1TY</stp>
        <stp>EQY_FUND_CRNCY=USD</stp>
        <stp>FA_ADJUSTED=Y</stp>
        <tr r="AJ20" s="12"/>
      </tp>
      <tp>
        <v>213.267</v>
        <stp/>
        <stp>##V3_BDPV12</stp>
        <stp>SMAR US Equity</stp>
        <stp>BEST_SALES</stp>
        <stp>[new model.xlsx]Raw!R114C36</stp>
        <stp>BEST_FPERIOD_OVERRIDE=1TY</stp>
        <stp>EQY_FUND_CRNCY=USD</stp>
        <stp>FA_ADJUSTED=Y</stp>
        <tr r="AJ114" s="4"/>
      </tp>
      <tp>
        <v>751.45699999999999</v>
        <stp/>
        <stp>##V3_BDPV12</stp>
        <stp>CMCM US Equity</stp>
        <stp>BEST_SALES</stp>
        <stp>[new model.xlsx]Raw!R164C36</stp>
        <stp>BEST_FPERIOD_OVERRIDE=1TY</stp>
        <stp>EQY_FUND_CRNCY=USD</stp>
        <stp>FA_ADJUSTED=Y</stp>
        <tr r="AJ164" s="4"/>
      </tp>
      <tp t="s">
        <v>#N/A N/A</v>
        <stp/>
        <stp>##V3_BDPV12</stp>
        <stp>MJCO US Equity</stp>
        <stp>BEST_SALES</stp>
        <stp>[new model.xlsx]Raw!R203C36</stp>
        <stp>BEST_FPERIOD_OVERRIDE=1TY</stp>
        <stp>EQY_FUND_CRNCY=USD</stp>
        <stp>FA_ADJUSTED=Y</stp>
        <tr r="AJ203" s="4"/>
      </tp>
      <tp>
        <v>284.92200000000003</v>
        <stp/>
        <stp>##V3_BDPV12</stp>
        <stp>BNFT US Equity</stp>
        <stp>BEST_SALES</stp>
        <stp>[new model.xlsx]Raw!R167C36</stp>
        <stp>BEST_FPERIOD_OVERRIDE=1TY</stp>
        <stp>EQY_FUND_CRNCY=USD</stp>
        <stp>FA_ADJUSTED=Y</stp>
        <tr r="AJ167" s="4"/>
      </tp>
      <tp>
        <v>275.02</v>
        <stp/>
        <stp>##V3_BDPV12</stp>
        <stp>SAIL US Equity</stp>
        <stp>BEST_SALES</stp>
        <stp>[new model.xlsx]Raw!R118C36</stp>
        <stp>BEST_FPERIOD_OVERRIDE=1TY</stp>
        <stp>EQY_FUND_CRNCY=USD</stp>
        <stp>FA_ADJUSTED=Y</stp>
        <tr r="AJ118" s="4"/>
      </tp>
      <tp>
        <v>148.155</v>
        <stp/>
        <stp>##V3_BDPV12</stp>
        <stp>DOMO US Equity</stp>
        <stp>BEST_SALES</stp>
        <stp>[new model.xlsx]Raw!R186C36</stp>
        <stp>BEST_FPERIOD_OVERRIDE=1TY</stp>
        <stp>EQY_FUND_CRNCY=USD</stp>
        <stp>FA_ADJUSTED=Y</stp>
        <tr r="AJ186" s="4"/>
      </tp>
      <tp>
        <v>498.69900000000001</v>
        <stp/>
        <stp>##V3_BDPV12</stp>
        <stp>ELLI US Equity</stp>
        <stp>BEST_SALES</stp>
        <stp>[new model.xlsx]Raw!R105C36</stp>
        <stp>BEST_FPERIOD_OVERRIDE=1TY</stp>
        <stp>EQY_FUND_CRNCY=USD</stp>
        <stp>FA_ADJUSTED=Y</stp>
        <tr r="AJ105" s="4"/>
      </tp>
      <tp>
        <v>13.558999999999997</v>
        <stp/>
        <stp>##V3_BDPV12</stp>
        <stp>PEGA US Equity</stp>
        <stp>TRAIL_12M_EBITDA</stp>
        <stp>[new model.xlsx]Raw (2)!R101C43</stp>
        <stp>EQY_FUND_CRNCY=USD</stp>
        <stp>FA_ADJUSTED=Y</stp>
        <tr r="AQ101" s="12"/>
      </tp>
      <tp>
        <v>89.451999999999998</v>
        <stp/>
        <stp>##V3_BDPV12</stp>
        <stp>RP US Equity</stp>
        <stp>IS_RD_EXPEND</stp>
        <stp>[new model.xlsx]Raw!R75C40</stp>
        <stp>BEST_FPERIOD_OVERRIDE=1TY</stp>
        <stp>EQY_FUND_CRNCY=USD</stp>
        <stp>FA_ADJUSTED=Y</stp>
        <tr r="AN75" s="4"/>
      </tp>
      <tp t="s">
        <v>Application Software</v>
        <stp/>
        <stp>##V3_BDPV12</stp>
        <stp>EBIX US Equity</stp>
        <stp>GICS_SUB_INDUSTRY_NAME</stp>
        <stp>[new model.xlsx]Raw (2)!R77C31</stp>
        <tr r="AE77" s="12"/>
      </tp>
      <tp>
        <v>695.66700000000003</v>
        <stp/>
        <stp>##V3_BDPV12</stp>
        <stp>TIVO US Equity</stp>
        <stp>BEST_SALES</stp>
        <stp>[new model.xlsx]Raw!R150C36</stp>
        <stp>BEST_FPERIOD_OVERRIDE=1TY</stp>
        <stp>EQY_FUND_CRNCY=USD</stp>
        <stp>FA_ADJUSTED=Y</stp>
        <tr r="AJ150" s="4"/>
      </tp>
      <tp>
        <v>0</v>
        <stp/>
        <stp>##V3_BDPV12</stp>
        <stp>WU US Equity</stp>
        <stp>IS_RD_EXPEND</stp>
        <stp>[new model.xlsx]Raw!R60C40</stp>
        <stp>BEST_FPERIOD_OVERRIDE=1TY</stp>
        <stp>EQY_FUND_CRNCY=USD</stp>
        <stp>FA_ADJUSTED=Y</stp>
        <tr r="AN60" s="4"/>
      </tp>
      <tp>
        <v>2004.0070000000001</v>
        <stp/>
        <stp>##V3_BDHV12</stp>
        <stp>CLDR US Equity</stp>
        <stp>CUR_MKT_CAP</stp>
        <stp>10/24/2018</stp>
        <stp>10/24/2018</stp>
        <stp>[new model.xlsx]Raw (2)!R58C32</stp>
        <stp>EQY_FUND_CRNCY=USD</stp>
        <tr r="AF58" s="12"/>
      </tp>
      <tp t="s">
        <v>#N/A N/A</v>
        <stp/>
        <stp>##V3_BDPV12</stp>
        <stp>CASS US Equity</stp>
        <stp>IS_RD_EXPEND</stp>
        <stp>[new model.xlsx]Raw!R173C40</stp>
        <stp>BEST_FPERIOD_OVERRIDE=1TY</stp>
        <stp>EQY_FUND_CRNCY=USD</stp>
        <stp>FA_ADJUSTED=Y</stp>
        <tr r="AN173" s="4"/>
      </tp>
      <tp>
        <v>244.4320043029785</v>
        <stp/>
        <stp>##V3_BDPV12</stp>
        <stp>EGHT US Equity</stp>
        <stp>TRAIL_12M_GROSS_PROFIT</stp>
        <stp>[new model.xlsx]Raw!R140C38</stp>
        <stp>EQY_FUND_CRNCY=USD</stp>
        <stp>FA_ADJUSTED=Y</stp>
        <tr r="AL140" s="4"/>
      </tp>
      <tp>
        <v>212.38900018310545</v>
        <stp/>
        <stp>##V3_BDPV12</stp>
        <stp>FSCT US Equity</stp>
        <stp>TRAIL_12M_GROSS_PROFIT</stp>
        <stp>[new model.xlsx]Raw!R163C38</stp>
        <stp>EQY_FUND_CRNCY=USD</stp>
        <stp>FA_ADJUSTED=Y</stp>
        <tr r="AL163" s="4"/>
      </tp>
      <tp>
        <v>93.233999999999995</v>
        <stp/>
        <stp>##V3_BDPV12</stp>
        <stp>ALTR US Equity</stp>
        <stp>IS_RD_EXPEND</stp>
        <stp>[new model.xlsx]Raw!R112C40</stp>
        <stp>BEST_FPERIOD_OVERRIDE=1TY</stp>
        <stp>EQY_FUND_CRNCY=USD</stp>
        <stp>FA_ADJUSTED=Y</stp>
        <tr r="AN112" s="4"/>
      </tp>
      <tp>
        <v>79.251999999999995</v>
        <stp/>
        <stp>##V3_BDPV12</stp>
        <stp>PCTY US EQUITY</stp>
        <stp>IS_GENL_&amp;_ADMIN_EXPN_COMP_BASIS</stp>
        <stp>[new model.xlsx]Raw (2)!R54C42</stp>
        <stp>BEST_FPERIOD_OVERRIDE=1TY</stp>
        <stp>EQY_FUND_CRNCY=USD</stp>
        <stp>FA_ADJUSTED=Y</stp>
        <tr r="AP54" s="12"/>
      </tp>
      <tp>
        <v>602.83299072265629</v>
        <stp/>
        <stp>##V3_BDPV12</stp>
        <stp>CVLT US Equity</stp>
        <stp>TRAIL_12M_GROSS_PROFIT</stp>
        <stp>[new model.xlsx]Raw!R109C38</stp>
        <stp>EQY_FUND_CRNCY=USD</stp>
        <stp>FA_ADJUSTED=Y</stp>
        <tr r="AL109" s="4"/>
      </tp>
      <tp>
        <v>123.58899804687501</v>
        <stp/>
        <stp>##V3_BDPV12</stp>
        <stp>BNFT US Equity</stp>
        <stp>TRAIL_12M_GROSS_PROFIT</stp>
        <stp>[new model.xlsx]Raw!R167C38</stp>
        <stp>EQY_FUND_CRNCY=USD</stp>
        <stp>FA_ADJUSTED=Y</stp>
        <tr r="AL167" s="4"/>
      </tp>
      <tp>
        <v>0</v>
        <stp/>
        <stp>##V3_BDPV12</stp>
        <stp>EVOP US Equity</stp>
        <stp>IS_RD_EXPEND</stp>
        <stp>[new model.xlsx]Raw!R130C40</stp>
        <stp>BEST_FPERIOD_OVERRIDE=1TY</stp>
        <stp>EQY_FUND_CRNCY=USD</stp>
        <stp>FA_ADJUSTED=Y</stp>
        <tr r="AN130" s="4"/>
      </tp>
      <tp>
        <v>-4.5419999999999998</v>
        <stp/>
        <stp>##V3_BDPV12</stp>
        <stp>DOCU US EQUITY</stp>
        <stp>BEST_NET_INCOME</stp>
        <stp>[new model.xlsx]Raw (2)!R37C46</stp>
        <stp>BEST_FPERIOD_OVERRIDE=1TY</stp>
        <stp>EQY_FUND_CRNCY=USD</stp>
        <stp>FA_ADJUSTED=Y</stp>
        <tr r="AT37" s="12"/>
      </tp>
      <tp>
        <v>71.504999999999995</v>
        <stp/>
        <stp>##V3_BDPV12</stp>
        <stp>ZNGA US Equity</stp>
        <stp>BEST_GROSS_MARGIN</stp>
        <stp>[new model.xlsx]Raw (2)!R93C39</stp>
        <stp>BEST_FPERIOD_OVERRIDE=1TY</stp>
        <stp>EQY_FUND_CRNCY=USD</stp>
        <stp>FA_ADJUSTED=Y</stp>
        <tr r="AM93" s="12"/>
      </tp>
      <tp>
        <v>139.10900132751465</v>
        <stp/>
        <stp>##V3_BDPV12</stp>
        <stp>INST US Equity</stp>
        <stp>TRAIL_12M_GROSS_PROFIT</stp>
        <stp>[new model.xlsx]Raw!R166C38</stp>
        <stp>EQY_FUND_CRNCY=USD</stp>
        <stp>FA_ADJUSTED=Y</stp>
        <tr r="AL166" s="4"/>
      </tp>
      <tp>
        <v>0</v>
        <stp/>
        <stp>##V3_BDPV12</stp>
        <stp>III US Equity</stp>
        <stp>IS_RD_EXPEND</stp>
        <stp>[new model.xlsx]Raw!R217C40</stp>
        <stp>BEST_FPERIOD_OVERRIDE=1TY</stp>
        <stp>EQY_FUND_CRNCY=USD</stp>
        <stp>FA_ADJUSTED=Y</stp>
        <tr r="AN217" s="4"/>
      </tp>
      <tp>
        <v>90.85</v>
        <stp/>
        <stp>##V3_BDPV12</stp>
        <stp>SNCR US Equity</stp>
        <stp>IS_RD_EXPEND</stp>
        <stp>[new model.xlsx]Raw!R202C40</stp>
        <stp>BEST_FPERIOD_OVERRIDE=1TY</stp>
        <stp>EQY_FUND_CRNCY=USD</stp>
        <stp>FA_ADJUSTED=Y</stp>
        <tr r="AN202" s="4"/>
      </tp>
      <tp>
        <v>135.92899801635741</v>
        <stp/>
        <stp>##V3_BDPV12</stp>
        <stp>XNET US Equity</stp>
        <stp>TRAIL_12M_GROSS_PROFIT</stp>
        <stp>[new model.xlsx]Raw!R192C38</stp>
        <stp>EQY_FUND_CRNCY=USD</stp>
        <stp>FA_ADJUSTED=Y</stp>
        <tr r="AL192" s="4"/>
      </tp>
      <tp>
        <v>758.39999389648437</v>
        <stp/>
        <stp>##V3_BDPV12</stp>
        <stp>MGI US Equity</stp>
        <stp>TRAIL_12M_GROSS_PROFIT</stp>
        <stp>[new model.xlsx]Raw!R204C38</stp>
        <stp>EQY_FUND_CRNCY=USD</stp>
        <stp>FA_ADJUSTED=Y</stp>
        <tr r="AL204" s="4"/>
      </tp>
      <tp>
        <v>115.24199906921388</v>
        <stp/>
        <stp>##V3_BDPV12</stp>
        <stp>III US Equity</stp>
        <stp>TRAIL_12M_GROSS_PROFIT</stp>
        <stp>[new model.xlsx]Raw!R217C38</stp>
        <stp>EQY_FUND_CRNCY=USD</stp>
        <stp>FA_ADJUSTED=Y</stp>
        <tr r="AL217" s="4"/>
      </tp>
      <tp>
        <v>1.7999999999999998</v>
        <stp/>
        <stp>##V3_BDPV12</stp>
        <stp>UEPS US Equity</stp>
        <stp>IS_RD_EXPEND</stp>
        <stp>[new model.xlsx]Raw!R193C40</stp>
        <stp>BEST_FPERIOD_OVERRIDE=1TY</stp>
        <stp>EQY_FUND_CRNCY=USD</stp>
        <stp>FA_ADJUSTED=Y</stp>
        <tr r="AN193" s="4"/>
      </tp>
      <tp>
        <v>919.6919954833985</v>
        <stp/>
        <stp>##V3_BDPV12</stp>
        <stp>TVPT US Equity</stp>
        <stp>TRAIL_12M_GROSS_PROFIT</stp>
        <stp>[new model.xlsx]Raw!R132C38</stp>
        <stp>EQY_FUND_CRNCY=USD</stp>
        <stp>FA_ADJUSTED=Y</stp>
        <tr r="AL132" s="4"/>
      </tp>
      <tp>
        <v>71.055999999999997</v>
        <stp/>
        <stp>##V3_BDPV12</stp>
        <stp>EVBG US Equity</stp>
        <stp>BEST_GROSS_MARGIN</stp>
        <stp>[new model.xlsx]Raw (2)!R25C39</stp>
        <stp>BEST_FPERIOD_OVERRIDE=1TY</stp>
        <stp>EQY_FUND_CRNCY=USD</stp>
        <stp>FA_ADJUSTED=Y</stp>
        <tr r="AM25" s="12"/>
      </tp>
      <tp>
        <v>770.49898681640627</v>
        <stp/>
        <stp>##V3_BDPV12</stp>
        <stp>VRNT US Equity</stp>
        <stp>TRAIL_12M_GROSS_PROFIT</stp>
        <stp>[new model.xlsx]Raw!R102C38</stp>
        <stp>EQY_FUND_CRNCY=USD</stp>
        <stp>FA_ADJUSTED=Y</stp>
        <tr r="AL102" s="4"/>
      </tp>
      <tp>
        <v>158.97299676513671</v>
        <stp/>
        <stp>##V3_BDPV12</stp>
        <stp>YEXT US Equity</stp>
        <stp>TRAIL_12M_GROSS_PROFIT</stp>
        <stp>[new model.xlsx]Raw!R135C38</stp>
        <stp>EQY_FUND_CRNCY=USD</stp>
        <stp>FA_ADJUSTED=Y</stp>
        <tr r="AL135" s="4"/>
      </tp>
      <tp>
        <v>31.135000000000002</v>
        <stp/>
        <stp>##V3_BDPV12</stp>
        <stp>ZS US Equity</stp>
        <stp>IS_GENL_&amp;_ADMIN_EXPN_COMP_BASIS</stp>
        <stp>[new model.xlsx]Raw (2)!R20C42</stp>
        <stp>BEST_FPERIOD_OVERRIDE=1TY</stp>
        <stp>EQY_FUND_CRNCY=USD</stp>
        <stp>FA_ADJUSTED=Y</stp>
        <tr r="AP20" s="12"/>
      </tp>
      <tp t="s">
        <v>Internet Services &amp; Infrastruc</v>
        <stp/>
        <stp>##V3_BDPV12</stp>
        <stp>WIX US Equity</stp>
        <stp>GICS_SUB_INDUSTRY_NAME</stp>
        <stp>[new model.xlsx]Raw (2)!R30C31</stp>
        <tr r="AE30" s="12"/>
      </tp>
      <tp>
        <v>95.429000000000002</v>
        <stp/>
        <stp>##V3_BDPV12</stp>
        <stp>OMCL US Equity</stp>
        <stp>TRAIL_12M_EBITDA</stp>
        <stp>[new model.xlsx]Raw (2)!R96C43</stp>
        <stp>EQY_FUND_CRNCY=USD</stp>
        <stp>FA_ADJUSTED=Y</stp>
        <tr r="AQ96" s="12"/>
      </tp>
      <tp>
        <v>4971.3308999999999</v>
        <stp/>
        <stp>##V3_BDHV12</stp>
        <stp>CNDT US Equity</stp>
        <stp>CURR_ENTP_VAL</stp>
        <stp>20181024-1AY</stp>
        <stp>10/24/2018</stp>
        <stp>[new model.xlsx]Sheet1!R7C62</stp>
        <stp>Dir=V</stp>
        <stp>CDR=5D</stp>
        <stp>Days=A</stp>
        <stp>Dts=H</stp>
        <stp>cols=1;rows=262</stp>
        <tr r="BJ7" s="184"/>
      </tp>
      <tp>
        <v>112.97499999999999</v>
        <stp/>
        <stp>##V3_BDPV12</stp>
        <stp>RP US EQUITY</stp>
        <stp>IS_GENL_&amp;_ADMIN_EXPN_COMP_BASIS</stp>
        <stp>[new model.xlsx]Raw (2)!R50C42</stp>
        <stp>BEST_FPERIOD_OVERRIDE=1TY</stp>
        <stp>EQY_FUND_CRNCY=USD</stp>
        <stp>FA_ADJUSTED=Y</stp>
        <tr r="AP50" s="12"/>
      </tp>
      <tp>
        <v>822.62414000000001</v>
        <stp/>
        <stp>##V3_BDPV12</stp>
        <stp>CHKP US Equity</stp>
        <stp>TRAIL_12M_NET_INC</stp>
        <stp>[new model.xlsx]Raw!R38C45</stp>
        <stp>EQY_FUND_CRNCY=USD</stp>
        <stp>FA_ADJUSTED=Y</stp>
        <tr r="AS38" s="4"/>
      </tp>
      <tp>
        <v>272.97500000000002</v>
        <stp/>
        <stp>##V3_BDPV12</stp>
        <stp>LPSN US Equity</stp>
        <stp>BEST_SALES</stp>
        <stp>[new model.xlsx]Raw (2)!R95C36</stp>
        <stp>BEST_FPERIOD_OVERRIDE=1TY</stp>
        <stp>EQY_FUND_CRNCY=USD</stp>
        <stp>FA_ADJUSTED=Y</stp>
        <tr r="AJ95" s="12"/>
      </tp>
      <tp>
        <v>854.48599999999999</v>
        <stp/>
        <stp>##V3_BDPV12</stp>
        <stp>OMCL US Equity</stp>
        <stp>BEST_SALES</stp>
        <stp>[new model.xlsx]Raw (2)!R96C36</stp>
        <stp>BEST_FPERIOD_OVERRIDE=1TY</stp>
        <stp>EQY_FUND_CRNCY=USD</stp>
        <stp>FA_ADJUSTED=Y</stp>
        <tr r="AJ96" s="12"/>
      </tp>
      <tp>
        <v>66.976529650974001</v>
        <stp/>
        <stp>##V3_BDPV12</stp>
        <stp>CSGS US Equity</stp>
        <stp>TRAIL_12M_NET_INC</stp>
        <stp>[new model.xlsx]Raw!R161C45</stp>
        <stp>EQY_FUND_CRNCY=USD</stp>
        <stp>FA_ADJUSTED=Y</stp>
        <tr r="AS161" s="4"/>
      </tp>
      <tp>
        <v>65.876939999999991</v>
        <stp/>
        <stp>##V3_BDPV12</stp>
        <stp>PRGS US Equity</stp>
        <stp>TRAIL_12M_NET_INC</stp>
        <stp>[new model.xlsx]Raw!R152C45</stp>
        <stp>EQY_FUND_CRNCY=USD</stp>
        <stp>FA_ADJUSTED=Y</stp>
        <tr r="AS152" s="4"/>
      </tp>
      <tp>
        <v>3030.489</v>
        <stp/>
        <stp>##V3_BDPV12</stp>
        <stp>ADSK US Equity</stp>
        <stp>BEST_SALES</stp>
        <stp>[new model.xlsx]Raw (2)!R78C36</stp>
        <stp>BEST_FPERIOD_OVERRIDE=1TY</stp>
        <stp>EQY_FUND_CRNCY=USD</stp>
        <stp>FA_ADJUSTED=Y</stp>
        <tr r="AJ78" s="12"/>
      </tp>
      <tp>
        <v>283.07100000000003</v>
        <stp/>
        <stp>##V3_BDPV12</stp>
        <stp>MB US Equity</stp>
        <stp>BEST_SALES</stp>
        <stp>[new model.xlsx]Raw (2)!R27C36</stp>
        <stp>BEST_FPERIOD_OVERRIDE=1TY</stp>
        <stp>EQY_FUND_CRNCY=USD</stp>
        <stp>FA_ADJUSTED=Y</stp>
        <tr r="AJ27" s="12"/>
      </tp>
      <tp t="s">
        <v>Application Software</v>
        <stp/>
        <stp>##V3_BDPV12</stp>
        <stp>GBG LN Equity</stp>
        <stp>GICS_SUB_INDUSTRY_NAME</stp>
        <stp>[new model.xlsx]Raw (2)!R103C31</stp>
        <tr r="AE103" s="12"/>
      </tp>
      <tp>
        <v>0</v>
        <stp/>
        <stp>##V3_BDPV12</stp>
        <stp>V US Equity</stp>
        <stp>IS_RD_EXPEND</stp>
        <stp>[new model.xlsx]Raw!R15C40</stp>
        <stp>BEST_FPERIOD_OVERRIDE=1TY</stp>
        <stp>EQY_FUND_CRNCY=USD</stp>
        <stp>FA_ADJUSTED=Y</stp>
        <tr r="AN15" s="4"/>
      </tp>
      <tp>
        <v>-33.329000000000001</v>
        <stp/>
        <stp>##V3_BDPV12</stp>
        <stp>PRSM LN Equity</stp>
        <stp>BEST_NET_INCOME</stp>
        <stp>[new model.xlsx]Raw (2)!R74C46</stp>
        <stp>BEST_FPERIOD_OVERRIDE=1TY</stp>
        <stp>EQY_FUND_CRNCY=USD</stp>
        <stp>FA_ADJUSTED=Y</stp>
        <tr r="AT74" s="12"/>
      </tp>
      <tp>
        <v>413.565</v>
        <stp/>
        <stp>##V3_BDPV12</stp>
        <stp>ALTR US Equity</stp>
        <stp>BEST_SALES</stp>
        <stp>[new model.xlsx]Raw!R112C36</stp>
        <stp>BEST_FPERIOD_OVERRIDE=1TY</stp>
        <stp>EQY_FUND_CRNCY=USD</stp>
        <stp>FA_ADJUSTED=Y</stp>
        <tr r="AJ112" s="4"/>
      </tp>
      <tp t="s">
        <v>#N/A N/A</v>
        <stp/>
        <stp>##V3_BDPV12</stp>
        <stp>WU US Equity</stp>
        <stp>IS_S&amp;M_EXPENSE_COMP_BASIS</stp>
        <stp>[new model.xlsx]Raw!R60C41</stp>
        <stp>BEST_FPERIOD_OVERRIDE=1TY</stp>
        <stp>EQY_FUND_CRNCY=USD</stp>
        <stp>FA_ADJUSTED=Y</stp>
        <tr r="AO60" s="4"/>
      </tp>
      <tp>
        <v>116.40900000000001</v>
        <stp/>
        <stp>##V3_BDPV12</stp>
        <stp>ZS US Equity</stp>
        <stp>IS_S&amp;M_EXPENSE_COMP_BASIS</stp>
        <stp>[new model.xlsx]Raw!R86C41</stp>
        <stp>BEST_FPERIOD_OVERRIDE=1TY</stp>
        <stp>EQY_FUND_CRNCY=USD</stp>
        <stp>FA_ADJUSTED=Y</stp>
        <tr r="AO86" s="4"/>
      </tp>
      <tp>
        <v>165.07900000000001</v>
        <stp/>
        <stp>##V3_BDPV12</stp>
        <stp>RP US Equity</stp>
        <stp>IS_S&amp;M_EXPENSE_COMP_BASIS</stp>
        <stp>[new model.xlsx]Raw!R75C41</stp>
        <stp>BEST_FPERIOD_OVERRIDE=1TY</stp>
        <stp>EQY_FUND_CRNCY=USD</stp>
        <stp>FA_ADJUSTED=Y</stp>
        <tr r="AO75" s="4"/>
      </tp>
      <tp>
        <v>14.941393999999999</v>
        <stp/>
        <stp>##V3_BDPV12</stp>
        <stp>AMBR US Equity</stp>
        <stp>IS_RD_EXPEND</stp>
        <stp>[new model.xlsx]Raw!R205C40</stp>
        <stp>BEST_FPERIOD_OVERRIDE=1TY</stp>
        <stp>EQY_FUND_CRNCY=USD</stp>
        <stp>FA_ADJUSTED=Y</stp>
        <tr r="AN205" s="4"/>
      </tp>
      <tp>
        <v>27.936</v>
        <stp/>
        <stp>##V3_BDPV12</stp>
        <stp>AGYS US Equity</stp>
        <stp>IS_RD_EXPEND</stp>
        <stp>[new model.xlsx]Raw!R194C40</stp>
        <stp>BEST_FPERIOD_OVERRIDE=1TY</stp>
        <stp>EQY_FUND_CRNCY=USD</stp>
        <stp>FA_ADJUSTED=Y</stp>
        <tr r="AN194" s="4"/>
      </tp>
      <tp>
        <v>413.62999890136717</v>
        <stp/>
        <stp>##V3_BDPV12</stp>
        <stp>CSGS US Equity</stp>
        <stp>TRAIL_12M_GROSS_PROFIT</stp>
        <stp>[new model.xlsx]Raw!R161C38</stp>
        <stp>EQY_FUND_CRNCY=USD</stp>
        <stp>FA_ADJUSTED=Y</stp>
        <tr r="AL161" s="4"/>
      </tp>
      <tp>
        <v>47.434999999999995</v>
        <stp/>
        <stp>##V3_BDPV12</stp>
        <stp>FSCT US Equity</stp>
        <stp>IS_RD_EXPEND</stp>
        <stp>[new model.xlsx]Raw!R163C40</stp>
        <stp>BEST_FPERIOD_OVERRIDE=1TY</stp>
        <stp>EQY_FUND_CRNCY=USD</stp>
        <stp>FA_ADJUSTED=Y</stp>
        <tr r="AN163" s="4"/>
      </tp>
      <tp t="s">
        <v>#N/A N/A</v>
        <stp/>
        <stp>##V3_BDPV12</stp>
        <stp>CASS US Equity</stp>
        <stp>TRAIL_12M_GROSS_PROFIT</stp>
        <stp>[new model.xlsx]Raw!R173C38</stp>
        <stp>EQY_FUND_CRNCY=USD</stp>
        <stp>FA_ADJUSTED=Y</stp>
        <tr r="AL173" s="4"/>
      </tp>
      <tp>
        <v>0</v>
        <stp/>
        <stp>##V3_BDPV12</stp>
        <stp>EXLS US Equity</stp>
        <stp>IS_RD_EXPEND</stp>
        <stp>[new model.xlsx]Raw!R124C40</stp>
        <stp>BEST_FPERIOD_OVERRIDE=1TY</stp>
        <stp>EQY_FUND_CRNCY=USD</stp>
        <stp>FA_ADJUSTED=Y</stp>
        <tr r="AN124" s="4"/>
      </tp>
      <tp>
        <v>172.6714568461538</v>
        <stp/>
        <stp>##V3_BDPV12</stp>
        <stp>SDL LN Equity</stp>
        <stp>IS_GENL_&amp;_ADMIN_EXPN_COMP_BASIS</stp>
        <stp>[new model.xlsx]Raw (2)!R104C42</stp>
        <stp>BEST_FPERIOD_OVERRIDE=1TY</stp>
        <stp>EQY_FUND_CRNCY=USD</stp>
        <stp>FA_ADJUSTED=Y</stp>
        <tr r="AP104" s="12"/>
      </tp>
      <tp>
        <v>2370.3895000000002</v>
        <stp/>
        <stp>##V3_BDHV12</stp>
        <stp>DSG CN Equity</stp>
        <stp>CURR_ENTP_VAL</stp>
        <stp>10/24/2018</stp>
        <stp>10/24/2018</stp>
        <stp>[new model.xlsx]Raw!R116C34</stp>
        <stp>EQY_FUND_CRNCY=USD</stp>
        <tr r="AH116" s="4"/>
      </tp>
      <tp>
        <v>32.983000000000004</v>
        <stp/>
        <stp>##V3_BDPV12</stp>
        <stp>TRHC US Equity</stp>
        <stp>BEST_GROSS_MARGIN</stp>
        <stp>[new model.xlsx]Raw (2)!R76C39</stp>
        <stp>BEST_FPERIOD_OVERRIDE=1TY</stp>
        <stp>EQY_FUND_CRNCY=USD</stp>
        <stp>FA_ADJUSTED=Y</stp>
        <tr r="AM76" s="12"/>
      </tp>
      <tp>
        <v>286.8079957885742</v>
        <stp/>
        <stp>##V3_BDPV12</stp>
        <stp>EXLS US Equity</stp>
        <stp>TRAIL_12M_GROSS_PROFIT</stp>
        <stp>[new model.xlsx]Raw!R124C38</stp>
        <stp>EQY_FUND_CRNCY=USD</stp>
        <stp>FA_ADJUSTED=Y</stp>
        <tr r="AL124" s="4"/>
      </tp>
      <tp t="s">
        <v>Application Software</v>
        <stp/>
        <stp>##V3_BDPV12</stp>
        <stp>YEXT US EQUITY</stp>
        <stp>GICS_SUB_INDUSTRY_NAME</stp>
        <stp>[new model.xlsx]Raw (2)!R39C31</stp>
        <tr r="AE39" s="12"/>
      </tp>
      <tp>
        <v>67.786000000000001</v>
        <stp/>
        <stp>##V3_BDPV12</stp>
        <stp>ELLI US EQUITY</stp>
        <stp>BEST_NET_INCOME</stp>
        <stp>[new model.xlsx]Raw (2)!R63C46</stp>
        <stp>BEST_FPERIOD_OVERRIDE=1TY</stp>
        <stp>EQY_FUND_CRNCY=USD</stp>
        <stp>FA_ADJUSTED=Y</stp>
        <tr r="AT63" s="12"/>
      </tp>
      <tp t="s">
        <v>Application Software</v>
        <stp/>
        <stp>##V3_BDPV12</stp>
        <stp>NEWR US EQUITY</stp>
        <stp>GICS_SUB_INDUSTRY_NAME</stp>
        <stp>[new model.xlsx]Raw (2)!R36C31</stp>
        <tr r="AE36" s="12"/>
      </tp>
      <tp>
        <v>68.015000747680659</v>
        <stp/>
        <stp>##V3_BDPV12</stp>
        <stp>AGYS US Equity</stp>
        <stp>TRAIL_12M_GROSS_PROFIT</stp>
        <stp>[new model.xlsx]Raw!R194C38</stp>
        <stp>EQY_FUND_CRNCY=USD</stp>
        <stp>FA_ADJUSTED=Y</stp>
        <tr r="AL194" s="4"/>
      </tp>
      <tp t="s">
        <v>#N/A N/A</v>
        <stp/>
        <stp>##V3_BDPV12</stp>
        <stp>IIIV US Equity</stp>
        <stp>IS_RD_EXPEND</stp>
        <stp>[new model.xlsx]Raw!R181C40</stp>
        <stp>BEST_FPERIOD_OVERRIDE=1TY</stp>
        <stp>EQY_FUND_CRNCY=USD</stp>
        <stp>FA_ADJUSTED=Y</stp>
        <tr r="AN181" s="4"/>
      </tp>
      <tp>
        <v>91.647000000000006</v>
        <stp/>
        <stp>##V3_BDPV12</stp>
        <stp>PAYC US EQUITY</stp>
        <stp>IS_GENL_&amp;_ADMIN_EXPN_COMP_BASIS</stp>
        <stp>[new model.xlsx]Raw (2)!R41C42</stp>
        <stp>BEST_FPERIOD_OVERRIDE=1TY</stp>
        <stp>EQY_FUND_CRNCY=USD</stp>
        <stp>FA_ADJUSTED=Y</stp>
        <tr r="AP41" s="12"/>
      </tp>
      <tp>
        <v>0</v>
        <stp/>
        <stp>##V3_BDPV12</stp>
        <stp>SUM CN Equity</stp>
        <stp>IS_RD_EXPEND</stp>
        <stp>[new model.xlsx]Raw!R184C40</stp>
        <stp>BEST_FPERIOD_OVERRIDE=1TY</stp>
        <stp>EQY_FUND_CRNCY=USD</stp>
        <stp>FA_ADJUSTED=Y</stp>
        <tr r="AN184" s="4"/>
      </tp>
      <tp>
        <v>192.18800000000002</v>
        <stp/>
        <stp>##V3_BDPV12</stp>
        <stp>ULTI US EQUITY</stp>
        <stp>BEST_NET_INCOME</stp>
        <stp>[new model.xlsx]Raw (2)!R53C46</stp>
        <stp>BEST_FPERIOD_OVERRIDE=1TY</stp>
        <stp>EQY_FUND_CRNCY=USD</stp>
        <stp>FA_ADJUSTED=Y</stp>
        <tr r="AT53" s="12"/>
      </tp>
      <tp>
        <v>204.53899829101562</v>
        <stp/>
        <stp>##V3_BDPV12</stp>
        <stp>QLYS US Equity</stp>
        <stp>TRAIL_12M_GROSS_PROFIT</stp>
        <stp>[new model.xlsx]Raw!R100C38</stp>
        <stp>EQY_FUND_CRNCY=USD</stp>
        <stp>FA_ADJUSTED=Y</stp>
        <tr r="AL100" s="4"/>
      </tp>
      <tp t="s">
        <v>Application Software</v>
        <stp/>
        <stp>##V3_BDPV12</stp>
        <stp>SEND US EQUITY</stp>
        <stp>GICS_SUB_INDUSTRY_NAME</stp>
        <stp>[new model.xlsx]Raw (2)!R47C31</stp>
        <tr r="AE47" s="12"/>
      </tp>
      <tp>
        <v>88.350000000000009</v>
        <stp/>
        <stp>##V3_BDPV12</stp>
        <stp>ADBE US Equity</stp>
        <stp>BEST_GROSS_MARGIN</stp>
        <stp>[new model.xlsx]Raw (2)!R80C39</stp>
        <stp>BEST_FPERIOD_OVERRIDE=1TY</stp>
        <stp>EQY_FUND_CRNCY=USD</stp>
        <stp>FA_ADJUSTED=Y</stp>
        <tr r="AM80" s="12"/>
      </tp>
      <tp>
        <v>333.70999957275393</v>
        <stp/>
        <stp>##V3_BDPV12</stp>
        <stp>PRGS US Equity</stp>
        <stp>TRAIL_12M_GROSS_PROFIT</stp>
        <stp>[new model.xlsx]Raw!R152C38</stp>
        <stp>EQY_FUND_CRNCY=USD</stp>
        <stp>FA_ADJUSTED=Y</stp>
        <tr r="AL152" s="4"/>
      </tp>
      <tp>
        <v>230.15799713134766</v>
        <stp/>
        <stp>##V3_BDPV12</stp>
        <stp>VRNS US Equity</stp>
        <stp>TRAIL_12M_GROSS_PROFIT</stp>
        <stp>[new model.xlsx]Raw!R134C38</stp>
        <stp>EQY_FUND_CRNCY=USD</stp>
        <stp>FA_ADJUSTED=Y</stp>
        <tr r="AL134" s="4"/>
      </tp>
      <tp>
        <v>47.369</v>
        <stp/>
        <stp>##V3_BDPV12</stp>
        <stp>VRNS US Equity</stp>
        <stp>IS_RD_EXPEND</stp>
        <stp>[new model.xlsx]Raw!R134C40</stp>
        <stp>BEST_FPERIOD_OVERRIDE=1TY</stp>
        <stp>EQY_FUND_CRNCY=USD</stp>
        <stp>FA_ADJUSTED=Y</stp>
        <tr r="AN134" s="4"/>
      </tp>
      <tp t="s">
        <v>#N/A N/A</v>
        <stp/>
        <stp>##V3_BDPV12</stp>
        <stp>SUM CN Equity</stp>
        <stp>TRAIL_12M_GROSS_PROFIT</stp>
        <stp>[new model.xlsx]Raw!R184C38</stp>
        <stp>EQY_FUND_CRNCY=USD</stp>
        <stp>FA_ADJUSTED=Y</stp>
        <tr r="AL184" s="4"/>
      </tp>
      <tp>
        <v>107.50999853515624</v>
        <stp/>
        <stp>##V3_BDPV12</stp>
        <stp>SPNS US Equity</stp>
        <stp>TRAIL_12M_GROSS_PROFIT</stp>
        <stp>[new model.xlsx]Raw!R180C38</stp>
        <stp>EQY_FUND_CRNCY=USD</stp>
        <stp>FA_ADJUSTED=Y</stp>
        <tr r="AL180" s="4"/>
      </tp>
      <tp t="s">
        <v>Health Care Technology</v>
        <stp/>
        <stp>##V3_BDPV12</stp>
        <stp>VEEV US EQUITY</stp>
        <stp>GICS_SUB_INDUSTRY_NAME</stp>
        <stp>[new model.xlsx]Raw (2)!R56C31</stp>
        <tr r="AE56" s="12"/>
      </tp>
      <tp>
        <v>-119.143</v>
        <stp/>
        <stp>##V3_BDPV12</stp>
        <stp>ZEN US Equity</stp>
        <stp>TRAIL_12M_NET_INC</stp>
        <stp>[new model.xlsx]Raw!R70C45</stp>
        <stp>EQY_FUND_CRNCY=USD</stp>
        <stp>FA_ADJUSTED=Y</stp>
        <tr r="AS70" s="4"/>
      </tp>
      <tp>
        <v>284.01499859619139</v>
        <stp/>
        <stp>##V3_BDPV12</stp>
        <stp>UEPS US Equity</stp>
        <stp>TRAIL_12M_GROSS_PROFIT</stp>
        <stp>[new model.xlsx]Raw!R193C38</stp>
        <stp>EQY_FUND_CRNCY=USD</stp>
        <stp>FA_ADJUSTED=Y</stp>
        <tr r="AL193" s="4"/>
      </tp>
      <tp t="s">
        <v>Application Software</v>
        <stp/>
        <stp>##V3_BDPV12</stp>
        <stp>TEAM US EQUITY</stp>
        <stp>GICS_SUB_INDUSTRY_NAME</stp>
        <stp>[new model.xlsx]Raw (2)!R33C31</stp>
        <tr r="AE33" s="12"/>
      </tp>
      <tp>
        <v>278.02500000000003</v>
        <stp/>
        <stp>##V3_BDPV12</stp>
        <stp>ZUO US Equity</stp>
        <stp>BEST_SALES</stp>
        <stp>[new model.xlsx]Raw!R127C36</stp>
        <stp>BEST_FPERIOD_OVERRIDE=1TY</stp>
        <stp>EQY_FUND_CRNCY=USD</stp>
        <stp>FA_ADJUSTED=Y</stp>
        <tr r="AJ127" s="4"/>
      </tp>
      <tp t="s">
        <v>#N/A N/A</v>
        <stp/>
        <stp>##V3_BDPV12</stp>
        <stp>TYL US Equity</stp>
        <stp>IS_GENL_&amp;_ADMIN_EXPN_COMP_BASIS</stp>
        <stp>[new model.xlsx]Raw (2)!R87C42</stp>
        <stp>BEST_FPERIOD_OVERRIDE=1TY</stp>
        <stp>EQY_FUND_CRNCY=USD</stp>
        <stp>FA_ADJUSTED=Y</stp>
        <tr r="AP87" s="12"/>
      </tp>
      <tp>
        <v>176.65600000000001</v>
        <stp/>
        <stp>##V3_BDPV12</stp>
        <stp>TDC US Equity</stp>
        <stp>BEST_NET_INCOME</stp>
        <stp>[new model.xlsx]Raw (2)!R68C46</stp>
        <stp>BEST_FPERIOD_OVERRIDE=1TY</stp>
        <stp>EQY_FUND_CRNCY=USD</stp>
        <stp>FA_ADJUSTED=Y</stp>
        <tr r="AT68" s="12"/>
      </tp>
      <tp>
        <v>26.414999999999999</v>
        <stp/>
        <stp>##V3_BDPV12</stp>
        <stp>KXS CN Equity</stp>
        <stp>BEST_NET_INCOME</stp>
        <stp>[new model.xlsx]Raw (2)!R81C46</stp>
        <stp>BEST_FPERIOD_OVERRIDE=1TY</stp>
        <stp>EQY_FUND_CRNCY=USD</stp>
        <stp>FA_ADJUSTED=Y</stp>
        <tr r="AT81" s="12"/>
      </tp>
      <tp>
        <v>469</v>
        <stp/>
        <stp>##V3_BDPV12</stp>
        <stp>EA US Equity</stp>
        <stp>IS_GENL_&amp;_ADMIN_EXPN_COMP_BASIS</stp>
        <stp>[new model.xlsx]Raw (2)!R91C42</stp>
        <stp>BEST_FPERIOD_OVERRIDE=1TY</stp>
        <stp>EQY_FUND_CRNCY=USD</stp>
        <stp>FA_ADJUSTED=Y</stp>
        <tr r="AP91" s="12"/>
      </tp>
      <tp>
        <v>-45.387645569620005</v>
        <stp/>
        <stp>##V3_BDPV12</stp>
        <stp>WK US Equity</stp>
        <stp>TRAIL_12M_EBITDA</stp>
        <stp>[new model.xlsx]Raw (2)!R64C43</stp>
        <stp>EQY_FUND_CRNCY=USD</stp>
        <stp>FA_ADJUSTED=Y</stp>
        <tr r="AQ64" s="12"/>
      </tp>
      <tp>
        <v>131.72335000000001</v>
        <stp/>
        <stp>##V3_BDPV12</stp>
        <stp>FICO US Equity</stp>
        <stp>TRAIL_12M_NET_INC</stp>
        <stp>[new model.xlsx]Raw!R72C45</stp>
        <stp>EQY_FUND_CRNCY=USD</stp>
        <stp>FA_ADJUSTED=Y</stp>
        <tr r="AS72" s="4"/>
      </tp>
      <tp>
        <v>-17.178999999999998</v>
        <stp/>
        <stp>##V3_BDPV12</stp>
        <stp>MB US Equity</stp>
        <stp>TRAIL_12M_EBITDA</stp>
        <stp>[new model.xlsx]Raw (2)!R27C43</stp>
        <stp>EQY_FUND_CRNCY=USD</stp>
        <stp>FA_ADJUSTED=Y</stp>
        <tr r="AQ27" s="12"/>
      </tp>
      <tp t="s">
        <v>#N/A N/A</v>
        <stp/>
        <stp>##V3_BDPV12</stp>
        <stp>ZS US Equity</stp>
        <stp>TRAIL_12M_EBITDA</stp>
        <stp>[new model.xlsx]Raw (2)!R20C43</stp>
        <stp>EQY_FUND_CRNCY=USD</stp>
        <stp>FA_ADJUSTED=Y</stp>
        <tr r="AQ20" s="12"/>
      </tp>
      <tp>
        <v>-66.082999999999998</v>
        <stp/>
        <stp>##V3_BDPV12</stp>
        <stp>PS US Equity</stp>
        <stp>TRAIL_12M_EBITDA</stp>
        <stp>[new model.xlsx]Raw (2)!R24C43</stp>
        <stp>EQY_FUND_CRNCY=USD</stp>
        <stp>FA_ADJUSTED=Y</stp>
        <tr r="AQ24" s="12"/>
      </tp>
      <tp>
        <v>564</v>
        <stp/>
        <stp>##V3_BDPV12</stp>
        <stp>AZPN US Equity</stp>
        <stp>BEST_SALES</stp>
        <stp>[new model.xlsx]Raw (2)!R99C36</stp>
        <stp>BEST_FPERIOD_OVERRIDE=1TY</stp>
        <stp>EQY_FUND_CRNCY=USD</stp>
        <stp>FA_ADJUSTED=Y</stp>
        <tr r="AJ99" s="12"/>
      </tp>
      <tp>
        <v>25788.6433</v>
        <stp/>
        <stp>##V3_BDHV12</stp>
        <stp>ADSK US Equity</stp>
        <stp>CURR_ENTP_VAL</stp>
        <stp>20181024-1AY</stp>
        <stp>10/24/2018</stp>
        <stp>[new model.xlsx]Sheet1!R7C11</stp>
        <stp>Dir=V</stp>
        <stp>CDR=5D</stp>
        <stp>Days=A</stp>
        <stp>Dts=H</stp>
        <stp>cols=1;rows=262</stp>
        <tr r="K7" s="184"/>
      </tp>
      <tp>
        <v>81.680000000000007</v>
        <stp/>
        <stp>##V3_BDPV12</stp>
        <stp>ZEN US EQUITY</stp>
        <stp>IS_GENL_&amp;_ADMIN_EXPN_COMP_BASIS</stp>
        <stp>[new model.xlsx]Raw (2)!R29C42</stp>
        <stp>BEST_FPERIOD_OVERRIDE=1TY</stp>
        <stp>EQY_FUND_CRNCY=USD</stp>
        <stp>FA_ADJUSTED=Y</stp>
        <tr r="AP29" s="12"/>
      </tp>
      <tp>
        <v>1461</v>
        <stp/>
        <stp>##V3_BDPV12</stp>
        <stp>EA US Equity</stp>
        <stp>TRAIL_12M_EBITDA</stp>
        <stp>[new model.xlsx]Raw (2)!R91C43</stp>
        <stp>EQY_FUND_CRNCY=USD</stp>
        <stp>FA_ADJUSTED=Y</stp>
        <tr r="AQ91" s="12"/>
      </tp>
      <tp>
        <v>-44.113999999999997</v>
        <stp/>
        <stp>##V3_BDPV12</stp>
        <stp>BNFT US Equity</stp>
        <stp>TRAIL_12M_NET_INC</stp>
        <stp>[new model.xlsx]Raw!R167C45</stp>
        <stp>EQY_FUND_CRNCY=USD</stp>
        <stp>FA_ADJUSTED=Y</stp>
        <tr r="AS167" s="4"/>
      </tp>
      <tp>
        <v>1117.3606414225619</v>
        <stp/>
        <stp>##V3_BDPV12</stp>
        <stp>FISV US Equity</stp>
        <stp>TRAIL_12M_NET_INC</stp>
        <stp>[new model.xlsx]Raw!R26C45</stp>
        <stp>EQY_FUND_CRNCY=USD</stp>
        <stp>FA_ADJUSTED=Y</stp>
        <tr r="AS26" s="4"/>
      </tp>
      <tp>
        <v>1895.0608999999999</v>
        <stp/>
        <stp>##V3_BDHV12</stp>
        <stp>CVLT US Equity</stp>
        <stp>CURR_ENTP_VAL</stp>
        <stp>20181024-1AY</stp>
        <stp>10/24/2018</stp>
        <stp>[new model.xlsx]Sheet1!R7C83</stp>
        <stp>Dir=V</stp>
        <stp>CDR=5D</stp>
        <stp>Days=A</stp>
        <stp>Dts=H</stp>
        <stp>cols=1;rows=262</stp>
        <tr r="CE7" s="184"/>
      </tp>
      <tp>
        <v>3535.0738000000001</v>
        <stp/>
        <stp>##V3_BDHV12</stp>
        <stp>TWOU US Equity</stp>
        <stp>CUR_MKT_CAP</stp>
        <stp>10/24/2018</stp>
        <stp>10/24/2018</stp>
        <stp>[new model.xlsx]Raw (2)!R19C32</stp>
        <stp>EQY_FUND_CRNCY=USD</stp>
        <tr r="AF19" s="12"/>
      </tp>
      <tp t="s">
        <v>Application Software</v>
        <stp/>
        <stp>##V3_BDPV12</stp>
        <stp>ADSK US Equity</stp>
        <stp>GICS_SUB_INDUSTRY_NAME</stp>
        <stp>[new model.xlsx]Raw (2)!R78C31</stp>
        <tr r="AE78" s="12"/>
      </tp>
      <tp t="s">
        <v>Health Care Technology</v>
        <stp/>
        <stp>##V3_BDPV12</stp>
        <stp>MDRX US Equity</stp>
        <stp>GICS_SUB_INDUSTRY_NAME</stp>
        <stp>[new model.xlsx]Raw (2)!R90C31</stp>
        <tr r="AE90" s="12"/>
      </tp>
      <tp>
        <v>318.59000000000003</v>
        <stp/>
        <stp>##V3_BDPV12</stp>
        <stp>EGOV US Equity</stp>
        <stp>BEST_SALES</stp>
        <stp>[new model.xlsx]Raw!R168C36</stp>
        <stp>BEST_FPERIOD_OVERRIDE=1TY</stp>
        <stp>EQY_FUND_CRNCY=USD</stp>
        <stp>FA_ADJUSTED=Y</stp>
        <tr r="AJ168" s="4"/>
      </tp>
      <tp>
        <v>32.673999999999999</v>
        <stp/>
        <stp>##V3_BDPV12</stp>
        <stp>ALTR US Equity</stp>
        <stp>BEST_NET_INCOME</stp>
        <stp>[new model.xlsx]Raw (2)!R92C46</stp>
        <stp>BEST_FPERIOD_OVERRIDE=1TY</stp>
        <stp>EQY_FUND_CRNCY=USD</stp>
        <stp>FA_ADJUSTED=Y</stp>
        <tr r="AT92" s="12"/>
      </tp>
      <tp>
        <v>46.167000000000002</v>
        <stp/>
        <stp>##V3_BDPV12</stp>
        <stp>GLUU US Equity</stp>
        <stp>BEST_NET_INCOME</stp>
        <stp>[new model.xlsx]Raw (2)!R82C46</stp>
        <stp>BEST_FPERIOD_OVERRIDE=1TY</stp>
        <stp>EQY_FUND_CRNCY=USD</stp>
        <stp>FA_ADJUSTED=Y</stp>
        <tr r="AT82" s="12"/>
      </tp>
      <tp>
        <v>3645.0715</v>
        <stp/>
        <stp>##V3_BDHV12</stp>
        <stp>CDR PW Equity</stp>
        <stp>CUR_MKT_CAP</stp>
        <stp>10/24/2018</stp>
        <stp>10/24/2018</stp>
        <stp>[new model.xlsx]Raw (2)!R98C32</stp>
        <stp>EQY_FUND_CRNCY=USD</stp>
        <tr r="AF98" s="12"/>
      </tp>
      <tp>
        <v>0</v>
        <stp/>
        <stp>##V3_BDPV12</stp>
        <stp>G US Equity</stp>
        <stp>IS_RD_EXPEND</stp>
        <stp>[new model.xlsx]Raw!R74C40</stp>
        <stp>BEST_FPERIOD_OVERRIDE=1TY</stp>
        <stp>EQY_FUND_CRNCY=USD</stp>
        <stp>FA_ADJUSTED=Y</stp>
        <tr r="AN74" s="4"/>
      </tp>
      <tp t="s">
        <v>#N/A N/A</v>
        <stp/>
        <stp>##V3_BDPV12</stp>
        <stp>BR US Equity</stp>
        <stp>IS_S&amp;M_EXPENSE_COMP_BASIS</stp>
        <stp>[new model.xlsx]Raw!R46C41</stp>
        <stp>BEST_FPERIOD_OVERRIDE=1TY</stp>
        <stp>EQY_FUND_CRNCY=USD</stp>
        <stp>FA_ADJUSTED=Y</stp>
        <tr r="AO46" s="4"/>
      </tp>
      <tp t="s">
        <v>Application Software</v>
        <stp/>
        <stp>##V3_BDPV12</stp>
        <stp>ADBE US Equity</stp>
        <stp>GICS_SUB_INDUSTRY_NAME</stp>
        <stp>[new model.xlsx]Raw (2)!R80C31</stp>
        <tr r="AE80" s="12"/>
      </tp>
      <tp>
        <v>279.62800469970705</v>
        <stp/>
        <stp>##V3_BDPV12</stp>
        <stp>CLDR US Equity</stp>
        <stp>TRAIL_12M_GROSS_PROFIT</stp>
        <stp>[new model.xlsx]Raw!R121C38</stp>
        <stp>EQY_FUND_CRNCY=USD</stp>
        <stp>FA_ADJUSTED=Y</stp>
        <tr r="AL121" s="4"/>
      </tp>
      <tp>
        <v>258.71599978637698</v>
        <stp/>
        <stp>##V3_BDPV12</stp>
        <stp>ALTR US Equity</stp>
        <stp>TRAIL_12M_GROSS_PROFIT</stp>
        <stp>[new model.xlsx]Raw!R112C38</stp>
        <stp>EQY_FUND_CRNCY=USD</stp>
        <stp>FA_ADJUSTED=Y</stp>
        <tr r="AL112" s="4"/>
      </tp>
      <tp>
        <v>69.600000000000009</v>
        <stp/>
        <stp>##V3_BDPV12</stp>
        <stp>CDR PW Equity</stp>
        <stp>BEST_GROSS_MARGIN</stp>
        <stp>[new model.xlsx]Raw (2)!R98C39</stp>
        <stp>BEST_FPERIOD_OVERRIDE=1TY</stp>
        <stp>EQY_FUND_CRNCY=USD</stp>
        <stp>FA_ADJUSTED=Y</stp>
        <tr r="AM98" s="12"/>
      </tp>
      <tp>
        <v>155.18199999999999</v>
        <stp/>
        <stp>##V3_BDPV12</stp>
        <stp>AVLR US Equity</stp>
        <stp>TRAIL_12M_GROSS_PROFIT</stp>
        <stp>[new model.xlsx]Raw!R119C38</stp>
        <stp>EQY_FUND_CRNCY=USD</stp>
        <stp>FA_ADJUSTED=Y</stp>
        <tr r="AL119" s="4"/>
      </tp>
      <tp>
        <v>136.92099999999999</v>
        <stp/>
        <stp>##V3_BDPV12</stp>
        <stp>ACIW US Equity</stp>
        <stp>IS_RD_EXPEND</stp>
        <stp>[new model.xlsx]Raw!R101C40</stp>
        <stp>BEST_FPERIOD_OVERRIDE=1TY</stp>
        <stp>EQY_FUND_CRNCY=USD</stp>
        <stp>FA_ADJUSTED=Y</stp>
        <tr r="AN101" s="4"/>
      </tp>
      <tp>
        <v>267.75799673461916</v>
        <stp/>
        <stp>##V3_BDPV12</stp>
        <stp>CYBR US Equity</stp>
        <stp>TRAIL_12M_GROSS_PROFIT</stp>
        <stp>[new model.xlsx]Raw!R111C38</stp>
        <stp>EQY_FUND_CRNCY=USD</stp>
        <stp>FA_ADJUSTED=Y</stp>
        <tr r="AL111" s="4"/>
      </tp>
      <tp>
        <v>405.49899243164066</v>
        <stp/>
        <stp>##V3_BDPV12</stp>
        <stp>MSTR US Equity</stp>
        <stp>TRAIL_12M_GROSS_PROFIT</stp>
        <stp>[new model.xlsx]Raw!R151C38</stp>
        <stp>EQY_FUND_CRNCY=USD</stp>
        <stp>FA_ADJUSTED=Y</stp>
        <tr r="AL151" s="4"/>
      </tp>
      <tp>
        <v>66.028000000000006</v>
        <stp/>
        <stp>##V3_BDPV12</stp>
        <stp>SHOP US EQUITY</stp>
        <stp>BEST_NET_INCOME</stp>
        <stp>[new model.xlsx]Raw (2)!R16C46</stp>
        <stp>BEST_FPERIOD_OVERRIDE=1TY</stp>
        <stp>EQY_FUND_CRNCY=USD</stp>
        <stp>FA_ADJUSTED=Y</stp>
        <tr r="AT16" s="12"/>
      </tp>
      <tp t="s">
        <v>Health Care Technology</v>
        <stp/>
        <stp>##V3_BDPV12</stp>
        <stp>MDSO US EQUITY</stp>
        <stp>GICS_SUB_INDUSTRY_NAME</stp>
        <stp>[new model.xlsx]Raw (2)!R59C31</stp>
        <tr r="AE59" s="12"/>
      </tp>
      <tp t="s">
        <v>#N/A N/A</v>
        <stp/>
        <stp>##V3_BDPV12</stp>
        <stp>GBG LN Equity</stp>
        <stp>IS_GENL_&amp;_ADMIN_EXPN_COMP_BASIS</stp>
        <stp>[new model.xlsx]Raw (2)!R103C42</stp>
        <stp>BEST_FPERIOD_OVERRIDE=1TY</stp>
        <stp>EQY_FUND_CRNCY=USD</stp>
        <stp>FA_ADJUSTED=Y</stp>
        <tr r="AP103" s="12"/>
      </tp>
      <tp>
        <v>450.35699999999997</v>
        <stp/>
        <stp>##V3_BDPV12</stp>
        <stp>TSS US Equity</stp>
        <stp>BS_CASH_NEAR_CASH_ITEM</stp>
        <stp>[new model.xlsx]Combined Full Sample!R22C26</stp>
        <tr r="Z22" s="14"/>
      </tp>
      <tp>
        <v>38.638999999999996</v>
        <stp/>
        <stp>##V3_BDPV12</stp>
        <stp>ZUO US Equity</stp>
        <stp>IS_RD_EXPEND</stp>
        <stp>[new model.xlsx]Raw!R127C40</stp>
        <stp>BEST_FPERIOD_OVERRIDE=1TY</stp>
        <stp>EQY_FUND_CRNCY=USD</stp>
        <stp>FA_ADJUSTED=Y</stp>
        <tr r="AN127" s="4"/>
      </tp>
      <tp>
        <v>37.589999999999996</v>
        <stp/>
        <stp>##V3_BDPV12</stp>
        <stp>SMAR US Equity</stp>
        <stp>IS_RD_EXPEND</stp>
        <stp>[new model.xlsx]Raw!R114C40</stp>
        <stp>BEST_FPERIOD_OVERRIDE=1TY</stp>
        <stp>EQY_FUND_CRNCY=USD</stp>
        <stp>FA_ADJUSTED=Y</stp>
        <tr r="AN114" s="4"/>
      </tp>
      <tp>
        <v>-3.698</v>
        <stp/>
        <stp>##V3_BDPV12</stp>
        <stp>COUP US EQUITY</stp>
        <stp>BEST_NET_INCOME</stp>
        <stp>[new model.xlsx]Raw (2)!R51C46</stp>
        <stp>BEST_FPERIOD_OVERRIDE=1TY</stp>
        <stp>EQY_FUND_CRNCY=USD</stp>
        <stp>FA_ADJUSTED=Y</stp>
        <tr r="AT51" s="12"/>
      </tp>
      <tp>
        <v>89.570999999999998</v>
        <stp/>
        <stp>##V3_BDPV12</stp>
        <stp>SMAR US Equity</stp>
        <stp>TRAIL_12M_GROSS_PROFIT</stp>
        <stp>[new model.xlsx]Raw!R114C38</stp>
        <stp>EQY_FUND_CRNCY=USD</stp>
        <stp>FA_ADJUSTED=Y</stp>
        <tr r="AL114" s="4"/>
      </tp>
      <tp>
        <v>190.643</v>
        <stp/>
        <stp>##V3_BDPV12</stp>
        <stp>VRNT US Equity</stp>
        <stp>IS_RD_EXPEND</stp>
        <stp>[new model.xlsx]Raw!R102C40</stp>
        <stp>BEST_FPERIOD_OVERRIDE=1TY</stp>
        <stp>EQY_FUND_CRNCY=USD</stp>
        <stp>FA_ADJUSTED=Y</stp>
        <tr r="AN102" s="4"/>
      </tp>
      <tp>
        <v>0</v>
        <stp/>
        <stp>##V3_BDPV12</stp>
        <stp>TVPT US Equity</stp>
        <stp>IS_RD_EXPEND</stp>
        <stp>[new model.xlsx]Raw!R132C40</stp>
        <stp>BEST_FPERIOD_OVERRIDE=1TY</stp>
        <stp>EQY_FUND_CRNCY=USD</stp>
        <stp>FA_ADJUSTED=Y</stp>
        <tr r="AN132" s="4"/>
      </tp>
      <tp>
        <v>-22.436</v>
        <stp/>
        <stp>##V3_BDPV12</stp>
        <stp>INST US EQUITY</stp>
        <stp>BEST_NET_INCOME</stp>
        <stp>[new model.xlsx]Raw (2)!R40C46</stp>
        <stp>BEST_FPERIOD_OVERRIDE=1TY</stp>
        <stp>EQY_FUND_CRNCY=USD</stp>
        <stp>FA_ADJUSTED=Y</stp>
        <tr r="AT40" s="12"/>
      </tp>
      <tp>
        <v>222.90899999999999</v>
        <stp/>
        <stp>##V3_BDPV12</stp>
        <stp>WDAY US EQUITY</stp>
        <stp>IS_GENL_&amp;_ADMIN_EXPN_COMP_BASIS</stp>
        <stp>[new model.xlsx]Raw (2)!R35C42</stp>
        <stp>BEST_FPERIOD_OVERRIDE=1TY</stp>
        <stp>EQY_FUND_CRNCY=USD</stp>
        <stp>FA_ADJUSTED=Y</stp>
        <tr r="AP35" s="12"/>
      </tp>
      <tp>
        <v>2491.7934</v>
        <stp/>
        <stp>##V3_BDHV12</stp>
        <stp>BOX US Equity</stp>
        <stp>CURR_ENTP_VAL</stp>
        <stp>10/24/2018</stp>
        <stp>10/24/2018</stp>
        <stp>[new model.xlsx]Raw!R106C34</stp>
        <stp>EQY_FUND_CRNCY=USD</stp>
        <tr r="AH106" s="4"/>
      </tp>
      <tp>
        <v>66.947000000000003</v>
        <stp/>
        <stp>##V3_BDPV12</stp>
        <stp>XNET US Equity</stp>
        <stp>IS_RD_EXPEND</stp>
        <stp>[new model.xlsx]Raw!R192C40</stp>
        <stp>BEST_FPERIOD_OVERRIDE=1TY</stp>
        <stp>EQY_FUND_CRNCY=USD</stp>
        <stp>FA_ADJUSTED=Y</stp>
        <tr r="AN192" s="4"/>
      </tp>
      <tp t="s">
        <v>Application Software</v>
        <stp/>
        <stp>##V3_BDPV12</stp>
        <stp>WDAY US EQUITY</stp>
        <stp>GICS_SUB_INDUSTRY_NAME</stp>
        <stp>[new model.xlsx]Raw (2)!R35C31</stp>
        <tr r="AE35" s="12"/>
      </tp>
      <tp>
        <v>63.660000076293947</v>
        <stp/>
        <stp>##V3_BDPV12</stp>
        <stp>CRW LN Equity</stp>
        <stp>TRAIL_12M_GROSS_PROFIT</stp>
        <stp>[new model.xlsx]Raw (2)!R83C38</stp>
        <stp>EQY_FUND_CRNCY=USD</stp>
        <stp>FA_ADJUSTED=Y</stp>
        <tr r="AL83" s="12"/>
      </tp>
      <tp t="s">
        <v>Application Software</v>
        <stp/>
        <stp>##V3_BDPV12</stp>
        <stp>CSU CN Equity</stp>
        <stp>GICS_SUB_INDUSTRY_NAME</stp>
        <stp>[new model.xlsx]Raw (2)!R84C31</stp>
        <tr r="AE84" s="12"/>
      </tp>
      <tp t="s">
        <v>#N/A N/A</v>
        <stp/>
        <stp>##V3_BDPV12</stp>
        <stp>VHC US Equity</stp>
        <stp>BEST_SALES</stp>
        <stp>[new model.xlsx]Raw!R208C36</stp>
        <stp>BEST_FPERIOD_OVERRIDE=1TY</stp>
        <stp>EQY_FUND_CRNCY=USD</stp>
        <stp>FA_ADJUSTED=Y</stp>
        <tr r="AJ208" s="4"/>
      </tp>
      <tp>
        <v>1334.66</v>
        <stp/>
        <stp>##V3_BDHV12</stp>
        <stp>FIVN US Equity</stp>
        <stp>CURR_ENTP_VAL</stp>
        <stp>20181024-1AY</stp>
        <stp>10/24/2018</stp>
        <stp>[new model.xlsx]Sheet1!R7C95</stp>
        <stp>Dir=V</stp>
        <stp>CDR=5D</stp>
        <stp>Days=A</stp>
        <stp>Dts=H</stp>
        <stp>cols=1;rows=262</stp>
        <tr r="CQ7" s="184"/>
      </tp>
      <tp>
        <v>2727.2817</v>
        <stp/>
        <stp>##V3_BDHV12</stp>
        <stp>ZEN US Equity</stp>
        <stp>CURR_ENTP_VAL</stp>
        <stp>20181024-1AY</stp>
        <stp>10/24/2018</stp>
        <stp>[new model.xlsx]Sheet1!R7C48</stp>
        <stp>Dir=V</stp>
        <stp>CDR=5D</stp>
        <stp>Days=A</stp>
        <stp>Dts=H</stp>
        <stp>cols=1;rows=262</stp>
        <tr r="AV7" s="184"/>
      </tp>
      <tp>
        <v>61.289500000000004</v>
        <stp/>
        <stp>##V3_BDPV12</stp>
        <stp>TTEC US Equity</stp>
        <stp>TRAIL_12M_NET_INC</stp>
        <stp>[new model.xlsx]Raw!R162C45</stp>
        <stp>EQY_FUND_CRNCY=USD</stp>
        <stp>FA_ADJUSTED=Y</stp>
        <tr r="AS162" s="4"/>
      </tp>
      <tp>
        <v>72.313000000000002</v>
        <stp/>
        <stp>##V3_BDPV12</stp>
        <stp>RNG US EQUITY</stp>
        <stp>IS_GENL_&amp;_ADMIN_EXPN_COMP_BASIS</stp>
        <stp>[new model.xlsx]Raw (2)!R42C42</stp>
        <stp>BEST_FPERIOD_OVERRIDE=1TY</stp>
        <stp>EQY_FUND_CRNCY=USD</stp>
        <stp>FA_ADJUSTED=Y</stp>
        <tr r="AP42" s="12"/>
      </tp>
      <tp>
        <v>-17.122</v>
        <stp/>
        <stp>##V3_BDPV12</stp>
        <stp>ATEN US Equity</stp>
        <stp>TRAIL_12M_NET_INC</stp>
        <stp>[new model.xlsx]Raw!R189C45</stp>
        <stp>EQY_FUND_CRNCY=USD</stp>
        <stp>FA_ADJUSTED=Y</stp>
        <tr r="AS189" s="4"/>
      </tp>
      <tp>
        <v>384.82600000000002</v>
        <stp/>
        <stp>##V3_BDPV12</stp>
        <stp>MDRX US Equity</stp>
        <stp>TRAIL_12M_EBITDA</stp>
        <stp>[new model.xlsx]Raw (2)!R90C43</stp>
        <stp>EQY_FUND_CRNCY=USD</stp>
        <stp>FA_ADJUSTED=Y</stp>
        <tr r="AQ90" s="12"/>
      </tp>
      <tp>
        <v>31.103999999999999</v>
        <stp/>
        <stp>##V3_BDPV12</stp>
        <stp>BL US Equity</stp>
        <stp>BS_CASH_NEAR_CASH_ITEM</stp>
        <stp>[new model.xlsx]Combined Full Sample!R93C26</stp>
        <tr r="Z93" s="14"/>
      </tp>
      <tp>
        <v>-51.175000000000004</v>
        <stp/>
        <stp>##V3_BDPV12</stp>
        <stp>ZUO US EQUITY</stp>
        <stp>BEST_NET_INCOME</stp>
        <stp>[new model.xlsx]Raw (2)!R15C46</stp>
        <stp>BEST_FPERIOD_OVERRIDE=1TY</stp>
        <stp>EQY_FUND_CRNCY=USD</stp>
        <stp>FA_ADJUSTED=Y</stp>
        <tr r="AT15" s="12"/>
      </tp>
      <tp>
        <v>486.95</v>
        <stp/>
        <stp>##V3_BDPV12</stp>
        <stp>CLDR US Equity</stp>
        <stp>BEST_SALES</stp>
        <stp>[new model.xlsx]Raw (2)!R58C36</stp>
        <stp>BEST_FPERIOD_OVERRIDE=1TY</stp>
        <stp>EQY_FUND_CRNCY=USD</stp>
        <stp>FA_ADJUSTED=Y</stp>
        <tr r="AJ58" s="12"/>
      </tp>
      <tp>
        <v>263.89999999999998</v>
        <stp/>
        <stp>##V3_BDPV12</stp>
        <stp>BR US Equity</stp>
        <stp>BS_CASH_NEAR_CASH_ITEM</stp>
        <stp>[new model.xlsx]Combined Full Sample!R28C26</stp>
        <tr r="Z28" s="14"/>
      </tp>
      <tp t="s">
        <v>#N/A N/A</v>
        <stp/>
        <stp>##V3_BDPV12</stp>
        <stp>MSTR US Equity</stp>
        <stp>TRAIL_12M_EBITDA</stp>
        <stp>[new model.xlsx]Raw (2)!R67C43</stp>
        <stp>EQY_FUND_CRNCY=USD</stp>
        <stp>FA_ADJUSTED=Y</stp>
        <tr r="AQ67" s="12"/>
      </tp>
      <tp t="s">
        <v>#N/A N/A</v>
        <stp/>
        <stp>##V3_BDHV12</stp>
        <stp>GSKY US Equity</stp>
        <stp>CURR_ENTP_VAL</stp>
        <stp>20181024-1AY</stp>
        <stp>10/24/2018</stp>
        <stp>[new model.xlsx]Sheet1!R7C84</stp>
        <stp>Dir=V</stp>
        <stp>CDR=5D</stp>
        <stp>Days=A</stp>
        <stp>Dts=H</stp>
        <stp>cols=1;rows=262</stp>
        <tr r="CF7" s="184"/>
      </tp>
      <tp>
        <v>-5.351</v>
        <stp/>
        <stp>##V3_BDPV12</stp>
        <stp>XNET US Equity</stp>
        <stp>TRAIL_12M_NET_INC</stp>
        <stp>[new model.xlsx]Raw!R192C45</stp>
        <stp>EQY_FUND_CRNCY=USD</stp>
        <stp>FA_ADJUSTED=Y</stp>
        <tr r="AS192" s="4"/>
      </tp>
      <tp>
        <v>5291.8091000000004</v>
        <stp/>
        <stp>##V3_BDHV12</stp>
        <stp>GWRE US Equity</stp>
        <stp>CURR_ENTP_VAL</stp>
        <stp>20181024-1AY</stp>
        <stp>10/24/2018</stp>
        <stp>[new model.xlsx]Sheet1!R7C44</stp>
        <stp>Dir=V</stp>
        <stp>CDR=5D</stp>
        <stp>Days=A</stp>
        <stp>Dts=H</stp>
        <stp>cols=1;rows=262</stp>
        <tr r="AR7" s="184"/>
      </tp>
      <tp t="s">
        <v>#N/A N/A</v>
        <stp/>
        <stp>##V3_BDHV12</stp>
        <stp>AVLR US Equity</stp>
        <stp>CURR_ENTP_VAL</stp>
        <stp>20181024-1AY</stp>
        <stp>10/24/2018</stp>
        <stp>[new model.xlsx]Sheet1!R7C92</stp>
        <stp>Dir=V</stp>
        <stp>CDR=5D</stp>
        <stp>Days=A</stp>
        <stp>Dts=H</stp>
        <stp>cols=1;rows=262</stp>
        <tr r="CN7" s="184"/>
      </tp>
      <tp>
        <v>218</v>
        <stp/>
        <stp>##V3_BDPV12</stp>
        <stp>TNAV US Equity</stp>
        <stp>BEST_SALES</stp>
        <stp>[new model.xlsx]Raw!R212C36</stp>
        <stp>BEST_FPERIOD_OVERRIDE=1TY</stp>
        <stp>EQY_FUND_CRNCY=USD</stp>
        <stp>FA_ADJUSTED=Y</stp>
        <tr r="AJ212" s="4"/>
      </tp>
      <tp>
        <v>323.65000000000003</v>
        <stp/>
        <stp>##V3_BDPV12</stp>
        <stp>SNCR US Equity</stp>
        <stp>BEST_SALES</stp>
        <stp>[new model.xlsx]Raw!R202C36</stp>
        <stp>BEST_FPERIOD_OVERRIDE=1TY</stp>
        <stp>EQY_FUND_CRNCY=USD</stp>
        <stp>FA_ADJUSTED=Y</stp>
        <tr r="AJ202" s="4"/>
      </tp>
      <tp>
        <v>146.625</v>
        <stp/>
        <stp>##V3_BDPV12</stp>
        <stp>ZNGA US Equity</stp>
        <stp>BEST_NET_INCOME</stp>
        <stp>[new model.xlsx]Raw (2)!R93C46</stp>
        <stp>BEST_FPERIOD_OVERRIDE=1TY</stp>
        <stp>EQY_FUND_CRNCY=USD</stp>
        <stp>FA_ADJUSTED=Y</stp>
        <tr r="AT93" s="12"/>
      </tp>
      <tp t="s">
        <v>#N/A N/A</v>
        <stp/>
        <stp>##V3_BDPV12</stp>
        <stp>XNET US Equity</stp>
        <stp>BEST_SALES</stp>
        <stp>[new model.xlsx]Raw!R192C36</stp>
        <stp>BEST_FPERIOD_OVERRIDE=1TY</stp>
        <stp>EQY_FUND_CRNCY=USD</stp>
        <stp>FA_ADJUSTED=Y</stp>
        <tr r="AJ192" s="4"/>
      </tp>
      <tp>
        <v>140.363</v>
        <stp/>
        <stp>##V3_BDPV12</stp>
        <stp>MODN US Equity</stp>
        <stp>BEST_SALES</stp>
        <stp>[new model.xlsx]Raw!R183C36</stp>
        <stp>BEST_FPERIOD_OVERRIDE=1TY</stp>
        <stp>EQY_FUND_CRNCY=USD</stp>
        <stp>FA_ADJUSTED=Y</stp>
        <tr r="AJ183" s="4"/>
      </tp>
      <tp>
        <v>61.233000000000004</v>
        <stp/>
        <stp>##V3_BDPV12</stp>
        <stp>INOV US Equity</stp>
        <stp>BEST_NET_INCOME</stp>
        <stp>[new model.xlsx]Raw (2)!R23C46</stp>
        <stp>BEST_FPERIOD_OVERRIDE=1TY</stp>
        <stp>EQY_FUND_CRNCY=USD</stp>
        <stp>FA_ADJUSTED=Y</stp>
        <tr r="AT23" s="12"/>
      </tp>
      <tp>
        <v>363.745</v>
        <stp/>
        <stp>##V3_BDPV12</stp>
        <stp>MIME US Equity</stp>
        <stp>BEST_SALES</stp>
        <stp>[new model.xlsx]Raw!R125C36</stp>
        <stp>BEST_FPERIOD_OVERRIDE=1TY</stp>
        <stp>EQY_FUND_CRNCY=USD</stp>
        <stp>FA_ADJUSTED=Y</stp>
        <tr r="AJ125" s="4"/>
      </tp>
      <tp>
        <v>234.41499999999999</v>
        <stp/>
        <stp>##V3_BDPV12</stp>
        <stp>WK US Equity</stp>
        <stp>TRAIL_12M_NET_SALES</stp>
        <stp>[new model.xlsx]Raw (2)!R64C35</stp>
        <stp>EQY_FUND_CRNCY=USD</stp>
        <stp>FA_ADJUSTED=Y</stp>
        <tr r="AI64" s="12"/>
      </tp>
      <tp>
        <v>429.06700000000001</v>
        <stp/>
        <stp>##V3_BDPV12</stp>
        <stp>ALRM US Equity</stp>
        <stp>BEST_SALES</stp>
        <stp>[new model.xlsx]Raw!R120C36</stp>
        <stp>BEST_FPERIOD_OVERRIDE=1TY</stp>
        <stp>EQY_FUND_CRNCY=USD</stp>
        <stp>FA_ADJUSTED=Y</stp>
        <tr r="AJ120" s="4"/>
      </tp>
      <tp>
        <v>1399.8993</v>
        <stp/>
        <stp>##V3_BDHV12</stp>
        <stp>HDP US Equity</stp>
        <stp>CUR_MKT_CAP</stp>
        <stp>10/24/2018</stp>
        <stp>10/24/2018</stp>
        <stp>[new model.xlsx]Raw (2)!R49C32</stp>
        <stp>EQY_FUND_CRNCY=USD</stp>
        <tr r="AF49" s="12"/>
      </tp>
      <tp>
        <v>317.05200000000002</v>
        <stp/>
        <stp>##V3_BDPV12</stp>
        <stp>QLYS US Equity</stp>
        <stp>BEST_SALES</stp>
        <stp>[new model.xlsx]Raw!R100C36</stp>
        <stp>BEST_FPERIOD_OVERRIDE=1TY</stp>
        <stp>EQY_FUND_CRNCY=USD</stp>
        <stp>FA_ADJUSTED=Y</stp>
        <tr r="AJ100" s="4"/>
      </tp>
      <tp>
        <v>1756.9372000000001</v>
        <stp/>
        <stp>##V3_BDHV12</stp>
        <stp>EBIX US Equity</stp>
        <stp>CUR_MKT_CAP</stp>
        <stp>10/24/2018</stp>
        <stp>10/24/2018</stp>
        <stp>[new model.xlsx]Raw (2)!R77C32</stp>
        <stp>EQY_FUND_CRNCY=USD</stp>
        <tr r="AF77" s="12"/>
      </tp>
      <tp>
        <v>529.0883</v>
        <stp/>
        <stp>##V3_BDHV12</stp>
        <stp>FDEV LN Equity</stp>
        <stp>CUR_MKT_CAP</stp>
        <stp>10/24/2018</stp>
        <stp>10/24/2018</stp>
        <stp>[new model.xlsx]Raw (2)!R69C32</stp>
        <stp>EQY_FUND_CRNCY=USD</stp>
        <tr r="AF69" s="12"/>
      </tp>
      <tp>
        <v>45.967401426818846</v>
        <stp/>
        <stp>##V3_BDPV12</stp>
        <stp>AMBR US Equity</stp>
        <stp>TRAIL_12M_GROSS_PROFIT</stp>
        <stp>[new model.xlsx]Raw!R205C38</stp>
        <stp>EQY_FUND_CRNCY=USD</stp>
        <stp>FA_ADJUSTED=Y</stp>
        <tr r="AL205" s="4"/>
      </tp>
      <tp>
        <v>75.173000000000002</v>
        <stp/>
        <stp>##V3_BDPV12</stp>
        <stp>HDP US Equity</stp>
        <stp>BEST_GROSS_MARGIN</stp>
        <stp>[new model.xlsx]Raw (2)!R49C39</stp>
        <stp>BEST_FPERIOD_OVERRIDE=1TY</stp>
        <stp>EQY_FUND_CRNCY=USD</stp>
        <stp>FA_ADJUSTED=Y</stp>
        <tr r="AM49" s="12"/>
      </tp>
      <tp>
        <v>52.734999999999999</v>
        <stp/>
        <stp>##V3_BDPV12</stp>
        <stp>PFPT US EQUITY</stp>
        <stp>IS_GENL_&amp;_ADMIN_EXPN_COMP_BASIS</stp>
        <stp>[new model.xlsx]Raw (2)!R34C42</stp>
        <stp>BEST_FPERIOD_OVERRIDE=1TY</stp>
        <stp>EQY_FUND_CRNCY=USD</stp>
        <stp>FA_ADJUSTED=Y</stp>
        <tr r="AP34" s="12"/>
      </tp>
      <tp>
        <v>2.6739999999999999</v>
        <stp/>
        <stp>##V3_BDPV12</stp>
        <stp>VHC US Equity</stp>
        <stp>IS_RD_EXPEND</stp>
        <stp>[new model.xlsx]Raw!R208C40</stp>
        <stp>BEST_FPERIOD_OVERRIDE=1TY</stp>
        <stp>EQY_FUND_CRNCY=USD</stp>
        <stp>FA_ADJUSTED=Y</stp>
        <tr r="AN208" s="4"/>
      </tp>
      <tp>
        <v>88.019999999999982</v>
        <stp/>
        <stp>##V3_BDPV12</stp>
        <stp>ZUO US Equity</stp>
        <stp>TRAIL_12M_GROSS_PROFIT</stp>
        <stp>[new model.xlsx]Raw!R127C38</stp>
        <stp>EQY_FUND_CRNCY=USD</stp>
        <stp>FA_ADJUSTED=Y</stp>
        <tr r="AL127" s="4"/>
      </tp>
      <tp t="s">
        <v>#N/A N/A</v>
        <stp/>
        <stp>##V3_BDPV12</stp>
        <stp>SNCR US Equity</stp>
        <stp>TRAIL_12M_GROSS_PROFIT</stp>
        <stp>[new model.xlsx]Raw!R202C38</stp>
        <stp>EQY_FUND_CRNCY=USD</stp>
        <stp>FA_ADJUSTED=Y</stp>
        <tr r="AL202" s="4"/>
      </tp>
      <tp>
        <v>1335.855</v>
        <stp/>
        <stp>##V3_BDPV12</stp>
        <stp>GPN US Equity</stp>
        <stp>BS_CASH_NEAR_CASH_ITEM</stp>
        <stp>[new model.xlsx]Combined Full Sample!R19C26</stp>
        <tr r="Z19" s="14"/>
      </tp>
      <tp>
        <v>89.98</v>
        <stp/>
        <stp>##V3_BDPV12</stp>
        <stp>AZPN US Equity</stp>
        <stp>BEST_GROSS_MARGIN</stp>
        <stp>[new model.xlsx]Raw (2)!R99C39</stp>
        <stp>BEST_FPERIOD_OVERRIDE=1TY</stp>
        <stp>EQY_FUND_CRNCY=USD</stp>
        <stp>FA_ADJUSTED=Y</stp>
        <tr r="AM99" s="12"/>
      </tp>
      <tp>
        <v>114.88700010681153</v>
        <stp/>
        <stp>##V3_BDPV12</stp>
        <stp>PRO US Equity</stp>
        <stp>TRAIL_12M_GROSS_PROFIT</stp>
        <stp>[new model.xlsx]Raw!R165C38</stp>
        <stp>EQY_FUND_CRNCY=USD</stp>
        <stp>FA_ADJUSTED=Y</stp>
        <tr r="AL165" s="4"/>
      </tp>
      <tp>
        <v>107.74000000000001</v>
        <stp/>
        <stp>##V3_BDPV12</stp>
        <stp>MDSO US EQUITY</stp>
        <stp>BEST_NET_INCOME</stp>
        <stp>[new model.xlsx]Raw (2)!R59C46</stp>
        <stp>BEST_FPERIOD_OVERRIDE=1TY</stp>
        <stp>EQY_FUND_CRNCY=USD</stp>
        <stp>FA_ADJUSTED=Y</stp>
        <tr r="AT59" s="12"/>
      </tp>
      <tp>
        <v>30.100999999999999</v>
        <stp/>
        <stp>##V3_BDPV12</stp>
        <stp>SEND US EQUITY</stp>
        <stp>IS_GENL_&amp;_ADMIN_EXPN_COMP_BASIS</stp>
        <stp>[new model.xlsx]Raw (2)!R47C42</stp>
        <stp>BEST_FPERIOD_OVERRIDE=1TY</stp>
        <stp>EQY_FUND_CRNCY=USD</stp>
        <stp>FA_ADJUSTED=Y</stp>
        <tr r="AP47" s="12"/>
      </tp>
      <tp>
        <v>11.876999999999999</v>
        <stp/>
        <stp>##V3_BDPV12</stp>
        <stp>AMSWA US Equity</stp>
        <stp>IS_RD_EXPEND</stp>
        <stp>[new model.xlsx]Raw!R195C40</stp>
        <stp>BEST_FPERIOD_OVERRIDE=1TY</stp>
        <stp>EQY_FUND_CRNCY=USD</stp>
        <stp>FA_ADJUSTED=Y</stp>
        <tr r="AN195" s="4"/>
      </tp>
      <tp>
        <v>193.1</v>
        <stp/>
        <stp>##V3_BDPV12</stp>
        <stp>CSU CN Equity</stp>
        <stp>IS_GENL_&amp;_ADMIN_EXPN_COMP_BASIS</stp>
        <stp>[new model.xlsx]Raw (2)!R84C42</stp>
        <stp>BEST_FPERIOD_OVERRIDE=1TY</stp>
        <stp>EQY_FUND_CRNCY=USD</stp>
        <stp>FA_ADJUSTED=Y</stp>
        <tr r="AP84" s="12"/>
      </tp>
      <tp t="s">
        <v>IT Consulting &amp; Other Services</v>
        <stp/>
        <stp>##V3_BDPV12</stp>
        <stp>TDC US Equity</stp>
        <stp>GICS_SUB_INDUSTRY_NAME</stp>
        <stp>[new model.xlsx]Raw (2)!R68C31</stp>
        <tr r="AE68" s="12"/>
      </tp>
      <tp>
        <v>531.61399707031251</v>
        <stp/>
        <stp>##V3_BDPV12</stp>
        <stp>ENV US Equity</stp>
        <stp>TRAIL_12M_GROSS_PROFIT</stp>
        <stp>[new model.xlsx]Raw (2)!R85C38</stp>
        <stp>EQY_FUND_CRNCY=USD</stp>
        <stp>FA_ADJUSTED=Y</stp>
        <tr r="AL85" s="12"/>
      </tp>
      <tp>
        <v>2572.9950156249997</v>
        <stp/>
        <stp>##V3_BDPV12</stp>
        <stp>CSU CN Equity</stp>
        <stp>TRAIL_12M_GROSS_PROFIT</stp>
        <stp>[new model.xlsx]Raw (2)!R84C38</stp>
        <stp>EQY_FUND_CRNCY=USD</stp>
        <stp>FA_ADJUSTED=Y</stp>
        <tr r="AL84" s="12"/>
      </tp>
      <tp>
        <v>194.94499798583985</v>
        <stp/>
        <stp>##V3_BDPV12</stp>
        <stp>DSG CN Equity</stp>
        <stp>TRAIL_12M_GROSS_PROFIT</stp>
        <stp>[new model.xlsx]Raw (2)!R89C38</stp>
        <stp>EQY_FUND_CRNCY=USD</stp>
        <stp>FA_ADJUSTED=Y</stp>
        <tr r="AL89" s="12"/>
      </tp>
      <tp t="s">
        <v>Application Software</v>
        <stp/>
        <stp>##V3_BDPV12</stp>
        <stp>TYL US Equity</stp>
        <stp>GICS_SUB_INDUSTRY_NAME</stp>
        <stp>[new model.xlsx]Raw (2)!R87C31</stp>
        <tr r="AE87" s="12"/>
      </tp>
      <tp>
        <v>3405</v>
        <stp/>
        <stp>##V3_BDPV12</stp>
        <stp>CA US Equity</stp>
        <stp>BS_CASH_NEAR_CASH_ITEM</stp>
        <stp>[new model.xlsx]Combined Full Sample!R18C26</stp>
        <tr r="Z18" s="14"/>
      </tp>
      <tp>
        <v>1.9726842000000002</v>
        <stp/>
        <stp>##V3_BDPV12</stp>
        <stp>QADB US Equity</stp>
        <stp>TRAIL_12M_NET_INC</stp>
        <stp>[new model.xlsx]Raw!R170C45</stp>
        <stp>EQY_FUND_CRNCY=USD</stp>
        <stp>FA_ADJUSTED=Y</stp>
        <tr r="AS170" s="4"/>
      </tp>
      <tp>
        <v>2289.1302000000001</v>
        <stp/>
        <stp>##V3_BDHV12</stp>
        <stp>ALRM US Equity</stp>
        <stp>CURR_ENTP_VAL</stp>
        <stp>20181024-1AY</stp>
        <stp>10/24/2018</stp>
        <stp>[new model.xlsx]Sheet1!R7C93</stp>
        <stp>Dir=V</stp>
        <stp>CDR=5D</stp>
        <stp>Days=A</stp>
        <stp>Dts=H</stp>
        <stp>cols=1;rows=262</stp>
        <tr r="CO7" s="184"/>
      </tp>
      <tp>
        <v>-27.799450000000004</v>
        <stp/>
        <stp>##V3_BDPV12</stp>
        <stp>MODN US Equity</stp>
        <stp>TRAIL_12M_NET_INC</stp>
        <stp>[new model.xlsx]Raw!R183C45</stp>
        <stp>EQY_FUND_CRNCY=USD</stp>
        <stp>FA_ADJUSTED=Y</stp>
        <tr r="AS183" s="4"/>
      </tp>
      <tp>
        <v>303.40622000000002</v>
        <stp/>
        <stp>##V3_BDPV12</stp>
        <stp>JKHY US Equity</stp>
        <stp>TRAIL_12M_NET_INC</stp>
        <stp>[new model.xlsx]Raw!R51C45</stp>
        <stp>EQY_FUND_CRNCY=USD</stp>
        <stp>FA_ADJUSTED=Y</stp>
        <tr r="AS51" s="4"/>
      </tp>
      <tp>
        <v>3007.9919</v>
        <stp/>
        <stp>##V3_BDHV12</stp>
        <stp>RNG US Equity</stp>
        <stp>CURR_ENTP_VAL</stp>
        <stp>20181024-1AY</stp>
        <stp>10/24/2018</stp>
        <stp>[new model.xlsx]Sheet1!R7C49</stp>
        <stp>Dir=V</stp>
        <stp>CDR=5D</stp>
        <stp>Days=A</stp>
        <stp>Dts=H</stp>
        <stp>cols=1;rows=262</stp>
        <tr r="AW7" s="184"/>
      </tp>
      <tp>
        <v>1797.9992</v>
        <stp/>
        <stp>##V3_BDHV12</stp>
        <stp>WNS US Equity</stp>
        <stp>CURR_ENTP_VAL</stp>
        <stp>20181024-1AY</stp>
        <stp>10/24/2018</stp>
        <stp>[new model.xlsx]Sheet1!R7C89</stp>
        <stp>Dir=V</stp>
        <stp>CDR=5D</stp>
        <stp>Days=A</stp>
        <stp>Dts=H</stp>
        <stp>cols=1;rows=262</stp>
        <tr r="CK7" s="184"/>
      </tp>
      <tp>
        <v>506.5</v>
        <stp/>
        <stp>##V3_BDPV12</stp>
        <stp>MSTR US Equity</stp>
        <stp>BEST_SALES</stp>
        <stp>[new model.xlsx]Raw (2)!R67C36</stp>
        <stp>BEST_FPERIOD_OVERRIDE=1TY</stp>
        <stp>EQY_FUND_CRNCY=USD</stp>
        <stp>FA_ADJUSTED=Y</stp>
        <tr r="AJ67" s="12"/>
      </tp>
      <tp>
        <v>6445.6013000000003</v>
        <stp/>
        <stp>##V3_BDHV12</stp>
        <stp>TYL US Equity</stp>
        <stp>CURR_ENTP_VAL</stp>
        <stp>20181024-1AY</stp>
        <stp>10/24/2018</stp>
        <stp>[new model.xlsx]Sheet1!R7C39</stp>
        <stp>Dir=V</stp>
        <stp>CDR=5D</stp>
        <stp>Days=A</stp>
        <stp>Dts=H</stp>
        <stp>cols=1;rows=262</stp>
        <tr r="AM7" s="184"/>
      </tp>
      <tp>
        <v>1839.7457999999999</v>
        <stp/>
        <stp>##V3_BDHV12</stp>
        <stp>EXLS US Equity</stp>
        <stp>CURR_ENTP_VAL</stp>
        <stp>20181024-1AY</stp>
        <stp>10/24/2018</stp>
        <stp>[new model.xlsx]Sheet1!R7C97</stp>
        <stp>Dir=V</stp>
        <stp>CDR=5D</stp>
        <stp>Days=A</stp>
        <stp>Dts=H</stp>
        <stp>cols=1;rows=262</stp>
        <tr r="CS7" s="184"/>
      </tp>
      <tp>
        <v>-184.54894999999999</v>
        <stp/>
        <stp>##V3_BDPV12</stp>
        <stp>CLDR US Equity</stp>
        <stp>TRAIL_12M_NET_INC</stp>
        <stp>[new model.xlsx]Raw!R121C45</stp>
        <stp>EQY_FUND_CRNCY=USD</stp>
        <stp>FA_ADJUSTED=Y</stp>
        <tr r="AS121" s="4"/>
      </tp>
      <tp>
        <v>610.46699999999998</v>
        <stp/>
        <stp>##V3_BDPV12</stp>
        <stp>INOV US Equity</stp>
        <stp>BEST_SALES</stp>
        <stp>[new model.xlsx]Raw (2)!R23C36</stp>
        <stp>BEST_FPERIOD_OVERRIDE=1TY</stp>
        <stp>EQY_FUND_CRNCY=USD</stp>
        <stp>FA_ADJUSTED=Y</stp>
        <tr r="AJ23" s="12"/>
      </tp>
      <tp>
        <v>2.2803599999999999</v>
        <stp/>
        <stp>##V3_BDPV12</stp>
        <stp>PRGX US Equity</stp>
        <stp>TRAIL_12M_NET_INC</stp>
        <stp>[new model.xlsx]Raw!R215C45</stp>
        <stp>EQY_FUND_CRNCY=USD</stp>
        <stp>FA_ADJUSTED=Y</stp>
        <tr r="AS215" s="4"/>
      </tp>
      <tp t="s">
        <v>#N/A N/A</v>
        <stp/>
        <stp>##V3_BDHV12</stp>
        <stp>SPSC US Equity</stp>
        <stp>ENTERPRISE_VALUE</stp>
        <stp>10/24/2018</stp>
        <stp>10/24/2018</stp>
        <stp>[new model.xlsx]Raw (2)!R102C33</stp>
        <stp>EQY_FUND_CRNCY=USD</stp>
        <tr r="AG102" s="12"/>
      </tp>
      <tp>
        <v>268.7</v>
        <stp/>
        <stp>##V3_BDPV12</stp>
        <stp>WK US Equity</stp>
        <stp>BEST_SALES</stp>
        <stp>[new model.xlsx]Raw (2)!R64C36</stp>
        <stp>BEST_FPERIOD_OVERRIDE=1TY</stp>
        <stp>EQY_FUND_CRNCY=USD</stp>
        <stp>FA_ADJUSTED=Y</stp>
        <tr r="AJ64" s="12"/>
      </tp>
      <tp>
        <v>286.029</v>
        <stp/>
        <stp>##V3_BDPV12</stp>
        <stp>PS US Equity</stp>
        <stp>BEST_SALES</stp>
        <stp>[new model.xlsx]Raw (2)!R24C36</stp>
        <stp>BEST_FPERIOD_OVERRIDE=1TY</stp>
        <stp>EQY_FUND_CRNCY=USD</stp>
        <stp>FA_ADJUSTED=Y</stp>
        <tr r="AJ24" s="12"/>
      </tp>
      <tp>
        <v>5.8719999999999999</v>
        <stp/>
        <stp>##V3_BDPV12</stp>
        <stp>LPSN US Equity</stp>
        <stp>TRAIL_12M_EBITDA</stp>
        <stp>[new model.xlsx]Raw (2)!R95C43</stp>
        <stp>EQY_FUND_CRNCY=USD</stp>
        <stp>FA_ADJUSTED=Y</stp>
        <tr r="AQ95" s="12"/>
      </tp>
      <tp>
        <v>486.95</v>
        <stp/>
        <stp>##V3_BDPV12</stp>
        <stp>CLDR US Equity</stp>
        <stp>BEST_SALES</stp>
        <stp>[new model.xlsx]Raw!R121C36</stp>
        <stp>BEST_FPERIOD_OVERRIDE=1TY</stp>
        <stp>EQY_FUND_CRNCY=USD</stp>
        <stp>FA_ADJUSTED=Y</stp>
        <tr r="AJ121" s="4"/>
      </tp>
      <tp>
        <v>562.99800000000005</v>
        <stp/>
        <stp>##V3_BDPV12</stp>
        <stp>ADSK US Equity</stp>
        <stp>BEST_NET_INCOME</stp>
        <stp>[new model.xlsx]Raw (2)!R78C46</stp>
        <stp>BEST_FPERIOD_OVERRIDE=1TY</stp>
        <stp>EQY_FUND_CRNCY=USD</stp>
        <stp>FA_ADJUSTED=Y</stp>
        <tr r="AT78" s="12"/>
      </tp>
      <tp>
        <v>4426.4049000000005</v>
        <stp/>
        <stp>##V3_BDHV12</stp>
        <stp>WIX US Equity</stp>
        <stp>CUR_MKT_CAP</stp>
        <stp>10/24/2018</stp>
        <stp>10/24/2018</stp>
        <stp>[new model.xlsx]Raw (2)!R30C32</stp>
        <stp>EQY_FUND_CRNCY=USD</stp>
        <tr r="AF30" s="12"/>
      </tp>
      <tp>
        <v>253.17</v>
        <stp/>
        <stp>##V3_BDPV12</stp>
        <stp>SQ US Equity</stp>
        <stp>IS_S&amp;M_EXPENSE_COMP_BASIS</stp>
        <stp>[new model.xlsx]Raw!R27C41</stp>
        <stp>BEST_FPERIOD_OVERRIDE=1TY</stp>
        <stp>EQY_FUND_CRNCY=USD</stp>
        <stp>FA_ADJUSTED=Y</stp>
        <tr r="AO27" s="4"/>
      </tp>
      <tp>
        <v>57.787999999999997</v>
        <stp/>
        <stp>##V3_BDPV12</stp>
        <stp>NEWR US EQUITY</stp>
        <stp>IS_GENL_&amp;_ADMIN_EXPN_COMP_BASIS</stp>
        <stp>[new model.xlsx]Raw (2)!R36C42</stp>
        <stp>BEST_FPERIOD_OVERRIDE=1TY</stp>
        <stp>EQY_FUND_CRNCY=USD</stp>
        <stp>FA_ADJUSTED=Y</stp>
        <tr r="AP36" s="12"/>
      </tp>
      <tp>
        <v>79.882000000000005</v>
        <stp/>
        <stp>##V3_BDPV12</stp>
        <stp>WIX US Equity</stp>
        <stp>BEST_GROSS_MARGIN</stp>
        <stp>[new model.xlsx]Raw (2)!R30C39</stp>
        <stp>BEST_FPERIOD_OVERRIDE=1TY</stp>
        <stp>EQY_FUND_CRNCY=USD</stp>
        <stp>FA_ADJUSTED=Y</stp>
        <tr r="AM30" s="12"/>
      </tp>
      <tp>
        <v>34.796999999999997</v>
        <stp/>
        <stp>##V3_BDPV12</stp>
        <stp>EGHT US Equity</stp>
        <stp>IS_RD_EXPEND</stp>
        <stp>[new model.xlsx]Raw!R140C40</stp>
        <stp>BEST_FPERIOD_OVERRIDE=1TY</stp>
        <stp>EQY_FUND_CRNCY=USD</stp>
        <stp>FA_ADJUSTED=Y</stp>
        <tr r="AN140" s="4"/>
      </tp>
      <tp t="s">
        <v>#N/A N/A</v>
        <stp/>
        <stp>##V3_BDPV12</stp>
        <stp>EVOP US Equity</stp>
        <stp>TRAIL_12M_GROSS_PROFIT</stp>
        <stp>[new model.xlsx]Raw!R130C38</stp>
        <stp>EQY_FUND_CRNCY=USD</stp>
        <stp>FA_ADJUSTED=Y</stp>
        <tr r="AL130" s="4"/>
      </tp>
      <tp>
        <v>19.241</v>
        <stp/>
        <stp>##V3_BDPV12</stp>
        <stp>MIME US EQUITY</stp>
        <stp>BEST_NET_INCOME</stp>
        <stp>[new model.xlsx]Raw (2)!R45C46</stp>
        <stp>BEST_FPERIOD_OVERRIDE=1TY</stp>
        <stp>EQY_FUND_CRNCY=USD</stp>
        <stp>FA_ADJUSTED=Y</stp>
        <tr r="AT45" s="12"/>
      </tp>
      <tp t="s">
        <v>Systems Software</v>
        <stp/>
        <stp>##V3_BDPV12</stp>
        <stp>PFPT US EQUITY</stp>
        <stp>GICS_SUB_INDUSTRY_NAME</stp>
        <stp>[new model.xlsx]Raw (2)!R34C31</stp>
        <tr r="AE34" s="12"/>
      </tp>
      <tp>
        <v>56.021000000000001</v>
        <stp/>
        <stp>##V3_BDPV12</stp>
        <stp>PRO US Equity</stp>
        <stp>IS_RD_EXPEND</stp>
        <stp>[new model.xlsx]Raw!R165C40</stp>
        <stp>BEST_FPERIOD_OVERRIDE=1TY</stp>
        <stp>EQY_FUND_CRNCY=USD</stp>
        <stp>FA_ADJUSTED=Y</stp>
        <tr r="AN165" s="4"/>
      </tp>
      <tp>
        <v>2412.7651000000001</v>
        <stp/>
        <stp>##V3_BDHV12</stp>
        <stp>WNS US Equity</stp>
        <stp>CURR_ENTP_VAL</stp>
        <stp>10/24/2018</stp>
        <stp>10/24/2018</stp>
        <stp>[new model.xlsx]Raw!R115C34</stp>
        <stp>EQY_FUND_CRNCY=USD</stp>
        <tr r="AH115" s="4"/>
      </tp>
      <tp>
        <v>60.390999999999998</v>
        <stp/>
        <stp>##V3_BDPV12</stp>
        <stp>VEEV US EQUITY</stp>
        <stp>IS_GENL_&amp;_ADMIN_EXPN_COMP_BASIS</stp>
        <stp>[new model.xlsx]Raw (2)!R56C42</stp>
        <stp>BEST_FPERIOD_OVERRIDE=1TY</stp>
        <stp>EQY_FUND_CRNCY=USD</stp>
        <stp>FA_ADJUSTED=Y</stp>
        <tr r="AP56" s="12"/>
      </tp>
      <tp>
        <v>61.890999977111818</v>
        <stp/>
        <stp>##V3_BDPV12</stp>
        <stp>AMSWA US Equity</stp>
        <stp>TRAIL_12M_GROSS_PROFIT</stp>
        <stp>[new model.xlsx]Raw!R195C38</stp>
        <stp>EQY_FUND_CRNCY=USD</stp>
        <stp>FA_ADJUSTED=Y</stp>
        <tr r="AL195" s="4"/>
      </tp>
      <tp>
        <v>87.488</v>
        <stp/>
        <stp>##V3_BDPV12</stp>
        <stp>TNAV US Equity</stp>
        <stp>IS_RD_EXPEND</stp>
        <stp>[new model.xlsx]Raw!R212C40</stp>
        <stp>BEST_FPERIOD_OVERRIDE=1TY</stp>
        <stp>EQY_FUND_CRNCY=USD</stp>
        <stp>FA_ADJUSTED=Y</stp>
        <tr r="AN212" s="4"/>
      </tp>
      <tp>
        <v>-39.646999999999998</v>
        <stp/>
        <stp>##V3_BDPV12</stp>
        <stp>YEXT US EQUITY</stp>
        <stp>BEST_NET_INCOME</stp>
        <stp>[new model.xlsx]Raw (2)!R39C46</stp>
        <stp>BEST_FPERIOD_OVERRIDE=1TY</stp>
        <stp>EQY_FUND_CRNCY=USD</stp>
        <stp>FA_ADJUSTED=Y</stp>
        <tr r="AT39" s="12"/>
      </tp>
      <tp>
        <v>8.5565256094713043</v>
        <stp/>
        <stp>##V3_BDPV12</stp>
        <stp>CDR PW Equity</stp>
        <stp>IS_GENL_&amp;_ADMIN_EXPN_COMP_BASIS</stp>
        <stp>[new model.xlsx]Raw (2)!R98C42</stp>
        <stp>BEST_FPERIOD_OVERRIDE=1TY</stp>
        <stp>EQY_FUND_CRNCY=USD</stp>
        <stp>FA_ADJUSTED=Y</stp>
        <tr r="AP98" s="12"/>
      </tp>
      <tp>
        <v>-33.11</v>
        <stp/>
        <stp>##V3_BDPV12</stp>
        <stp>HDP US Equity</stp>
        <stp>BEST_NET_INCOME</stp>
        <stp>[new model.xlsx]Raw (2)!R49C46</stp>
        <stp>BEST_FPERIOD_OVERRIDE=1TY</stp>
        <stp>EQY_FUND_CRNCY=USD</stp>
        <stp>FA_ADJUSTED=Y</stp>
        <tr r="AT49" s="12"/>
      </tp>
      <tp>
        <v>-19.884</v>
        <stp/>
        <stp>##V3_BDPV12</stp>
        <stp>WIX US Equity</stp>
        <stp>TRAIL_12M_EBITDA</stp>
        <stp>[new model.xlsx]Raw (2)!R30C43</stp>
        <stp>EQY_FUND_CRNCY=USD</stp>
        <stp>FA_ADJUSTED=Y</stp>
        <tr r="AQ30" s="12"/>
      </tp>
      <tp>
        <v>33.378</v>
        <stp/>
        <stp>##V3_BDPV12</stp>
        <stp>KXS CN Equity</stp>
        <stp>TRAIL_12M_EBITDA</stp>
        <stp>[new model.xlsx]Raw (2)!R81C43</stp>
        <stp>EQY_FUND_CRNCY=USD</stp>
        <stp>FA_ADJUSTED=Y</stp>
        <tr r="AQ81" s="12"/>
      </tp>
      <tp>
        <v>20.859000000000002</v>
        <stp/>
        <stp>##V3_BDPV12</stp>
        <stp>CRW LN Equity</stp>
        <stp>TRAIL_12M_EBITDA</stp>
        <stp>[new model.xlsx]Raw (2)!R83C43</stp>
        <stp>EQY_FUND_CRNCY=USD</stp>
        <stp>FA_ADJUSTED=Y</stp>
        <tr r="AQ83" s="12"/>
      </tp>
      <tp>
        <v>231</v>
        <stp/>
        <stp>##V3_BDPV12</stp>
        <stp>TDC US Equity</stp>
        <stp>TRAIL_12M_EBITDA</stp>
        <stp>[new model.xlsx]Raw (2)!R68C43</stp>
        <stp>EQY_FUND_CRNCY=USD</stp>
        <stp>FA_ADJUSTED=Y</stp>
        <tr r="AQ68" s="12"/>
      </tp>
      <tp>
        <v>9.5817880808879998</v>
        <stp/>
        <stp>##V3_BDPV12</stp>
        <stp>ZIXI US Equity</stp>
        <stp>TRAIL_12M_NET_INC</stp>
        <stp>[new model.xlsx]Raw!R201C45</stp>
        <stp>EQY_FUND_CRNCY=USD</stp>
        <stp>FA_ADJUSTED=Y</stp>
        <tr r="AS201" s="4"/>
      </tp>
      <tp>
        <v>220.452</v>
        <stp/>
        <stp>##V3_BDPV12</stp>
        <stp>TYL US Equity</stp>
        <stp>TRAIL_12M_EBITDA</stp>
        <stp>[new model.xlsx]Raw (2)!R87C43</stp>
        <stp>EQY_FUND_CRNCY=USD</stp>
        <stp>FA_ADJUSTED=Y</stp>
        <tr r="AQ87" s="12"/>
      </tp>
      <tp>
        <v>731.34899999999993</v>
        <stp/>
        <stp>##V3_BDPV12</stp>
        <stp>CSU CN Equity</stp>
        <stp>TRAIL_12M_EBITDA</stp>
        <stp>[new model.xlsx]Raw (2)!R84C43</stp>
        <stp>EQY_FUND_CRNCY=USD</stp>
        <stp>FA_ADJUSTED=Y</stp>
        <tr r="AQ84" s="12"/>
      </tp>
      <tp>
        <v>3346.018</v>
        <stp/>
        <stp>##V3_BDPV12</stp>
        <stp>TTWO US Equity</stp>
        <stp>BEST_SALES</stp>
        <stp>[new model.xlsx]Raw (2)!R71C36</stp>
        <stp>BEST_FPERIOD_OVERRIDE=1TY</stp>
        <stp>EQY_FUND_CRNCY=USD</stp>
        <stp>FA_ADJUSTED=Y</stp>
        <tr r="AJ71" s="12"/>
      </tp>
      <tp>
        <v>-44.902000000000001</v>
        <stp/>
        <stp>##V3_BDPV12</stp>
        <stp>SMAR US Equity</stp>
        <stp>TRAIL_12M_EBITDA</stp>
        <stp>[new model.xlsx]Raw (2)!R14C43</stp>
        <stp>EQY_FUND_CRNCY=USD</stp>
        <stp>FA_ADJUSTED=Y</stp>
        <tr r="AQ14" s="12"/>
      </tp>
      <tp>
        <v>222.25088947096157</v>
        <stp/>
        <stp>##V3_BDPV12</stp>
        <stp>AVV LN Equity</stp>
        <stp>TRAIL_12M_EBITDA</stp>
        <stp>[new model.xlsx]Raw (2)!R72C43</stp>
        <stp>EQY_FUND_CRNCY=USD</stp>
        <stp>FA_ADJUSTED=Y</stp>
        <tr r="AQ72" s="12"/>
      </tp>
      <tp>
        <v>10645.8714</v>
        <stp/>
        <stp>##V3_BDHV12</stp>
        <stp>TEAM US Equity</stp>
        <stp>CURR_ENTP_VAL</stp>
        <stp>20181024-1AY</stp>
        <stp>10/24/2018</stp>
        <stp>[new model.xlsx]Sheet1!R7C19</stp>
        <stp>Dir=V</stp>
        <stp>CDR=5D</stp>
        <stp>Days=A</stp>
        <stp>Dts=H</stp>
        <stp>cols=1;rows=262</stp>
        <tr r="S7" s="184"/>
      </tp>
      <tp>
        <v>-38.853999999999999</v>
        <stp/>
        <stp>##V3_BDPV12</stp>
        <stp>PRO US Equity</stp>
        <stp>TRAIL_12M_EBITDA</stp>
        <stp>[new model.xlsx]Raw (2)!R88C43</stp>
        <stp>EQY_FUND_CRNCY=USD</stp>
        <stp>FA_ADJUSTED=Y</stp>
        <tr r="AQ88" s="12"/>
      </tp>
      <tp>
        <v>-330.03622449999995</v>
        <stp/>
        <stp>##V3_BDPV12</stp>
        <stp>NTNX US Equity</stp>
        <stp>TRAIL_12M_NET_INC</stp>
        <stp>[new model.xlsx]Raw!R67C45</stp>
        <stp>EQY_FUND_CRNCY=USD</stp>
        <stp>FA_ADJUSTED=Y</stp>
        <tr r="AS67" s="4"/>
      </tp>
      <tp>
        <v>86.25500000000001</v>
        <stp/>
        <stp>##V3_BDPV12</stp>
        <stp>DSG CN Equity</stp>
        <stp>TRAIL_12M_EBITDA</stp>
        <stp>[new model.xlsx]Raw (2)!R89C43</stp>
        <stp>EQY_FUND_CRNCY=USD</stp>
        <stp>FA_ADJUSTED=Y</stp>
        <tr r="AQ89" s="12"/>
      </tp>
      <tp>
        <v>167.36590804597699</v>
        <stp/>
        <stp>##V3_BDPV12</stp>
        <stp>FTNT US Equity</stp>
        <stp>TRAIL_12M_NET_INC</stp>
        <stp>[new model.xlsx]Raw!R43C45</stp>
        <stp>EQY_FUND_CRNCY=USD</stp>
        <stp>FA_ADJUSTED=Y</stp>
        <tr r="AS43" s="4"/>
      </tp>
      <tp>
        <v>1352.558</v>
        <stp/>
        <stp>##V3_BDPV12</stp>
        <stp>CRM US Equity</stp>
        <stp>TRAIL_12M_EBITDA</stp>
        <stp>[new model.xlsx]Raw (2)!R79C43</stp>
        <stp>EQY_FUND_CRNCY=USD</stp>
        <stp>FA_ADJUSTED=Y</stp>
        <tr r="AQ79" s="12"/>
      </tp>
      <tp>
        <v>916.71299999999997</v>
        <stp/>
        <stp>##V3_BDPV12</stp>
        <stp>SSNC US Equity</stp>
        <stp>TRAIL_12M_EBITDA</stp>
        <stp>[new model.xlsx]Raw (2)!R70C43</stp>
        <stp>EQY_FUND_CRNCY=USD</stp>
        <stp>FA_ADJUSTED=Y</stp>
        <tr r="AQ70" s="12"/>
      </tp>
      <tp>
        <v>-11.901</v>
        <stp/>
        <stp>##V3_BDPV12</stp>
        <stp>AYX US Equity</stp>
        <stp>TRAIL_12M_EBITDA</stp>
        <stp>[new model.xlsx]Raw (2)!R18C43</stp>
        <stp>EQY_FUND_CRNCY=USD</stp>
        <stp>FA_ADJUSTED=Y</stp>
        <tr r="AQ18" s="12"/>
      </tp>
      <tp>
        <v>1169.1092988592693</v>
        <stp/>
        <stp>##V3_BDPV12</stp>
        <stp>UBI FP Equity</stp>
        <stp>TRAIL_12M_EBITDA</stp>
        <stp>[new model.xlsx]Raw (2)!R75C43</stp>
        <stp>EQY_FUND_CRNCY=USD</stp>
        <stp>FA_ADJUSTED=Y</stp>
        <tr r="AQ75" s="12"/>
      </tp>
      <tp>
        <v>18.613</v>
        <stp/>
        <stp>##V3_BDPV12</stp>
        <stp>EVH US Equity</stp>
        <stp>TRAIL_12M_EBITDA</stp>
        <stp>[new model.xlsx]Raw (2)!R73C43</stp>
        <stp>EQY_FUND_CRNCY=USD</stp>
        <stp>FA_ADJUSTED=Y</stp>
        <tr r="AQ73" s="12"/>
      </tp>
      <tp>
        <v>-148.822683544304</v>
        <stp/>
        <stp>##V3_BDPV12</stp>
        <stp>HDP US Equity</stp>
        <stp>TRAIL_12M_EBITDA</stp>
        <stp>[new model.xlsx]Raw (2)!R49C43</stp>
        <stp>EQY_FUND_CRNCY=USD</stp>
        <stp>FA_ADJUSTED=Y</stp>
        <tr r="AQ49" s="12"/>
      </tp>
      <tp>
        <v>-107.69300000000001</v>
        <stp/>
        <stp>##V3_BDPV12</stp>
        <stp>MDB US Equity</stp>
        <stp>TRAIL_12M_EBITDA</stp>
        <stp>[new model.xlsx]Raw (2)!R17C43</stp>
        <stp>EQY_FUND_CRNCY=USD</stp>
        <stp>FA_ADJUSTED=Y</stp>
        <tr r="AQ17" s="12"/>
      </tp>
      <tp>
        <v>586.04248313062203</v>
        <stp/>
        <stp>##V3_BDPV12</stp>
        <stp>CTXS US Equity</stp>
        <stp>TRAIL_12M_NET_INC</stp>
        <stp>[new model.xlsx]Raw!R44C45</stp>
        <stp>EQY_FUND_CRNCY=USD</stp>
        <stp>FA_ADJUSTED=Y</stp>
        <tr r="AS44" s="4"/>
      </tp>
      <tp>
        <v>111.45599999999999</v>
        <stp/>
        <stp>##V3_BDPV12</stp>
        <stp>ENV US Equity</stp>
        <stp>TRAIL_12M_EBITDA</stp>
        <stp>[new model.xlsx]Raw (2)!R85C43</stp>
        <stp>EQY_FUND_CRNCY=USD</stp>
        <stp>FA_ADJUSTED=Y</stp>
        <tr r="AQ85" s="12"/>
      </tp>
      <tp>
        <v>38.91521999030671</v>
        <stp/>
        <stp>##V3_BDPV12</stp>
        <stp>CDR PW Equity</stp>
        <stp>TRAIL_12M_EBITDA</stp>
        <stp>[new model.xlsx]Raw (2)!R98C43</stp>
        <stp>EQY_FUND_CRNCY=USD</stp>
        <stp>FA_ADJUSTED=Y</stp>
        <tr r="AQ98" s="12"/>
      </tp>
      <tp>
        <v>-11.89</v>
        <stp/>
        <stp>##V3_BDPV12</stp>
        <stp>EVBG US Equity</stp>
        <stp>BEST_NET_INCOME</stp>
        <stp>[new model.xlsx]Raw (2)!R25C46</stp>
        <stp>BEST_FPERIOD_OVERRIDE=1TY</stp>
        <stp>EQY_FUND_CRNCY=USD</stp>
        <stp>FA_ADJUSTED=Y</stp>
        <tr r="AT25" s="12"/>
      </tp>
      <tp>
        <v>952</v>
        <stp/>
        <stp>##V3_BDPV12</stp>
        <stp>CSGS US Equity</stp>
        <stp>BEST_SALES</stp>
        <stp>[new model.xlsx]Raw!R161C36</stp>
        <stp>BEST_FPERIOD_OVERRIDE=1TY</stp>
        <stp>EQY_FUND_CRNCY=USD</stp>
        <stp>FA_ADJUSTED=Y</stp>
        <tr r="AJ161" s="4"/>
      </tp>
      <tp>
        <v>894.625</v>
        <stp/>
        <stp>##V3_BDPV12</stp>
        <stp>SSNC US Equity</stp>
        <stp>BEST_NET_INCOME</stp>
        <stp>[new model.xlsx]Raw (2)!R70C46</stp>
        <stp>BEST_FPERIOD_OVERRIDE=1TY</stp>
        <stp>EQY_FUND_CRNCY=USD</stp>
        <stp>FA_ADJUSTED=Y</stp>
        <tr r="AT70" s="12"/>
      </tp>
      <tp>
        <v>6.5979999999999999</v>
        <stp/>
        <stp>##V3_BDPV12</stp>
        <stp>VRNS US Equity</stp>
        <stp>BEST_NET_INCOME</stp>
        <stp>[new model.xlsx]Raw (2)!R61C46</stp>
        <stp>BEST_FPERIOD_OVERRIDE=1TY</stp>
        <stp>EQY_FUND_CRNCY=USD</stp>
        <stp>FA_ADJUSTED=Y</stp>
        <tr r="AT61" s="12"/>
      </tp>
      <tp>
        <v>197.89500000000001</v>
        <stp/>
        <stp>##V3_BDPV12</stp>
        <stp>ATHN US Equity</stp>
        <stp>BEST_NET_INCOME</stp>
        <stp>[new model.xlsx]Raw (2)!R97C46</stp>
        <stp>BEST_FPERIOD_OVERRIDE=1TY</stp>
        <stp>EQY_FUND_CRNCY=USD</stp>
        <stp>FA_ADJUSTED=Y</stp>
        <tr r="AT97" s="12"/>
      </tp>
      <tp>
        <v>276.09699999999998</v>
        <stp/>
        <stp>##V3_BDPV12</stp>
        <stp>SVMK US Equity</stp>
        <stp>BEST_SALES</stp>
        <stp>[new model.xlsx]Raw!R154C36</stp>
        <stp>BEST_FPERIOD_OVERRIDE=1TY</stp>
        <stp>EQY_FUND_CRNCY=USD</stp>
        <stp>FA_ADJUSTED=Y</stp>
        <tr r="AJ154" s="4"/>
      </tp>
      <tp>
        <v>236.41400000000002</v>
        <stp/>
        <stp>##V3_BDPV12</stp>
        <stp>AZPN US Equity</stp>
        <stp>BEST_NET_INCOME</stp>
        <stp>[new model.xlsx]Raw (2)!R99C46</stp>
        <stp>BEST_FPERIOD_OVERRIDE=1TY</stp>
        <stp>EQY_FUND_CRNCY=USD</stp>
        <stp>FA_ADJUSTED=Y</stp>
        <tr r="AT99" s="12"/>
      </tp>
      <tp>
        <v>96.4</v>
        <stp/>
        <stp>##V3_BDPV12</stp>
        <stp>ATTU US Equity</stp>
        <stp>BEST_SALES</stp>
        <stp>[new model.xlsx]Raw!R196C36</stp>
        <stp>BEST_FPERIOD_OVERRIDE=1TY</stp>
        <stp>EQY_FUND_CRNCY=USD</stp>
        <stp>FA_ADJUSTED=Y</stp>
        <tr r="AJ196" s="4"/>
      </tp>
      <tp>
        <v>506.5</v>
        <stp/>
        <stp>##V3_BDPV12</stp>
        <stp>MSTR US Equity</stp>
        <stp>BEST_SALES</stp>
        <stp>[new model.xlsx]Raw!R151C36</stp>
        <stp>BEST_FPERIOD_OVERRIDE=1TY</stp>
        <stp>EQY_FUND_CRNCY=USD</stp>
        <stp>FA_ADJUSTED=Y</stp>
        <tr r="AJ151" s="4"/>
      </tp>
      <tp>
        <v>1120.5329999999999</v>
        <stp/>
        <stp>##V3_BDHV12</stp>
        <stp>PRO US Equity</stp>
        <stp>CUR_MKT_CAP</stp>
        <stp>10/24/2018</stp>
        <stp>10/24/2018</stp>
        <stp>[new model.xlsx]Raw (2)!R88C32</stp>
        <stp>EQY_FUND_CRNCY=USD</stp>
        <tr r="AF88" s="12"/>
      </tp>
      <tp>
        <v>64.488</v>
        <stp/>
        <stp>##V3_BDPV12</stp>
        <stp>PRO US Equity</stp>
        <stp>BEST_GROSS_MARGIN</stp>
        <stp>[new model.xlsx]Raw (2)!R88C39</stp>
        <stp>BEST_FPERIOD_OVERRIDE=1TY</stp>
        <stp>EQY_FUND_CRNCY=USD</stp>
        <stp>FA_ADJUSTED=Y</stp>
        <tr r="AM88" s="12"/>
      </tp>
      <tp t="s">
        <v>#N/A N/A</v>
        <stp/>
        <stp>##V3_BDHV12</stp>
        <stp>SSC US Equity</stp>
        <stp>CURR_ENTP_VAL</stp>
        <stp>10/24/2018</stp>
        <stp>10/24/2018</stp>
        <stp>[new model.xlsx]Raw!R207C34</stp>
        <stp>EQY_FUND_CRNCY=USD</stp>
        <tr r="AH207" s="4"/>
      </tp>
      <tp>
        <v>18.861999999999998</v>
        <stp/>
        <stp>##V3_BDPV12</stp>
        <stp>EVRI US Equity</stp>
        <stp>IS_RD_EXPEND</stp>
        <stp>[new model.xlsx]Raw!R182C40</stp>
        <stp>BEST_FPERIOD_OVERRIDE=1TY</stp>
        <stp>EQY_FUND_CRNCY=USD</stp>
        <stp>FA_ADJUSTED=Y</stp>
        <tr r="AN182" s="4"/>
      </tp>
      <tp>
        <v>488.964</v>
        <stp/>
        <stp>##V3_BDPV12</stp>
        <stp>CSU CN Equity</stp>
        <stp>BS_CASH_NEAR_CASH_ITEM</stp>
        <stp>[new model.xlsx]Combined Full Sample!R23C26</stp>
        <tr r="Z23" s="14"/>
      </tp>
      <tp>
        <v>60.114999999999995</v>
        <stp/>
        <stp>##V3_BDPV12</stp>
        <stp>ENV US Equity</stp>
        <stp>BS_CASH_NEAR_CASH_ITEM</stp>
        <stp>[new model.xlsx]Combined Full Sample!R89C26</stp>
        <tr r="Z89" s="14"/>
      </tp>
      <tp t="s">
        <v>#N/A N/A</v>
        <stp/>
        <stp>##V3_BDPV12</stp>
        <stp>DOMO US Equity</stp>
        <stp>TRAIL_12M_GROSS_PROFIT</stp>
        <stp>[new model.xlsx]Raw!R186C38</stp>
        <stp>EQY_FUND_CRNCY=USD</stp>
        <stp>FA_ADJUSTED=Y</stp>
        <tr r="AL186" s="4"/>
      </tp>
      <tp>
        <v>99.828999999999994</v>
        <stp/>
        <stp>##V3_BDPV12</stp>
        <stp>WNS US Equity</stp>
        <stp>BS_CASH_NEAR_CASH_ITEM</stp>
        <stp>[new model.xlsx]Combined Full Sample!R91C26</stp>
        <tr r="Z91" s="14"/>
      </tp>
      <tp>
        <v>0</v>
        <stp/>
        <stp>##V3_BDPV12</stp>
        <stp>ENV US Equity</stp>
        <stp>IS_RD_EXPEND</stp>
        <stp>[new model.xlsx]Raw!R113C40</stp>
        <stp>BEST_FPERIOD_OVERRIDE=1TY</stp>
        <stp>EQY_FUND_CRNCY=USD</stp>
        <stp>FA_ADJUSTED=Y</stp>
        <tr r="AN113" s="4"/>
      </tp>
      <tp>
        <v>546.92000195312494</v>
        <stp/>
        <stp>##V3_BDPV12</stp>
        <stp>TIVO US Equity</stp>
        <stp>TRAIL_12M_GROSS_PROFIT</stp>
        <stp>[new model.xlsx]Raw!R150C38</stp>
        <stp>EQY_FUND_CRNCY=USD</stp>
        <stp>FA_ADJUSTED=Y</stp>
        <tr r="AL150" s="4"/>
      </tp>
      <tp>
        <v>1013.653923957673</v>
        <stp/>
        <stp>##V3_BDPV12</stp>
        <stp>FIS US Equity</stp>
        <stp>TRAIL_12M_NET_INC</stp>
        <stp>[new model.xlsx]Raw!R24C45</stp>
        <stp>EQY_FUND_CRNCY=USD</stp>
        <stp>FA_ADJUSTED=Y</stp>
        <tr r="AS24" s="4"/>
      </tp>
      <tp>
        <v>112.63399980163574</v>
        <stp/>
        <stp>##V3_BDPV12</stp>
        <stp>QTWO US Equity</stp>
        <stp>TRAIL_12M_GROSS_PROFIT</stp>
        <stp>[new model.xlsx]Raw!R123C38</stp>
        <stp>EQY_FUND_CRNCY=USD</stp>
        <stp>FA_ADJUSTED=Y</stp>
        <tr r="AL123" s="4"/>
      </tp>
      <tp>
        <v>41.564999999999998</v>
        <stp/>
        <stp>##V3_BDPV12</stp>
        <stp>APPF US EQUITY</stp>
        <stp>BEST_NET_INCOME</stp>
        <stp>[new model.xlsx]Raw (2)!R43C46</stp>
        <stp>BEST_FPERIOD_OVERRIDE=1TY</stp>
        <stp>EQY_FUND_CRNCY=USD</stp>
        <stp>FA_ADJUSTED=Y</stp>
        <tr r="AT43" s="12"/>
      </tp>
      <tp>
        <v>705.30309610453401</v>
        <stp/>
        <stp>##V3_BDPV12</stp>
        <stp>FLT US Equity</stp>
        <stp>TRAIL_12M_NET_INC</stp>
        <stp>[new model.xlsx]Raw!R37C45</stp>
        <stp>EQY_FUND_CRNCY=USD</stp>
        <stp>FA_ADJUSTED=Y</stp>
        <tr r="AS37" s="4"/>
      </tp>
      <tp>
        <v>9.8210730107955939</v>
        <stp/>
        <stp>##V3_BDPV12</stp>
        <stp>TPNL US Equity</stp>
        <stp>TRAIL_12M_GROSS_PROFIT</stp>
        <stp>[new model.xlsx]Raw!R221C38</stp>
        <stp>EQY_FUND_CRNCY=USD</stp>
        <stp>FA_ADJUSTED=Y</stp>
        <tr r="AL221" s="4"/>
      </tp>
      <tp>
        <v>181.19199999999998</v>
        <stp/>
        <stp>##V3_BDPV12</stp>
        <stp>RNG US Equity</stp>
        <stp>BS_CASH_NEAR_CASH_ITEM</stp>
        <stp>[new model.xlsx]Combined Full Sample!R51C26</stp>
        <tr r="Z51" s="14"/>
      </tp>
      <tp>
        <v>35.144999999999996</v>
        <stp/>
        <stp>##V3_BDPV12</stp>
        <stp>DSG CN Equity</stp>
        <stp>BS_CASH_NEAR_CASH_ITEM</stp>
        <stp>[new model.xlsx]Combined Full Sample!R92C26</stp>
        <tr r="Z92" s="14"/>
      </tp>
      <tp>
        <v>1046.4100000000001</v>
        <stp/>
        <stp>##V3_BDPV12</stp>
        <stp>FDC US Equity</stp>
        <stp>TRAIL_12M_NET_INC</stp>
        <stp>[new model.xlsx]Raw!R33C45</stp>
        <stp>EQY_FUND_CRNCY=USD</stp>
        <stp>FA_ADJUSTED=Y</stp>
        <tr r="AS33" s="4"/>
      </tp>
      <tp>
        <v>127.383</v>
        <stp/>
        <stp>##V3_BDPV12</stp>
        <stp>SUM CN Equity</stp>
        <stp>BEST_SALES</stp>
        <stp>[new model.xlsx]Raw!R184C36</stp>
        <stp>BEST_FPERIOD_OVERRIDE=1TY</stp>
        <stp>EQY_FUND_CRNCY=USD</stp>
        <stp>FA_ADJUSTED=Y</stp>
        <tr r="AJ184" s="4"/>
      </tp>
      <tp>
        <v>102.124</v>
        <stp/>
        <stp>##V3_BDPV12</stp>
        <stp>ENV US Equity</stp>
        <stp>BEST_NET_INCOME</stp>
        <stp>[new model.xlsx]Raw (2)!R85C46</stp>
        <stp>BEST_FPERIOD_OVERRIDE=1TY</stp>
        <stp>EQY_FUND_CRNCY=USD</stp>
        <stp>FA_ADJUSTED=Y</stp>
        <tr r="AT85" s="12"/>
      </tp>
      <tp>
        <v>-63.40645</v>
        <stp/>
        <stp>##V3_BDPV12</stp>
        <stp>HUBS US Equity</stp>
        <stp>TRAIL_12M_NET_INC</stp>
        <stp>[new model.xlsx]Raw!R78C45</stp>
        <stp>EQY_FUND_CRNCY=USD</stp>
        <stp>FA_ADJUSTED=Y</stp>
        <tr r="AS78" s="4"/>
      </tp>
      <tp>
        <v>271.53800000000001</v>
        <stp/>
        <stp>##V3_BDPV12</stp>
        <stp>MDB US Equity</stp>
        <stp>BEST_SALES</stp>
        <stp>[new model.xlsx]Raw (2)!R17C36</stp>
        <stp>BEST_FPERIOD_OVERRIDE=1TY</stp>
        <stp>EQY_FUND_CRNCY=USD</stp>
        <stp>FA_ADJUSTED=Y</stp>
        <tr r="AJ17" s="12"/>
      </tp>
      <tp>
        <v>39.284579513842999</v>
        <stp/>
        <stp>##V3_BDPV12</stp>
        <stp>NUAN US Equity</stp>
        <stp>TRAIL_12M_NET_INC</stp>
        <stp>[new model.xlsx]Raw!R81C45</stp>
        <stp>EQY_FUND_CRNCY=USD</stp>
        <stp>FA_ADJUSTED=Y</stp>
        <tr r="AS81" s="4"/>
      </tp>
      <tp>
        <v>45.244978629642169</v>
        <stp/>
        <stp>##V3_BDPV12</stp>
        <stp>ENGH CN Equity</stp>
        <stp>TRAIL_12M_NET_INC</stp>
        <stp>[new model.xlsx]Raw!R144C45</stp>
        <stp>EQY_FUND_CRNCY=USD</stp>
        <stp>FA_ADJUSTED=Y</stp>
        <tr r="AS144" s="4"/>
      </tp>
      <tp>
        <v>93.451000000000008</v>
        <stp/>
        <stp>##V3_BDPV12</stp>
        <stp>PRSM LN Equity</stp>
        <stp>BEST_SALES</stp>
        <stp>[new model.xlsx]Raw (2)!R74C36</stp>
        <stp>BEST_FPERIOD_OVERRIDE=1TY</stp>
        <stp>EQY_FUND_CRNCY=USD</stp>
        <stp>FA_ADJUSTED=Y</stp>
        <tr r="AJ74" s="12"/>
      </tp>
      <tp>
        <v>1.3460000000000001</v>
        <stp/>
        <stp>##V3_BDPV12</stp>
        <stp>BOX US EQUITY</stp>
        <stp>BEST_NET_INCOME</stp>
        <stp>[new model.xlsx]Raw (2)!R52C46</stp>
        <stp>BEST_FPERIOD_OVERRIDE=1TY</stp>
        <stp>EQY_FUND_CRNCY=USD</stp>
        <stp>FA_ADJUSTED=Y</stp>
        <tr r="AT52" s="12"/>
      </tp>
      <tp>
        <v>1019.25</v>
        <stp/>
        <stp>##V3_BDPV12</stp>
        <stp>TYL US Equity</stp>
        <stp>BEST_SALES</stp>
        <stp>[new model.xlsx]Raw (2)!R87C36</stp>
        <stp>BEST_FPERIOD_OVERRIDE=1TY</stp>
        <stp>EQY_FUND_CRNCY=USD</stp>
        <stp>FA_ADJUSTED=Y</stp>
        <tr r="AJ87" s="12"/>
      </tp>
      <tp>
        <v>3014.2166999999999</v>
        <stp/>
        <stp>##V3_BDHV12</stp>
        <stp>TWOU US Equity</stp>
        <stp>CURR_ENTP_VAL</stp>
        <stp>20181024-1AY</stp>
        <stp>10/24/2018</stp>
        <stp>[new model.xlsx]Sheet1!R7C68</stp>
        <stp>Dir=V</stp>
        <stp>CDR=5D</stp>
        <stp>Days=A</stp>
        <stp>Dts=H</stp>
        <stp>cols=1;rows=262</stp>
        <tr r="BP7" s="184"/>
      </tp>
      <tp>
        <v>491.26900000000001</v>
        <stp/>
        <stp>##V3_BDPV12</stp>
        <stp>GSKY US Equity</stp>
        <stp>BEST_SALES</stp>
        <stp>[new model.xlsx]Raw!R110C36</stp>
        <stp>BEST_FPERIOD_OVERRIDE=1TY</stp>
        <stp>EQY_FUND_CRNCY=USD</stp>
        <stp>FA_ADJUSTED=Y</stp>
        <tr r="AJ110" s="4"/>
      </tp>
      <tp t="s">
        <v>#N/A N/A</v>
        <stp/>
        <stp>##V3_BDPV12</stp>
        <stp>VRRM US Equity</stp>
        <stp>BEST_SALES</stp>
        <stp>[new model.xlsx]Raw!R141C36</stp>
        <stp>BEST_FPERIOD_OVERRIDE=1TY</stp>
        <stp>EQY_FUND_CRNCY=USD</stp>
        <stp>FA_ADJUSTED=Y</stp>
        <tr r="AJ141" s="4"/>
      </tp>
      <tp>
        <v>42.831000000000003</v>
        <stp/>
        <stp>##V3_BDPV12</stp>
        <stp>SSTI US Equity</stp>
        <stp>BEST_SALES</stp>
        <stp>[new model.xlsx]Raw!R190C36</stp>
        <stp>BEST_FPERIOD_OVERRIDE=1TY</stp>
        <stp>EQY_FUND_CRNCY=USD</stp>
        <stp>FA_ADJUSTED=Y</stp>
        <tr r="AJ190" s="4"/>
      </tp>
      <tp>
        <v>12138.885200000001</v>
        <stp/>
        <stp>##V3_BDHV12</stp>
        <stp>ANSS US Equity</stp>
        <stp>CUR_MKT_CAP</stp>
        <stp>10/24/2018</stp>
        <stp>10/24/2018</stp>
        <stp>[new model.xlsx]Raw (2)!R100C32</stp>
        <stp>EQY_FUND_CRNCY=USD</stp>
        <tr r="AF100" s="12"/>
      </tp>
      <tp>
        <v>459.48600195312497</v>
        <stp/>
        <stp>##V3_BDPV12</stp>
        <stp>CISN US Equity</stp>
        <stp>TRAIL_12M_GROSS_PROFIT</stp>
        <stp>[new model.xlsx]Raw!R129C38</stp>
        <stp>EQY_FUND_CRNCY=USD</stp>
        <stp>FA_ADJUSTED=Y</stp>
        <tr r="AL129" s="4"/>
      </tp>
      <tp>
        <v>0</v>
        <stp/>
        <stp>##V3_BDPV12</stp>
        <stp>GLOB US Equity</stp>
        <stp>IS_RD_EXPEND</stp>
        <stp>[new model.xlsx]Raw!R138C40</stp>
        <stp>BEST_FPERIOD_OVERRIDE=1TY</stp>
        <stp>EQY_FUND_CRNCY=USD</stp>
        <stp>FA_ADJUSTED=Y</stp>
        <tr r="AN138" s="4"/>
      </tp>
      <tp>
        <v>90.552000915527344</v>
        <stp/>
        <stp>##V3_BDPV12</stp>
        <stp>MODN US Equity</stp>
        <stp>TRAIL_12M_GROSS_PROFIT</stp>
        <stp>[new model.xlsx]Raw!R183C38</stp>
        <stp>EQY_FUND_CRNCY=USD</stp>
        <stp>FA_ADJUSTED=Y</stp>
        <tr r="AL183" s="4"/>
      </tp>
      <tp>
        <v>135.71699815368652</v>
        <stp/>
        <stp>##V3_BDPV12</stp>
        <stp>APPN US Equity</stp>
        <stp>TRAIL_12M_GROSS_PROFIT</stp>
        <stp>[new model.xlsx]Raw!R146C38</stp>
        <stp>EQY_FUND_CRNCY=USD</stp>
        <stp>FA_ADJUSTED=Y</stp>
        <tr r="AL146" s="4"/>
      </tp>
      <tp>
        <v>208.07599999999999</v>
        <stp/>
        <stp>##V3_BDPV12</stp>
        <stp>BOX US Equity</stp>
        <stp>BS_CASH_NEAR_CASH_ITEM</stp>
        <stp>[new model.xlsx]Combined Full Sample!R82C26</stp>
        <tr r="Z82" s="14"/>
      </tp>
      <tp>
        <v>0</v>
        <stp/>
        <stp>##V3_BDPV12</stp>
        <stp>FSNN US Equity</stp>
        <stp>IS_RD_EXPEND</stp>
        <stp>[new model.xlsx]Raw!R214C40</stp>
        <stp>BEST_FPERIOD_OVERRIDE=1TY</stp>
        <stp>EQY_FUND_CRNCY=USD</stp>
        <stp>FA_ADJUSTED=Y</stp>
        <tr r="AN214" s="4"/>
      </tp>
      <tp>
        <v>142.67399978637695</v>
        <stp/>
        <stp>##V3_BDPV12</stp>
        <stp>FIVN US Equity</stp>
        <stp>TRAIL_12M_GROSS_PROFIT</stp>
        <stp>[new model.xlsx]Raw!R122C38</stp>
        <stp>EQY_FUND_CRNCY=USD</stp>
        <stp>FA_ADJUSTED=Y</stp>
        <tr r="AL122" s="4"/>
      </tp>
      <tp>
        <v>1418.6324</v>
        <stp/>
        <stp>##V3_BDHV12</stp>
        <stp>RPD US Equity</stp>
        <stp>CURR_ENTP_VAL</stp>
        <stp>10/24/2018</stp>
        <stp>10/24/2018</stp>
        <stp>[new model.xlsx]Raw!R145C34</stp>
        <stp>EQY_FUND_CRNCY=USD</stp>
        <tr r="AH145" s="4"/>
      </tp>
      <tp>
        <v>21.867999999999999</v>
        <stp/>
        <stp>##V3_BDPV12</stp>
        <stp>ECOM US Equity</stp>
        <stp>IS_RD_EXPEND</stp>
        <stp>[new model.xlsx]Raw!R197C40</stp>
        <stp>BEST_FPERIOD_OVERRIDE=1TY</stp>
        <stp>EQY_FUND_CRNCY=USD</stp>
        <stp>FA_ADJUSTED=Y</stp>
        <tr r="AN197" s="4"/>
      </tp>
      <tp>
        <v>15.434999999999999</v>
        <stp/>
        <stp>##V3_BDPV12</stp>
        <stp>DMRC US Equity</stp>
        <stp>IS_RD_EXPEND</stp>
        <stp>[new model.xlsx]Raw!R199C40</stp>
        <stp>BEST_FPERIOD_OVERRIDE=1TY</stp>
        <stp>EQY_FUND_CRNCY=USD</stp>
        <stp>FA_ADJUSTED=Y</stp>
        <tr r="AN199" s="4"/>
      </tp>
      <tp>
        <v>65.752319783820909</v>
        <stp/>
        <stp>##V3_BDPV12</stp>
        <stp>GSUM US Equity</stp>
        <stp>TRAIL_12M_GROSS_PROFIT</stp>
        <stp>[new model.xlsx]Raw!R213C38</stp>
        <stp>EQY_FUND_CRNCY=USD</stp>
        <stp>FA_ADJUSTED=Y</stp>
        <tr r="AL213" s="4"/>
      </tp>
      <tp>
        <v>179.62600048828125</v>
        <stp/>
        <stp>##V3_BDPV12</stp>
        <stp>ATEN US Equity</stp>
        <stp>TRAIL_12M_GROSS_PROFIT</stp>
        <stp>[new model.xlsx]Raw!R189C38</stp>
        <stp>EQY_FUND_CRNCY=USD</stp>
        <stp>FA_ADJUSTED=Y</stp>
        <tr r="AL189" s="4"/>
      </tp>
      <tp>
        <v>181.07599813842774</v>
        <stp/>
        <stp>##V3_BDPV12</stp>
        <stp>LPSN US Equity</stp>
        <stp>TRAIL_12M_GROSS_PROFIT</stp>
        <stp>[new model.xlsx]Raw!R157C38</stp>
        <stp>EQY_FUND_CRNCY=USD</stp>
        <stp>FA_ADJUSTED=Y</stp>
        <tr r="AL157" s="4"/>
      </tp>
      <tp>
        <v>141.12899853515626</v>
        <stp/>
        <stp>##V3_BDPV12</stp>
        <stp>OSPN US Equity</stp>
        <stp>TRAIL_12M_GROSS_PROFIT</stp>
        <stp>[new model.xlsx]Raw!R176C38</stp>
        <stp>EQY_FUND_CRNCY=USD</stp>
        <stp>FA_ADJUSTED=Y</stp>
        <tr r="AL176" s="4"/>
      </tp>
      <tp>
        <v>726.495</v>
        <stp/>
        <stp>##V3_BDPV12</stp>
        <stp>NOW US Equity</stp>
        <stp>BS_CASH_NEAR_CASH_ITEM</stp>
        <stp>[new model.xlsx]Combined Full Sample!R11C26</stp>
        <tr r="Z11" s="14"/>
      </tp>
      <tp>
        <v>469.17864837067799</v>
        <stp/>
        <stp>##V3_BDPV12</stp>
        <stp>GPN US Equity</stp>
        <stp>TRAIL_12M_NET_INC</stp>
        <stp>[new model.xlsx]Raw!R36C45</stp>
        <stp>EQY_FUND_CRNCY=USD</stp>
        <stp>FA_ADJUSTED=Y</stp>
        <tr r="AS36" s="4"/>
      </tp>
      <tp>
        <v>23.183</v>
        <stp/>
        <stp>##V3_BDPV12</stp>
        <stp>SPSC US Equity</stp>
        <stp>IS_RD_EXPEND</stp>
        <stp>[new model.xlsx]Raw!R149C40</stp>
        <stp>BEST_FPERIOD_OVERRIDE=1TY</stp>
        <stp>EQY_FUND_CRNCY=USD</stp>
        <stp>FA_ADJUSTED=Y</stp>
        <tr r="AN149" s="4"/>
      </tp>
      <tp>
        <v>0</v>
        <stp/>
        <stp>##V3_BDPV12</stp>
        <stp>SRT US Equity</stp>
        <stp>IS_RD_EXPEND</stp>
        <stp>[new model.xlsx]Raw!R210C40</stp>
        <stp>BEST_FPERIOD_OVERRIDE=1TY</stp>
        <stp>EQY_FUND_CRNCY=USD</stp>
        <stp>FA_ADJUSTED=Y</stp>
        <tr r="AN210" s="4"/>
      </tp>
      <tp>
        <v>8.7940000000000005</v>
        <stp/>
        <stp>##V3_BDPV12</stp>
        <stp>APTI US EQUITY</stp>
        <stp>BEST_NET_INCOME</stp>
        <stp>[new model.xlsx]Raw (2)!R62C46</stp>
        <stp>BEST_FPERIOD_OVERRIDE=1TY</stp>
        <stp>EQY_FUND_CRNCY=USD</stp>
        <stp>FA_ADJUSTED=Y</stp>
        <tr r="AT62" s="12"/>
      </tp>
      <tp>
        <v>0.94900000000000007</v>
        <stp/>
        <stp>##V3_BDPV12</stp>
        <stp>QTWO US EQUITY</stp>
        <stp>BEST_NET_INCOME</stp>
        <stp>[new model.xlsx]Raw (2)!R46C46</stp>
        <stp>BEST_FPERIOD_OVERRIDE=1TY</stp>
        <stp>EQY_FUND_CRNCY=USD</stp>
        <stp>FA_ADJUSTED=Y</stp>
        <tr r="AT46" s="12"/>
      </tp>
      <tp>
        <v>56.786999999999999</v>
        <stp/>
        <stp>##V3_BDPV12</stp>
        <stp>HUBS US EQUITY</stp>
        <stp>IS_GENL_&amp;_ADMIN_EXPN_COMP_BASIS</stp>
        <stp>[new model.xlsx]Raw (2)!R38C42</stp>
        <stp>BEST_FPERIOD_OVERRIDE=1TY</stp>
        <stp>EQY_FUND_CRNCY=USD</stp>
        <stp>FA_ADJUSTED=Y</stp>
        <tr r="AP38" s="12"/>
      </tp>
      <tp>
        <v>236.18799758911132</v>
        <stp/>
        <stp>##V3_BDPV12</stp>
        <stp>HDP US Equity</stp>
        <stp>TRAIL_12M_GROSS_PROFIT</stp>
        <stp>[new model.xlsx]Raw!R147C38</stp>
        <stp>EQY_FUND_CRNCY=USD</stp>
        <stp>FA_ADJUSTED=Y</stp>
        <tr r="AL147" s="4"/>
      </tp>
      <tp>
        <v>48.274999999999999</v>
        <stp/>
        <stp>##V3_BDPV12</stp>
        <stp>MDRX US Equity</stp>
        <stp>BEST_GROSS_MARGIN</stp>
        <stp>[new model.xlsx]Raw (2)!R90C39</stp>
        <stp>BEST_FPERIOD_OVERRIDE=1TY</stp>
        <stp>EQY_FUND_CRNCY=USD</stp>
        <stp>FA_ADJUSTED=Y</stp>
        <tr r="AM90" s="12"/>
      </tp>
      <tp>
        <v>408.28000000000003</v>
        <stp/>
        <stp>##V3_BDPV12</stp>
        <stp>UBI FP Equity</stp>
        <stp>BEST_NET_INCOME</stp>
        <stp>[new model.xlsx]Raw (2)!R75C46</stp>
        <stp>BEST_FPERIOD_OVERRIDE=1TY</stp>
        <stp>EQY_FUND_CRNCY=USD</stp>
        <stp>FA_ADJUSTED=Y</stp>
        <tr r="AT75" s="12"/>
      </tp>
      <tp>
        <v>3202.6000000000004</v>
        <stp/>
        <stp>##V3_BDPV12</stp>
        <stp>AVYA US Equity</stp>
        <stp>TRAIL_12M_NET_INC</stp>
        <stp>[new model.xlsx]Raw!R131C45</stp>
        <stp>EQY_FUND_CRNCY=USD</stp>
        <stp>FA_ADJUSTED=Y</stp>
        <tr r="AS131" s="4"/>
      </tp>
      <tp>
        <v>210.53299999999999</v>
        <stp/>
        <stp>##V3_BDPV12</stp>
        <stp>NOW US EQUITY</stp>
        <stp>IS_GENL_&amp;_ADMIN_EXPN_COMP_BASIS</stp>
        <stp>[new model.xlsx]Raw (2)!R32C42</stp>
        <stp>BEST_FPERIOD_OVERRIDE=1TY</stp>
        <stp>EQY_FUND_CRNCY=USD</stp>
        <stp>FA_ADJUSTED=Y</stp>
        <tr r="AP32" s="12"/>
      </tp>
      <tp t="s">
        <v>#N/A N/A</v>
        <stp/>
        <stp>##V3_BDPV12</stp>
        <stp>DVMT US Equity</stp>
        <stp>TRAIL_12M_NET_INC</stp>
        <stp>[new model.xlsx]Raw!R34C45</stp>
        <stp>EQY_FUND_CRNCY=USD</stp>
        <stp>FA_ADJUSTED=Y</stp>
        <tr r="AS34" s="4"/>
      </tp>
      <tp>
        <v>302.05</v>
        <stp/>
        <stp>##V3_BDPV12</stp>
        <stp>VRNS US Equity</stp>
        <stp>BEST_SALES</stp>
        <stp>[new model.xlsx]Raw (2)!R61C36</stp>
        <stp>BEST_FPERIOD_OVERRIDE=1TY</stp>
        <stp>EQY_FUND_CRNCY=USD</stp>
        <stp>FA_ADJUSTED=Y</stp>
        <tr r="AJ61" s="12"/>
      </tp>
      <tp>
        <v>213.267</v>
        <stp/>
        <stp>##V3_BDPV12</stp>
        <stp>SMAR US Equity</stp>
        <stp>BEST_SALES</stp>
        <stp>[new model.xlsx]Raw (2)!R14C36</stp>
        <stp>BEST_FPERIOD_OVERRIDE=1TY</stp>
        <stp>EQY_FUND_CRNCY=USD</stp>
        <stp>FA_ADJUSTED=Y</stp>
        <tr r="AJ14" s="12"/>
      </tp>
      <tp>
        <v>57.560192440201</v>
        <stp/>
        <stp>##V3_BDPV12</stp>
        <stp>QLYS US Equity</stp>
        <stp>TRAIL_12M_NET_INC</stp>
        <stp>[new model.xlsx]Raw!R100C45</stp>
        <stp>EQY_FUND_CRNCY=USD</stp>
        <stp>FA_ADJUSTED=Y</stp>
        <tr r="AS100" s="4"/>
      </tp>
      <tp>
        <v>-163.51499999999999</v>
        <stp/>
        <stp>##V3_BDPV12</stp>
        <stp>PVTL US Equity</stp>
        <stp>TRAIL_12M_NET_INC</stp>
        <stp>[new model.xlsx]Raw!R83C45</stp>
        <stp>EQY_FUND_CRNCY=USD</stp>
        <stp>FA_ADJUSTED=Y</stp>
        <tr r="AS83" s="4"/>
      </tp>
      <tp>
        <v>3325.25</v>
        <stp/>
        <stp>##V3_BDPV12</stp>
        <stp>CSU CN Equity</stp>
        <stp>BEST_SALES</stp>
        <stp>[new model.xlsx]Raw (2)!R84C36</stp>
        <stp>BEST_FPERIOD_OVERRIDE=1TY</stp>
        <stp>EQY_FUND_CRNCY=USD</stp>
        <stp>FA_ADJUSTED=Y</stp>
        <tr r="AJ84" s="12"/>
      </tp>
      <tp>
        <v>-6.0867099999999992</v>
        <stp/>
        <stp>##V3_BDPV12</stp>
        <stp>AGYS US Equity</stp>
        <stp>TRAIL_12M_NET_INC</stp>
        <stp>[new model.xlsx]Raw!R194C45</stp>
        <stp>EQY_FUND_CRNCY=USD</stp>
        <stp>FA_ADJUSTED=Y</stp>
        <tr r="AS194" s="4"/>
      </tp>
      <tp>
        <v>327.69400000000002</v>
        <stp/>
        <stp>##V3_BDPV12</stp>
        <stp>FSCT US Equity</stp>
        <stp>BEST_SALES</stp>
        <stp>[new model.xlsx]Raw!R163C36</stp>
        <stp>BEST_FPERIOD_OVERRIDE=1TY</stp>
        <stp>EQY_FUND_CRNCY=USD</stp>
        <stp>FA_ADJUSTED=Y</stp>
        <tr r="AJ163" s="4"/>
      </tp>
      <tp>
        <v>396.25</v>
        <stp/>
        <stp>##V3_BDPV12</stp>
        <stp>PRGS US Equity</stp>
        <stp>BEST_SALES</stp>
        <stp>[new model.xlsx]Raw!R152C36</stp>
        <stp>BEST_FPERIOD_OVERRIDE=1TY</stp>
        <stp>EQY_FUND_CRNCY=USD</stp>
        <stp>FA_ADJUSTED=Y</stp>
        <tr r="AJ152" s="4"/>
      </tp>
      <tp>
        <v>549.14300000000003</v>
        <stp/>
        <stp>##V3_BDPV12</stp>
        <stp>CSOD US Equity</stp>
        <stp>BEST_SALES</stp>
        <stp>[new model.xlsx]Raw!R103C36</stp>
        <stp>BEST_FPERIOD_OVERRIDE=1TY</stp>
        <stp>EQY_FUND_CRNCY=USD</stp>
        <stp>FA_ADJUSTED=Y</stp>
        <tr r="AJ103" s="4"/>
      </tp>
      <tp>
        <v>11859.948899999999</v>
        <stp/>
        <stp>##V3_BDHV12</stp>
        <stp>SSNC US Equity</stp>
        <stp>CUR_MKT_CAP</stp>
        <stp>10/24/2018</stp>
        <stp>10/24/2018</stp>
        <stp>[new model.xlsx]Raw (2)!R70C32</stp>
        <stp>EQY_FUND_CRNCY=USD</stp>
        <tr r="AF70" s="12"/>
      </tp>
      <tp>
        <v>1271.2</v>
        <stp/>
        <stp>##V3_BDPV12</stp>
        <stp>VRNT US Equity</stp>
        <stp>BEST_SALES</stp>
        <stp>[new model.xlsx]Raw!R102C36</stp>
        <stp>BEST_FPERIOD_OVERRIDE=1TY</stp>
        <stp>EQY_FUND_CRNCY=USD</stp>
        <stp>FA_ADJUSTED=Y</stp>
        <tr r="AJ102" s="4"/>
      </tp>
      <tp>
        <v>300</v>
        <stp/>
        <stp>##V3_BDPV12</stp>
        <stp>SPNS US Equity</stp>
        <stp>BEST_SALES</stp>
        <stp>[new model.xlsx]Raw!R180C36</stp>
        <stp>BEST_FPERIOD_OVERRIDE=1TY</stp>
        <stp>EQY_FUND_CRNCY=USD</stp>
        <stp>FA_ADJUSTED=Y</stp>
        <tr r="AJ180" s="4"/>
      </tp>
      <tp>
        <v>93.373000000000005</v>
        <stp/>
        <stp>##V3_BDPV12</stp>
        <stp>GSUM US Equity</stp>
        <stp>BEST_SALES</stp>
        <stp>[new model.xlsx]Raw!R213C36</stp>
        <stp>BEST_FPERIOD_OVERRIDE=1TY</stp>
        <stp>EQY_FUND_CRNCY=USD</stp>
        <stp>FA_ADJUSTED=Y</stp>
        <tr r="AJ213" s="4"/>
      </tp>
      <tp>
        <v>101.65600000000001</v>
        <stp/>
        <stp>##V3_BDPV12</stp>
        <stp>GWRE US Equity</stp>
        <stp>BEST_NET_INCOME</stp>
        <stp>[new model.xlsx]Raw (2)!R86C46</stp>
        <stp>BEST_FPERIOD_OVERRIDE=1TY</stp>
        <stp>EQY_FUND_CRNCY=USD</stp>
        <stp>FA_ADJUSTED=Y</stp>
        <tr r="AT86" s="12"/>
      </tp>
      <tp>
        <v>3497.9425000000001</v>
        <stp/>
        <stp>##V3_BDHV12</stp>
        <stp>MDB US Equity</stp>
        <stp>CUR_MKT_CAP</stp>
        <stp>10/24/2018</stp>
        <stp>10/24/2018</stp>
        <stp>[new model.xlsx]Raw (2)!R17C32</stp>
        <stp>EQY_FUND_CRNCY=USD</stp>
        <tr r="AF17" s="12"/>
      </tp>
      <tp>
        <v>62.664999999999999</v>
        <stp/>
        <stp>##V3_BDPV12</stp>
        <stp>TWOU US Equity</stp>
        <stp>IS_GENL_&amp;_ADMIN_EXPN_COMP_BASIS</stp>
        <stp>[new model.xlsx]Raw (2)!R19C42</stp>
        <stp>BEST_FPERIOD_OVERRIDE=1TY</stp>
        <stp>EQY_FUND_CRNCY=USD</stp>
        <stp>FA_ADJUSTED=Y</stp>
        <tr r="AP19" s="12"/>
      </tp>
      <tp>
        <v>7000.0263999999997</v>
        <stp/>
        <stp>##V3_BDHV12</stp>
        <stp>GWRE US Equity</stp>
        <stp>CUR_MKT_CAP</stp>
        <stp>10/24/2018</stp>
        <stp>10/24/2018</stp>
        <stp>[new model.xlsx]Raw (2)!R86C32</stp>
        <stp>EQY_FUND_CRNCY=USD</stp>
        <tr r="AF86" s="12"/>
      </tp>
      <tp>
        <v>0</v>
        <stp/>
        <stp>##V3_BDPV12</stp>
        <stp>BB CN Equity</stp>
        <stp>IS_S&amp;M_EXPENSE_COMP_BASIS</stp>
        <stp>[new model.xlsx]Raw!R79C41</stp>
        <stp>BEST_FPERIOD_OVERRIDE=1TY</stp>
        <stp>EQY_FUND_CRNCY=USD</stp>
        <stp>FA_ADJUSTED=Y</stp>
        <tr r="AO79" s="4"/>
      </tp>
      <tp>
        <v>27309.589800000002</v>
        <stp/>
        <stp>##V3_BDHV12</stp>
        <stp>ADSK US Equity</stp>
        <stp>CUR_MKT_CAP</stp>
        <stp>10/24/2018</stp>
        <stp>10/24/2018</stp>
        <stp>[new model.xlsx]Raw (2)!R78C32</stp>
        <stp>EQY_FUND_CRNCY=USD</stp>
        <tr r="AF78" s="12"/>
      </tp>
      <tp>
        <v>101.45992441316312</v>
        <stp/>
        <stp>##V3_BDPV12</stp>
        <stp>CMCM US Equity</stp>
        <stp>IS_RD_EXPEND</stp>
        <stp>[new model.xlsx]Raw!R164C40</stp>
        <stp>BEST_FPERIOD_OVERRIDE=1TY</stp>
        <stp>EQY_FUND_CRNCY=USD</stp>
        <stp>FA_ADJUSTED=Y</stp>
        <tr r="AN164" s="4"/>
      </tp>
      <tp>
        <v>0</v>
        <stp/>
        <stp>##V3_BDPV12</stp>
        <stp>CATI US Equity</stp>
        <stp>IS_RD_EXPEND</stp>
        <stp>[new model.xlsx]Raw!R200C40</stp>
        <stp>BEST_FPERIOD_OVERRIDE=1TY</stp>
        <stp>EQY_FUND_CRNCY=USD</stp>
        <stp>FA_ADJUSTED=Y</stp>
        <tr r="AN200" s="4"/>
      </tp>
      <tp>
        <v>20.450000087738037</v>
        <stp/>
        <stp>##V3_BDPV12</stp>
        <stp>CYRN US Equity</stp>
        <stp>TRAIL_12M_GROSS_PROFIT</stp>
        <stp>[new model.xlsx]Raw!R220C38</stp>
        <stp>EQY_FUND_CRNCY=USD</stp>
        <stp>FA_ADJUSTED=Y</stp>
        <tr r="AL220" s="4"/>
      </tp>
      <tp>
        <v>72.963000000000008</v>
        <stp/>
        <stp>##V3_BDPV12</stp>
        <stp>MDB US Equity</stp>
        <stp>BEST_GROSS_MARGIN</stp>
        <stp>[new model.xlsx]Raw (2)!R17C39</stp>
        <stp>BEST_FPERIOD_OVERRIDE=1TY</stp>
        <stp>EQY_FUND_CRNCY=USD</stp>
        <stp>FA_ADJUSTED=Y</stp>
        <tr r="AM17" s="12"/>
      </tp>
      <tp>
        <v>263.14299874877929</v>
        <stp/>
        <stp>##V3_BDPV12</stp>
        <stp>ALRM US Equity</stp>
        <stp>TRAIL_12M_GROSS_PROFIT</stp>
        <stp>[new model.xlsx]Raw!R120C38</stp>
        <stp>EQY_FUND_CRNCY=USD</stp>
        <stp>FA_ADJUSTED=Y</stp>
        <tr r="AL120" s="4"/>
      </tp>
      <tp>
        <v>520.64567838861592</v>
        <stp/>
        <stp>##V3_BDPV12</stp>
        <stp>CMCM US Equity</stp>
        <stp>TRAIL_12M_GROSS_PROFIT</stp>
        <stp>[new model.xlsx]Raw!R164C38</stp>
        <stp>EQY_FUND_CRNCY=USD</stp>
        <stp>FA_ADJUSTED=Y</stp>
        <tr r="AL164" s="4"/>
      </tp>
      <tp>
        <v>40.28800050354004</v>
        <stp/>
        <stp>##V3_BDPV12</stp>
        <stp>EGAN US Equity</stp>
        <stp>TRAIL_12M_GROSS_PROFIT</stp>
        <stp>[new model.xlsx]Raw!R211C38</stp>
        <stp>EQY_FUND_CRNCY=USD</stp>
        <stp>FA_ADJUSTED=Y</stp>
        <tr r="AL211" s="4"/>
      </tp>
      <tp>
        <v>158.34288356018067</v>
        <stp/>
        <stp>##V3_BDPV12</stp>
        <stp>FSNN US Equity</stp>
        <stp>TRAIL_12M_GROSS_PROFIT</stp>
        <stp>[new model.xlsx]Raw!R214C38</stp>
        <stp>EQY_FUND_CRNCY=USD</stp>
        <stp>FA_ADJUSTED=Y</stp>
        <tr r="AL214" s="4"/>
      </tp>
      <tp>
        <v>78.260999999999996</v>
        <stp/>
        <stp>##V3_BDPV12</stp>
        <stp>DOMO US Equity</stp>
        <stp>IS_RD_EXPEND</stp>
        <stp>[new model.xlsx]Raw!R186C40</stp>
        <stp>BEST_FPERIOD_OVERRIDE=1TY</stp>
        <stp>EQY_FUND_CRNCY=USD</stp>
        <stp>FA_ADJUSTED=Y</stp>
        <tr r="AN186" s="4"/>
      </tp>
      <tp>
        <v>466.18899926757814</v>
        <stp/>
        <stp>##V3_BDPV12</stp>
        <stp>CATM US Equity</stp>
        <stp>TRAIL_12M_GROSS_PROFIT</stp>
        <stp>[new model.xlsx]Raw!R155C38</stp>
        <stp>EQY_FUND_CRNCY=USD</stp>
        <stp>FA_ADJUSTED=Y</stp>
        <tr r="AL155" s="4"/>
      </tp>
      <tp t="s">
        <v>#N/A N/A</v>
        <stp/>
        <stp>##V3_BDHV12</stp>
        <stp>GBG LN Equity</stp>
        <stp>ENTERPRISE_VALUE</stp>
        <stp>10/24/2018</stp>
        <stp>10/24/2018</stp>
        <stp>[new model.xlsx]Raw (2)!R103C33</stp>
        <stp>EQY_FUND_CRNCY=USD</stp>
        <tr r="AG103" s="12"/>
      </tp>
      <tp>
        <v>102.56099850463866</v>
        <stp/>
        <stp>##V3_BDPV12</stp>
        <stp>ECOM US Equity</stp>
        <stp>TRAIL_12M_GROSS_PROFIT</stp>
        <stp>[new model.xlsx]Raw!R197C38</stp>
        <stp>EQY_FUND_CRNCY=USD</stp>
        <stp>FA_ADJUSTED=Y</stp>
        <tr r="AL197" s="4"/>
      </tp>
      <tp>
        <v>75.349999999999994</v>
        <stp/>
        <stp>##V3_BDPV12</stp>
        <stp>MOBL US Equity</stp>
        <stp>IS_RD_EXPEND</stp>
        <stp>[new model.xlsx]Raw!R185C40</stp>
        <stp>BEST_FPERIOD_OVERRIDE=1TY</stp>
        <stp>EQY_FUND_CRNCY=USD</stp>
        <stp>FA_ADJUSTED=Y</stp>
        <tr r="AN185" s="4"/>
      </tp>
      <tp>
        <v>40.033999999999999</v>
        <stp/>
        <stp>##V3_BDPV12</stp>
        <stp>LPSN US Equity</stp>
        <stp>IS_RD_EXPEND</stp>
        <stp>[new model.xlsx]Raw!R157C40</stp>
        <stp>BEST_FPERIOD_OVERRIDE=1TY</stp>
        <stp>EQY_FUND_CRNCY=USD</stp>
        <stp>FA_ADJUSTED=Y</stp>
        <tr r="AN157" s="4"/>
      </tp>
      <tp>
        <v>101.09399999999999</v>
        <stp/>
        <stp>##V3_BDPV12</stp>
        <stp>HDP US Equity</stp>
        <stp>IS_RD_EXPEND</stp>
        <stp>[new model.xlsx]Raw!R147C40</stp>
        <stp>BEST_FPERIOD_OVERRIDE=1TY</stp>
        <stp>EQY_FUND_CRNCY=USD</stp>
        <stp>FA_ADJUSTED=Y</stp>
        <tr r="AN147" s="4"/>
      </tp>
      <tp>
        <v>4.1589999999999998</v>
        <stp/>
        <stp>##V3_BDPV12</stp>
        <stp>SSTI US Equity</stp>
        <stp>IS_RD_EXPEND</stp>
        <stp>[new model.xlsx]Raw!R190C40</stp>
        <stp>BEST_FPERIOD_OVERRIDE=1TY</stp>
        <stp>EQY_FUND_CRNCY=USD</stp>
        <stp>FA_ADJUSTED=Y</stp>
        <tr r="AN190" s="4"/>
      </tp>
      <tp>
        <v>102.4720009765625</v>
        <stp/>
        <stp>##V3_BDPV12</stp>
        <stp>KXS CN Equity</stp>
        <stp>TRAIL_12M_GROSS_PROFIT</stp>
        <stp>[new model.xlsx]Raw!R139C38</stp>
        <stp>EQY_FUND_CRNCY=USD</stp>
        <stp>FA_ADJUSTED=Y</stp>
        <tr r="AL139" s="4"/>
      </tp>
      <tp>
        <v>-68.715000000000003</v>
        <stp/>
        <stp>##V3_BDPV12</stp>
        <stp>BB CN Equity</stp>
        <stp>TRAIL_12M_NET_INC</stp>
        <stp>[new model.xlsx]Raw!R79C45</stp>
        <stp>EQY_FUND_CRNCY=USD</stp>
        <stp>FA_ADJUSTED=Y</stp>
        <tr r="AS79" s="4"/>
      </tp>
      <tp>
        <v>275.40000305175784</v>
        <stp/>
        <stp>##V3_BDPV12</stp>
        <stp>WNS US Equity</stp>
        <stp>TRAIL_12M_GROSS_PROFIT</stp>
        <stp>[new model.xlsx]Raw!R115C38</stp>
        <stp>EQY_FUND_CRNCY=USD</stp>
        <stp>FA_ADJUSTED=Y</stp>
        <tr r="AL115" s="4"/>
      </tp>
      <tp t="s">
        <v>#N/A N/A</v>
        <stp/>
        <stp>##V3_BDPV12</stp>
        <stp>VRRM US Equity</stp>
        <stp>TRAIL_12M_GROSS_PROFIT</stp>
        <stp>[new model.xlsx]Raw!R141C38</stp>
        <stp>EQY_FUND_CRNCY=USD</stp>
        <stp>FA_ADJUSTED=Y</stp>
        <tr r="AL141" s="4"/>
      </tp>
      <tp>
        <v>-50</v>
        <stp/>
        <stp>##V3_BDPV12</stp>
        <stp>DBX US Equity</stp>
        <stp>TRAIL_12M_NET_INC</stp>
        <stp>[new model.xlsx]Raw!R55C45</stp>
        <stp>EQY_FUND_CRNCY=USD</stp>
        <stp>FA_ADJUSTED=Y</stp>
        <tr r="AS55" s="4"/>
      </tp>
      <tp t="s">
        <v>Application Software</v>
        <stp/>
        <stp>##V3_BDPV12</stp>
        <stp>HDP US Equity</stp>
        <stp>GICS_SUB_INDUSTRY_NAME</stp>
        <stp>[new model.xlsx]Raw (2)!R49C31</stp>
        <tr r="AE49" s="12"/>
      </tp>
      <tp>
        <v>114.88700010681153</v>
        <stp/>
        <stp>##V3_BDPV12</stp>
        <stp>PRO US Equity</stp>
        <stp>TRAIL_12M_GROSS_PROFIT</stp>
        <stp>[new model.xlsx]Raw (2)!R88C38</stp>
        <stp>EQY_FUND_CRNCY=USD</stp>
        <stp>FA_ADJUSTED=Y</stp>
        <tr r="AL88" s="12"/>
      </tp>
      <tp>
        <v>9287.2109375</v>
        <stp/>
        <stp>##V3_BDPV12</stp>
        <stp>CRM US Equity</stp>
        <stp>TRAIL_12M_GROSS_PROFIT</stp>
        <stp>[new model.xlsx]Raw (2)!R79C38</stp>
        <stp>EQY_FUND_CRNCY=USD</stp>
        <stp>FA_ADJUSTED=Y</stp>
        <tr r="AL79" s="12"/>
      </tp>
      <tp>
        <v>-13.776952</v>
        <stp/>
        <stp>##V3_BDPV12</stp>
        <stp>IMXI US Equity</stp>
        <stp>TRAIL_12M_NET_INC</stp>
        <stp>[new model.xlsx]Raw!R188C45</stp>
        <stp>EQY_FUND_CRNCY=USD</stp>
        <stp>FA_ADJUSTED=Y</stp>
        <tr r="AS188" s="4"/>
      </tp>
      <tp>
        <v>816</v>
        <stp/>
        <stp>##V3_BDPV12</stp>
        <stp>BB CN Equity</stp>
        <stp>BS_CASH_NEAR_CASH_ITEM</stp>
        <stp>[new model.xlsx]Combined Full Sample!R58C26</stp>
        <tr r="Z58" s="14"/>
      </tp>
      <tp>
        <v>-42.653000000000006</v>
        <stp/>
        <stp>##V3_BDPV12</stp>
        <stp>TWOU US Equity</stp>
        <stp>TRAIL_12M_NET_INC</stp>
        <stp>[new model.xlsx]Raw!R94C45</stp>
        <stp>EQY_FUND_CRNCY=USD</stp>
        <stp>FA_ADJUSTED=Y</stp>
        <tr r="AS94" s="4"/>
      </tp>
      <tp>
        <v>2689.1460000000002</v>
        <stp/>
        <stp>##V3_BDPV12</stp>
        <stp>UBI FP Equity</stp>
        <stp>BEST_SALES</stp>
        <stp>[new model.xlsx]Raw (2)!R75C36</stp>
        <stp>BEST_FPERIOD_OVERRIDE=1TY</stp>
        <stp>EQY_FUND_CRNCY=USD</stp>
        <stp>FA_ADJUSTED=Y</stp>
        <tr r="AJ75" s="12"/>
      </tp>
      <tp>
        <v>-15.660510966896556</v>
        <stp/>
        <stp>##V3_BDPV12</stp>
        <stp>PRSM LN Equity</stp>
        <stp>TRAIL_12M_EBITDA</stp>
        <stp>[new model.xlsx]Raw (2)!R74C43</stp>
        <stp>EQY_FUND_CRNCY=USD</stp>
        <stp>FA_ADJUSTED=Y</stp>
        <tr r="AQ74" s="12"/>
      </tp>
      <tp>
        <v>877.1</v>
        <stp/>
        <stp>##V3_BDPV12</stp>
        <stp>ENV US Equity</stp>
        <stp>BEST_SALES</stp>
        <stp>[new model.xlsx]Raw (2)!R85C36</stp>
        <stp>BEST_FPERIOD_OVERRIDE=1TY</stp>
        <stp>EQY_FUND_CRNCY=USD</stp>
        <stp>FA_ADJUSTED=Y</stp>
        <tr r="AJ85" s="12"/>
      </tp>
      <tp>
        <v>2119.8161</v>
        <stp/>
        <stp>##V3_BDHV12</stp>
        <stp>BL US Equity</stp>
        <stp>CURR_ENTP_VAL</stp>
        <stp>10/24/2018</stp>
        <stp>10/24/2018</stp>
        <stp>[new model.xlsx]Raw!R117C34</stp>
        <stp>EQY_FUND_CRNCY=USD</stp>
        <tr r="AH117" s="4"/>
      </tp>
      <tp>
        <v>35.34196</v>
        <stp/>
        <stp>##V3_BDPV12</stp>
        <stp>GWRE US Equity</stp>
        <stp>TRAIL_12M_NET_INC</stp>
        <stp>[new model.xlsx]Raw!R64C45</stp>
        <stp>EQY_FUND_CRNCY=USD</stp>
        <stp>FA_ADJUSTED=Y</stp>
        <tr r="AS64" s="4"/>
      </tp>
      <tp>
        <v>-80.995999999999995</v>
        <stp/>
        <stp>##V3_BDPV12</stp>
        <stp>YEXT US Equity</stp>
        <stp>TRAIL_12M_NET_INC</stp>
        <stp>[new model.xlsx]Raw!R135C45</stp>
        <stp>EQY_FUND_CRNCY=USD</stp>
        <stp>FA_ADJUSTED=Y</stp>
        <tr r="AS135" s="4"/>
      </tp>
      <tp t="s">
        <v>#N/A N/A</v>
        <stp/>
        <stp>##V3_BDHV12</stp>
        <stp>ANSS US Equity</stp>
        <stp>ENTERPRISE_VALUE</stp>
        <stp>10/24/2018</stp>
        <stp>10/24/2018</stp>
        <stp>[new model.xlsx]Raw (2)!R100C33</stp>
        <stp>EQY_FUND_CRNCY=USD</stp>
        <tr r="AG100" s="12"/>
      </tp>
      <tp>
        <v>3268.6898999999999</v>
        <stp/>
        <stp>##V3_BDHV12</stp>
        <stp>ZNGA US Equity</stp>
        <stp>CUR_MKT_CAP</stp>
        <stp>10/24/2018</stp>
        <stp>10/24/2018</stp>
        <stp>[new model.xlsx]Raw (2)!R93C32</stp>
        <stp>EQY_FUND_CRNCY=USD</stp>
        <tr r="AF93" s="12"/>
      </tp>
      <tp>
        <v>-38.795999999999999</v>
        <stp/>
        <stp>##V3_BDPV12</stp>
        <stp>AVLR US Equity</stp>
        <stp>BEST_NET_INCOME</stp>
        <stp>[new model.xlsx]Raw (2)!R26C46</stp>
        <stp>BEST_FPERIOD_OVERRIDE=1TY</stp>
        <stp>EQY_FUND_CRNCY=USD</stp>
        <stp>FA_ADJUSTED=Y</stp>
        <tr r="AT26" s="12"/>
      </tp>
      <tp t="s">
        <v>#N/A N/A</v>
        <stp/>
        <stp>##V3_BDPV12</stp>
        <stp>TPNL US Equity</stp>
        <stp>BEST_SALES</stp>
        <stp>[new model.xlsx]Raw!R221C36</stp>
        <stp>BEST_FPERIOD_OVERRIDE=1TY</stp>
        <stp>EQY_FUND_CRNCY=USD</stp>
        <stp>FA_ADJUSTED=Y</stp>
        <tr r="AJ221" s="4"/>
      </tp>
      <tp t="s">
        <v>Application Software</v>
        <stp/>
        <stp>##V3_BDPV12</stp>
        <stp>AZPN US Equity</stp>
        <stp>GICS_SUB_INDUSTRY_NAME</stp>
        <stp>[new model.xlsx]Raw (2)!R99C31</stp>
        <tr r="AE99" s="12"/>
      </tp>
      <tp>
        <v>100837.842</v>
        <stp/>
        <stp>##V3_BDHV12</stp>
        <stp>CRM US Equity</stp>
        <stp>CUR_MKT_CAP</stp>
        <stp>10/24/2018</stp>
        <stp>10/24/2018</stp>
        <stp>[new model.xlsx]Raw (2)!R79C32</stp>
        <stp>EQY_FUND_CRNCY=USD</stp>
        <tr r="AF79" s="12"/>
      </tp>
      <tp>
        <v>1438.7285999999999</v>
        <stp/>
        <stp>##V3_BDHV12</stp>
        <stp>EVBG US Equity</stp>
        <stp>CUR_MKT_CAP</stp>
        <stp>10/24/2018</stp>
        <stp>10/24/2018</stp>
        <stp>[new model.xlsx]Raw (2)!R25C32</stp>
        <stp>EQY_FUND_CRNCY=USD</stp>
        <tr r="AF25" s="12"/>
      </tp>
      <tp>
        <v>0</v>
        <stp/>
        <stp>##V3_BDPV12</stp>
        <stp>CATM US Equity</stp>
        <stp>IS_RD_EXPEND</stp>
        <stp>[new model.xlsx]Raw!R155C40</stp>
        <stp>BEST_FPERIOD_OVERRIDE=1TY</stp>
        <stp>EQY_FUND_CRNCY=USD</stp>
        <stp>FA_ADJUSTED=Y</stp>
        <tr r="AN155" s="4"/>
      </tp>
      <tp>
        <v>76.998999999999995</v>
        <stp/>
        <stp>##V3_BDPV12</stp>
        <stp>CRM US Equity</stp>
        <stp>BEST_GROSS_MARGIN</stp>
        <stp>[new model.xlsx]Raw (2)!R79C39</stp>
        <stp>BEST_FPERIOD_OVERRIDE=1TY</stp>
        <stp>EQY_FUND_CRNCY=USD</stp>
        <stp>FA_ADJUSTED=Y</stp>
        <tr r="AM79" s="12"/>
      </tp>
      <tp>
        <v>34.835000000000001</v>
        <stp/>
        <stp>##V3_BDPV12</stp>
        <stp>APPN US Equity</stp>
        <stp>IS_RD_EXPEND</stp>
        <stp>[new model.xlsx]Raw!R146C40</stp>
        <stp>BEST_FPERIOD_OVERRIDE=1TY</stp>
        <stp>EQY_FUND_CRNCY=USD</stp>
        <stp>FA_ADJUSTED=Y</stp>
        <tr r="AN146" s="4"/>
      </tp>
      <tp>
        <v>156.32300198364257</v>
        <stp/>
        <stp>##V3_BDPV12</stp>
        <stp>MOBL US Equity</stp>
        <stp>TRAIL_12M_GROSS_PROFIT</stp>
        <stp>[new model.xlsx]Raw!R185C38</stp>
        <stp>EQY_FUND_CRNCY=USD</stp>
        <stp>FA_ADJUSTED=Y</stp>
        <tr r="AL185" s="4"/>
      </tp>
      <tp>
        <v>23.119</v>
        <stp/>
        <stp>##V3_BDPV12</stp>
        <stp>OSPN US Equity</stp>
        <stp>IS_RD_EXPEND</stp>
        <stp>[new model.xlsx]Raw!R176C40</stp>
        <stp>BEST_FPERIOD_OVERRIDE=1TY</stp>
        <stp>EQY_FUND_CRNCY=USD</stp>
        <stp>FA_ADJUSTED=Y</stp>
        <tr r="AN176" s="4"/>
      </tp>
      <tp>
        <v>63.496000450134275</v>
        <stp/>
        <stp>##V3_BDPV12</stp>
        <stp>MJCO US Equity</stp>
        <stp>TRAIL_12M_GROSS_PROFIT</stp>
        <stp>[new model.xlsx]Raw!R203C38</stp>
        <stp>EQY_FUND_CRNCY=USD</stp>
        <stp>FA_ADJUSTED=Y</stp>
        <tr r="AL203" s="4"/>
      </tp>
      <tp>
        <v>349.245</v>
        <stp/>
        <stp>##V3_BDPV12</stp>
        <stp>MMS US Equity</stp>
        <stp>BS_CASH_NEAR_CASH_ITEM</stp>
        <stp>[new model.xlsx]Combined Full Sample!R65C26</stp>
        <tr r="Z65" s="14"/>
      </tp>
      <tp>
        <v>1060.768</v>
        <stp/>
        <stp>##V3_BDHV12</stp>
        <stp>PRO US Equity</stp>
        <stp>CURR_ENTP_VAL</stp>
        <stp>10/24/2018</stp>
        <stp>10/24/2018</stp>
        <stp>[new model.xlsx]Raw!R165C34</stp>
        <stp>EQY_FUND_CRNCY=USD</stp>
        <tr r="AH165" s="4"/>
      </tp>
      <tp>
        <v>0</v>
        <stp/>
        <stp>##V3_BDPV12</stp>
        <stp>WNS US Equity</stp>
        <stp>IS_RD_EXPEND</stp>
        <stp>[new model.xlsx]Raw!R115C40</stp>
        <stp>BEST_FPERIOD_OVERRIDE=1TY</stp>
        <stp>EQY_FUND_CRNCY=USD</stp>
        <stp>FA_ADJUSTED=Y</stp>
        <tr r="AN115" s="4"/>
      </tp>
      <tp>
        <v>75.41</v>
        <stp/>
        <stp>##V3_BDPV12</stp>
        <stp>CLDR US Equity</stp>
        <stp>BEST_GROSS_MARGIN</stp>
        <stp>[new model.xlsx]Raw (2)!R58C39</stp>
        <stp>BEST_FPERIOD_OVERRIDE=1TY</stp>
        <stp>EQY_FUND_CRNCY=USD</stp>
        <stp>FA_ADJUSTED=Y</stp>
        <tr r="AM58" s="12"/>
      </tp>
      <tp>
        <v>0</v>
        <stp/>
        <stp>##V3_BDPV12</stp>
        <stp>QIWI US Equity</stp>
        <stp>IS_RD_EXPEND</stp>
        <stp>[new model.xlsx]Raw!R171C40</stp>
        <stp>BEST_FPERIOD_OVERRIDE=1TY</stp>
        <stp>EQY_FUND_CRNCY=USD</stp>
        <stp>FA_ADJUSTED=Y</stp>
        <tr r="AN171" s="4"/>
      </tp>
      <tp>
        <v>185.61899688720703</v>
        <stp/>
        <stp>##V3_BDPV12</stp>
        <stp>SAIL US Equity</stp>
        <stp>TRAIL_12M_GROSS_PROFIT</stp>
        <stp>[new model.xlsx]Raw!R118C38</stp>
        <stp>EQY_FUND_CRNCY=USD</stp>
        <stp>FA_ADJUSTED=Y</stp>
        <tr r="AL118" s="4"/>
      </tp>
      <tp>
        <v>10.979999999999999</v>
        <stp/>
        <stp>##V3_BDPV12</stp>
        <stp>ZIXI US Equity</stp>
        <stp>IS_RD_EXPEND</stp>
        <stp>[new model.xlsx]Raw!R201C40</stp>
        <stp>BEST_FPERIOD_OVERRIDE=1TY</stp>
        <stp>EQY_FUND_CRNCY=USD</stp>
        <stp>FA_ADJUSTED=Y</stp>
        <tr r="AN201" s="4"/>
      </tp>
      <tp>
        <v>36.774999999999999</v>
        <stp/>
        <stp>##V3_BDPV12</stp>
        <stp>MDB US Equity</stp>
        <stp>IS_GENL_&amp;_ADMIN_EXPN_COMP_BASIS</stp>
        <stp>[new model.xlsx]Raw (2)!R17C42</stp>
        <stp>BEST_FPERIOD_OVERRIDE=1TY</stp>
        <stp>EQY_FUND_CRNCY=USD</stp>
        <stp>FA_ADJUSTED=Y</stp>
        <tr r="AP17" s="12"/>
      </tp>
      <tp>
        <v>700.1</v>
        <stp/>
        <stp>##V3_BDPV12</stp>
        <stp>BOX US Equity</stp>
        <stp>BEST_SALES</stp>
        <stp>[new model.xlsx]Raw!R106C36</stp>
        <stp>BEST_FPERIOD_OVERRIDE=1TY</stp>
        <stp>EQY_FUND_CRNCY=USD</stp>
        <stp>FA_ADJUSTED=Y</stp>
        <tr r="AJ106" s="4"/>
      </tp>
      <tp>
        <v>1088.3579999999999</v>
        <stp/>
        <stp>##V3_BDPV12</stp>
        <stp>CRM US Equity</stp>
        <stp>IS_GENL_&amp;_ADMIN_EXPN_COMP_BASIS</stp>
        <stp>[new model.xlsx]Raw (2)!R79C42</stp>
        <stp>BEST_FPERIOD_OVERRIDE=1TY</stp>
        <stp>EQY_FUND_CRNCY=USD</stp>
        <stp>FA_ADJUSTED=Y</stp>
        <tr r="AP79" s="12"/>
      </tp>
      <tp>
        <v>-318.53311000000002</v>
        <stp/>
        <stp>##V3_BDPV12</stp>
        <stp>SPLK US Equity</stp>
        <stp>TRAIL_12M_NET_INC</stp>
        <stp>[new model.xlsx]Raw!R42C45</stp>
        <stp>EQY_FUND_CRNCY=USD</stp>
        <stp>FA_ADJUSTED=Y</stp>
        <tr r="AS42" s="4"/>
      </tp>
      <tp>
        <v>982.70500000000004</v>
        <stp/>
        <stp>##V3_BDPV12</stp>
        <stp>AVV LN Equity</stp>
        <stp>BEST_SALES</stp>
        <stp>[new model.xlsx]Raw (2)!R72C36</stp>
        <stp>BEST_FPERIOD_OVERRIDE=1TY</stp>
        <stp>EQY_FUND_CRNCY=USD</stp>
        <stp>FA_ADJUSTED=Y</stp>
        <tr r="AJ72" s="12"/>
      </tp>
      <tp>
        <v>622.27269999999999</v>
        <stp/>
        <stp>##V3_BDHV12</stp>
        <stp>JG US Equity</stp>
        <stp>CURR_ENTP_VAL</stp>
        <stp>10/24/2018</stp>
        <stp>10/24/2018</stp>
        <stp>[new model.xlsx]Raw!R178C34</stp>
        <stp>EQY_FUND_CRNCY=USD</stp>
        <tr r="AH178" s="4"/>
      </tp>
      <tp>
        <v>58.94</v>
        <stp/>
        <stp>##V3_BDPV12</stp>
        <stp>SPSC US Equity</stp>
        <stp>BEST_EBITDA</stp>
        <stp>[new model.xlsx]Raw (2)!R102C44</stp>
        <stp>BEST_FPERIOD_OVERRIDE=1TY</stp>
        <stp>EQY_FUND_CRNCY=USD</stp>
        <stp>FA_ADJUSTED=Y</stp>
        <tr r="AR102" s="12"/>
      </tp>
      <tp>
        <v>1541.6670000000001</v>
        <stp/>
        <stp>##V3_BDPV12</stp>
        <stp>TTEC US Equity</stp>
        <stp>BEST_SALES</stp>
        <stp>[new model.xlsx]Raw!R162C36</stp>
        <stp>BEST_FPERIOD_OVERRIDE=1TY</stp>
        <stp>EQY_FUND_CRNCY=USD</stp>
        <stp>FA_ADJUSTED=Y</stp>
        <tr r="AJ162" s="4"/>
      </tp>
      <tp t="s">
        <v>Interactive Home Entertainment</v>
        <stp/>
        <stp>##V3_BDPV12</stp>
        <stp>FDEV LN Equity</stp>
        <stp>GICS_SUB_INDUSTRY_NAME</stp>
        <stp>[new model.xlsx]Raw (2)!R69C31</stp>
        <tr r="AE69" s="12"/>
      </tp>
      <tp>
        <v>1425.0996</v>
        <stp/>
        <stp>##V3_BDHV12</stp>
        <stp>TRHC US Equity</stp>
        <stp>CUR_MKT_CAP</stp>
        <stp>10/24/2018</stp>
        <stp>10/24/2018</stp>
        <stp>[new model.xlsx]Raw (2)!R76C32</stp>
        <stp>EQY_FUND_CRNCY=USD</stp>
        <tr r="AF76" s="12"/>
      </tp>
      <tp>
        <v>601.64300000000003</v>
        <stp/>
        <stp>##V3_BDPV12</stp>
        <stp>EVOP US Equity</stp>
        <stp>BEST_SALES</stp>
        <stp>[new model.xlsx]Raw!R130C36</stp>
        <stp>BEST_FPERIOD_OVERRIDE=1TY</stp>
        <stp>EQY_FUND_CRNCY=USD</stp>
        <stp>FA_ADJUSTED=Y</stp>
        <tr r="AJ130" s="4"/>
      </tp>
      <tp>
        <v>302.05</v>
        <stp/>
        <stp>##V3_BDPV12</stp>
        <stp>VRNS US Equity</stp>
        <stp>BEST_SALES</stp>
        <stp>[new model.xlsx]Raw!R134C36</stp>
        <stp>BEST_FPERIOD_OVERRIDE=1TY</stp>
        <stp>EQY_FUND_CRNCY=USD</stp>
        <stp>FA_ADJUSTED=Y</stp>
        <tr r="AJ134" s="4"/>
      </tp>
      <tp>
        <v>223.15</v>
        <stp/>
        <stp>##V3_BDPV12</stp>
        <stp>APPF US Equity</stp>
        <stp>BEST_SALES</stp>
        <stp>[new model.xlsx]Raw!R126C36</stp>
        <stp>BEST_FPERIOD_OVERRIDE=1TY</stp>
        <stp>EQY_FUND_CRNCY=USD</stp>
        <stp>FA_ADJUSTED=Y</stp>
        <tr r="AJ126" s="4"/>
      </tp>
      <tp>
        <v>241.083</v>
        <stp/>
        <stp>##V3_BDPV12</stp>
        <stp>APPN US Equity</stp>
        <stp>BEST_SALES</stp>
        <stp>[new model.xlsx]Raw!R146C36</stp>
        <stp>BEST_FPERIOD_OVERRIDE=1TY</stp>
        <stp>EQY_FUND_CRNCY=USD</stp>
        <stp>FA_ADJUSTED=Y</stp>
        <tr r="AJ146" s="4"/>
      </tp>
      <tp t="s">
        <v>#N/A N/A</v>
        <stp/>
        <stp>##V3_BDPV12</stp>
        <stp>CSVI US Equity</stp>
        <stp>BEST_SALES</stp>
        <stp>[new model.xlsx]Raw!R175C36</stp>
        <stp>BEST_FPERIOD_OVERRIDE=1TY</stp>
        <stp>EQY_FUND_CRNCY=USD</stp>
        <stp>FA_ADJUSTED=Y</stp>
        <tr r="AJ175" s="4"/>
      </tp>
      <tp>
        <v>109.77500000000001</v>
        <stp/>
        <stp>##V3_BDPV12</stp>
        <stp>BL US EQUITY</stp>
        <stp>IS_S&amp;M_EXPENSE_COMP_BASIS</stp>
        <stp>[new model.xlsx]Raw (2)!R48C41</stp>
        <stp>BEST_FPERIOD_OVERRIDE=1TY</stp>
        <stp>EQY_FUND_CRNCY=USD</stp>
        <stp>FA_ADJUSTED=Y</stp>
        <tr r="AO48" s="12"/>
      </tp>
      <tp>
        <v>116390.5582</v>
        <stp/>
        <stp>##V3_BDHV12</stp>
        <stp>ADBE US Equity</stp>
        <stp>CUR_MKT_CAP</stp>
        <stp>10/24/2018</stp>
        <stp>10/24/2018</stp>
        <stp>[new model.xlsx]Raw (2)!R80C32</stp>
        <stp>EQY_FUND_CRNCY=USD</stp>
        <tr r="AF80" s="12"/>
      </tp>
      <tp>
        <v>54.873000228881835</v>
        <stp/>
        <stp>##V3_BDPV12</stp>
        <stp>MITK US Equity</stp>
        <stp>TRAIL_12M_GROSS_PROFIT</stp>
        <stp>[new model.xlsx]Raw!R198C38</stp>
        <stp>EQY_FUND_CRNCY=USD</stp>
        <stp>FA_ADJUSTED=Y</stp>
        <tr r="AL198" s="4"/>
      </tp>
      <tp>
        <v>22.241</v>
        <stp/>
        <stp>##V3_BDPV12</stp>
        <stp>EVBG US Equity</stp>
        <stp>IS_RD_EXPEND</stp>
        <stp>[new model.xlsx]Raw!R148C40</stp>
        <stp>BEST_FPERIOD_OVERRIDE=1TY</stp>
        <stp>EQY_FUND_CRNCY=USD</stp>
        <stp>FA_ADJUSTED=Y</stp>
        <tr r="AN148" s="4"/>
      </tp>
      <tp>
        <v>14.710999999999999</v>
        <stp/>
        <stp>##V3_BDPV12</stp>
        <stp>EGAN US Equity</stp>
        <stp>IS_RD_EXPEND</stp>
        <stp>[new model.xlsx]Raw!R211C40</stp>
        <stp>BEST_FPERIOD_OVERRIDE=1TY</stp>
        <stp>EQY_FUND_CRNCY=USD</stp>
        <stp>FA_ADJUSTED=Y</stp>
        <tr r="AN211" s="4"/>
      </tp>
      <tp>
        <v>126.376</v>
        <stp/>
        <stp>##V3_BDPV12</stp>
        <stp>CBLK US Equity</stp>
        <stp>TRAIL_12M_GROSS_PROFIT</stp>
        <stp>[new model.xlsx]Raw!R158C38</stp>
        <stp>EQY_FUND_CRNCY=USD</stp>
        <stp>FA_ADJUSTED=Y</stp>
        <tr r="AL158" s="4"/>
      </tp>
      <tp>
        <v>53.66</v>
        <stp/>
        <stp>##V3_BDPV12</stp>
        <stp>SVMK US Equity</stp>
        <stp>IS_RD_EXPEND</stp>
        <stp>[new model.xlsx]Raw!R154C40</stp>
        <stp>BEST_FPERIOD_OVERRIDE=1TY</stp>
        <stp>EQY_FUND_CRNCY=USD</stp>
        <stp>FA_ADJUSTED=Y</stp>
        <tr r="AN154" s="4"/>
      </tp>
      <tp>
        <v>272.89999999999998</v>
        <stp/>
        <stp>##V3_BDPV12</stp>
        <stp>BKI US Equity</stp>
        <stp>TRAIL_12M_NET_INC</stp>
        <stp>[new model.xlsx]Raw!R65C45</stp>
        <stp>EQY_FUND_CRNCY=USD</stp>
        <stp>FA_ADJUSTED=Y</stp>
        <tr r="AS65" s="4"/>
      </tp>
      <tp>
        <v>194.38200000000001</v>
        <stp/>
        <stp>##V3_BDPV12</stp>
        <stp>TIVO US Equity</stp>
        <stp>IS_RD_EXPEND</stp>
        <stp>[new model.xlsx]Raw!R150C40</stp>
        <stp>BEST_FPERIOD_OVERRIDE=1TY</stp>
        <stp>EQY_FUND_CRNCY=USD</stp>
        <stp>FA_ADJUSTED=Y</stp>
        <tr r="AN150" s="4"/>
      </tp>
      <tp>
        <v>168.84100283813476</v>
        <stp/>
        <stp>##V3_BDPV12</stp>
        <stp>SVMK US Equity</stp>
        <stp>TRAIL_12M_GROSS_PROFIT</stp>
        <stp>[new model.xlsx]Raw!R154C38</stp>
        <stp>EQY_FUND_CRNCY=USD</stp>
        <stp>FA_ADJUSTED=Y</stp>
        <tr r="AL154" s="4"/>
      </tp>
      <tp>
        <v>1553.0729999999999</v>
        <stp/>
        <stp>##V3_BDPV12</stp>
        <stp>CRM US Equity</stp>
        <stp>IS_RD_EXPEND</stp>
        <stp>[new model.xlsx]Raw!R19C40</stp>
        <stp>BEST_FPERIOD_OVERRIDE=1TY</stp>
        <stp>EQY_FUND_CRNCY=USD</stp>
        <stp>FA_ADJUSTED=Y</stp>
        <tr r="AN19" s="4"/>
      </tp>
      <tp>
        <v>825.51400000000001</v>
        <stp/>
        <stp>##V3_BDPV12</stp>
        <stp>EVH US Equity</stp>
        <stp>BEST_SALES</stp>
        <stp>[new model.xlsx]Raw (2)!R73C36</stp>
        <stp>BEST_FPERIOD_OVERRIDE=1TY</stp>
        <stp>EQY_FUND_CRNCY=USD</stp>
        <stp>FA_ADJUSTED=Y</stp>
        <tr r="AJ73" s="12"/>
      </tp>
      <tp t="s">
        <v>Systems Software</v>
        <stp/>
        <stp>##V3_BDPV12</stp>
        <stp>NOW US EQUITY</stp>
        <stp>GICS_SUB_INDUSTRY_NAME</stp>
        <stp>[new model.xlsx]Raw (2)!R32C31</stp>
        <tr r="AE32" s="12"/>
      </tp>
      <tp>
        <v>-23.806999999999999</v>
        <stp/>
        <stp>##V3_BDPV12</stp>
        <stp>VRNS US Equity</stp>
        <stp>TRAIL_12M_EBITDA</stp>
        <stp>[new model.xlsx]Raw (2)!R61C43</stp>
        <stp>EQY_FUND_CRNCY=USD</stp>
        <stp>FA_ADJUSTED=Y</stp>
        <tr r="AQ61" s="12"/>
      </tp>
      <tp>
        <v>79.460000000000008</v>
        <stp/>
        <stp>##V3_BDPV12</stp>
        <stp>CRW LN Equity</stp>
        <stp>BEST_SALES</stp>
        <stp>[new model.xlsx]Raw (2)!R83C36</stp>
        <stp>BEST_FPERIOD_OVERRIDE=1TY</stp>
        <stp>EQY_FUND_CRNCY=USD</stp>
        <stp>FA_ADJUSTED=Y</stp>
        <tr r="AJ83" s="12"/>
      </tp>
      <tp>
        <v>-36.138859999999994</v>
        <stp/>
        <stp>##V3_BDPV12</stp>
        <stp>XELAU US Equity</stp>
        <stp>TRAIL_12M_NET_INC</stp>
        <stp>[new model.xlsx]Raw!R177C45</stp>
        <stp>EQY_FUND_CRNCY=USD</stp>
        <stp>FA_ADJUSTED=Y</stp>
        <tr r="AS177" s="4"/>
      </tp>
      <tp>
        <v>184.95000000000002</v>
        <stp/>
        <stp>##V3_BDPV12</stp>
        <stp>PRGX US Equity</stp>
        <stp>BEST_SALES</stp>
        <stp>[new model.xlsx]Raw!R215C36</stp>
        <stp>BEST_FPERIOD_OVERRIDE=1TY</stp>
        <stp>EQY_FUND_CRNCY=USD</stp>
        <stp>FA_ADJUSTED=Y</stp>
        <tr r="AJ215" s="4"/>
      </tp>
      <tp>
        <v>572</v>
        <stp/>
        <stp>##V3_BDPV12</stp>
        <stp>FSNN US Equity</stp>
        <stp>BEST_SALES</stp>
        <stp>[new model.xlsx]Raw!R214C36</stp>
        <stp>BEST_FPERIOD_OVERRIDE=1TY</stp>
        <stp>EQY_FUND_CRNCY=USD</stp>
        <stp>FA_ADJUSTED=Y</stp>
        <tr r="AJ214" s="4"/>
      </tp>
      <tp>
        <v>272.97500000000002</v>
        <stp/>
        <stp>##V3_BDPV12</stp>
        <stp>LPSN US Equity</stp>
        <stp>BEST_SALES</stp>
        <stp>[new model.xlsx]Raw!R157C36</stp>
        <stp>BEST_FPERIOD_OVERRIDE=1TY</stp>
        <stp>EQY_FUND_CRNCY=USD</stp>
        <stp>FA_ADJUSTED=Y</stp>
        <tr r="AJ157" s="4"/>
      </tp>
      <tp>
        <v>289.661</v>
        <stp/>
        <stp>##V3_BDPV12</stp>
        <stp>QTWO US Equity</stp>
        <stp>BEST_SALES</stp>
        <stp>[new model.xlsx]Raw!R123C36</stp>
        <stp>BEST_FPERIOD_OVERRIDE=1TY</stp>
        <stp>EQY_FUND_CRNCY=USD</stp>
        <stp>FA_ADJUSTED=Y</stp>
        <tr r="AJ123" s="4"/>
      </tp>
      <tp>
        <v>3021</v>
        <stp/>
        <stp>##V3_BDPV12</stp>
        <stp>AVYA US Equity</stp>
        <stp>BEST_SALES</stp>
        <stp>[new model.xlsx]Raw!R131C36</stp>
        <stp>BEST_FPERIOD_OVERRIDE=1TY</stp>
        <stp>EQY_FUND_CRNCY=USD</stp>
        <stp>FA_ADJUSTED=Y</stp>
        <tr r="AJ131" s="4"/>
      </tp>
      <tp>
        <v>9.8249999999999993</v>
        <stp/>
        <stp>##V3_BDPV12</stp>
        <stp>CYRN US Equity</stp>
        <stp>IS_RD_EXPEND</stp>
        <stp>[new model.xlsx]Raw!R220C40</stp>
        <stp>BEST_FPERIOD_OVERRIDE=1TY</stp>
        <stp>EQY_FUND_CRNCY=USD</stp>
        <stp>FA_ADJUSTED=Y</stp>
        <tr r="AN220" s="4"/>
      </tp>
      <tp t="s">
        <v>#N/A N/A</v>
        <stp/>
        <stp>##V3_BDPV12</stp>
        <stp>CATI US Equity</stp>
        <stp>TRAIL_12M_GROSS_PROFIT</stp>
        <stp>[new model.xlsx]Raw!R200C38</stp>
        <stp>EQY_FUND_CRNCY=USD</stp>
        <stp>FA_ADJUSTED=Y</stp>
        <tr r="AL200" s="4"/>
      </tp>
      <tp>
        <v>23.226824906274558</v>
        <stp/>
        <stp>##V3_BDPV12</stp>
        <stp>GSUM US Equity</stp>
        <stp>IS_RD_EXPEND</stp>
        <stp>[new model.xlsx]Raw!R213C40</stp>
        <stp>BEST_FPERIOD_OVERRIDE=1TY</stp>
        <stp>EQY_FUND_CRNCY=USD</stp>
        <stp>FA_ADJUSTED=Y</stp>
        <tr r="AN213" s="4"/>
      </tp>
      <tp>
        <v>79.867000000000004</v>
        <stp/>
        <stp>##V3_BDPV12</stp>
        <stp>TWOU US Equity</stp>
        <stp>BEST_GROSS_MARGIN</stp>
        <stp>[new model.xlsx]Raw (2)!R19C39</stp>
        <stp>BEST_FPERIOD_OVERRIDE=1TY</stp>
        <stp>EQY_FUND_CRNCY=USD</stp>
        <stp>FA_ADJUSTED=Y</stp>
        <tr r="AM19" s="12"/>
      </tp>
      <tp>
        <v>16.559999999999999</v>
        <stp/>
        <stp>##V3_BDPV12</stp>
        <stp>TWLO US EQUITY</stp>
        <stp>BEST_NET_INCOME</stp>
        <stp>[new model.xlsx]Raw (2)!R21C46</stp>
        <stp>BEST_FPERIOD_OVERRIDE=1TY</stp>
        <stp>EQY_FUND_CRNCY=USD</stp>
        <stp>FA_ADJUSTED=Y</stp>
        <tr r="AT21" s="12"/>
      </tp>
      <tp>
        <v>486.31487560000005</v>
        <stp/>
        <stp>##V3_BDPV12</stp>
        <stp>CRM US Equity</stp>
        <stp>TRAIL_12M_NET_INC</stp>
        <stp>[new model.xlsx]Raw!R19C45</stp>
        <stp>EQY_FUND_CRNCY=USD</stp>
        <stp>FA_ADJUSTED=Y</stp>
        <tr r="AS19" s="4"/>
      </tp>
      <tp>
        <v>29.341999999999999</v>
        <stp/>
        <stp>##V3_BDPV12</stp>
        <stp>AYX US Equity</stp>
        <stp>IS_RD_EXPEND</stp>
        <stp>[new model.xlsx]Raw!R108C40</stp>
        <stp>BEST_FPERIOD_OVERRIDE=1TY</stp>
        <stp>EQY_FUND_CRNCY=USD</stp>
        <stp>FA_ADJUSTED=Y</stp>
        <tr r="AN108" s="4"/>
      </tp>
      <tp>
        <v>0</v>
        <stp/>
        <stp>##V3_BDPV12</stp>
        <stp>RMNI US Equity</stp>
        <stp>IS_RD_EXPEND</stp>
        <stp>[new model.xlsx]Raw!R187C40</stp>
        <stp>BEST_FPERIOD_OVERRIDE=1TY</stp>
        <stp>EQY_FUND_CRNCY=USD</stp>
        <stp>FA_ADJUSTED=Y</stp>
        <tr r="AN187" s="4"/>
      </tp>
      <tp>
        <v>54.671000663757326</v>
        <stp/>
        <stp>##V3_BDPV12</stp>
        <stp>RUBI US Equity</stp>
        <stp>TRAIL_12M_GROSS_PROFIT</stp>
        <stp>[new model.xlsx]Raw!R219C38</stp>
        <stp>EQY_FUND_CRNCY=USD</stp>
        <stp>FA_ADJUSTED=Y</stp>
        <tr r="AL219" s="4"/>
      </tp>
      <tp>
        <v>2278.0140999999999</v>
        <stp/>
        <stp>##V3_BDHV12</stp>
        <stp>AYX US Equity</stp>
        <stp>CURR_ENTP_VAL</stp>
        <stp>10/24/2018</stp>
        <stp>10/24/2018</stp>
        <stp>[new model.xlsx]Raw!R108C34</stp>
        <stp>EQY_FUND_CRNCY=USD</stp>
        <tr r="AH108" s="4"/>
      </tp>
      <tp>
        <v>55.14300008392334</v>
        <stp/>
        <stp>##V3_BDPV12</stp>
        <stp>ZIXI US Equity</stp>
        <stp>TRAIL_12M_GROSS_PROFIT</stp>
        <stp>[new model.xlsx]Raw!R201C38</stp>
        <stp>EQY_FUND_CRNCY=USD</stp>
        <stp>FA_ADJUSTED=Y</stp>
        <tr r="AL201" s="4"/>
      </tp>
      <tp>
        <v>438.51140215885999</v>
        <stp/>
        <stp>##V3_BDPV12</stp>
        <stp>CDK US Equity</stp>
        <stp>TRAIL_12M_NET_INC</stp>
        <stp>[new model.xlsx]Raw!R63C45</stp>
        <stp>EQY_FUND_CRNCY=USD</stp>
        <stp>FA_ADJUSTED=Y</stp>
        <tr r="AS63" s="4"/>
      </tp>
      <tp t="s">
        <v>Internet Services &amp; Infrastruc</v>
        <stp/>
        <stp>##V3_BDPV12</stp>
        <stp>MDB US Equity</stp>
        <stp>GICS_SUB_INDUSTRY_NAME</stp>
        <stp>[new model.xlsx]Raw (2)!R17C31</stp>
        <tr r="AE17" s="12"/>
      </tp>
      <tp>
        <v>41.081894057692324</v>
        <stp/>
        <stp>##V3_BDPV12</stp>
        <stp>SDL LN Equity</stp>
        <stp>TRAIL_12M_EBITDA</stp>
        <stp>[new model.xlsx]Raw (2)!R104C43</stp>
        <stp>EQY_FUND_CRNCY=USD</stp>
        <stp>FA_ADJUSTED=Y</stp>
        <tr r="AQ104" s="12"/>
      </tp>
      <tp>
        <v>877.1</v>
        <stp/>
        <stp>##V3_BDPV12</stp>
        <stp>ENV US Equity</stp>
        <stp>BEST_SALES</stp>
        <stp>[new model.xlsx]Raw!R113C36</stp>
        <stp>BEST_FPERIOD_OVERRIDE=1TY</stp>
        <stp>EQY_FUND_CRNCY=USD</stp>
        <stp>FA_ADJUSTED=Y</stp>
        <tr r="AJ113" s="4"/>
      </tp>
      <tp t="s">
        <v>#N/A N/A</v>
        <stp/>
        <stp>##V3_BDHV12</stp>
        <stp>SMAR US Equity</stp>
        <stp>CURR_ENTP_VAL</stp>
        <stp>20181024-1AY</stp>
        <stp>10/24/2018</stp>
        <stp>[new model.xlsx]Sheet1!R7C88</stp>
        <stp>Dir=V</stp>
        <stp>CDR=5D</stp>
        <stp>Days=A</stp>
        <stp>Dts=H</stp>
        <stp>cols=1;rows=262</stp>
        <tr r="CJ7" s="184"/>
      </tp>
      <tp>
        <v>11273.48040882633</v>
        <stp/>
        <stp>##V3_BDPV12</stp>
        <stp>ORCL US Equity</stp>
        <stp>TRAIL_12M_NET_INC</stp>
        <stp>[new model.xlsx]Raw!R17C45</stp>
        <stp>EQY_FUND_CRNCY=USD</stp>
        <stp>FA_ADJUSTED=Y</stp>
        <tr r="AS17" s="4"/>
      </tp>
      <tp>
        <v>4559.5</v>
        <stp/>
        <stp>##V3_BDPV12</stp>
        <stp>SSNC US Equity</stp>
        <stp>BEST_SALES</stp>
        <stp>[new model.xlsx]Raw (2)!R70C36</stp>
        <stp>BEST_FPERIOD_OVERRIDE=1TY</stp>
        <stp>EQY_FUND_CRNCY=USD</stp>
        <stp>FA_ADJUSTED=Y</stp>
        <tr r="AJ70" s="12"/>
      </tp>
      <tp>
        <v>717.46799999999996</v>
        <stp/>
        <stp>##V3_BDPV12</stp>
        <stp>WIX US Equity</stp>
        <stp>BEST_SALES</stp>
        <stp>[new model.xlsx]Raw (2)!R30C36</stp>
        <stp>BEST_FPERIOD_OVERRIDE=1TY</stp>
        <stp>EQY_FUND_CRNCY=USD</stp>
        <stp>FA_ADJUSTED=Y</stp>
        <tr r="AJ30" s="12"/>
      </tp>
      <tp>
        <v>435.38900000000001</v>
        <stp/>
        <stp>##V3_BDPV12</stp>
        <stp>EPAY US Equity</stp>
        <stp>BEST_SALES</stp>
        <stp>[new model.xlsx]Raw!R104C36</stp>
        <stp>BEST_FPERIOD_OVERRIDE=1TY</stp>
        <stp>EQY_FUND_CRNCY=USD</stp>
        <stp>FA_ADJUSTED=Y</stp>
        <tr r="AJ104" s="4"/>
      </tp>
      <tp>
        <v>3802</v>
        <stp/>
        <stp>##V3_BDPV12</stp>
        <stp>EA US Equity</stp>
        <stp>TRAIL_12M_GROSS_PROFIT</stp>
        <stp>[new model.xlsx]Raw (2)!R91C38</stp>
        <stp>EQY_FUND_CRNCY=USD</stp>
        <stp>FA_ADJUSTED=Y</stp>
        <tr r="AL91" s="12"/>
      </tp>
      <tp>
        <v>190.17399999999998</v>
        <stp/>
        <stp>##V3_BDPV12</stp>
        <stp>ZS US Equity</stp>
        <stp>TRAIL_12M_NET_SALES</stp>
        <stp>[new model.xlsx]Raw (2)!R20C35</stp>
        <stp>EQY_FUND_CRNCY=USD</stp>
        <stp>FA_ADJUSTED=Y</stp>
        <tr r="AI20" s="12"/>
      </tp>
      <tp>
        <v>166.82400000000001</v>
        <stp/>
        <stp>##V3_BDPV12</stp>
        <stp>PS US Equity</stp>
        <stp>TRAIL_12M_NET_SALES</stp>
        <stp>[new model.xlsx]Raw (2)!R24C35</stp>
        <stp>EQY_FUND_CRNCY=USD</stp>
        <stp>FA_ADJUSTED=Y</stp>
        <tr r="AI24" s="12"/>
      </tp>
      <tp>
        <v>625.16700000000003</v>
        <stp/>
        <stp>##V3_BDPV12</stp>
        <stp>ANSS US Equity</stp>
        <stp>BEST_EBITDA</stp>
        <stp>[new model.xlsx]Raw (2)!R100C44</stp>
        <stp>BEST_FPERIOD_OVERRIDE=1TY</stp>
        <stp>EQY_FUND_CRNCY=USD</stp>
        <stp>FA_ADJUSTED=Y</stp>
        <tr r="AR100" s="12"/>
      </tp>
      <tp>
        <v>2609.857</v>
        <stp/>
        <stp>##V3_BDPV12</stp>
        <stp>TVPT US Equity</stp>
        <stp>BEST_SALES</stp>
        <stp>[new model.xlsx]Raw!R132C36</stp>
        <stp>BEST_FPERIOD_OVERRIDE=1TY</stp>
        <stp>EQY_FUND_CRNCY=USD</stp>
        <stp>FA_ADJUSTED=Y</stp>
        <tr r="AJ132" s="4"/>
      </tp>
      <tp>
        <v>729.88300000000004</v>
        <stp/>
        <stp>##V3_BDPV12</stp>
        <stp>TTWO US Equity</stp>
        <stp>BEST_NET_INCOME</stp>
        <stp>[new model.xlsx]Raw (2)!R71C46</stp>
        <stp>BEST_FPERIOD_OVERRIDE=1TY</stp>
        <stp>EQY_FUND_CRNCY=USD</stp>
        <stp>FA_ADJUSTED=Y</stp>
        <tr r="AT71" s="12"/>
      </tp>
      <tp>
        <v>172</v>
        <stp/>
        <stp>##V3_BDPV12</stp>
        <stp>OPRA US Equity</stp>
        <stp>BEST_SALES</stp>
        <stp>[new model.xlsx]Raw!R174C36</stp>
        <stp>BEST_FPERIOD_OVERRIDE=1TY</stp>
        <stp>EQY_FUND_CRNCY=USD</stp>
        <stp>FA_ADJUSTED=Y</stp>
        <tr r="AJ174" s="4"/>
      </tp>
      <tp>
        <v>488.13300000000004</v>
        <stp/>
        <stp>##V3_BDPV12</stp>
        <stp>EVRI US Equity</stp>
        <stp>BEST_SALES</stp>
        <stp>[new model.xlsx]Raw!R182C36</stp>
        <stp>BEST_FPERIOD_OVERRIDE=1TY</stp>
        <stp>EQY_FUND_CRNCY=USD</stp>
        <stp>FA_ADJUSTED=Y</stp>
        <tr r="AJ182" s="4"/>
      </tp>
      <tp>
        <v>5.7549999999999999</v>
        <stp/>
        <stp>##V3_BDPV12</stp>
        <stp>LPSN US Equity</stp>
        <stp>BEST_NET_INCOME</stp>
        <stp>[new model.xlsx]Raw (2)!R95C46</stp>
        <stp>BEST_FPERIOD_OVERRIDE=1TY</stp>
        <stp>EQY_FUND_CRNCY=USD</stp>
        <stp>FA_ADJUSTED=Y</stp>
        <tr r="AT95" s="12"/>
      </tp>
      <tp>
        <v>6683.5072</v>
        <stp/>
        <stp>##V3_BDHV12</stp>
        <stp>AZPN US Equity</stp>
        <stp>CUR_MKT_CAP</stp>
        <stp>10/24/2018</stp>
        <stp>10/24/2018</stp>
        <stp>[new model.xlsx]Raw (2)!R99C32</stp>
        <stp>EQY_FUND_CRNCY=USD</stp>
        <tr r="AF99" s="12"/>
      </tp>
      <tp t="s">
        <v>#N/A N/A</v>
        <stp/>
        <stp>##V3_BDPV12</stp>
        <stp>IMXI US Equity</stp>
        <stp>TRAIL_12M_GROSS_PROFIT</stp>
        <stp>[new model.xlsx]Raw!R188C38</stp>
        <stp>EQY_FUND_CRNCY=USD</stp>
        <stp>FA_ADJUSTED=Y</stp>
        <tr r="AL188" s="4"/>
      </tp>
      <tp>
        <v>72.754999999999995</v>
        <stp/>
        <stp>##V3_BDPV12</stp>
        <stp>ALRM US Equity</stp>
        <stp>IS_RD_EXPEND</stp>
        <stp>[new model.xlsx]Raw!R120C40</stp>
        <stp>BEST_FPERIOD_OVERRIDE=1TY</stp>
        <stp>EQY_FUND_CRNCY=USD</stp>
        <stp>FA_ADJUSTED=Y</stp>
        <tr r="AN120" s="4"/>
      </tp>
      <tp>
        <v>278.25600354003905</v>
        <stp/>
        <stp>##V3_BDPV12</stp>
        <stp>ELLI US Equity</stp>
        <stp>TRAIL_12M_GROSS_PROFIT</stp>
        <stp>[new model.xlsx]Raw!R105C38</stp>
        <stp>EQY_FUND_CRNCY=USD</stp>
        <stp>FA_ADJUSTED=Y</stp>
        <tr r="AL105" s="4"/>
      </tp>
      <tp>
        <v>155.31799926757813</v>
        <stp/>
        <stp>##V3_BDPV12</stp>
        <stp>APTI US Equity</stp>
        <stp>TRAIL_12M_GROSS_PROFIT</stp>
        <stp>[new model.xlsx]Raw!R159C38</stp>
        <stp>EQY_FUND_CRNCY=USD</stp>
        <stp>FA_ADJUSTED=Y</stp>
        <tr r="AL159" s="4"/>
      </tp>
      <tp t="s">
        <v>#N/A N/A</v>
        <stp/>
        <stp>##V3_BDPV12</stp>
        <stp>CSVI US Equity</stp>
        <stp>TRAIL_12M_GROSS_PROFIT</stp>
        <stp>[new model.xlsx]Raw!R175C38</stp>
        <stp>EQY_FUND_CRNCY=USD</stp>
        <stp>FA_ADJUSTED=Y</stp>
        <tr r="AL175" s="4"/>
      </tp>
      <tp>
        <v>1724.1319999999998</v>
        <stp/>
        <stp>##V3_BDPV12</stp>
        <stp>RHT US Equity</stp>
        <stp>BS_CASH_NEAR_CASH_ITEM</stp>
        <stp>[new model.xlsx]Combined Full Sample!R16C26</stp>
        <tr r="Z16" s="14"/>
      </tp>
      <tp>
        <v>365.78099377441407</v>
        <stp/>
        <stp>##V3_BDPV12</stp>
        <stp>EVRI US Equity</stp>
        <stp>TRAIL_12M_GROSS_PROFIT</stp>
        <stp>[new model.xlsx]Raw!R182C38</stp>
        <stp>EQY_FUND_CRNCY=USD</stp>
        <stp>FA_ADJUSTED=Y</stp>
        <tr r="AL182" s="4"/>
      </tp>
      <tp>
        <v>32.415999999999997</v>
        <stp/>
        <stp>##V3_BDPV12</stp>
        <stp>MODN US Equity</stp>
        <stp>IS_RD_EXPEND</stp>
        <stp>[new model.xlsx]Raw!R183C40</stp>
        <stp>BEST_FPERIOD_OVERRIDE=1TY</stp>
        <stp>EQY_FUND_CRNCY=USD</stp>
        <stp>FA_ADJUSTED=Y</stp>
        <tr r="AN183" s="4"/>
      </tp>
      <tp>
        <v>2144.5971</v>
        <stp/>
        <stp>##V3_BDHV12</stp>
        <stp>ZUO US Equity</stp>
        <stp>CURR_ENTP_VAL</stp>
        <stp>10/24/2018</stp>
        <stp>10/24/2018</stp>
        <stp>[new model.xlsx]Raw!R127C34</stp>
        <stp>EQY_FUND_CRNCY=USD</stp>
        <tr r="AH127" s="4"/>
      </tp>
      <tp>
        <v>81.375422917114264</v>
        <stp/>
        <stp>##V3_BDPV12</stp>
        <stp>ABT CN Equity</stp>
        <stp>TRAIL_12M_GROSS_PROFIT</stp>
        <stp>[new model.xlsx]Raw!R206C38</stp>
        <stp>EQY_FUND_CRNCY=USD</stp>
        <stp>FA_ADJUSTED=Y</stp>
        <tr r="AL206" s="4"/>
      </tp>
      <tp t="s">
        <v>#N/A N/A</v>
        <stp/>
        <stp>##V3_BDPV12</stp>
        <stp>HUT CN Equity</stp>
        <stp>TRAIL_12M_GROSS_PROFIT</stp>
        <stp>[new model.xlsx]Raw!R216C38</stp>
        <stp>EQY_FUND_CRNCY=USD</stp>
        <stp>FA_ADJUSTED=Y</stp>
        <tr r="AL216" s="4"/>
      </tp>
      <tp>
        <v>72.534188598388667</v>
        <stp/>
        <stp>##V3_BDPV12</stp>
        <stp>OPT CN Equity</stp>
        <stp>TRAIL_12M_GROSS_PROFIT</stp>
        <stp>[new model.xlsx]Raw!R218C38</stp>
        <stp>EQY_FUND_CRNCY=USD</stp>
        <stp>FA_ADJUSTED=Y</stp>
        <tr r="AL218" s="4"/>
      </tp>
      <tp>
        <v>24.043999839782714</v>
        <stp/>
        <stp>##V3_BDPV12</stp>
        <stp>SRT US Equity</stp>
        <stp>TRAIL_12M_GROSS_PROFIT</stp>
        <stp>[new model.xlsx]Raw!R210C38</stp>
        <stp>EQY_FUND_CRNCY=USD</stp>
        <stp>FA_ADJUSTED=Y</stp>
        <tr r="AL210" s="4"/>
      </tp>
      <tp>
        <v>61.2</v>
        <stp/>
        <stp>##V3_BDPV12</stp>
        <stp>FDEV LN Equity</stp>
        <stp>BEST_GROSS_MARGIN</stp>
        <stp>[new model.xlsx]Raw (2)!R69C39</stp>
        <stp>BEST_FPERIOD_OVERRIDE=1TY</stp>
        <stp>EQY_FUND_CRNCY=USD</stp>
        <stp>FA_ADJUSTED=Y</stp>
        <tr r="AM69" s="12"/>
      </tp>
      <tp t="s">
        <v>#N/A N/A</v>
        <stp/>
        <stp>##V3_BDHV12</stp>
        <stp>SRT US Equity</stp>
        <stp>CURR_ENTP_VAL</stp>
        <stp>10/24/2018</stp>
        <stp>10/24/2018</stp>
        <stp>[new model.xlsx]Raw!R210C34</stp>
        <stp>EQY_FUND_CRNCY=USD</stp>
        <tr r="AH210" s="4"/>
      </tp>
      <tp>
        <v>15.253</v>
        <stp/>
        <stp>##V3_BDPV12</stp>
        <stp>UPLD US Equity</stp>
        <stp>IS_RD_EXPEND</stp>
        <stp>[new model.xlsx]Raw!R179C40</stp>
        <stp>BEST_FPERIOD_OVERRIDE=1TY</stp>
        <stp>EQY_FUND_CRNCY=USD</stp>
        <stp>FA_ADJUSTED=Y</stp>
        <tr r="AN179" s="4"/>
      </tp>
      <tp>
        <v>0</v>
        <stp/>
        <stp>##V3_BDPV12</stp>
        <stp>TPNL US Equity</stp>
        <stp>IS_RD_EXPEND</stp>
        <stp>[new model.xlsx]Raw!R221C40</stp>
        <stp>BEST_FPERIOD_OVERRIDE=1TY</stp>
        <stp>EQY_FUND_CRNCY=USD</stp>
        <stp>FA_ADJUSTED=Y</stp>
        <tr r="AN221" s="4"/>
      </tp>
      <tp>
        <v>235.24062699470008</v>
        <stp/>
        <stp>##V3_BDPV12</stp>
        <stp>QIWI US Equity</stp>
        <stp>TRAIL_12M_GROSS_PROFIT</stp>
        <stp>[new model.xlsx]Raw!R171C38</stp>
        <stp>EQY_FUND_CRNCY=USD</stp>
        <stp>FA_ADJUSTED=Y</stp>
        <tr r="AL171" s="4"/>
      </tp>
      <tp>
        <v>65.933000000000007</v>
        <stp/>
        <stp>##V3_BDPV12</stp>
        <stp>EBIX US Equity</stp>
        <stp>BEST_GROSS_MARGIN</stp>
        <stp>[new model.xlsx]Raw (2)!R77C39</stp>
        <stp>BEST_FPERIOD_OVERRIDE=1TY</stp>
        <stp>EQY_FUND_CRNCY=USD</stp>
        <stp>FA_ADJUSTED=Y</stp>
        <tr r="AM77" s="12"/>
      </tp>
      <tp>
        <v>146.24599798583984</v>
        <stp/>
        <stp>##V3_BDPV12</stp>
        <stp>RMNI US Equity</stp>
        <stp>TRAIL_12M_GROSS_PROFIT</stp>
        <stp>[new model.xlsx]Raw!R187C38</stp>
        <stp>EQY_FUND_CRNCY=USD</stp>
        <stp>FA_ADJUSTED=Y</stp>
        <tr r="AL187" s="4"/>
      </tp>
      <tp>
        <v>16.921000186920168</v>
        <stp/>
        <stp>##V3_BDPV12</stp>
        <stp>SSTI US Equity</stp>
        <stp>TRAIL_12M_GROSS_PROFIT</stp>
        <stp>[new model.xlsx]Raw!R190C38</stp>
        <stp>EQY_FUND_CRNCY=USD</stp>
        <stp>FA_ADJUSTED=Y</stp>
        <tr r="AL190" s="4"/>
      </tp>
      <tp>
        <v>6.0739999999999998</v>
        <stp/>
        <stp>##V3_BDPV12</stp>
        <stp>EVH US Equity</stp>
        <stp>BEST_NET_INCOME</stp>
        <stp>[new model.xlsx]Raw (2)!R73C46</stp>
        <stp>BEST_FPERIOD_OVERRIDE=1TY</stp>
        <stp>EQY_FUND_CRNCY=USD</stp>
        <stp>FA_ADJUSTED=Y</stp>
        <tr r="AT73" s="12"/>
      </tp>
      <tp>
        <v>32.241</v>
        <stp/>
        <stp>##V3_BDPV12</stp>
        <stp>AYX US Equity</stp>
        <stp>IS_GENL_&amp;_ADMIN_EXPN_COMP_BASIS</stp>
        <stp>[new model.xlsx]Raw (2)!R18C42</stp>
        <stp>BEST_FPERIOD_OVERRIDE=1TY</stp>
        <stp>EQY_FUND_CRNCY=USD</stp>
        <stp>FA_ADJUSTED=Y</stp>
        <tr r="AP18" s="12"/>
      </tp>
      <tp>
        <v>38.638999999999996</v>
        <stp/>
        <stp>##V3_BDPV12</stp>
        <stp>ZUO US EQUITY</stp>
        <stp>IS_RD_EXPEND</stp>
        <stp>[new model.xlsx]Raw (2)!R15C40</stp>
        <stp>BEST_FPERIOD_OVERRIDE=1TY</stp>
        <stp>EQY_FUND_CRNCY=USD</stp>
        <stp>FA_ADJUSTED=Y</stp>
        <tr r="AN15" s="12"/>
      </tp>
      <tp>
        <v>252.40199765014648</v>
        <stp/>
        <stp>##V3_BDPV12</stp>
        <stp>EVH US Equity</stp>
        <stp>TRAIL_12M_GROSS_PROFIT</stp>
        <stp>[new model.xlsx]Raw (2)!R73C38</stp>
        <stp>EQY_FUND_CRNCY=USD</stp>
        <stp>FA_ADJUSTED=Y</stp>
        <tr r="AL73" s="12"/>
      </tp>
      <tp>
        <v>30120.59</v>
        <stp/>
        <stp>##V3_BDPV12</stp>
        <stp>MSFT US Equity</stp>
        <stp>TRAIL_12M_NET_INC</stp>
        <stp>[new model.xlsx]Raw!R14C45</stp>
        <stp>EQY_FUND_CRNCY=USD</stp>
        <stp>FA_ADJUSTED=Y</stp>
        <tr r="AS14" s="4"/>
      </tp>
      <tp>
        <v>-34.713000000000001</v>
        <stp/>
        <stp>##V3_BDPV12</stp>
        <stp>TLND US Equity</stp>
        <stp>TRAIL_12M_EBITDA</stp>
        <stp>[new model.xlsx]Raw (2)!R28C43</stp>
        <stp>EQY_FUND_CRNCY=USD</stp>
        <stp>FA_ADJUSTED=Y</stp>
        <tr r="AQ28" s="12"/>
      </tp>
      <tp>
        <v>260.25656690144103</v>
        <stp/>
        <stp>##V3_BDPV12</stp>
        <stp>SSNC US Equity</stp>
        <stp>TRAIL_12M_NET_INC</stp>
        <stp>[new model.xlsx]Raw!R49C45</stp>
        <stp>EQY_FUND_CRNCY=USD</stp>
        <stp>FA_ADJUSTED=Y</stp>
        <tr r="AS49" s="4"/>
      </tp>
      <tp>
        <v>238.45000000000002</v>
        <stp/>
        <stp>##V3_BDPV12</stp>
        <stp>TRHC US Equity</stp>
        <stp>BEST_SALES</stp>
        <stp>[new model.xlsx]Raw (2)!R76C36</stp>
        <stp>BEST_FPERIOD_OVERRIDE=1TY</stp>
        <stp>EQY_FUND_CRNCY=USD</stp>
        <stp>FA_ADJUSTED=Y</stp>
        <tr r="AJ76" s="12"/>
      </tp>
      <tp>
        <v>-20.133999999999997</v>
        <stp/>
        <stp>##V3_BDPV12</stp>
        <stp>TWOU US Equity</stp>
        <stp>TRAIL_12M_EBITDA</stp>
        <stp>[new model.xlsx]Raw (2)!R19C43</stp>
        <stp>EQY_FUND_CRNCY=USD</stp>
        <stp>FA_ADJUSTED=Y</stp>
        <tr r="AQ19" s="12"/>
      </tp>
      <tp>
        <v>174.56399999999999</v>
        <stp/>
        <stp>##V3_BDPV12</stp>
        <stp>KXS CN Equity</stp>
        <stp>BEST_SALES</stp>
        <stp>[new model.xlsx]Raw (2)!R81C36</stp>
        <stp>BEST_FPERIOD_OVERRIDE=1TY</stp>
        <stp>EQY_FUND_CRNCY=USD</stp>
        <stp>FA_ADJUSTED=Y</stp>
        <tr r="AJ81" s="12"/>
      </tp>
      <tp>
        <v>19.695999999999998</v>
        <stp/>
        <stp>##V3_BDPV12</stp>
        <stp>TRHC US Equity</stp>
        <stp>TRAIL_12M_EBITDA</stp>
        <stp>[new model.xlsx]Raw (2)!R76C43</stp>
        <stp>EQY_FUND_CRNCY=USD</stp>
        <stp>FA_ADJUSTED=Y</stp>
        <tr r="AQ76" s="12"/>
      </tp>
      <tp>
        <v>320.54200000000003</v>
        <stp/>
        <stp>##V3_BDPV12</stp>
        <stp>TTWO US Equity</stp>
        <stp>TRAIL_12M_EBITDA</stp>
        <stp>[new model.xlsx]Raw (2)!R71C43</stp>
        <stp>EQY_FUND_CRNCY=USD</stp>
        <stp>FA_ADJUSTED=Y</stp>
        <tr r="AQ71" s="12"/>
      </tp>
      <tp>
        <v>-52.726999999999997</v>
        <stp/>
        <stp>##V3_BDPV12</stp>
        <stp>ESTC US Equity</stp>
        <stp>TRAIL_12M_NET_INC</stp>
        <stp>[new model.xlsx]Raw!R85C45</stp>
        <stp>EQY_FUND_CRNCY=USD</stp>
        <stp>FA_ADJUSTED=Y</stp>
        <tr r="AS85" s="4"/>
      </tp>
      <tp>
        <v>10750.0898</v>
        <stp/>
        <stp>##V3_BDHV12</stp>
        <stp>SSNC US Equity</stp>
        <stp>CURR_ENTP_VAL</stp>
        <stp>20181024-1AY</stp>
        <stp>10/24/2018</stp>
        <stp>[new model.xlsx]Sheet1!R7C29</stp>
        <stp>Dir=V</stp>
        <stp>CDR=5D</stp>
        <stp>Days=A</stp>
        <stp>Dts=H</stp>
        <stp>cols=1;rows=262</stp>
        <tr r="AC7" s="184"/>
      </tp>
      <tp>
        <v>170.66400000000002</v>
        <stp/>
        <stp>##V3_BDPV12</stp>
        <stp>DBX US EQUITY</stp>
        <stp>BEST_NET_INCOME</stp>
        <stp>[new model.xlsx]Raw (2)!R22C46</stp>
        <stp>BEST_FPERIOD_OVERRIDE=1TY</stp>
        <stp>EQY_FUND_CRNCY=USD</stp>
        <stp>FA_ADJUSTED=Y</stp>
        <tr r="AT22" s="12"/>
      </tp>
      <tp>
        <v>0</v>
        <stp/>
        <stp>##V3_BDPV12</stp>
        <stp>MA US Equity</stp>
        <stp>IS_RD_EXPEND</stp>
        <stp>[new model.xlsx]Raw!R16C40</stp>
        <stp>BEST_FPERIOD_OVERRIDE=1TY</stp>
        <stp>EQY_FUND_CRNCY=USD</stp>
        <stp>FA_ADJUSTED=Y</stp>
        <tr r="AN16" s="4"/>
      </tp>
      <tp>
        <v>21.382000000000001</v>
        <stp/>
        <stp>##V3_BDPV12</stp>
        <stp>TRHC US Equity</stp>
        <stp>BEST_NET_INCOME</stp>
        <stp>[new model.xlsx]Raw (2)!R76C46</stp>
        <stp>BEST_FPERIOD_OVERRIDE=1TY</stp>
        <stp>EQY_FUND_CRNCY=USD</stp>
        <stp>FA_ADJUSTED=Y</stp>
        <tr r="AT76" s="12"/>
      </tp>
      <tp>
        <v>40.450000000000003</v>
        <stp/>
        <stp>##V3_BDPV12</stp>
        <stp>MSTR US Equity</stp>
        <stp>BEST_NET_INCOME</stp>
        <stp>[new model.xlsx]Raw (2)!R67C46</stp>
        <stp>BEST_FPERIOD_OVERRIDE=1TY</stp>
        <stp>EQY_FUND_CRNCY=USD</stp>
        <stp>FA_ADJUSTED=Y</stp>
        <tr r="AT67" s="12"/>
      </tp>
      <tp>
        <v>228.6</v>
        <stp/>
        <stp>##V3_BDPV12</stp>
        <stp>OSPN US Equity</stp>
        <stp>BEST_SALES</stp>
        <stp>[new model.xlsx]Raw!R176C36</stp>
        <stp>BEST_FPERIOD_OVERRIDE=1TY</stp>
        <stp>EQY_FUND_CRNCY=USD</stp>
        <stp>FA_ADJUSTED=Y</stp>
        <tr r="AJ176" s="4"/>
      </tp>
      <tp>
        <v>469.08300000000003</v>
        <stp/>
        <stp>##V3_BDPV12</stp>
        <stp>EVTC US Equity</stp>
        <stp>BEST_SALES</stp>
        <stp>[new model.xlsx]Raw!R133C36</stp>
        <stp>BEST_FPERIOD_OVERRIDE=1TY</stp>
        <stp>EQY_FUND_CRNCY=USD</stp>
        <stp>FA_ADJUSTED=Y</stp>
        <tr r="AJ133" s="4"/>
      </tp>
      <tp>
        <v>22.108000000000001</v>
        <stp/>
        <stp>##V3_BDPV12</stp>
        <stp>FDEV LN Equity</stp>
        <stp>BEST_NET_INCOME</stp>
        <stp>[new model.xlsx]Raw (2)!R69C46</stp>
        <stp>BEST_FPERIOD_OVERRIDE=1TY</stp>
        <stp>EQY_FUND_CRNCY=USD</stp>
        <stp>FA_ADJUSTED=Y</stp>
        <tr r="AT69" s="12"/>
      </tp>
      <tp>
        <v>0</v>
        <stp/>
        <stp>##V3_BDPV12</stp>
        <stp>CSVI US Equity</stp>
        <stp>IS_RD_EXPEND</stp>
        <stp>[new model.xlsx]Raw!R175C40</stp>
        <stp>BEST_FPERIOD_OVERRIDE=1TY</stp>
        <stp>EQY_FUND_CRNCY=USD</stp>
        <stp>FA_ADJUSTED=Y</stp>
        <tr r="AN175" s="4"/>
      </tp>
      <tp>
        <v>186.44702160633139</v>
        <stp/>
        <stp>##V3_BDPV12</stp>
        <stp>ENGH CN Equity</stp>
        <stp>TRAIL_12M_GROSS_PROFIT</stp>
        <stp>[new model.xlsx]Raw!R144C38</stp>
        <stp>EQY_FUND_CRNCY=USD</stp>
        <stp>FA_ADJUSTED=Y</stp>
        <tr r="AL144" s="4"/>
      </tp>
      <tp>
        <v>27.119999999999997</v>
        <stp/>
        <stp>##V3_BDPV12</stp>
        <stp>FIVN US Equity</stp>
        <stp>IS_RD_EXPEND</stp>
        <stp>[new model.xlsx]Raw!R122C40</stp>
        <stp>BEST_FPERIOD_OVERRIDE=1TY</stp>
        <stp>EQY_FUND_CRNCY=USD</stp>
        <stp>FA_ADJUSTED=Y</stp>
        <tr r="AN122" s="4"/>
      </tp>
      <tp>
        <v>34.081785159524401</v>
        <stp/>
        <stp>##V3_BDPV12</stp>
        <stp>ENGH CN Equity</stp>
        <stp>IS_RD_EXPEND</stp>
        <stp>[new model.xlsx]Raw!R144C40</stp>
        <stp>BEST_FPERIOD_OVERRIDE=1TY</stp>
        <stp>EQY_FUND_CRNCY=USD</stp>
        <stp>FA_ADJUSTED=Y</stp>
        <tr r="AN144" s="4"/>
      </tp>
      <tp>
        <v>69.265999999999991</v>
        <stp/>
        <stp>##V3_BDPV12</stp>
        <stp>ELLI US Equity</stp>
        <stp>IS_RD_EXPEND</stp>
        <stp>[new model.xlsx]Raw!R105C40</stp>
        <stp>BEST_FPERIOD_OVERRIDE=1TY</stp>
        <stp>EQY_FUND_CRNCY=USD</stp>
        <stp>FA_ADJUSTED=Y</stp>
        <tr r="AN105" s="4"/>
      </tp>
      <tp>
        <v>17.25</v>
        <stp/>
        <stp>##V3_BDPV12</stp>
        <stp>MJCO US Equity</stp>
        <stp>IS_RD_EXPEND</stp>
        <stp>[new model.xlsx]Raw!R203C40</stp>
        <stp>BEST_FPERIOD_OVERRIDE=1TY</stp>
        <stp>EQY_FUND_CRNCY=USD</stp>
        <stp>FA_ADJUSTED=Y</stp>
        <tr r="AN203" s="4"/>
      </tp>
      <tp>
        <v>0</v>
        <stp/>
        <stp>##V3_BDPV12</stp>
        <stp>HUT CN Equity</stp>
        <stp>IS_RD_EXPEND</stp>
        <stp>[new model.xlsx]Raw!R216C40</stp>
        <stp>BEST_FPERIOD_OVERRIDE=1TY</stp>
        <stp>EQY_FUND_CRNCY=USD</stp>
        <stp>FA_ADJUSTED=Y</stp>
        <tr r="AN216" s="4"/>
      </tp>
      <tp>
        <v>20.054991999999999</v>
        <stp/>
        <stp>##V3_BDPV12</stp>
        <stp>ABT CN Equity</stp>
        <stp>IS_RD_EXPEND</stp>
        <stp>[new model.xlsx]Raw!R206C40</stp>
        <stp>BEST_FPERIOD_OVERRIDE=1TY</stp>
        <stp>EQY_FUND_CRNCY=USD</stp>
        <stp>FA_ADJUSTED=Y</stp>
        <tr r="AN206" s="4"/>
      </tp>
      <tp>
        <v>40.338000000000001</v>
        <stp/>
        <stp>##V3_BDPV12</stp>
        <stp>QTWO US Equity</stp>
        <stp>IS_RD_EXPEND</stp>
        <stp>[new model.xlsx]Raw!R123C40</stp>
        <stp>BEST_FPERIOD_OVERRIDE=1TY</stp>
        <stp>EQY_FUND_CRNCY=USD</stp>
        <stp>FA_ADJUSTED=Y</stp>
        <tr r="AN123" s="4"/>
      </tp>
      <tp>
        <v>531.61399707031251</v>
        <stp/>
        <stp>##V3_BDPV12</stp>
        <stp>ENV US Equity</stp>
        <stp>TRAIL_12M_GROSS_PROFIT</stp>
        <stp>[new model.xlsx]Raw!R113C38</stp>
        <stp>EQY_FUND_CRNCY=USD</stp>
        <stp>FA_ADJUSTED=Y</stp>
        <tr r="AL113" s="4"/>
      </tp>
      <tp>
        <v>0</v>
        <stp/>
        <stp>##V3_BDPV12</stp>
        <stp>VRRM US Equity</stp>
        <stp>IS_RD_EXPEND</stp>
        <stp>[new model.xlsx]Raw!R141C40</stp>
        <stp>BEST_FPERIOD_OVERRIDE=1TY</stp>
        <stp>EQY_FUND_CRNCY=USD</stp>
        <stp>FA_ADJUSTED=Y</stp>
        <tr r="AN141" s="4"/>
      </tp>
      <tp>
        <v>884.5</v>
        <stp/>
        <stp>##V3_BDPV12</stp>
        <stp>ADS US Equity</stp>
        <stp>TRAIL_12M_NET_INC</stp>
        <stp>[new model.xlsx]Raw!R52C45</stp>
        <stp>EQY_FUND_CRNCY=USD</stp>
        <stp>FA_ADJUSTED=Y</stp>
        <tr r="AS52" s="4"/>
      </tp>
      <tp>
        <v>2073.2469999999998</v>
        <stp/>
        <stp>##V3_BDPV12</stp>
        <stp>ADP US Equity</stp>
        <stp>TRAIL_12M_NET_INC</stp>
        <stp>[new model.xlsx]Raw!R21C45</stp>
        <stp>EQY_FUND_CRNCY=USD</stp>
        <stp>FA_ADJUSTED=Y</stp>
        <tr r="AS21" s="4"/>
      </tp>
      <tp>
        <v>988</v>
        <stp/>
        <stp>##V3_BDPV12</stp>
        <stp>V US Equity</stp>
        <stp>IS_S&amp;M_EXPENSE_COMP_BASIS</stp>
        <stp>[new model.xlsx]Raw!R15C41</stp>
        <stp>BEST_FPERIOD_OVERRIDE=1TY</stp>
        <stp>EQY_FUND_CRNCY=USD</stp>
        <stp>FA_ADJUSTED=Y</stp>
        <tr r="AO15" s="4"/>
      </tp>
      <tp>
        <v>-5.4379999999999997</v>
        <stp/>
        <stp>##V3_BDPV12</stp>
        <stp>AYX US Equity</stp>
        <stp>BEST_NET_INCOME</stp>
        <stp>[new model.xlsx]Raw (2)!R18C46</stp>
        <stp>BEST_FPERIOD_OVERRIDE=1TY</stp>
        <stp>EQY_FUND_CRNCY=USD</stp>
        <stp>FA_ADJUSTED=Y</stp>
        <tr r="AT18" s="12"/>
      </tp>
      <tp>
        <v>160.04300360107422</v>
        <stp/>
        <stp>##V3_BDPV12</stp>
        <stp>AYX US Equity</stp>
        <stp>TRAIL_12M_GROSS_PROFIT</stp>
        <stp>[new model.xlsx]Raw (2)!R18C38</stp>
        <stp>EQY_FUND_CRNCY=USD</stp>
        <stp>FA_ADJUSTED=Y</stp>
        <tr r="AL18" s="12"/>
      </tp>
      <tp>
        <v>0</v>
        <stp/>
        <stp>##V3_BDPV12</stp>
        <stp>GPN US Equity</stp>
        <stp>IS_RD_EXPEND</stp>
        <stp>[new model.xlsx]Raw!R36C40</stp>
        <stp>BEST_FPERIOD_OVERRIDE=1TY</stp>
        <stp>EQY_FUND_CRNCY=USD</stp>
        <stp>FA_ADJUSTED=Y</stp>
        <tr r="AN36" s="4"/>
      </tp>
      <tp t="s">
        <v>Application Software</v>
        <stp/>
        <stp>##V3_BDPV12</stp>
        <stp>CRM US Equity</stp>
        <stp>GICS_SUB_INDUSTRY_NAME</stp>
        <stp>[new model.xlsx]Raw (2)!R79C31</stp>
        <tr r="AE79" s="12"/>
      </tp>
      <tp>
        <v>432.37900280761721</v>
        <stp/>
        <stp>##V3_BDPV12</stp>
        <stp>TYL US Equity</stp>
        <stp>TRAIL_12M_GROSS_PROFIT</stp>
        <stp>[new model.xlsx]Raw (2)!R87C38</stp>
        <stp>EQY_FUND_CRNCY=USD</stp>
        <stp>FA_ADJUSTED=Y</stp>
        <tr r="AL87" s="12"/>
      </tp>
      <tp t="s">
        <v>#N/A N/A</v>
        <stp/>
        <stp>##V3_BDPV12</stp>
        <stp>EVH US Equity</stp>
        <stp>IS_GENL_&amp;_ADMIN_EXPN_COMP_BASIS</stp>
        <stp>[new model.xlsx]Raw (2)!R73C42</stp>
        <stp>BEST_FPERIOD_OVERRIDE=1TY</stp>
        <stp>EQY_FUND_CRNCY=USD</stp>
        <stp>FA_ADJUSTED=Y</stp>
        <tr r="AP73" s="12"/>
      </tp>
      <tp>
        <v>1648.4111</v>
        <stp/>
        <stp>##V3_BDHV12</stp>
        <stp>QLYS US Equity</stp>
        <stp>CURR_ENTP_VAL</stp>
        <stp>20181024-1AY</stp>
        <stp>10/24/2018</stp>
        <stp>[new model.xlsx]Sheet1!R7C74</stp>
        <stp>Dir=V</stp>
        <stp>CDR=5D</stp>
        <stp>Days=A</stp>
        <stp>Dts=H</stp>
        <stp>cols=1;rows=262</stp>
        <tr r="BV7" s="184"/>
      </tp>
      <tp>
        <v>14.115740000000001</v>
        <stp/>
        <stp>##V3_BDPV12</stp>
        <stp>SPSC US Equity</stp>
        <stp>TRAIL_12M_NET_INC</stp>
        <stp>[new model.xlsx]Raw!R149C45</stp>
        <stp>EQY_FUND_CRNCY=USD</stp>
        <stp>FA_ADJUSTED=Y</stp>
        <tr r="AS149" s="4"/>
      </tp>
      <tp>
        <v>157.30000000000001</v>
        <stp/>
        <stp>##V3_BDPV12</stp>
        <stp>DBX US EQUITY</stp>
        <stp>IS_GENL_&amp;_ADMIN_EXPN_COMP_BASIS</stp>
        <stp>[new model.xlsx]Raw (2)!R22C42</stp>
        <stp>BEST_FPERIOD_OVERRIDE=1TY</stp>
        <stp>EQY_FUND_CRNCY=USD</stp>
        <stp>FA_ADJUSTED=Y</stp>
        <tr r="AP22" s="12"/>
      </tp>
      <tp>
        <v>-13.643924240750001</v>
        <stp/>
        <stp>##V3_BDPV12</stp>
        <stp>LPSN US Equity</stp>
        <stp>TRAIL_12M_NET_INC</stp>
        <stp>[new model.xlsx]Raw!R157C45</stp>
        <stp>EQY_FUND_CRNCY=USD</stp>
        <stp>FA_ADJUSTED=Y</stp>
        <tr r="AS157" s="4"/>
      </tp>
      <tp>
        <v>511.02300000000002</v>
        <stp/>
        <stp>##V3_BDPV12</stp>
        <stp>TWOU US Equity</stp>
        <stp>BEST_SALES</stp>
        <stp>[new model.xlsx]Raw (2)!R19C36</stp>
        <stp>BEST_FPERIOD_OVERRIDE=1TY</stp>
        <stp>EQY_FUND_CRNCY=USD</stp>
        <stp>FA_ADJUSTED=Y</stp>
        <tr r="AJ19" s="12"/>
      </tp>
      <tp t="s">
        <v>#N/A N/A</v>
        <stp/>
        <stp>##V3_BDHV12</stp>
        <stp>TENB US Equity</stp>
        <stp>CURR_ENTP_VAL</stp>
        <stp>20181024-1AY</stp>
        <stp>10/24/2018</stp>
        <stp>[new model.xlsx]Sheet1!R7C81</stp>
        <stp>Dir=V</stp>
        <stp>CDR=5D</stp>
        <stp>Days=A</stp>
        <stp>Dts=H</stp>
        <stp>cols=1;rows=262</stp>
        <tr r="CC7" s="184"/>
      </tp>
      <tp>
        <v>20744.11</v>
        <stp/>
        <stp>##V3_BDHV12</stp>
        <stp>WDAY US Equity</stp>
        <stp>CURR_ENTP_VAL</stp>
        <stp>20181024-1AY</stp>
        <stp>10/24/2018</stp>
        <stp>[new model.xlsx]Sheet1!R7C12</stp>
        <stp>Dir=V</stp>
        <stp>CDR=5D</stp>
        <stp>Days=A</stp>
        <stp>Dts=H</stp>
        <stp>cols=1;rows=262</stp>
        <tr r="L7" s="184"/>
      </tp>
      <tp>
        <v>-4.8552585037359997</v>
        <stp/>
        <stp>##V3_BDPV12</stp>
        <stp>CISN US Equity</stp>
        <stp>TRAIL_12M_NET_INC</stp>
        <stp>[new model.xlsx]Raw!R129C45</stp>
        <stp>EQY_FUND_CRNCY=USD</stp>
        <stp>FA_ADJUSTED=Y</stp>
        <tr r="AS129" s="4"/>
      </tp>
      <tp>
        <v>-48.177999999999997</v>
        <stp/>
        <stp>##V3_BDPV12</stp>
        <stp>INST US Equity</stp>
        <stp>TRAIL_12M_NET_INC</stp>
        <stp>[new model.xlsx]Raw!R166C45</stp>
        <stp>EQY_FUND_CRNCY=USD</stp>
        <stp>FA_ADJUSTED=Y</stp>
        <tr r="AS166" s="4"/>
      </tp>
      <tp>
        <v>30.366</v>
        <stp/>
        <stp>##V3_BDPV12</stp>
        <stp>CASS US Equity</stp>
        <stp>TRAIL_12M_NET_INC</stp>
        <stp>[new model.xlsx]Raw!R173C45</stp>
        <stp>EQY_FUND_CRNCY=USD</stp>
        <stp>FA_ADJUSTED=Y</stp>
        <tr r="AS173" s="4"/>
      </tp>
      <tp>
        <v>80.161000000000001</v>
        <stp/>
        <stp>##V3_BDPV12</stp>
        <stp>MSTR US Equity</stp>
        <stp>IS_GENL_&amp;_ADMIN_EXPN_COMP_BASIS</stp>
        <stp>[new model.xlsx]Raw (2)!R67C42</stp>
        <stp>BEST_FPERIOD_OVERRIDE=1TY</stp>
        <stp>EQY_FUND_CRNCY=USD</stp>
        <stp>FA_ADJUSTED=Y</stp>
        <tr r="AP67" s="12"/>
      </tp>
      <tp>
        <v>1445.5059000000001</v>
        <stp/>
        <stp>##V3_BDHV12</stp>
        <stp>PRSM LN Equity</stp>
        <stp>CUR_MKT_CAP</stp>
        <stp>10/24/2018</stp>
        <stp>10/24/2018</stp>
        <stp>[new model.xlsx]Raw (2)!R74C32</stp>
        <stp>EQY_FUND_CRNCY=USD</stp>
        <tr r="AF74" s="12"/>
      </tp>
      <tp>
        <v>9.0291364934099647</v>
        <stp/>
        <stp>##V3_BDPV12</stp>
        <stp>FDEV LN Equity</stp>
        <stp>IS_GENL_&amp;_ADMIN_EXPN_COMP_BASIS</stp>
        <stp>[new model.xlsx]Raw (2)!R69C42</stp>
        <stp>BEST_FPERIOD_OVERRIDE=1TY</stp>
        <stp>EQY_FUND_CRNCY=USD</stp>
        <stp>FA_ADJUSTED=Y</stp>
        <tr r="AP69" s="12"/>
      </tp>
      <tp>
        <v>0</v>
        <stp/>
        <stp>##V3_BDPV12</stp>
        <stp>BR US Equity</stp>
        <stp>IS_RD_EXPEND</stp>
        <stp>[new model.xlsx]Raw!R46C40</stp>
        <stp>BEST_FPERIOD_OVERRIDE=1TY</stp>
        <stp>EQY_FUND_CRNCY=USD</stp>
        <stp>FA_ADJUSTED=Y</stp>
        <tr r="AN46" s="4"/>
      </tp>
      <tp>
        <v>1006.0846</v>
        <stp/>
        <stp>##V3_BDHV12</stp>
        <stp>GBG LN Equity</stp>
        <stp>CUR_MKT_CAP</stp>
        <stp>10/24/2018</stp>
        <stp>10/24/2018</stp>
        <stp>[new model.xlsx]Raw (2)!R103C32</stp>
        <stp>EQY_FUND_CRNCY=USD</stp>
        <tr r="AF103" s="12"/>
      </tp>
      <tp>
        <v>4777.2102999999997</v>
        <stp/>
        <stp>##V3_BDHV12</stp>
        <stp>ATHN US Equity</stp>
        <stp>CUR_MKT_CAP</stp>
        <stp>10/24/2018</stp>
        <stp>10/24/2018</stp>
        <stp>[new model.xlsx]Raw (2)!R97C32</stp>
        <stp>EQY_FUND_CRNCY=USD</stp>
        <tr r="AF97" s="12"/>
      </tp>
      <tp>
        <v>21.181000000000001</v>
        <stp/>
        <stp>##V3_BDPV12</stp>
        <stp>TRHC US Equity</stp>
        <stp>IS_GENL_&amp;_ADMIN_EXPN_COMP_BASIS</stp>
        <stp>[new model.xlsx]Raw (2)!R76C42</stp>
        <stp>BEST_FPERIOD_OVERRIDE=1TY</stp>
        <stp>EQY_FUND_CRNCY=USD</stp>
        <stp>FA_ADJUSTED=Y</stp>
        <tr r="AP76" s="12"/>
      </tp>
      <tp>
        <v>52.046999999999997</v>
        <stp/>
        <stp>##V3_BDPV12</stp>
        <stp>CBLK US Equity</stp>
        <stp>IS_RD_EXPEND</stp>
        <stp>[new model.xlsx]Raw!R158C40</stp>
        <stp>BEST_FPERIOD_OVERRIDE=1TY</stp>
        <stp>EQY_FUND_CRNCY=USD</stp>
        <stp>FA_ADJUSTED=Y</stp>
        <tr r="AN158" s="4"/>
      </tp>
      <tp>
        <v>92.419000915527334</v>
        <stp/>
        <stp>##V3_BDPV12</stp>
        <stp>EVBG US Equity</stp>
        <stp>TRAIL_12M_GROSS_PROFIT</stp>
        <stp>[new model.xlsx]Raw!R148C38</stp>
        <stp>EQY_FUND_CRNCY=USD</stp>
        <stp>FA_ADJUSTED=Y</stp>
        <tr r="AL148" s="4"/>
      </tp>
      <tp>
        <v>15.673</v>
        <stp/>
        <stp>##V3_BDPV12</stp>
        <stp>MITK US Equity</stp>
        <stp>IS_RD_EXPEND</stp>
        <stp>[new model.xlsx]Raw!R198C40</stp>
        <stp>BEST_FPERIOD_OVERRIDE=1TY</stp>
        <stp>EQY_FUND_CRNCY=USD</stp>
        <stp>FA_ADJUSTED=Y</stp>
        <tr r="AN198" s="4"/>
      </tp>
      <tp>
        <v>0</v>
        <stp/>
        <stp>##V3_BDPV12</stp>
        <stp>SYKE US Equity</stp>
        <stp>IS_RD_EXPEND</stp>
        <stp>[new model.xlsx]Raw!R156C40</stp>
        <stp>BEST_FPERIOD_OVERRIDE=1TY</stp>
        <stp>EQY_FUND_CRNCY=USD</stp>
        <stp>FA_ADJUSTED=Y</stp>
        <tr r="AN156" s="4"/>
      </tp>
      <tp>
        <v>-56.659817360636012</v>
        <stp/>
        <stp>##V3_BDPV12</stp>
        <stp>NOW US Equity</stp>
        <stp>TRAIL_12M_NET_INC</stp>
        <stp>[new model.xlsx]Raw!R25C45</stp>
        <stp>EQY_FUND_CRNCY=USD</stp>
        <stp>FA_ADJUSTED=Y</stp>
        <tr r="AS25" s="4"/>
      </tp>
      <tp>
        <v>273.07423</v>
        <stp/>
        <stp>##V3_BDPV12</stp>
        <stp>G US Equity</stp>
        <stp>TRAIL_12M_NET_INC</stp>
        <stp>[new model.xlsx]Raw!R74C45</stp>
        <stp>EQY_FUND_CRNCY=USD</stp>
        <stp>FA_ADJUSTED=Y</stp>
        <tr r="AS74" s="4"/>
      </tp>
      <tp>
        <v>82.222000000000008</v>
        <stp/>
        <stp>##V3_BDPV12</stp>
        <stp>INTU US Equity</stp>
        <stp>BEST_GROSS_MARGIN</stp>
        <stp>[new model.xlsx]Raw (2)!R94C39</stp>
        <stp>BEST_FPERIOD_OVERRIDE=1TY</stp>
        <stp>EQY_FUND_CRNCY=USD</stp>
        <stp>FA_ADJUSTED=Y</stp>
        <tr r="AM94" s="12"/>
      </tp>
      <tp>
        <v>10783.53</v>
        <stp/>
        <stp>##V3_BDPV12</stp>
        <stp>V US Equity</stp>
        <stp>TRAIL_12M_NET_INC</stp>
        <stp>[new model.xlsx]Raw!R15C45</stp>
        <stp>EQY_FUND_CRNCY=USD</stp>
        <stp>FA_ADJUSTED=Y</stp>
        <tr r="AS15" s="4"/>
      </tp>
      <tp>
        <v>253.86</v>
        <stp/>
        <stp>##V3_BDPV12</stp>
        <stp>AYX US Equity</stp>
        <stp>BEST_SALES</stp>
        <stp>[new model.xlsx]Raw!R108C36</stp>
        <stp>BEST_FPERIOD_OVERRIDE=1TY</stp>
        <stp>EQY_FUND_CRNCY=USD</stp>
        <stp>FA_ADJUSTED=Y</stp>
        <tr r="AJ108" s="4"/>
      </tp>
      <tp>
        <v>1388.7</v>
        <stp/>
        <stp>##V3_BDPV12</stp>
        <stp>MGI US Equity</stp>
        <stp>BEST_SALES</stp>
        <stp>[new model.xlsx]Raw!R204C36</stp>
        <stp>BEST_FPERIOD_OVERRIDE=1TY</stp>
        <stp>EQY_FUND_CRNCY=USD</stp>
        <stp>FA_ADJUSTED=Y</stp>
        <tr r="AJ204" s="4"/>
      </tp>
      <tp>
        <v>249.774</v>
        <stp/>
        <stp>##V3_BDPV12</stp>
        <stp>PTC US Equity</stp>
        <stp>IS_RD_EXPEND</stp>
        <stp>[new model.xlsx]Raw!R53C40</stp>
        <stp>BEST_FPERIOD_OVERRIDE=1TY</stp>
        <stp>EQY_FUND_CRNCY=USD</stp>
        <stp>FA_ADJUSTED=Y</stp>
        <tr r="AN53" s="4"/>
      </tp>
      <tp>
        <v>-15.298470000000002</v>
        <stp/>
        <stp>##V3_BDPV12</stp>
        <stp>EVRI US Equity</stp>
        <stp>TRAIL_12M_NET_INC</stp>
        <stp>[new model.xlsx]Raw!R182C45</stp>
        <stp>EQY_FUND_CRNCY=USD</stp>
        <stp>FA_ADJUSTED=Y</stp>
        <tr r="AS182" s="4"/>
      </tp>
      <tp>
        <v>72.442000000000007</v>
        <stp/>
        <stp>##V3_BDPV12</stp>
        <stp>ZNGA US Equity</stp>
        <stp>TRAIL_12M_EBITDA</stp>
        <stp>[new model.xlsx]Raw (2)!R93C43</stp>
        <stp>EQY_FUND_CRNCY=USD</stp>
        <stp>FA_ADJUSTED=Y</stp>
        <tr r="AQ93" s="12"/>
      </tp>
      <tp>
        <v>8.17</v>
        <stp/>
        <stp>##V3_BDPV12</stp>
        <stp>OPRA US Equity</stp>
        <stp>TRAIL_12M_NET_INC</stp>
        <stp>[new model.xlsx]Raw!R174C45</stp>
        <stp>EQY_FUND_CRNCY=USD</stp>
        <stp>FA_ADJUSTED=Y</stp>
        <tr r="AS174" s="4"/>
      </tp>
      <tp>
        <v>8299.0948000000008</v>
        <stp/>
        <stp>##V3_BDHV12</stp>
        <stp>SABR US Equity</stp>
        <stp>CURR_ENTP_VAL</stp>
        <stp>20181024-1AY</stp>
        <stp>10/24/2018</stp>
        <stp>[new model.xlsx]Sheet1!R7C47</stp>
        <stp>Dir=V</stp>
        <stp>CDR=5D</stp>
        <stp>Days=A</stp>
        <stp>Dts=H</stp>
        <stp>cols=1;rows=262</stp>
        <tr r="AU7" s="184"/>
      </tp>
      <tp t="s">
        <v>#N/A N/A</v>
        <stp/>
        <stp>##V3_BDHV12</stp>
        <stp>PAGS US Equity</stp>
        <stp>CURR_ENTP_VAL</stp>
        <stp>20181024-1AY</stp>
        <stp>10/24/2018</stp>
        <stp>[new model.xlsx]Sheet1!R7C34</stp>
        <stp>Dir=V</stp>
        <stp>CDR=5D</stp>
        <stp>Days=A</stp>
        <stp>Dts=H</stp>
        <stp>cols=1;rows=262</stp>
        <tr r="AH7" s="184"/>
      </tp>
      <tp>
        <v>6.2426089999999999</v>
        <stp/>
        <stp>##V3_BDPV12</stp>
        <stp>VRRM US Equity</stp>
        <stp>TRAIL_12M_NET_INC</stp>
        <stp>[new model.xlsx]Raw!R141C45</stp>
        <stp>EQY_FUND_CRNCY=USD</stp>
        <stp>FA_ADJUSTED=Y</stp>
        <tr r="AS141" s="4"/>
      </tp>
      <tp>
        <v>-32.862000000000002</v>
        <stp/>
        <stp>##V3_BDPV12</stp>
        <stp>DMRC US Equity</stp>
        <stp>TRAIL_12M_NET_INC</stp>
        <stp>[new model.xlsx]Raw!R199C45</stp>
        <stp>EQY_FUND_CRNCY=USD</stp>
        <stp>FA_ADJUSTED=Y</stp>
        <tr r="AS199" s="4"/>
      </tp>
      <tp t="s">
        <v>Application Software</v>
        <stp/>
        <stp>##V3_BDPV12</stp>
        <stp>BOX US EQUITY</stp>
        <stp>GICS_SUB_INDUSTRY_NAME</stp>
        <stp>[new model.xlsx]Raw (2)!R52C31</stp>
        <tr r="AE52" s="12"/>
      </tp>
      <tp t="s">
        <v>#N/A N/A</v>
        <stp/>
        <stp>##V3_BDHV12</stp>
        <stp>PEGA US Equity</stp>
        <stp>ENTERPRISE_VALUE</stp>
        <stp>10/24/2018</stp>
        <stp>10/24/2018</stp>
        <stp>[new model.xlsx]Raw (2)!R101C33</stp>
        <stp>EQY_FUND_CRNCY=USD</stp>
        <tr r="AG101" s="12"/>
      </tp>
      <tp>
        <v>52.339752047392999</v>
        <stp/>
        <stp>##V3_BDPV12</stp>
        <stp>ALRM US Equity</stp>
        <stp>TRAIL_12M_NET_INC</stp>
        <stp>[new model.xlsx]Raw!R120C45</stp>
        <stp>EQY_FUND_CRNCY=USD</stp>
        <stp>FA_ADJUSTED=Y</stp>
        <tr r="AS120" s="4"/>
      </tp>
      <tp>
        <v>4011.3851</v>
        <stp/>
        <stp>##V3_BDHV12</stp>
        <stp>PFPT US Equity</stp>
        <stp>CURR_ENTP_VAL</stp>
        <stp>20181024-1AY</stp>
        <stp>10/24/2018</stp>
        <stp>[new model.xlsx]Sheet1!R7C54</stp>
        <stp>Dir=V</stp>
        <stp>CDR=5D</stp>
        <stp>Days=A</stp>
        <stp>Dts=H</stp>
        <stp>cols=1;rows=262</stp>
        <tr r="BB7" s="184"/>
      </tp>
      <tp>
        <v>238.69300000000001</v>
        <stp/>
        <stp>##V3_BDPV12</stp>
        <stp>TLND US Equity</stp>
        <stp>BEST_SALES</stp>
        <stp>[new model.xlsx]Raw (2)!R28C36</stp>
        <stp>BEST_FPERIOD_OVERRIDE=1TY</stp>
        <stp>EQY_FUND_CRNCY=USD</stp>
        <stp>FA_ADJUSTED=Y</stp>
        <tr r="AJ28" s="12"/>
      </tp>
      <tp>
        <v>504.46799999999996</v>
        <stp/>
        <stp>##V3_BDPV12</stp>
        <stp>G US Equity</stp>
        <stp>BS_CASH_NEAR_CASH_ITEM</stp>
        <stp>[new model.xlsx]Combined Full Sample!R54C26</stp>
        <tr r="Z54" s="14"/>
      </tp>
      <tp>
        <v>1410.7357</v>
        <stp/>
        <stp>##V3_BDHV12</stp>
        <stp>MB US Equity</stp>
        <stp>CURR_ENTP_VAL</stp>
        <stp>10/24/2018</stp>
        <stp>10/24/2018</stp>
        <stp>[new model.xlsx]Raw!R142C34</stp>
        <stp>EQY_FUND_CRNCY=USD</stp>
        <tr r="AH142" s="4"/>
      </tp>
      <tp>
        <v>247.828</v>
        <stp/>
        <stp>##V3_BDPV12</stp>
        <stp>TTWO US Equity</stp>
        <stp>IS_GENL_&amp;_ADMIN_EXPN_COMP_BASIS</stp>
        <stp>[new model.xlsx]Raw (2)!R71C42</stp>
        <stp>BEST_FPERIOD_OVERRIDE=1TY</stp>
        <stp>EQY_FUND_CRNCY=USD</stp>
        <stp>FA_ADJUSTED=Y</stp>
        <tr r="AP71" s="12"/>
      </tp>
      <tp>
        <v>43.124000000000002</v>
        <stp/>
        <stp>##V3_BDPV12</stp>
        <stp>LPSN US Equity</stp>
        <stp>IS_GENL_&amp;_ADMIN_EXPN_COMP_BASIS</stp>
        <stp>[new model.xlsx]Raw (2)!R95C42</stp>
        <stp>BEST_FPERIOD_OVERRIDE=1TY</stp>
        <stp>EQY_FUND_CRNCY=USD</stp>
        <stp>FA_ADJUSTED=Y</stp>
        <tr r="AP95" s="12"/>
      </tp>
      <tp t="s">
        <v>Application Software</v>
        <stp/>
        <stp>##V3_BDPV12</stp>
        <stp>LPSN US Equity</stp>
        <stp>GICS_SUB_INDUSTRY_NAME</stp>
        <stp>[new model.xlsx]Raw (2)!R95C31</stp>
        <tr r="AE95" s="12"/>
      </tp>
      <tp>
        <v>246.24200000000002</v>
        <stp/>
        <stp>##V3_BDPV12</stp>
        <stp>TYPE US Equity</stp>
        <stp>BEST_SALES</stp>
        <stp>[new model.xlsx]Raw!R172C36</stp>
        <stp>BEST_FPERIOD_OVERRIDE=1TY</stp>
        <stp>EQY_FUND_CRNCY=USD</stp>
        <stp>FA_ADJUSTED=Y</stp>
        <tr r="AJ172" s="4"/>
      </tp>
      <tp>
        <v>2345.5823</v>
        <stp/>
        <stp>##V3_BDHV12</stp>
        <stp>DSG CN Equity</stp>
        <stp>CUR_MKT_CAP</stp>
        <stp>10/24/2018</stp>
        <stp>10/24/2018</stp>
        <stp>[new model.xlsx]Raw (2)!R89C32</stp>
        <stp>EQY_FUND_CRNCY=USD</stp>
        <tr r="AF89" s="12"/>
      </tp>
      <tp>
        <v>72.855999999999995</v>
        <stp/>
        <stp>##V3_BDPV12</stp>
        <stp>DSG CN Equity</stp>
        <stp>BEST_GROSS_MARGIN</stp>
        <stp>[new model.xlsx]Raw (2)!R89C39</stp>
        <stp>BEST_FPERIOD_OVERRIDE=1TY</stp>
        <stp>EQY_FUND_CRNCY=USD</stp>
        <stp>FA_ADJUSTED=Y</stp>
        <tr r="AM89" s="12"/>
      </tp>
      <tp>
        <v>109.44299902343749</v>
        <stp/>
        <stp>##V3_BDPV12</stp>
        <stp>APPF US Equity</stp>
        <stp>TRAIL_12M_GROSS_PROFIT</stp>
        <stp>[new model.xlsx]Raw!R126C38</stp>
        <stp>EQY_FUND_CRNCY=USD</stp>
        <stp>FA_ADJUSTED=Y</stp>
        <tr r="AL126" s="4"/>
      </tp>
      <tp t="s">
        <v>Application Software</v>
        <stp/>
        <stp>##V3_BDPV12</stp>
        <stp>APTI US EQUITY</stp>
        <stp>GICS_SUB_INDUSTRY_NAME</stp>
        <stp>[new model.xlsx]Raw (2)!R62C31</stp>
        <tr r="AE62" s="12"/>
      </tp>
      <tp>
        <v>6.9419999999999993</v>
        <stp/>
        <stp>##V3_BDPV12</stp>
        <stp>MGIC US Equity</stp>
        <stp>IS_RD_EXPEND</stp>
        <stp>[new model.xlsx]Raw!R191C40</stp>
        <stp>BEST_FPERIOD_OVERRIDE=1TY</stp>
        <stp>EQY_FUND_CRNCY=USD</stp>
        <stp>FA_ADJUSTED=Y</stp>
        <tr r="AN191" s="4"/>
      </tp>
      <tp t="s">
        <v>Application Software</v>
        <stp/>
        <stp>##V3_BDPV12</stp>
        <stp>APPF US EQUITY</stp>
        <stp>GICS_SUB_INDUSTRY_NAME</stp>
        <stp>[new model.xlsx]Raw (2)!R43C31</stp>
        <tr r="AE43" s="12"/>
      </tp>
      <tp>
        <v>41.944024999999996</v>
        <stp/>
        <stp>##V3_BDPV12</stp>
        <stp>OPT CN Equity</stp>
        <stp>IS_RD_EXPEND</stp>
        <stp>[new model.xlsx]Raw!R218C40</stp>
        <stp>BEST_FPERIOD_OVERRIDE=1TY</stp>
        <stp>EQY_FUND_CRNCY=USD</stp>
        <stp>FA_ADJUSTED=Y</stp>
        <tr r="AN218" s="4"/>
      </tp>
      <tp>
        <v>47.661000000000001</v>
        <stp/>
        <stp>##V3_BDPV12</stp>
        <stp>QADB US Equity</stp>
        <stp>IS_RD_EXPEND</stp>
        <stp>[new model.xlsx]Raw!R170C40</stp>
        <stp>BEST_FPERIOD_OVERRIDE=1TY</stp>
        <stp>EQY_FUND_CRNCY=USD</stp>
        <stp>FA_ADJUSTED=Y</stp>
        <tr r="AN170" s="4"/>
      </tp>
      <tp>
        <v>160.04300360107422</v>
        <stp/>
        <stp>##V3_BDPV12</stp>
        <stp>AYX US Equity</stp>
        <stp>TRAIL_12M_GROSS_PROFIT</stp>
        <stp>[new model.xlsx]Raw!R108C38</stp>
        <stp>EQY_FUND_CRNCY=USD</stp>
        <stp>FA_ADJUSTED=Y</stp>
        <tr r="AL108" s="4"/>
      </tp>
      <tp>
        <v>419.67500183105471</v>
        <stp/>
        <stp>##V3_BDPV12</stp>
        <stp>BOX US Equity</stp>
        <stp>TRAIL_12M_GROSS_PROFIT</stp>
        <stp>[new model.xlsx]Raw!R106C38</stp>
        <stp>EQY_FUND_CRNCY=USD</stp>
        <stp>FA_ADJUSTED=Y</stp>
        <tr r="AL106" s="4"/>
      </tp>
      <tp>
        <v>71.132999999999996</v>
        <stp/>
        <stp>##V3_BDPV12</stp>
        <stp>ALTR US Equity</stp>
        <stp>BEST_GROSS_MARGIN</stp>
        <stp>[new model.xlsx]Raw (2)!R92C39</stp>
        <stp>BEST_FPERIOD_OVERRIDE=1TY</stp>
        <stp>EQY_FUND_CRNCY=USD</stp>
        <stp>FA_ADJUSTED=Y</stp>
        <tr r="AM92" s="12"/>
      </tp>
      <tp>
        <v>26.834999999999997</v>
        <stp/>
        <stp>##V3_BDPV12</stp>
        <stp>TLND US Equity</stp>
        <stp>IS_RD_EXPEND</stp>
        <stp>[new model.xlsx]Raw!R136C40</stp>
        <stp>BEST_FPERIOD_OVERRIDE=1TY</stp>
        <stp>EQY_FUND_CRNCY=USD</stp>
        <stp>FA_ADJUSTED=Y</stp>
        <tr r="AN136" s="4"/>
      </tp>
      <tp>
        <v>8.9260000000000019</v>
        <stp/>
        <stp>##V3_BDPV12</stp>
        <stp>AMSWA US Equity</stp>
        <stp>TRAIL_12M_FREE_CASH_FLOW</stp>
        <stp>[new model.xlsx]Combined Full Sample!R152C25</stp>
        <tr r="Y152" s="14"/>
      </tp>
      <tp t="s">
        <v>Application Software</v>
        <stp/>
        <stp>##V3_BDPV12</stp>
        <stp>AYX US Equity</stp>
        <stp>GICS_SUB_INDUSTRY_NAME</stp>
        <stp>[new model.xlsx]Raw (2)!R18C31</stp>
        <tr r="AE18" s="12"/>
      </tp>
      <tp>
        <v>-21.674574530000001</v>
        <stp/>
        <stp>##V3_BDPV12</stp>
        <stp>CYRN US Equity</stp>
        <stp>TRAIL_12M_NET_INC</stp>
        <stp>[new model.xlsx]Raw!R220C45</stp>
        <stp>EQY_FUND_CRNCY=USD</stp>
        <stp>FA_ADJUSTED=Y</stp>
        <tr r="AS220" s="4"/>
      </tp>
      <tp>
        <v>1632.8091999999999</v>
        <stp/>
        <stp>##V3_BDHV12</stp>
        <stp>QTWO US Equity</stp>
        <stp>CURR_ENTP_VAL</stp>
        <stp>20181024-1AY</stp>
        <stp>10/24/2018</stp>
        <stp>[new model.xlsx]Sheet1!R7C96</stp>
        <stp>Dir=V</stp>
        <stp>CDR=5D</stp>
        <stp>Days=A</stp>
        <stp>Dts=H</stp>
        <stp>cols=1;rows=262</stp>
        <tr r="CR7" s="184"/>
      </tp>
      <tp>
        <v>373.226</v>
        <stp/>
        <stp>##V3_BDPV12</stp>
        <stp>CYBR US Equity</stp>
        <stp>BEST_SALES</stp>
        <stp>[new model.xlsx]Raw!R111C36</stp>
        <stp>BEST_FPERIOD_OVERRIDE=1TY</stp>
        <stp>EQY_FUND_CRNCY=USD</stp>
        <stp>FA_ADJUSTED=Y</stp>
        <tr r="AJ111" s="4"/>
      </tp>
      <tp>
        <v>642</v>
        <stp/>
        <stp>##V3_BDPV12</stp>
        <stp>CA US Equity</stp>
        <stp>IS_RD_EXPEND</stp>
        <stp>[new model.xlsx]Raw!R35C40</stp>
        <stp>BEST_FPERIOD_OVERRIDE=1TY</stp>
        <stp>EQY_FUND_CRNCY=USD</stp>
        <stp>FA_ADJUSTED=Y</stp>
        <tr r="AN35" s="4"/>
      </tp>
      <tp t="s">
        <v>Application Software</v>
        <stp/>
        <stp>##V3_BDPV12</stp>
        <stp>MSTR US Equity</stp>
        <stp>GICS_SUB_INDUSTRY_NAME</stp>
        <stp>[new model.xlsx]Raw (2)!R67C31</stp>
        <tr r="AE67" s="12"/>
      </tp>
      <tp>
        <v>1273.7550000000001</v>
        <stp/>
        <stp>##V3_BDHV12</stp>
        <stp>LPSN US Equity</stp>
        <stp>CUR_MKT_CAP</stp>
        <stp>10/24/2018</stp>
        <stp>10/24/2018</stp>
        <stp>[new model.xlsx]Raw (2)!R95C32</stp>
        <stp>EQY_FUND_CRNCY=USD</stp>
        <tr r="AF95" s="12"/>
      </tp>
      <tp t="s">
        <v>Application Software</v>
        <stp/>
        <stp>##V3_BDPV12</stp>
        <stp>SSNC US Equity</stp>
        <stp>GICS_SUB_INDUSTRY_NAME</stp>
        <stp>[new model.xlsx]Raw (2)!R70C31</stp>
        <tr r="AE70" s="12"/>
      </tp>
      <tp>
        <v>0</v>
        <stp/>
        <stp>##V3_BDPV12</stp>
        <stp>IMXI US Equity</stp>
        <stp>IS_RD_EXPEND</stp>
        <stp>[new model.xlsx]Raw!R188C40</stp>
        <stp>BEST_FPERIOD_OVERRIDE=1TY</stp>
        <stp>EQY_FUND_CRNCY=USD</stp>
        <stp>FA_ADJUSTED=Y</stp>
        <tr r="AN188" s="4"/>
      </tp>
      <tp>
        <v>4190</v>
        <stp/>
        <stp>##V3_BDPV12</stp>
        <stp>ADS US Equity</stp>
        <stp>BS_CASH_NEAR_CASH_ITEM</stp>
        <stp>[new model.xlsx]Combined Full Sample!R34C26</stp>
        <tr r="Z34" s="14"/>
      </tp>
      <tp>
        <v>220.4279985961914</v>
        <stp/>
        <stp>##V3_BDPV12</stp>
        <stp>MIME US Equity</stp>
        <stp>TRAIL_12M_GROSS_PROFIT</stp>
        <stp>[new model.xlsx]Raw!R125C38</stp>
        <stp>EQY_FUND_CRNCY=USD</stp>
        <stp>FA_ADJUSTED=Y</stp>
        <tr r="AL125" s="4"/>
      </tp>
      <tp>
        <v>194.97699722290039</v>
        <stp/>
        <stp>##V3_BDPV12</stp>
        <stp>TYPE US Equity</stp>
        <stp>TRAIL_12M_GROSS_PROFIT</stp>
        <stp>[new model.xlsx]Raw!R172C38</stp>
        <stp>EQY_FUND_CRNCY=USD</stp>
        <stp>FA_ADJUSTED=Y</stp>
        <tr r="AL172" s="4"/>
      </tp>
      <tp>
        <v>804.4</v>
        <stp/>
        <stp>##V3_BDPV12</stp>
        <stp>CDK US Equity</stp>
        <stp>BS_CASH_NEAR_CASH_ITEM</stp>
        <stp>[new model.xlsx]Combined Full Sample!R45C26</stp>
        <tr r="Z45" s="14"/>
      </tp>
      <tp>
        <v>0</v>
        <stp/>
        <stp>##V3_BDPV12</stp>
        <stp>TTEC US Equity</stp>
        <stp>IS_RD_EXPEND</stp>
        <stp>[new model.xlsx]Raw!R162C40</stp>
        <stp>BEST_FPERIOD_OVERRIDE=1TY</stp>
        <stp>EQY_FUND_CRNCY=USD</stp>
        <stp>FA_ADJUSTED=Y</stp>
        <tr r="AN162" s="4"/>
      </tp>
      <tp>
        <v>551.79999426269535</v>
        <stp/>
        <stp>##V3_BDPV12</stp>
        <stp>SYKE US Equity</stp>
        <stp>TRAIL_12M_GROSS_PROFIT</stp>
        <stp>[new model.xlsx]Raw!R156C38</stp>
        <stp>EQY_FUND_CRNCY=USD</stp>
        <stp>FA_ADJUSTED=Y</stp>
        <tr r="AL156" s="4"/>
      </tp>
      <tp>
        <v>59.619</v>
        <stp/>
        <stp>##V3_BDPV12</stp>
        <stp>TWLO US EQUITY</stp>
        <stp>IS_GENL_&amp;_ADMIN_EXPN_COMP_BASIS</stp>
        <stp>[new model.xlsx]Raw (2)!R21C42</stp>
        <stp>BEST_FPERIOD_OVERRIDE=1TY</stp>
        <stp>EQY_FUND_CRNCY=USD</stp>
        <stp>FA_ADJUSTED=Y</stp>
        <tr r="AP21" s="12"/>
      </tp>
      <tp>
        <v>498</v>
        <stp/>
        <stp>##V3_BDPV12</stp>
        <stp>FDC US Equity</stp>
        <stp>BS_CASH_NEAR_CASH_ITEM</stp>
        <stp>[new model.xlsx]Combined Full Sample!R17C26</stp>
        <tr r="Z17" s="14"/>
      </tp>
      <tp>
        <v>2053.087</v>
        <stp/>
        <stp>##V3_BDPV12</stp>
        <stp>CRM US Equity</stp>
        <stp>BEST_NET_INCOME</stp>
        <stp>[new model.xlsx]Raw (2)!R79C46</stp>
        <stp>BEST_FPERIOD_OVERRIDE=1TY</stp>
        <stp>EQY_FUND_CRNCY=USD</stp>
        <stp>FA_ADJUSTED=Y</stp>
        <tr r="AT79" s="12"/>
      </tp>
      <tp>
        <v>-78.929000000000002</v>
        <stp/>
        <stp>##V3_BDPV12</stp>
        <stp>MDB US Equity</stp>
        <stp>BEST_NET_INCOME</stp>
        <stp>[new model.xlsx]Raw (2)!R17C46</stp>
        <stp>BEST_FPERIOD_OVERRIDE=1TY</stp>
        <stp>EQY_FUND_CRNCY=USD</stp>
        <stp>FA_ADJUSTED=Y</stp>
        <tr r="AT17" s="12"/>
      </tp>
      <tp>
        <v>17.177901009999999</v>
        <stp/>
        <stp>##V3_BDPV12</stp>
        <stp>TYPE US Equity</stp>
        <stp>TRAIL_12M_NET_INC</stp>
        <stp>[new model.xlsx]Raw!R172C45</stp>
        <stp>EQY_FUND_CRNCY=USD</stp>
        <stp>FA_ADJUSTED=Y</stp>
        <tr r="AS172" s="4"/>
      </tp>
      <tp>
        <v>19.909299999999998</v>
        <stp/>
        <stp>##V3_BDPV12</stp>
        <stp>APPF US Equity</stp>
        <stp>TRAIL_12M_NET_INC</stp>
        <stp>[new model.xlsx]Raw!R126C45</stp>
        <stp>EQY_FUND_CRNCY=USD</stp>
        <stp>FA_ADJUSTED=Y</stp>
        <tr r="AS126" s="4"/>
      </tp>
      <tp>
        <v>11869.838400000001</v>
        <stp/>
        <stp>##V3_BDHV12</stp>
        <stp>SNPS US Equity</stp>
        <stp>CURR_ENTP_VAL</stp>
        <stp>20181024-1AY</stp>
        <stp>10/24/2018</stp>
        <stp>[new model.xlsx]Sheet1!R7C25</stp>
        <stp>Dir=V</stp>
        <stp>CDR=5D</stp>
        <stp>Days=A</stp>
        <stp>Dts=H</stp>
        <stp>cols=1;rows=262</stp>
        <tr r="Y7" s="184"/>
      </tp>
      <tp>
        <v>2.9088056493580003</v>
        <stp/>
        <stp>##V3_BDPV12</stp>
        <stp>OSPN US Equity</stp>
        <stp>TRAIL_12M_NET_INC</stp>
        <stp>[new model.xlsx]Raw!R176C45</stp>
        <stp>EQY_FUND_CRNCY=USD</stp>
        <stp>FA_ADJUSTED=Y</stp>
        <tr r="AS176" s="4"/>
      </tp>
      <tp>
        <v>-42.417000000000002</v>
        <stp/>
        <stp>##V3_BDPV12</stp>
        <stp>APPN US Equity</stp>
        <stp>TRAIL_12M_NET_INC</stp>
        <stp>[new model.xlsx]Raw!R146C45</stp>
        <stp>EQY_FUND_CRNCY=USD</stp>
        <stp>FA_ADJUSTED=Y</stp>
        <tr r="AS146" s="4"/>
      </tp>
      <tp>
        <v>126.503</v>
        <stp/>
        <stp>##V3_BDPV12</stp>
        <stp>WP US Equity</stp>
        <stp>BS_CASH_NEAR_CASH_ITEM</stp>
        <stp>[new model.xlsx]Combined Full Sample!R12C26</stp>
        <tr r="Z12" s="14"/>
      </tp>
      <tp>
        <v>838.19999999999993</v>
        <stp/>
        <stp>##V3_BDPV12</stp>
        <stp>WU US Equity</stp>
        <stp>BS_CASH_NEAR_CASH_ITEM</stp>
        <stp>[new model.xlsx]Combined Full Sample!R42C26</stp>
        <tr r="Z42" s="14"/>
      </tp>
      <tp>
        <v>-19.801099999999998</v>
        <stp/>
        <stp>##V3_BDPV12</stp>
        <stp>IMPV US Equity</stp>
        <stp>TRAIL_12M_NET_INC</stp>
        <stp>[new model.xlsx]Raw!R128C45</stp>
        <stp>EQY_FUND_CRNCY=USD</stp>
        <stp>FA_ADJUSTED=Y</stp>
        <tr r="AS128" s="4"/>
      </tp>
      <tp>
        <v>187.568299183091</v>
        <stp/>
        <stp>##V3_BDPV12</stp>
        <stp>TVPT US Equity</stp>
        <stp>TRAIL_12M_NET_INC</stp>
        <stp>[new model.xlsx]Raw!R132C45</stp>
        <stp>EQY_FUND_CRNCY=USD</stp>
        <stp>FA_ADJUSTED=Y</stp>
        <tr r="AS132" s="4"/>
      </tp>
      <tp>
        <v>65.464879999999994</v>
        <stp/>
        <stp>##V3_BDPV12</stp>
        <stp>UEPS US Equity</stp>
        <stp>TRAIL_12M_NET_INC</stp>
        <stp>[new model.xlsx]Raw!R193C45</stp>
        <stp>EQY_FUND_CRNCY=USD</stp>
        <stp>FA_ADJUSTED=Y</stp>
        <tr r="AS193" s="4"/>
      </tp>
      <tp>
        <v>172.37100000000001</v>
        <stp/>
        <stp>##V3_BDPV12</stp>
        <stp>UPLD US Equity</stp>
        <stp>BEST_SALES</stp>
        <stp>[new model.xlsx]Raw!R179C36</stp>
        <stp>BEST_FPERIOD_OVERRIDE=1TY</stp>
        <stp>EQY_FUND_CRNCY=USD</stp>
        <stp>FA_ADJUSTED=Y</stp>
        <tr r="AJ179" s="4"/>
      </tp>
      <tp>
        <v>2096.0610000000001</v>
        <stp/>
        <stp>##V3_BDHV12</stp>
        <stp>XELAU US Equity</stp>
        <stp>CURR_ENTP_VAL</stp>
        <stp>20181024-1AY</stp>
        <stp>10/24/2018</stp>
        <stp>[new model.xlsx]Sheet1!R7C140</stp>
        <stp>Dir=V</stp>
        <stp>CDR=5D</stp>
        <stp>Days=A</stp>
        <stp>Dts=H</stp>
        <stp>cols=1;rows=262</stp>
        <tr r="EJ7" s="184"/>
      </tp>
      <tp t="s">
        <v>Systems Software</v>
        <stp/>
        <stp>##V3_BDPV12</stp>
        <stp>VRNS US Equity</stp>
        <stp>GICS_SUB_INDUSTRY_NAME</stp>
        <stp>[new model.xlsx]Raw (2)!R61C31</stp>
        <tr r="AE61" s="12"/>
      </tp>
      <tp>
        <v>264.56</v>
        <stp/>
        <stp>##V3_BDPV12</stp>
        <stp>SPSC US Equity</stp>
        <stp>BEST_SALES</stp>
        <stp>[new model.xlsx]Raw!R149C36</stp>
        <stp>BEST_FPERIOD_OVERRIDE=1TY</stp>
        <stp>EQY_FUND_CRNCY=USD</stp>
        <stp>FA_ADJUSTED=Y</stp>
        <tr r="AJ149" s="4"/>
      </tp>
      <tp>
        <v>2388.3996000000002</v>
        <stp/>
        <stp>##V3_BDHV12</stp>
        <stp>OMCL US Equity</stp>
        <stp>CUR_MKT_CAP</stp>
        <stp>10/24/2018</stp>
        <stp>10/24/2018</stp>
        <stp>[new model.xlsx]Raw (2)!R96C32</stp>
        <stp>EQY_FUND_CRNCY=USD</stp>
        <tr r="AF96" s="12"/>
      </tp>
      <tp>
        <v>42.45</v>
        <stp/>
        <stp>##V3_BDPV12</stp>
        <stp>CYRN US Equity</stp>
        <stp>BEST_SALES</stp>
        <stp>[new model.xlsx]Raw!R220C36</stp>
        <stp>BEST_FPERIOD_OVERRIDE=1TY</stp>
        <stp>EQY_FUND_CRNCY=USD</stp>
        <stp>FA_ADJUSTED=Y</stp>
        <tr r="AJ220" s="4"/>
      </tp>
      <tp>
        <v>259.85200000000003</v>
        <stp/>
        <stp>##V3_BDPV12</stp>
        <stp>APTI US Equity</stp>
        <stp>BEST_SALES</stp>
        <stp>[new model.xlsx]Raw!R159C36</stp>
        <stp>BEST_FPERIOD_OVERRIDE=1TY</stp>
        <stp>EQY_FUND_CRNCY=USD</stp>
        <stp>FA_ADJUSTED=Y</stp>
        <tr r="AJ159" s="4"/>
      </tp>
      <tp>
        <v>10521.6584</v>
        <stp/>
        <stp>##V3_BDHV12</stp>
        <stp>UBI FP Equity</stp>
        <stp>CUR_MKT_CAP</stp>
        <stp>10/24/2018</stp>
        <stp>10/24/2018</stp>
        <stp>[new model.xlsx]Raw (2)!R75C32</stp>
        <stp>EQY_FUND_CRNCY=USD</stp>
        <tr r="AF75" s="12"/>
      </tp>
      <tp t="s">
        <v>Health Care Technology</v>
        <stp/>
        <stp>##V3_BDPV12</stp>
        <stp>TRHC US Equity</stp>
        <stp>GICS_SUB_INDUSTRY_NAME</stp>
        <stp>[new model.xlsx]Raw (2)!R76C31</stp>
        <tr r="AE76" s="12"/>
      </tp>
      <tp>
        <v>85.12</v>
        <stp/>
        <stp>##V3_BDPV12</stp>
        <stp>UBI FP Equity</stp>
        <stp>BEST_GROSS_MARGIN</stp>
        <stp>[new model.xlsx]Raw (2)!R75C39</stp>
        <stp>BEST_FPERIOD_OVERRIDE=1TY</stp>
        <stp>EQY_FUND_CRNCY=USD</stp>
        <stp>FA_ADJUSTED=Y</stp>
        <tr r="AM75" s="12"/>
      </tp>
      <tp>
        <v>16.577999999999999</v>
        <stp/>
        <stp>##V3_BDPV12</stp>
        <stp>APPF US Equity</stp>
        <stp>IS_RD_EXPEND</stp>
        <stp>[new model.xlsx]Raw!R126C40</stp>
        <stp>BEST_FPERIOD_OVERRIDE=1TY</stp>
        <stp>EQY_FUND_CRNCY=USD</stp>
        <stp>FA_ADJUSTED=Y</stp>
        <tr r="AN126" s="4"/>
      </tp>
      <tp>
        <v>40.549999999999997</v>
        <stp/>
        <stp>##V3_BDPV12</stp>
        <stp>APTI US Equity</stp>
        <stp>IS_RD_EXPEND</stp>
        <stp>[new model.xlsx]Raw!R159C40</stp>
        <stp>BEST_FPERIOD_OVERRIDE=1TY</stp>
        <stp>EQY_FUND_CRNCY=USD</stp>
        <stp>FA_ADJUSTED=Y</stp>
        <tr r="AN159" s="4"/>
      </tp>
      <tp>
        <v>229</v>
        <stp/>
        <stp>##V3_BDPV12</stp>
        <stp>AVYA US Equity</stp>
        <stp>IS_RD_EXPEND</stp>
        <stp>[new model.xlsx]Raw!R131C40</stp>
        <stp>BEST_FPERIOD_OVERRIDE=1TY</stp>
        <stp>EQY_FUND_CRNCY=USD</stp>
        <stp>FA_ADJUSTED=Y</stp>
        <tr r="AN131" s="4"/>
      </tp>
      <tp>
        <v>384.15500408935549</v>
        <stp/>
        <stp>##V3_BDPV12</stp>
        <stp>CSOD US Equity</stp>
        <stp>TRAIL_12M_GROSS_PROFIT</stp>
        <stp>[new model.xlsx]Raw!R103C38</stp>
        <stp>EQY_FUND_CRNCY=USD</stp>
        <stp>FA_ADJUSTED=Y</stp>
        <tr r="AL103" s="4"/>
      </tp>
      <tp>
        <v>91.683000000000007</v>
        <stp/>
        <stp>##V3_BDPV12</stp>
        <stp>VRNS US Equity</stp>
        <stp>BEST_GROSS_MARGIN</stp>
        <stp>[new model.xlsx]Raw (2)!R61C39</stp>
        <stp>BEST_FPERIOD_OVERRIDE=1TY</stp>
        <stp>EQY_FUND_CRNCY=USD</stp>
        <stp>FA_ADJUSTED=Y</stp>
        <tr r="AM61" s="12"/>
      </tp>
      <tp>
        <v>508.072</v>
        <stp/>
        <stp>##V3_BDPV12</stp>
        <stp>WEX US Equity</stp>
        <stp>BS_CASH_NEAR_CASH_ITEM</stp>
        <stp>[new model.xlsx]Combined Full Sample!R43C26</stp>
        <tr r="Z43" s="14"/>
      </tp>
      <tp>
        <v>0</v>
        <stp/>
        <stp>##V3_BDPV12</stp>
        <stp>EVTC US Equity</stp>
        <stp>IS_RD_EXPEND</stp>
        <stp>[new model.xlsx]Raw!R133C40</stp>
        <stp>BEST_FPERIOD_OVERRIDE=1TY</stp>
        <stp>EQY_FUND_CRNCY=USD</stp>
        <stp>FA_ADJUSTED=Y</stp>
        <tr r="AN133" s="4"/>
      </tp>
      <tp>
        <v>38.372999999999998</v>
        <stp/>
        <stp>##V3_BDPV12</stp>
        <stp>MIME US Equity</stp>
        <stp>IS_RD_EXPEND</stp>
        <stp>[new model.xlsx]Raw!R125C40</stp>
        <stp>BEST_FPERIOD_OVERRIDE=1TY</stp>
        <stp>EQY_FUND_CRNCY=USD</stp>
        <stp>FA_ADJUSTED=Y</stp>
        <tr r="AN125" s="4"/>
      </tp>
      <tp>
        <v>136.791</v>
        <stp/>
        <stp>##V3_BDPV12</stp>
        <stp>BOX US Equity</stp>
        <stp>IS_RD_EXPEND</stp>
        <stp>[new model.xlsx]Raw!R106C40</stp>
        <stp>BEST_FPERIOD_OVERRIDE=1TY</stp>
        <stp>EQY_FUND_CRNCY=USD</stp>
        <stp>FA_ADJUSTED=Y</stp>
        <tr r="AN106" s="4"/>
      </tp>
      <tp>
        <v>47.5</v>
        <stp/>
        <stp>##V3_BDPV12</stp>
        <stp>RUBI US Equity</stp>
        <stp>IS_RD_EXPEND</stp>
        <stp>[new model.xlsx]Raw!R219C40</stp>
        <stp>BEST_FPERIOD_OVERRIDE=1TY</stp>
        <stp>EQY_FUND_CRNCY=USD</stp>
        <stp>FA_ADJUSTED=Y</stp>
        <tr r="AN219" s="4"/>
      </tp>
      <tp>
        <v>109.36999999999999</v>
        <stp/>
        <stp>##V3_BDPV12</stp>
        <stp>ZEN US Equity</stp>
        <stp>BS_CASH_NEAR_CASH_ITEM</stp>
        <stp>[new model.xlsx]Combined Full Sample!R50C26</stp>
        <tr r="Z50" s="14"/>
      </tp>
      <tp>
        <v>81.369998809814447</v>
        <stp/>
        <stp>##V3_BDPV12</stp>
        <stp>UPLD US Equity</stp>
        <stp>TRAIL_12M_GROSS_PROFIT</stp>
        <stp>[new model.xlsx]Raw!R179C38</stp>
        <stp>EQY_FUND_CRNCY=USD</stp>
        <stp>FA_ADJUSTED=Y</stp>
        <tr r="AL179" s="4"/>
      </tp>
      <tp>
        <v>144.28299853515625</v>
        <stp/>
        <stp>##V3_BDPV12</stp>
        <stp>TLND US Equity</stp>
        <stp>TRAIL_12M_GROSS_PROFIT</stp>
        <stp>[new model.xlsx]Raw!R136C38</stp>
        <stp>EQY_FUND_CRNCY=USD</stp>
        <stp>FA_ADJUSTED=Y</stp>
        <tr r="AL136" s="4"/>
      </tp>
      <tp>
        <v>102.75100068664551</v>
        <stp/>
        <stp>##V3_BDPV12</stp>
        <stp>SEND US Equity</stp>
        <stp>TRAIL_12M_GROSS_PROFIT</stp>
        <stp>[new model.xlsx]Raw!R143C38</stp>
        <stp>EQY_FUND_CRNCY=USD</stp>
        <stp>FA_ADJUSTED=Y</stp>
        <tr r="AL143" s="4"/>
      </tp>
      <tp>
        <v>224.14800000000002</v>
        <stp/>
        <stp>##V3_BDPV12</stp>
        <stp>MMS US Equity</stp>
        <stp>TRAIL_12M_NET_INC</stp>
        <stp>[new model.xlsx]Raw!R89C45</stp>
        <stp>EQY_FUND_CRNCY=USD</stp>
        <stp>FA_ADJUSTED=Y</stp>
        <tr r="AS89" s="4"/>
      </tp>
      <tp>
        <v>52.805999999999997</v>
        <stp/>
        <stp>##V3_BDPV12</stp>
        <stp>TTD US Equity</stp>
        <stp>IS_RD_EXPEND</stp>
        <stp>[new model.xlsx]Raw!R76C40</stp>
        <stp>BEST_FPERIOD_OVERRIDE=1TY</stp>
        <stp>EQY_FUND_CRNCY=USD</stp>
        <stp>FA_ADJUSTED=Y</stp>
        <tr r="AN76" s="4"/>
      </tp>
      <tp t="s">
        <v>#N/A N/A</v>
        <stp/>
        <stp>##V3_BDPV12</stp>
        <stp>CATI US Equity</stp>
        <stp>TRAIL_12M_NET_INC</stp>
        <stp>[new model.xlsx]Raw!R200C45</stp>
        <stp>EQY_FUND_CRNCY=USD</stp>
        <stp>FA_ADJUSTED=Y</stp>
        <tr r="AS200" s="4"/>
      </tp>
      <tp>
        <v>2564.5706</v>
        <stp/>
        <stp>##V3_BDHV12</stp>
        <stp>PCTY US Equity</stp>
        <stp>CURR_ENTP_VAL</stp>
        <stp>20181024-1AY</stp>
        <stp>10/24/2018</stp>
        <stp>[new model.xlsx]Sheet1!R7C71</stp>
        <stp>Dir=V</stp>
        <stp>CDR=5D</stp>
        <stp>Days=A</stp>
        <stp>Dts=H</stp>
        <stp>cols=1;rows=262</stp>
        <tr r="BS7" s="184"/>
      </tp>
      <tp>
        <v>4366.0661</v>
        <stp/>
        <stp>##V3_BDHV12</stp>
        <stp>PEGA US Equity</stp>
        <stp>CURR_ENTP_VAL</stp>
        <stp>20181024-1AY</stp>
        <stp>10/24/2018</stp>
        <stp>[new model.xlsx]Sheet1!R7C61</stp>
        <stp>Dir=V</stp>
        <stp>CDR=5D</stp>
        <stp>Days=A</stp>
        <stp>Dts=H</stp>
        <stp>cols=1;rows=262</stp>
        <tr r="BI7" s="184"/>
      </tp>
      <tp>
        <v>-26.262509999999999</v>
        <stp/>
        <stp>##V3_BDPV12</stp>
        <stp>QTWO US Equity</stp>
        <stp>TRAIL_12M_NET_INC</stp>
        <stp>[new model.xlsx]Raw!R123C45</stp>
        <stp>EQY_FUND_CRNCY=USD</stp>
        <stp>FA_ADJUSTED=Y</stp>
        <tr r="AS123" s="4"/>
      </tp>
      <tp>
        <v>53.701958908312157</v>
        <stp/>
        <stp>##V3_BDPV12</stp>
        <stp>QIWI US Equity</stp>
        <stp>TRAIL_12M_NET_INC</stp>
        <stp>[new model.xlsx]Raw!R171C45</stp>
        <stp>EQY_FUND_CRNCY=USD</stp>
        <stp>FA_ADJUSTED=Y</stp>
        <tr r="AS171" s="4"/>
      </tp>
      <tp>
        <v>28.266999999999999</v>
        <stp/>
        <stp>##V3_BDPV12</stp>
        <stp>PS US Equity</stp>
        <stp>BS_CASH_NEAR_CASH_ITEM</stp>
        <stp>[new model.xlsx]Combined Full Sample!R74C26</stp>
        <tr r="Z74" s="14"/>
      </tp>
      <tp>
        <v>-2.6066143500000001</v>
        <stp/>
        <stp>##V3_BDPV12</stp>
        <stp>PRTHU US Equity</stp>
        <stp>TRAIL_12M_NET_INC</stp>
        <stp>[new model.xlsx]Raw!R169C45</stp>
        <stp>EQY_FUND_CRNCY=USD</stp>
        <stp>FA_ADJUSTED=Y</stp>
        <tr r="AS169" s="4"/>
      </tp>
      <tp>
        <v>987.1</v>
        <stp/>
        <stp>##V3_BDPV12</stp>
        <stp>ZNGA US Equity</stp>
        <stp>BEST_SALES</stp>
        <stp>[new model.xlsx]Raw (2)!R93C36</stp>
        <stp>BEST_FPERIOD_OVERRIDE=1TY</stp>
        <stp>EQY_FUND_CRNCY=USD</stp>
        <stp>FA_ADJUSTED=Y</stp>
        <tr r="AJ93" s="12"/>
      </tp>
      <tp>
        <v>8073.2094999999999</v>
        <stp/>
        <stp>##V3_BDHV12</stp>
        <stp>SPLK US Equity</stp>
        <stp>CURR_ENTP_VAL</stp>
        <stp>20181024-1AY</stp>
        <stp>10/24/2018</stp>
        <stp>[new model.xlsx]Sheet1!R7C22</stp>
        <stp>Dir=V</stp>
        <stp>CDR=5D</stp>
        <stp>Days=A</stp>
        <stp>Dts=H</stp>
        <stp>cols=1;rows=262</stp>
        <tr r="V7" s="184"/>
      </tp>
      <tp>
        <v>-51.781127336844001</v>
        <stp/>
        <stp>##V3_BDPV12</stp>
        <stp>SCWX US Equity</stp>
        <stp>TRAIL_12M_NET_INC</stp>
        <stp>[new model.xlsx]Raw!R160C45</stp>
        <stp>EQY_FUND_CRNCY=USD</stp>
        <stp>FA_ADJUSTED=Y</stp>
        <tr r="AS160" s="4"/>
      </tp>
      <tp>
        <v>174.87700000000001</v>
        <stp/>
        <stp>##V3_BDPV12</stp>
        <stp>EVBG US Equity</stp>
        <stp>BEST_SALES</stp>
        <stp>[new model.xlsx]Raw!R148C36</stp>
        <stp>BEST_FPERIOD_OVERRIDE=1TY</stp>
        <stp>EQY_FUND_CRNCY=USD</stp>
        <stp>FA_ADJUSTED=Y</stp>
        <tr r="AJ148" s="4"/>
      </tp>
      <tp>
        <v>1774.7082</v>
        <stp/>
        <stp>##V3_BDHV12</stp>
        <stp>EVH US Equity</stp>
        <stp>CUR_MKT_CAP</stp>
        <stp>10/24/2018</stp>
        <stp>10/24/2018</stp>
        <stp>[new model.xlsx]Raw (2)!R73C32</stp>
        <stp>EQY_FUND_CRNCY=USD</stp>
        <tr r="AF73" s="12"/>
      </tp>
      <tp>
        <v>7966.0506999999998</v>
        <stp/>
        <stp>##V3_BDHV12</stp>
        <stp>TYL US Equity</stp>
        <stp>CUR_MKT_CAP</stp>
        <stp>10/24/2018</stp>
        <stp>10/24/2018</stp>
        <stp>[new model.xlsx]Raw (2)!R87C32</stp>
        <stp>EQY_FUND_CRNCY=USD</stp>
        <tr r="AF87" s="12"/>
      </tp>
      <tp>
        <v>4125.6239999999998</v>
        <stp/>
        <stp>##V3_BDHV12</stp>
        <stp>TDC US Equity</stp>
        <stp>CUR_MKT_CAP</stp>
        <stp>10/24/2018</stp>
        <stp>10/24/2018</stp>
        <stp>[new model.xlsx]Raw (2)!R68C32</stp>
        <stp>EQY_FUND_CRNCY=USD</stp>
        <tr r="AF68" s="12"/>
      </tp>
      <tp>
        <v>34.286000000000001</v>
        <stp/>
        <stp>##V3_BDPV12</stp>
        <stp>AVLR US Equity</stp>
        <stp>IS_GENL_&amp;_ADMIN_EXPN_COMP_BASIS</stp>
        <stp>[new model.xlsx]Raw (2)!R26C42</stp>
        <stp>BEST_FPERIOD_OVERRIDE=1TY</stp>
        <stp>EQY_FUND_CRNCY=USD</stp>
        <stp>FA_ADJUSTED=Y</stp>
        <tr r="AP26" s="12"/>
      </tp>
      <tp>
        <v>61.974999999999994</v>
        <stp/>
        <stp>##V3_BDPV12</stp>
        <stp>CSOD US Equity</stp>
        <stp>IS_RD_EXPEND</stp>
        <stp>[new model.xlsx]Raw!R103C40</stp>
        <stp>BEST_FPERIOD_OVERRIDE=1TY</stp>
        <stp>EQY_FUND_CRNCY=USD</stp>
        <stp>FA_ADJUSTED=Y</stp>
        <tr r="AN103" s="4"/>
      </tp>
      <tp>
        <v>22.102</v>
        <stp/>
        <stp>##V3_BDPV12</stp>
        <stp>CISN US Equity</stp>
        <stp>IS_RD_EXPEND</stp>
        <stp>[new model.xlsx]Raw!R129C40</stp>
        <stp>BEST_FPERIOD_OVERRIDE=1TY</stp>
        <stp>EQY_FUND_CRNCY=USD</stp>
        <stp>FA_ADJUSTED=Y</stp>
        <tr r="AN129" s="4"/>
      </tp>
      <tp>
        <v>51.233000000000004</v>
        <stp/>
        <stp>##V3_BDPV12</stp>
        <stp>TYL US Equity</stp>
        <stp>BEST_GROSS_MARGIN</stp>
        <stp>[new model.xlsx]Raw (2)!R87C39</stp>
        <stp>BEST_FPERIOD_OVERRIDE=1TY</stp>
        <stp>EQY_FUND_CRNCY=USD</stp>
        <stp>FA_ADJUSTED=Y</stp>
        <tr r="AM87" s="12"/>
      </tp>
      <tp>
        <v>52.372</v>
        <stp/>
        <stp>##V3_BDPV12</stp>
        <stp>TDC US Equity</stp>
        <stp>BEST_GROSS_MARGIN</stp>
        <stp>[new model.xlsx]Raw (2)!R68C39</stp>
        <stp>BEST_FPERIOD_OVERRIDE=1TY</stp>
        <stp>EQY_FUND_CRNCY=USD</stp>
        <stp>FA_ADJUSTED=Y</stp>
        <tr r="AM68" s="12"/>
      </tp>
      <tp>
        <v>45.466999999999999</v>
        <stp/>
        <stp>##V3_BDPV12</stp>
        <stp>EVH US Equity</stp>
        <stp>BEST_GROSS_MARGIN</stp>
        <stp>[new model.xlsx]Raw (2)!R73C39</stp>
        <stp>BEST_FPERIOD_OVERRIDE=1TY</stp>
        <stp>EQY_FUND_CRNCY=USD</stp>
        <stp>FA_ADJUSTED=Y</stp>
        <tr r="AM73" s="12"/>
      </tp>
      <tp>
        <v>62.991</v>
        <stp/>
        <stp>##V3_BDPV12</stp>
        <stp>ATEN US Equity</stp>
        <stp>IS_RD_EXPEND</stp>
        <stp>[new model.xlsx]Raw!R189C40</stp>
        <stp>BEST_FPERIOD_OVERRIDE=1TY</stp>
        <stp>EQY_FUND_CRNCY=USD</stp>
        <stp>FA_ADJUSTED=Y</stp>
        <tr r="AN189" s="4"/>
      </tp>
      <tp>
        <v>430</v>
        <stp/>
        <stp>##V3_BDPV12</stp>
        <stp>DBX US Equity</stp>
        <stp>BS_CASH_NEAR_CASH_ITEM</stp>
        <stp>[new model.xlsx]Combined Full Sample!R37C26</stp>
        <tr r="Z37" s="14"/>
      </tp>
      <tp>
        <v>87.762000259399429</v>
        <stp/>
        <stp>##V3_BDPV12</stp>
        <stp>MGIC US Equity</stp>
        <stp>TRAIL_12M_GROSS_PROFIT</stp>
        <stp>[new model.xlsx]Raw!R191C38</stp>
        <stp>EQY_FUND_CRNCY=USD</stp>
        <stp>FA_ADJUSTED=Y</stp>
        <tr r="AL191" s="4"/>
      </tp>
      <tp>
        <v>238.50300457763672</v>
        <stp/>
        <stp>##V3_BDPV12</stp>
        <stp>EVTC US Equity</stp>
        <stp>TRAIL_12M_GROSS_PROFIT</stp>
        <stp>[new model.xlsx]Raw!R133C38</stp>
        <stp>EQY_FUND_CRNCY=USD</stp>
        <stp>FA_ADJUSTED=Y</stp>
        <tr r="AL133" s="4"/>
      </tp>
      <tp>
        <v>12.441000131607055</v>
        <stp/>
        <stp>##V3_BDPV12</stp>
        <stp>DMRC US Equity</stp>
        <stp>TRAIL_12M_GROSS_PROFIT</stp>
        <stp>[new model.xlsx]Raw!R199C38</stp>
        <stp>EQY_FUND_CRNCY=USD</stp>
        <stp>FA_ADJUSTED=Y</stp>
        <tr r="AL199" s="4"/>
      </tp>
      <tp>
        <v>42369</v>
        <stp/>
        <stp>##V3_BDHV12</stp>
        <stp>MSFT US Equity</stp>
        <stp>SALES_REV_TURN</stp>
        <stp>20171231-2AY</stp>
        <stp>12/31/2017</stp>
        <stp>[new model.xlsx]Sheet5!R23C10</stp>
        <stp>Dir=V</stp>
        <stp>Per=Y</stp>
        <stp>Dts=S</stp>
        <stp>cols=2;rows=3</stp>
        <tr r="J23" s="141"/>
      </tp>
      <tp>
        <v>29.642999999999997</v>
        <stp/>
        <stp>##V3_BDPV12</stp>
        <stp>SEND US Equity</stp>
        <stp>IS_RD_EXPEND</stp>
        <stp>[new model.xlsx]Raw!R143C40</stp>
        <stp>BEST_FPERIOD_OVERRIDE=1TY</stp>
        <stp>EQY_FUND_CRNCY=USD</stp>
        <stp>FA_ADJUSTED=Y</stp>
        <tr r="AN143" s="4"/>
      </tp>
      <tp>
        <v>359.48799737548825</v>
        <stp/>
        <stp>##V3_BDPV12</stp>
        <stp>TTEC US Equity</stp>
        <stp>TRAIL_12M_GROSS_PROFIT</stp>
        <stp>[new model.xlsx]Raw!R162C38</stp>
        <stp>EQY_FUND_CRNCY=USD</stp>
        <stp>FA_ADJUSTED=Y</stp>
        <tr r="AL162" s="4"/>
      </tp>
      <tp>
        <v>161.22099993896484</v>
        <stp/>
        <stp>##V3_BDPV12</stp>
        <stp>SPSC US Equity</stp>
        <stp>TRAIL_12M_GROSS_PROFIT</stp>
        <stp>[new model.xlsx]Raw!R149C38</stp>
        <stp>EQY_FUND_CRNCY=USD</stp>
        <stp>FA_ADJUSTED=Y</stp>
        <tr r="AL149" s="4"/>
      </tp>
      <tp>
        <v>37.662999999999997</v>
        <stp/>
        <stp>##V3_BDPV12</stp>
        <stp>TYPE US Equity</stp>
        <stp>IS_RD_EXPEND</stp>
        <stp>[new model.xlsx]Raw!R172C40</stp>
        <stp>BEST_FPERIOD_OVERRIDE=1TY</stp>
        <stp>EQY_FUND_CRNCY=USD</stp>
        <stp>FA_ADJUSTED=Y</stp>
        <tr r="AN172" s="4"/>
      </tp>
      <tp>
        <v>73.100000000000009</v>
        <stp/>
        <stp>##V3_BDPV12</stp>
        <stp>INOV US Equity</stp>
        <stp>BEST_GROSS_MARGIN</stp>
        <stp>[new model.xlsx]Raw (2)!R23C39</stp>
        <stp>BEST_FPERIOD_OVERRIDE=1TY</stp>
        <stp>EQY_FUND_CRNCY=USD</stp>
        <stp>FA_ADJUSTED=Y</stp>
        <tr r="AM23" s="12"/>
      </tp>
      <tp t="s">
        <v>Application Software</v>
        <stp/>
        <stp>##V3_BDPV12</stp>
        <stp>HUBS US EQUITY</stp>
        <stp>GICS_SUB_INDUSTRY_NAME</stp>
        <stp>[new model.xlsx]Raw (2)!R38C31</stp>
        <tr r="AE38" s="12"/>
      </tp>
      <tp>
        <v>82.3</v>
        <stp/>
        <stp>##V3_BDPV12</stp>
        <stp>MSTR US Equity</stp>
        <stp>BEST_GROSS_MARGIN</stp>
        <stp>[new model.xlsx]Raw (2)!R67C39</stp>
        <stp>BEST_FPERIOD_OVERRIDE=1TY</stp>
        <stp>EQY_FUND_CRNCY=USD</stp>
        <stp>FA_ADJUSTED=Y</stp>
        <tr r="AM67" s="12"/>
      </tp>
      <tp t="s">
        <v>Interactive Home Entertainment</v>
        <stp/>
        <stp>##V3_BDPV12</stp>
        <stp>UBI FP Equity</stp>
        <stp>GICS_SUB_INDUSTRY_NAME</stp>
        <stp>[new model.xlsx]Raw (2)!R75C31</stp>
        <tr r="AE75" s="12"/>
      </tp>
      <tp t="s">
        <v>Interactive Home Entertainment</v>
        <stp/>
        <stp>##V3_BDPV12</stp>
        <stp>CDR PW Equity</stp>
        <stp>GICS_SUB_INDUSTRY_NAME</stp>
        <stp>[new model.xlsx]Raw (2)!R98C31</stp>
        <tr r="AE98" s="12"/>
      </tp>
      <tp>
        <v>169.33572743165385</v>
        <stp/>
        <stp>##V3_BDPV12</stp>
        <stp>UBI FP Equity</stp>
        <stp>IS_GENL_&amp;_ADMIN_EXPN_COMP_BASIS</stp>
        <stp>[new model.xlsx]Raw (2)!R75C42</stp>
        <stp>BEST_FPERIOD_OVERRIDE=1TY</stp>
        <stp>EQY_FUND_CRNCY=USD</stp>
        <stp>FA_ADJUSTED=Y</stp>
        <tr r="AP75" s="12"/>
      </tp>
      <tp>
        <v>0</v>
        <stp/>
        <stp>##V3_BDPV12</stp>
        <stp>TSS US Equity</stp>
        <stp>IS_RD_EXPEND</stp>
        <stp>[new model.xlsx]Raw!R40C40</stp>
        <stp>BEST_FPERIOD_OVERRIDE=1TY</stp>
        <stp>EQY_FUND_CRNCY=USD</stp>
        <stp>FA_ADJUSTED=Y</stp>
        <tr r="AN40" s="4"/>
      </tp>
      <tp>
        <v>86.617999999999995</v>
        <stp/>
        <stp>##V3_BDPV12</stp>
        <stp>SWI US Equity</stp>
        <stp>IS_RD_EXPEND</stp>
        <stp>[new model.xlsx]Raw!R84C40</stp>
        <stp>BEST_FPERIOD_OVERRIDE=1TY</stp>
        <stp>EQY_FUND_CRNCY=USD</stp>
        <stp>FA_ADJUSTED=Y</stp>
        <tr r="AN84" s="4"/>
      </tp>
      <tp>
        <v>-65.858699999999999</v>
        <stp/>
        <stp>##V3_BDPV12</stp>
        <stp>TIVO US Equity</stp>
        <stp>TRAIL_12M_NET_INC</stp>
        <stp>[new model.xlsx]Raw!R150C45</stp>
        <stp>EQY_FUND_CRNCY=USD</stp>
        <stp>FA_ADJUSTED=Y</stp>
        <tr r="AS150" s="4"/>
      </tp>
      <tp>
        <v>-4.3811800000000005</v>
        <stp/>
        <stp>##V3_BDPV12</stp>
        <stp>FIVN US Equity</stp>
        <stp>TRAIL_12M_NET_INC</stp>
        <stp>[new model.xlsx]Raw!R122C45</stp>
        <stp>EQY_FUND_CRNCY=USD</stp>
        <stp>FA_ADJUSTED=Y</stp>
        <tr r="AS122" s="4"/>
      </tp>
      <tp>
        <v>-21.599914861805058</v>
        <stp/>
        <stp>##V3_BDPV12</stp>
        <stp>GSUM US Equity</stp>
        <stp>TRAIL_12M_NET_INC</stp>
        <stp>[new model.xlsx]Raw!R213C45</stp>
        <stp>EQY_FUND_CRNCY=USD</stp>
        <stp>FA_ADJUSTED=Y</stp>
        <tr r="AS213" s="4"/>
      </tp>
      <tp>
        <v>456.24167622429002</v>
        <stp/>
        <stp>##V3_BDPV12</stp>
        <stp>SYMC US Equity</stp>
        <stp>TRAIL_12M_NET_INC</stp>
        <stp>[new model.xlsx]Raw!R50C45</stp>
        <stp>EQY_FUND_CRNCY=USD</stp>
        <stp>FA_ADJUSTED=Y</stp>
        <tr r="AS50" s="4"/>
      </tp>
      <tp>
        <v>28.762373200000003</v>
        <stp/>
        <stp>##V3_BDPV12</stp>
        <stp>CSVI US Equity</stp>
        <stp>TRAIL_12M_NET_INC</stp>
        <stp>[new model.xlsx]Raw!R175C45</stp>
        <stp>EQY_FUND_CRNCY=USD</stp>
        <stp>FA_ADJUSTED=Y</stp>
        <tr r="AS175" s="4"/>
      </tp>
      <tp>
        <v>553.25599999999997</v>
        <stp/>
        <stp>##V3_BDPV12</stp>
        <stp>NOW US EQUITY</stp>
        <stp>BEST_NET_INCOME</stp>
        <stp>[new model.xlsx]Raw (2)!R32C46</stp>
        <stp>BEST_FPERIOD_OVERRIDE=1TY</stp>
        <stp>EQY_FUND_CRNCY=USD</stp>
        <stp>FA_ADJUSTED=Y</stp>
        <tr r="AT32" s="12"/>
      </tp>
      <tp>
        <v>2644.91530338353</v>
        <stp/>
        <stp>##V3_BDPV12</stp>
        <stp>PYPL US Equity</stp>
        <stp>TRAIL_12M_NET_INC</stp>
        <stp>[new model.xlsx]Raw!R20C45</stp>
        <stp>EQY_FUND_CRNCY=USD</stp>
        <stp>FA_ADJUSTED=Y</stp>
        <tr r="AS20" s="4"/>
      </tp>
      <tp>
        <v>3111.2604999999999</v>
        <stp/>
        <stp>##V3_BDHV12</stp>
        <stp>VRNT US Equity</stp>
        <stp>CURR_ENTP_VAL</stp>
        <stp>20181024-1AY</stp>
        <stp>10/24/2018</stp>
        <stp>[new model.xlsx]Sheet1!R7C76</stp>
        <stp>Dir=V</stp>
        <stp>CDR=5D</stp>
        <stp>Days=A</stp>
        <stp>Dts=H</stp>
        <stp>cols=1;rows=262</stp>
        <tr r="BX7" s="184"/>
      </tp>
      <tp t="s">
        <v>#N/A N/A</v>
        <stp/>
        <stp>##V3_BDHV12</stp>
        <stp>PVTL US Equity</stp>
        <stp>CURR_ENTP_VAL</stp>
        <stp>20181024-1AY</stp>
        <stp>10/24/2018</stp>
        <stp>[new model.xlsx]Sheet1!R7C60</stp>
        <stp>Dir=V</stp>
        <stp>CDR=5D</stp>
        <stp>Days=A</stp>
        <stp>Dts=H</stp>
        <stp>cols=1;rows=262</stp>
        <tr r="BH7" s="184"/>
      </tp>
      <tp>
        <v>75.915999999999997</v>
        <stp/>
        <stp>##V3_BDPV12</stp>
        <stp>GWRE US Equity</stp>
        <stp>IS_GENL_&amp;_ADMIN_EXPN_COMP_BASIS</stp>
        <stp>[new model.xlsx]Raw (2)!R86C42</stp>
        <stp>BEST_FPERIOD_OVERRIDE=1TY</stp>
        <stp>EQY_FUND_CRNCY=USD</stp>
        <stp>FA_ADJUSTED=Y</stp>
        <tr r="AP86" s="12"/>
      </tp>
      <tp>
        <v>1788.0975000000001</v>
        <stp/>
        <stp>##V3_BDHV12</stp>
        <stp>TLND US Equity</stp>
        <stp>CUR_MKT_CAP</stp>
        <stp>10/24/2018</stp>
        <stp>10/24/2018</stp>
        <stp>[new model.xlsx]Raw (2)!R28C32</stp>
        <stp>EQY_FUND_CRNCY=USD</stp>
        <tr r="AF28" s="12"/>
      </tp>
      <tp t="s">
        <v>Interactive Home Entertainment</v>
        <stp/>
        <stp>##V3_BDPV12</stp>
        <stp>TTWO US Equity</stp>
        <stp>GICS_SUB_INDUSTRY_NAME</stp>
        <stp>[new model.xlsx]Raw (2)!R71C31</stp>
        <tr r="AE71" s="12"/>
      </tp>
      <tp>
        <v>1671.5</v>
        <stp/>
        <stp>##V3_BDPV12</stp>
        <stp>SYKE US Equity</stp>
        <stp>BEST_SALES</stp>
        <stp>[new model.xlsx]Raw!R156C36</stp>
        <stp>BEST_FPERIOD_OVERRIDE=1TY</stp>
        <stp>EQY_FUND_CRNCY=USD</stp>
        <stp>FA_ADJUSTED=Y</stp>
        <tr r="AJ156" s="4"/>
      </tp>
      <tp>
        <v>-22.803000000000001</v>
        <stp/>
        <stp>##V3_BDPV12</stp>
        <stp>TWOU US Equity</stp>
        <stp>BEST_NET_INCOME</stp>
        <stp>[new model.xlsx]Raw (2)!R19C46</stp>
        <stp>BEST_FPERIOD_OVERRIDE=1TY</stp>
        <stp>EQY_FUND_CRNCY=USD</stp>
        <stp>FA_ADJUSTED=Y</stp>
        <tr r="AT19" s="12"/>
      </tp>
      <tp>
        <v>741</v>
        <stp/>
        <stp>##V3_BDPV12</stp>
        <stp>CVLT US Equity</stp>
        <stp>BEST_SALES</stp>
        <stp>[new model.xlsx]Raw!R109C36</stp>
        <stp>BEST_FPERIOD_OVERRIDE=1TY</stp>
        <stp>EQY_FUND_CRNCY=USD</stp>
        <stp>FA_ADJUSTED=Y</stp>
        <tr r="AJ109" s="4"/>
      </tp>
      <tp>
        <v>301.7</v>
        <stp/>
        <stp>##V3_BDPV12</stp>
        <stp>AVLR US Equity</stp>
        <stp>BEST_SALES</stp>
        <stp>[new model.xlsx]Raw!R119C36</stp>
        <stp>BEST_FPERIOD_OVERRIDE=1TY</stp>
        <stp>EQY_FUND_CRNCY=USD</stp>
        <stp>FA_ADJUSTED=Y</stp>
        <tr r="AJ119" s="4"/>
      </tp>
      <tp t="s">
        <v>Health Care Technology</v>
        <stp/>
        <stp>##V3_BDPV12</stp>
        <stp>ATHN US Equity</stp>
        <stp>GICS_SUB_INDUSTRY_NAME</stp>
        <stp>[new model.xlsx]Raw (2)!R97C31</stp>
        <tr r="AE97" s="12"/>
      </tp>
      <tp>
        <v>1061</v>
        <stp/>
        <stp>##V3_BDPV12</stp>
        <stp>CA US Equity</stp>
        <stp>IS_S&amp;M_EXPENSE_COMP_BASIS</stp>
        <stp>[new model.xlsx]Raw!R35C41</stp>
        <stp>BEST_FPERIOD_OVERRIDE=1TY</stp>
        <stp>EQY_FUND_CRNCY=USD</stp>
        <stp>FA_ADJUSTED=Y</stp>
        <tr r="AO35" s="4"/>
      </tp>
      <tp>
        <v>190.14699539184573</v>
        <stp/>
        <stp>##V3_BDPV12</stp>
        <stp>GLOB US Equity</stp>
        <stp>TRAIL_12M_GROSS_PROFIT</stp>
        <stp>[new model.xlsx]Raw!R138C38</stp>
        <stp>EQY_FUND_CRNCY=USD</stp>
        <stp>FA_ADJUSTED=Y</stp>
        <tr r="AL138" s="4"/>
      </tp>
      <tp t="s">
        <v>Application Software</v>
        <stp/>
        <stp>##V3_BDPV12</stp>
        <stp>QTWO US EQUITY</stp>
        <stp>GICS_SUB_INDUSTRY_NAME</stp>
        <stp>[new model.xlsx]Raw (2)!R46C31</stp>
        <tr r="AE46" s="12"/>
      </tp>
      <tp>
        <v>73.233000000000004</v>
        <stp/>
        <stp>##V3_BDPV12</stp>
        <stp>AVLR US Equity</stp>
        <stp>BEST_GROSS_MARGIN</stp>
        <stp>[new model.xlsx]Raw (2)!R26C39</stp>
        <stp>BEST_FPERIOD_OVERRIDE=1TY</stp>
        <stp>EQY_FUND_CRNCY=USD</stp>
        <stp>FA_ADJUSTED=Y</stp>
        <tr r="AM26" s="12"/>
      </tp>
      <tp>
        <v>202.35339999999999</v>
        <stp/>
        <stp>##V3_BDHV12</stp>
        <stp>ABT CN Equity</stp>
        <stp>CURR_ENTP_VAL</stp>
        <stp>10/24/2018</stp>
        <stp>10/24/2018</stp>
        <stp>[new model.xlsx]Raw!R206C34</stp>
        <stp>EQY_FUND_CRNCY=USD</stp>
        <tr r="AH206" s="4"/>
      </tp>
      <tp>
        <v>162.13900000000001</v>
        <stp/>
        <stp>##V3_BDPV12</stp>
        <stp>TENB US Equity</stp>
        <stp>TRAIL_12M_GROSS_PROFIT</stp>
        <stp>[new model.xlsx]Raw!R107C38</stp>
        <stp>EQY_FUND_CRNCY=USD</stp>
        <stp>FA_ADJUSTED=Y</stp>
        <tr r="AL107" s="4"/>
      </tp>
      <tp>
        <v>172.37999765014649</v>
        <stp/>
        <stp>##V3_BDPV12</stp>
        <stp>QADB US Equity</stp>
        <stp>TRAIL_12M_GROSS_PROFIT</stp>
        <stp>[new model.xlsx]Raw!R170C38</stp>
        <stp>EQY_FUND_CRNCY=USD</stp>
        <stp>FA_ADJUSTED=Y</stp>
        <tr r="AL170" s="4"/>
      </tp>
      <tp>
        <v>121.01</v>
        <stp/>
        <stp>##V3_BDPV12</stp>
        <stp>ENV US Equity</stp>
        <stp>IS_GENL_&amp;_ADMIN_EXPN_COMP_BASIS</stp>
        <stp>[new model.xlsx]Raw (2)!R85C42</stp>
        <stp>BEST_FPERIOD_OVERRIDE=1TY</stp>
        <stp>EQY_FUND_CRNCY=USD</stp>
        <stp>FA_ADJUSTED=Y</stp>
        <tr r="AP85" s="12"/>
      </tp>
      <tp t="s">
        <v>Application Software</v>
        <stp/>
        <stp>##V3_BDPV12</stp>
        <stp>ENV US Equity</stp>
        <stp>GICS_SUB_INDUSTRY_NAME</stp>
        <stp>[new model.xlsx]Raw (2)!R85C31</stp>
        <tr r="AE85" s="12"/>
      </tp>
      <tp>
        <v>47.323999999999998</v>
        <stp/>
        <stp>##V3_BDPV12</stp>
        <stp>TYL US Equity</stp>
        <stp>IS_RD_EXPEND</stp>
        <stp>[new model.xlsx]Raw!R59C40</stp>
        <stp>BEST_FPERIOD_OVERRIDE=1TY</stp>
        <stp>EQY_FUND_CRNCY=USD</stp>
        <stp>FA_ADJUSTED=Y</stp>
        <tr r="AN59" s="4"/>
      </tp>
      <tp>
        <v>292.84199999999998</v>
        <stp/>
        <stp>##V3_BDPV12</stp>
        <stp>III US Equity</stp>
        <stp>BEST_SALES</stp>
        <stp>[new model.xlsx]Raw!R217C36</stp>
        <stp>BEST_FPERIOD_OVERRIDE=1TY</stp>
        <stp>EQY_FUND_CRNCY=USD</stp>
        <stp>FA_ADJUSTED=Y</stp>
        <tr r="AJ217" s="4"/>
      </tp>
      <tp>
        <v>23.161999999999999</v>
        <stp/>
        <stp>##V3_BDPV12</stp>
        <stp>SDL LN Equity</stp>
        <stp>BEST_NET_INCOME</stp>
        <stp>[new model.xlsx]Raw (2)!R104C46</stp>
        <stp>BEST_FPERIOD_OVERRIDE=1TY</stp>
        <stp>EQY_FUND_CRNCY=USD</stp>
        <stp>FA_ADJUSTED=Y</stp>
        <tr r="AT104" s="12"/>
      </tp>
      <tp t="s">
        <v>Health Care Technology</v>
        <stp/>
        <stp>##V3_BDPV12</stp>
        <stp>EVH US Equity</stp>
        <stp>GICS_SUB_INDUSTRY_NAME</stp>
        <stp>[new model.xlsx]Raw (2)!R73C31</stp>
        <tr r="AE73" s="12"/>
      </tp>
      <tp>
        <v>84.805000000000007</v>
        <stp/>
        <stp>##V3_BDPV12</stp>
        <stp>BOX US EQUITY</stp>
        <stp>IS_GENL_&amp;_ADMIN_EXPN_COMP_BASIS</stp>
        <stp>[new model.xlsx]Raw (2)!R52C42</stp>
        <stp>BEST_FPERIOD_OVERRIDE=1TY</stp>
        <stp>EQY_FUND_CRNCY=USD</stp>
        <stp>FA_ADJUSTED=Y</stp>
        <tr r="AP52" s="12"/>
      </tp>
      <tp>
        <v>22621.577399999998</v>
        <stp/>
        <stp>##V3_BDHV12</stp>
        <stp>PAYX US Equity</stp>
        <stp>CURR_ENTP_VAL</stp>
        <stp>20181024-1AY</stp>
        <stp>10/24/2018</stp>
        <stp>[new model.xlsx]Sheet1!R7C13</stp>
        <stp>Dir=V</stp>
        <stp>CDR=5D</stp>
        <stp>Days=A</stp>
        <stp>Dts=H</stp>
        <stp>cols=1;rows=262</stp>
        <tr r="M7" s="184"/>
      </tp>
      <tp>
        <v>109.63</v>
        <stp/>
        <stp>##V3_BDPV12</stp>
        <stp>CDR PW Equity</stp>
        <stp>BEST_SALES</stp>
        <stp>[new model.xlsx]Raw (2)!R98C36</stp>
        <stp>BEST_FPERIOD_OVERRIDE=1TY</stp>
        <stp>EQY_FUND_CRNCY=USD</stp>
        <stp>FA_ADJUSTED=Y</stp>
        <tr r="AJ98" s="12"/>
      </tp>
      <tp>
        <v>253.86</v>
        <stp/>
        <stp>##V3_BDPV12</stp>
        <stp>AYX US Equity</stp>
        <stp>BEST_SALES</stp>
        <stp>[new model.xlsx]Raw (2)!R18C36</stp>
        <stp>BEST_FPERIOD_OVERRIDE=1TY</stp>
        <stp>EQY_FUND_CRNCY=USD</stp>
        <stp>FA_ADJUSTED=Y</stp>
        <tr r="AJ18" s="12"/>
      </tp>
      <tp>
        <v>24069.5121</v>
        <stp/>
        <stp>##V3_BDHV12</stp>
        <stp>SYMC US Equity</stp>
        <stp>CURR_ENTP_VAL</stp>
        <stp>20181024-1AY</stp>
        <stp>10/24/2018</stp>
        <stp>[new model.xlsx]Sheet1!R7C30</stp>
        <stp>Dir=V</stp>
        <stp>CDR=5D</stp>
        <stp>Days=A</stp>
        <stp>Dts=H</stp>
        <stp>cols=1;rows=262</stp>
        <tr r="AD7" s="184"/>
      </tp>
      <tp>
        <v>69.343000000000004</v>
        <stp/>
        <stp>##V3_BDPV12</stp>
        <stp>RP US Equity</stp>
        <stp>BS_CASH_NEAR_CASH_ITEM</stp>
        <stp>[new model.xlsx]Combined Full Sample!R55C26</stp>
        <tr r="Z55" s="14"/>
      </tp>
      <tp>
        <v>153.49481250075101</v>
        <stp/>
        <stp>##V3_BDPV12</stp>
        <stp>AZPN US Equity</stp>
        <stp>TRAIL_12M_NET_INC</stp>
        <stp>[new model.xlsx]Raw!R66C45</stp>
        <stp>EQY_FUND_CRNCY=USD</stp>
        <stp>FA_ADJUSTED=Y</stp>
        <tr r="AS66" s="4"/>
      </tp>
      <tp>
        <v>2151.4749999999999</v>
        <stp/>
        <stp>##V3_BDPV12</stp>
        <stp>TDC US Equity</stp>
        <stp>BEST_SALES</stp>
        <stp>[new model.xlsx]Raw (2)!R68C36</stp>
        <stp>BEST_FPERIOD_OVERRIDE=1TY</stp>
        <stp>EQY_FUND_CRNCY=USD</stp>
        <stp>FA_ADJUSTED=Y</stp>
        <tr r="AJ68" s="12"/>
      </tp>
      <tp>
        <v>216.32599999999999</v>
        <stp/>
        <stp>##V3_BDPV12</stp>
        <stp>PRO US Equity</stp>
        <stp>BEST_SALES</stp>
        <stp>[new model.xlsx]Raw (2)!R88C36</stp>
        <stp>BEST_FPERIOD_OVERRIDE=1TY</stp>
        <stp>EQY_FUND_CRNCY=USD</stp>
        <stp>FA_ADJUSTED=Y</stp>
        <tr r="AJ88" s="12"/>
      </tp>
      <tp>
        <v>138.20000000000002</v>
        <stp/>
        <stp>##V3_BDPV12</stp>
        <stp>RUBI US Equity</stp>
        <stp>BEST_SALES</stp>
        <stp>[new model.xlsx]Raw!R219C36</stp>
        <stp>BEST_FPERIOD_OVERRIDE=1TY</stp>
        <stp>EQY_FUND_CRNCY=USD</stp>
        <stp>FA_ADJUSTED=Y</stp>
        <tr r="AJ219" s="4"/>
      </tp>
      <tp>
        <v>30.456</v>
        <stp/>
        <stp>##V3_BDPV12</stp>
        <stp>SPSC US Equity</stp>
        <stp>TRAIL_12M_EBITDA</stp>
        <stp>[new model.xlsx]Raw (2)!R102C43</stp>
        <stp>EQY_FUND_CRNCY=USD</stp>
        <stp>FA_ADJUSTED=Y</stp>
        <tr r="AQ102" s="12"/>
      </tp>
      <tp>
        <v>159.89199978637694</v>
        <stp/>
        <stp>##V3_BDPV12</stp>
        <stp>MB US Equity</stp>
        <stp>TRAIL_12M_GROSS_PROFIT</stp>
        <stp>[new model.xlsx]Raw (2)!R27C38</stp>
        <stp>EQY_FUND_CRNCY=USD</stp>
        <stp>FA_ADJUSTED=Y</stp>
        <tr r="AL27" s="12"/>
      </tp>
      <tp t="s">
        <v>Application Software</v>
        <stp/>
        <stp>##V3_BDPV12</stp>
        <stp>GWRE US Equity</stp>
        <stp>GICS_SUB_INDUSTRY_NAME</stp>
        <stp>[new model.xlsx]Raw (2)!R86C31</stp>
        <tr r="AE86" s="12"/>
      </tp>
      <tp>
        <v>976.80000000000007</v>
        <stp/>
        <stp>##V3_BDPV12</stp>
        <stp>EXLS US Equity</stp>
        <stp>BEST_SALES</stp>
        <stp>[new model.xlsx]Raw!R124C36</stp>
        <stp>BEST_FPERIOD_OVERRIDE=1TY</stp>
        <stp>EQY_FUND_CRNCY=USD</stp>
        <stp>FA_ADJUSTED=Y</stp>
        <tr r="AJ124" s="4"/>
      </tp>
      <tp t="s">
        <v>Application Software</v>
        <stp/>
        <stp>##V3_BDPV12</stp>
        <stp>TWOU US Equity</stp>
        <stp>GICS_SUB_INDUSTRY_NAME</stp>
        <stp>[new model.xlsx]Raw (2)!R19C31</stp>
        <tr r="AE19" s="12"/>
      </tp>
      <tp>
        <v>275.88499999999999</v>
        <stp/>
        <stp>##V3_BDPV12</stp>
        <stp>ENGH CN Equity</stp>
        <stp>BEST_SALES</stp>
        <stp>[new model.xlsx]Raw!R144C36</stp>
        <stp>BEST_FPERIOD_OVERRIDE=1TY</stp>
        <stp>EQY_FUND_CRNCY=USD</stp>
        <stp>FA_ADJUSTED=Y</stp>
        <tr r="AJ144" s="4"/>
      </tp>
      <tp>
        <v>898</v>
        <stp/>
        <stp>##V3_BDPV12</stp>
        <stp>MA US Equity</stp>
        <stp>IS_S&amp;M_EXPENSE_COMP_BASIS</stp>
        <stp>[new model.xlsx]Raw!R16C41</stp>
        <stp>BEST_FPERIOD_OVERRIDE=1TY</stp>
        <stp>EQY_FUND_CRNCY=USD</stp>
        <stp>FA_ADJUSTED=Y</stp>
        <tr r="AO16" s="4"/>
      </tp>
      <tp>
        <v>37.179000000000002</v>
        <stp/>
        <stp>##V3_BDPV12</stp>
        <stp>QTWO US EQUITY</stp>
        <stp>IS_GENL_&amp;_ADMIN_EXPN_COMP_BASIS</stp>
        <stp>[new model.xlsx]Raw (2)!R46C42</stp>
        <stp>BEST_FPERIOD_OVERRIDE=1TY</stp>
        <stp>EQY_FUND_CRNCY=USD</stp>
        <stp>FA_ADJUSTED=Y</stp>
        <tr r="AP46" s="12"/>
      </tp>
      <tp>
        <v>27.706</v>
        <stp/>
        <stp>##V3_BDPV12</stp>
        <stp>APTI US EQUITY</stp>
        <stp>IS_GENL_&amp;_ADMIN_EXPN_COMP_BASIS</stp>
        <stp>[new model.xlsx]Raw (2)!R62C42</stp>
        <stp>BEST_FPERIOD_OVERRIDE=1TY</stp>
        <stp>EQY_FUND_CRNCY=USD</stp>
        <stp>FA_ADJUSTED=Y</stp>
        <tr r="AP62" s="12"/>
      </tp>
      <tp>
        <v>1610</v>
        <stp/>
        <stp>##V3_BDPV12</stp>
        <stp>AVYA US Equity</stp>
        <stp>TRAIL_12M_GROSS_PROFIT</stp>
        <stp>[new model.xlsx]Raw!R131C38</stp>
        <stp>EQY_FUND_CRNCY=USD</stp>
        <stp>FA_ADJUSTED=Y</stp>
        <tr r="AL131" s="4"/>
      </tp>
      <tp>
        <v>45.274000000000001</v>
        <stp/>
        <stp>##V3_BDPV12</stp>
        <stp>HUBS US EQUITY</stp>
        <stp>BEST_NET_INCOME</stp>
        <stp>[new model.xlsx]Raw (2)!R38C46</stp>
        <stp>BEST_FPERIOD_OVERRIDE=1TY</stp>
        <stp>EQY_FUND_CRNCY=USD</stp>
        <stp>FA_ADJUSTED=Y</stp>
        <tr r="AT38" s="12"/>
      </tp>
      <tp t="s">
        <v>#N/A N/A</v>
        <stp/>
        <stp>##V3_BDPV12</stp>
        <stp>OPRA US Equity</stp>
        <stp>TRAIL_12M_GROSS_PROFIT</stp>
        <stp>[new model.xlsx]Raw!R174C38</stp>
        <stp>EQY_FUND_CRNCY=USD</stp>
        <stp>FA_ADJUSTED=Y</stp>
        <tr r="AL174" s="4"/>
      </tp>
      <tp>
        <v>0</v>
        <stp/>
        <stp>##V3_BDPV12</stp>
        <stp>OPRA US Equity</stp>
        <stp>IS_RD_EXPEND</stp>
        <stp>[new model.xlsx]Raw!R174C40</stp>
        <stp>BEST_FPERIOD_OVERRIDE=1TY</stp>
        <stp>EQY_FUND_CRNCY=USD</stp>
        <stp>FA_ADJUSTED=Y</stp>
        <tr r="AN174" s="4"/>
      </tp>
      <tp t="s">
        <v>Internet Services &amp; Infrastruc</v>
        <stp/>
        <stp>##V3_BDPV12</stp>
        <stp>TWLO US EQUITY</stp>
        <stp>GICS_SUB_INDUSTRY_NAME</stp>
        <stp>[new model.xlsx]Raw (2)!R21C31</stp>
        <tr r="AE21" s="12"/>
      </tp>
      <tp>
        <v>65.599999999999994</v>
        <stp/>
        <stp>##V3_BDPV12</stp>
        <stp>GLUU US Equity</stp>
        <stp>BEST_GROSS_MARGIN</stp>
        <stp>[new model.xlsx]Raw (2)!R82C39</stp>
        <stp>BEST_FPERIOD_OVERRIDE=1TY</stp>
        <stp>EQY_FUND_CRNCY=USD</stp>
        <stp>FA_ADJUSTED=Y</stp>
        <tr r="AM82" s="12"/>
      </tp>
      <tp>
        <v>57.672999999999995</v>
        <stp/>
        <stp>##V3_BDPV12</stp>
        <stp>TENB US Equity</stp>
        <stp>IS_RD_EXPEND</stp>
        <stp>[new model.xlsx]Raw!R107C40</stp>
        <stp>BEST_FPERIOD_OVERRIDE=1TY</stp>
        <stp>EQY_FUND_CRNCY=USD</stp>
        <stp>FA_ADJUSTED=Y</stp>
        <tr r="AN107" s="4"/>
      </tp>
      <tp>
        <v>78.281999999999996</v>
        <stp/>
        <stp>##V3_BDPV12</stp>
        <stp>HDP US Equity</stp>
        <stp>IS_GENL_&amp;_ADMIN_EXPN_COMP_BASIS</stp>
        <stp>[new model.xlsx]Raw (2)!R49C42</stp>
        <stp>BEST_FPERIOD_OVERRIDE=1TY</stp>
        <stp>EQY_FUND_CRNCY=USD</stp>
        <stp>FA_ADJUSTED=Y</stp>
        <tr r="AP49" s="12"/>
      </tp>
      <tp>
        <v>35.794000000000004</v>
        <stp/>
        <stp>##V3_BDPV12</stp>
        <stp>CDR PW Equity</stp>
        <stp>BEST_NET_INCOME</stp>
        <stp>[new model.xlsx]Raw (2)!R98C46</stp>
        <stp>BEST_FPERIOD_OVERRIDE=1TY</stp>
        <stp>EQY_FUND_CRNCY=USD</stp>
        <stp>FA_ADJUSTED=Y</stp>
        <tr r="AT98" s="12"/>
      </tp>
      <tp>
        <v>395.18299999999999</v>
        <stp/>
        <stp>##V3_BDPV12</stp>
        <stp>HDP US Equity</stp>
        <stp>BEST_SALES</stp>
        <stp>[new model.xlsx]Raw!R147C36</stp>
        <stp>BEST_FPERIOD_OVERRIDE=1TY</stp>
        <stp>EQY_FUND_CRNCY=USD</stp>
        <stp>FA_ADJUSTED=Y</stp>
        <tr r="AJ147" s="4"/>
      </tp>
      <tp>
        <v>28.676000000000002</v>
        <stp/>
        <stp>##V3_BDPV12</stp>
        <stp>GBG LN Equity</stp>
        <stp>BEST_NET_INCOME</stp>
        <stp>[new model.xlsx]Raw (2)!R103C46</stp>
        <stp>BEST_FPERIOD_OVERRIDE=1TY</stp>
        <stp>EQY_FUND_CRNCY=USD</stp>
        <stp>FA_ADJUSTED=Y</stp>
        <tr r="AT103" s="12"/>
      </tp>
      <tp t="s">
        <v>#N/A N/A</v>
        <stp/>
        <stp>##V3_BDHV12</stp>
        <stp>VRNS US Equity</stp>
        <stp>TRAIL_12M_NET_SALES</stp>
        <stp>-2AY</stp>
        <stp>-2AY</stp>
        <stp>[new model.xlsx]Sheet5!R13C4</stp>
        <stp>Dir=V</stp>
        <stp>Per=Y</stp>
        <stp>Dts=S</stp>
        <tr r="D13" s="141"/>
      </tp>
      <tp>
        <v>-4.9481700000000002</v>
        <stp/>
        <stp>##V3_BDPV12</stp>
        <stp>SSTI US Equity</stp>
        <stp>TRAIL_12M_NET_INC</stp>
        <stp>[new model.xlsx]Raw!R190C45</stp>
        <stp>EQY_FUND_CRNCY=USD</stp>
        <stp>FA_ADJUSTED=Y</stp>
        <tr r="AS190" s="4"/>
      </tp>
      <tp>
        <v>79.177079999999989</v>
        <stp/>
        <stp>##V3_BDPV12</stp>
        <stp>EVTC US Equity</stp>
        <stp>TRAIL_12M_NET_INC</stp>
        <stp>[new model.xlsx]Raw!R133C45</stp>
        <stp>EQY_FUND_CRNCY=USD</stp>
        <stp>FA_ADJUSTED=Y</stp>
        <tr r="AS133" s="4"/>
      </tp>
      <tp t="s">
        <v>Application Software</v>
        <stp/>
        <stp>##V3_BDPV12</stp>
        <stp>DBX US EQUITY</stp>
        <stp>GICS_SUB_INDUSTRY_NAME</stp>
        <stp>[new model.xlsx]Raw (2)!R22C31</stp>
        <tr r="AE22" s="12"/>
      </tp>
      <tp>
        <v>1.2576509200769999</v>
        <stp/>
        <stp>##V3_BDPV12</stp>
        <stp>MITK US Equity</stp>
        <stp>TRAIL_12M_NET_INC</stp>
        <stp>[new model.xlsx]Raw!R198C45</stp>
        <stp>EQY_FUND_CRNCY=USD</stp>
        <stp>FA_ADJUSTED=Y</stp>
        <tr r="AS198" s="4"/>
      </tp>
      <tp>
        <v>5648.7017999999998</v>
        <stp/>
        <stp>##V3_BDHV12</stp>
        <stp>ULTI US Equity</stp>
        <stp>CURR_ENTP_VAL</stp>
        <stp>20181024-1AY</stp>
        <stp>10/24/2018</stp>
        <stp>[new model.xlsx]Sheet1!R7C37</stp>
        <stp>Dir=V</stp>
        <stp>CDR=5D</stp>
        <stp>Days=A</stp>
        <stp>Dts=H</stp>
        <stp>cols=1;rows=262</stp>
        <tr r="AK7" s="184"/>
      </tp>
      <tp>
        <v>395.18299999999999</v>
        <stp/>
        <stp>##V3_BDPV12</stp>
        <stp>HDP US Equity</stp>
        <stp>BEST_SALES</stp>
        <stp>[new model.xlsx]Raw (2)!R49C36</stp>
        <stp>BEST_FPERIOD_OVERRIDE=1TY</stp>
        <stp>EQY_FUND_CRNCY=USD</stp>
        <stp>FA_ADJUSTED=Y</stp>
        <tr r="AJ49" s="12"/>
      </tp>
      <tp>
        <v>4737.9710999999998</v>
        <stp/>
        <stp>##V3_BDHV12</stp>
        <stp>PAYC US Equity</stp>
        <stp>CURR_ENTP_VAL</stp>
        <stp>20181024-1AY</stp>
        <stp>10/24/2018</stp>
        <stp>[new model.xlsx]Sheet1!R7C42</stp>
        <stp>Dir=V</stp>
        <stp>CDR=5D</stp>
        <stp>Days=A</stp>
        <stp>Dts=H</stp>
        <stp>cols=1;rows=262</stp>
        <tr r="AP7" s="184"/>
      </tp>
      <tp>
        <v>41.213250000000002</v>
        <stp/>
        <stp>##V3_BDPV12</stp>
        <stp>CATM US Equity</stp>
        <stp>TRAIL_12M_NET_INC</stp>
        <stp>[new model.xlsx]Raw!R155C45</stp>
        <stp>EQY_FUND_CRNCY=USD</stp>
        <stp>FA_ADJUSTED=Y</stp>
        <tr r="AS155" s="4"/>
      </tp>
      <tp>
        <v>15259.535</v>
        <stp/>
        <stp>##V3_BDPV12</stp>
        <stp>CRM US Equity</stp>
        <stp>BEST_SALES</stp>
        <stp>[new model.xlsx]Raw (2)!R79C36</stp>
        <stp>BEST_FPERIOD_OVERRIDE=1TY</stp>
        <stp>EQY_FUND_CRNCY=USD</stp>
        <stp>FA_ADJUSTED=Y</stp>
        <tr r="AJ79" s="12"/>
      </tp>
      <tp>
        <v>-22.656739999999999</v>
        <stp/>
        <stp>##V3_BDPV12</stp>
        <stp>APTI US Equity</stp>
        <stp>TRAIL_12M_NET_INC</stp>
        <stp>[new model.xlsx]Raw!R159C45</stp>
        <stp>EQY_FUND_CRNCY=USD</stp>
        <stp>FA_ADJUSTED=Y</stp>
        <tr r="AS159" s="4"/>
      </tp>
      <tp>
        <v>-47.606999999999999</v>
        <stp/>
        <stp>##V3_BDPV12</stp>
        <stp>ALTR US Equity</stp>
        <stp>TRAIL_12M_NET_INC</stp>
        <stp>[new model.xlsx]Raw!R112C45</stp>
        <stp>EQY_FUND_CRNCY=USD</stp>
        <stp>FA_ADJUSTED=Y</stp>
        <tr r="AS112" s="4"/>
      </tp>
      <tp>
        <v>36.975999999999999</v>
        <stp/>
        <stp>##V3_BDPV12</stp>
        <stp>MSTR US Equity</stp>
        <stp>TRAIL_12M_NET_INC</stp>
        <stp>[new model.xlsx]Raw!R151C45</stp>
        <stp>EQY_FUND_CRNCY=USD</stp>
        <stp>FA_ADJUSTED=Y</stp>
        <tr r="AS151" s="4"/>
      </tp>
      <tp>
        <v>2.3522700000000003</v>
        <stp/>
        <stp>##V3_BDPV12</stp>
        <stp>ATTU US Equity</stp>
        <stp>TRAIL_12M_NET_INC</stp>
        <stp>[new model.xlsx]Raw!R196C45</stp>
        <stp>EQY_FUND_CRNCY=USD</stp>
        <stp>FA_ADJUSTED=Y</stp>
        <tr r="AS196" s="4"/>
      </tp>
      <tp>
        <v>296.70499999999998</v>
        <stp/>
        <stp>##V3_BDPV12</stp>
        <stp>DSG CN Equity</stp>
        <stp>BEST_SALES</stp>
        <stp>[new model.xlsx]Raw (2)!R89C36</stp>
        <stp>BEST_FPERIOD_OVERRIDE=1TY</stp>
        <stp>EQY_FUND_CRNCY=USD</stp>
        <stp>FA_ADJUSTED=Y</stp>
        <tr r="AJ89" s="12"/>
      </tp>
      <tp>
        <v>237.15</v>
        <stp/>
        <stp>##V3_BDPV12</stp>
        <stp>ATEN US Equity</stp>
        <stp>BEST_SALES</stp>
        <stp>[new model.xlsx]Raw!R189C36</stp>
        <stp>BEST_FPERIOD_OVERRIDE=1TY</stp>
        <stp>EQY_FUND_CRNCY=USD</stp>
        <stp>FA_ADJUSTED=Y</stp>
        <tr r="AJ189" s="4"/>
      </tp>
      <tp>
        <v>56.076000000000001</v>
        <stp/>
        <stp>##V3_BDPV12</stp>
        <stp>AZPN US Equity</stp>
        <stp>IS_GENL_&amp;_ADMIN_EXPN_COMP_BASIS</stp>
        <stp>[new model.xlsx]Raw (2)!R99C42</stp>
        <stp>BEST_FPERIOD_OVERRIDE=1TY</stp>
        <stp>EQY_FUND_CRNCY=USD</stp>
        <stp>FA_ADJUSTED=Y</stp>
        <tr r="AP99" s="12"/>
      </tp>
      <tp>
        <v>12631.5172</v>
        <stp/>
        <stp>##V3_BDHV12</stp>
        <stp>TTWO US Equity</stp>
        <stp>CUR_MKT_CAP</stp>
        <stp>10/24/2018</stp>
        <stp>10/24/2018</stp>
        <stp>[new model.xlsx]Raw (2)!R71C32</stp>
        <stp>EQY_FUND_CRNCY=USD</stp>
        <tr r="AF71" s="12"/>
      </tp>
      <tp>
        <v>23.873999999999999</v>
        <stp/>
        <stp>##V3_BDPV12</stp>
        <stp>BL US EQUITY</stp>
        <stp>IS_RD_EXPEND</stp>
        <stp>[new model.xlsx]Raw (2)!R48C40</stp>
        <stp>BEST_FPERIOD_OVERRIDE=1TY</stp>
        <stp>EQY_FUND_CRNCY=USD</stp>
        <stp>FA_ADJUSTED=Y</stp>
        <tr r="AN48" s="12"/>
      </tp>
      <tp>
        <v>532.57029999999997</v>
        <stp/>
        <stp>##V3_BDHV12</stp>
        <stp>SDL LN Equity</stp>
        <stp>CUR_MKT_CAP</stp>
        <stp>10/24/2018</stp>
        <stp>10/24/2018</stp>
        <stp>[new model.xlsx]Raw (2)!R104C32</stp>
        <stp>EQY_FUND_CRNCY=USD</stp>
        <tr r="AF104" s="12"/>
      </tp>
      <tp t="s">
        <v>Application Software</v>
        <stp/>
        <stp>##V3_BDPV12</stp>
        <stp>AVLR US Equity</stp>
        <stp>GICS_SUB_INDUSTRY_NAME</stp>
        <stp>[new model.xlsx]Raw (2)!R26C31</stp>
        <tr r="AE26" s="12"/>
      </tp>
      <tp>
        <v>22.895</v>
        <stp/>
        <stp>##V3_BDPV12</stp>
        <stp>EVBG US Equity</stp>
        <stp>IS_GENL_&amp;_ADMIN_EXPN_COMP_BASIS</stp>
        <stp>[new model.xlsx]Raw (2)!R25C42</stp>
        <stp>BEST_FPERIOD_OVERRIDE=1TY</stp>
        <stp>EQY_FUND_CRNCY=USD</stp>
        <stp>FA_ADJUSTED=Y</stp>
        <tr r="AP25" s="12"/>
      </tp>
      <tp>
        <v>26.823</v>
        <stp/>
        <stp>##V3_BDPV12</stp>
        <stp>VRNS US Equity</stp>
        <stp>IS_GENL_&amp;_ADMIN_EXPN_COMP_BASIS</stp>
        <stp>[new model.xlsx]Raw (2)!R61C42</stp>
        <stp>BEST_FPERIOD_OVERRIDE=1TY</stp>
        <stp>EQY_FUND_CRNCY=USD</stp>
        <stp>FA_ADJUSTED=Y</stp>
        <tr r="AP61" s="12"/>
      </tp>
      <tp>
        <v>120.17400000000001</v>
        <stp/>
        <stp>##V3_BDPV12</stp>
        <stp>SSNC US Equity</stp>
        <stp>IS_GENL_&amp;_ADMIN_EXPN_COMP_BASIS</stp>
        <stp>[new model.xlsx]Raw (2)!R70C42</stp>
        <stp>BEST_FPERIOD_OVERRIDE=1TY</stp>
        <stp>EQY_FUND_CRNCY=USD</stp>
        <stp>FA_ADJUSTED=Y</stp>
        <tr r="AP70" s="12"/>
      </tp>
      <tp t="s">
        <v>Application Software</v>
        <stp/>
        <stp>##V3_BDPV12</stp>
        <stp>EVBG US Equity</stp>
        <stp>GICS_SUB_INDUSTRY_NAME</stp>
        <stp>[new model.xlsx]Raw (2)!R25C31</stp>
        <tr r="AE25" s="12"/>
      </tp>
      <tp>
        <v>145.4</v>
        <stp/>
        <stp>##V3_BDPV12</stp>
        <stp>ATHN US Equity</stp>
        <stp>IS_GENL_&amp;_ADMIN_EXPN_COMP_BASIS</stp>
        <stp>[new model.xlsx]Raw (2)!R97C42</stp>
        <stp>BEST_FPERIOD_OVERRIDE=1TY</stp>
        <stp>EQY_FUND_CRNCY=USD</stp>
        <stp>FA_ADJUSTED=Y</stp>
        <tr r="AP97" s="12"/>
      </tp>
      <tp>
        <v>78.2</v>
        <stp/>
        <stp>##V3_BDPV12</stp>
        <stp>SMAR US Equity</stp>
        <stp>BEST_GROSS_MARGIN</stp>
        <stp>[new model.xlsx]Raw (2)!R14C39</stp>
        <stp>BEST_FPERIOD_OVERRIDE=1TY</stp>
        <stp>EQY_FUND_CRNCY=USD</stp>
        <stp>FA_ADJUSTED=Y</stp>
        <tr r="AM14" s="12"/>
      </tp>
      <tp>
        <v>21.199000000000002</v>
        <stp/>
        <stp>##V3_BDPV12</stp>
        <stp>APPF US EQUITY</stp>
        <stp>IS_GENL_&amp;_ADMIN_EXPN_COMP_BASIS</stp>
        <stp>[new model.xlsx]Raw (2)!R43C42</stp>
        <stp>BEST_FPERIOD_OVERRIDE=1TY</stp>
        <stp>EQY_FUND_CRNCY=USD</stp>
        <stp>FA_ADJUSTED=Y</stp>
        <tr r="AP43" s="12"/>
      </tp>
      <tp>
        <v>23.690999999999999</v>
        <stp/>
        <stp>##V3_BDPV12</stp>
        <stp>KXS CN Equity</stp>
        <stp>IS_RD_EXPEND</stp>
        <stp>[new model.xlsx]Raw!R139C40</stp>
        <stp>BEST_FPERIOD_OVERRIDE=1TY</stp>
        <stp>EQY_FUND_CRNCY=USD</stp>
        <stp>FA_ADJUSTED=Y</stp>
        <tr r="AN139" s="4"/>
      </tp>
      <tp>
        <v>33.331000000000003</v>
        <stp/>
        <stp>##V3_BDPV12</stp>
        <stp>SAIL US Equity</stp>
        <stp>IS_RD_EXPEND</stp>
        <stp>[new model.xlsx]Raw!R118C40</stp>
        <stp>BEST_FPERIOD_OVERRIDE=1TY</stp>
        <stp>EQY_FUND_CRNCY=USD</stp>
        <stp>FA_ADJUSTED=Y</stp>
        <tr r="AN118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16'!$AA$2</c:f>
          <c:strCache>
            <c:ptCount val="1"/>
            <c:pt idx="0">
              <c:v>Forecasts and 95.0% confidence limits for means and forecasts
Model 16 for EV_Rev    (4 variables, n=121)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16'!$CG$47</c:f>
              </c:numRef>
            </c:plus>
            <c:minus>
              <c:numRef>
                <c:f>'Model 16'!$CG$47</c:f>
              </c:numRef>
            </c:minus>
          </c:errBars>
          <c:val>
            <c:numRef>
              <c:f>'Model 16'!$B$47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049-8332-1B4D971955E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16'!$A$47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16'!$H$46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16'!$H$47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049-8332-1B4D971955E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16'!$A$47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16'!$G$46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16'!$G$47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0A7-4049-8332-1B4D971955E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16'!$A$47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105328"/>
        <c:axId val="513106112"/>
      </c:lineChart>
      <c:catAx>
        <c:axId val="513105328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513106112"/>
        <c:crossesAt val="0"/>
        <c:auto val="1"/>
        <c:lblAlgn val="ctr"/>
        <c:lblOffset val="100"/>
        <c:noMultiLvlLbl val="0"/>
      </c:catAx>
      <c:valAx>
        <c:axId val="5131061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51310532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16'!$AA$3</c:f>
          <c:strCache>
            <c:ptCount val="1"/>
            <c:pt idx="0">
              <c:v>Actual and Predicted -vs- Observation #
Model 16 for EV_Rev    (4 variables, n=121)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6.0739128685507477</c:v>
              </c:pt>
              <c:pt idx="1">
                <c:v>8.405979501872979</c:v>
              </c:pt>
              <c:pt idx="2">
                <c:v>4.2819173577627767</c:v>
              </c:pt>
              <c:pt idx="3">
                <c:v>16.244587217549903</c:v>
              </c:pt>
              <c:pt idx="4">
                <c:v>3.0304767971825153</c:v>
              </c:pt>
              <c:pt idx="5">
                <c:v>4.9626469266478219</c:v>
              </c:pt>
              <c:pt idx="6">
                <c:v>5.0403782767313832</c:v>
              </c:pt>
              <c:pt idx="7">
                <c:v>4.3851549979818829</c:v>
              </c:pt>
              <c:pt idx="8">
                <c:v>6.8486821580377111</c:v>
              </c:pt>
              <c:pt idx="9">
                <c:v>8.8228827508875813</c:v>
              </c:pt>
              <c:pt idx="10">
                <c:v>6.1711440295976496</c:v>
              </c:pt>
              <c:pt idx="11">
                <c:v>7.5790309498922568</c:v>
              </c:pt>
              <c:pt idx="12">
                <c:v>13.781501875059311</c:v>
              </c:pt>
              <c:pt idx="13">
                <c:v>14.998912459019817</c:v>
              </c:pt>
              <c:pt idx="14">
                <c:v>6.4165872222518496</c:v>
              </c:pt>
              <c:pt idx="15">
                <c:v>3.9623645009432589</c:v>
              </c:pt>
              <c:pt idx="16">
                <c:v>5.4928569017809679</c:v>
              </c:pt>
              <c:pt idx="17">
                <c:v>8.6072936991121516</c:v>
              </c:pt>
              <c:pt idx="18">
                <c:v>8.6317822551499823</c:v>
              </c:pt>
              <c:pt idx="19">
                <c:v>8.4314404888257499</c:v>
              </c:pt>
              <c:pt idx="20">
                <c:v>7.494461652207109</c:v>
              </c:pt>
              <c:pt idx="21">
                <c:v>14.87319186873027</c:v>
              </c:pt>
              <c:pt idx="22">
                <c:v>13.80264657246844</c:v>
              </c:pt>
              <c:pt idx="23">
                <c:v>3.3505499743254004</c:v>
              </c:pt>
              <c:pt idx="24">
                <c:v>9.6667303011646322</c:v>
              </c:pt>
              <c:pt idx="25">
                <c:v>5.397203530724207</c:v>
              </c:pt>
              <c:pt idx="26">
                <c:v>12.341002906740716</c:v>
              </c:pt>
              <c:pt idx="27">
                <c:v>9.7835447500662127</c:v>
              </c:pt>
              <c:pt idx="28">
                <c:v>11.057836911899347</c:v>
              </c:pt>
              <c:pt idx="29">
                <c:v>17.244657073674794</c:v>
              </c:pt>
              <c:pt idx="30">
                <c:v>6.7995780656109917</c:v>
              </c:pt>
              <c:pt idx="31">
                <c:v>8.4313421144344218</c:v>
              </c:pt>
              <c:pt idx="32">
                <c:v>7.7263998579922211</c:v>
              </c:pt>
              <c:pt idx="33">
                <c:v>3.7845551496307817</c:v>
              </c:pt>
              <c:pt idx="34">
                <c:v>10.734431432785303</c:v>
              </c:pt>
              <c:pt idx="35">
                <c:v>8.8058083841738704</c:v>
              </c:pt>
              <c:pt idx="36">
                <c:v>11.578912315589761</c:v>
              </c:pt>
              <c:pt idx="37">
                <c:v>3.6876907194425934</c:v>
              </c:pt>
              <c:pt idx="38">
                <c:v>8.0903977346864426</c:v>
              </c:pt>
              <c:pt idx="39">
                <c:v>6.6975160973945673</c:v>
              </c:pt>
              <c:pt idx="40">
                <c:v>3.5961818133555128</c:v>
              </c:pt>
              <c:pt idx="41">
                <c:v>4.5666477547702611</c:v>
              </c:pt>
              <c:pt idx="42">
                <c:v>4.2973055477195112</c:v>
              </c:pt>
              <c:pt idx="43">
                <c:v>3.553216316167136</c:v>
              </c:pt>
              <c:pt idx="44">
                <c:v>14.861419475569958</c:v>
              </c:pt>
              <c:pt idx="45">
                <c:v>16.751270540623491</c:v>
              </c:pt>
              <c:pt idx="46">
                <c:v>8.482147237151251</c:v>
              </c:pt>
              <c:pt idx="47">
                <c:v>4.0279244294026775</c:v>
              </c:pt>
              <c:pt idx="48">
                <c:v>9.1242249141037206</c:v>
              </c:pt>
              <c:pt idx="49">
                <c:v>15.777604713227186</c:v>
              </c:pt>
              <c:pt idx="50">
                <c:v>3.2369381488124351</c:v>
              </c:pt>
              <c:pt idx="51">
                <c:v>5.0692676563895098</c:v>
              </c:pt>
              <c:pt idx="52">
                <c:v>7.0573659717429269</c:v>
              </c:pt>
              <c:pt idx="53">
                <c:v>5.2193951657931921</c:v>
              </c:pt>
              <c:pt idx="54">
                <c:v>4.6597305248887695</c:v>
              </c:pt>
              <c:pt idx="55">
                <c:v>5.4855305487078994</c:v>
              </c:pt>
              <c:pt idx="56">
                <c:v>9.9139302995662302</c:v>
              </c:pt>
              <c:pt idx="57">
                <c:v>11.85648084293884</c:v>
              </c:pt>
              <c:pt idx="58">
                <c:v>22.467830979838748</c:v>
              </c:pt>
              <c:pt idx="59">
                <c:v>5.0521327571755377</c:v>
              </c:pt>
              <c:pt idx="60">
                <c:v>9.2367482147325468</c:v>
              </c:pt>
              <c:pt idx="61">
                <c:v>14.554801675289482</c:v>
              </c:pt>
              <c:pt idx="62">
                <c:v>6.473576229902072</c:v>
              </c:pt>
              <c:pt idx="63">
                <c:v>5.291464596351231</c:v>
              </c:pt>
              <c:pt idx="64">
                <c:v>3.1700619223842232</c:v>
              </c:pt>
              <c:pt idx="65">
                <c:v>13.117476745709421</c:v>
              </c:pt>
              <c:pt idx="66">
                <c:v>10.673920095443743</c:v>
              </c:pt>
              <c:pt idx="67">
                <c:v>7.2006525678528055</c:v>
              </c:pt>
              <c:pt idx="68">
                <c:v>5.5497190152101465</c:v>
              </c:pt>
              <c:pt idx="69">
                <c:v>9.1623513917404615</c:v>
              </c:pt>
              <c:pt idx="70">
                <c:v>9.5690336011449766</c:v>
              </c:pt>
              <c:pt idx="71">
                <c:v>12.179941347200387</c:v>
              </c:pt>
              <c:pt idx="72">
                <c:v>6.7534491374941066</c:v>
              </c:pt>
              <c:pt idx="73">
                <c:v>9.0514543449026164</c:v>
              </c:pt>
              <c:pt idx="74">
                <c:v>9.679609598549451</c:v>
              </c:pt>
              <c:pt idx="75">
                <c:v>3.9945480509117797</c:v>
              </c:pt>
              <c:pt idx="76">
                <c:v>6.7505558121124158</c:v>
              </c:pt>
              <c:pt idx="77">
                <c:v>10.876286242974013</c:v>
              </c:pt>
              <c:pt idx="78">
                <c:v>4.4908074310281174</c:v>
              </c:pt>
              <c:pt idx="79">
                <c:v>8.8287788008931152</c:v>
              </c:pt>
              <c:pt idx="80">
                <c:v>4.7603930115540498</c:v>
              </c:pt>
              <c:pt idx="81">
                <c:v>11.848405086788029</c:v>
              </c:pt>
              <c:pt idx="82">
                <c:v>6.8716627546177129</c:v>
              </c:pt>
              <c:pt idx="83">
                <c:v>8.9161560112089067</c:v>
              </c:pt>
              <c:pt idx="84">
                <c:v>6.524921793063541</c:v>
              </c:pt>
              <c:pt idx="85">
                <c:v>6.8152068050041343</c:v>
              </c:pt>
              <c:pt idx="86">
                <c:v>3.4921278591528968</c:v>
              </c:pt>
              <c:pt idx="87">
                <c:v>4.4463076619771114</c:v>
              </c:pt>
              <c:pt idx="88">
                <c:v>6.0297203138158766</c:v>
              </c:pt>
              <c:pt idx="89">
                <c:v>10.497366882585414</c:v>
              </c:pt>
              <c:pt idx="90">
                <c:v>5.6924428545236712</c:v>
              </c:pt>
              <c:pt idx="91">
                <c:v>4.6560804107299809</c:v>
              </c:pt>
              <c:pt idx="92">
                <c:v>5.194544536837423</c:v>
              </c:pt>
              <c:pt idx="93">
                <c:v>6.5848614235065375</c:v>
              </c:pt>
              <c:pt idx="94">
                <c:v>10.66609874313516</c:v>
              </c:pt>
              <c:pt idx="95">
                <c:v>2.2672898692591894</c:v>
              </c:pt>
              <c:pt idx="96">
                <c:v>4.3861318210659901</c:v>
              </c:pt>
              <c:pt idx="97">
                <c:v>4.7822922843776761</c:v>
              </c:pt>
              <c:pt idx="98">
                <c:v>5.4709495393238363</c:v>
              </c:pt>
              <c:pt idx="99">
                <c:v>3.6840805425402654</c:v>
              </c:pt>
              <c:pt idx="100">
                <c:v>13.079168592601427</c:v>
              </c:pt>
              <c:pt idx="101">
                <c:v>6.5029585116891679</c:v>
              </c:pt>
              <c:pt idx="102">
                <c:v>3.1261234370689972</c:v>
              </c:pt>
              <c:pt idx="103">
                <c:v>2.2580376340856949</c:v>
              </c:pt>
              <c:pt idx="104">
                <c:v>17.748484580908862</c:v>
              </c:pt>
              <c:pt idx="105">
                <c:v>1.4192394945218827</c:v>
              </c:pt>
              <c:pt idx="106">
                <c:v>2.0845468026345038</c:v>
              </c:pt>
              <c:pt idx="107">
                <c:v>2.9872603654706951</c:v>
              </c:pt>
              <c:pt idx="108">
                <c:v>10.846570118058157</c:v>
              </c:pt>
              <c:pt idx="109">
                <c:v>3.0324282434353118</c:v>
              </c:pt>
              <c:pt idx="110">
                <c:v>13.295965615260796</c:v>
              </c:pt>
              <c:pt idx="111">
                <c:v>1.3798672786228776</c:v>
              </c:pt>
              <c:pt idx="112">
                <c:v>1.8922186261158191</c:v>
              </c:pt>
              <c:pt idx="113">
                <c:v>2.5730514031152456</c:v>
              </c:pt>
              <c:pt idx="114">
                <c:v>5.505567784072456</c:v>
              </c:pt>
              <c:pt idx="115">
                <c:v>4.1829782557931896</c:v>
              </c:pt>
              <c:pt idx="116">
                <c:v>1.2564512643181329</c:v>
              </c:pt>
              <c:pt idx="117">
                <c:v>2.094648772085701</c:v>
              </c:pt>
              <c:pt idx="118">
                <c:v>2.3407707391181458</c:v>
              </c:pt>
              <c:pt idx="119">
                <c:v>3.1716395354047759</c:v>
              </c:pt>
              <c:pt idx="120">
                <c:v>2.1984070980367059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D1-411C-BFCA-01BBC1E01F0A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7.0496314261951198</c:v>
              </c:pt>
              <c:pt idx="1">
                <c:v>13.657219449003836</c:v>
              </c:pt>
              <c:pt idx="2">
                <c:v>5.4144642000174059</c:v>
              </c:pt>
              <c:pt idx="3">
                <c:v>8.3365156359744681</c:v>
              </c:pt>
              <c:pt idx="4">
                <c:v>4.5209689221164346</c:v>
              </c:pt>
              <c:pt idx="5">
                <c:v>5.4914024011519533</c:v>
              </c:pt>
              <c:pt idx="6">
                <c:v>7.5591465930105581</c:v>
              </c:pt>
              <c:pt idx="7">
                <c:v>5.0624476568805115</c:v>
              </c:pt>
              <c:pt idx="8">
                <c:v>5.3986276327844926</c:v>
              </c:pt>
              <c:pt idx="9">
                <c:v>9.4970951299353441</c:v>
              </c:pt>
              <c:pt idx="10">
                <c:v>5.3559188906938271</c:v>
              </c:pt>
              <c:pt idx="11">
                <c:v>7.0719192982084067</c:v>
              </c:pt>
              <c:pt idx="12">
                <c:v>9.0682744081221482</c:v>
              </c:pt>
              <c:pt idx="13">
                <c:v>6.3519347142528808</c:v>
              </c:pt>
              <c:pt idx="14">
                <c:v>11.517980275971022</c:v>
              </c:pt>
              <c:pt idx="15">
                <c:v>4.1005758437652986</c:v>
              </c:pt>
              <c:pt idx="16">
                <c:v>6.9509659686580658</c:v>
              </c:pt>
              <c:pt idx="17">
                <c:v>5.5839544759686124</c:v>
              </c:pt>
              <c:pt idx="18">
                <c:v>7.7598840184590898</c:v>
              </c:pt>
              <c:pt idx="19">
                <c:v>6.5434054367763785</c:v>
              </c:pt>
              <c:pt idx="20">
                <c:v>6.7413309137419688</c:v>
              </c:pt>
              <c:pt idx="21">
                <c:v>8.298369877553661</c:v>
              </c:pt>
              <c:pt idx="22">
                <c:v>6.1277843466359769</c:v>
              </c:pt>
              <c:pt idx="23">
                <c:v>4.1541052232368614</c:v>
              </c:pt>
              <c:pt idx="24">
                <c:v>4.9855973770132191</c:v>
              </c:pt>
              <c:pt idx="25">
                <c:v>7.1412876054102803</c:v>
              </c:pt>
              <c:pt idx="26">
                <c:v>8.071518651057751</c:v>
              </c:pt>
              <c:pt idx="27">
                <c:v>8.4759429351902096</c:v>
              </c:pt>
              <c:pt idx="28">
                <c:v>9.0219200265587904</c:v>
              </c:pt>
              <c:pt idx="29">
                <c:v>9.6561339294164714</c:v>
              </c:pt>
              <c:pt idx="30">
                <c:v>6.3688860030020678</c:v>
              </c:pt>
              <c:pt idx="31">
                <c:v>8.4512099913037559</c:v>
              </c:pt>
              <c:pt idx="32">
                <c:v>9.1478422372760875</c:v>
              </c:pt>
              <c:pt idx="33">
                <c:v>4.2988667803618927</c:v>
              </c:pt>
              <c:pt idx="34">
                <c:v>9.0560712529201215</c:v>
              </c:pt>
              <c:pt idx="35">
                <c:v>9.4509529861269517</c:v>
              </c:pt>
              <c:pt idx="36">
                <c:v>9.1187097285687244</c:v>
              </c:pt>
              <c:pt idx="37">
                <c:v>6.2949926893370023</c:v>
              </c:pt>
              <c:pt idx="38">
                <c:v>9.1496232826394532</c:v>
              </c:pt>
              <c:pt idx="39">
                <c:v>6.827098432019076</c:v>
              </c:pt>
              <c:pt idx="40">
                <c:v>5.5039152827989639</c:v>
              </c:pt>
              <c:pt idx="41">
                <c:v>5.5973170226344973</c:v>
              </c:pt>
              <c:pt idx="42">
                <c:v>4.0754493680921779</c:v>
              </c:pt>
              <c:pt idx="43">
                <c:v>4.0781334268811928</c:v>
              </c:pt>
              <c:pt idx="44">
                <c:v>7.8232181870884787</c:v>
              </c:pt>
              <c:pt idx="45">
                <c:v>11.242647518062007</c:v>
              </c:pt>
              <c:pt idx="46">
                <c:v>6.4885080826109593</c:v>
              </c:pt>
              <c:pt idx="47">
                <c:v>5.5913498777514175</c:v>
              </c:pt>
              <c:pt idx="48">
                <c:v>10.619503615510459</c:v>
              </c:pt>
              <c:pt idx="49">
                <c:v>12.851141977614246</c:v>
              </c:pt>
              <c:pt idx="50">
                <c:v>5.4419411912533633</c:v>
              </c:pt>
              <c:pt idx="51">
                <c:v>3.5221233664870155</c:v>
              </c:pt>
              <c:pt idx="52">
                <c:v>4.6230768973823606</c:v>
              </c:pt>
              <c:pt idx="53">
                <c:v>5.5598765666469792</c:v>
              </c:pt>
              <c:pt idx="54">
                <c:v>7.9376349313806038</c:v>
              </c:pt>
              <c:pt idx="55">
                <c:v>5.4777931920208349</c:v>
              </c:pt>
              <c:pt idx="56">
                <c:v>6.8131958955983496</c:v>
              </c:pt>
              <c:pt idx="57">
                <c:v>9.6035129607551877</c:v>
              </c:pt>
              <c:pt idx="58">
                <c:v>15.247142075801191</c:v>
              </c:pt>
              <c:pt idx="59">
                <c:v>8.5344699392311867</c:v>
              </c:pt>
              <c:pt idx="60">
                <c:v>5.5163652700504358</c:v>
              </c:pt>
              <c:pt idx="61">
                <c:v>10.865711727981173</c:v>
              </c:pt>
              <c:pt idx="62">
                <c:v>5.9814894401774801</c:v>
              </c:pt>
              <c:pt idx="63">
                <c:v>6.8991578579616046</c:v>
              </c:pt>
              <c:pt idx="64">
                <c:v>7.0493495720656494</c:v>
              </c:pt>
              <c:pt idx="65">
                <c:v>10.344927488838787</c:v>
              </c:pt>
              <c:pt idx="66">
                <c:v>8.5277106729454317</c:v>
              </c:pt>
              <c:pt idx="67">
                <c:v>7.9353587986871137</c:v>
              </c:pt>
              <c:pt idx="68">
                <c:v>5.0572254161893362</c:v>
              </c:pt>
              <c:pt idx="69">
                <c:v>6.3469176092751578</c:v>
              </c:pt>
              <c:pt idx="70">
                <c:v>6.2946399412441938</c:v>
              </c:pt>
              <c:pt idx="71">
                <c:v>6.8933153451721374</c:v>
              </c:pt>
              <c:pt idx="72">
                <c:v>7.9288860924158264</c:v>
              </c:pt>
              <c:pt idx="73">
                <c:v>9.6430494577755717</c:v>
              </c:pt>
              <c:pt idx="74">
                <c:v>9.825684579872485</c:v>
              </c:pt>
              <c:pt idx="75">
                <c:v>7.0714677277345626</c:v>
              </c:pt>
              <c:pt idx="76">
                <c:v>8.714786307816544</c:v>
              </c:pt>
              <c:pt idx="77">
                <c:v>6.344099303337007</c:v>
              </c:pt>
              <c:pt idx="78">
                <c:v>6.4865386478208595</c:v>
              </c:pt>
              <c:pt idx="79">
                <c:v>5.6612166314811265</c:v>
              </c:pt>
              <c:pt idx="80">
                <c:v>7.889625760899035</c:v>
              </c:pt>
              <c:pt idx="81">
                <c:v>9.3963299651222201</c:v>
              </c:pt>
              <c:pt idx="82">
                <c:v>8.9456138303721513</c:v>
              </c:pt>
              <c:pt idx="83">
                <c:v>10.617903395722864</c:v>
              </c:pt>
              <c:pt idx="84">
                <c:v>7.6093234195902593</c:v>
              </c:pt>
              <c:pt idx="85">
                <c:v>5.742388096948309</c:v>
              </c:pt>
              <c:pt idx="86">
                <c:v>4.5203830551860626</c:v>
              </c:pt>
              <c:pt idx="87">
                <c:v>8.7963800708685564</c:v>
              </c:pt>
              <c:pt idx="88">
                <c:v>6.8998702103196212</c:v>
              </c:pt>
              <c:pt idx="89">
                <c:v>7.4767772075874745</c:v>
              </c:pt>
              <c:pt idx="90">
                <c:v>5.7300690360297128</c:v>
              </c:pt>
              <c:pt idx="91">
                <c:v>7.4467594194434312</c:v>
              </c:pt>
              <c:pt idx="92">
                <c:v>6.4630466684241838</c:v>
              </c:pt>
              <c:pt idx="93">
                <c:v>5.9658160358036483</c:v>
              </c:pt>
              <c:pt idx="94">
                <c:v>11.231904702479065</c:v>
              </c:pt>
              <c:pt idx="95">
                <c:v>5.0578817758914809</c:v>
              </c:pt>
              <c:pt idx="96">
                <c:v>4.4411179260093618</c:v>
              </c:pt>
              <c:pt idx="97">
                <c:v>7.1167039728005967</c:v>
              </c:pt>
              <c:pt idx="98">
                <c:v>8.3541448917584926</c:v>
              </c:pt>
              <c:pt idx="99">
                <c:v>8.505013480184326</c:v>
              </c:pt>
              <c:pt idx="100">
                <c:v>7.7194138816670481</c:v>
              </c:pt>
              <c:pt idx="101">
                <c:v>8.23487796940287</c:v>
              </c:pt>
              <c:pt idx="102">
                <c:v>5.5533656716010675</c:v>
              </c:pt>
              <c:pt idx="103">
                <c:v>5.9382158467319393</c:v>
              </c:pt>
              <c:pt idx="104">
                <c:v>19.013801657718023</c:v>
              </c:pt>
              <c:pt idx="105">
                <c:v>5.6975133990545519</c:v>
              </c:pt>
              <c:pt idx="106">
                <c:v>4.1174324810534486</c:v>
              </c:pt>
              <c:pt idx="107">
                <c:v>6.3201975171638303</c:v>
              </c:pt>
              <c:pt idx="108">
                <c:v>18.460351890540377</c:v>
              </c:pt>
              <c:pt idx="109">
                <c:v>4.0335639029870087</c:v>
              </c:pt>
              <c:pt idx="110">
                <c:v>8.0298237977929539</c:v>
              </c:pt>
              <c:pt idx="111">
                <c:v>3.576258322206705</c:v>
              </c:pt>
              <c:pt idx="112">
                <c:v>7.3488128599581302</c:v>
              </c:pt>
              <c:pt idx="113">
                <c:v>4.8693124883209808</c:v>
              </c:pt>
              <c:pt idx="114">
                <c:v>10.365271408684098</c:v>
              </c:pt>
              <c:pt idx="115">
                <c:v>8.1059805405264598</c:v>
              </c:pt>
              <c:pt idx="116">
                <c:v>5.4290712019220635</c:v>
              </c:pt>
              <c:pt idx="117">
                <c:v>6.371884768604259</c:v>
              </c:pt>
              <c:pt idx="118">
                <c:v>4.325305523970858</c:v>
              </c:pt>
              <c:pt idx="119">
                <c:v>5.0386267550551</c:v>
              </c:pt>
              <c:pt idx="120">
                <c:v>5.8366367476751737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CD1-411C-BFCA-01BBC1E01F0A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16'!$CG$47</c:f>
              </c:numRef>
            </c:plus>
            <c:minus>
              <c:numRef>
                <c:f>'Model 16'!$CG$47</c:f>
              </c:numRef>
            </c:minus>
          </c:errBars>
          <c:xVal>
            <c:numRef>
              <c:f>'Model 16'!$A$47:$A$47</c:f>
            </c:numRef>
          </c:xVal>
          <c:yVal>
            <c:numRef>
              <c:f>'Model 16'!$B$47:$B$47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CD1-411C-BFCA-01BBC1E0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384040"/>
        <c:axId val="710384432"/>
      </c:scatterChart>
      <c:valAx>
        <c:axId val="710384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384432"/>
        <c:crossesAt val="0"/>
        <c:crossBetween val="midCat"/>
      </c:valAx>
      <c:valAx>
        <c:axId val="71038443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038404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cat>
          <c:val>
            <c:numLit>
              <c:formatCode>General</c:formatCode>
              <c:ptCount val="121"/>
              <c:pt idx="0">
                <c:v>-0.9757185576443721</c:v>
              </c:pt>
              <c:pt idx="1">
                <c:v>-5.2512399471308573</c:v>
              </c:pt>
              <c:pt idx="2">
                <c:v>-1.1325468422546292</c:v>
              </c:pt>
              <c:pt idx="3">
                <c:v>7.9080715815754345</c:v>
              </c:pt>
              <c:pt idx="4">
                <c:v>-1.4904921249339194</c:v>
              </c:pt>
              <c:pt idx="5">
                <c:v>-0.52875547450413141</c:v>
              </c:pt>
              <c:pt idx="6">
                <c:v>-2.518768316279175</c:v>
              </c:pt>
              <c:pt idx="7">
                <c:v>-0.67729265889862855</c:v>
              </c:pt>
              <c:pt idx="8">
                <c:v>1.4500545252532184</c:v>
              </c:pt>
              <c:pt idx="9">
                <c:v>-0.67421237904776277</c:v>
              </c:pt>
              <c:pt idx="10">
                <c:v>0.81522513890382253</c:v>
              </c:pt>
              <c:pt idx="11">
                <c:v>0.50711165168385008</c:v>
              </c:pt>
              <c:pt idx="12">
                <c:v>4.7132274669371625</c:v>
              </c:pt>
              <c:pt idx="13">
                <c:v>8.6469777447669358</c:v>
              </c:pt>
              <c:pt idx="14">
                <c:v>-5.1013930537191721</c:v>
              </c:pt>
              <c:pt idx="15">
                <c:v>-0.13821134282203973</c:v>
              </c:pt>
              <c:pt idx="16">
                <c:v>-1.458109066877098</c:v>
              </c:pt>
              <c:pt idx="17">
                <c:v>3.0233392231435392</c:v>
              </c:pt>
              <c:pt idx="18">
                <c:v>0.8718982366908925</c:v>
              </c:pt>
              <c:pt idx="19">
                <c:v>1.8880350520493714</c:v>
              </c:pt>
              <c:pt idx="20">
                <c:v>0.75313073846514023</c:v>
              </c:pt>
              <c:pt idx="21">
                <c:v>6.5748219911766093</c:v>
              </c:pt>
              <c:pt idx="22">
                <c:v>7.674862225832463</c:v>
              </c:pt>
              <c:pt idx="23">
                <c:v>-0.80355524891146102</c:v>
              </c:pt>
              <c:pt idx="24">
                <c:v>4.681132924151413</c:v>
              </c:pt>
              <c:pt idx="25">
                <c:v>-1.7440840746860733</c:v>
              </c:pt>
              <c:pt idx="26">
                <c:v>4.2694842556829649</c:v>
              </c:pt>
              <c:pt idx="27">
                <c:v>1.3076018148760031</c:v>
              </c:pt>
              <c:pt idx="28">
                <c:v>2.0359168853405567</c:v>
              </c:pt>
              <c:pt idx="29">
                <c:v>7.588523144258323</c:v>
              </c:pt>
              <c:pt idx="30">
                <c:v>0.4306920626089239</c:v>
              </c:pt>
              <c:pt idx="31">
                <c:v>-1.9867876869334111E-2</c:v>
              </c:pt>
              <c:pt idx="32">
                <c:v>-1.4214423792838664</c:v>
              </c:pt>
              <c:pt idx="33">
                <c:v>-0.51431163073111108</c:v>
              </c:pt>
              <c:pt idx="34">
                <c:v>1.6783601798651819</c:v>
              </c:pt>
              <c:pt idx="35">
                <c:v>-0.64514460195308132</c:v>
              </c:pt>
              <c:pt idx="36">
                <c:v>2.4602025870210369</c:v>
              </c:pt>
              <c:pt idx="37">
                <c:v>-2.6073019698944089</c:v>
              </c:pt>
              <c:pt idx="38">
                <c:v>-1.0592255479530106</c:v>
              </c:pt>
              <c:pt idx="39">
                <c:v>-0.12958233462450863</c:v>
              </c:pt>
              <c:pt idx="40">
                <c:v>-1.9077334694434511</c:v>
              </c:pt>
              <c:pt idx="41">
                <c:v>-1.0306692678642362</c:v>
              </c:pt>
              <c:pt idx="42">
                <c:v>0.22185617962733328</c:v>
              </c:pt>
              <c:pt idx="43">
                <c:v>-0.52491711071405689</c:v>
              </c:pt>
              <c:pt idx="44">
                <c:v>7.0382012884814795</c:v>
              </c:pt>
              <c:pt idx="45">
                <c:v>5.5086230225614834</c:v>
              </c:pt>
              <c:pt idx="46">
                <c:v>1.9936391545402916</c:v>
              </c:pt>
              <c:pt idx="47">
                <c:v>-1.56342544834874</c:v>
              </c:pt>
              <c:pt idx="48">
                <c:v>-1.4952787014067379</c:v>
              </c:pt>
              <c:pt idx="49">
                <c:v>2.9264627356129402</c:v>
              </c:pt>
              <c:pt idx="50">
                <c:v>-2.2050030424409282</c:v>
              </c:pt>
              <c:pt idx="51">
                <c:v>1.5471442899024943</c:v>
              </c:pt>
              <c:pt idx="52">
                <c:v>2.4342890743605663</c:v>
              </c:pt>
              <c:pt idx="53">
                <c:v>-0.34048140085378709</c:v>
              </c:pt>
              <c:pt idx="54">
                <c:v>-3.2779044064918343</c:v>
              </c:pt>
              <c:pt idx="55">
                <c:v>7.7373566870644339E-3</c:v>
              </c:pt>
              <c:pt idx="56">
                <c:v>3.1007344039678806</c:v>
              </c:pt>
              <c:pt idx="57">
                <c:v>2.2529678821836523</c:v>
              </c:pt>
              <c:pt idx="58">
                <c:v>7.2206889040375568</c:v>
              </c:pt>
              <c:pt idx="59">
                <c:v>-3.482337182055649</c:v>
              </c:pt>
              <c:pt idx="60">
                <c:v>3.7203829446821111</c:v>
              </c:pt>
              <c:pt idx="61">
                <c:v>3.6890899473083092</c:v>
              </c:pt>
              <c:pt idx="62">
                <c:v>0.49208678972459197</c:v>
              </c:pt>
              <c:pt idx="63">
                <c:v>-1.6076932616103736</c:v>
              </c:pt>
              <c:pt idx="64">
                <c:v>-3.8792876496814261</c:v>
              </c:pt>
              <c:pt idx="65">
                <c:v>2.7725492568706347</c:v>
              </c:pt>
              <c:pt idx="66">
                <c:v>2.1462094224983108</c:v>
              </c:pt>
              <c:pt idx="67">
                <c:v>-0.73470623083430819</c:v>
              </c:pt>
              <c:pt idx="68">
                <c:v>0.49249359902081036</c:v>
              </c:pt>
              <c:pt idx="69">
                <c:v>2.8154337824653037</c:v>
              </c:pt>
              <c:pt idx="70">
                <c:v>3.2743936599007828</c:v>
              </c:pt>
              <c:pt idx="71">
                <c:v>5.2866260020282496</c:v>
              </c:pt>
              <c:pt idx="72">
                <c:v>-1.1754369549217198</c:v>
              </c:pt>
              <c:pt idx="73">
                <c:v>-0.5915951128729553</c:v>
              </c:pt>
              <c:pt idx="74">
                <c:v>-0.14607498132303398</c:v>
              </c:pt>
              <c:pt idx="75">
                <c:v>-3.0769196768227829</c:v>
              </c:pt>
              <c:pt idx="76">
                <c:v>-1.9642304957041281</c:v>
              </c:pt>
              <c:pt idx="77">
                <c:v>4.5321869396370058</c:v>
              </c:pt>
              <c:pt idx="78">
                <c:v>-1.9957312167927421</c:v>
              </c:pt>
              <c:pt idx="79">
                <c:v>3.1675621694119886</c:v>
              </c:pt>
              <c:pt idx="80">
                <c:v>-3.1292327493449852</c:v>
              </c:pt>
              <c:pt idx="81">
                <c:v>2.4520751216658088</c:v>
              </c:pt>
              <c:pt idx="82">
                <c:v>-2.0739510757544384</c:v>
              </c:pt>
              <c:pt idx="83">
                <c:v>-1.7017473845139577</c:v>
              </c:pt>
              <c:pt idx="84">
                <c:v>-1.0844016265267182</c:v>
              </c:pt>
              <c:pt idx="85">
                <c:v>1.0728187080558254</c:v>
              </c:pt>
              <c:pt idx="86">
                <c:v>-1.0282551960331658</c:v>
              </c:pt>
              <c:pt idx="87">
                <c:v>-4.3500724088914451</c:v>
              </c:pt>
              <c:pt idx="88">
                <c:v>-0.87014989650374464</c:v>
              </c:pt>
              <c:pt idx="89">
                <c:v>3.0205896749979395</c:v>
              </c:pt>
              <c:pt idx="90">
                <c:v>-3.7626181506041689E-2</c:v>
              </c:pt>
              <c:pt idx="91">
                <c:v>-2.7906790087134503</c:v>
              </c:pt>
              <c:pt idx="92">
                <c:v>-1.2685021315867608</c:v>
              </c:pt>
              <c:pt idx="93">
                <c:v>0.61904538770288919</c:v>
              </c:pt>
              <c:pt idx="94">
                <c:v>-0.56580595934390487</c:v>
              </c:pt>
              <c:pt idx="95">
                <c:v>-2.7905919066322915</c:v>
              </c:pt>
              <c:pt idx="96">
                <c:v>-5.498610494337175E-2</c:v>
              </c:pt>
              <c:pt idx="97">
                <c:v>-2.3344116884229207</c:v>
              </c:pt>
              <c:pt idx="98">
                <c:v>-2.8831953524346563</c:v>
              </c:pt>
              <c:pt idx="99">
                <c:v>-4.8209329376440611</c:v>
              </c:pt>
              <c:pt idx="100">
                <c:v>5.3597547109343786</c:v>
              </c:pt>
              <c:pt idx="101">
                <c:v>-1.731919457713702</c:v>
              </c:pt>
              <c:pt idx="102">
                <c:v>-2.4272422345320703</c:v>
              </c:pt>
              <c:pt idx="103">
                <c:v>-3.6801782126462443</c:v>
              </c:pt>
              <c:pt idx="104">
                <c:v>-1.2653170768091613</c:v>
              </c:pt>
              <c:pt idx="105">
                <c:v>-4.2782739045326696</c:v>
              </c:pt>
              <c:pt idx="106">
                <c:v>-2.0328856784189449</c:v>
              </c:pt>
              <c:pt idx="107">
                <c:v>-3.3329371516931352</c:v>
              </c:pt>
              <c:pt idx="108">
                <c:v>-7.6137817724822199</c:v>
              </c:pt>
              <c:pt idx="109">
                <c:v>-1.0011356595516969</c:v>
              </c:pt>
              <c:pt idx="110">
                <c:v>5.266141817467842</c:v>
              </c:pt>
              <c:pt idx="111">
                <c:v>-2.1963910435838274</c:v>
              </c:pt>
              <c:pt idx="112">
                <c:v>-5.4565942338423108</c:v>
              </c:pt>
              <c:pt idx="113">
                <c:v>-2.2962610852057352</c:v>
              </c:pt>
              <c:pt idx="114">
                <c:v>-4.8597036246116421</c:v>
              </c:pt>
              <c:pt idx="115">
                <c:v>-3.9230022847332702</c:v>
              </c:pt>
              <c:pt idx="116">
                <c:v>-4.1726199376039306</c:v>
              </c:pt>
              <c:pt idx="117">
                <c:v>-4.2772359965185576</c:v>
              </c:pt>
              <c:pt idx="118">
                <c:v>-1.9845347848527122</c:v>
              </c:pt>
              <c:pt idx="119">
                <c:v>-1.8669872196503241</c:v>
              </c:pt>
              <c:pt idx="120">
                <c:v>-3.6382296496384678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7D4-4149-BBC8-D736655D4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0387176"/>
        <c:axId val="710387568"/>
      </c:barChart>
      <c:catAx>
        <c:axId val="71038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0.18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0387568"/>
        <c:crossesAt val="0"/>
        <c:auto val="1"/>
        <c:lblAlgn val="ctr"/>
        <c:lblOffset val="100"/>
        <c:noMultiLvlLbl val="0"/>
      </c:catAx>
      <c:valAx>
        <c:axId val="7103875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038717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7.0496314261951198</c:v>
              </c:pt>
              <c:pt idx="1">
                <c:v>13.657219449003836</c:v>
              </c:pt>
              <c:pt idx="2">
                <c:v>5.4144642000174059</c:v>
              </c:pt>
              <c:pt idx="3">
                <c:v>8.3365156359744681</c:v>
              </c:pt>
              <c:pt idx="4">
                <c:v>4.5209689221164346</c:v>
              </c:pt>
              <c:pt idx="5">
                <c:v>5.4914024011519533</c:v>
              </c:pt>
              <c:pt idx="6">
                <c:v>7.5591465930105581</c:v>
              </c:pt>
              <c:pt idx="7">
                <c:v>5.0624476568805115</c:v>
              </c:pt>
              <c:pt idx="8">
                <c:v>5.3986276327844926</c:v>
              </c:pt>
              <c:pt idx="9">
                <c:v>9.4970951299353441</c:v>
              </c:pt>
              <c:pt idx="10">
                <c:v>5.3559188906938271</c:v>
              </c:pt>
              <c:pt idx="11">
                <c:v>7.0719192982084067</c:v>
              </c:pt>
              <c:pt idx="12">
                <c:v>9.0682744081221482</c:v>
              </c:pt>
              <c:pt idx="13">
                <c:v>6.3519347142528808</c:v>
              </c:pt>
              <c:pt idx="14">
                <c:v>11.517980275971022</c:v>
              </c:pt>
              <c:pt idx="15">
                <c:v>4.1005758437652986</c:v>
              </c:pt>
              <c:pt idx="16">
                <c:v>6.9509659686580658</c:v>
              </c:pt>
              <c:pt idx="17">
                <c:v>5.5839544759686124</c:v>
              </c:pt>
              <c:pt idx="18">
                <c:v>7.7598840184590898</c:v>
              </c:pt>
              <c:pt idx="19">
                <c:v>6.5434054367763785</c:v>
              </c:pt>
              <c:pt idx="20">
                <c:v>6.7413309137419688</c:v>
              </c:pt>
              <c:pt idx="21">
                <c:v>8.298369877553661</c:v>
              </c:pt>
              <c:pt idx="22">
                <c:v>6.1277843466359769</c:v>
              </c:pt>
              <c:pt idx="23">
                <c:v>4.1541052232368614</c:v>
              </c:pt>
              <c:pt idx="24">
                <c:v>4.9855973770132191</c:v>
              </c:pt>
              <c:pt idx="25">
                <c:v>7.1412876054102803</c:v>
              </c:pt>
              <c:pt idx="26">
                <c:v>8.071518651057751</c:v>
              </c:pt>
              <c:pt idx="27">
                <c:v>8.4759429351902096</c:v>
              </c:pt>
              <c:pt idx="28">
                <c:v>9.0219200265587904</c:v>
              </c:pt>
              <c:pt idx="29">
                <c:v>9.6561339294164714</c:v>
              </c:pt>
              <c:pt idx="30">
                <c:v>6.3688860030020678</c:v>
              </c:pt>
              <c:pt idx="31">
                <c:v>8.4512099913037559</c:v>
              </c:pt>
              <c:pt idx="32">
                <c:v>9.1478422372760875</c:v>
              </c:pt>
              <c:pt idx="33">
                <c:v>4.2988667803618927</c:v>
              </c:pt>
              <c:pt idx="34">
                <c:v>9.0560712529201215</c:v>
              </c:pt>
              <c:pt idx="35">
                <c:v>9.4509529861269517</c:v>
              </c:pt>
              <c:pt idx="36">
                <c:v>9.1187097285687244</c:v>
              </c:pt>
              <c:pt idx="37">
                <c:v>6.2949926893370023</c:v>
              </c:pt>
              <c:pt idx="38">
                <c:v>9.1496232826394532</c:v>
              </c:pt>
              <c:pt idx="39">
                <c:v>6.827098432019076</c:v>
              </c:pt>
              <c:pt idx="40">
                <c:v>5.5039152827989639</c:v>
              </c:pt>
              <c:pt idx="41">
                <c:v>5.5973170226344973</c:v>
              </c:pt>
              <c:pt idx="42">
                <c:v>4.0754493680921779</c:v>
              </c:pt>
              <c:pt idx="43">
                <c:v>4.0781334268811928</c:v>
              </c:pt>
              <c:pt idx="44">
                <c:v>7.8232181870884787</c:v>
              </c:pt>
              <c:pt idx="45">
                <c:v>11.242647518062007</c:v>
              </c:pt>
              <c:pt idx="46">
                <c:v>6.4885080826109593</c:v>
              </c:pt>
              <c:pt idx="47">
                <c:v>5.5913498777514175</c:v>
              </c:pt>
              <c:pt idx="48">
                <c:v>10.619503615510459</c:v>
              </c:pt>
              <c:pt idx="49">
                <c:v>12.851141977614246</c:v>
              </c:pt>
              <c:pt idx="50">
                <c:v>5.4419411912533633</c:v>
              </c:pt>
              <c:pt idx="51">
                <c:v>3.5221233664870155</c:v>
              </c:pt>
              <c:pt idx="52">
                <c:v>4.6230768973823606</c:v>
              </c:pt>
              <c:pt idx="53">
                <c:v>5.5598765666469792</c:v>
              </c:pt>
              <c:pt idx="54">
                <c:v>7.9376349313806038</c:v>
              </c:pt>
              <c:pt idx="55">
                <c:v>5.4777931920208349</c:v>
              </c:pt>
              <c:pt idx="56">
                <c:v>6.8131958955983496</c:v>
              </c:pt>
              <c:pt idx="57">
                <c:v>9.6035129607551877</c:v>
              </c:pt>
              <c:pt idx="58">
                <c:v>15.247142075801191</c:v>
              </c:pt>
              <c:pt idx="59">
                <c:v>8.5344699392311867</c:v>
              </c:pt>
              <c:pt idx="60">
                <c:v>5.5163652700504358</c:v>
              </c:pt>
              <c:pt idx="61">
                <c:v>10.865711727981173</c:v>
              </c:pt>
              <c:pt idx="62">
                <c:v>5.9814894401774801</c:v>
              </c:pt>
              <c:pt idx="63">
                <c:v>6.8991578579616046</c:v>
              </c:pt>
              <c:pt idx="64">
                <c:v>7.0493495720656494</c:v>
              </c:pt>
              <c:pt idx="65">
                <c:v>10.344927488838787</c:v>
              </c:pt>
              <c:pt idx="66">
                <c:v>8.5277106729454317</c:v>
              </c:pt>
              <c:pt idx="67">
                <c:v>7.9353587986871137</c:v>
              </c:pt>
              <c:pt idx="68">
                <c:v>5.0572254161893362</c:v>
              </c:pt>
              <c:pt idx="69">
                <c:v>6.3469176092751578</c:v>
              </c:pt>
              <c:pt idx="70">
                <c:v>6.2946399412441938</c:v>
              </c:pt>
              <c:pt idx="71">
                <c:v>6.8933153451721374</c:v>
              </c:pt>
              <c:pt idx="72">
                <c:v>7.9288860924158264</c:v>
              </c:pt>
              <c:pt idx="73">
                <c:v>9.6430494577755717</c:v>
              </c:pt>
              <c:pt idx="74">
                <c:v>9.825684579872485</c:v>
              </c:pt>
              <c:pt idx="75">
                <c:v>7.0714677277345626</c:v>
              </c:pt>
              <c:pt idx="76">
                <c:v>8.714786307816544</c:v>
              </c:pt>
              <c:pt idx="77">
                <c:v>6.344099303337007</c:v>
              </c:pt>
              <c:pt idx="78">
                <c:v>6.4865386478208595</c:v>
              </c:pt>
              <c:pt idx="79">
                <c:v>5.6612166314811265</c:v>
              </c:pt>
              <c:pt idx="80">
                <c:v>7.889625760899035</c:v>
              </c:pt>
              <c:pt idx="81">
                <c:v>9.3963299651222201</c:v>
              </c:pt>
              <c:pt idx="82">
                <c:v>8.9456138303721513</c:v>
              </c:pt>
              <c:pt idx="83">
                <c:v>10.617903395722864</c:v>
              </c:pt>
              <c:pt idx="84">
                <c:v>7.6093234195902593</c:v>
              </c:pt>
              <c:pt idx="85">
                <c:v>5.742388096948309</c:v>
              </c:pt>
              <c:pt idx="86">
                <c:v>4.5203830551860626</c:v>
              </c:pt>
              <c:pt idx="87">
                <c:v>8.7963800708685564</c:v>
              </c:pt>
              <c:pt idx="88">
                <c:v>6.8998702103196212</c:v>
              </c:pt>
              <c:pt idx="89">
                <c:v>7.4767772075874745</c:v>
              </c:pt>
              <c:pt idx="90">
                <c:v>5.7300690360297128</c:v>
              </c:pt>
              <c:pt idx="91">
                <c:v>7.4467594194434312</c:v>
              </c:pt>
              <c:pt idx="92">
                <c:v>6.4630466684241838</c:v>
              </c:pt>
              <c:pt idx="93">
                <c:v>5.9658160358036483</c:v>
              </c:pt>
              <c:pt idx="94">
                <c:v>11.231904702479065</c:v>
              </c:pt>
              <c:pt idx="95">
                <c:v>5.0578817758914809</c:v>
              </c:pt>
              <c:pt idx="96">
                <c:v>4.4411179260093618</c:v>
              </c:pt>
              <c:pt idx="97">
                <c:v>7.1167039728005967</c:v>
              </c:pt>
              <c:pt idx="98">
                <c:v>8.3541448917584926</c:v>
              </c:pt>
              <c:pt idx="99">
                <c:v>8.505013480184326</c:v>
              </c:pt>
              <c:pt idx="100">
                <c:v>7.7194138816670481</c:v>
              </c:pt>
              <c:pt idx="101">
                <c:v>8.23487796940287</c:v>
              </c:pt>
              <c:pt idx="102">
                <c:v>5.5533656716010675</c:v>
              </c:pt>
              <c:pt idx="103">
                <c:v>5.9382158467319393</c:v>
              </c:pt>
              <c:pt idx="104">
                <c:v>19.013801657718023</c:v>
              </c:pt>
              <c:pt idx="105">
                <c:v>5.6975133990545519</c:v>
              </c:pt>
              <c:pt idx="106">
                <c:v>4.1174324810534486</c:v>
              </c:pt>
              <c:pt idx="107">
                <c:v>6.3201975171638303</c:v>
              </c:pt>
              <c:pt idx="108">
                <c:v>18.460351890540377</c:v>
              </c:pt>
              <c:pt idx="109">
                <c:v>4.0335639029870087</c:v>
              </c:pt>
              <c:pt idx="110">
                <c:v>8.0298237977929539</c:v>
              </c:pt>
              <c:pt idx="111">
                <c:v>3.576258322206705</c:v>
              </c:pt>
              <c:pt idx="112">
                <c:v>7.3488128599581302</c:v>
              </c:pt>
              <c:pt idx="113">
                <c:v>4.8693124883209808</c:v>
              </c:pt>
              <c:pt idx="114">
                <c:v>10.365271408684098</c:v>
              </c:pt>
              <c:pt idx="115">
                <c:v>8.1059805405264598</c:v>
              </c:pt>
              <c:pt idx="116">
                <c:v>5.4290712019220635</c:v>
              </c:pt>
              <c:pt idx="117">
                <c:v>6.371884768604259</c:v>
              </c:pt>
              <c:pt idx="118">
                <c:v>4.325305523970858</c:v>
              </c:pt>
              <c:pt idx="119">
                <c:v>5.0386267550551</c:v>
              </c:pt>
              <c:pt idx="120">
                <c:v>5.8366367476751737</c:v>
              </c:pt>
            </c:numLit>
          </c:xVal>
          <c:yVal>
            <c:numLit>
              <c:formatCode>General</c:formatCode>
              <c:ptCount val="121"/>
              <c:pt idx="0">
                <c:v>-0.9757185576443721</c:v>
              </c:pt>
              <c:pt idx="1">
                <c:v>-5.2512399471308573</c:v>
              </c:pt>
              <c:pt idx="2">
                <c:v>-1.1325468422546292</c:v>
              </c:pt>
              <c:pt idx="3">
                <c:v>7.9080715815754345</c:v>
              </c:pt>
              <c:pt idx="4">
                <c:v>-1.4904921249339194</c:v>
              </c:pt>
              <c:pt idx="5">
                <c:v>-0.52875547450413141</c:v>
              </c:pt>
              <c:pt idx="6">
                <c:v>-2.518768316279175</c:v>
              </c:pt>
              <c:pt idx="7">
                <c:v>-0.67729265889862855</c:v>
              </c:pt>
              <c:pt idx="8">
                <c:v>1.4500545252532184</c:v>
              </c:pt>
              <c:pt idx="9">
                <c:v>-0.67421237904776277</c:v>
              </c:pt>
              <c:pt idx="10">
                <c:v>0.81522513890382253</c:v>
              </c:pt>
              <c:pt idx="11">
                <c:v>0.50711165168385008</c:v>
              </c:pt>
              <c:pt idx="12">
                <c:v>4.7132274669371625</c:v>
              </c:pt>
              <c:pt idx="13">
                <c:v>8.6469777447669358</c:v>
              </c:pt>
              <c:pt idx="14">
                <c:v>-5.1013930537191721</c:v>
              </c:pt>
              <c:pt idx="15">
                <c:v>-0.13821134282203973</c:v>
              </c:pt>
              <c:pt idx="16">
                <c:v>-1.458109066877098</c:v>
              </c:pt>
              <c:pt idx="17">
                <c:v>3.0233392231435392</c:v>
              </c:pt>
              <c:pt idx="18">
                <c:v>0.8718982366908925</c:v>
              </c:pt>
              <c:pt idx="19">
                <c:v>1.8880350520493714</c:v>
              </c:pt>
              <c:pt idx="20">
                <c:v>0.75313073846514023</c:v>
              </c:pt>
              <c:pt idx="21">
                <c:v>6.5748219911766093</c:v>
              </c:pt>
              <c:pt idx="22">
                <c:v>7.674862225832463</c:v>
              </c:pt>
              <c:pt idx="23">
                <c:v>-0.80355524891146102</c:v>
              </c:pt>
              <c:pt idx="24">
                <c:v>4.681132924151413</c:v>
              </c:pt>
              <c:pt idx="25">
                <c:v>-1.7440840746860733</c:v>
              </c:pt>
              <c:pt idx="26">
                <c:v>4.2694842556829649</c:v>
              </c:pt>
              <c:pt idx="27">
                <c:v>1.3076018148760031</c:v>
              </c:pt>
              <c:pt idx="28">
                <c:v>2.0359168853405567</c:v>
              </c:pt>
              <c:pt idx="29">
                <c:v>7.588523144258323</c:v>
              </c:pt>
              <c:pt idx="30">
                <c:v>0.4306920626089239</c:v>
              </c:pt>
              <c:pt idx="31">
                <c:v>-1.9867876869334111E-2</c:v>
              </c:pt>
              <c:pt idx="32">
                <c:v>-1.4214423792838664</c:v>
              </c:pt>
              <c:pt idx="33">
                <c:v>-0.51431163073111108</c:v>
              </c:pt>
              <c:pt idx="34">
                <c:v>1.6783601798651819</c:v>
              </c:pt>
              <c:pt idx="35">
                <c:v>-0.64514460195308132</c:v>
              </c:pt>
              <c:pt idx="36">
                <c:v>2.4602025870210369</c:v>
              </c:pt>
              <c:pt idx="37">
                <c:v>-2.6073019698944089</c:v>
              </c:pt>
              <c:pt idx="38">
                <c:v>-1.0592255479530106</c:v>
              </c:pt>
              <c:pt idx="39">
                <c:v>-0.12958233462450863</c:v>
              </c:pt>
              <c:pt idx="40">
                <c:v>-1.9077334694434511</c:v>
              </c:pt>
              <c:pt idx="41">
                <c:v>-1.0306692678642362</c:v>
              </c:pt>
              <c:pt idx="42">
                <c:v>0.22185617962733328</c:v>
              </c:pt>
              <c:pt idx="43">
                <c:v>-0.52491711071405689</c:v>
              </c:pt>
              <c:pt idx="44">
                <c:v>7.0382012884814795</c:v>
              </c:pt>
              <c:pt idx="45">
                <c:v>5.5086230225614834</c:v>
              </c:pt>
              <c:pt idx="46">
                <c:v>1.9936391545402916</c:v>
              </c:pt>
              <c:pt idx="47">
                <c:v>-1.56342544834874</c:v>
              </c:pt>
              <c:pt idx="48">
                <c:v>-1.4952787014067379</c:v>
              </c:pt>
              <c:pt idx="49">
                <c:v>2.9264627356129402</c:v>
              </c:pt>
              <c:pt idx="50">
                <c:v>-2.2050030424409282</c:v>
              </c:pt>
              <c:pt idx="51">
                <c:v>1.5471442899024943</c:v>
              </c:pt>
              <c:pt idx="52">
                <c:v>2.4342890743605663</c:v>
              </c:pt>
              <c:pt idx="53">
                <c:v>-0.34048140085378709</c:v>
              </c:pt>
              <c:pt idx="54">
                <c:v>-3.2779044064918343</c:v>
              </c:pt>
              <c:pt idx="55">
                <c:v>7.7373566870644339E-3</c:v>
              </c:pt>
              <c:pt idx="56">
                <c:v>3.1007344039678806</c:v>
              </c:pt>
              <c:pt idx="57">
                <c:v>2.2529678821836523</c:v>
              </c:pt>
              <c:pt idx="58">
                <c:v>7.2206889040375568</c:v>
              </c:pt>
              <c:pt idx="59">
                <c:v>-3.482337182055649</c:v>
              </c:pt>
              <c:pt idx="60">
                <c:v>3.7203829446821111</c:v>
              </c:pt>
              <c:pt idx="61">
                <c:v>3.6890899473083092</c:v>
              </c:pt>
              <c:pt idx="62">
                <c:v>0.49208678972459197</c:v>
              </c:pt>
              <c:pt idx="63">
                <c:v>-1.6076932616103736</c:v>
              </c:pt>
              <c:pt idx="64">
                <c:v>-3.8792876496814261</c:v>
              </c:pt>
              <c:pt idx="65">
                <c:v>2.7725492568706347</c:v>
              </c:pt>
              <c:pt idx="66">
                <c:v>2.1462094224983108</c:v>
              </c:pt>
              <c:pt idx="67">
                <c:v>-0.73470623083430819</c:v>
              </c:pt>
              <c:pt idx="68">
                <c:v>0.49249359902081036</c:v>
              </c:pt>
              <c:pt idx="69">
                <c:v>2.8154337824653037</c:v>
              </c:pt>
              <c:pt idx="70">
                <c:v>3.2743936599007828</c:v>
              </c:pt>
              <c:pt idx="71">
                <c:v>5.2866260020282496</c:v>
              </c:pt>
              <c:pt idx="72">
                <c:v>-1.1754369549217198</c:v>
              </c:pt>
              <c:pt idx="73">
                <c:v>-0.5915951128729553</c:v>
              </c:pt>
              <c:pt idx="74">
                <c:v>-0.14607498132303398</c:v>
              </c:pt>
              <c:pt idx="75">
                <c:v>-3.0769196768227829</c:v>
              </c:pt>
              <c:pt idx="76">
                <c:v>-1.9642304957041281</c:v>
              </c:pt>
              <c:pt idx="77">
                <c:v>4.5321869396370058</c:v>
              </c:pt>
              <c:pt idx="78">
                <c:v>-1.9957312167927421</c:v>
              </c:pt>
              <c:pt idx="79">
                <c:v>3.1675621694119886</c:v>
              </c:pt>
              <c:pt idx="80">
                <c:v>-3.1292327493449852</c:v>
              </c:pt>
              <c:pt idx="81">
                <c:v>2.4520751216658088</c:v>
              </c:pt>
              <c:pt idx="82">
                <c:v>-2.0739510757544384</c:v>
              </c:pt>
              <c:pt idx="83">
                <c:v>-1.7017473845139577</c:v>
              </c:pt>
              <c:pt idx="84">
                <c:v>-1.0844016265267182</c:v>
              </c:pt>
              <c:pt idx="85">
                <c:v>1.0728187080558254</c:v>
              </c:pt>
              <c:pt idx="86">
                <c:v>-1.0282551960331658</c:v>
              </c:pt>
              <c:pt idx="87">
                <c:v>-4.3500724088914451</c:v>
              </c:pt>
              <c:pt idx="88">
                <c:v>-0.87014989650374464</c:v>
              </c:pt>
              <c:pt idx="89">
                <c:v>3.0205896749979395</c:v>
              </c:pt>
              <c:pt idx="90">
                <c:v>-3.7626181506041689E-2</c:v>
              </c:pt>
              <c:pt idx="91">
                <c:v>-2.7906790087134503</c:v>
              </c:pt>
              <c:pt idx="92">
                <c:v>-1.2685021315867608</c:v>
              </c:pt>
              <c:pt idx="93">
                <c:v>0.61904538770288919</c:v>
              </c:pt>
              <c:pt idx="94">
                <c:v>-0.56580595934390487</c:v>
              </c:pt>
              <c:pt idx="95">
                <c:v>-2.7905919066322915</c:v>
              </c:pt>
              <c:pt idx="96">
                <c:v>-5.498610494337175E-2</c:v>
              </c:pt>
              <c:pt idx="97">
                <c:v>-2.3344116884229207</c:v>
              </c:pt>
              <c:pt idx="98">
                <c:v>-2.8831953524346563</c:v>
              </c:pt>
              <c:pt idx="99">
                <c:v>-4.8209329376440611</c:v>
              </c:pt>
              <c:pt idx="100">
                <c:v>5.3597547109343786</c:v>
              </c:pt>
              <c:pt idx="101">
                <c:v>-1.731919457713702</c:v>
              </c:pt>
              <c:pt idx="102">
                <c:v>-2.4272422345320703</c:v>
              </c:pt>
              <c:pt idx="103">
                <c:v>-3.6801782126462443</c:v>
              </c:pt>
              <c:pt idx="104">
                <c:v>-1.2653170768091613</c:v>
              </c:pt>
              <c:pt idx="105">
                <c:v>-4.2782739045326696</c:v>
              </c:pt>
              <c:pt idx="106">
                <c:v>-2.0328856784189449</c:v>
              </c:pt>
              <c:pt idx="107">
                <c:v>-3.3329371516931352</c:v>
              </c:pt>
              <c:pt idx="108">
                <c:v>-7.6137817724822199</c:v>
              </c:pt>
              <c:pt idx="109">
                <c:v>-1.0011356595516969</c:v>
              </c:pt>
              <c:pt idx="110">
                <c:v>5.266141817467842</c:v>
              </c:pt>
              <c:pt idx="111">
                <c:v>-2.1963910435838274</c:v>
              </c:pt>
              <c:pt idx="112">
                <c:v>-5.4565942338423108</c:v>
              </c:pt>
              <c:pt idx="113">
                <c:v>-2.2962610852057352</c:v>
              </c:pt>
              <c:pt idx="114">
                <c:v>-4.8597036246116421</c:v>
              </c:pt>
              <c:pt idx="115">
                <c:v>-3.9230022847332702</c:v>
              </c:pt>
              <c:pt idx="116">
                <c:v>-4.1726199376039306</c:v>
              </c:pt>
              <c:pt idx="117">
                <c:v>-4.2772359965185576</c:v>
              </c:pt>
              <c:pt idx="118">
                <c:v>-1.9845347848527122</c:v>
              </c:pt>
              <c:pt idx="119">
                <c:v>-1.8669872196503241</c:v>
              </c:pt>
              <c:pt idx="120">
                <c:v>-3.6382296496384678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06-481E-A19D-27CFD87C6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389528"/>
        <c:axId val="710638640"/>
      </c:scatterChart>
      <c:valAx>
        <c:axId val="710389528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0638640"/>
        <c:crossesAt val="-10"/>
        <c:crossBetween val="midCat"/>
      </c:valAx>
      <c:valAx>
        <c:axId val="7106386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038952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-8.70</c:v>
              </c:pt>
              <c:pt idx="1">
                <c:v>-7.83</c:v>
              </c:pt>
              <c:pt idx="2">
                <c:v>-6.96</c:v>
              </c:pt>
              <c:pt idx="3">
                <c:v>-6.09</c:v>
              </c:pt>
              <c:pt idx="4">
                <c:v>-5.22</c:v>
              </c:pt>
              <c:pt idx="5">
                <c:v>-4.35</c:v>
              </c:pt>
              <c:pt idx="6">
                <c:v>-3.48</c:v>
              </c:pt>
              <c:pt idx="7">
                <c:v>-2.61</c:v>
              </c:pt>
              <c:pt idx="8">
                <c:v>-1.74</c:v>
              </c:pt>
              <c:pt idx="9">
                <c:v>-0.87</c:v>
              </c:pt>
              <c:pt idx="10">
                <c:v>0.00</c:v>
              </c:pt>
              <c:pt idx="11">
                <c:v>0.87</c:v>
              </c:pt>
              <c:pt idx="12">
                <c:v>1.74</c:v>
              </c:pt>
              <c:pt idx="13">
                <c:v>2.61</c:v>
              </c:pt>
              <c:pt idx="14">
                <c:v>3.48</c:v>
              </c:pt>
              <c:pt idx="15">
                <c:v>4.35</c:v>
              </c:pt>
              <c:pt idx="16">
                <c:v>5.22</c:v>
              </c:pt>
              <c:pt idx="17">
                <c:v>6.09</c:v>
              </c:pt>
              <c:pt idx="18">
                <c:v>6.96</c:v>
              </c:pt>
              <c:pt idx="19">
                <c:v>7.83</c:v>
              </c:pt>
              <c:pt idx="20">
                <c:v>8.70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5</c:v>
              </c:pt>
              <c:pt idx="5">
                <c:v>5</c:v>
              </c:pt>
              <c:pt idx="6">
                <c:v>8</c:v>
              </c:pt>
              <c:pt idx="7">
                <c:v>10</c:v>
              </c:pt>
              <c:pt idx="8">
                <c:v>16</c:v>
              </c:pt>
              <c:pt idx="9">
                <c:v>21</c:v>
              </c:pt>
              <c:pt idx="10">
                <c:v>10</c:v>
              </c:pt>
              <c:pt idx="11">
                <c:v>8</c:v>
              </c:pt>
              <c:pt idx="12">
                <c:v>8</c:v>
              </c:pt>
              <c:pt idx="13">
                <c:v>9</c:v>
              </c:pt>
              <c:pt idx="14">
                <c:v>5</c:v>
              </c:pt>
              <c:pt idx="15">
                <c:v>4</c:v>
              </c:pt>
              <c:pt idx="16">
                <c:v>4</c:v>
              </c:pt>
              <c:pt idx="17">
                <c:v>0</c:v>
              </c:pt>
              <c:pt idx="18">
                <c:v>3</c:v>
              </c:pt>
              <c:pt idx="19">
                <c:v>3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D9-4FE6-A9CC-48584981B0CC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-8.70</c:v>
              </c:pt>
              <c:pt idx="1">
                <c:v>-7.83</c:v>
              </c:pt>
              <c:pt idx="2">
                <c:v>-6.96</c:v>
              </c:pt>
              <c:pt idx="3">
                <c:v>-6.09</c:v>
              </c:pt>
              <c:pt idx="4">
                <c:v>-5.22</c:v>
              </c:pt>
              <c:pt idx="5">
                <c:v>-4.35</c:v>
              </c:pt>
              <c:pt idx="6">
                <c:v>-3.48</c:v>
              </c:pt>
              <c:pt idx="7">
                <c:v>-2.61</c:v>
              </c:pt>
              <c:pt idx="8">
                <c:v>-1.74</c:v>
              </c:pt>
              <c:pt idx="9">
                <c:v>-0.87</c:v>
              </c:pt>
              <c:pt idx="10">
                <c:v>0.00</c:v>
              </c:pt>
              <c:pt idx="11">
                <c:v>0.87</c:v>
              </c:pt>
              <c:pt idx="12">
                <c:v>1.74</c:v>
              </c:pt>
              <c:pt idx="13">
                <c:v>2.61</c:v>
              </c:pt>
              <c:pt idx="14">
                <c:v>3.48</c:v>
              </c:pt>
              <c:pt idx="15">
                <c:v>4.35</c:v>
              </c:pt>
              <c:pt idx="16">
                <c:v>5.22</c:v>
              </c:pt>
              <c:pt idx="17">
                <c:v>6.09</c:v>
              </c:pt>
              <c:pt idx="18">
                <c:v>6.96</c:v>
              </c:pt>
              <c:pt idx="19">
                <c:v>7.83</c:v>
              </c:pt>
              <c:pt idx="20">
                <c:v>8.70</c:v>
              </c:pt>
            </c:strLit>
          </c:cat>
          <c:val>
            <c:numLit>
              <c:formatCode>General</c:formatCode>
              <c:ptCount val="21"/>
              <c:pt idx="0">
                <c:v>0.35180858206348226</c:v>
              </c:pt>
              <c:pt idx="1">
                <c:v>0.69813905064591897</c:v>
              </c:pt>
              <c:pt idx="2">
                <c:v>1.2889761699033144</c:v>
              </c:pt>
              <c:pt idx="3">
                <c:v>2.2141963145217542</c:v>
              </c:pt>
              <c:pt idx="4">
                <c:v>3.5388028393266522</c:v>
              </c:pt>
              <c:pt idx="5">
                <c:v>5.2621867350128095</c:v>
              </c:pt>
              <c:pt idx="6">
                <c:v>7.2802506240292715</c:v>
              </c:pt>
              <c:pt idx="7">
                <c:v>9.3712394755672825</c:v>
              </c:pt>
              <c:pt idx="8">
                <c:v>11.223252149985981</c:v>
              </c:pt>
              <c:pt idx="9">
                <c:v>12.505804381697359</c:v>
              </c:pt>
              <c:pt idx="10">
                <c:v>12.965101410520504</c:v>
              </c:pt>
              <c:pt idx="11">
                <c:v>12.505804381697359</c:v>
              </c:pt>
              <c:pt idx="12">
                <c:v>11.223252149985981</c:v>
              </c:pt>
              <c:pt idx="13">
                <c:v>9.371239475567279</c:v>
              </c:pt>
              <c:pt idx="14">
                <c:v>7.2802506240292786</c:v>
              </c:pt>
              <c:pt idx="15">
                <c:v>5.2621867350128042</c:v>
              </c:pt>
              <c:pt idx="16">
                <c:v>3.5388028393266637</c:v>
              </c:pt>
              <c:pt idx="17">
                <c:v>2.2141963145217431</c:v>
              </c:pt>
              <c:pt idx="18">
                <c:v>1.2889761699033215</c:v>
              </c:pt>
              <c:pt idx="19">
                <c:v>0.69813905064592063</c:v>
              </c:pt>
              <c:pt idx="20">
                <c:v>0.35180858206348375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AD9-4FE6-A9CC-48584981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0640208"/>
        <c:axId val="710640600"/>
      </c:barChart>
      <c:catAx>
        <c:axId val="71064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640600"/>
        <c:crosses val="autoZero"/>
        <c:auto val="1"/>
        <c:lblAlgn val="ctr"/>
        <c:lblOffset val="100"/>
        <c:noMultiLvlLbl val="0"/>
      </c:catAx>
      <c:valAx>
        <c:axId val="7106406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064020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-2.3576175017532486</c:v>
              </c:pt>
              <c:pt idx="1">
                <c:v>-1.6896415539735685</c:v>
              </c:pt>
              <c:pt idx="2">
                <c:v>-1.626053330029354</c:v>
              </c:pt>
              <c:pt idx="3">
                <c:v>-1.5796530431485853</c:v>
              </c:pt>
              <c:pt idx="4">
                <c:v>-1.5048135947535606</c:v>
              </c:pt>
              <c:pt idx="5">
                <c:v>-1.4928082007350287</c:v>
              </c:pt>
              <c:pt idx="6">
                <c:v>-1.347005621065078</c:v>
              </c:pt>
              <c:pt idx="7">
                <c:v>-1.3247731201168969</c:v>
              </c:pt>
              <c:pt idx="8">
                <c:v>-1.3244517305404153</c:v>
              </c:pt>
              <c:pt idx="9">
                <c:v>-1.2920572308250442</c:v>
              </c:pt>
              <c:pt idx="10">
                <c:v>-1.2147627975538666</c:v>
              </c:pt>
              <c:pt idx="11">
                <c:v>-1.2012265035332692</c:v>
              </c:pt>
              <c:pt idx="12">
                <c:v>-1.1395720054735827</c:v>
              </c:pt>
              <c:pt idx="13">
                <c:v>-1.1265825779754146</c:v>
              </c:pt>
              <c:pt idx="14">
                <c:v>-1.0783102711313832</c:v>
              </c:pt>
              <c:pt idx="15">
                <c:v>-1.0320483559792897</c:v>
              </c:pt>
              <c:pt idx="16">
                <c:v>-1.0150073943214386</c:v>
              </c:pt>
              <c:pt idx="17">
                <c:v>-0.96897102088992149</c:v>
              </c:pt>
              <c:pt idx="18">
                <c:v>-0.95277220944058549</c:v>
              </c:pt>
              <c:pt idx="19">
                <c:v>-0.89278521856786575</c:v>
              </c:pt>
              <c:pt idx="20">
                <c:v>-0.86413741151570433</c:v>
              </c:pt>
              <c:pt idx="21">
                <c:v>-0.86411044024214856</c:v>
              </c:pt>
              <c:pt idx="22">
                <c:v>-0.80735447117691006</c:v>
              </c:pt>
              <c:pt idx="23">
                <c:v>-0.77993990933435464</c:v>
              </c:pt>
              <c:pt idx="24">
                <c:v>-0.75159873819995748</c:v>
              </c:pt>
              <c:pt idx="25">
                <c:v>-0.72285363796668778</c:v>
              </c:pt>
              <c:pt idx="26">
                <c:v>-0.71104025369392621</c:v>
              </c:pt>
              <c:pt idx="27">
                <c:v>-0.68278208118159367</c:v>
              </c:pt>
              <c:pt idx="28">
                <c:v>-0.6801153644516813</c:v>
              </c:pt>
              <c:pt idx="29">
                <c:v>-0.64220166798720257</c:v>
              </c:pt>
              <c:pt idx="30">
                <c:v>-0.62948571389661834</c:v>
              </c:pt>
              <c:pt idx="31">
                <c:v>-0.61798078617269203</c:v>
              </c:pt>
              <c:pt idx="32">
                <c:v>-0.61451379635241543</c:v>
              </c:pt>
              <c:pt idx="33">
                <c:v>-0.60822654661400399</c:v>
              </c:pt>
              <c:pt idx="34">
                <c:v>-0.59073216840755327</c:v>
              </c:pt>
              <c:pt idx="35">
                <c:v>-0.57811503877162373</c:v>
              </c:pt>
              <c:pt idx="36">
                <c:v>-0.5400579189004604</c:v>
              </c:pt>
              <c:pt idx="37">
                <c:v>-0.53629112931636158</c:v>
              </c:pt>
              <c:pt idx="38">
                <c:v>-0.52694830731731357</c:v>
              </c:pt>
              <c:pt idx="39">
                <c:v>-0.49782432492646439</c:v>
              </c:pt>
              <c:pt idx="40">
                <c:v>-0.48411673854840792</c:v>
              </c:pt>
              <c:pt idx="41">
                <c:v>-0.4630150090690201</c:v>
              </c:pt>
              <c:pt idx="42">
                <c:v>-0.46153283939263362</c:v>
              </c:pt>
              <c:pt idx="43">
                <c:v>-0.45150538303566434</c:v>
              </c:pt>
              <c:pt idx="44">
                <c:v>-0.44015149518015012</c:v>
              </c:pt>
              <c:pt idx="45">
                <c:v>-0.39279334709185526</c:v>
              </c:pt>
              <c:pt idx="46">
                <c:v>-0.39180709070677588</c:v>
              </c:pt>
              <c:pt idx="47">
                <c:v>-0.36397559319953077</c:v>
              </c:pt>
              <c:pt idx="48">
                <c:v>-0.35069461361569704</c:v>
              </c:pt>
              <c:pt idx="49">
                <c:v>-0.33578638448361842</c:v>
              </c:pt>
              <c:pt idx="50">
                <c:v>-0.32799057876648963</c:v>
              </c:pt>
              <c:pt idx="51">
                <c:v>-0.31914808922133503</c:v>
              </c:pt>
              <c:pt idx="52">
                <c:v>-0.31840056871582345</c:v>
              </c:pt>
              <c:pt idx="53">
                <c:v>-0.31000296871115429</c:v>
              </c:pt>
              <c:pt idx="54">
                <c:v>-0.30213252980297178</c:v>
              </c:pt>
              <c:pt idx="55">
                <c:v>-0.26944305556017917</c:v>
              </c:pt>
              <c:pt idx="56">
                <c:v>-0.24882193567805894</c:v>
              </c:pt>
              <c:pt idx="57">
                <c:v>-0.22750274702152584</c:v>
              </c:pt>
              <c:pt idx="58">
                <c:v>-0.20972455924591299</c:v>
              </c:pt>
              <c:pt idx="59">
                <c:v>-0.20877074655417732</c:v>
              </c:pt>
              <c:pt idx="60">
                <c:v>-0.1997698712909583</c:v>
              </c:pt>
              <c:pt idx="61">
                <c:v>-0.18318820183445506</c:v>
              </c:pt>
              <c:pt idx="62">
                <c:v>-0.17520255665412718</c:v>
              </c:pt>
              <c:pt idx="63">
                <c:v>-0.1637298254783536</c:v>
              </c:pt>
              <c:pt idx="64">
                <c:v>-0.16254127110156782</c:v>
              </c:pt>
              <c:pt idx="65">
                <c:v>-0.15925727032909295</c:v>
              </c:pt>
              <c:pt idx="66">
                <c:v>-0.10543051188774093</c:v>
              </c:pt>
              <c:pt idx="67">
                <c:v>-4.5232309360396503E-2</c:v>
              </c:pt>
              <c:pt idx="68">
                <c:v>-4.2797323395286482E-2</c:v>
              </c:pt>
              <c:pt idx="69">
                <c:v>-4.0125339700823548E-2</c:v>
              </c:pt>
              <c:pt idx="70">
                <c:v>-1.7026519440873137E-2</c:v>
              </c:pt>
              <c:pt idx="71">
                <c:v>-1.1650996402786043E-2</c:v>
              </c:pt>
              <c:pt idx="72">
                <c:v>-6.15211410433553E-3</c:v>
              </c:pt>
              <c:pt idx="73">
                <c:v>2.3958826359667955E-3</c:v>
              </c:pt>
              <c:pt idx="74">
                <c:v>6.8698056707105978E-2</c:v>
              </c:pt>
              <c:pt idx="75">
                <c:v>0.13336436149810543</c:v>
              </c:pt>
              <c:pt idx="76">
                <c:v>0.15237531919148237</c:v>
              </c:pt>
              <c:pt idx="77">
                <c:v>0.1525012882230754</c:v>
              </c:pt>
              <c:pt idx="78">
                <c:v>0.15702778738338657</c:v>
              </c:pt>
              <c:pt idx="79">
                <c:v>0.19168821540207401</c:v>
              </c:pt>
              <c:pt idx="80">
                <c:v>0.23320791994999479</c:v>
              </c:pt>
              <c:pt idx="81">
                <c:v>0.25243553240458511</c:v>
              </c:pt>
              <c:pt idx="82">
                <c:v>0.26998443138987993</c:v>
              </c:pt>
              <c:pt idx="83">
                <c:v>0.33219971860266884</c:v>
              </c:pt>
              <c:pt idx="84">
                <c:v>0.40490061525245474</c:v>
              </c:pt>
              <c:pt idx="85">
                <c:v>0.44901128366842341</c:v>
              </c:pt>
              <c:pt idx="86">
                <c:v>0.47907525650325433</c:v>
              </c:pt>
              <c:pt idx="87">
                <c:v>0.51970642875489947</c:v>
              </c:pt>
              <c:pt idx="88">
                <c:v>0.58463252765176332</c:v>
              </c:pt>
              <c:pt idx="89">
                <c:v>0.61733297635511086</c:v>
              </c:pt>
              <c:pt idx="90">
                <c:v>0.63042433109151308</c:v>
              </c:pt>
              <c:pt idx="91">
                <c:v>0.66457655973243435</c:v>
              </c:pt>
              <c:pt idx="92">
                <c:v>0.69763445665352275</c:v>
              </c:pt>
              <c:pt idx="93">
                <c:v>0.75378080138592363</c:v>
              </c:pt>
              <c:pt idx="94">
                <c:v>0.75928827423803558</c:v>
              </c:pt>
              <c:pt idx="95">
                <c:v>0.76180495453423647</c:v>
              </c:pt>
              <c:pt idx="96">
                <c:v>0.85852351010319627</c:v>
              </c:pt>
              <c:pt idx="97">
                <c:v>0.87180275964273424</c:v>
              </c:pt>
              <c:pt idx="98">
                <c:v>0.90618302045980648</c:v>
              </c:pt>
              <c:pt idx="99">
                <c:v>0.93532955056953315</c:v>
              </c:pt>
              <c:pt idx="100">
                <c:v>0.93618095175539429</c:v>
              </c:pt>
              <c:pt idx="101">
                <c:v>0.96014647090414407</c:v>
              </c:pt>
              <c:pt idx="102">
                <c:v>0.98083977603452277</c:v>
              </c:pt>
              <c:pt idx="103">
                <c:v>1.0139202870395885</c:v>
              </c:pt>
              <c:pt idx="104">
                <c:v>1.1423315357882291</c:v>
              </c:pt>
              <c:pt idx="105">
                <c:v>1.152021453426457</c:v>
              </c:pt>
              <c:pt idx="106">
                <c:v>1.3220513938340102</c:v>
              </c:pt>
              <c:pt idx="107">
                <c:v>1.4033976241247268</c:v>
              </c:pt>
              <c:pt idx="108">
                <c:v>1.4495189433850437</c:v>
              </c:pt>
              <c:pt idx="109">
                <c:v>1.4594570606103006</c:v>
              </c:pt>
              <c:pt idx="110">
                <c:v>1.6306677137042724</c:v>
              </c:pt>
              <c:pt idx="111">
                <c:v>1.6370106682926617</c:v>
              </c:pt>
              <c:pt idx="112">
                <c:v>1.6596550688218221</c:v>
              </c:pt>
              <c:pt idx="113">
                <c:v>1.7057523365708156</c:v>
              </c:pt>
              <c:pt idx="114">
                <c:v>2.0359022441822048</c:v>
              </c:pt>
              <c:pt idx="115">
                <c:v>2.1793882507321296</c:v>
              </c:pt>
              <c:pt idx="116">
                <c:v>2.2358957799921866</c:v>
              </c:pt>
              <c:pt idx="117">
                <c:v>2.3497961344287783</c:v>
              </c:pt>
              <c:pt idx="118">
                <c:v>2.3765311441633865</c:v>
              </c:pt>
              <c:pt idx="119">
                <c:v>2.4487447267301192</c:v>
              </c:pt>
              <c:pt idx="120">
                <c:v>2.6775479883089819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47-45B6-9F61-45D23A420E89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47-45B6-9F61-45D23A420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643344"/>
        <c:axId val="710643736"/>
      </c:scatterChart>
      <c:valAx>
        <c:axId val="71064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0643736"/>
        <c:crosses val="autoZero"/>
        <c:crossBetween val="midCat"/>
        <c:majorUnit val="1"/>
      </c:valAx>
      <c:valAx>
        <c:axId val="710643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643344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0.19092963381018804</c:v>
              </c:pt>
              <c:pt idx="1">
                <c:v>0.34420158714463439</c:v>
              </c:pt>
              <c:pt idx="2">
                <c:v>0.34715525554484089</c:v>
              </c:pt>
              <c:pt idx="3">
                <c:v>4.5932971932313299E-2</c:v>
              </c:pt>
              <c:pt idx="4">
                <c:v>0.26434638491816864</c:v>
              </c:pt>
              <c:pt idx="5">
                <c:v>0.30666060593348987</c:v>
              </c:pt>
              <c:pt idx="6">
                <c:v>0.25307575733177318</c:v>
              </c:pt>
              <c:pt idx="7">
                <c:v>0.21514513898538351</c:v>
              </c:pt>
              <c:pt idx="8">
                <c:v>0.50062601249283711</c:v>
              </c:pt>
              <c:pt idx="9">
                <c:v>-0.17765987856258086</c:v>
              </c:pt>
              <c:pt idx="10">
                <c:v>0.25035919713763116</c:v>
              </c:pt>
              <c:pt idx="11">
                <c:v>0.1310568696990225</c:v>
              </c:pt>
              <c:pt idx="12">
                <c:v>-4.8478571838612518E-2</c:v>
              </c:pt>
              <c:pt idx="13">
                <c:v>0.24562399507193719</c:v>
              </c:pt>
              <c:pt idx="14">
                <c:v>0.16291078586997595</c:v>
              </c:pt>
              <c:pt idx="15">
                <c:v>0.35220537069472913</c:v>
              </c:pt>
              <c:pt idx="16">
                <c:v>0.46475072954811325</c:v>
              </c:pt>
              <c:pt idx="17">
                <c:v>0.1382021117066432</c:v>
              </c:pt>
              <c:pt idx="18">
                <c:v>6.1528731478135174E-2</c:v>
              </c:pt>
              <c:pt idx="19">
                <c:v>0.11049378006511108</c:v>
              </c:pt>
              <c:pt idx="20">
                <c:v>-0.12485180339031537</c:v>
              </c:pt>
              <c:pt idx="21">
                <c:v>0.29743909980964922</c:v>
              </c:pt>
              <c:pt idx="22">
                <c:v>0.43761536213199226</c:v>
              </c:pt>
              <c:pt idx="23">
                <c:v>0.17174638575849141</c:v>
              </c:pt>
              <c:pt idx="24">
                <c:v>4.2780837645805925E-2</c:v>
              </c:pt>
              <c:pt idx="25">
                <c:v>-0.19213684348227064</c:v>
              </c:pt>
              <c:pt idx="26">
                <c:v>-0.13976900967206404</c:v>
              </c:pt>
              <c:pt idx="27">
                <c:v>3.4080313081651117E-3</c:v>
              </c:pt>
              <c:pt idx="28">
                <c:v>-0.16941854797937722</c:v>
              </c:pt>
              <c:pt idx="29">
                <c:v>-0.35956445966162343</c:v>
              </c:pt>
              <c:pt idx="30">
                <c:v>0.19625825432557015</c:v>
              </c:pt>
              <c:pt idx="31">
                <c:v>-3.7534647241411888E-2</c:v>
              </c:pt>
              <c:pt idx="32">
                <c:v>0.24663092218361932</c:v>
              </c:pt>
              <c:pt idx="33">
                <c:v>0.25324523902059848</c:v>
              </c:pt>
              <c:pt idx="34">
                <c:v>-5.5513968374604379E-2</c:v>
              </c:pt>
              <c:pt idx="35">
                <c:v>-0.2867072605783651</c:v>
              </c:pt>
              <c:pt idx="36">
                <c:v>-5.8953862534937762E-3</c:v>
              </c:pt>
              <c:pt idx="37">
                <c:v>0.35636412722889443</c:v>
              </c:pt>
              <c:pt idx="38">
                <c:v>-5.4056317346436011E-2</c:v>
              </c:pt>
              <c:pt idx="39">
                <c:v>0.13472280991789756</c:v>
              </c:pt>
              <c:pt idx="40">
                <c:v>0.34477556473804827</c:v>
              </c:pt>
              <c:pt idx="41">
                <c:v>1.9566177541594419E-2</c:v>
              </c:pt>
              <c:pt idx="42">
                <c:v>0.19488262938976889</c:v>
              </c:pt>
              <c:pt idx="43">
                <c:v>0.21546212246659341</c:v>
              </c:pt>
              <c:pt idx="44">
                <c:v>-0.15957917798215387</c:v>
              </c:pt>
              <c:pt idx="45">
                <c:v>-0.5601978766236132</c:v>
              </c:pt>
              <c:pt idx="46">
                <c:v>0.12320178424324617</c:v>
              </c:pt>
              <c:pt idx="47">
                <c:v>-0.1616257708135406</c:v>
              </c:pt>
              <c:pt idx="48">
                <c:v>-7.7149426348448957E-2</c:v>
              </c:pt>
              <c:pt idx="49">
                <c:v>-0.19213006120590004</c:v>
              </c:pt>
              <c:pt idx="50">
                <c:v>9.3039476783158506E-2</c:v>
              </c:pt>
              <c:pt idx="51">
                <c:v>0.27209922755812105</c:v>
              </c:pt>
              <c:pt idx="52">
                <c:v>0.13823535382241892</c:v>
              </c:pt>
              <c:pt idx="53">
                <c:v>3.0305247390167545E-2</c:v>
              </c:pt>
              <c:pt idx="54">
                <c:v>-0.18767712021459937</c:v>
              </c:pt>
              <c:pt idx="55">
                <c:v>0.1855197460953957</c:v>
              </c:pt>
              <c:pt idx="56">
                <c:v>0.2628016411155828</c:v>
              </c:pt>
              <c:pt idx="57">
                <c:v>-0.20314882317894153</c:v>
              </c:pt>
              <c:pt idx="58">
                <c:v>-0.40360259948046345</c:v>
              </c:pt>
              <c:pt idx="59">
                <c:v>0.21141868003285524</c:v>
              </c:pt>
              <c:pt idx="60">
                <c:v>0.3204203799588089</c:v>
              </c:pt>
              <c:pt idx="61">
                <c:v>-8.3431879773343209E-2</c:v>
              </c:pt>
              <c:pt idx="62">
                <c:v>-9.5939818062313938E-3</c:v>
              </c:pt>
              <c:pt idx="63">
                <c:v>0.33725429140417862</c:v>
              </c:pt>
              <c:pt idx="64">
                <c:v>2.8356900667701995E-2</c:v>
              </c:pt>
              <c:pt idx="65">
                <c:v>-0.23658039850886703</c:v>
              </c:pt>
              <c:pt idx="66">
                <c:v>-6.6416225436546669E-2</c:v>
              </c:pt>
              <c:pt idx="67">
                <c:v>0.11518518267148996</c:v>
              </c:pt>
              <c:pt idx="68">
                <c:v>0.2095776850470347</c:v>
              </c:pt>
              <c:pt idx="69">
                <c:v>4.7195455613744906E-2</c:v>
              </c:pt>
              <c:pt idx="70">
                <c:v>-3.5297233748913803E-2</c:v>
              </c:pt>
              <c:pt idx="71">
                <c:v>0.18834804692223969</c:v>
              </c:pt>
              <c:pt idx="72">
                <c:v>6.2447056988831899E-2</c:v>
              </c:pt>
              <c:pt idx="73">
                <c:v>-0.34254040686400428</c:v>
              </c:pt>
              <c:pt idx="74">
                <c:v>-0.17408844944329543</c:v>
              </c:pt>
              <c:pt idx="75">
                <c:v>-0.42935893194247121</c:v>
              </c:pt>
              <c:pt idx="76">
                <c:v>-8.4031534503232599E-2</c:v>
              </c:pt>
              <c:pt idx="77">
                <c:v>0.2457844064778229</c:v>
              </c:pt>
              <c:pt idx="78">
                <c:v>2.0510319938192006E-2</c:v>
              </c:pt>
              <c:pt idx="79">
                <c:v>0.10094083408446888</c:v>
              </c:pt>
              <c:pt idx="80">
                <c:v>-4.3202941148065041E-2</c:v>
              </c:pt>
              <c:pt idx="81">
                <c:v>-0.20080926173185265</c:v>
              </c:pt>
              <c:pt idx="82">
                <c:v>-5.4009471058260393E-2</c:v>
              </c:pt>
              <c:pt idx="83">
                <c:v>-0.29694347402076365</c:v>
              </c:pt>
              <c:pt idx="84">
                <c:v>-0.21380507217218181</c:v>
              </c:pt>
              <c:pt idx="85">
                <c:v>-0.148054296892001</c:v>
              </c:pt>
              <c:pt idx="86">
                <c:v>0.35425007028919331</c:v>
              </c:pt>
              <c:pt idx="87">
                <c:v>-0.52720814709237873</c:v>
              </c:pt>
              <c:pt idx="88">
                <c:v>-0.21606597921023002</c:v>
              </c:pt>
              <c:pt idx="89">
                <c:v>3.5092642393346273E-2</c:v>
              </c:pt>
              <c:pt idx="90">
                <c:v>0.10634750760020978</c:v>
              </c:pt>
              <c:pt idx="91">
                <c:v>0.1336569982156936</c:v>
              </c:pt>
              <c:pt idx="92">
                <c:v>4.1850597132395723E-2</c:v>
              </c:pt>
              <c:pt idx="93">
                <c:v>-0.24097986569870977</c:v>
              </c:pt>
              <c:pt idx="94">
                <c:v>-1.4617596107773396</c:v>
              </c:pt>
              <c:pt idx="95">
                <c:v>-6.6681664062389165E-2</c:v>
              </c:pt>
              <c:pt idx="96">
                <c:v>-4.4693393384950028E-2</c:v>
              </c:pt>
              <c:pt idx="97">
                <c:v>-6.748499114904602E-2</c:v>
              </c:pt>
              <c:pt idx="98">
                <c:v>-0.21769450921622832</c:v>
              </c:pt>
              <c:pt idx="99">
                <c:v>-0.32206534861783442</c:v>
              </c:pt>
              <c:pt idx="100">
                <c:v>0.31101734086808713</c:v>
              </c:pt>
              <c:pt idx="101">
                <c:v>0.210594336516299</c:v>
              </c:pt>
              <c:pt idx="102">
                <c:v>0.16492942904952795</c:v>
              </c:pt>
              <c:pt idx="103">
                <c:v>-0.1280555922593665</c:v>
              </c:pt>
              <c:pt idx="104">
                <c:v>-0.29354885163447586</c:v>
              </c:pt>
              <c:pt idx="105">
                <c:v>9.3816454472644931E-2</c:v>
              </c:pt>
              <c:pt idx="106">
                <c:v>2.0635727792309023E-2</c:v>
              </c:pt>
              <c:pt idx="107">
                <c:v>9.2239978466538378E-2</c:v>
              </c:pt>
              <c:pt idx="108">
                <c:v>0.28234674777725782</c:v>
              </c:pt>
              <c:pt idx="109">
                <c:v>-8.3200956968570536E-2</c:v>
              </c:pt>
              <c:pt idx="110">
                <c:v>3.130244186444741E-2</c:v>
              </c:pt>
              <c:pt idx="111">
                <c:v>0.15434104903624257</c:v>
              </c:pt>
              <c:pt idx="112">
                <c:v>-0.25936626435609172</c:v>
              </c:pt>
              <c:pt idx="113">
                <c:v>5.2352119966745631E-2</c:v>
              </c:pt>
              <c:pt idx="114">
                <c:v>0.11639635938702053</c:v>
              </c:pt>
              <c:pt idx="115">
                <c:v>4.9642175244845543E-2</c:v>
              </c:pt>
              <c:pt idx="116">
                <c:v>-4.0006784613153233E-2</c:v>
              </c:pt>
              <c:pt idx="117">
                <c:v>-3.383291636465665E-2</c:v>
              </c:pt>
              <c:pt idx="118">
                <c:v>0.14979331543244773</c:v>
              </c:pt>
              <c:pt idx="119">
                <c:v>-5.2773514104278572E-2</c:v>
              </c:pt>
              <c:pt idx="120">
                <c:v>0.19263254750238168</c:v>
              </c:pt>
            </c:numLit>
          </c:xVal>
          <c:yVal>
            <c:numLit>
              <c:formatCode>General</c:formatCode>
              <c:ptCount val="121"/>
              <c:pt idx="0">
                <c:v>-0.9757185576443721</c:v>
              </c:pt>
              <c:pt idx="1">
                <c:v>-5.2512399471308573</c:v>
              </c:pt>
              <c:pt idx="2">
                <c:v>-1.1325468422546292</c:v>
              </c:pt>
              <c:pt idx="3">
                <c:v>7.9080715815754345</c:v>
              </c:pt>
              <c:pt idx="4">
                <c:v>-1.4904921249339194</c:v>
              </c:pt>
              <c:pt idx="5">
                <c:v>-0.52875547450413141</c:v>
              </c:pt>
              <c:pt idx="6">
                <c:v>-2.518768316279175</c:v>
              </c:pt>
              <c:pt idx="7">
                <c:v>-0.67729265889862855</c:v>
              </c:pt>
              <c:pt idx="8">
                <c:v>1.4500545252532184</c:v>
              </c:pt>
              <c:pt idx="9">
                <c:v>-0.67421237904776277</c:v>
              </c:pt>
              <c:pt idx="10">
                <c:v>0.81522513890382253</c:v>
              </c:pt>
              <c:pt idx="11">
                <c:v>0.50711165168385008</c:v>
              </c:pt>
              <c:pt idx="12">
                <c:v>4.7132274669371625</c:v>
              </c:pt>
              <c:pt idx="13">
                <c:v>8.6469777447669358</c:v>
              </c:pt>
              <c:pt idx="14">
                <c:v>-5.1013930537191721</c:v>
              </c:pt>
              <c:pt idx="15">
                <c:v>-0.13821134282203973</c:v>
              </c:pt>
              <c:pt idx="16">
                <c:v>-1.458109066877098</c:v>
              </c:pt>
              <c:pt idx="17">
                <c:v>3.0233392231435392</c:v>
              </c:pt>
              <c:pt idx="18">
                <c:v>0.8718982366908925</c:v>
              </c:pt>
              <c:pt idx="19">
                <c:v>1.8880350520493714</c:v>
              </c:pt>
              <c:pt idx="20">
                <c:v>0.75313073846514023</c:v>
              </c:pt>
              <c:pt idx="21">
                <c:v>6.5748219911766093</c:v>
              </c:pt>
              <c:pt idx="22">
                <c:v>7.674862225832463</c:v>
              </c:pt>
              <c:pt idx="23">
                <c:v>-0.80355524891146102</c:v>
              </c:pt>
              <c:pt idx="24">
                <c:v>4.681132924151413</c:v>
              </c:pt>
              <c:pt idx="25">
                <c:v>-1.7440840746860733</c:v>
              </c:pt>
              <c:pt idx="26">
                <c:v>4.2694842556829649</c:v>
              </c:pt>
              <c:pt idx="27">
                <c:v>1.3076018148760031</c:v>
              </c:pt>
              <c:pt idx="28">
                <c:v>2.0359168853405567</c:v>
              </c:pt>
              <c:pt idx="29">
                <c:v>7.588523144258323</c:v>
              </c:pt>
              <c:pt idx="30">
                <c:v>0.4306920626089239</c:v>
              </c:pt>
              <c:pt idx="31">
                <c:v>-1.9867876869334111E-2</c:v>
              </c:pt>
              <c:pt idx="32">
                <c:v>-1.4214423792838664</c:v>
              </c:pt>
              <c:pt idx="33">
                <c:v>-0.51431163073111108</c:v>
              </c:pt>
              <c:pt idx="34">
                <c:v>1.6783601798651819</c:v>
              </c:pt>
              <c:pt idx="35">
                <c:v>-0.64514460195308132</c:v>
              </c:pt>
              <c:pt idx="36">
                <c:v>2.4602025870210369</c:v>
              </c:pt>
              <c:pt idx="37">
                <c:v>-2.6073019698944089</c:v>
              </c:pt>
              <c:pt idx="38">
                <c:v>-1.0592255479530106</c:v>
              </c:pt>
              <c:pt idx="39">
                <c:v>-0.12958233462450863</c:v>
              </c:pt>
              <c:pt idx="40">
                <c:v>-1.9077334694434511</c:v>
              </c:pt>
              <c:pt idx="41">
                <c:v>-1.0306692678642362</c:v>
              </c:pt>
              <c:pt idx="42">
                <c:v>0.22185617962733328</c:v>
              </c:pt>
              <c:pt idx="43">
                <c:v>-0.52491711071405689</c:v>
              </c:pt>
              <c:pt idx="44">
                <c:v>7.0382012884814795</c:v>
              </c:pt>
              <c:pt idx="45">
                <c:v>5.5086230225614834</c:v>
              </c:pt>
              <c:pt idx="46">
                <c:v>1.9936391545402916</c:v>
              </c:pt>
              <c:pt idx="47">
                <c:v>-1.56342544834874</c:v>
              </c:pt>
              <c:pt idx="48">
                <c:v>-1.4952787014067379</c:v>
              </c:pt>
              <c:pt idx="49">
                <c:v>2.9264627356129402</c:v>
              </c:pt>
              <c:pt idx="50">
                <c:v>-2.2050030424409282</c:v>
              </c:pt>
              <c:pt idx="51">
                <c:v>1.5471442899024943</c:v>
              </c:pt>
              <c:pt idx="52">
                <c:v>2.4342890743605663</c:v>
              </c:pt>
              <c:pt idx="53">
                <c:v>-0.34048140085378709</c:v>
              </c:pt>
              <c:pt idx="54">
                <c:v>-3.2779044064918343</c:v>
              </c:pt>
              <c:pt idx="55">
                <c:v>7.7373566870644339E-3</c:v>
              </c:pt>
              <c:pt idx="56">
                <c:v>3.1007344039678806</c:v>
              </c:pt>
              <c:pt idx="57">
                <c:v>2.2529678821836523</c:v>
              </c:pt>
              <c:pt idx="58">
                <c:v>7.2206889040375568</c:v>
              </c:pt>
              <c:pt idx="59">
                <c:v>-3.482337182055649</c:v>
              </c:pt>
              <c:pt idx="60">
                <c:v>3.7203829446821111</c:v>
              </c:pt>
              <c:pt idx="61">
                <c:v>3.6890899473083092</c:v>
              </c:pt>
              <c:pt idx="62">
                <c:v>0.49208678972459197</c:v>
              </c:pt>
              <c:pt idx="63">
                <c:v>-1.6076932616103736</c:v>
              </c:pt>
              <c:pt idx="64">
                <c:v>-3.8792876496814261</c:v>
              </c:pt>
              <c:pt idx="65">
                <c:v>2.7725492568706347</c:v>
              </c:pt>
              <c:pt idx="66">
                <c:v>2.1462094224983108</c:v>
              </c:pt>
              <c:pt idx="67">
                <c:v>-0.73470623083430819</c:v>
              </c:pt>
              <c:pt idx="68">
                <c:v>0.49249359902081036</c:v>
              </c:pt>
              <c:pt idx="69">
                <c:v>2.8154337824653037</c:v>
              </c:pt>
              <c:pt idx="70">
                <c:v>3.2743936599007828</c:v>
              </c:pt>
              <c:pt idx="71">
                <c:v>5.2866260020282496</c:v>
              </c:pt>
              <c:pt idx="72">
                <c:v>-1.1754369549217198</c:v>
              </c:pt>
              <c:pt idx="73">
                <c:v>-0.5915951128729553</c:v>
              </c:pt>
              <c:pt idx="74">
                <c:v>-0.14607498132303398</c:v>
              </c:pt>
              <c:pt idx="75">
                <c:v>-3.0769196768227829</c:v>
              </c:pt>
              <c:pt idx="76">
                <c:v>-1.9642304957041281</c:v>
              </c:pt>
              <c:pt idx="77">
                <c:v>4.5321869396370058</c:v>
              </c:pt>
              <c:pt idx="78">
                <c:v>-1.9957312167927421</c:v>
              </c:pt>
              <c:pt idx="79">
                <c:v>3.1675621694119886</c:v>
              </c:pt>
              <c:pt idx="80">
                <c:v>-3.1292327493449852</c:v>
              </c:pt>
              <c:pt idx="81">
                <c:v>2.4520751216658088</c:v>
              </c:pt>
              <c:pt idx="82">
                <c:v>-2.0739510757544384</c:v>
              </c:pt>
              <c:pt idx="83">
                <c:v>-1.7017473845139577</c:v>
              </c:pt>
              <c:pt idx="84">
                <c:v>-1.0844016265267182</c:v>
              </c:pt>
              <c:pt idx="85">
                <c:v>1.0728187080558254</c:v>
              </c:pt>
              <c:pt idx="86">
                <c:v>-1.0282551960331658</c:v>
              </c:pt>
              <c:pt idx="87">
                <c:v>-4.3500724088914451</c:v>
              </c:pt>
              <c:pt idx="88">
                <c:v>-0.87014989650374464</c:v>
              </c:pt>
              <c:pt idx="89">
                <c:v>3.0205896749979395</c:v>
              </c:pt>
              <c:pt idx="90">
                <c:v>-3.7626181506041689E-2</c:v>
              </c:pt>
              <c:pt idx="91">
                <c:v>-2.7906790087134503</c:v>
              </c:pt>
              <c:pt idx="92">
                <c:v>-1.2685021315867608</c:v>
              </c:pt>
              <c:pt idx="93">
                <c:v>0.61904538770288919</c:v>
              </c:pt>
              <c:pt idx="94">
                <c:v>-0.56580595934390487</c:v>
              </c:pt>
              <c:pt idx="95">
                <c:v>-2.7905919066322915</c:v>
              </c:pt>
              <c:pt idx="96">
                <c:v>-5.498610494337175E-2</c:v>
              </c:pt>
              <c:pt idx="97">
                <c:v>-2.3344116884229207</c:v>
              </c:pt>
              <c:pt idx="98">
                <c:v>-2.8831953524346563</c:v>
              </c:pt>
              <c:pt idx="99">
                <c:v>-4.8209329376440611</c:v>
              </c:pt>
              <c:pt idx="100">
                <c:v>5.3597547109343786</c:v>
              </c:pt>
              <c:pt idx="101">
                <c:v>-1.731919457713702</c:v>
              </c:pt>
              <c:pt idx="102">
                <c:v>-2.4272422345320703</c:v>
              </c:pt>
              <c:pt idx="103">
                <c:v>-3.6801782126462443</c:v>
              </c:pt>
              <c:pt idx="104">
                <c:v>-1.2653170768091613</c:v>
              </c:pt>
              <c:pt idx="105">
                <c:v>-4.2782739045326696</c:v>
              </c:pt>
              <c:pt idx="106">
                <c:v>-2.0328856784189449</c:v>
              </c:pt>
              <c:pt idx="107">
                <c:v>-3.3329371516931352</c:v>
              </c:pt>
              <c:pt idx="108">
                <c:v>-7.6137817724822199</c:v>
              </c:pt>
              <c:pt idx="109">
                <c:v>-1.0011356595516969</c:v>
              </c:pt>
              <c:pt idx="110">
                <c:v>5.266141817467842</c:v>
              </c:pt>
              <c:pt idx="111">
                <c:v>-2.1963910435838274</c:v>
              </c:pt>
              <c:pt idx="112">
                <c:v>-5.4565942338423108</c:v>
              </c:pt>
              <c:pt idx="113">
                <c:v>-2.2962610852057352</c:v>
              </c:pt>
              <c:pt idx="114">
                <c:v>-4.8597036246116421</c:v>
              </c:pt>
              <c:pt idx="115">
                <c:v>-3.9230022847332702</c:v>
              </c:pt>
              <c:pt idx="116">
                <c:v>-4.1726199376039306</c:v>
              </c:pt>
              <c:pt idx="117">
                <c:v>-4.2772359965185576</c:v>
              </c:pt>
              <c:pt idx="118">
                <c:v>-1.9845347848527122</c:v>
              </c:pt>
              <c:pt idx="119">
                <c:v>-1.8669872196503241</c:v>
              </c:pt>
              <c:pt idx="120">
                <c:v>-3.6382296496384678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5C-421E-8BA7-EB4D192EA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645696"/>
        <c:axId val="710646088"/>
      </c:scatterChart>
      <c:valAx>
        <c:axId val="71064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646088"/>
        <c:crossesAt val="-10"/>
        <c:crossBetween val="midCat"/>
      </c:valAx>
      <c:valAx>
        <c:axId val="7106460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645696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0.85236806652495634</c:v>
              </c:pt>
              <c:pt idx="1">
                <c:v>0.4120739852790079</c:v>
              </c:pt>
              <c:pt idx="2">
                <c:v>0.85486981677917073</c:v>
              </c:pt>
              <c:pt idx="3">
                <c:v>0.81234907806795387</c:v>
              </c:pt>
              <c:pt idx="4">
                <c:v>0.78785995442303713</c:v>
              </c:pt>
              <c:pt idx="5">
                <c:v>0.84702230782544607</c:v>
              </c:pt>
              <c:pt idx="6">
                <c:v>0.88006613303762016</c:v>
              </c:pt>
              <c:pt idx="7">
                <c:v>0.76438323562474364</c:v>
              </c:pt>
              <c:pt idx="8">
                <c:v>0.89545407388358411</c:v>
              </c:pt>
              <c:pt idx="9">
                <c:v>0.79280240098719257</c:v>
              </c:pt>
              <c:pt idx="10">
                <c:v>0.88264760994686642</c:v>
              </c:pt>
              <c:pt idx="11">
                <c:v>0.74903642068615961</c:v>
              </c:pt>
              <c:pt idx="12">
                <c:v>0.56464883488461426</c:v>
              </c:pt>
              <c:pt idx="13">
                <c:v>0.69785207155645024</c:v>
              </c:pt>
              <c:pt idx="14">
                <c:v>0.52622289206330197</c:v>
              </c:pt>
              <c:pt idx="15">
                <c:v>0.66204989520726754</c:v>
              </c:pt>
              <c:pt idx="16">
                <c:v>0.82861537193777279</c:v>
              </c:pt>
              <c:pt idx="17">
                <c:v>0.73217241692812174</c:v>
              </c:pt>
              <c:pt idx="18">
                <c:v>0.66669678352005779</c:v>
              </c:pt>
              <c:pt idx="19">
                <c:v>0.62616458462270208</c:v>
              </c:pt>
              <c:pt idx="20">
                <c:v>0.87117950854779347</c:v>
              </c:pt>
              <c:pt idx="21">
                <c:v>0.83627025868933325</c:v>
              </c:pt>
              <c:pt idx="22">
                <c:v>0.89861346901551586</c:v>
              </c:pt>
              <c:pt idx="23">
                <c:v>0.56401542074891919</c:v>
              </c:pt>
              <c:pt idx="24">
                <c:v>0.55116954899297743</c:v>
              </c:pt>
              <c:pt idx="25">
                <c:v>0.66590708286343891</c:v>
              </c:pt>
              <c:pt idx="26">
                <c:v>0.5315153933100274</c:v>
              </c:pt>
              <c:pt idx="27">
                <c:v>0.762424464362504</c:v>
              </c:pt>
              <c:pt idx="28">
                <c:v>0.70098153174246813</c:v>
              </c:pt>
              <c:pt idx="29">
                <c:v>0.70405158039363003</c:v>
              </c:pt>
              <c:pt idx="30">
                <c:v>0.60719161055548021</c:v>
              </c:pt>
              <c:pt idx="31">
                <c:v>0.71608316536046746</c:v>
              </c:pt>
              <c:pt idx="32">
                <c:v>0.69782487363062351</c:v>
              </c:pt>
              <c:pt idx="33">
                <c:v>0.54170228592672098</c:v>
              </c:pt>
              <c:pt idx="34">
                <c:v>0.80223336455862504</c:v>
              </c:pt>
              <c:pt idx="35">
                <c:v>0.55167283034571557</c:v>
              </c:pt>
              <c:pt idx="36">
                <c:v>0.83089453283393444</c:v>
              </c:pt>
              <c:pt idx="37">
                <c:v>0.84096872684757851</c:v>
              </c:pt>
              <c:pt idx="38">
                <c:v>0.81491501857683057</c:v>
              </c:pt>
              <c:pt idx="39">
                <c:v>0.75606256595479848</c:v>
              </c:pt>
              <c:pt idx="40">
                <c:v>0.78162312134613177</c:v>
              </c:pt>
              <c:pt idx="41">
                <c:v>0.65566369754343934</c:v>
              </c:pt>
              <c:pt idx="42">
                <c:v>0.55351752109061769</c:v>
              </c:pt>
              <c:pt idx="43">
                <c:v>0.55141779914388933</c:v>
              </c:pt>
              <c:pt idx="44">
                <c:v>0.68860084305431146</c:v>
              </c:pt>
              <c:pt idx="45">
                <c:v>0.72058509256244452</c:v>
              </c:pt>
              <c:pt idx="46">
                <c:v>0.60480442215913743</c:v>
              </c:pt>
              <c:pt idx="47">
                <c:v>0.65626694351170867</c:v>
              </c:pt>
              <c:pt idx="48">
                <c:v>0.83004221347896434</c:v>
              </c:pt>
              <c:pt idx="49">
                <c:v>0.86369568575644429</c:v>
              </c:pt>
              <c:pt idx="50">
                <c:v>0.69071462825322683</c:v>
              </c:pt>
              <c:pt idx="51">
                <c:v>0.57631465170524854</c:v>
              </c:pt>
              <c:pt idx="52">
                <c:v>0.56069079800967758</c:v>
              </c:pt>
              <c:pt idx="53">
                <c:v>0.71700598229941115</c:v>
              </c:pt>
              <c:pt idx="54">
                <c:v>0.72702756269789404</c:v>
              </c:pt>
              <c:pt idx="55">
                <c:v>0.59195940671389624</c:v>
              </c:pt>
              <c:pt idx="56">
                <c:v>0.76791838483736197</c:v>
              </c:pt>
              <c:pt idx="57">
                <c:v>0.72801054611815585</c:v>
              </c:pt>
              <c:pt idx="58">
                <c:v>0.80511087341464949</c:v>
              </c:pt>
              <c:pt idx="59">
                <c:v>0.68894832236776027</c:v>
              </c:pt>
              <c:pt idx="60">
                <c:v>0.72852385657525642</c:v>
              </c:pt>
              <c:pt idx="61">
                <c:v>0.86476966442513215</c:v>
              </c:pt>
              <c:pt idx="62">
                <c:v>0.69230493276187233</c:v>
              </c:pt>
              <c:pt idx="63">
                <c:v>0.63627342087059102</c:v>
              </c:pt>
              <c:pt idx="64">
                <c:v>0.85330143641298495</c:v>
              </c:pt>
              <c:pt idx="65">
                <c:v>0.52415945118683227</c:v>
              </c:pt>
              <c:pt idx="66">
                <c:v>0.77642204217040689</c:v>
              </c:pt>
              <c:pt idx="67">
                <c:v>0.84533496607909919</c:v>
              </c:pt>
              <c:pt idx="68">
                <c:v>0.66866135379671465</c:v>
              </c:pt>
              <c:pt idx="69">
                <c:v>0.59036668010725346</c:v>
              </c:pt>
              <c:pt idx="70">
                <c:v>0.49505345881129004</c:v>
              </c:pt>
              <c:pt idx="71">
                <c:v>0.6194763558189732</c:v>
              </c:pt>
              <c:pt idx="72">
                <c:v>0.73267809586697963</c:v>
              </c:pt>
              <c:pt idx="73">
                <c:v>0.74437778330125193</c:v>
              </c:pt>
              <c:pt idx="74">
                <c:v>0.76684702958527584</c:v>
              </c:pt>
              <c:pt idx="75">
                <c:v>0.68025418110004043</c:v>
              </c:pt>
              <c:pt idx="76">
                <c:v>0.90019708259201003</c:v>
              </c:pt>
              <c:pt idx="77">
                <c:v>0.70751016911802767</c:v>
              </c:pt>
              <c:pt idx="78">
                <c:v>0.79773963771628198</c:v>
              </c:pt>
              <c:pt idx="79">
                <c:v>0.3100982094023409</c:v>
              </c:pt>
              <c:pt idx="80">
                <c:v>0.75537864054497039</c:v>
              </c:pt>
              <c:pt idx="81">
                <c:v>0.69223629840944378</c:v>
              </c:pt>
              <c:pt idx="82">
                <c:v>0.70741808526214944</c:v>
              </c:pt>
              <c:pt idx="83">
                <c:v>0.78003135531497281</c:v>
              </c:pt>
              <c:pt idx="84">
                <c:v>0.70365447448971064</c:v>
              </c:pt>
              <c:pt idx="85">
                <c:v>0.62332135603532324</c:v>
              </c:pt>
              <c:pt idx="86">
                <c:v>0.83030820149922224</c:v>
              </c:pt>
              <c:pt idx="87">
                <c:v>0.71251830040758768</c:v>
              </c:pt>
              <c:pt idx="88">
                <c:v>0.71389566349394595</c:v>
              </c:pt>
              <c:pt idx="89">
                <c:v>0.74233956395664935</c:v>
              </c:pt>
              <c:pt idx="90">
                <c:v>0.666298567071818</c:v>
              </c:pt>
              <c:pt idx="91">
                <c:v>0.71521263015639036</c:v>
              </c:pt>
              <c:pt idx="92">
                <c:v>0.74643259270702</c:v>
              </c:pt>
              <c:pt idx="93">
                <c:v>0.59635545611995044</c:v>
              </c:pt>
              <c:pt idx="94">
                <c:v>0.58609155578489558</c:v>
              </c:pt>
              <c:pt idx="95">
                <c:v>0.51518485568527572</c:v>
              </c:pt>
              <c:pt idx="96">
                <c:v>0.50090814362927738</c:v>
              </c:pt>
              <c:pt idx="97">
                <c:v>0.69293761861751924</c:v>
              </c:pt>
              <c:pt idx="98">
                <c:v>0.70595174026734853</c:v>
              </c:pt>
              <c:pt idx="99">
                <c:v>0.75474664005567371</c:v>
              </c:pt>
              <c:pt idx="100">
                <c:v>0.94920005481524361</c:v>
              </c:pt>
              <c:pt idx="101">
                <c:v>0.66982218315619402</c:v>
              </c:pt>
              <c:pt idx="102">
                <c:v>0.8117360266383209</c:v>
              </c:pt>
              <c:pt idx="103">
                <c:v>0.54085333932219193</c:v>
              </c:pt>
              <c:pt idx="104">
                <c:v>0.25056812394409728</c:v>
              </c:pt>
              <c:pt idx="105">
                <c:v>0.803981239901987</c:v>
              </c:pt>
              <c:pt idx="106">
                <c:v>0.51473002068741491</c:v>
              </c:pt>
              <c:pt idx="107">
                <c:v>0.71395387976494418</c:v>
              </c:pt>
              <c:pt idx="108">
                <c:v>0.70484323193662135</c:v>
              </c:pt>
              <c:pt idx="109">
                <c:v>0.58941031848887282</c:v>
              </c:pt>
              <c:pt idx="110">
                <c:v>0.54570361240958798</c:v>
              </c:pt>
              <c:pt idx="111">
                <c:v>0.32237014296227734</c:v>
              </c:pt>
              <c:pt idx="112">
                <c:v>0.83011981789181555</c:v>
              </c:pt>
              <c:pt idx="113">
                <c:v>0.51478408726353231</c:v>
              </c:pt>
              <c:pt idx="114">
                <c:v>0.87099917488234413</c:v>
              </c:pt>
              <c:pt idx="115">
                <c:v>0.85252949591562377</c:v>
              </c:pt>
              <c:pt idx="116">
                <c:v>0.77716878910365639</c:v>
              </c:pt>
              <c:pt idx="117">
                <c:v>0.79022188481056888</c:v>
              </c:pt>
              <c:pt idx="118">
                <c:v>0.5408246156655846</c:v>
              </c:pt>
              <c:pt idx="119">
                <c:v>0.54081939028252479</c:v>
              </c:pt>
              <c:pt idx="120">
                <c:v>0.85231386595492098</c:v>
              </c:pt>
            </c:numLit>
          </c:xVal>
          <c:yVal>
            <c:numLit>
              <c:formatCode>General</c:formatCode>
              <c:ptCount val="121"/>
              <c:pt idx="0">
                <c:v>-0.9757185576443721</c:v>
              </c:pt>
              <c:pt idx="1">
                <c:v>-5.2512399471308573</c:v>
              </c:pt>
              <c:pt idx="2">
                <c:v>-1.1325468422546292</c:v>
              </c:pt>
              <c:pt idx="3">
                <c:v>7.9080715815754345</c:v>
              </c:pt>
              <c:pt idx="4">
                <c:v>-1.4904921249339194</c:v>
              </c:pt>
              <c:pt idx="5">
                <c:v>-0.52875547450413141</c:v>
              </c:pt>
              <c:pt idx="6">
                <c:v>-2.518768316279175</c:v>
              </c:pt>
              <c:pt idx="7">
                <c:v>-0.67729265889862855</c:v>
              </c:pt>
              <c:pt idx="8">
                <c:v>1.4500545252532184</c:v>
              </c:pt>
              <c:pt idx="9">
                <c:v>-0.67421237904776277</c:v>
              </c:pt>
              <c:pt idx="10">
                <c:v>0.81522513890382253</c:v>
              </c:pt>
              <c:pt idx="11">
                <c:v>0.50711165168385008</c:v>
              </c:pt>
              <c:pt idx="12">
                <c:v>4.7132274669371625</c:v>
              </c:pt>
              <c:pt idx="13">
                <c:v>8.6469777447669358</c:v>
              </c:pt>
              <c:pt idx="14">
                <c:v>-5.1013930537191721</c:v>
              </c:pt>
              <c:pt idx="15">
                <c:v>-0.13821134282203973</c:v>
              </c:pt>
              <c:pt idx="16">
                <c:v>-1.458109066877098</c:v>
              </c:pt>
              <c:pt idx="17">
                <c:v>3.0233392231435392</c:v>
              </c:pt>
              <c:pt idx="18">
                <c:v>0.8718982366908925</c:v>
              </c:pt>
              <c:pt idx="19">
                <c:v>1.8880350520493714</c:v>
              </c:pt>
              <c:pt idx="20">
                <c:v>0.75313073846514023</c:v>
              </c:pt>
              <c:pt idx="21">
                <c:v>6.5748219911766093</c:v>
              </c:pt>
              <c:pt idx="22">
                <c:v>7.674862225832463</c:v>
              </c:pt>
              <c:pt idx="23">
                <c:v>-0.80355524891146102</c:v>
              </c:pt>
              <c:pt idx="24">
                <c:v>4.681132924151413</c:v>
              </c:pt>
              <c:pt idx="25">
                <c:v>-1.7440840746860733</c:v>
              </c:pt>
              <c:pt idx="26">
                <c:v>4.2694842556829649</c:v>
              </c:pt>
              <c:pt idx="27">
                <c:v>1.3076018148760031</c:v>
              </c:pt>
              <c:pt idx="28">
                <c:v>2.0359168853405567</c:v>
              </c:pt>
              <c:pt idx="29">
                <c:v>7.588523144258323</c:v>
              </c:pt>
              <c:pt idx="30">
                <c:v>0.4306920626089239</c:v>
              </c:pt>
              <c:pt idx="31">
                <c:v>-1.9867876869334111E-2</c:v>
              </c:pt>
              <c:pt idx="32">
                <c:v>-1.4214423792838664</c:v>
              </c:pt>
              <c:pt idx="33">
                <c:v>-0.51431163073111108</c:v>
              </c:pt>
              <c:pt idx="34">
                <c:v>1.6783601798651819</c:v>
              </c:pt>
              <c:pt idx="35">
                <c:v>-0.64514460195308132</c:v>
              </c:pt>
              <c:pt idx="36">
                <c:v>2.4602025870210369</c:v>
              </c:pt>
              <c:pt idx="37">
                <c:v>-2.6073019698944089</c:v>
              </c:pt>
              <c:pt idx="38">
                <c:v>-1.0592255479530106</c:v>
              </c:pt>
              <c:pt idx="39">
                <c:v>-0.12958233462450863</c:v>
              </c:pt>
              <c:pt idx="40">
                <c:v>-1.9077334694434511</c:v>
              </c:pt>
              <c:pt idx="41">
                <c:v>-1.0306692678642362</c:v>
              </c:pt>
              <c:pt idx="42">
                <c:v>0.22185617962733328</c:v>
              </c:pt>
              <c:pt idx="43">
                <c:v>-0.52491711071405689</c:v>
              </c:pt>
              <c:pt idx="44">
                <c:v>7.0382012884814795</c:v>
              </c:pt>
              <c:pt idx="45">
                <c:v>5.5086230225614834</c:v>
              </c:pt>
              <c:pt idx="46">
                <c:v>1.9936391545402916</c:v>
              </c:pt>
              <c:pt idx="47">
                <c:v>-1.56342544834874</c:v>
              </c:pt>
              <c:pt idx="48">
                <c:v>-1.4952787014067379</c:v>
              </c:pt>
              <c:pt idx="49">
                <c:v>2.9264627356129402</c:v>
              </c:pt>
              <c:pt idx="50">
                <c:v>-2.2050030424409282</c:v>
              </c:pt>
              <c:pt idx="51">
                <c:v>1.5471442899024943</c:v>
              </c:pt>
              <c:pt idx="52">
                <c:v>2.4342890743605663</c:v>
              </c:pt>
              <c:pt idx="53">
                <c:v>-0.34048140085378709</c:v>
              </c:pt>
              <c:pt idx="54">
                <c:v>-3.2779044064918343</c:v>
              </c:pt>
              <c:pt idx="55">
                <c:v>7.7373566870644339E-3</c:v>
              </c:pt>
              <c:pt idx="56">
                <c:v>3.1007344039678806</c:v>
              </c:pt>
              <c:pt idx="57">
                <c:v>2.2529678821836523</c:v>
              </c:pt>
              <c:pt idx="58">
                <c:v>7.2206889040375568</c:v>
              </c:pt>
              <c:pt idx="59">
                <c:v>-3.482337182055649</c:v>
              </c:pt>
              <c:pt idx="60">
                <c:v>3.7203829446821111</c:v>
              </c:pt>
              <c:pt idx="61">
                <c:v>3.6890899473083092</c:v>
              </c:pt>
              <c:pt idx="62">
                <c:v>0.49208678972459197</c:v>
              </c:pt>
              <c:pt idx="63">
                <c:v>-1.6076932616103736</c:v>
              </c:pt>
              <c:pt idx="64">
                <c:v>-3.8792876496814261</c:v>
              </c:pt>
              <c:pt idx="65">
                <c:v>2.7725492568706347</c:v>
              </c:pt>
              <c:pt idx="66">
                <c:v>2.1462094224983108</c:v>
              </c:pt>
              <c:pt idx="67">
                <c:v>-0.73470623083430819</c:v>
              </c:pt>
              <c:pt idx="68">
                <c:v>0.49249359902081036</c:v>
              </c:pt>
              <c:pt idx="69">
                <c:v>2.8154337824653037</c:v>
              </c:pt>
              <c:pt idx="70">
                <c:v>3.2743936599007828</c:v>
              </c:pt>
              <c:pt idx="71">
                <c:v>5.2866260020282496</c:v>
              </c:pt>
              <c:pt idx="72">
                <c:v>-1.1754369549217198</c:v>
              </c:pt>
              <c:pt idx="73">
                <c:v>-0.5915951128729553</c:v>
              </c:pt>
              <c:pt idx="74">
                <c:v>-0.14607498132303398</c:v>
              </c:pt>
              <c:pt idx="75">
                <c:v>-3.0769196768227829</c:v>
              </c:pt>
              <c:pt idx="76">
                <c:v>-1.9642304957041281</c:v>
              </c:pt>
              <c:pt idx="77">
                <c:v>4.5321869396370058</c:v>
              </c:pt>
              <c:pt idx="78">
                <c:v>-1.9957312167927421</c:v>
              </c:pt>
              <c:pt idx="79">
                <c:v>3.1675621694119886</c:v>
              </c:pt>
              <c:pt idx="80">
                <c:v>-3.1292327493449852</c:v>
              </c:pt>
              <c:pt idx="81">
                <c:v>2.4520751216658088</c:v>
              </c:pt>
              <c:pt idx="82">
                <c:v>-2.0739510757544384</c:v>
              </c:pt>
              <c:pt idx="83">
                <c:v>-1.7017473845139577</c:v>
              </c:pt>
              <c:pt idx="84">
                <c:v>-1.0844016265267182</c:v>
              </c:pt>
              <c:pt idx="85">
                <c:v>1.0728187080558254</c:v>
              </c:pt>
              <c:pt idx="86">
                <c:v>-1.0282551960331658</c:v>
              </c:pt>
              <c:pt idx="87">
                <c:v>-4.3500724088914451</c:v>
              </c:pt>
              <c:pt idx="88">
                <c:v>-0.87014989650374464</c:v>
              </c:pt>
              <c:pt idx="89">
                <c:v>3.0205896749979395</c:v>
              </c:pt>
              <c:pt idx="90">
                <c:v>-3.7626181506041689E-2</c:v>
              </c:pt>
              <c:pt idx="91">
                <c:v>-2.7906790087134503</c:v>
              </c:pt>
              <c:pt idx="92">
                <c:v>-1.2685021315867608</c:v>
              </c:pt>
              <c:pt idx="93">
                <c:v>0.61904538770288919</c:v>
              </c:pt>
              <c:pt idx="94">
                <c:v>-0.56580595934390487</c:v>
              </c:pt>
              <c:pt idx="95">
                <c:v>-2.7905919066322915</c:v>
              </c:pt>
              <c:pt idx="96">
                <c:v>-5.498610494337175E-2</c:v>
              </c:pt>
              <c:pt idx="97">
                <c:v>-2.3344116884229207</c:v>
              </c:pt>
              <c:pt idx="98">
                <c:v>-2.8831953524346563</c:v>
              </c:pt>
              <c:pt idx="99">
                <c:v>-4.8209329376440611</c:v>
              </c:pt>
              <c:pt idx="100">
                <c:v>5.3597547109343786</c:v>
              </c:pt>
              <c:pt idx="101">
                <c:v>-1.731919457713702</c:v>
              </c:pt>
              <c:pt idx="102">
                <c:v>-2.4272422345320703</c:v>
              </c:pt>
              <c:pt idx="103">
                <c:v>-3.6801782126462443</c:v>
              </c:pt>
              <c:pt idx="104">
                <c:v>-1.2653170768091613</c:v>
              </c:pt>
              <c:pt idx="105">
                <c:v>-4.2782739045326696</c:v>
              </c:pt>
              <c:pt idx="106">
                <c:v>-2.0328856784189449</c:v>
              </c:pt>
              <c:pt idx="107">
                <c:v>-3.3329371516931352</c:v>
              </c:pt>
              <c:pt idx="108">
                <c:v>-7.6137817724822199</c:v>
              </c:pt>
              <c:pt idx="109">
                <c:v>-1.0011356595516969</c:v>
              </c:pt>
              <c:pt idx="110">
                <c:v>5.266141817467842</c:v>
              </c:pt>
              <c:pt idx="111">
                <c:v>-2.1963910435838274</c:v>
              </c:pt>
              <c:pt idx="112">
                <c:v>-5.4565942338423108</c:v>
              </c:pt>
              <c:pt idx="113">
                <c:v>-2.2962610852057352</c:v>
              </c:pt>
              <c:pt idx="114">
                <c:v>-4.8597036246116421</c:v>
              </c:pt>
              <c:pt idx="115">
                <c:v>-3.9230022847332702</c:v>
              </c:pt>
              <c:pt idx="116">
                <c:v>-4.1726199376039306</c:v>
              </c:pt>
              <c:pt idx="117">
                <c:v>-4.2772359965185576</c:v>
              </c:pt>
              <c:pt idx="118">
                <c:v>-1.9845347848527122</c:v>
              </c:pt>
              <c:pt idx="119">
                <c:v>-1.8669872196503241</c:v>
              </c:pt>
              <c:pt idx="120">
                <c:v>-3.6382296496384678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67-44D8-9A7D-8C2979DAB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75560"/>
        <c:axId val="710775952"/>
      </c:scatterChart>
      <c:valAx>
        <c:axId val="710775560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75952"/>
        <c:crossesAt val="-10"/>
        <c:crossBetween val="midCat"/>
      </c:valAx>
      <c:valAx>
        <c:axId val="7107759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75560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0.18321370518221103</c:v>
              </c:pt>
              <c:pt idx="1">
                <c:v>7.0519627749966091E-2</c:v>
              </c:pt>
              <c:pt idx="2">
                <c:v>0.15477338476374156</c:v>
              </c:pt>
              <c:pt idx="3">
                <c:v>0.43884892086330929</c:v>
              </c:pt>
              <c:pt idx="4">
                <c:v>0.19825978868862648</c:v>
              </c:pt>
              <c:pt idx="5">
                <c:v>0.14296854665154235</c:v>
              </c:pt>
              <c:pt idx="6">
                <c:v>0.12216788959801611</c:v>
              </c:pt>
              <c:pt idx="7">
                <c:v>0.30067987375191063</c:v>
              </c:pt>
              <c:pt idx="8">
                <c:v>0.1014198226921753</c:v>
              </c:pt>
              <c:pt idx="9">
                <c:v>0.20790599854451852</c:v>
              </c:pt>
              <c:pt idx="10">
                <c:v>0.38853342248443634</c:v>
              </c:pt>
              <c:pt idx="11">
                <c:v>0.12911717555029012</c:v>
              </c:pt>
              <c:pt idx="12">
                <c:v>0.15932673596751537</c:v>
              </c:pt>
              <c:pt idx="13">
                <c:v>0.17233994236672301</c:v>
              </c:pt>
              <c:pt idx="14">
                <c:v>0.11140731781207699</c:v>
              </c:pt>
              <c:pt idx="15">
                <c:v>0.11489638009676614</c:v>
              </c:pt>
              <c:pt idx="16">
                <c:v>0.39875419627298209</c:v>
              </c:pt>
              <c:pt idx="17">
                <c:v>0.19103524123905566</c:v>
              </c:pt>
              <c:pt idx="18">
                <c:v>0.3436031803397181</c:v>
              </c:pt>
              <c:pt idx="19">
                <c:v>0.14542604694913666</c:v>
              </c:pt>
              <c:pt idx="20">
                <c:v>0.33658182316329377</c:v>
              </c:pt>
              <c:pt idx="21">
                <c:v>6.1100982274089007E-2</c:v>
              </c:pt>
              <c:pt idx="22">
                <c:v>0.16431171098307554</c:v>
              </c:pt>
              <c:pt idx="23">
                <c:v>0.13253024049454606</c:v>
              </c:pt>
              <c:pt idx="24">
                <c:v>0.25966656934924898</c:v>
              </c:pt>
              <c:pt idx="25">
                <c:v>0.27156094947713327</c:v>
              </c:pt>
              <c:pt idx="26">
                <c:v>0.24508168103798247</c:v>
              </c:pt>
              <c:pt idx="27">
                <c:v>0.12923707680824939</c:v>
              </c:pt>
              <c:pt idx="28">
                <c:v>0.2270021756893785</c:v>
              </c:pt>
              <c:pt idx="29">
                <c:v>0.21845185767824921</c:v>
              </c:pt>
              <c:pt idx="30">
                <c:v>0.11552762462691676</c:v>
              </c:pt>
              <c:pt idx="31">
                <c:v>0.21138970044589492</c:v>
              </c:pt>
              <c:pt idx="32">
                <c:v>0.23304841934850473</c:v>
              </c:pt>
              <c:pt idx="33">
                <c:v>0.13493975903614458</c:v>
              </c:pt>
              <c:pt idx="34">
                <c:v>0.15943171597579511</c:v>
              </c:pt>
              <c:pt idx="35">
                <c:v>0.31593173627305493</c:v>
              </c:pt>
              <c:pt idx="36">
                <c:v>0.1939866538267816</c:v>
              </c:pt>
              <c:pt idx="37">
                <c:v>3.9709695573962374E-2</c:v>
              </c:pt>
              <c:pt idx="38">
                <c:v>0.29920172624994396</c:v>
              </c:pt>
              <c:pt idx="39">
                <c:v>0.22725617736491471</c:v>
              </c:pt>
              <c:pt idx="40">
                <c:v>0.13867913676703503</c:v>
              </c:pt>
              <c:pt idx="41">
                <c:v>0.19133435762983428</c:v>
              </c:pt>
              <c:pt idx="42">
                <c:v>0.10793054396821301</c:v>
              </c:pt>
              <c:pt idx="43">
                <c:v>0.13741086975066108</c:v>
              </c:pt>
              <c:pt idx="44">
                <c:v>0.20327255300212238</c:v>
              </c:pt>
              <c:pt idx="45">
                <c:v>0.32356261151367294</c:v>
              </c:pt>
              <c:pt idx="46">
                <c:v>9.9714722390716423E-2</c:v>
              </c:pt>
              <c:pt idx="47">
                <c:v>0.30652737632332966</c:v>
              </c:pt>
              <c:pt idx="48">
                <c:v>0.13248941982869786</c:v>
              </c:pt>
              <c:pt idx="49">
                <c:v>0.30721739547321375</c:v>
              </c:pt>
              <c:pt idx="50">
                <c:v>0.28988441400800768</c:v>
              </c:pt>
              <c:pt idx="51">
                <c:v>0.10324991008755058</c:v>
              </c:pt>
              <c:pt idx="52">
                <c:v>0.14542142016158499</c:v>
              </c:pt>
              <c:pt idx="53">
                <c:v>0.11932450489235281</c:v>
              </c:pt>
              <c:pt idx="54">
                <c:v>0.24660001297980194</c:v>
              </c:pt>
              <c:pt idx="55">
                <c:v>0.14965075153775187</c:v>
              </c:pt>
              <c:pt idx="56">
                <c:v>0.16761928623999747</c:v>
              </c:pt>
              <c:pt idx="57">
                <c:v>0.19358319376615576</c:v>
              </c:pt>
              <c:pt idx="58">
                <c:v>0.3378785291183159</c:v>
              </c:pt>
              <c:pt idx="59">
                <c:v>5.7524048005680346E-2</c:v>
              </c:pt>
              <c:pt idx="60">
                <c:v>0.16093007141069812</c:v>
              </c:pt>
              <c:pt idx="61">
                <c:v>0.1807218526730722</c:v>
              </c:pt>
              <c:pt idx="62">
                <c:v>0.25747993659245183</c:v>
              </c:pt>
              <c:pt idx="63">
                <c:v>7.8668578346737558E-2</c:v>
              </c:pt>
              <c:pt idx="64">
                <c:v>0.13270048675447227</c:v>
              </c:pt>
              <c:pt idx="65">
                <c:v>0.23009539916391744</c:v>
              </c:pt>
              <c:pt idx="66">
                <c:v>0.11769751826544797</c:v>
              </c:pt>
              <c:pt idx="67">
                <c:v>0.14384658716854101</c:v>
              </c:pt>
              <c:pt idx="68">
                <c:v>0.19349785504748682</c:v>
              </c:pt>
              <c:pt idx="69">
                <c:v>0.12026127560319098</c:v>
              </c:pt>
              <c:pt idx="70">
                <c:v>0.18744336689885269</c:v>
              </c:pt>
              <c:pt idx="71">
                <c:v>0.10024186721489901</c:v>
              </c:pt>
              <c:pt idx="72">
                <c:v>0.13600550075670845</c:v>
              </c:pt>
              <c:pt idx="73">
                <c:v>0.12937751519821902</c:v>
              </c:pt>
              <c:pt idx="74">
                <c:v>0.15205258237243957</c:v>
              </c:pt>
              <c:pt idx="75">
                <c:v>0.52472364400677263</c:v>
              </c:pt>
              <c:pt idx="76">
                <c:v>0.19531353080881383</c:v>
              </c:pt>
              <c:pt idx="77">
                <c:v>0.16480466358728924</c:v>
              </c:pt>
              <c:pt idx="78">
                <c:v>0.1844443733885244</c:v>
              </c:pt>
              <c:pt idx="79">
                <c:v>3.3156006433254982E-2</c:v>
              </c:pt>
              <c:pt idx="80">
                <c:v>0.11202181394405508</c:v>
              </c:pt>
              <c:pt idx="81">
                <c:v>0.18107434786856416</c:v>
              </c:pt>
              <c:pt idx="82">
                <c:v>0.16912330746815651</c:v>
              </c:pt>
              <c:pt idx="83">
                <c:v>0.3212500154307652</c:v>
              </c:pt>
              <c:pt idx="84">
                <c:v>0.2302719612310585</c:v>
              </c:pt>
              <c:pt idx="85">
                <c:v>0.16845673609331249</c:v>
              </c:pt>
              <c:pt idx="86">
                <c:v>0.19155484671979617</c:v>
              </c:pt>
              <c:pt idx="87">
                <c:v>0.32673046530343136</c:v>
              </c:pt>
              <c:pt idx="88">
                <c:v>0.30216745711626253</c:v>
              </c:pt>
              <c:pt idx="89">
                <c:v>0.23106423777564716</c:v>
              </c:pt>
              <c:pt idx="90">
                <c:v>9.8847496940729029E-2</c:v>
              </c:pt>
              <c:pt idx="91">
                <c:v>0.17413019778263147</c:v>
              </c:pt>
              <c:pt idx="92">
                <c:v>0.17124354104643602</c:v>
              </c:pt>
              <c:pt idx="93">
                <c:v>0.30509702260683919</c:v>
              </c:pt>
              <c:pt idx="94">
                <c:v>0.72114002432641622</c:v>
              </c:pt>
              <c:pt idx="95">
                <c:v>0.162466382526818</c:v>
              </c:pt>
              <c:pt idx="96">
                <c:v>0.19649825507614213</c:v>
              </c:pt>
              <c:pt idx="97">
                <c:v>0.19084328730503861</c:v>
              </c:pt>
              <c:pt idx="98">
                <c:v>0.26127344633379679</c:v>
              </c:pt>
              <c:pt idx="99">
                <c:v>0.18413993625850628</c:v>
              </c:pt>
              <c:pt idx="100">
                <c:v>0.19643043523640535</c:v>
              </c:pt>
              <c:pt idx="101">
                <c:v>0.12555976292393811</c:v>
              </c:pt>
              <c:pt idx="102">
                <c:v>0.15506004701658752</c:v>
              </c:pt>
              <c:pt idx="103">
                <c:v>0.27754087136181815</c:v>
              </c:pt>
              <c:pt idx="104">
                <c:v>0.25166397971261883</c:v>
              </c:pt>
              <c:pt idx="105">
                <c:v>0.15537968066344987</c:v>
              </c:pt>
              <c:pt idx="106">
                <c:v>0.14512607677574746</c:v>
              </c:pt>
              <c:pt idx="107">
                <c:v>0.11523891176265338</c:v>
              </c:pt>
              <c:pt idx="108">
                <c:v>0.24859616284510996</c:v>
              </c:pt>
              <c:pt idx="109">
                <c:v>0.19978005157854797</c:v>
              </c:pt>
              <c:pt idx="110">
                <c:v>0.14243638480769888</c:v>
              </c:pt>
              <c:pt idx="111">
                <c:v>2.5550521352830539E-2</c:v>
              </c:pt>
              <c:pt idx="112">
                <c:v>0.41545137261604792</c:v>
              </c:pt>
              <c:pt idx="113">
                <c:v>0.21910244545183605</c:v>
              </c:pt>
              <c:pt idx="114">
                <c:v>0.1881788330386461</c:v>
              </c:pt>
              <c:pt idx="115">
                <c:v>0.1924424115053365</c:v>
              </c:pt>
              <c:pt idx="116">
                <c:v>0.27227577263885894</c:v>
              </c:pt>
              <c:pt idx="117">
                <c:v>0.17043497237095404</c:v>
              </c:pt>
              <c:pt idx="118">
                <c:v>0.1049056670435274</c:v>
              </c:pt>
              <c:pt idx="119">
                <c:v>0.18228546517503072</c:v>
              </c:pt>
              <c:pt idx="120">
                <c:v>0.21421277037176539</c:v>
              </c:pt>
            </c:numLit>
          </c:xVal>
          <c:yVal>
            <c:numLit>
              <c:formatCode>General</c:formatCode>
              <c:ptCount val="121"/>
              <c:pt idx="0">
                <c:v>-0.9757185576443721</c:v>
              </c:pt>
              <c:pt idx="1">
                <c:v>-5.2512399471308573</c:v>
              </c:pt>
              <c:pt idx="2">
                <c:v>-1.1325468422546292</c:v>
              </c:pt>
              <c:pt idx="3">
                <c:v>7.9080715815754345</c:v>
              </c:pt>
              <c:pt idx="4">
                <c:v>-1.4904921249339194</c:v>
              </c:pt>
              <c:pt idx="5">
                <c:v>-0.52875547450413141</c:v>
              </c:pt>
              <c:pt idx="6">
                <c:v>-2.518768316279175</c:v>
              </c:pt>
              <c:pt idx="7">
                <c:v>-0.67729265889862855</c:v>
              </c:pt>
              <c:pt idx="8">
                <c:v>1.4500545252532184</c:v>
              </c:pt>
              <c:pt idx="9">
                <c:v>-0.67421237904776277</c:v>
              </c:pt>
              <c:pt idx="10">
                <c:v>0.81522513890382253</c:v>
              </c:pt>
              <c:pt idx="11">
                <c:v>0.50711165168385008</c:v>
              </c:pt>
              <c:pt idx="12">
                <c:v>4.7132274669371625</c:v>
              </c:pt>
              <c:pt idx="13">
                <c:v>8.6469777447669358</c:v>
              </c:pt>
              <c:pt idx="14">
                <c:v>-5.1013930537191721</c:v>
              </c:pt>
              <c:pt idx="15">
                <c:v>-0.13821134282203973</c:v>
              </c:pt>
              <c:pt idx="16">
                <c:v>-1.458109066877098</c:v>
              </c:pt>
              <c:pt idx="17">
                <c:v>3.0233392231435392</c:v>
              </c:pt>
              <c:pt idx="18">
                <c:v>0.8718982366908925</c:v>
              </c:pt>
              <c:pt idx="19">
                <c:v>1.8880350520493714</c:v>
              </c:pt>
              <c:pt idx="20">
                <c:v>0.75313073846514023</c:v>
              </c:pt>
              <c:pt idx="21">
                <c:v>6.5748219911766093</c:v>
              </c:pt>
              <c:pt idx="22">
                <c:v>7.674862225832463</c:v>
              </c:pt>
              <c:pt idx="23">
                <c:v>-0.80355524891146102</c:v>
              </c:pt>
              <c:pt idx="24">
                <c:v>4.681132924151413</c:v>
              </c:pt>
              <c:pt idx="25">
                <c:v>-1.7440840746860733</c:v>
              </c:pt>
              <c:pt idx="26">
                <c:v>4.2694842556829649</c:v>
              </c:pt>
              <c:pt idx="27">
                <c:v>1.3076018148760031</c:v>
              </c:pt>
              <c:pt idx="28">
                <c:v>2.0359168853405567</c:v>
              </c:pt>
              <c:pt idx="29">
                <c:v>7.588523144258323</c:v>
              </c:pt>
              <c:pt idx="30">
                <c:v>0.4306920626089239</c:v>
              </c:pt>
              <c:pt idx="31">
                <c:v>-1.9867876869334111E-2</c:v>
              </c:pt>
              <c:pt idx="32">
                <c:v>-1.4214423792838664</c:v>
              </c:pt>
              <c:pt idx="33">
                <c:v>-0.51431163073111108</c:v>
              </c:pt>
              <c:pt idx="34">
                <c:v>1.6783601798651819</c:v>
              </c:pt>
              <c:pt idx="35">
                <c:v>-0.64514460195308132</c:v>
              </c:pt>
              <c:pt idx="36">
                <c:v>2.4602025870210369</c:v>
              </c:pt>
              <c:pt idx="37">
                <c:v>-2.6073019698944089</c:v>
              </c:pt>
              <c:pt idx="38">
                <c:v>-1.0592255479530106</c:v>
              </c:pt>
              <c:pt idx="39">
                <c:v>-0.12958233462450863</c:v>
              </c:pt>
              <c:pt idx="40">
                <c:v>-1.9077334694434511</c:v>
              </c:pt>
              <c:pt idx="41">
                <c:v>-1.0306692678642362</c:v>
              </c:pt>
              <c:pt idx="42">
                <c:v>0.22185617962733328</c:v>
              </c:pt>
              <c:pt idx="43">
                <c:v>-0.52491711071405689</c:v>
              </c:pt>
              <c:pt idx="44">
                <c:v>7.0382012884814795</c:v>
              </c:pt>
              <c:pt idx="45">
                <c:v>5.5086230225614834</c:v>
              </c:pt>
              <c:pt idx="46">
                <c:v>1.9936391545402916</c:v>
              </c:pt>
              <c:pt idx="47">
                <c:v>-1.56342544834874</c:v>
              </c:pt>
              <c:pt idx="48">
                <c:v>-1.4952787014067379</c:v>
              </c:pt>
              <c:pt idx="49">
                <c:v>2.9264627356129402</c:v>
              </c:pt>
              <c:pt idx="50">
                <c:v>-2.2050030424409282</c:v>
              </c:pt>
              <c:pt idx="51">
                <c:v>1.5471442899024943</c:v>
              </c:pt>
              <c:pt idx="52">
                <c:v>2.4342890743605663</c:v>
              </c:pt>
              <c:pt idx="53">
                <c:v>-0.34048140085378709</c:v>
              </c:pt>
              <c:pt idx="54">
                <c:v>-3.2779044064918343</c:v>
              </c:pt>
              <c:pt idx="55">
                <c:v>7.7373566870644339E-3</c:v>
              </c:pt>
              <c:pt idx="56">
                <c:v>3.1007344039678806</c:v>
              </c:pt>
              <c:pt idx="57">
                <c:v>2.2529678821836523</c:v>
              </c:pt>
              <c:pt idx="58">
                <c:v>7.2206889040375568</c:v>
              </c:pt>
              <c:pt idx="59">
                <c:v>-3.482337182055649</c:v>
              </c:pt>
              <c:pt idx="60">
                <c:v>3.7203829446821111</c:v>
              </c:pt>
              <c:pt idx="61">
                <c:v>3.6890899473083092</c:v>
              </c:pt>
              <c:pt idx="62">
                <c:v>0.49208678972459197</c:v>
              </c:pt>
              <c:pt idx="63">
                <c:v>-1.6076932616103736</c:v>
              </c:pt>
              <c:pt idx="64">
                <c:v>-3.8792876496814261</c:v>
              </c:pt>
              <c:pt idx="65">
                <c:v>2.7725492568706347</c:v>
              </c:pt>
              <c:pt idx="66">
                <c:v>2.1462094224983108</c:v>
              </c:pt>
              <c:pt idx="67">
                <c:v>-0.73470623083430819</c:v>
              </c:pt>
              <c:pt idx="68">
                <c:v>0.49249359902081036</c:v>
              </c:pt>
              <c:pt idx="69">
                <c:v>2.8154337824653037</c:v>
              </c:pt>
              <c:pt idx="70">
                <c:v>3.2743936599007828</c:v>
              </c:pt>
              <c:pt idx="71">
                <c:v>5.2866260020282496</c:v>
              </c:pt>
              <c:pt idx="72">
                <c:v>-1.1754369549217198</c:v>
              </c:pt>
              <c:pt idx="73">
                <c:v>-0.5915951128729553</c:v>
              </c:pt>
              <c:pt idx="74">
                <c:v>-0.14607498132303398</c:v>
              </c:pt>
              <c:pt idx="75">
                <c:v>-3.0769196768227829</c:v>
              </c:pt>
              <c:pt idx="76">
                <c:v>-1.9642304957041281</c:v>
              </c:pt>
              <c:pt idx="77">
                <c:v>4.5321869396370058</c:v>
              </c:pt>
              <c:pt idx="78">
                <c:v>-1.9957312167927421</c:v>
              </c:pt>
              <c:pt idx="79">
                <c:v>3.1675621694119886</c:v>
              </c:pt>
              <c:pt idx="80">
                <c:v>-3.1292327493449852</c:v>
              </c:pt>
              <c:pt idx="81">
                <c:v>2.4520751216658088</c:v>
              </c:pt>
              <c:pt idx="82">
                <c:v>-2.0739510757544384</c:v>
              </c:pt>
              <c:pt idx="83">
                <c:v>-1.7017473845139577</c:v>
              </c:pt>
              <c:pt idx="84">
                <c:v>-1.0844016265267182</c:v>
              </c:pt>
              <c:pt idx="85">
                <c:v>1.0728187080558254</c:v>
              </c:pt>
              <c:pt idx="86">
                <c:v>-1.0282551960331658</c:v>
              </c:pt>
              <c:pt idx="87">
                <c:v>-4.3500724088914451</c:v>
              </c:pt>
              <c:pt idx="88">
                <c:v>-0.87014989650374464</c:v>
              </c:pt>
              <c:pt idx="89">
                <c:v>3.0205896749979395</c:v>
              </c:pt>
              <c:pt idx="90">
                <c:v>-3.7626181506041689E-2</c:v>
              </c:pt>
              <c:pt idx="91">
                <c:v>-2.7906790087134503</c:v>
              </c:pt>
              <c:pt idx="92">
                <c:v>-1.2685021315867608</c:v>
              </c:pt>
              <c:pt idx="93">
                <c:v>0.61904538770288919</c:v>
              </c:pt>
              <c:pt idx="94">
                <c:v>-0.56580595934390487</c:v>
              </c:pt>
              <c:pt idx="95">
                <c:v>-2.7905919066322915</c:v>
              </c:pt>
              <c:pt idx="96">
                <c:v>-5.498610494337175E-2</c:v>
              </c:pt>
              <c:pt idx="97">
                <c:v>-2.3344116884229207</c:v>
              </c:pt>
              <c:pt idx="98">
                <c:v>-2.8831953524346563</c:v>
              </c:pt>
              <c:pt idx="99">
                <c:v>-4.8209329376440611</c:v>
              </c:pt>
              <c:pt idx="100">
                <c:v>5.3597547109343786</c:v>
              </c:pt>
              <c:pt idx="101">
                <c:v>-1.731919457713702</c:v>
              </c:pt>
              <c:pt idx="102">
                <c:v>-2.4272422345320703</c:v>
              </c:pt>
              <c:pt idx="103">
                <c:v>-3.6801782126462443</c:v>
              </c:pt>
              <c:pt idx="104">
                <c:v>-1.2653170768091613</c:v>
              </c:pt>
              <c:pt idx="105">
                <c:v>-4.2782739045326696</c:v>
              </c:pt>
              <c:pt idx="106">
                <c:v>-2.0328856784189449</c:v>
              </c:pt>
              <c:pt idx="107">
                <c:v>-3.3329371516931352</c:v>
              </c:pt>
              <c:pt idx="108">
                <c:v>-7.6137817724822199</c:v>
              </c:pt>
              <c:pt idx="109">
                <c:v>-1.0011356595516969</c:v>
              </c:pt>
              <c:pt idx="110">
                <c:v>5.266141817467842</c:v>
              </c:pt>
              <c:pt idx="111">
                <c:v>-2.1963910435838274</c:v>
              </c:pt>
              <c:pt idx="112">
                <c:v>-5.4565942338423108</c:v>
              </c:pt>
              <c:pt idx="113">
                <c:v>-2.2962610852057352</c:v>
              </c:pt>
              <c:pt idx="114">
                <c:v>-4.8597036246116421</c:v>
              </c:pt>
              <c:pt idx="115">
                <c:v>-3.9230022847332702</c:v>
              </c:pt>
              <c:pt idx="116">
                <c:v>-4.1726199376039306</c:v>
              </c:pt>
              <c:pt idx="117">
                <c:v>-4.2772359965185576</c:v>
              </c:pt>
              <c:pt idx="118">
                <c:v>-1.9845347848527122</c:v>
              </c:pt>
              <c:pt idx="119">
                <c:v>-1.8669872196503241</c:v>
              </c:pt>
              <c:pt idx="120">
                <c:v>-3.6382296496384678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CE-42AA-820E-FBAD8DF00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77912"/>
        <c:axId val="710778304"/>
      </c:scatterChart>
      <c:valAx>
        <c:axId val="71077791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78304"/>
        <c:crossesAt val="-10"/>
        <c:crossBetween val="midCat"/>
      </c:valAx>
      <c:valAx>
        <c:axId val="7107783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7791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16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0.14021314793477901</c:v>
              </c:pt>
              <c:pt idx="1">
                <c:v>1.003082767454107</c:v>
              </c:pt>
              <c:pt idx="2">
                <c:v>3.3148505303760789E-2</c:v>
              </c:pt>
              <c:pt idx="3">
                <c:v>0.32427403147904221</c:v>
              </c:pt>
              <c:pt idx="4">
                <c:v>-1.180070437124503E-2</c:v>
              </c:pt>
              <c:pt idx="5">
                <c:v>2.8465388663426294E-2</c:v>
              </c:pt>
              <c:pt idx="6">
                <c:v>0.16425784080600758</c:v>
              </c:pt>
              <c:pt idx="7">
                <c:v>7.1619985310756862E-2</c:v>
              </c:pt>
              <c:pt idx="8">
                <c:v>3.3457797796119682E-2</c:v>
              </c:pt>
              <c:pt idx="9">
                <c:v>0.28899937720859659</c:v>
              </c:pt>
              <c:pt idx="10">
                <c:v>6.3581033618146598E-2</c:v>
              </c:pt>
              <c:pt idx="11">
                <c:v>0.17074887275201789</c:v>
              </c:pt>
              <c:pt idx="12">
                <c:v>0.41861445945455178</c:v>
              </c:pt>
              <c:pt idx="13">
                <c:v>0.19034512100899992</c:v>
              </c:pt>
              <c:pt idx="14">
                <c:v>0.70360160621062073</c:v>
              </c:pt>
              <c:pt idx="15">
                <c:v>2.8701272821758383E-2</c:v>
              </c:pt>
              <c:pt idx="16">
                <c:v>0.30537113040322628</c:v>
              </c:pt>
              <c:pt idx="17">
                <c:v>7.5705500520764524E-2</c:v>
              </c:pt>
              <c:pt idx="18">
                <c:v>0.33777285869172391</c:v>
              </c:pt>
              <c:pt idx="19">
                <c:v>0.20237266299744738</c:v>
              </c:pt>
              <c:pt idx="20">
                <c:v>6.0124762155143952E-2</c:v>
              </c:pt>
              <c:pt idx="21">
                <c:v>0.24844386259407103</c:v>
              </c:pt>
              <c:pt idx="22">
                <c:v>9.8193444027594667E-2</c:v>
              </c:pt>
              <c:pt idx="23">
                <c:v>4.7487300909792252E-2</c:v>
              </c:pt>
              <c:pt idx="24">
                <c:v>0.13407566857822273</c:v>
              </c:pt>
              <c:pt idx="25">
                <c:v>0.18236074557512727</c:v>
              </c:pt>
              <c:pt idx="26">
                <c:v>0.35545257465776769</c:v>
              </c:pt>
              <c:pt idx="27">
                <c:v>0.24618641590165691</c:v>
              </c:pt>
              <c:pt idx="28">
                <c:v>0.31519733798005456</c:v>
              </c:pt>
              <c:pt idx="29">
                <c:v>0.30814478940144041</c:v>
              </c:pt>
              <c:pt idx="30">
                <c:v>0.21456790793125591</c:v>
              </c:pt>
              <c:pt idx="31">
                <c:v>0.29012158698208257</c:v>
              </c:pt>
              <c:pt idx="32">
                <c:v>0.4558973541973701</c:v>
              </c:pt>
              <c:pt idx="33">
                <c:v>9.9755926933540628E-2</c:v>
              </c:pt>
              <c:pt idx="34">
                <c:v>0.26431414661111607</c:v>
              </c:pt>
              <c:pt idx="35">
                <c:v>0.44355718873420802</c:v>
              </c:pt>
              <c:pt idx="36">
                <c:v>0.27870379794405276</c:v>
              </c:pt>
              <c:pt idx="37">
                <c:v>8.0987787740784078E-2</c:v>
              </c:pt>
              <c:pt idx="38">
                <c:v>0.31412919220305247</c:v>
              </c:pt>
              <c:pt idx="39">
                <c:v>0.1806401563981197</c:v>
              </c:pt>
              <c:pt idx="40">
                <c:v>8.1155047470734543E-2</c:v>
              </c:pt>
              <c:pt idx="41">
                <c:v>8.9842079791757845E-2</c:v>
              </c:pt>
              <c:pt idx="42">
                <c:v>4.5615783060939163E-2</c:v>
              </c:pt>
              <c:pt idx="43">
                <c:v>6.3792419977218628E-2</c:v>
              </c:pt>
              <c:pt idx="44">
                <c:v>0.21314041853990284</c:v>
              </c:pt>
              <c:pt idx="45">
                <c:v>0.41248745064788483</c:v>
              </c:pt>
              <c:pt idx="46">
                <c:v>0.19889173489578238</c:v>
              </c:pt>
              <c:pt idx="47">
                <c:v>7.4866249518044548E-2</c:v>
              </c:pt>
              <c:pt idx="48">
                <c:v>0.3669350534706135</c:v>
              </c:pt>
              <c:pt idx="49">
                <c:v>0.56704682863946054</c:v>
              </c:pt>
              <c:pt idx="50">
                <c:v>0.11091975107342789</c:v>
              </c:pt>
              <c:pt idx="51">
                <c:v>4.5144101474923204E-3</c:v>
              </c:pt>
              <c:pt idx="52">
                <c:v>8.4931082781860345E-2</c:v>
              </c:pt>
              <c:pt idx="53">
                <c:v>2.540134236457936E-2</c:v>
              </c:pt>
              <c:pt idx="54">
                <c:v>0.20546846268667451</c:v>
              </c:pt>
              <c:pt idx="55">
                <c:v>0.15533940728225715</c:v>
              </c:pt>
              <c:pt idx="56">
                <c:v>0.18951518188509064</c:v>
              </c:pt>
              <c:pt idx="57">
                <c:v>0.32675608348697449</c:v>
              </c:pt>
              <c:pt idx="58">
                <c:v>0.76024916182035529</c:v>
              </c:pt>
              <c:pt idx="59">
                <c:v>0.33553348864665233</c:v>
              </c:pt>
              <c:pt idx="60">
                <c:v>0.11651685176986892</c:v>
              </c:pt>
              <c:pt idx="61">
                <c:v>0.3814239960581427</c:v>
              </c:pt>
              <c:pt idx="62">
                <c:v>0.11455611954642619</c:v>
              </c:pt>
              <c:pt idx="63">
                <c:v>0.27187065021134593</c:v>
              </c:pt>
              <c:pt idx="64">
                <c:v>7.2713000882189682E-2</c:v>
              </c:pt>
              <c:pt idx="65">
                <c:v>0.52388552100329933</c:v>
              </c:pt>
              <c:pt idx="66">
                <c:v>0.21665138383569471</c:v>
              </c:pt>
              <c:pt idx="67">
                <c:v>0.1851860649785193</c:v>
              </c:pt>
              <c:pt idx="68">
                <c:v>9.2588012202160064E-2</c:v>
              </c:pt>
              <c:pt idx="69">
                <c:v>0.18003272596659103</c:v>
              </c:pt>
              <c:pt idx="70">
                <c:v>0.2349013248079701</c:v>
              </c:pt>
              <c:pt idx="71">
                <c:v>0.24470915467408383</c:v>
              </c:pt>
              <c:pt idx="72">
                <c:v>0.23761000627341433</c:v>
              </c:pt>
              <c:pt idx="73">
                <c:v>0.25507824501493381</c:v>
              </c:pt>
              <c:pt idx="74">
                <c:v>0.31555089667677128</c:v>
              </c:pt>
              <c:pt idx="75">
                <c:v>0.18481063775957018</c:v>
              </c:pt>
              <c:pt idx="76">
                <c:v>0.1762724303997889</c:v>
              </c:pt>
              <c:pt idx="77">
                <c:v>0.18090878735600224</c:v>
              </c:pt>
              <c:pt idx="78">
                <c:v>7.4856765799364622E-2</c:v>
              </c:pt>
              <c:pt idx="79">
                <c:v>0.2840470593780009</c:v>
              </c:pt>
              <c:pt idx="80">
                <c:v>0.17939844250499792</c:v>
              </c:pt>
              <c:pt idx="81">
                <c:v>0.32774285993421692</c:v>
              </c:pt>
              <c:pt idx="82">
                <c:v>0.31887370772507673</c:v>
              </c:pt>
              <c:pt idx="83">
                <c:v>0.39882973076400785</c:v>
              </c:pt>
              <c:pt idx="84">
                <c:v>0.17806318035514068</c:v>
              </c:pt>
              <c:pt idx="85">
                <c:v>6.44086484290749E-2</c:v>
              </c:pt>
              <c:pt idx="86">
                <c:v>-1.4085207919166232E-2</c:v>
              </c:pt>
              <c:pt idx="87">
                <c:v>0.21536079842022415</c:v>
              </c:pt>
              <c:pt idx="88">
                <c:v>0.13434688178715493</c:v>
              </c:pt>
              <c:pt idx="89">
                <c:v>0.21729844335835513</c:v>
              </c:pt>
              <c:pt idx="90">
                <c:v>8.8234917900679388E-2</c:v>
              </c:pt>
              <c:pt idx="91">
                <c:v>0.24161319405935378</c:v>
              </c:pt>
              <c:pt idx="92">
                <c:v>0.10723573897272698</c:v>
              </c:pt>
              <c:pt idx="93">
                <c:v>0.12118158993992911</c:v>
              </c:pt>
              <c:pt idx="94">
                <c:v>0.36518189524897715</c:v>
              </c:pt>
              <c:pt idx="95">
                <c:v>9.5959012522825571E-2</c:v>
              </c:pt>
              <c:pt idx="96">
                <c:v>6.989213197969546E-2</c:v>
              </c:pt>
              <c:pt idx="97">
                <c:v>0.17218253183859034</c:v>
              </c:pt>
              <c:pt idx="98">
                <c:v>0.25131331930295331</c:v>
              </c:pt>
              <c:pt idx="99">
                <c:v>0.17472622601444865</c:v>
              </c:pt>
              <c:pt idx="100">
                <c:v>0.1779265510608794</c:v>
              </c:pt>
              <c:pt idx="101">
                <c:v>0.34531610141587099</c:v>
              </c:pt>
              <c:pt idx="102">
                <c:v>1.7802077457975241E-2</c:v>
              </c:pt>
              <c:pt idx="103">
                <c:v>0.17845259402515357</c:v>
              </c:pt>
              <c:pt idx="104">
                <c:v>1.4443445708518534</c:v>
              </c:pt>
              <c:pt idx="105">
                <c:v>1.3954699502491508E-2</c:v>
              </c:pt>
              <c:pt idx="106">
                <c:v>3.4475093708797866E-2</c:v>
              </c:pt>
              <c:pt idx="107">
                <c:v>0.1109023118563639</c:v>
              </c:pt>
              <c:pt idx="108">
                <c:v>1.2798168039962041</c:v>
              </c:pt>
              <c:pt idx="109">
                <c:v>-3.2419882822799839E-2</c:v>
              </c:pt>
              <c:pt idx="110">
                <c:v>0.35823144628240677</c:v>
              </c:pt>
              <c:pt idx="111">
                <c:v>0.10785176133707775</c:v>
              </c:pt>
              <c:pt idx="112">
                <c:v>0.12643285236175972</c:v>
              </c:pt>
              <c:pt idx="113">
                <c:v>0.13566846010258682</c:v>
              </c:pt>
              <c:pt idx="114">
                <c:v>0.39676325190343875</c:v>
              </c:pt>
              <c:pt idx="115">
                <c:v>0.19284075768190023</c:v>
              </c:pt>
              <c:pt idx="116">
                <c:v>8.4287875513293642E-3</c:v>
              </c:pt>
              <c:pt idx="117">
                <c:v>4.8298222232614041E-2</c:v>
              </c:pt>
              <c:pt idx="118">
                <c:v>6.0804126625211952E-2</c:v>
              </c:pt>
              <c:pt idx="119">
                <c:v>8.9157738796050046E-2</c:v>
              </c:pt>
              <c:pt idx="120">
                <c:v>4.5909889906875501E-2</c:v>
              </c:pt>
            </c:numLit>
          </c:xVal>
          <c:yVal>
            <c:numLit>
              <c:formatCode>General</c:formatCode>
              <c:ptCount val="121"/>
              <c:pt idx="0">
                <c:v>-0.9757185576443721</c:v>
              </c:pt>
              <c:pt idx="1">
                <c:v>-5.2512399471308573</c:v>
              </c:pt>
              <c:pt idx="2">
                <c:v>-1.1325468422546292</c:v>
              </c:pt>
              <c:pt idx="3">
                <c:v>7.9080715815754345</c:v>
              </c:pt>
              <c:pt idx="4">
                <c:v>-1.4904921249339194</c:v>
              </c:pt>
              <c:pt idx="5">
                <c:v>-0.52875547450413141</c:v>
              </c:pt>
              <c:pt idx="6">
                <c:v>-2.518768316279175</c:v>
              </c:pt>
              <c:pt idx="7">
                <c:v>-0.67729265889862855</c:v>
              </c:pt>
              <c:pt idx="8">
                <c:v>1.4500545252532184</c:v>
              </c:pt>
              <c:pt idx="9">
                <c:v>-0.67421237904776277</c:v>
              </c:pt>
              <c:pt idx="10">
                <c:v>0.81522513890382253</c:v>
              </c:pt>
              <c:pt idx="11">
                <c:v>0.50711165168385008</c:v>
              </c:pt>
              <c:pt idx="12">
                <c:v>4.7132274669371625</c:v>
              </c:pt>
              <c:pt idx="13">
                <c:v>8.6469777447669358</c:v>
              </c:pt>
              <c:pt idx="14">
                <c:v>-5.1013930537191721</c:v>
              </c:pt>
              <c:pt idx="15">
                <c:v>-0.13821134282203973</c:v>
              </c:pt>
              <c:pt idx="16">
                <c:v>-1.458109066877098</c:v>
              </c:pt>
              <c:pt idx="17">
                <c:v>3.0233392231435392</c:v>
              </c:pt>
              <c:pt idx="18">
                <c:v>0.8718982366908925</c:v>
              </c:pt>
              <c:pt idx="19">
                <c:v>1.8880350520493714</c:v>
              </c:pt>
              <c:pt idx="20">
                <c:v>0.75313073846514023</c:v>
              </c:pt>
              <c:pt idx="21">
                <c:v>6.5748219911766093</c:v>
              </c:pt>
              <c:pt idx="22">
                <c:v>7.674862225832463</c:v>
              </c:pt>
              <c:pt idx="23">
                <c:v>-0.80355524891146102</c:v>
              </c:pt>
              <c:pt idx="24">
                <c:v>4.681132924151413</c:v>
              </c:pt>
              <c:pt idx="25">
                <c:v>-1.7440840746860733</c:v>
              </c:pt>
              <c:pt idx="26">
                <c:v>4.2694842556829649</c:v>
              </c:pt>
              <c:pt idx="27">
                <c:v>1.3076018148760031</c:v>
              </c:pt>
              <c:pt idx="28">
                <c:v>2.0359168853405567</c:v>
              </c:pt>
              <c:pt idx="29">
                <c:v>7.588523144258323</c:v>
              </c:pt>
              <c:pt idx="30">
                <c:v>0.4306920626089239</c:v>
              </c:pt>
              <c:pt idx="31">
                <c:v>-1.9867876869334111E-2</c:v>
              </c:pt>
              <c:pt idx="32">
                <c:v>-1.4214423792838664</c:v>
              </c:pt>
              <c:pt idx="33">
                <c:v>-0.51431163073111108</c:v>
              </c:pt>
              <c:pt idx="34">
                <c:v>1.6783601798651819</c:v>
              </c:pt>
              <c:pt idx="35">
                <c:v>-0.64514460195308132</c:v>
              </c:pt>
              <c:pt idx="36">
                <c:v>2.4602025870210369</c:v>
              </c:pt>
              <c:pt idx="37">
                <c:v>-2.6073019698944089</c:v>
              </c:pt>
              <c:pt idx="38">
                <c:v>-1.0592255479530106</c:v>
              </c:pt>
              <c:pt idx="39">
                <c:v>-0.12958233462450863</c:v>
              </c:pt>
              <c:pt idx="40">
                <c:v>-1.9077334694434511</c:v>
              </c:pt>
              <c:pt idx="41">
                <c:v>-1.0306692678642362</c:v>
              </c:pt>
              <c:pt idx="42">
                <c:v>0.22185617962733328</c:v>
              </c:pt>
              <c:pt idx="43">
                <c:v>-0.52491711071405689</c:v>
              </c:pt>
              <c:pt idx="44">
                <c:v>7.0382012884814795</c:v>
              </c:pt>
              <c:pt idx="45">
                <c:v>5.5086230225614834</c:v>
              </c:pt>
              <c:pt idx="46">
                <c:v>1.9936391545402916</c:v>
              </c:pt>
              <c:pt idx="47">
                <c:v>-1.56342544834874</c:v>
              </c:pt>
              <c:pt idx="48">
                <c:v>-1.4952787014067379</c:v>
              </c:pt>
              <c:pt idx="49">
                <c:v>2.9264627356129402</c:v>
              </c:pt>
              <c:pt idx="50">
                <c:v>-2.2050030424409282</c:v>
              </c:pt>
              <c:pt idx="51">
                <c:v>1.5471442899024943</c:v>
              </c:pt>
              <c:pt idx="52">
                <c:v>2.4342890743605663</c:v>
              </c:pt>
              <c:pt idx="53">
                <c:v>-0.34048140085378709</c:v>
              </c:pt>
              <c:pt idx="54">
                <c:v>-3.2779044064918343</c:v>
              </c:pt>
              <c:pt idx="55">
                <c:v>7.7373566870644339E-3</c:v>
              </c:pt>
              <c:pt idx="56">
                <c:v>3.1007344039678806</c:v>
              </c:pt>
              <c:pt idx="57">
                <c:v>2.2529678821836523</c:v>
              </c:pt>
              <c:pt idx="58">
                <c:v>7.2206889040375568</c:v>
              </c:pt>
              <c:pt idx="59">
                <c:v>-3.482337182055649</c:v>
              </c:pt>
              <c:pt idx="60">
                <c:v>3.7203829446821111</c:v>
              </c:pt>
              <c:pt idx="61">
                <c:v>3.6890899473083092</c:v>
              </c:pt>
              <c:pt idx="62">
                <c:v>0.49208678972459197</c:v>
              </c:pt>
              <c:pt idx="63">
                <c:v>-1.6076932616103736</c:v>
              </c:pt>
              <c:pt idx="64">
                <c:v>-3.8792876496814261</c:v>
              </c:pt>
              <c:pt idx="65">
                <c:v>2.7725492568706347</c:v>
              </c:pt>
              <c:pt idx="66">
                <c:v>2.1462094224983108</c:v>
              </c:pt>
              <c:pt idx="67">
                <c:v>-0.73470623083430819</c:v>
              </c:pt>
              <c:pt idx="68">
                <c:v>0.49249359902081036</c:v>
              </c:pt>
              <c:pt idx="69">
                <c:v>2.8154337824653037</c:v>
              </c:pt>
              <c:pt idx="70">
                <c:v>3.2743936599007828</c:v>
              </c:pt>
              <c:pt idx="71">
                <c:v>5.2866260020282496</c:v>
              </c:pt>
              <c:pt idx="72">
                <c:v>-1.1754369549217198</c:v>
              </c:pt>
              <c:pt idx="73">
                <c:v>-0.5915951128729553</c:v>
              </c:pt>
              <c:pt idx="74">
                <c:v>-0.14607498132303398</c:v>
              </c:pt>
              <c:pt idx="75">
                <c:v>-3.0769196768227829</c:v>
              </c:pt>
              <c:pt idx="76">
                <c:v>-1.9642304957041281</c:v>
              </c:pt>
              <c:pt idx="77">
                <c:v>4.5321869396370058</c:v>
              </c:pt>
              <c:pt idx="78">
                <c:v>-1.9957312167927421</c:v>
              </c:pt>
              <c:pt idx="79">
                <c:v>3.1675621694119886</c:v>
              </c:pt>
              <c:pt idx="80">
                <c:v>-3.1292327493449852</c:v>
              </c:pt>
              <c:pt idx="81">
                <c:v>2.4520751216658088</c:v>
              </c:pt>
              <c:pt idx="82">
                <c:v>-2.0739510757544384</c:v>
              </c:pt>
              <c:pt idx="83">
                <c:v>-1.7017473845139577</c:v>
              </c:pt>
              <c:pt idx="84">
                <c:v>-1.0844016265267182</c:v>
              </c:pt>
              <c:pt idx="85">
                <c:v>1.0728187080558254</c:v>
              </c:pt>
              <c:pt idx="86">
                <c:v>-1.0282551960331658</c:v>
              </c:pt>
              <c:pt idx="87">
                <c:v>-4.3500724088914451</c:v>
              </c:pt>
              <c:pt idx="88">
                <c:v>-0.87014989650374464</c:v>
              </c:pt>
              <c:pt idx="89">
                <c:v>3.0205896749979395</c:v>
              </c:pt>
              <c:pt idx="90">
                <c:v>-3.7626181506041689E-2</c:v>
              </c:pt>
              <c:pt idx="91">
                <c:v>-2.7906790087134503</c:v>
              </c:pt>
              <c:pt idx="92">
                <c:v>-1.2685021315867608</c:v>
              </c:pt>
              <c:pt idx="93">
                <c:v>0.61904538770288919</c:v>
              </c:pt>
              <c:pt idx="94">
                <c:v>-0.56580595934390487</c:v>
              </c:pt>
              <c:pt idx="95">
                <c:v>-2.7905919066322915</c:v>
              </c:pt>
              <c:pt idx="96">
                <c:v>-5.498610494337175E-2</c:v>
              </c:pt>
              <c:pt idx="97">
                <c:v>-2.3344116884229207</c:v>
              </c:pt>
              <c:pt idx="98">
                <c:v>-2.8831953524346563</c:v>
              </c:pt>
              <c:pt idx="99">
                <c:v>-4.8209329376440611</c:v>
              </c:pt>
              <c:pt idx="100">
                <c:v>5.3597547109343786</c:v>
              </c:pt>
              <c:pt idx="101">
                <c:v>-1.731919457713702</c:v>
              </c:pt>
              <c:pt idx="102">
                <c:v>-2.4272422345320703</c:v>
              </c:pt>
              <c:pt idx="103">
                <c:v>-3.6801782126462443</c:v>
              </c:pt>
              <c:pt idx="104">
                <c:v>-1.2653170768091613</c:v>
              </c:pt>
              <c:pt idx="105">
                <c:v>-4.2782739045326696</c:v>
              </c:pt>
              <c:pt idx="106">
                <c:v>-2.0328856784189449</c:v>
              </c:pt>
              <c:pt idx="107">
                <c:v>-3.3329371516931352</c:v>
              </c:pt>
              <c:pt idx="108">
                <c:v>-7.6137817724822199</c:v>
              </c:pt>
              <c:pt idx="109">
                <c:v>-1.0011356595516969</c:v>
              </c:pt>
              <c:pt idx="110">
                <c:v>5.266141817467842</c:v>
              </c:pt>
              <c:pt idx="111">
                <c:v>-2.1963910435838274</c:v>
              </c:pt>
              <c:pt idx="112">
                <c:v>-5.4565942338423108</c:v>
              </c:pt>
              <c:pt idx="113">
                <c:v>-2.2962610852057352</c:v>
              </c:pt>
              <c:pt idx="114">
                <c:v>-4.8597036246116421</c:v>
              </c:pt>
              <c:pt idx="115">
                <c:v>-3.9230022847332702</c:v>
              </c:pt>
              <c:pt idx="116">
                <c:v>-4.1726199376039306</c:v>
              </c:pt>
              <c:pt idx="117">
                <c:v>-4.2772359965185576</c:v>
              </c:pt>
              <c:pt idx="118">
                <c:v>-1.9845347848527122</c:v>
              </c:pt>
              <c:pt idx="119">
                <c:v>-1.8669872196503241</c:v>
              </c:pt>
              <c:pt idx="120">
                <c:v>-3.6382296496384678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1E-461A-96D3-ECC30E6D8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780656"/>
        <c:axId val="710781048"/>
      </c:scatterChart>
      <c:valAx>
        <c:axId val="71078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81048"/>
        <c:crossesAt val="-10"/>
        <c:crossBetween val="midCat"/>
      </c:valAx>
      <c:valAx>
        <c:axId val="710781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780656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cat>
            <c:strRef>
              <c:f>'Model 16'!$L$30:$M$30</c:f>
              <c:strCache>
                <c:ptCount val="2"/>
                <c:pt idx="0">
                  <c:v>Training</c:v>
                </c:pt>
                <c:pt idx="1">
                  <c:v>Test</c:v>
                </c:pt>
              </c:strCache>
            </c:strRef>
          </c:cat>
          <c:val>
            <c:numRef>
              <c:f>'Model 16'!$L$31:$M$31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E9F-4039-AD34-1B33E7CC38D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DDB-4A54-9912-D56BB93302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DDB-4A54-9912-D56BB9330232}"/>
              </c:ext>
            </c:extLst>
          </c:dPt>
          <c:cat>
            <c:strRef>
              <c:f>'Model 16'!$L$30:$M$30</c:f>
              <c:strCache>
                <c:ptCount val="2"/>
                <c:pt idx="0">
                  <c:v>Training</c:v>
                </c:pt>
                <c:pt idx="1">
                  <c:v>Test</c:v>
                </c:pt>
              </c:strCache>
            </c:strRef>
          </c:cat>
          <c:val>
            <c:numRef>
              <c:f>'Model 16'!$L$32:$M$32</c:f>
              <c:numCache>
                <c:formatCode>#,##0.000</c:formatCode>
                <c:ptCount val="2"/>
                <c:pt idx="0">
                  <c:v>0.7</c:v>
                </c:pt>
                <c:pt idx="1">
                  <c:v>0.3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E9F-4039-AD34-1B33E7CC3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17'!$AA$2</c:f>
          <c:strCache>
            <c:ptCount val="1"/>
            <c:pt idx="0">
              <c:v>Forecasts and 95.0% confidence limits for means and forecasts
Model 17 for EV_Rev    (4 variables, n=121)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17'!$CG$47</c:f>
              </c:numRef>
            </c:plus>
            <c:minus>
              <c:numRef>
                <c:f>'Model 17'!$CG$47</c:f>
              </c:numRef>
            </c:minus>
          </c:errBars>
          <c:val>
            <c:numRef>
              <c:f>'Model 17'!$B$47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55-44EC-A387-A95784488D8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17'!$A$47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17'!$H$46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17'!$H$47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55-44EC-A387-A95784488D8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17'!$A$47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17'!$G$46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17'!$G$47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55-44EC-A387-A95784488D8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17'!$A$47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222128"/>
        <c:axId val="711222912"/>
      </c:lineChart>
      <c:catAx>
        <c:axId val="711222128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11222912"/>
        <c:crossesAt val="0"/>
        <c:auto val="1"/>
        <c:lblAlgn val="ctr"/>
        <c:lblOffset val="100"/>
        <c:noMultiLvlLbl val="0"/>
      </c:catAx>
      <c:valAx>
        <c:axId val="7112229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1122212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17'!$AA$3</c:f>
          <c:strCache>
            <c:ptCount val="1"/>
            <c:pt idx="0">
              <c:v>Actual and Predicted -vs- Observation #
Model 17 for EV_Rev    (4 variables, n=121)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6.0739128685507477</c:v>
              </c:pt>
              <c:pt idx="1">
                <c:v>8.405979501872979</c:v>
              </c:pt>
              <c:pt idx="2">
                <c:v>4.2819173577627767</c:v>
              </c:pt>
              <c:pt idx="3">
                <c:v>16.244587217549903</c:v>
              </c:pt>
              <c:pt idx="4">
                <c:v>3.0304767971825153</c:v>
              </c:pt>
              <c:pt idx="5">
                <c:v>4.9626469266478219</c:v>
              </c:pt>
              <c:pt idx="6">
                <c:v>5.0403782767313832</c:v>
              </c:pt>
              <c:pt idx="7">
                <c:v>4.3851549979818829</c:v>
              </c:pt>
              <c:pt idx="8">
                <c:v>6.8486821580377111</c:v>
              </c:pt>
              <c:pt idx="9">
                <c:v>8.8228827508875813</c:v>
              </c:pt>
              <c:pt idx="10">
                <c:v>6.1711440295976496</c:v>
              </c:pt>
              <c:pt idx="11">
                <c:v>7.5790309498922568</c:v>
              </c:pt>
              <c:pt idx="12">
                <c:v>13.781501875059311</c:v>
              </c:pt>
              <c:pt idx="13">
                <c:v>14.998912459019817</c:v>
              </c:pt>
              <c:pt idx="14">
                <c:v>6.4165872222518496</c:v>
              </c:pt>
              <c:pt idx="15">
                <c:v>3.9623645009432589</c:v>
              </c:pt>
              <c:pt idx="16">
                <c:v>5.4928569017809679</c:v>
              </c:pt>
              <c:pt idx="17">
                <c:v>8.6072936991121516</c:v>
              </c:pt>
              <c:pt idx="18">
                <c:v>8.6317822551499823</c:v>
              </c:pt>
              <c:pt idx="19">
                <c:v>8.4314404888257499</c:v>
              </c:pt>
              <c:pt idx="20">
                <c:v>7.494461652207109</c:v>
              </c:pt>
              <c:pt idx="21">
                <c:v>14.87319186873027</c:v>
              </c:pt>
              <c:pt idx="22">
                <c:v>13.80264657246844</c:v>
              </c:pt>
              <c:pt idx="23">
                <c:v>3.3505499743254004</c:v>
              </c:pt>
              <c:pt idx="24">
                <c:v>9.6667303011646322</c:v>
              </c:pt>
              <c:pt idx="25">
                <c:v>5.397203530724207</c:v>
              </c:pt>
              <c:pt idx="26">
                <c:v>12.341002906740716</c:v>
              </c:pt>
              <c:pt idx="27">
                <c:v>9.7835447500662127</c:v>
              </c:pt>
              <c:pt idx="28">
                <c:v>11.057836911899347</c:v>
              </c:pt>
              <c:pt idx="29">
                <c:v>17.244657073674794</c:v>
              </c:pt>
              <c:pt idx="30">
                <c:v>6.7995780656109917</c:v>
              </c:pt>
              <c:pt idx="31">
                <c:v>8.4313421144344218</c:v>
              </c:pt>
              <c:pt idx="32">
                <c:v>7.7263998579922211</c:v>
              </c:pt>
              <c:pt idx="33">
                <c:v>3.7845551496307817</c:v>
              </c:pt>
              <c:pt idx="34">
                <c:v>10.734431432785303</c:v>
              </c:pt>
              <c:pt idx="35">
                <c:v>8.8058083841738704</c:v>
              </c:pt>
              <c:pt idx="36">
                <c:v>11.578912315589761</c:v>
              </c:pt>
              <c:pt idx="37">
                <c:v>3.6876907194425934</c:v>
              </c:pt>
              <c:pt idx="38">
                <c:v>8.0903977346864426</c:v>
              </c:pt>
              <c:pt idx="39">
                <c:v>6.6975160973945673</c:v>
              </c:pt>
              <c:pt idx="40">
                <c:v>3.5961818133555128</c:v>
              </c:pt>
              <c:pt idx="41">
                <c:v>4.5666477547702611</c:v>
              </c:pt>
              <c:pt idx="42">
                <c:v>4.2973055477195112</c:v>
              </c:pt>
              <c:pt idx="43">
                <c:v>3.553216316167136</c:v>
              </c:pt>
              <c:pt idx="44">
                <c:v>14.861419475569958</c:v>
              </c:pt>
              <c:pt idx="45">
                <c:v>16.751270540623491</c:v>
              </c:pt>
              <c:pt idx="46">
                <c:v>8.482147237151251</c:v>
              </c:pt>
              <c:pt idx="47">
                <c:v>4.0279244294026775</c:v>
              </c:pt>
              <c:pt idx="48">
                <c:v>9.1242249141037206</c:v>
              </c:pt>
              <c:pt idx="49">
                <c:v>15.777604713227186</c:v>
              </c:pt>
              <c:pt idx="50">
                <c:v>3.2369381488124351</c:v>
              </c:pt>
              <c:pt idx="51">
                <c:v>5.0692676563895098</c:v>
              </c:pt>
              <c:pt idx="52">
                <c:v>7.0573659717429269</c:v>
              </c:pt>
              <c:pt idx="53">
                <c:v>5.2193951657931921</c:v>
              </c:pt>
              <c:pt idx="54">
                <c:v>4.6597305248887695</c:v>
              </c:pt>
              <c:pt idx="55">
                <c:v>5.4855305487078994</c:v>
              </c:pt>
              <c:pt idx="56">
                <c:v>9.9139302995662302</c:v>
              </c:pt>
              <c:pt idx="57">
                <c:v>11.85648084293884</c:v>
              </c:pt>
              <c:pt idx="58">
                <c:v>22.467830979838748</c:v>
              </c:pt>
              <c:pt idx="59">
                <c:v>5.0521327571755377</c:v>
              </c:pt>
              <c:pt idx="60">
                <c:v>9.2367482147325468</c:v>
              </c:pt>
              <c:pt idx="61">
                <c:v>14.554801675289482</c:v>
              </c:pt>
              <c:pt idx="62">
                <c:v>6.473576229902072</c:v>
              </c:pt>
              <c:pt idx="63">
                <c:v>5.291464596351231</c:v>
              </c:pt>
              <c:pt idx="64">
                <c:v>3.1700619223842232</c:v>
              </c:pt>
              <c:pt idx="65">
                <c:v>13.117476745709421</c:v>
              </c:pt>
              <c:pt idx="66">
                <c:v>10.673920095443743</c:v>
              </c:pt>
              <c:pt idx="67">
                <c:v>7.2006525678528055</c:v>
              </c:pt>
              <c:pt idx="68">
                <c:v>5.5497190152101465</c:v>
              </c:pt>
              <c:pt idx="69">
                <c:v>9.1623513917404615</c:v>
              </c:pt>
              <c:pt idx="70">
                <c:v>9.5690336011449766</c:v>
              </c:pt>
              <c:pt idx="71">
                <c:v>12.179941347200387</c:v>
              </c:pt>
              <c:pt idx="72">
                <c:v>6.7534491374941066</c:v>
              </c:pt>
              <c:pt idx="73">
                <c:v>9.0514543449026164</c:v>
              </c:pt>
              <c:pt idx="74">
                <c:v>9.679609598549451</c:v>
              </c:pt>
              <c:pt idx="75">
                <c:v>3.9945480509117797</c:v>
              </c:pt>
              <c:pt idx="76">
                <c:v>6.7505558121124158</c:v>
              </c:pt>
              <c:pt idx="77">
                <c:v>10.876286242974013</c:v>
              </c:pt>
              <c:pt idx="78">
                <c:v>4.4908074310281174</c:v>
              </c:pt>
              <c:pt idx="79">
                <c:v>8.8287788008931152</c:v>
              </c:pt>
              <c:pt idx="80">
                <c:v>4.7603930115540498</c:v>
              </c:pt>
              <c:pt idx="81">
                <c:v>11.848405086788029</c:v>
              </c:pt>
              <c:pt idx="82">
                <c:v>6.8716627546177129</c:v>
              </c:pt>
              <c:pt idx="83">
                <c:v>8.9161560112089067</c:v>
              </c:pt>
              <c:pt idx="84">
                <c:v>6.524921793063541</c:v>
              </c:pt>
              <c:pt idx="85">
                <c:v>6.8152068050041343</c:v>
              </c:pt>
              <c:pt idx="86">
                <c:v>3.4921278591528968</c:v>
              </c:pt>
              <c:pt idx="87">
                <c:v>4.4463076619771114</c:v>
              </c:pt>
              <c:pt idx="88">
                <c:v>6.0297203138158766</c:v>
              </c:pt>
              <c:pt idx="89">
                <c:v>10.497366882585414</c:v>
              </c:pt>
              <c:pt idx="90">
                <c:v>5.6924428545236712</c:v>
              </c:pt>
              <c:pt idx="91">
                <c:v>4.6560804107299809</c:v>
              </c:pt>
              <c:pt idx="92">
                <c:v>5.194544536837423</c:v>
              </c:pt>
              <c:pt idx="93">
                <c:v>6.5848614235065375</c:v>
              </c:pt>
              <c:pt idx="94">
                <c:v>10.66609874313516</c:v>
              </c:pt>
              <c:pt idx="95">
                <c:v>2.2672898692591894</c:v>
              </c:pt>
              <c:pt idx="96">
                <c:v>4.3861318210659901</c:v>
              </c:pt>
              <c:pt idx="97">
                <c:v>4.7822922843776761</c:v>
              </c:pt>
              <c:pt idx="98">
                <c:v>5.4709495393238363</c:v>
              </c:pt>
              <c:pt idx="99">
                <c:v>3.6840805425402654</c:v>
              </c:pt>
              <c:pt idx="100">
                <c:v>13.079168592601427</c:v>
              </c:pt>
              <c:pt idx="101">
                <c:v>6.5029585116891679</c:v>
              </c:pt>
              <c:pt idx="102">
                <c:v>3.1261234370689972</c:v>
              </c:pt>
              <c:pt idx="103">
                <c:v>2.2580376340856949</c:v>
              </c:pt>
              <c:pt idx="104">
                <c:v>17.748484580908862</c:v>
              </c:pt>
              <c:pt idx="105">
                <c:v>1.4192394945218827</c:v>
              </c:pt>
              <c:pt idx="106">
                <c:v>2.0845468026345038</c:v>
              </c:pt>
              <c:pt idx="107">
                <c:v>2.9872603654706951</c:v>
              </c:pt>
              <c:pt idx="108">
                <c:v>10.846570118058157</c:v>
              </c:pt>
              <c:pt idx="109">
                <c:v>3.0324282434353118</c:v>
              </c:pt>
              <c:pt idx="110">
                <c:v>13.295965615260796</c:v>
              </c:pt>
              <c:pt idx="111">
                <c:v>1.3798672786228776</c:v>
              </c:pt>
              <c:pt idx="112">
                <c:v>1.8922186261158191</c:v>
              </c:pt>
              <c:pt idx="113">
                <c:v>2.5730514031152456</c:v>
              </c:pt>
              <c:pt idx="114">
                <c:v>5.505567784072456</c:v>
              </c:pt>
              <c:pt idx="115">
                <c:v>4.1829782557931896</c:v>
              </c:pt>
              <c:pt idx="116">
                <c:v>1.2564512643181329</c:v>
              </c:pt>
              <c:pt idx="117">
                <c:v>2.094648772085701</c:v>
              </c:pt>
              <c:pt idx="118">
                <c:v>2.3407707391181458</c:v>
              </c:pt>
              <c:pt idx="119">
                <c:v>3.1716395354047759</c:v>
              </c:pt>
              <c:pt idx="120">
                <c:v>2.1984070980367059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E7-47A3-B40D-D2B791B6174A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6.6194027673510423</c:v>
              </c:pt>
              <c:pt idx="1">
                <c:v>12.474907327844278</c:v>
              </c:pt>
              <c:pt idx="2">
                <c:v>5.3739868113299494</c:v>
              </c:pt>
              <c:pt idx="3">
                <c:v>11.125297350667744</c:v>
              </c:pt>
              <c:pt idx="4">
                <c:v>4.0173861846205847</c:v>
              </c:pt>
              <c:pt idx="5">
                <c:v>4.6852258704344845</c:v>
              </c:pt>
              <c:pt idx="6">
                <c:v>9.7799280504226598</c:v>
              </c:pt>
              <c:pt idx="7">
                <c:v>6.4997796162928232</c:v>
              </c:pt>
              <c:pt idx="8">
                <c:v>4.8602371578240682</c:v>
              </c:pt>
              <c:pt idx="9">
                <c:v>8.8626486120438415</c:v>
              </c:pt>
              <c:pt idx="10">
                <c:v>7.38697975603574</c:v>
              </c:pt>
              <c:pt idx="11">
                <c:v>5.6806257451687481</c:v>
              </c:pt>
              <c:pt idx="12">
                <c:v>9.2211072129244087</c:v>
              </c:pt>
              <c:pt idx="13">
                <c:v>6.8218485653310275</c:v>
              </c:pt>
              <c:pt idx="14">
                <c:v>11.252204087799964</c:v>
              </c:pt>
              <c:pt idx="15">
                <c:v>3.5406200745035323</c:v>
              </c:pt>
              <c:pt idx="16">
                <c:v>7.6268100285001461</c:v>
              </c:pt>
              <c:pt idx="17">
                <c:v>5.6174214605923645</c:v>
              </c:pt>
              <c:pt idx="18">
                <c:v>8.4945377664371549</c:v>
              </c:pt>
              <c:pt idx="19">
                <c:v>6.3199770937230539</c:v>
              </c:pt>
              <c:pt idx="20">
                <c:v>7.2481197156332708</c:v>
              </c:pt>
              <c:pt idx="21">
                <c:v>7.4663797010275328</c:v>
              </c:pt>
              <c:pt idx="22">
                <c:v>6.3935959943470673</c:v>
              </c:pt>
              <c:pt idx="23">
                <c:v>3.9407090362037418</c:v>
              </c:pt>
              <c:pt idx="24">
                <c:v>5.9159466464290382</c:v>
              </c:pt>
              <c:pt idx="25">
                <c:v>6.1941053267030224</c:v>
              </c:pt>
              <c:pt idx="26">
                <c:v>9.469063851676264</c:v>
              </c:pt>
              <c:pt idx="27">
                <c:v>7.5760158757110849</c:v>
              </c:pt>
              <c:pt idx="28">
                <c:v>9.1417903034907333</c:v>
              </c:pt>
              <c:pt idx="29">
                <c:v>9.7349236013301272</c:v>
              </c:pt>
              <c:pt idx="30">
                <c:v>5.9586245589406381</c:v>
              </c:pt>
              <c:pt idx="31">
                <c:v>8.0750391917037376</c:v>
              </c:pt>
              <c:pt idx="32">
                <c:v>8.8886053489818071</c:v>
              </c:pt>
              <c:pt idx="33">
                <c:v>3.5727464822277546</c:v>
              </c:pt>
              <c:pt idx="34">
                <c:v>8.4245455362400214</c:v>
              </c:pt>
              <c:pt idx="35">
                <c:v>9.6774085409685409</c:v>
              </c:pt>
              <c:pt idx="36">
                <c:v>7.9562737992005985</c:v>
              </c:pt>
              <c:pt idx="37">
                <c:v>5.3615476309042114</c:v>
              </c:pt>
              <c:pt idx="38">
                <c:v>9.9371221751472696</c:v>
              </c:pt>
              <c:pt idx="39">
                <c:v>8.0188637511262879</c:v>
              </c:pt>
              <c:pt idx="40">
                <c:v>4.507379513412916</c:v>
              </c:pt>
              <c:pt idx="41">
                <c:v>5.2391705340597206</c:v>
              </c:pt>
              <c:pt idx="42">
                <c:v>3.4972570331158495</c:v>
              </c:pt>
              <c:pt idx="43">
                <c:v>4.4736289911668514</c:v>
              </c:pt>
              <c:pt idx="44">
                <c:v>8.0759355962937089</c:v>
              </c:pt>
              <c:pt idx="45">
                <c:v>12.395543942425405</c:v>
              </c:pt>
              <c:pt idx="46">
                <c:v>5.9832111928346974</c:v>
              </c:pt>
              <c:pt idx="47">
                <c:v>5.553003042477763</c:v>
              </c:pt>
              <c:pt idx="48">
                <c:v>10.534855993432519</c:v>
              </c:pt>
              <c:pt idx="49">
                <c:v>12.316680532739763</c:v>
              </c:pt>
              <c:pt idx="50">
                <c:v>6.4685101577016351</c:v>
              </c:pt>
              <c:pt idx="51">
                <c:v>3.885919886790735</c:v>
              </c:pt>
              <c:pt idx="52">
                <c:v>4.3988642561476246</c:v>
              </c:pt>
              <c:pt idx="53">
                <c:v>4.2143030639017498</c:v>
              </c:pt>
              <c:pt idx="54">
                <c:v>7.3224213038600201</c:v>
              </c:pt>
              <c:pt idx="55">
                <c:v>5.9190953228514562</c:v>
              </c:pt>
              <c:pt idx="56">
                <c:v>6.7693165529251953</c:v>
              </c:pt>
              <c:pt idx="57">
                <c:v>8.0048109181901079</c:v>
              </c:pt>
              <c:pt idx="58">
                <c:v>15.129562651897473</c:v>
              </c:pt>
              <c:pt idx="59">
                <c:v>9.5575781851998549</c:v>
              </c:pt>
              <c:pt idx="60">
                <c:v>6.1891998667029906</c:v>
              </c:pt>
              <c:pt idx="61">
                <c:v>11.435939154660261</c:v>
              </c:pt>
              <c:pt idx="62">
                <c:v>7.5784916198491485</c:v>
              </c:pt>
              <c:pt idx="63">
                <c:v>7.4755140940647733</c:v>
              </c:pt>
              <c:pt idx="64">
                <c:v>5.3139258428517477</c:v>
              </c:pt>
              <c:pt idx="65">
                <c:v>9.7834628424943091</c:v>
              </c:pt>
              <c:pt idx="66">
                <c:v>7.0967560841102539</c:v>
              </c:pt>
              <c:pt idx="67">
                <c:v>7.1693344002676902</c:v>
              </c:pt>
              <c:pt idx="68">
                <c:v>6.2278456146003363</c:v>
              </c:pt>
              <c:pt idx="69">
                <c:v>5.8225161692517613</c:v>
              </c:pt>
              <c:pt idx="70">
                <c:v>6.942822763370927</c:v>
              </c:pt>
              <c:pt idx="71">
                <c:v>6.8950745919011203</c:v>
              </c:pt>
              <c:pt idx="72">
                <c:v>6.7862768421743054</c:v>
              </c:pt>
              <c:pt idx="73">
                <c:v>8.4783110476248993</c:v>
              </c:pt>
              <c:pt idx="74">
                <c:v>9.4425742971564599</c:v>
              </c:pt>
              <c:pt idx="75">
                <c:v>6.7939197451858222</c:v>
              </c:pt>
              <c:pt idx="76">
                <c:v>8.1580892148079478</c:v>
              </c:pt>
              <c:pt idx="77">
                <c:v>6.5168778736985065</c:v>
              </c:pt>
              <c:pt idx="78">
                <c:v>6.0425611457305672</c:v>
              </c:pt>
              <c:pt idx="79">
                <c:v>5.5799522384421989</c:v>
              </c:pt>
              <c:pt idx="80">
                <c:v>5.7304298862816037</c:v>
              </c:pt>
              <c:pt idx="81">
                <c:v>9.9414693425152922</c:v>
              </c:pt>
              <c:pt idx="82">
                <c:v>9.2238774097421938</c:v>
              </c:pt>
              <c:pt idx="83">
                <c:v>9.8999513862017636</c:v>
              </c:pt>
              <c:pt idx="84">
                <c:v>7.3634268886197489</c:v>
              </c:pt>
              <c:pt idx="85">
                <c:v>5.6190094613552581</c:v>
              </c:pt>
              <c:pt idx="86">
                <c:v>4.6473737157806587</c:v>
              </c:pt>
              <c:pt idx="87">
                <c:v>9.124801357681223</c:v>
              </c:pt>
              <c:pt idx="88">
                <c:v>8.31362191152032</c:v>
              </c:pt>
              <c:pt idx="89">
                <c:v>8.963658488059302</c:v>
              </c:pt>
              <c:pt idx="90">
                <c:v>5.0968773099157048</c:v>
              </c:pt>
              <c:pt idx="91">
                <c:v>6.8607606178258393</c:v>
              </c:pt>
              <c:pt idx="92">
                <c:v>6.1009054482154239</c:v>
              </c:pt>
              <c:pt idx="93">
                <c:v>6.9338057335866639</c:v>
              </c:pt>
              <c:pt idx="94">
                <c:v>11.504330603405306</c:v>
              </c:pt>
              <c:pt idx="95">
                <c:v>4.8082967271572183</c:v>
              </c:pt>
              <c:pt idx="96">
                <c:v>4.4719507679219266</c:v>
              </c:pt>
              <c:pt idx="97">
                <c:v>6.8197920884950047</c:v>
              </c:pt>
              <c:pt idx="98">
                <c:v>8.7306794412381947</c:v>
              </c:pt>
              <c:pt idx="99">
                <c:v>8.0723465039048445</c:v>
              </c:pt>
              <c:pt idx="100">
                <c:v>9.7348767194803774</c:v>
              </c:pt>
              <c:pt idx="101">
                <c:v>8.9027875278589637</c:v>
              </c:pt>
              <c:pt idx="102">
                <c:v>5.0186962933447612</c:v>
              </c:pt>
              <c:pt idx="103">
                <c:v>6.482943382722028</c:v>
              </c:pt>
              <c:pt idx="104">
                <c:v>19.142367089757542</c:v>
              </c:pt>
              <c:pt idx="105">
                <c:v>5.7924459825840255</c:v>
              </c:pt>
              <c:pt idx="106">
                <c:v>4.148829681012197</c:v>
              </c:pt>
              <c:pt idx="107">
                <c:v>6.2379093229084139</c:v>
              </c:pt>
              <c:pt idx="108">
                <c:v>18.474121229709723</c:v>
              </c:pt>
              <c:pt idx="109">
                <c:v>4.8639400785024298</c:v>
              </c:pt>
              <c:pt idx="110">
                <c:v>8.1681188052357694</c:v>
              </c:pt>
              <c:pt idx="111">
                <c:v>2.6932002520719096</c:v>
              </c:pt>
              <c:pt idx="112">
                <c:v>8.4885637107933753</c:v>
              </c:pt>
              <c:pt idx="113">
                <c:v>5.8483041802206071</c:v>
              </c:pt>
              <c:pt idx="114">
                <c:v>11.444962559104901</c:v>
              </c:pt>
              <c:pt idx="115">
                <c:v>7.2793025180988646</c:v>
              </c:pt>
              <c:pt idx="116">
                <c:v>5.6078433771556151</c:v>
              </c:pt>
              <c:pt idx="117">
                <c:v>5.6018666961487069</c:v>
              </c:pt>
              <c:pt idx="118">
                <c:v>4.1364794474112072</c:v>
              </c:pt>
              <c:pt idx="119">
                <c:v>5.2476835991990978</c:v>
              </c:pt>
              <c:pt idx="120">
                <c:v>5.0117371948825111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E7-47A3-B40D-D2B791B6174A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17'!$CG$47</c:f>
              </c:numRef>
            </c:plus>
            <c:minus>
              <c:numRef>
                <c:f>'Model 17'!$CG$47</c:f>
              </c:numRef>
            </c:minus>
          </c:errBars>
          <c:xVal>
            <c:numRef>
              <c:f>'Model 17'!$A$47:$A$47</c:f>
            </c:numRef>
          </c:xVal>
          <c:yVal>
            <c:numRef>
              <c:f>'Model 17'!$B$47:$B$47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E7-47A3-B40D-D2B791B61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223696"/>
        <c:axId val="711224088"/>
      </c:scatterChart>
      <c:valAx>
        <c:axId val="711223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224088"/>
        <c:crossesAt val="0"/>
        <c:crossBetween val="midCat"/>
      </c:valAx>
      <c:valAx>
        <c:axId val="71122408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22369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cat>
          <c:val>
            <c:numLit>
              <c:formatCode>General</c:formatCode>
              <c:ptCount val="121"/>
              <c:pt idx="0">
                <c:v>-0.54548989880029453</c:v>
              </c:pt>
              <c:pt idx="1">
                <c:v>-4.0689278259712989</c:v>
              </c:pt>
              <c:pt idx="2">
                <c:v>-1.0920694535671727</c:v>
              </c:pt>
              <c:pt idx="3">
                <c:v>5.1192898668821591</c:v>
              </c:pt>
              <c:pt idx="4">
                <c:v>-0.98690938743806944</c:v>
              </c:pt>
              <c:pt idx="5">
                <c:v>0.27742105621333746</c:v>
              </c:pt>
              <c:pt idx="6">
                <c:v>-4.7395497736912766</c:v>
              </c:pt>
              <c:pt idx="7">
                <c:v>-2.1146246183109403</c:v>
              </c:pt>
              <c:pt idx="8">
                <c:v>1.9884450002136429</c:v>
              </c:pt>
              <c:pt idx="9">
                <c:v>-3.9765861156260129E-2</c:v>
              </c:pt>
              <c:pt idx="10">
                <c:v>-1.2158357264380903</c:v>
              </c:pt>
              <c:pt idx="11">
                <c:v>1.8984052047235087</c:v>
              </c:pt>
              <c:pt idx="12">
                <c:v>4.5603946621349021</c:v>
              </c:pt>
              <c:pt idx="13">
                <c:v>8.1770638936887892</c:v>
              </c:pt>
              <c:pt idx="14">
                <c:v>-4.835616865548114</c:v>
              </c:pt>
              <c:pt idx="15">
                <c:v>0.42174442643972654</c:v>
              </c:pt>
              <c:pt idx="16">
                <c:v>-2.1339531267191783</c:v>
              </c:pt>
              <c:pt idx="17">
                <c:v>2.9898722385197871</c:v>
              </c:pt>
              <c:pt idx="18">
                <c:v>0.13724448871282746</c:v>
              </c:pt>
              <c:pt idx="19">
                <c:v>2.111463395102696</c:v>
              </c:pt>
              <c:pt idx="20">
                <c:v>0.24634193657383818</c:v>
              </c:pt>
              <c:pt idx="21">
                <c:v>7.4068121677027374</c:v>
              </c:pt>
              <c:pt idx="22">
                <c:v>7.4090505781213727</c:v>
              </c:pt>
              <c:pt idx="23">
                <c:v>-0.59015906187834144</c:v>
              </c:pt>
              <c:pt idx="24">
                <c:v>3.7507836547355939</c:v>
              </c:pt>
              <c:pt idx="25">
                <c:v>-0.79690179597881539</c:v>
              </c:pt>
              <c:pt idx="26">
                <c:v>2.8719390550644519</c:v>
              </c:pt>
              <c:pt idx="27">
                <c:v>2.2075288743551278</c:v>
              </c:pt>
              <c:pt idx="28">
                <c:v>1.9160466084086138</c:v>
              </c:pt>
              <c:pt idx="29">
                <c:v>7.5097334723446671</c:v>
              </c:pt>
              <c:pt idx="30">
                <c:v>0.84095350667035351</c:v>
              </c:pt>
              <c:pt idx="31">
                <c:v>0.3563029227306842</c:v>
              </c:pt>
              <c:pt idx="32">
                <c:v>-1.162205490989586</c:v>
              </c:pt>
              <c:pt idx="33">
                <c:v>0.21180866740302706</c:v>
              </c:pt>
              <c:pt idx="34">
                <c:v>2.309885896545282</c:v>
              </c:pt>
              <c:pt idx="35">
                <c:v>-0.87160015679467051</c:v>
              </c:pt>
              <c:pt idx="36">
                <c:v>3.6226385163891628</c:v>
              </c:pt>
              <c:pt idx="37">
                <c:v>-1.673856911461618</c:v>
              </c:pt>
              <c:pt idx="38">
                <c:v>-1.846724440460827</c:v>
              </c:pt>
              <c:pt idx="39">
                <c:v>-1.3213476537317206</c:v>
              </c:pt>
              <c:pt idx="40">
                <c:v>-0.91119770005740319</c:v>
              </c:pt>
              <c:pt idx="41">
                <c:v>-0.67252277928945947</c:v>
              </c:pt>
              <c:pt idx="42">
                <c:v>0.80004851460366178</c:v>
              </c:pt>
              <c:pt idx="43">
                <c:v>-0.92041267499971546</c:v>
              </c:pt>
              <c:pt idx="44">
                <c:v>6.7854838792762493</c:v>
              </c:pt>
              <c:pt idx="45">
                <c:v>4.3557265981980855</c:v>
              </c:pt>
              <c:pt idx="46">
                <c:v>2.4989360443165536</c:v>
              </c:pt>
              <c:pt idx="47">
                <c:v>-1.5250786130750855</c:v>
              </c:pt>
              <c:pt idx="48">
                <c:v>-1.4106310793287982</c:v>
              </c:pt>
              <c:pt idx="49">
                <c:v>3.4609241804874227</c:v>
              </c:pt>
              <c:pt idx="50">
                <c:v>-3.2315720088891999</c:v>
              </c:pt>
              <c:pt idx="51">
                <c:v>1.1833477695987749</c:v>
              </c:pt>
              <c:pt idx="52">
                <c:v>2.6585017155953024</c:v>
              </c:pt>
              <c:pt idx="53">
                <c:v>1.0050921018914423</c:v>
              </c:pt>
              <c:pt idx="54">
                <c:v>-2.6626907789712506</c:v>
              </c:pt>
              <c:pt idx="55">
                <c:v>-0.43356477414355687</c:v>
              </c:pt>
              <c:pt idx="56">
                <c:v>3.1446137466410349</c:v>
              </c:pt>
              <c:pt idx="57">
                <c:v>3.851669924748732</c:v>
              </c:pt>
              <c:pt idx="58">
                <c:v>7.3382683279412753</c:v>
              </c:pt>
              <c:pt idx="59">
                <c:v>-4.5054454280243172</c:v>
              </c:pt>
              <c:pt idx="60">
                <c:v>3.0475483480295562</c:v>
              </c:pt>
              <c:pt idx="61">
                <c:v>3.1188625206292215</c:v>
              </c:pt>
              <c:pt idx="62">
                <c:v>-1.1049153899470765</c:v>
              </c:pt>
              <c:pt idx="63">
                <c:v>-2.1840494977135423</c:v>
              </c:pt>
              <c:pt idx="64">
                <c:v>-2.1438639204675245</c:v>
              </c:pt>
              <c:pt idx="65">
                <c:v>3.3340139032151122</c:v>
              </c:pt>
              <c:pt idx="66">
                <c:v>3.5771640113334886</c:v>
              </c:pt>
              <c:pt idx="67">
                <c:v>3.1318167585115297E-2</c:v>
              </c:pt>
              <c:pt idx="68">
                <c:v>-0.67812659939018971</c:v>
              </c:pt>
              <c:pt idx="69">
                <c:v>3.3398352224887002</c:v>
              </c:pt>
              <c:pt idx="70">
                <c:v>2.6262108377740496</c:v>
              </c:pt>
              <c:pt idx="71">
                <c:v>5.2848667552992667</c:v>
              </c:pt>
              <c:pt idx="72">
                <c:v>-3.2827704680198799E-2</c:v>
              </c:pt>
              <c:pt idx="73">
                <c:v>0.57314329727771707</c:v>
              </c:pt>
              <c:pt idx="74">
                <c:v>0.23703530139299112</c:v>
              </c:pt>
              <c:pt idx="75">
                <c:v>-2.7993716942740425</c:v>
              </c:pt>
              <c:pt idx="76">
                <c:v>-1.407533402695532</c:v>
              </c:pt>
              <c:pt idx="77">
                <c:v>4.3594083692755063</c:v>
              </c:pt>
              <c:pt idx="78">
                <c:v>-1.5517537147024498</c:v>
              </c:pt>
              <c:pt idx="79">
                <c:v>3.2488265624509163</c:v>
              </c:pt>
              <c:pt idx="80">
                <c:v>-0.97003687472755384</c:v>
              </c:pt>
              <c:pt idx="81">
                <c:v>1.9069357442727366</c:v>
              </c:pt>
              <c:pt idx="82">
                <c:v>-2.3522146551244809</c:v>
              </c:pt>
              <c:pt idx="83">
                <c:v>-0.98379537499285696</c:v>
              </c:pt>
              <c:pt idx="84">
                <c:v>-0.83850509555620789</c:v>
              </c:pt>
              <c:pt idx="85">
                <c:v>1.1961973436488762</c:v>
              </c:pt>
              <c:pt idx="86">
                <c:v>-1.1552458566277619</c:v>
              </c:pt>
              <c:pt idx="87">
                <c:v>-4.6784936957041117</c:v>
              </c:pt>
              <c:pt idx="88">
                <c:v>-2.2839015977044435</c:v>
              </c:pt>
              <c:pt idx="89">
                <c:v>1.5337083945261121</c:v>
              </c:pt>
              <c:pt idx="90">
                <c:v>0.5955655446079664</c:v>
              </c:pt>
              <c:pt idx="91">
                <c:v>-2.2046802070958584</c:v>
              </c:pt>
              <c:pt idx="92">
                <c:v>-0.9063609113780009</c:v>
              </c:pt>
              <c:pt idx="93">
                <c:v>-0.34894431008012639</c:v>
              </c:pt>
              <c:pt idx="94">
                <c:v>-0.83823186027014529</c:v>
              </c:pt>
              <c:pt idx="95">
                <c:v>-2.5410068578980289</c:v>
              </c:pt>
              <c:pt idx="96">
                <c:v>-8.5818946855936495E-2</c:v>
              </c:pt>
              <c:pt idx="97">
                <c:v>-2.0374998041173287</c:v>
              </c:pt>
              <c:pt idx="98">
                <c:v>-3.2597299019143584</c:v>
              </c:pt>
              <c:pt idx="99">
                <c:v>-4.3882659613645796</c:v>
              </c:pt>
              <c:pt idx="100">
                <c:v>3.3442918731210494</c:v>
              </c:pt>
              <c:pt idx="101">
                <c:v>-2.3998290161697957</c:v>
              </c:pt>
              <c:pt idx="102">
                <c:v>-1.892572856275764</c:v>
              </c:pt>
              <c:pt idx="103">
                <c:v>-4.2249057486363331</c:v>
              </c:pt>
              <c:pt idx="104">
                <c:v>-1.3938825088486801</c:v>
              </c:pt>
              <c:pt idx="105">
                <c:v>-4.3732064880621433</c:v>
              </c:pt>
              <c:pt idx="106">
                <c:v>-2.0642828783776932</c:v>
              </c:pt>
              <c:pt idx="107">
                <c:v>-3.2506489574377189</c:v>
              </c:pt>
              <c:pt idx="108">
                <c:v>-7.6275511116515666</c:v>
              </c:pt>
              <c:pt idx="109">
                <c:v>-1.831511835067118</c:v>
              </c:pt>
              <c:pt idx="110">
                <c:v>5.1278468100250265</c:v>
              </c:pt>
              <c:pt idx="111">
                <c:v>-1.313332973449032</c:v>
              </c:pt>
              <c:pt idx="112">
                <c:v>-6.596345084677556</c:v>
              </c:pt>
              <c:pt idx="113">
                <c:v>-3.2752527771053614</c:v>
              </c:pt>
              <c:pt idx="114">
                <c:v>-5.9393947750324454</c:v>
              </c:pt>
              <c:pt idx="115">
                <c:v>-3.096324262305675</c:v>
              </c:pt>
              <c:pt idx="116">
                <c:v>-4.3513921128374822</c:v>
              </c:pt>
              <c:pt idx="117">
                <c:v>-3.5072179240630059</c:v>
              </c:pt>
              <c:pt idx="118">
                <c:v>-1.7957087082930614</c:v>
              </c:pt>
              <c:pt idx="119">
                <c:v>-2.0760440637943218</c:v>
              </c:pt>
              <c:pt idx="120">
                <c:v>-2.8133300968458053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BAD-45B5-9623-6EC9A41DA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1224872"/>
        <c:axId val="711225264"/>
      </c:barChart>
      <c:catAx>
        <c:axId val="711224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0.24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1225264"/>
        <c:crossesAt val="0"/>
        <c:auto val="1"/>
        <c:lblAlgn val="ctr"/>
        <c:lblOffset val="100"/>
        <c:noMultiLvlLbl val="0"/>
      </c:catAx>
      <c:valAx>
        <c:axId val="7112252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22487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6.6194027673510423</c:v>
              </c:pt>
              <c:pt idx="1">
                <c:v>12.474907327844278</c:v>
              </c:pt>
              <c:pt idx="2">
                <c:v>5.3739868113299494</c:v>
              </c:pt>
              <c:pt idx="3">
                <c:v>11.125297350667744</c:v>
              </c:pt>
              <c:pt idx="4">
                <c:v>4.0173861846205847</c:v>
              </c:pt>
              <c:pt idx="5">
                <c:v>4.6852258704344845</c:v>
              </c:pt>
              <c:pt idx="6">
                <c:v>9.7799280504226598</c:v>
              </c:pt>
              <c:pt idx="7">
                <c:v>6.4997796162928232</c:v>
              </c:pt>
              <c:pt idx="8">
                <c:v>4.8602371578240682</c:v>
              </c:pt>
              <c:pt idx="9">
                <c:v>8.8626486120438415</c:v>
              </c:pt>
              <c:pt idx="10">
                <c:v>7.38697975603574</c:v>
              </c:pt>
              <c:pt idx="11">
                <c:v>5.6806257451687481</c:v>
              </c:pt>
              <c:pt idx="12">
                <c:v>9.2211072129244087</c:v>
              </c:pt>
              <c:pt idx="13">
                <c:v>6.8218485653310275</c:v>
              </c:pt>
              <c:pt idx="14">
                <c:v>11.252204087799964</c:v>
              </c:pt>
              <c:pt idx="15">
                <c:v>3.5406200745035323</c:v>
              </c:pt>
              <c:pt idx="16">
                <c:v>7.6268100285001461</c:v>
              </c:pt>
              <c:pt idx="17">
                <c:v>5.6174214605923645</c:v>
              </c:pt>
              <c:pt idx="18">
                <c:v>8.4945377664371549</c:v>
              </c:pt>
              <c:pt idx="19">
                <c:v>6.3199770937230539</c:v>
              </c:pt>
              <c:pt idx="20">
                <c:v>7.2481197156332708</c:v>
              </c:pt>
              <c:pt idx="21">
                <c:v>7.4663797010275328</c:v>
              </c:pt>
              <c:pt idx="22">
                <c:v>6.3935959943470673</c:v>
              </c:pt>
              <c:pt idx="23">
                <c:v>3.9407090362037418</c:v>
              </c:pt>
              <c:pt idx="24">
                <c:v>5.9159466464290382</c:v>
              </c:pt>
              <c:pt idx="25">
                <c:v>6.1941053267030224</c:v>
              </c:pt>
              <c:pt idx="26">
                <c:v>9.469063851676264</c:v>
              </c:pt>
              <c:pt idx="27">
                <c:v>7.5760158757110849</c:v>
              </c:pt>
              <c:pt idx="28">
                <c:v>9.1417903034907333</c:v>
              </c:pt>
              <c:pt idx="29">
                <c:v>9.7349236013301272</c:v>
              </c:pt>
              <c:pt idx="30">
                <c:v>5.9586245589406381</c:v>
              </c:pt>
              <c:pt idx="31">
                <c:v>8.0750391917037376</c:v>
              </c:pt>
              <c:pt idx="32">
                <c:v>8.8886053489818071</c:v>
              </c:pt>
              <c:pt idx="33">
                <c:v>3.5727464822277546</c:v>
              </c:pt>
              <c:pt idx="34">
                <c:v>8.4245455362400214</c:v>
              </c:pt>
              <c:pt idx="35">
                <c:v>9.6774085409685409</c:v>
              </c:pt>
              <c:pt idx="36">
                <c:v>7.9562737992005985</c:v>
              </c:pt>
              <c:pt idx="37">
                <c:v>5.3615476309042114</c:v>
              </c:pt>
              <c:pt idx="38">
                <c:v>9.9371221751472696</c:v>
              </c:pt>
              <c:pt idx="39">
                <c:v>8.0188637511262879</c:v>
              </c:pt>
              <c:pt idx="40">
                <c:v>4.507379513412916</c:v>
              </c:pt>
              <c:pt idx="41">
                <c:v>5.2391705340597206</c:v>
              </c:pt>
              <c:pt idx="42">
                <c:v>3.4972570331158495</c:v>
              </c:pt>
              <c:pt idx="43">
                <c:v>4.4736289911668514</c:v>
              </c:pt>
              <c:pt idx="44">
                <c:v>8.0759355962937089</c:v>
              </c:pt>
              <c:pt idx="45">
                <c:v>12.395543942425405</c:v>
              </c:pt>
              <c:pt idx="46">
                <c:v>5.9832111928346974</c:v>
              </c:pt>
              <c:pt idx="47">
                <c:v>5.553003042477763</c:v>
              </c:pt>
              <c:pt idx="48">
                <c:v>10.534855993432519</c:v>
              </c:pt>
              <c:pt idx="49">
                <c:v>12.316680532739763</c:v>
              </c:pt>
              <c:pt idx="50">
                <c:v>6.4685101577016351</c:v>
              </c:pt>
              <c:pt idx="51">
                <c:v>3.885919886790735</c:v>
              </c:pt>
              <c:pt idx="52">
                <c:v>4.3988642561476246</c:v>
              </c:pt>
              <c:pt idx="53">
                <c:v>4.2143030639017498</c:v>
              </c:pt>
              <c:pt idx="54">
                <c:v>7.3224213038600201</c:v>
              </c:pt>
              <c:pt idx="55">
                <c:v>5.9190953228514562</c:v>
              </c:pt>
              <c:pt idx="56">
                <c:v>6.7693165529251953</c:v>
              </c:pt>
              <c:pt idx="57">
                <c:v>8.0048109181901079</c:v>
              </c:pt>
              <c:pt idx="58">
                <c:v>15.129562651897473</c:v>
              </c:pt>
              <c:pt idx="59">
                <c:v>9.5575781851998549</c:v>
              </c:pt>
              <c:pt idx="60">
                <c:v>6.1891998667029906</c:v>
              </c:pt>
              <c:pt idx="61">
                <c:v>11.435939154660261</c:v>
              </c:pt>
              <c:pt idx="62">
                <c:v>7.5784916198491485</c:v>
              </c:pt>
              <c:pt idx="63">
                <c:v>7.4755140940647733</c:v>
              </c:pt>
              <c:pt idx="64">
                <c:v>5.3139258428517477</c:v>
              </c:pt>
              <c:pt idx="65">
                <c:v>9.7834628424943091</c:v>
              </c:pt>
              <c:pt idx="66">
                <c:v>7.0967560841102539</c:v>
              </c:pt>
              <c:pt idx="67">
                <c:v>7.1693344002676902</c:v>
              </c:pt>
              <c:pt idx="68">
                <c:v>6.2278456146003363</c:v>
              </c:pt>
              <c:pt idx="69">
                <c:v>5.8225161692517613</c:v>
              </c:pt>
              <c:pt idx="70">
                <c:v>6.942822763370927</c:v>
              </c:pt>
              <c:pt idx="71">
                <c:v>6.8950745919011203</c:v>
              </c:pt>
              <c:pt idx="72">
                <c:v>6.7862768421743054</c:v>
              </c:pt>
              <c:pt idx="73">
                <c:v>8.4783110476248993</c:v>
              </c:pt>
              <c:pt idx="74">
                <c:v>9.4425742971564599</c:v>
              </c:pt>
              <c:pt idx="75">
                <c:v>6.7939197451858222</c:v>
              </c:pt>
              <c:pt idx="76">
                <c:v>8.1580892148079478</c:v>
              </c:pt>
              <c:pt idx="77">
                <c:v>6.5168778736985065</c:v>
              </c:pt>
              <c:pt idx="78">
                <c:v>6.0425611457305672</c:v>
              </c:pt>
              <c:pt idx="79">
                <c:v>5.5799522384421989</c:v>
              </c:pt>
              <c:pt idx="80">
                <c:v>5.7304298862816037</c:v>
              </c:pt>
              <c:pt idx="81">
                <c:v>9.9414693425152922</c:v>
              </c:pt>
              <c:pt idx="82">
                <c:v>9.2238774097421938</c:v>
              </c:pt>
              <c:pt idx="83">
                <c:v>9.8999513862017636</c:v>
              </c:pt>
              <c:pt idx="84">
                <c:v>7.3634268886197489</c:v>
              </c:pt>
              <c:pt idx="85">
                <c:v>5.6190094613552581</c:v>
              </c:pt>
              <c:pt idx="86">
                <c:v>4.6473737157806587</c:v>
              </c:pt>
              <c:pt idx="87">
                <c:v>9.124801357681223</c:v>
              </c:pt>
              <c:pt idx="88">
                <c:v>8.31362191152032</c:v>
              </c:pt>
              <c:pt idx="89">
                <c:v>8.963658488059302</c:v>
              </c:pt>
              <c:pt idx="90">
                <c:v>5.0968773099157048</c:v>
              </c:pt>
              <c:pt idx="91">
                <c:v>6.8607606178258393</c:v>
              </c:pt>
              <c:pt idx="92">
                <c:v>6.1009054482154239</c:v>
              </c:pt>
              <c:pt idx="93">
                <c:v>6.9338057335866639</c:v>
              </c:pt>
              <c:pt idx="94">
                <c:v>11.504330603405306</c:v>
              </c:pt>
              <c:pt idx="95">
                <c:v>4.8082967271572183</c:v>
              </c:pt>
              <c:pt idx="96">
                <c:v>4.4719507679219266</c:v>
              </c:pt>
              <c:pt idx="97">
                <c:v>6.8197920884950047</c:v>
              </c:pt>
              <c:pt idx="98">
                <c:v>8.7306794412381947</c:v>
              </c:pt>
              <c:pt idx="99">
                <c:v>8.0723465039048445</c:v>
              </c:pt>
              <c:pt idx="100">
                <c:v>9.7348767194803774</c:v>
              </c:pt>
              <c:pt idx="101">
                <c:v>8.9027875278589637</c:v>
              </c:pt>
              <c:pt idx="102">
                <c:v>5.0186962933447612</c:v>
              </c:pt>
              <c:pt idx="103">
                <c:v>6.482943382722028</c:v>
              </c:pt>
              <c:pt idx="104">
                <c:v>19.142367089757542</c:v>
              </c:pt>
              <c:pt idx="105">
                <c:v>5.7924459825840255</c:v>
              </c:pt>
              <c:pt idx="106">
                <c:v>4.148829681012197</c:v>
              </c:pt>
              <c:pt idx="107">
                <c:v>6.2379093229084139</c:v>
              </c:pt>
              <c:pt idx="108">
                <c:v>18.474121229709723</c:v>
              </c:pt>
              <c:pt idx="109">
                <c:v>4.8639400785024298</c:v>
              </c:pt>
              <c:pt idx="110">
                <c:v>8.1681188052357694</c:v>
              </c:pt>
              <c:pt idx="111">
                <c:v>2.6932002520719096</c:v>
              </c:pt>
              <c:pt idx="112">
                <c:v>8.4885637107933753</c:v>
              </c:pt>
              <c:pt idx="113">
                <c:v>5.8483041802206071</c:v>
              </c:pt>
              <c:pt idx="114">
                <c:v>11.444962559104901</c:v>
              </c:pt>
              <c:pt idx="115">
                <c:v>7.2793025180988646</c:v>
              </c:pt>
              <c:pt idx="116">
                <c:v>5.6078433771556151</c:v>
              </c:pt>
              <c:pt idx="117">
                <c:v>5.6018666961487069</c:v>
              </c:pt>
              <c:pt idx="118">
                <c:v>4.1364794474112072</c:v>
              </c:pt>
              <c:pt idx="119">
                <c:v>5.2476835991990978</c:v>
              </c:pt>
              <c:pt idx="120">
                <c:v>5.0117371948825111</c:v>
              </c:pt>
            </c:numLit>
          </c:xVal>
          <c:yVal>
            <c:numLit>
              <c:formatCode>General</c:formatCode>
              <c:ptCount val="121"/>
              <c:pt idx="0">
                <c:v>-0.54548989880029453</c:v>
              </c:pt>
              <c:pt idx="1">
                <c:v>-4.0689278259712989</c:v>
              </c:pt>
              <c:pt idx="2">
                <c:v>-1.0920694535671727</c:v>
              </c:pt>
              <c:pt idx="3">
                <c:v>5.1192898668821591</c:v>
              </c:pt>
              <c:pt idx="4">
                <c:v>-0.98690938743806944</c:v>
              </c:pt>
              <c:pt idx="5">
                <c:v>0.27742105621333746</c:v>
              </c:pt>
              <c:pt idx="6">
                <c:v>-4.7395497736912766</c:v>
              </c:pt>
              <c:pt idx="7">
                <c:v>-2.1146246183109403</c:v>
              </c:pt>
              <c:pt idx="8">
                <c:v>1.9884450002136429</c:v>
              </c:pt>
              <c:pt idx="9">
                <c:v>-3.9765861156260129E-2</c:v>
              </c:pt>
              <c:pt idx="10">
                <c:v>-1.2158357264380903</c:v>
              </c:pt>
              <c:pt idx="11">
                <c:v>1.8984052047235087</c:v>
              </c:pt>
              <c:pt idx="12">
                <c:v>4.5603946621349021</c:v>
              </c:pt>
              <c:pt idx="13">
                <c:v>8.1770638936887892</c:v>
              </c:pt>
              <c:pt idx="14">
                <c:v>-4.835616865548114</c:v>
              </c:pt>
              <c:pt idx="15">
                <c:v>0.42174442643972654</c:v>
              </c:pt>
              <c:pt idx="16">
                <c:v>-2.1339531267191783</c:v>
              </c:pt>
              <c:pt idx="17">
                <c:v>2.9898722385197871</c:v>
              </c:pt>
              <c:pt idx="18">
                <c:v>0.13724448871282746</c:v>
              </c:pt>
              <c:pt idx="19">
                <c:v>2.111463395102696</c:v>
              </c:pt>
              <c:pt idx="20">
                <c:v>0.24634193657383818</c:v>
              </c:pt>
              <c:pt idx="21">
                <c:v>7.4068121677027374</c:v>
              </c:pt>
              <c:pt idx="22">
                <c:v>7.4090505781213727</c:v>
              </c:pt>
              <c:pt idx="23">
                <c:v>-0.59015906187834144</c:v>
              </c:pt>
              <c:pt idx="24">
                <c:v>3.7507836547355939</c:v>
              </c:pt>
              <c:pt idx="25">
                <c:v>-0.79690179597881539</c:v>
              </c:pt>
              <c:pt idx="26">
                <c:v>2.8719390550644519</c:v>
              </c:pt>
              <c:pt idx="27">
                <c:v>2.2075288743551278</c:v>
              </c:pt>
              <c:pt idx="28">
                <c:v>1.9160466084086138</c:v>
              </c:pt>
              <c:pt idx="29">
                <c:v>7.5097334723446671</c:v>
              </c:pt>
              <c:pt idx="30">
                <c:v>0.84095350667035351</c:v>
              </c:pt>
              <c:pt idx="31">
                <c:v>0.3563029227306842</c:v>
              </c:pt>
              <c:pt idx="32">
                <c:v>-1.162205490989586</c:v>
              </c:pt>
              <c:pt idx="33">
                <c:v>0.21180866740302706</c:v>
              </c:pt>
              <c:pt idx="34">
                <c:v>2.309885896545282</c:v>
              </c:pt>
              <c:pt idx="35">
                <c:v>-0.87160015679467051</c:v>
              </c:pt>
              <c:pt idx="36">
                <c:v>3.6226385163891628</c:v>
              </c:pt>
              <c:pt idx="37">
                <c:v>-1.673856911461618</c:v>
              </c:pt>
              <c:pt idx="38">
                <c:v>-1.846724440460827</c:v>
              </c:pt>
              <c:pt idx="39">
                <c:v>-1.3213476537317206</c:v>
              </c:pt>
              <c:pt idx="40">
                <c:v>-0.91119770005740319</c:v>
              </c:pt>
              <c:pt idx="41">
                <c:v>-0.67252277928945947</c:v>
              </c:pt>
              <c:pt idx="42">
                <c:v>0.80004851460366178</c:v>
              </c:pt>
              <c:pt idx="43">
                <c:v>-0.92041267499971546</c:v>
              </c:pt>
              <c:pt idx="44">
                <c:v>6.7854838792762493</c:v>
              </c:pt>
              <c:pt idx="45">
                <c:v>4.3557265981980855</c:v>
              </c:pt>
              <c:pt idx="46">
                <c:v>2.4989360443165536</c:v>
              </c:pt>
              <c:pt idx="47">
                <c:v>-1.5250786130750855</c:v>
              </c:pt>
              <c:pt idx="48">
                <c:v>-1.4106310793287982</c:v>
              </c:pt>
              <c:pt idx="49">
                <c:v>3.4609241804874227</c:v>
              </c:pt>
              <c:pt idx="50">
                <c:v>-3.2315720088891999</c:v>
              </c:pt>
              <c:pt idx="51">
                <c:v>1.1833477695987749</c:v>
              </c:pt>
              <c:pt idx="52">
                <c:v>2.6585017155953024</c:v>
              </c:pt>
              <c:pt idx="53">
                <c:v>1.0050921018914423</c:v>
              </c:pt>
              <c:pt idx="54">
                <c:v>-2.6626907789712506</c:v>
              </c:pt>
              <c:pt idx="55">
                <c:v>-0.43356477414355687</c:v>
              </c:pt>
              <c:pt idx="56">
                <c:v>3.1446137466410349</c:v>
              </c:pt>
              <c:pt idx="57">
                <c:v>3.851669924748732</c:v>
              </c:pt>
              <c:pt idx="58">
                <c:v>7.3382683279412753</c:v>
              </c:pt>
              <c:pt idx="59">
                <c:v>-4.5054454280243172</c:v>
              </c:pt>
              <c:pt idx="60">
                <c:v>3.0475483480295562</c:v>
              </c:pt>
              <c:pt idx="61">
                <c:v>3.1188625206292215</c:v>
              </c:pt>
              <c:pt idx="62">
                <c:v>-1.1049153899470765</c:v>
              </c:pt>
              <c:pt idx="63">
                <c:v>-2.1840494977135423</c:v>
              </c:pt>
              <c:pt idx="64">
                <c:v>-2.1438639204675245</c:v>
              </c:pt>
              <c:pt idx="65">
                <c:v>3.3340139032151122</c:v>
              </c:pt>
              <c:pt idx="66">
                <c:v>3.5771640113334886</c:v>
              </c:pt>
              <c:pt idx="67">
                <c:v>3.1318167585115297E-2</c:v>
              </c:pt>
              <c:pt idx="68">
                <c:v>-0.67812659939018971</c:v>
              </c:pt>
              <c:pt idx="69">
                <c:v>3.3398352224887002</c:v>
              </c:pt>
              <c:pt idx="70">
                <c:v>2.6262108377740496</c:v>
              </c:pt>
              <c:pt idx="71">
                <c:v>5.2848667552992667</c:v>
              </c:pt>
              <c:pt idx="72">
                <c:v>-3.2827704680198799E-2</c:v>
              </c:pt>
              <c:pt idx="73">
                <c:v>0.57314329727771707</c:v>
              </c:pt>
              <c:pt idx="74">
                <c:v>0.23703530139299112</c:v>
              </c:pt>
              <c:pt idx="75">
                <c:v>-2.7993716942740425</c:v>
              </c:pt>
              <c:pt idx="76">
                <c:v>-1.407533402695532</c:v>
              </c:pt>
              <c:pt idx="77">
                <c:v>4.3594083692755063</c:v>
              </c:pt>
              <c:pt idx="78">
                <c:v>-1.5517537147024498</c:v>
              </c:pt>
              <c:pt idx="79">
                <c:v>3.2488265624509163</c:v>
              </c:pt>
              <c:pt idx="80">
                <c:v>-0.97003687472755384</c:v>
              </c:pt>
              <c:pt idx="81">
                <c:v>1.9069357442727366</c:v>
              </c:pt>
              <c:pt idx="82">
                <c:v>-2.3522146551244809</c:v>
              </c:pt>
              <c:pt idx="83">
                <c:v>-0.98379537499285696</c:v>
              </c:pt>
              <c:pt idx="84">
                <c:v>-0.83850509555620789</c:v>
              </c:pt>
              <c:pt idx="85">
                <c:v>1.1961973436488762</c:v>
              </c:pt>
              <c:pt idx="86">
                <c:v>-1.1552458566277619</c:v>
              </c:pt>
              <c:pt idx="87">
                <c:v>-4.6784936957041117</c:v>
              </c:pt>
              <c:pt idx="88">
                <c:v>-2.2839015977044435</c:v>
              </c:pt>
              <c:pt idx="89">
                <c:v>1.5337083945261121</c:v>
              </c:pt>
              <c:pt idx="90">
                <c:v>0.5955655446079664</c:v>
              </c:pt>
              <c:pt idx="91">
                <c:v>-2.2046802070958584</c:v>
              </c:pt>
              <c:pt idx="92">
                <c:v>-0.9063609113780009</c:v>
              </c:pt>
              <c:pt idx="93">
                <c:v>-0.34894431008012639</c:v>
              </c:pt>
              <c:pt idx="94">
                <c:v>-0.83823186027014529</c:v>
              </c:pt>
              <c:pt idx="95">
                <c:v>-2.5410068578980289</c:v>
              </c:pt>
              <c:pt idx="96">
                <c:v>-8.5818946855936495E-2</c:v>
              </c:pt>
              <c:pt idx="97">
                <c:v>-2.0374998041173287</c:v>
              </c:pt>
              <c:pt idx="98">
                <c:v>-3.2597299019143584</c:v>
              </c:pt>
              <c:pt idx="99">
                <c:v>-4.3882659613645796</c:v>
              </c:pt>
              <c:pt idx="100">
                <c:v>3.3442918731210494</c:v>
              </c:pt>
              <c:pt idx="101">
                <c:v>-2.3998290161697957</c:v>
              </c:pt>
              <c:pt idx="102">
                <c:v>-1.892572856275764</c:v>
              </c:pt>
              <c:pt idx="103">
                <c:v>-4.2249057486363331</c:v>
              </c:pt>
              <c:pt idx="104">
                <c:v>-1.3938825088486801</c:v>
              </c:pt>
              <c:pt idx="105">
                <c:v>-4.3732064880621433</c:v>
              </c:pt>
              <c:pt idx="106">
                <c:v>-2.0642828783776932</c:v>
              </c:pt>
              <c:pt idx="107">
                <c:v>-3.2506489574377189</c:v>
              </c:pt>
              <c:pt idx="108">
                <c:v>-7.6275511116515666</c:v>
              </c:pt>
              <c:pt idx="109">
                <c:v>-1.831511835067118</c:v>
              </c:pt>
              <c:pt idx="110">
                <c:v>5.1278468100250265</c:v>
              </c:pt>
              <c:pt idx="111">
                <c:v>-1.313332973449032</c:v>
              </c:pt>
              <c:pt idx="112">
                <c:v>-6.596345084677556</c:v>
              </c:pt>
              <c:pt idx="113">
                <c:v>-3.2752527771053614</c:v>
              </c:pt>
              <c:pt idx="114">
                <c:v>-5.9393947750324454</c:v>
              </c:pt>
              <c:pt idx="115">
                <c:v>-3.096324262305675</c:v>
              </c:pt>
              <c:pt idx="116">
                <c:v>-4.3513921128374822</c:v>
              </c:pt>
              <c:pt idx="117">
                <c:v>-3.5072179240630059</c:v>
              </c:pt>
              <c:pt idx="118">
                <c:v>-1.7957087082930614</c:v>
              </c:pt>
              <c:pt idx="119">
                <c:v>-2.0760440637943218</c:v>
              </c:pt>
              <c:pt idx="120">
                <c:v>-2.8133300968458053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9B-48B5-9E3E-B2DCE693F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226048"/>
        <c:axId val="711226440"/>
      </c:scatterChart>
      <c:valAx>
        <c:axId val="711226048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1226440"/>
        <c:crossesAt val="-10"/>
        <c:crossBetween val="midCat"/>
      </c:valAx>
      <c:valAx>
        <c:axId val="7112264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22604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-8.20</c:v>
              </c:pt>
              <c:pt idx="1">
                <c:v>-7.38</c:v>
              </c:pt>
              <c:pt idx="2">
                <c:v>-6.56</c:v>
              </c:pt>
              <c:pt idx="3">
                <c:v>-5.74</c:v>
              </c:pt>
              <c:pt idx="4">
                <c:v>-4.92</c:v>
              </c:pt>
              <c:pt idx="5">
                <c:v>-4.10</c:v>
              </c:pt>
              <c:pt idx="6">
                <c:v>-3.28</c:v>
              </c:pt>
              <c:pt idx="7">
                <c:v>-2.46</c:v>
              </c:pt>
              <c:pt idx="8">
                <c:v>-1.64</c:v>
              </c:pt>
              <c:pt idx="9">
                <c:v>-0.82</c:v>
              </c:pt>
              <c:pt idx="10">
                <c:v>0.00</c:v>
              </c:pt>
              <c:pt idx="11">
                <c:v>0.82</c:v>
              </c:pt>
              <c:pt idx="12">
                <c:v>1.64</c:v>
              </c:pt>
              <c:pt idx="13">
                <c:v>2.46</c:v>
              </c:pt>
              <c:pt idx="14">
                <c:v>3.28</c:v>
              </c:pt>
              <c:pt idx="15">
                <c:v>4.10</c:v>
              </c:pt>
              <c:pt idx="16">
                <c:v>4.92</c:v>
              </c:pt>
              <c:pt idx="17">
                <c:v>5.74</c:v>
              </c:pt>
              <c:pt idx="18">
                <c:v>6.56</c:v>
              </c:pt>
              <c:pt idx="19">
                <c:v>7.38</c:v>
              </c:pt>
              <c:pt idx="20">
                <c:v>8.20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3</c:v>
              </c:pt>
              <c:pt idx="5">
                <c:v>6</c:v>
              </c:pt>
              <c:pt idx="6">
                <c:v>6</c:v>
              </c:pt>
              <c:pt idx="7">
                <c:v>14</c:v>
              </c:pt>
              <c:pt idx="8">
                <c:v>13</c:v>
              </c:pt>
              <c:pt idx="9">
                <c:v>20</c:v>
              </c:pt>
              <c:pt idx="10">
                <c:v>11</c:v>
              </c:pt>
              <c:pt idx="11">
                <c:v>8</c:v>
              </c:pt>
              <c:pt idx="12">
                <c:v>5</c:v>
              </c:pt>
              <c:pt idx="13">
                <c:v>6</c:v>
              </c:pt>
              <c:pt idx="14">
                <c:v>12</c:v>
              </c:pt>
              <c:pt idx="15">
                <c:v>4</c:v>
              </c:pt>
              <c:pt idx="16">
                <c:v>4</c:v>
              </c:pt>
              <c:pt idx="17">
                <c:v>0</c:v>
              </c:pt>
              <c:pt idx="18">
                <c:v>1</c:v>
              </c:pt>
              <c:pt idx="19">
                <c:v>4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762-4D43-9530-E45D4647E286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-8.20</c:v>
              </c:pt>
              <c:pt idx="1">
                <c:v>-7.38</c:v>
              </c:pt>
              <c:pt idx="2">
                <c:v>-6.56</c:v>
              </c:pt>
              <c:pt idx="3">
                <c:v>-5.74</c:v>
              </c:pt>
              <c:pt idx="4">
                <c:v>-4.92</c:v>
              </c:pt>
              <c:pt idx="5">
                <c:v>-4.10</c:v>
              </c:pt>
              <c:pt idx="6">
                <c:v>-3.28</c:v>
              </c:pt>
              <c:pt idx="7">
                <c:v>-2.46</c:v>
              </c:pt>
              <c:pt idx="8">
                <c:v>-1.64</c:v>
              </c:pt>
              <c:pt idx="9">
                <c:v>-0.82</c:v>
              </c:pt>
              <c:pt idx="10">
                <c:v>0.00</c:v>
              </c:pt>
              <c:pt idx="11">
                <c:v>0.82</c:v>
              </c:pt>
              <c:pt idx="12">
                <c:v>1.64</c:v>
              </c:pt>
              <c:pt idx="13">
                <c:v>2.46</c:v>
              </c:pt>
              <c:pt idx="14">
                <c:v>3.28</c:v>
              </c:pt>
              <c:pt idx="15">
                <c:v>4.10</c:v>
              </c:pt>
              <c:pt idx="16">
                <c:v>4.92</c:v>
              </c:pt>
              <c:pt idx="17">
                <c:v>5.74</c:v>
              </c:pt>
              <c:pt idx="18">
                <c:v>6.56</c:v>
              </c:pt>
              <c:pt idx="19">
                <c:v>7.38</c:v>
              </c:pt>
              <c:pt idx="20">
                <c:v>8.20</c:v>
              </c:pt>
            </c:strLit>
          </c:cat>
          <c:val>
            <c:numLit>
              <c:formatCode>General</c:formatCode>
              <c:ptCount val="21"/>
              <c:pt idx="0">
                <c:v>0.43821953480187203</c:v>
              </c:pt>
              <c:pt idx="1">
                <c:v>0.82824500466348772</c:v>
              </c:pt>
              <c:pt idx="2">
                <c:v>1.4639365707813747</c:v>
              </c:pt>
              <c:pt idx="3">
                <c:v>2.4198177162237653</c:v>
              </c:pt>
              <c:pt idx="4">
                <c:v>3.740593766653987</c:v>
              </c:pt>
              <c:pt idx="5">
                <c:v>5.407498604769815</c:v>
              </c:pt>
              <c:pt idx="6">
                <c:v>7.3105603391059883</c:v>
              </c:pt>
              <c:pt idx="7">
                <c:v>9.2428015128144985</c:v>
              </c:pt>
              <c:pt idx="8">
                <c:v>10.928374182157178</c:v>
              </c:pt>
              <c:pt idx="9">
                <c:v>12.083886584632964</c:v>
              </c:pt>
              <c:pt idx="10">
                <c:v>12.495596402607887</c:v>
              </c:pt>
              <c:pt idx="11">
                <c:v>12.083886584632978</c:v>
              </c:pt>
              <c:pt idx="12">
                <c:v>10.928374182157171</c:v>
              </c:pt>
              <c:pt idx="13">
                <c:v>9.2428015128144949</c:v>
              </c:pt>
              <c:pt idx="14">
                <c:v>7.3105603391059901</c:v>
              </c:pt>
              <c:pt idx="15">
                <c:v>5.4074986047698133</c:v>
              </c:pt>
              <c:pt idx="16">
                <c:v>3.740593766653987</c:v>
              </c:pt>
              <c:pt idx="17">
                <c:v>2.4198177162237613</c:v>
              </c:pt>
              <c:pt idx="18">
                <c:v>1.4639365707813852</c:v>
              </c:pt>
              <c:pt idx="19">
                <c:v>0.82824500466348638</c:v>
              </c:pt>
              <c:pt idx="20">
                <c:v>0.43821953480187403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762-4D43-9530-E45D4647E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1227224"/>
        <c:axId val="711227616"/>
      </c:barChart>
      <c:catAx>
        <c:axId val="711227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227616"/>
        <c:crosses val="autoZero"/>
        <c:auto val="1"/>
        <c:lblAlgn val="ctr"/>
        <c:lblOffset val="100"/>
        <c:noMultiLvlLbl val="0"/>
      </c:catAx>
      <c:valAx>
        <c:axId val="7112276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22722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-2.4146312630715032</c:v>
              </c:pt>
              <c:pt idx="1">
                <c:v>-2.088185425482084</c:v>
              </c:pt>
              <c:pt idx="2">
                <c:v>-1.8802166118047259</c:v>
              </c:pt>
              <c:pt idx="3">
                <c:v>-1.5307969083225312</c:v>
              </c:pt>
              <c:pt idx="4">
                <c:v>-1.500385233598315</c:v>
              </c:pt>
              <c:pt idx="5">
                <c:v>-1.4810568918343203</c:v>
              </c:pt>
              <c:pt idx="6">
                <c:v>-1.4262755142934069</c:v>
              </c:pt>
              <c:pt idx="7">
                <c:v>-1.389180357611411</c:v>
              </c:pt>
              <c:pt idx="8">
                <c:v>-1.3844130247533057</c:v>
              </c:pt>
              <c:pt idx="9">
                <c:v>-1.3775073126012918</c:v>
              </c:pt>
              <c:pt idx="10">
                <c:v>-1.3374658989310777</c:v>
              </c:pt>
              <c:pt idx="11">
                <c:v>-1.2880884299501598</c:v>
              </c:pt>
              <c:pt idx="12">
                <c:v>-1.1102695900537318</c:v>
              </c:pt>
              <c:pt idx="13">
                <c:v>-1.0368370705480545</c:v>
              </c:pt>
              <c:pt idx="14">
                <c:v>-1.0319230399266541</c:v>
              </c:pt>
              <c:pt idx="15">
                <c:v>-1.0290483122308913</c:v>
              </c:pt>
              <c:pt idx="16">
                <c:v>-1.023009179133652</c:v>
              </c:pt>
              <c:pt idx="17">
                <c:v>-0.98019420059333251</c:v>
              </c:pt>
              <c:pt idx="18">
                <c:v>-0.8906075758452654</c:v>
              </c:pt>
              <c:pt idx="19">
                <c:v>-0.88618880568706471</c:v>
              </c:pt>
              <c:pt idx="20">
                <c:v>-0.84292013317024583</c:v>
              </c:pt>
              <c:pt idx="21">
                <c:v>-0.80439901469649422</c:v>
              </c:pt>
              <c:pt idx="22">
                <c:v>-0.7597067635007968</c:v>
              </c:pt>
              <c:pt idx="23">
                <c:v>-0.74463362625553264</c:v>
              </c:pt>
              <c:pt idx="24">
                <c:v>-0.72300796400720657</c:v>
              </c:pt>
              <c:pt idx="25">
                <c:v>-0.6979290830312036</c:v>
              </c:pt>
              <c:pt idx="26">
                <c:v>-0.69139808046895446</c:v>
              </c:pt>
              <c:pt idx="27">
                <c:v>-0.67867665130742638</c:v>
              </c:pt>
              <c:pt idx="28">
                <c:v>-0.67553922068568273</c:v>
              </c:pt>
              <c:pt idx="29">
                <c:v>-0.66942045202875711</c:v>
              </c:pt>
              <c:pt idx="30">
                <c:v>-0.65720712015869509</c:v>
              </c:pt>
              <c:pt idx="31">
                <c:v>-0.65348391652727122</c:v>
              </c:pt>
              <c:pt idx="32">
                <c:v>-0.64500527803851004</c:v>
              </c:pt>
              <c:pt idx="33">
                <c:v>-0.59912618342514046</c:v>
              </c:pt>
              <c:pt idx="34">
                <c:v>-0.58461208623083427</c:v>
              </c:pt>
              <c:pt idx="35">
                <c:v>-0.57979627680016288</c:v>
              </c:pt>
              <c:pt idx="36">
                <c:v>-0.56846218700399098</c:v>
              </c:pt>
              <c:pt idx="37">
                <c:v>-0.52988792459869682</c:v>
              </c:pt>
              <c:pt idx="38">
                <c:v>-0.49123407726291424</c:v>
              </c:pt>
              <c:pt idx="39">
                <c:v>-0.48278961935077358</c:v>
              </c:pt>
              <c:pt idx="40">
                <c:v>-0.44655930257936888</c:v>
              </c:pt>
              <c:pt idx="41">
                <c:v>-0.44557868026270625</c:v>
              </c:pt>
              <c:pt idx="42">
                <c:v>-0.44125725723072845</c:v>
              </c:pt>
              <c:pt idx="43">
                <c:v>-0.41829511299019656</c:v>
              </c:pt>
              <c:pt idx="44">
                <c:v>-0.41575792939210304</c:v>
              </c:pt>
              <c:pt idx="45">
                <c:v>-0.3848935146867849</c:v>
              </c:pt>
              <c:pt idx="46">
                <c:v>-0.36791594990035836</c:v>
              </c:pt>
              <c:pt idx="47">
                <c:v>-0.36571275906445083</c:v>
              </c:pt>
              <c:pt idx="48">
                <c:v>-0.34977979230313766</c:v>
              </c:pt>
              <c:pt idx="49">
                <c:v>-0.34571319227223635</c:v>
              </c:pt>
              <c:pt idx="50">
                <c:v>-0.31242298161548754</c:v>
              </c:pt>
              <c:pt idx="51">
                <c:v>-0.31143718791922276</c:v>
              </c:pt>
              <c:pt idx="52">
                <c:v>-0.30708170024207954</c:v>
              </c:pt>
              <c:pt idx="53">
                <c:v>-0.29137231431810923</c:v>
              </c:pt>
              <c:pt idx="54">
                <c:v>-0.28845515699481866</c:v>
              </c:pt>
              <c:pt idx="55">
                <c:v>-0.28692398912885514</c:v>
              </c:pt>
              <c:pt idx="56">
                <c:v>-0.27591988000965822</c:v>
              </c:pt>
              <c:pt idx="57">
                <c:v>-0.26544307449896337</c:v>
              </c:pt>
              <c:pt idx="58">
                <c:v>-0.26535657721376088</c:v>
              </c:pt>
              <c:pt idx="59">
                <c:v>-0.2522728411781997</c:v>
              </c:pt>
              <c:pt idx="60">
                <c:v>-0.21467252899907097</c:v>
              </c:pt>
              <c:pt idx="61">
                <c:v>-0.21289854426795826</c:v>
              </c:pt>
              <c:pt idx="62">
                <c:v>-0.18682490620345896</c:v>
              </c:pt>
              <c:pt idx="63">
                <c:v>-0.17268412155519497</c:v>
              </c:pt>
              <c:pt idx="64">
                <c:v>-0.13725231635804619</c:v>
              </c:pt>
              <c:pt idx="65">
                <c:v>-0.11046426669017112</c:v>
              </c:pt>
              <c:pt idx="66">
                <c:v>-2.7167449815665316E-2</c:v>
              </c:pt>
              <c:pt idx="67">
                <c:v>-1.2588560882167012E-2</c:v>
              </c:pt>
              <c:pt idx="68">
                <c:v>-1.0392169236939188E-2</c:v>
              </c:pt>
              <c:pt idx="69">
                <c:v>9.9142995499059763E-3</c:v>
              </c:pt>
              <c:pt idx="70">
                <c:v>4.3447081281963576E-2</c:v>
              </c:pt>
              <c:pt idx="71">
                <c:v>6.7051642475342635E-2</c:v>
              </c:pt>
              <c:pt idx="72">
                <c:v>7.5037563277784838E-2</c:v>
              </c:pt>
              <c:pt idx="73">
                <c:v>7.7983737211296339E-2</c:v>
              </c:pt>
              <c:pt idx="74">
                <c:v>8.7822362061104164E-2</c:v>
              </c:pt>
              <c:pt idx="75">
                <c:v>0.11279376090119358</c:v>
              </c:pt>
              <c:pt idx="76">
                <c:v>0.133510383896598</c:v>
              </c:pt>
              <c:pt idx="77">
                <c:v>0.1814382760035026</c:v>
              </c:pt>
              <c:pt idx="78">
                <c:v>0.18853642042750221</c:v>
              </c:pt>
              <c:pt idx="79">
                <c:v>0.2532689885728775</c:v>
              </c:pt>
              <c:pt idx="80">
                <c:v>0.26621816075332316</c:v>
              </c:pt>
              <c:pt idx="81">
                <c:v>0.31817902967389378</c:v>
              </c:pt>
              <c:pt idx="82">
                <c:v>0.3746088984175216</c:v>
              </c:pt>
              <c:pt idx="83">
                <c:v>0.37867665001490275</c:v>
              </c:pt>
              <c:pt idx="84">
                <c:v>0.48552152370383556</c:v>
              </c:pt>
              <c:pt idx="85">
                <c:v>0.60097251269818042</c:v>
              </c:pt>
              <c:pt idx="86">
                <c:v>0.60367300033633842</c:v>
              </c:pt>
              <c:pt idx="87">
                <c:v>0.60655719961000576</c:v>
              </c:pt>
              <c:pt idx="88">
                <c:v>0.62947614406407593</c:v>
              </c:pt>
              <c:pt idx="89">
                <c:v>0.66841971296107472</c:v>
              </c:pt>
              <c:pt idx="90">
                <c:v>0.69883087718789072</c:v>
              </c:pt>
              <c:pt idx="91">
                <c:v>0.7312337365273327</c:v>
              </c:pt>
              <c:pt idx="92">
                <c:v>0.79108078185220609</c:v>
              </c:pt>
              <c:pt idx="93">
                <c:v>0.8313717862368224</c:v>
              </c:pt>
              <c:pt idx="94">
                <c:v>0.8415940137850737</c:v>
              </c:pt>
              <c:pt idx="95">
                <c:v>0.90916124015236077</c:v>
              </c:pt>
              <c:pt idx="96">
                <c:v>0.94649499872787568</c:v>
              </c:pt>
              <c:pt idx="97">
                <c:v>0.96475335388224304</c:v>
              </c:pt>
              <c:pt idx="98">
                <c:v>0.98732907027386263</c:v>
              </c:pt>
              <c:pt idx="99">
                <c:v>0.99548105961885192</c:v>
              </c:pt>
              <c:pt idx="100">
                <c:v>1.0284714020477428</c:v>
              </c:pt>
              <c:pt idx="101">
                <c:v>1.0554389061937246</c:v>
              </c:pt>
              <c:pt idx="102">
                <c:v>1.0572817439937696</c:v>
              </c:pt>
              <c:pt idx="103">
                <c:v>1.0586925726841234</c:v>
              </c:pt>
              <c:pt idx="104">
                <c:v>1.0956145167692717</c:v>
              </c:pt>
              <c:pt idx="105">
                <c:v>1.1324122157248779</c:v>
              </c:pt>
              <c:pt idx="106">
                <c:v>1.1468079450976252</c:v>
              </c:pt>
              <c:pt idx="107">
                <c:v>1.187374471985823</c:v>
              </c:pt>
              <c:pt idx="108">
                <c:v>1.2193117396648656</c:v>
              </c:pt>
              <c:pt idx="109">
                <c:v>1.3788794677934151</c:v>
              </c:pt>
              <c:pt idx="110">
                <c:v>1.3800449951582117</c:v>
              </c:pt>
              <c:pt idx="111">
                <c:v>1.4436706305794942</c:v>
              </c:pt>
              <c:pt idx="112">
                <c:v>1.6205984301326155</c:v>
              </c:pt>
              <c:pt idx="113">
                <c:v>1.6233072762782061</c:v>
              </c:pt>
              <c:pt idx="114">
                <c:v>1.6730146152701124</c:v>
              </c:pt>
              <c:pt idx="115">
                <c:v>2.1480605334705474</c:v>
              </c:pt>
              <c:pt idx="116">
                <c:v>2.3230538690704061</c:v>
              </c:pt>
              <c:pt idx="117">
                <c:v>2.3447525894009935</c:v>
              </c:pt>
              <c:pt idx="118">
                <c:v>2.345461196357185</c:v>
              </c:pt>
              <c:pt idx="119">
                <c:v>2.3773340819648237</c:v>
              </c:pt>
              <c:pt idx="120">
                <c:v>2.588588896857476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EA-4CD7-924B-71EBD1872A8E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EA-4CD7-924B-71EBD1872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73432"/>
        <c:axId val="711673824"/>
      </c:scatterChart>
      <c:valAx>
        <c:axId val="711673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1673824"/>
        <c:crosses val="autoZero"/>
        <c:crossBetween val="midCat"/>
        <c:majorUnit val="1"/>
      </c:valAx>
      <c:valAx>
        <c:axId val="711673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673432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0.19092963381018804</c:v>
              </c:pt>
              <c:pt idx="1">
                <c:v>0.34420158714463439</c:v>
              </c:pt>
              <c:pt idx="2">
                <c:v>0.34715525554484089</c:v>
              </c:pt>
              <c:pt idx="3">
                <c:v>4.5932971932313299E-2</c:v>
              </c:pt>
              <c:pt idx="4">
                <c:v>0.26434638491816864</c:v>
              </c:pt>
              <c:pt idx="5">
                <c:v>0.30666060593348987</c:v>
              </c:pt>
              <c:pt idx="6">
                <c:v>0.25307575733177318</c:v>
              </c:pt>
              <c:pt idx="7">
                <c:v>0.21514513898538351</c:v>
              </c:pt>
              <c:pt idx="8">
                <c:v>0.50062601249283711</c:v>
              </c:pt>
              <c:pt idx="9">
                <c:v>-0.17765987856258086</c:v>
              </c:pt>
              <c:pt idx="10">
                <c:v>0.25035919713763116</c:v>
              </c:pt>
              <c:pt idx="11">
                <c:v>0.1310568696990225</c:v>
              </c:pt>
              <c:pt idx="12">
                <c:v>-4.8478571838612518E-2</c:v>
              </c:pt>
              <c:pt idx="13">
                <c:v>0.24562399507193719</c:v>
              </c:pt>
              <c:pt idx="14">
                <c:v>0.16291078586997595</c:v>
              </c:pt>
              <c:pt idx="15">
                <c:v>0.35220537069472913</c:v>
              </c:pt>
              <c:pt idx="16">
                <c:v>0.46475072954811325</c:v>
              </c:pt>
              <c:pt idx="17">
                <c:v>0.1382021117066432</c:v>
              </c:pt>
              <c:pt idx="18">
                <c:v>6.1528731478135174E-2</c:v>
              </c:pt>
              <c:pt idx="19">
                <c:v>0.11049378006511108</c:v>
              </c:pt>
              <c:pt idx="20">
                <c:v>-0.12485180339031537</c:v>
              </c:pt>
              <c:pt idx="21">
                <c:v>0.29743909980964922</c:v>
              </c:pt>
              <c:pt idx="22">
                <c:v>0.43761536213199226</c:v>
              </c:pt>
              <c:pt idx="23">
                <c:v>0.17174638575849141</c:v>
              </c:pt>
              <c:pt idx="24">
                <c:v>4.2780837645805925E-2</c:v>
              </c:pt>
              <c:pt idx="25">
                <c:v>-0.19213684348227064</c:v>
              </c:pt>
              <c:pt idx="26">
                <c:v>-0.13976900967206404</c:v>
              </c:pt>
              <c:pt idx="27">
                <c:v>3.4080313081651117E-3</c:v>
              </c:pt>
              <c:pt idx="28">
                <c:v>-0.16941854797937722</c:v>
              </c:pt>
              <c:pt idx="29">
                <c:v>-0.35956445966162343</c:v>
              </c:pt>
              <c:pt idx="30">
                <c:v>0.19625825432557015</c:v>
              </c:pt>
              <c:pt idx="31">
                <c:v>-3.7534647241411888E-2</c:v>
              </c:pt>
              <c:pt idx="32">
                <c:v>0.24663092218361932</c:v>
              </c:pt>
              <c:pt idx="33">
                <c:v>0.25324523902059848</c:v>
              </c:pt>
              <c:pt idx="34">
                <c:v>-5.5513968374604379E-2</c:v>
              </c:pt>
              <c:pt idx="35">
                <c:v>-0.2867072605783651</c:v>
              </c:pt>
              <c:pt idx="36">
                <c:v>-5.8953862534937762E-3</c:v>
              </c:pt>
              <c:pt idx="37">
                <c:v>0.35636412722889443</c:v>
              </c:pt>
              <c:pt idx="38">
                <c:v>-5.4056317346436011E-2</c:v>
              </c:pt>
              <c:pt idx="39">
                <c:v>0.13472280991789756</c:v>
              </c:pt>
              <c:pt idx="40">
                <c:v>0.34477556473804827</c:v>
              </c:pt>
              <c:pt idx="41">
                <c:v>1.9566177541594419E-2</c:v>
              </c:pt>
              <c:pt idx="42">
                <c:v>0.19488262938976889</c:v>
              </c:pt>
              <c:pt idx="43">
                <c:v>0.21546212246659341</c:v>
              </c:pt>
              <c:pt idx="44">
                <c:v>-0.15957917798215387</c:v>
              </c:pt>
              <c:pt idx="45">
                <c:v>-0.5601978766236132</c:v>
              </c:pt>
              <c:pt idx="46">
                <c:v>0.12320178424324617</c:v>
              </c:pt>
              <c:pt idx="47">
                <c:v>-0.1616257708135406</c:v>
              </c:pt>
              <c:pt idx="48">
                <c:v>-7.7149426348448957E-2</c:v>
              </c:pt>
              <c:pt idx="49">
                <c:v>-0.19213006120590004</c:v>
              </c:pt>
              <c:pt idx="50">
                <c:v>9.3039476783158506E-2</c:v>
              </c:pt>
              <c:pt idx="51">
                <c:v>0.27209922755812105</c:v>
              </c:pt>
              <c:pt idx="52">
                <c:v>0.13823535382241892</c:v>
              </c:pt>
              <c:pt idx="53">
                <c:v>3.0305247390167545E-2</c:v>
              </c:pt>
              <c:pt idx="54">
                <c:v>-0.18767712021459937</c:v>
              </c:pt>
              <c:pt idx="55">
                <c:v>0.1855197460953957</c:v>
              </c:pt>
              <c:pt idx="56">
                <c:v>0.2628016411155828</c:v>
              </c:pt>
              <c:pt idx="57">
                <c:v>-0.20314882317894153</c:v>
              </c:pt>
              <c:pt idx="58">
                <c:v>-0.40360259948046345</c:v>
              </c:pt>
              <c:pt idx="59">
                <c:v>0.21141868003285524</c:v>
              </c:pt>
              <c:pt idx="60">
                <c:v>0.3204203799588089</c:v>
              </c:pt>
              <c:pt idx="61">
                <c:v>-8.3431879773343209E-2</c:v>
              </c:pt>
              <c:pt idx="62">
                <c:v>-9.5939818062313938E-3</c:v>
              </c:pt>
              <c:pt idx="63">
                <c:v>0.33725429140417862</c:v>
              </c:pt>
              <c:pt idx="64">
                <c:v>2.8356900667701995E-2</c:v>
              </c:pt>
              <c:pt idx="65">
                <c:v>-0.23658039850886703</c:v>
              </c:pt>
              <c:pt idx="66">
                <c:v>-6.6416225436546669E-2</c:v>
              </c:pt>
              <c:pt idx="67">
                <c:v>0.11518518267148996</c:v>
              </c:pt>
              <c:pt idx="68">
                <c:v>0.2095776850470347</c:v>
              </c:pt>
              <c:pt idx="69">
                <c:v>4.7195455613744906E-2</c:v>
              </c:pt>
              <c:pt idx="70">
                <c:v>-3.5297233748913803E-2</c:v>
              </c:pt>
              <c:pt idx="71">
                <c:v>0.18834804692223969</c:v>
              </c:pt>
              <c:pt idx="72">
                <c:v>6.2447056988831899E-2</c:v>
              </c:pt>
              <c:pt idx="73">
                <c:v>-0.34254040686400428</c:v>
              </c:pt>
              <c:pt idx="74">
                <c:v>-0.17408844944329543</c:v>
              </c:pt>
              <c:pt idx="75">
                <c:v>-0.42935893194247121</c:v>
              </c:pt>
              <c:pt idx="76">
                <c:v>-8.4031534503232599E-2</c:v>
              </c:pt>
              <c:pt idx="77">
                <c:v>0.2457844064778229</c:v>
              </c:pt>
              <c:pt idx="78">
                <c:v>2.0510319938192006E-2</c:v>
              </c:pt>
              <c:pt idx="79">
                <c:v>0.10094083408446888</c:v>
              </c:pt>
              <c:pt idx="80">
                <c:v>-4.3202941148065041E-2</c:v>
              </c:pt>
              <c:pt idx="81">
                <c:v>-0.20080926173185265</c:v>
              </c:pt>
              <c:pt idx="82">
                <c:v>-5.4009471058260393E-2</c:v>
              </c:pt>
              <c:pt idx="83">
                <c:v>-0.29694347402076365</c:v>
              </c:pt>
              <c:pt idx="84">
                <c:v>-0.21380507217218181</c:v>
              </c:pt>
              <c:pt idx="85">
                <c:v>-0.148054296892001</c:v>
              </c:pt>
              <c:pt idx="86">
                <c:v>0.35425007028919331</c:v>
              </c:pt>
              <c:pt idx="87">
                <c:v>-0.52720814709237873</c:v>
              </c:pt>
              <c:pt idx="88">
                <c:v>-0.21606597921023002</c:v>
              </c:pt>
              <c:pt idx="89">
                <c:v>3.5092642393346273E-2</c:v>
              </c:pt>
              <c:pt idx="90">
                <c:v>0.10634750760020978</c:v>
              </c:pt>
              <c:pt idx="91">
                <c:v>0.1336569982156936</c:v>
              </c:pt>
              <c:pt idx="92">
                <c:v>4.1850597132395723E-2</c:v>
              </c:pt>
              <c:pt idx="93">
                <c:v>-0.24097986569870977</c:v>
              </c:pt>
              <c:pt idx="94">
                <c:v>-1.4617596107773396</c:v>
              </c:pt>
              <c:pt idx="95">
                <c:v>-6.6681664062389165E-2</c:v>
              </c:pt>
              <c:pt idx="96">
                <c:v>-4.4693393384950028E-2</c:v>
              </c:pt>
              <c:pt idx="97">
                <c:v>-6.748499114904602E-2</c:v>
              </c:pt>
              <c:pt idx="98">
                <c:v>-0.21769450921622832</c:v>
              </c:pt>
              <c:pt idx="99">
                <c:v>-0.32206534861783442</c:v>
              </c:pt>
              <c:pt idx="100">
                <c:v>0.31101734086808713</c:v>
              </c:pt>
              <c:pt idx="101">
                <c:v>0.210594336516299</c:v>
              </c:pt>
              <c:pt idx="102">
                <c:v>0.16492942904952795</c:v>
              </c:pt>
              <c:pt idx="103">
                <c:v>-0.1280555922593665</c:v>
              </c:pt>
              <c:pt idx="104">
                <c:v>-0.29354885163447586</c:v>
              </c:pt>
              <c:pt idx="105">
                <c:v>9.3816454472644931E-2</c:v>
              </c:pt>
              <c:pt idx="106">
                <c:v>2.0635727792309023E-2</c:v>
              </c:pt>
              <c:pt idx="107">
                <c:v>9.2239978466538378E-2</c:v>
              </c:pt>
              <c:pt idx="108">
                <c:v>0.28234674777725782</c:v>
              </c:pt>
              <c:pt idx="109">
                <c:v>-8.3200956968570536E-2</c:v>
              </c:pt>
              <c:pt idx="110">
                <c:v>3.130244186444741E-2</c:v>
              </c:pt>
              <c:pt idx="111">
                <c:v>0.15434104903624257</c:v>
              </c:pt>
              <c:pt idx="112">
                <c:v>-0.25936626435609172</c:v>
              </c:pt>
              <c:pt idx="113">
                <c:v>5.2352119966745631E-2</c:v>
              </c:pt>
              <c:pt idx="114">
                <c:v>0.11639635938702053</c:v>
              </c:pt>
              <c:pt idx="115">
                <c:v>4.9642175244845543E-2</c:v>
              </c:pt>
              <c:pt idx="116">
                <c:v>-4.0006784613153233E-2</c:v>
              </c:pt>
              <c:pt idx="117">
                <c:v>-3.383291636465665E-2</c:v>
              </c:pt>
              <c:pt idx="118">
                <c:v>0.14979331543244773</c:v>
              </c:pt>
              <c:pt idx="119">
                <c:v>-5.2773514104278572E-2</c:v>
              </c:pt>
              <c:pt idx="120">
                <c:v>0.19263254750238168</c:v>
              </c:pt>
            </c:numLit>
          </c:xVal>
          <c:yVal>
            <c:numLit>
              <c:formatCode>General</c:formatCode>
              <c:ptCount val="121"/>
              <c:pt idx="0">
                <c:v>-0.54548989880029453</c:v>
              </c:pt>
              <c:pt idx="1">
                <c:v>-4.0689278259712989</c:v>
              </c:pt>
              <c:pt idx="2">
                <c:v>-1.0920694535671727</c:v>
              </c:pt>
              <c:pt idx="3">
                <c:v>5.1192898668821591</c:v>
              </c:pt>
              <c:pt idx="4">
                <c:v>-0.98690938743806944</c:v>
              </c:pt>
              <c:pt idx="5">
                <c:v>0.27742105621333746</c:v>
              </c:pt>
              <c:pt idx="6">
                <c:v>-4.7395497736912766</c:v>
              </c:pt>
              <c:pt idx="7">
                <c:v>-2.1146246183109403</c:v>
              </c:pt>
              <c:pt idx="8">
                <c:v>1.9884450002136429</c:v>
              </c:pt>
              <c:pt idx="9">
                <c:v>-3.9765861156260129E-2</c:v>
              </c:pt>
              <c:pt idx="10">
                <c:v>-1.2158357264380903</c:v>
              </c:pt>
              <c:pt idx="11">
                <c:v>1.8984052047235087</c:v>
              </c:pt>
              <c:pt idx="12">
                <c:v>4.5603946621349021</c:v>
              </c:pt>
              <c:pt idx="13">
                <c:v>8.1770638936887892</c:v>
              </c:pt>
              <c:pt idx="14">
                <c:v>-4.835616865548114</c:v>
              </c:pt>
              <c:pt idx="15">
                <c:v>0.42174442643972654</c:v>
              </c:pt>
              <c:pt idx="16">
                <c:v>-2.1339531267191783</c:v>
              </c:pt>
              <c:pt idx="17">
                <c:v>2.9898722385197871</c:v>
              </c:pt>
              <c:pt idx="18">
                <c:v>0.13724448871282746</c:v>
              </c:pt>
              <c:pt idx="19">
                <c:v>2.111463395102696</c:v>
              </c:pt>
              <c:pt idx="20">
                <c:v>0.24634193657383818</c:v>
              </c:pt>
              <c:pt idx="21">
                <c:v>7.4068121677027374</c:v>
              </c:pt>
              <c:pt idx="22">
                <c:v>7.4090505781213727</c:v>
              </c:pt>
              <c:pt idx="23">
                <c:v>-0.59015906187834144</c:v>
              </c:pt>
              <c:pt idx="24">
                <c:v>3.7507836547355939</c:v>
              </c:pt>
              <c:pt idx="25">
                <c:v>-0.79690179597881539</c:v>
              </c:pt>
              <c:pt idx="26">
                <c:v>2.8719390550644519</c:v>
              </c:pt>
              <c:pt idx="27">
                <c:v>2.2075288743551278</c:v>
              </c:pt>
              <c:pt idx="28">
                <c:v>1.9160466084086138</c:v>
              </c:pt>
              <c:pt idx="29">
                <c:v>7.5097334723446671</c:v>
              </c:pt>
              <c:pt idx="30">
                <c:v>0.84095350667035351</c:v>
              </c:pt>
              <c:pt idx="31">
                <c:v>0.3563029227306842</c:v>
              </c:pt>
              <c:pt idx="32">
                <c:v>-1.162205490989586</c:v>
              </c:pt>
              <c:pt idx="33">
                <c:v>0.21180866740302706</c:v>
              </c:pt>
              <c:pt idx="34">
                <c:v>2.309885896545282</c:v>
              </c:pt>
              <c:pt idx="35">
                <c:v>-0.87160015679467051</c:v>
              </c:pt>
              <c:pt idx="36">
                <c:v>3.6226385163891628</c:v>
              </c:pt>
              <c:pt idx="37">
                <c:v>-1.673856911461618</c:v>
              </c:pt>
              <c:pt idx="38">
                <c:v>-1.846724440460827</c:v>
              </c:pt>
              <c:pt idx="39">
                <c:v>-1.3213476537317206</c:v>
              </c:pt>
              <c:pt idx="40">
                <c:v>-0.91119770005740319</c:v>
              </c:pt>
              <c:pt idx="41">
                <c:v>-0.67252277928945947</c:v>
              </c:pt>
              <c:pt idx="42">
                <c:v>0.80004851460366178</c:v>
              </c:pt>
              <c:pt idx="43">
                <c:v>-0.92041267499971546</c:v>
              </c:pt>
              <c:pt idx="44">
                <c:v>6.7854838792762493</c:v>
              </c:pt>
              <c:pt idx="45">
                <c:v>4.3557265981980855</c:v>
              </c:pt>
              <c:pt idx="46">
                <c:v>2.4989360443165536</c:v>
              </c:pt>
              <c:pt idx="47">
                <c:v>-1.5250786130750855</c:v>
              </c:pt>
              <c:pt idx="48">
                <c:v>-1.4106310793287982</c:v>
              </c:pt>
              <c:pt idx="49">
                <c:v>3.4609241804874227</c:v>
              </c:pt>
              <c:pt idx="50">
                <c:v>-3.2315720088891999</c:v>
              </c:pt>
              <c:pt idx="51">
                <c:v>1.1833477695987749</c:v>
              </c:pt>
              <c:pt idx="52">
                <c:v>2.6585017155953024</c:v>
              </c:pt>
              <c:pt idx="53">
                <c:v>1.0050921018914423</c:v>
              </c:pt>
              <c:pt idx="54">
                <c:v>-2.6626907789712506</c:v>
              </c:pt>
              <c:pt idx="55">
                <c:v>-0.43356477414355687</c:v>
              </c:pt>
              <c:pt idx="56">
                <c:v>3.1446137466410349</c:v>
              </c:pt>
              <c:pt idx="57">
                <c:v>3.851669924748732</c:v>
              </c:pt>
              <c:pt idx="58">
                <c:v>7.3382683279412753</c:v>
              </c:pt>
              <c:pt idx="59">
                <c:v>-4.5054454280243172</c:v>
              </c:pt>
              <c:pt idx="60">
                <c:v>3.0475483480295562</c:v>
              </c:pt>
              <c:pt idx="61">
                <c:v>3.1188625206292215</c:v>
              </c:pt>
              <c:pt idx="62">
                <c:v>-1.1049153899470765</c:v>
              </c:pt>
              <c:pt idx="63">
                <c:v>-2.1840494977135423</c:v>
              </c:pt>
              <c:pt idx="64">
                <c:v>-2.1438639204675245</c:v>
              </c:pt>
              <c:pt idx="65">
                <c:v>3.3340139032151122</c:v>
              </c:pt>
              <c:pt idx="66">
                <c:v>3.5771640113334886</c:v>
              </c:pt>
              <c:pt idx="67">
                <c:v>3.1318167585115297E-2</c:v>
              </c:pt>
              <c:pt idx="68">
                <c:v>-0.67812659939018971</c:v>
              </c:pt>
              <c:pt idx="69">
                <c:v>3.3398352224887002</c:v>
              </c:pt>
              <c:pt idx="70">
                <c:v>2.6262108377740496</c:v>
              </c:pt>
              <c:pt idx="71">
                <c:v>5.2848667552992667</c:v>
              </c:pt>
              <c:pt idx="72">
                <c:v>-3.2827704680198799E-2</c:v>
              </c:pt>
              <c:pt idx="73">
                <c:v>0.57314329727771707</c:v>
              </c:pt>
              <c:pt idx="74">
                <c:v>0.23703530139299112</c:v>
              </c:pt>
              <c:pt idx="75">
                <c:v>-2.7993716942740425</c:v>
              </c:pt>
              <c:pt idx="76">
                <c:v>-1.407533402695532</c:v>
              </c:pt>
              <c:pt idx="77">
                <c:v>4.3594083692755063</c:v>
              </c:pt>
              <c:pt idx="78">
                <c:v>-1.5517537147024498</c:v>
              </c:pt>
              <c:pt idx="79">
                <c:v>3.2488265624509163</c:v>
              </c:pt>
              <c:pt idx="80">
                <c:v>-0.97003687472755384</c:v>
              </c:pt>
              <c:pt idx="81">
                <c:v>1.9069357442727366</c:v>
              </c:pt>
              <c:pt idx="82">
                <c:v>-2.3522146551244809</c:v>
              </c:pt>
              <c:pt idx="83">
                <c:v>-0.98379537499285696</c:v>
              </c:pt>
              <c:pt idx="84">
                <c:v>-0.83850509555620789</c:v>
              </c:pt>
              <c:pt idx="85">
                <c:v>1.1961973436488762</c:v>
              </c:pt>
              <c:pt idx="86">
                <c:v>-1.1552458566277619</c:v>
              </c:pt>
              <c:pt idx="87">
                <c:v>-4.6784936957041117</c:v>
              </c:pt>
              <c:pt idx="88">
                <c:v>-2.2839015977044435</c:v>
              </c:pt>
              <c:pt idx="89">
                <c:v>1.5337083945261121</c:v>
              </c:pt>
              <c:pt idx="90">
                <c:v>0.5955655446079664</c:v>
              </c:pt>
              <c:pt idx="91">
                <c:v>-2.2046802070958584</c:v>
              </c:pt>
              <c:pt idx="92">
                <c:v>-0.9063609113780009</c:v>
              </c:pt>
              <c:pt idx="93">
                <c:v>-0.34894431008012639</c:v>
              </c:pt>
              <c:pt idx="94">
                <c:v>-0.83823186027014529</c:v>
              </c:pt>
              <c:pt idx="95">
                <c:v>-2.5410068578980289</c:v>
              </c:pt>
              <c:pt idx="96">
                <c:v>-8.5818946855936495E-2</c:v>
              </c:pt>
              <c:pt idx="97">
                <c:v>-2.0374998041173287</c:v>
              </c:pt>
              <c:pt idx="98">
                <c:v>-3.2597299019143584</c:v>
              </c:pt>
              <c:pt idx="99">
                <c:v>-4.3882659613645796</c:v>
              </c:pt>
              <c:pt idx="100">
                <c:v>3.3442918731210494</c:v>
              </c:pt>
              <c:pt idx="101">
                <c:v>-2.3998290161697957</c:v>
              </c:pt>
              <c:pt idx="102">
                <c:v>-1.892572856275764</c:v>
              </c:pt>
              <c:pt idx="103">
                <c:v>-4.2249057486363331</c:v>
              </c:pt>
              <c:pt idx="104">
                <c:v>-1.3938825088486801</c:v>
              </c:pt>
              <c:pt idx="105">
                <c:v>-4.3732064880621433</c:v>
              </c:pt>
              <c:pt idx="106">
                <c:v>-2.0642828783776932</c:v>
              </c:pt>
              <c:pt idx="107">
                <c:v>-3.2506489574377189</c:v>
              </c:pt>
              <c:pt idx="108">
                <c:v>-7.6275511116515666</c:v>
              </c:pt>
              <c:pt idx="109">
                <c:v>-1.831511835067118</c:v>
              </c:pt>
              <c:pt idx="110">
                <c:v>5.1278468100250265</c:v>
              </c:pt>
              <c:pt idx="111">
                <c:v>-1.313332973449032</c:v>
              </c:pt>
              <c:pt idx="112">
                <c:v>-6.596345084677556</c:v>
              </c:pt>
              <c:pt idx="113">
                <c:v>-3.2752527771053614</c:v>
              </c:pt>
              <c:pt idx="114">
                <c:v>-5.9393947750324454</c:v>
              </c:pt>
              <c:pt idx="115">
                <c:v>-3.096324262305675</c:v>
              </c:pt>
              <c:pt idx="116">
                <c:v>-4.3513921128374822</c:v>
              </c:pt>
              <c:pt idx="117">
                <c:v>-3.5072179240630059</c:v>
              </c:pt>
              <c:pt idx="118">
                <c:v>-1.7957087082930614</c:v>
              </c:pt>
              <c:pt idx="119">
                <c:v>-2.0760440637943218</c:v>
              </c:pt>
              <c:pt idx="120">
                <c:v>-2.8133300968458053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3D-4CB1-9F6F-F35983409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74608"/>
        <c:axId val="711675000"/>
      </c:scatterChart>
      <c:valAx>
        <c:axId val="71167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5000"/>
        <c:crossesAt val="-10"/>
        <c:crossBetween val="midCat"/>
      </c:valAx>
      <c:valAx>
        <c:axId val="7116750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4608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0.85236806652495634</c:v>
              </c:pt>
              <c:pt idx="1">
                <c:v>0.4120739852790079</c:v>
              </c:pt>
              <c:pt idx="2">
                <c:v>0.85486981677917073</c:v>
              </c:pt>
              <c:pt idx="3">
                <c:v>0.81234907806795387</c:v>
              </c:pt>
              <c:pt idx="4">
                <c:v>0.78785995442303713</c:v>
              </c:pt>
              <c:pt idx="5">
                <c:v>0.84702230782544607</c:v>
              </c:pt>
              <c:pt idx="6">
                <c:v>0.88006613303762016</c:v>
              </c:pt>
              <c:pt idx="7">
                <c:v>0.76438323562474364</c:v>
              </c:pt>
              <c:pt idx="8">
                <c:v>0.89545407388358411</c:v>
              </c:pt>
              <c:pt idx="9">
                <c:v>0.79280240098719257</c:v>
              </c:pt>
              <c:pt idx="10">
                <c:v>0.88264760994686642</c:v>
              </c:pt>
              <c:pt idx="11">
                <c:v>0.74903642068615961</c:v>
              </c:pt>
              <c:pt idx="12">
                <c:v>0.56464883488461426</c:v>
              </c:pt>
              <c:pt idx="13">
                <c:v>0.69785207155645024</c:v>
              </c:pt>
              <c:pt idx="14">
                <c:v>0.52622289206330197</c:v>
              </c:pt>
              <c:pt idx="15">
                <c:v>0.66204989520726754</c:v>
              </c:pt>
              <c:pt idx="16">
                <c:v>0.82861537193777279</c:v>
              </c:pt>
              <c:pt idx="17">
                <c:v>0.73217241692812174</c:v>
              </c:pt>
              <c:pt idx="18">
                <c:v>0.66669678352005779</c:v>
              </c:pt>
              <c:pt idx="19">
                <c:v>0.62616458462270208</c:v>
              </c:pt>
              <c:pt idx="20">
                <c:v>0.87117950854779347</c:v>
              </c:pt>
              <c:pt idx="21">
                <c:v>0.83627025868933325</c:v>
              </c:pt>
              <c:pt idx="22">
                <c:v>0.89861346901551586</c:v>
              </c:pt>
              <c:pt idx="23">
                <c:v>0.56401542074891919</c:v>
              </c:pt>
              <c:pt idx="24">
                <c:v>0.55116954899297743</c:v>
              </c:pt>
              <c:pt idx="25">
                <c:v>0.66590708286343891</c:v>
              </c:pt>
              <c:pt idx="26">
                <c:v>0.5315153933100274</c:v>
              </c:pt>
              <c:pt idx="27">
                <c:v>0.762424464362504</c:v>
              </c:pt>
              <c:pt idx="28">
                <c:v>0.70098153174246813</c:v>
              </c:pt>
              <c:pt idx="29">
                <c:v>0.70405158039363003</c:v>
              </c:pt>
              <c:pt idx="30">
                <c:v>0.60719161055548021</c:v>
              </c:pt>
              <c:pt idx="31">
                <c:v>0.71608316536046746</c:v>
              </c:pt>
              <c:pt idx="32">
                <c:v>0.69782487363062351</c:v>
              </c:pt>
              <c:pt idx="33">
                <c:v>0.54170228592672098</c:v>
              </c:pt>
              <c:pt idx="34">
                <c:v>0.80223336455862504</c:v>
              </c:pt>
              <c:pt idx="35">
                <c:v>0.55167283034571557</c:v>
              </c:pt>
              <c:pt idx="36">
                <c:v>0.83089453283393444</c:v>
              </c:pt>
              <c:pt idx="37">
                <c:v>0.84096872684757851</c:v>
              </c:pt>
              <c:pt idx="38">
                <c:v>0.81491501857683057</c:v>
              </c:pt>
              <c:pt idx="39">
                <c:v>0.75606256595479848</c:v>
              </c:pt>
              <c:pt idx="40">
                <c:v>0.78162312134613177</c:v>
              </c:pt>
              <c:pt idx="41">
                <c:v>0.65566369754343934</c:v>
              </c:pt>
              <c:pt idx="42">
                <c:v>0.55351752109061769</c:v>
              </c:pt>
              <c:pt idx="43">
                <c:v>0.55141779914388933</c:v>
              </c:pt>
              <c:pt idx="44">
                <c:v>0.68860084305431146</c:v>
              </c:pt>
              <c:pt idx="45">
                <c:v>0.72058509256244452</c:v>
              </c:pt>
              <c:pt idx="46">
                <c:v>0.60480442215913743</c:v>
              </c:pt>
              <c:pt idx="47">
                <c:v>0.65626694351170867</c:v>
              </c:pt>
              <c:pt idx="48">
                <c:v>0.83004221347896434</c:v>
              </c:pt>
              <c:pt idx="49">
                <c:v>0.86369568575644429</c:v>
              </c:pt>
              <c:pt idx="50">
                <c:v>0.69071462825322683</c:v>
              </c:pt>
              <c:pt idx="51">
                <c:v>0.57631465170524854</c:v>
              </c:pt>
              <c:pt idx="52">
                <c:v>0.56069079800967758</c:v>
              </c:pt>
              <c:pt idx="53">
                <c:v>0.71700598229941115</c:v>
              </c:pt>
              <c:pt idx="54">
                <c:v>0.72702756269789404</c:v>
              </c:pt>
              <c:pt idx="55">
                <c:v>0.59195940671389624</c:v>
              </c:pt>
              <c:pt idx="56">
                <c:v>0.76791838483736197</c:v>
              </c:pt>
              <c:pt idx="57">
                <c:v>0.72801054611815585</c:v>
              </c:pt>
              <c:pt idx="58">
                <c:v>0.80511087341464949</c:v>
              </c:pt>
              <c:pt idx="59">
                <c:v>0.68894832236776027</c:v>
              </c:pt>
              <c:pt idx="60">
                <c:v>0.72852385657525642</c:v>
              </c:pt>
              <c:pt idx="61">
                <c:v>0.86476966442513215</c:v>
              </c:pt>
              <c:pt idx="62">
                <c:v>0.69230493276187233</c:v>
              </c:pt>
              <c:pt idx="63">
                <c:v>0.63627342087059102</c:v>
              </c:pt>
              <c:pt idx="64">
                <c:v>0.85330143641298495</c:v>
              </c:pt>
              <c:pt idx="65">
                <c:v>0.52415945118683227</c:v>
              </c:pt>
              <c:pt idx="66">
                <c:v>0.77642204217040689</c:v>
              </c:pt>
              <c:pt idx="67">
                <c:v>0.84533496607909919</c:v>
              </c:pt>
              <c:pt idx="68">
                <c:v>0.66866135379671465</c:v>
              </c:pt>
              <c:pt idx="69">
                <c:v>0.59036668010725346</c:v>
              </c:pt>
              <c:pt idx="70">
                <c:v>0.49505345881129004</c:v>
              </c:pt>
              <c:pt idx="71">
                <c:v>0.6194763558189732</c:v>
              </c:pt>
              <c:pt idx="72">
                <c:v>0.73267809586697963</c:v>
              </c:pt>
              <c:pt idx="73">
                <c:v>0.74437778330125193</c:v>
              </c:pt>
              <c:pt idx="74">
                <c:v>0.76684702958527584</c:v>
              </c:pt>
              <c:pt idx="75">
                <c:v>0.68025418110004043</c:v>
              </c:pt>
              <c:pt idx="76">
                <c:v>0.90019708259201003</c:v>
              </c:pt>
              <c:pt idx="77">
                <c:v>0.70751016911802767</c:v>
              </c:pt>
              <c:pt idx="78">
                <c:v>0.79773963771628198</c:v>
              </c:pt>
              <c:pt idx="79">
                <c:v>0.3100982094023409</c:v>
              </c:pt>
              <c:pt idx="80">
                <c:v>0.75537864054497039</c:v>
              </c:pt>
              <c:pt idx="81">
                <c:v>0.69223629840944378</c:v>
              </c:pt>
              <c:pt idx="82">
                <c:v>0.70741808526214944</c:v>
              </c:pt>
              <c:pt idx="83">
                <c:v>0.78003135531497281</c:v>
              </c:pt>
              <c:pt idx="84">
                <c:v>0.70365447448971064</c:v>
              </c:pt>
              <c:pt idx="85">
                <c:v>0.62332135603532324</c:v>
              </c:pt>
              <c:pt idx="86">
                <c:v>0.83030820149922224</c:v>
              </c:pt>
              <c:pt idx="87">
                <c:v>0.71251830040758768</c:v>
              </c:pt>
              <c:pt idx="88">
                <c:v>0.71389566349394595</c:v>
              </c:pt>
              <c:pt idx="89">
                <c:v>0.74233956395664935</c:v>
              </c:pt>
              <c:pt idx="90">
                <c:v>0.666298567071818</c:v>
              </c:pt>
              <c:pt idx="91">
                <c:v>0.71521263015639036</c:v>
              </c:pt>
              <c:pt idx="92">
                <c:v>0.74643259270702</c:v>
              </c:pt>
              <c:pt idx="93">
                <c:v>0.59635545611995044</c:v>
              </c:pt>
              <c:pt idx="94">
                <c:v>0.58609155578489558</c:v>
              </c:pt>
              <c:pt idx="95">
                <c:v>0.51518485568527572</c:v>
              </c:pt>
              <c:pt idx="96">
                <c:v>0.50090814362927738</c:v>
              </c:pt>
              <c:pt idx="97">
                <c:v>0.69293761861751924</c:v>
              </c:pt>
              <c:pt idx="98">
                <c:v>0.70595174026734853</c:v>
              </c:pt>
              <c:pt idx="99">
                <c:v>0.75474664005567371</c:v>
              </c:pt>
              <c:pt idx="100">
                <c:v>0.94920005481524361</c:v>
              </c:pt>
              <c:pt idx="101">
                <c:v>0.66982218315619402</c:v>
              </c:pt>
              <c:pt idx="102">
                <c:v>0.8117360266383209</c:v>
              </c:pt>
              <c:pt idx="103">
                <c:v>0.54085333932219193</c:v>
              </c:pt>
              <c:pt idx="104">
                <c:v>0.25056812394409728</c:v>
              </c:pt>
              <c:pt idx="105">
                <c:v>0.803981239901987</c:v>
              </c:pt>
              <c:pt idx="106">
                <c:v>0.51473002068741491</c:v>
              </c:pt>
              <c:pt idx="107">
                <c:v>0.71395387976494418</c:v>
              </c:pt>
              <c:pt idx="108">
                <c:v>0.70484323193662135</c:v>
              </c:pt>
              <c:pt idx="109">
                <c:v>0.58941031848887282</c:v>
              </c:pt>
              <c:pt idx="110">
                <c:v>0.54570361240958798</c:v>
              </c:pt>
              <c:pt idx="111">
                <c:v>0.32237014296227734</c:v>
              </c:pt>
              <c:pt idx="112">
                <c:v>0.83011981789181555</c:v>
              </c:pt>
              <c:pt idx="113">
                <c:v>0.51478408726353231</c:v>
              </c:pt>
              <c:pt idx="114">
                <c:v>0.87099917488234413</c:v>
              </c:pt>
              <c:pt idx="115">
                <c:v>0.85252949591562377</c:v>
              </c:pt>
              <c:pt idx="116">
                <c:v>0.77716878910365639</c:v>
              </c:pt>
              <c:pt idx="117">
                <c:v>0.79022188481056888</c:v>
              </c:pt>
              <c:pt idx="118">
                <c:v>0.5408246156655846</c:v>
              </c:pt>
              <c:pt idx="119">
                <c:v>0.54081939028252479</c:v>
              </c:pt>
              <c:pt idx="120">
                <c:v>0.85231386595492098</c:v>
              </c:pt>
            </c:numLit>
          </c:xVal>
          <c:yVal>
            <c:numLit>
              <c:formatCode>General</c:formatCode>
              <c:ptCount val="121"/>
              <c:pt idx="0">
                <c:v>-0.54548989880029453</c:v>
              </c:pt>
              <c:pt idx="1">
                <c:v>-4.0689278259712989</c:v>
              </c:pt>
              <c:pt idx="2">
                <c:v>-1.0920694535671727</c:v>
              </c:pt>
              <c:pt idx="3">
                <c:v>5.1192898668821591</c:v>
              </c:pt>
              <c:pt idx="4">
                <c:v>-0.98690938743806944</c:v>
              </c:pt>
              <c:pt idx="5">
                <c:v>0.27742105621333746</c:v>
              </c:pt>
              <c:pt idx="6">
                <c:v>-4.7395497736912766</c:v>
              </c:pt>
              <c:pt idx="7">
                <c:v>-2.1146246183109403</c:v>
              </c:pt>
              <c:pt idx="8">
                <c:v>1.9884450002136429</c:v>
              </c:pt>
              <c:pt idx="9">
                <c:v>-3.9765861156260129E-2</c:v>
              </c:pt>
              <c:pt idx="10">
                <c:v>-1.2158357264380903</c:v>
              </c:pt>
              <c:pt idx="11">
                <c:v>1.8984052047235087</c:v>
              </c:pt>
              <c:pt idx="12">
                <c:v>4.5603946621349021</c:v>
              </c:pt>
              <c:pt idx="13">
                <c:v>8.1770638936887892</c:v>
              </c:pt>
              <c:pt idx="14">
                <c:v>-4.835616865548114</c:v>
              </c:pt>
              <c:pt idx="15">
                <c:v>0.42174442643972654</c:v>
              </c:pt>
              <c:pt idx="16">
                <c:v>-2.1339531267191783</c:v>
              </c:pt>
              <c:pt idx="17">
                <c:v>2.9898722385197871</c:v>
              </c:pt>
              <c:pt idx="18">
                <c:v>0.13724448871282746</c:v>
              </c:pt>
              <c:pt idx="19">
                <c:v>2.111463395102696</c:v>
              </c:pt>
              <c:pt idx="20">
                <c:v>0.24634193657383818</c:v>
              </c:pt>
              <c:pt idx="21">
                <c:v>7.4068121677027374</c:v>
              </c:pt>
              <c:pt idx="22">
                <c:v>7.4090505781213727</c:v>
              </c:pt>
              <c:pt idx="23">
                <c:v>-0.59015906187834144</c:v>
              </c:pt>
              <c:pt idx="24">
                <c:v>3.7507836547355939</c:v>
              </c:pt>
              <c:pt idx="25">
                <c:v>-0.79690179597881539</c:v>
              </c:pt>
              <c:pt idx="26">
                <c:v>2.8719390550644519</c:v>
              </c:pt>
              <c:pt idx="27">
                <c:v>2.2075288743551278</c:v>
              </c:pt>
              <c:pt idx="28">
                <c:v>1.9160466084086138</c:v>
              </c:pt>
              <c:pt idx="29">
                <c:v>7.5097334723446671</c:v>
              </c:pt>
              <c:pt idx="30">
                <c:v>0.84095350667035351</c:v>
              </c:pt>
              <c:pt idx="31">
                <c:v>0.3563029227306842</c:v>
              </c:pt>
              <c:pt idx="32">
                <c:v>-1.162205490989586</c:v>
              </c:pt>
              <c:pt idx="33">
                <c:v>0.21180866740302706</c:v>
              </c:pt>
              <c:pt idx="34">
                <c:v>2.309885896545282</c:v>
              </c:pt>
              <c:pt idx="35">
                <c:v>-0.87160015679467051</c:v>
              </c:pt>
              <c:pt idx="36">
                <c:v>3.6226385163891628</c:v>
              </c:pt>
              <c:pt idx="37">
                <c:v>-1.673856911461618</c:v>
              </c:pt>
              <c:pt idx="38">
                <c:v>-1.846724440460827</c:v>
              </c:pt>
              <c:pt idx="39">
                <c:v>-1.3213476537317206</c:v>
              </c:pt>
              <c:pt idx="40">
                <c:v>-0.91119770005740319</c:v>
              </c:pt>
              <c:pt idx="41">
                <c:v>-0.67252277928945947</c:v>
              </c:pt>
              <c:pt idx="42">
                <c:v>0.80004851460366178</c:v>
              </c:pt>
              <c:pt idx="43">
                <c:v>-0.92041267499971546</c:v>
              </c:pt>
              <c:pt idx="44">
                <c:v>6.7854838792762493</c:v>
              </c:pt>
              <c:pt idx="45">
                <c:v>4.3557265981980855</c:v>
              </c:pt>
              <c:pt idx="46">
                <c:v>2.4989360443165536</c:v>
              </c:pt>
              <c:pt idx="47">
                <c:v>-1.5250786130750855</c:v>
              </c:pt>
              <c:pt idx="48">
                <c:v>-1.4106310793287982</c:v>
              </c:pt>
              <c:pt idx="49">
                <c:v>3.4609241804874227</c:v>
              </c:pt>
              <c:pt idx="50">
                <c:v>-3.2315720088891999</c:v>
              </c:pt>
              <c:pt idx="51">
                <c:v>1.1833477695987749</c:v>
              </c:pt>
              <c:pt idx="52">
                <c:v>2.6585017155953024</c:v>
              </c:pt>
              <c:pt idx="53">
                <c:v>1.0050921018914423</c:v>
              </c:pt>
              <c:pt idx="54">
                <c:v>-2.6626907789712506</c:v>
              </c:pt>
              <c:pt idx="55">
                <c:v>-0.43356477414355687</c:v>
              </c:pt>
              <c:pt idx="56">
                <c:v>3.1446137466410349</c:v>
              </c:pt>
              <c:pt idx="57">
                <c:v>3.851669924748732</c:v>
              </c:pt>
              <c:pt idx="58">
                <c:v>7.3382683279412753</c:v>
              </c:pt>
              <c:pt idx="59">
                <c:v>-4.5054454280243172</c:v>
              </c:pt>
              <c:pt idx="60">
                <c:v>3.0475483480295562</c:v>
              </c:pt>
              <c:pt idx="61">
                <c:v>3.1188625206292215</c:v>
              </c:pt>
              <c:pt idx="62">
                <c:v>-1.1049153899470765</c:v>
              </c:pt>
              <c:pt idx="63">
                <c:v>-2.1840494977135423</c:v>
              </c:pt>
              <c:pt idx="64">
                <c:v>-2.1438639204675245</c:v>
              </c:pt>
              <c:pt idx="65">
                <c:v>3.3340139032151122</c:v>
              </c:pt>
              <c:pt idx="66">
                <c:v>3.5771640113334886</c:v>
              </c:pt>
              <c:pt idx="67">
                <c:v>3.1318167585115297E-2</c:v>
              </c:pt>
              <c:pt idx="68">
                <c:v>-0.67812659939018971</c:v>
              </c:pt>
              <c:pt idx="69">
                <c:v>3.3398352224887002</c:v>
              </c:pt>
              <c:pt idx="70">
                <c:v>2.6262108377740496</c:v>
              </c:pt>
              <c:pt idx="71">
                <c:v>5.2848667552992667</c:v>
              </c:pt>
              <c:pt idx="72">
                <c:v>-3.2827704680198799E-2</c:v>
              </c:pt>
              <c:pt idx="73">
                <c:v>0.57314329727771707</c:v>
              </c:pt>
              <c:pt idx="74">
                <c:v>0.23703530139299112</c:v>
              </c:pt>
              <c:pt idx="75">
                <c:v>-2.7993716942740425</c:v>
              </c:pt>
              <c:pt idx="76">
                <c:v>-1.407533402695532</c:v>
              </c:pt>
              <c:pt idx="77">
                <c:v>4.3594083692755063</c:v>
              </c:pt>
              <c:pt idx="78">
                <c:v>-1.5517537147024498</c:v>
              </c:pt>
              <c:pt idx="79">
                <c:v>3.2488265624509163</c:v>
              </c:pt>
              <c:pt idx="80">
                <c:v>-0.97003687472755384</c:v>
              </c:pt>
              <c:pt idx="81">
                <c:v>1.9069357442727366</c:v>
              </c:pt>
              <c:pt idx="82">
                <c:v>-2.3522146551244809</c:v>
              </c:pt>
              <c:pt idx="83">
                <c:v>-0.98379537499285696</c:v>
              </c:pt>
              <c:pt idx="84">
                <c:v>-0.83850509555620789</c:v>
              </c:pt>
              <c:pt idx="85">
                <c:v>1.1961973436488762</c:v>
              </c:pt>
              <c:pt idx="86">
                <c:v>-1.1552458566277619</c:v>
              </c:pt>
              <c:pt idx="87">
                <c:v>-4.6784936957041117</c:v>
              </c:pt>
              <c:pt idx="88">
                <c:v>-2.2839015977044435</c:v>
              </c:pt>
              <c:pt idx="89">
                <c:v>1.5337083945261121</c:v>
              </c:pt>
              <c:pt idx="90">
                <c:v>0.5955655446079664</c:v>
              </c:pt>
              <c:pt idx="91">
                <c:v>-2.2046802070958584</c:v>
              </c:pt>
              <c:pt idx="92">
                <c:v>-0.9063609113780009</c:v>
              </c:pt>
              <c:pt idx="93">
                <c:v>-0.34894431008012639</c:v>
              </c:pt>
              <c:pt idx="94">
                <c:v>-0.83823186027014529</c:v>
              </c:pt>
              <c:pt idx="95">
                <c:v>-2.5410068578980289</c:v>
              </c:pt>
              <c:pt idx="96">
                <c:v>-8.5818946855936495E-2</c:v>
              </c:pt>
              <c:pt idx="97">
                <c:v>-2.0374998041173287</c:v>
              </c:pt>
              <c:pt idx="98">
                <c:v>-3.2597299019143584</c:v>
              </c:pt>
              <c:pt idx="99">
                <c:v>-4.3882659613645796</c:v>
              </c:pt>
              <c:pt idx="100">
                <c:v>3.3442918731210494</c:v>
              </c:pt>
              <c:pt idx="101">
                <c:v>-2.3998290161697957</c:v>
              </c:pt>
              <c:pt idx="102">
                <c:v>-1.892572856275764</c:v>
              </c:pt>
              <c:pt idx="103">
                <c:v>-4.2249057486363331</c:v>
              </c:pt>
              <c:pt idx="104">
                <c:v>-1.3938825088486801</c:v>
              </c:pt>
              <c:pt idx="105">
                <c:v>-4.3732064880621433</c:v>
              </c:pt>
              <c:pt idx="106">
                <c:v>-2.0642828783776932</c:v>
              </c:pt>
              <c:pt idx="107">
                <c:v>-3.2506489574377189</c:v>
              </c:pt>
              <c:pt idx="108">
                <c:v>-7.6275511116515666</c:v>
              </c:pt>
              <c:pt idx="109">
                <c:v>-1.831511835067118</c:v>
              </c:pt>
              <c:pt idx="110">
                <c:v>5.1278468100250265</c:v>
              </c:pt>
              <c:pt idx="111">
                <c:v>-1.313332973449032</c:v>
              </c:pt>
              <c:pt idx="112">
                <c:v>-6.596345084677556</c:v>
              </c:pt>
              <c:pt idx="113">
                <c:v>-3.2752527771053614</c:v>
              </c:pt>
              <c:pt idx="114">
                <c:v>-5.9393947750324454</c:v>
              </c:pt>
              <c:pt idx="115">
                <c:v>-3.096324262305675</c:v>
              </c:pt>
              <c:pt idx="116">
                <c:v>-4.3513921128374822</c:v>
              </c:pt>
              <c:pt idx="117">
                <c:v>-3.5072179240630059</c:v>
              </c:pt>
              <c:pt idx="118">
                <c:v>-1.7957087082930614</c:v>
              </c:pt>
              <c:pt idx="119">
                <c:v>-2.0760440637943218</c:v>
              </c:pt>
              <c:pt idx="120">
                <c:v>-2.8133300968458053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06-44C4-A450-B4B887524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75784"/>
        <c:axId val="711676176"/>
      </c:scatterChart>
      <c:valAx>
        <c:axId val="711675784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6176"/>
        <c:crossesAt val="-10"/>
        <c:crossBetween val="midCat"/>
      </c:valAx>
      <c:valAx>
        <c:axId val="7116761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5784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0.14021314793477901</c:v>
              </c:pt>
              <c:pt idx="1">
                <c:v>1.003082767454107</c:v>
              </c:pt>
              <c:pt idx="2">
                <c:v>3.3148505303760789E-2</c:v>
              </c:pt>
              <c:pt idx="3">
                <c:v>0.32427403147904221</c:v>
              </c:pt>
              <c:pt idx="4">
                <c:v>-1.180070437124503E-2</c:v>
              </c:pt>
              <c:pt idx="5">
                <c:v>2.8465388663426294E-2</c:v>
              </c:pt>
              <c:pt idx="6">
                <c:v>0.16425784080600758</c:v>
              </c:pt>
              <c:pt idx="7">
                <c:v>7.1619985310756862E-2</c:v>
              </c:pt>
              <c:pt idx="8">
                <c:v>3.3457797796119682E-2</c:v>
              </c:pt>
              <c:pt idx="9">
                <c:v>0.28899937720859659</c:v>
              </c:pt>
              <c:pt idx="10">
                <c:v>6.3581033618146598E-2</c:v>
              </c:pt>
              <c:pt idx="11">
                <c:v>0.17074887275201789</c:v>
              </c:pt>
              <c:pt idx="12">
                <c:v>0.41861445945455178</c:v>
              </c:pt>
              <c:pt idx="13">
                <c:v>0.19034512100899992</c:v>
              </c:pt>
              <c:pt idx="14">
                <c:v>0.70360160621062073</c:v>
              </c:pt>
              <c:pt idx="15">
                <c:v>2.8701272821758383E-2</c:v>
              </c:pt>
              <c:pt idx="16">
                <c:v>0.30537113040322628</c:v>
              </c:pt>
              <c:pt idx="17">
                <c:v>7.5705500520764524E-2</c:v>
              </c:pt>
              <c:pt idx="18">
                <c:v>0.33777285869172391</c:v>
              </c:pt>
              <c:pt idx="19">
                <c:v>0.20237266299744738</c:v>
              </c:pt>
              <c:pt idx="20">
                <c:v>6.0124762155143952E-2</c:v>
              </c:pt>
              <c:pt idx="21">
                <c:v>0.24844386259407103</c:v>
              </c:pt>
              <c:pt idx="22">
                <c:v>9.8193444027594667E-2</c:v>
              </c:pt>
              <c:pt idx="23">
                <c:v>4.7487300909792252E-2</c:v>
              </c:pt>
              <c:pt idx="24">
                <c:v>0.13407566857822273</c:v>
              </c:pt>
              <c:pt idx="25">
                <c:v>0.18236074557512727</c:v>
              </c:pt>
              <c:pt idx="26">
                <c:v>0.35545257465776769</c:v>
              </c:pt>
              <c:pt idx="27">
                <c:v>0.24618641590165691</c:v>
              </c:pt>
              <c:pt idx="28">
                <c:v>0.31519733798005456</c:v>
              </c:pt>
              <c:pt idx="29">
                <c:v>0.30814478940144041</c:v>
              </c:pt>
              <c:pt idx="30">
                <c:v>0.21456790793125591</c:v>
              </c:pt>
              <c:pt idx="31">
                <c:v>0.29012158698208257</c:v>
              </c:pt>
              <c:pt idx="32">
                <c:v>0.4558973541973701</c:v>
              </c:pt>
              <c:pt idx="33">
                <c:v>9.9755926933540628E-2</c:v>
              </c:pt>
              <c:pt idx="34">
                <c:v>0.26431414661111607</c:v>
              </c:pt>
              <c:pt idx="35">
                <c:v>0.44355718873420802</c:v>
              </c:pt>
              <c:pt idx="36">
                <c:v>0.27870379794405276</c:v>
              </c:pt>
              <c:pt idx="37">
                <c:v>8.0987787740784078E-2</c:v>
              </c:pt>
              <c:pt idx="38">
                <c:v>0.31412919220305247</c:v>
              </c:pt>
              <c:pt idx="39">
                <c:v>0.1806401563981197</c:v>
              </c:pt>
              <c:pt idx="40">
                <c:v>8.1155047470734543E-2</c:v>
              </c:pt>
              <c:pt idx="41">
                <c:v>8.9842079791757845E-2</c:v>
              </c:pt>
              <c:pt idx="42">
                <c:v>4.5615783060939163E-2</c:v>
              </c:pt>
              <c:pt idx="43">
                <c:v>6.3792419977218628E-2</c:v>
              </c:pt>
              <c:pt idx="44">
                <c:v>0.21314041853990284</c:v>
              </c:pt>
              <c:pt idx="45">
                <c:v>0.41248745064788483</c:v>
              </c:pt>
              <c:pt idx="46">
                <c:v>0.19889173489578238</c:v>
              </c:pt>
              <c:pt idx="47">
                <c:v>7.4866249518044548E-2</c:v>
              </c:pt>
              <c:pt idx="48">
                <c:v>0.3669350534706135</c:v>
              </c:pt>
              <c:pt idx="49">
                <c:v>0.56704682863946054</c:v>
              </c:pt>
              <c:pt idx="50">
                <c:v>0.11091975107342789</c:v>
              </c:pt>
              <c:pt idx="51">
                <c:v>4.5144101474923204E-3</c:v>
              </c:pt>
              <c:pt idx="52">
                <c:v>8.4931082781860345E-2</c:v>
              </c:pt>
              <c:pt idx="53">
                <c:v>2.540134236457936E-2</c:v>
              </c:pt>
              <c:pt idx="54">
                <c:v>0.20546846268667451</c:v>
              </c:pt>
              <c:pt idx="55">
                <c:v>0.15533940728225715</c:v>
              </c:pt>
              <c:pt idx="56">
                <c:v>0.18951518188509064</c:v>
              </c:pt>
              <c:pt idx="57">
                <c:v>0.32675608348697449</c:v>
              </c:pt>
              <c:pt idx="58">
                <c:v>0.76024916182035529</c:v>
              </c:pt>
              <c:pt idx="59">
                <c:v>0.33553348864665233</c:v>
              </c:pt>
              <c:pt idx="60">
                <c:v>0.11651685176986892</c:v>
              </c:pt>
              <c:pt idx="61">
                <c:v>0.3814239960581427</c:v>
              </c:pt>
              <c:pt idx="62">
                <c:v>0.11455611954642619</c:v>
              </c:pt>
              <c:pt idx="63">
                <c:v>0.27187065021134593</c:v>
              </c:pt>
              <c:pt idx="64">
                <c:v>7.2713000882189682E-2</c:v>
              </c:pt>
              <c:pt idx="65">
                <c:v>0.52388552100329933</c:v>
              </c:pt>
              <c:pt idx="66">
                <c:v>0.21665138383569471</c:v>
              </c:pt>
              <c:pt idx="67">
                <c:v>0.1851860649785193</c:v>
              </c:pt>
              <c:pt idx="68">
                <c:v>9.2588012202160064E-2</c:v>
              </c:pt>
              <c:pt idx="69">
                <c:v>0.18003272596659103</c:v>
              </c:pt>
              <c:pt idx="70">
                <c:v>0.2349013248079701</c:v>
              </c:pt>
              <c:pt idx="71">
                <c:v>0.24470915467408383</c:v>
              </c:pt>
              <c:pt idx="72">
                <c:v>0.23761000627341433</c:v>
              </c:pt>
              <c:pt idx="73">
                <c:v>0.25507824501493381</c:v>
              </c:pt>
              <c:pt idx="74">
                <c:v>0.31555089667677128</c:v>
              </c:pt>
              <c:pt idx="75">
                <c:v>0.18481063775957018</c:v>
              </c:pt>
              <c:pt idx="76">
                <c:v>0.1762724303997889</c:v>
              </c:pt>
              <c:pt idx="77">
                <c:v>0.18090878735600224</c:v>
              </c:pt>
              <c:pt idx="78">
                <c:v>7.4856765799364622E-2</c:v>
              </c:pt>
              <c:pt idx="79">
                <c:v>0.2840470593780009</c:v>
              </c:pt>
              <c:pt idx="80">
                <c:v>0.17939844250499792</c:v>
              </c:pt>
              <c:pt idx="81">
                <c:v>0.32774285993421692</c:v>
              </c:pt>
              <c:pt idx="82">
                <c:v>0.31887370772507673</c:v>
              </c:pt>
              <c:pt idx="83">
                <c:v>0.39882973076400785</c:v>
              </c:pt>
              <c:pt idx="84">
                <c:v>0.17806318035514068</c:v>
              </c:pt>
              <c:pt idx="85">
                <c:v>6.44086484290749E-2</c:v>
              </c:pt>
              <c:pt idx="86">
                <c:v>-1.4085207919166232E-2</c:v>
              </c:pt>
              <c:pt idx="87">
                <c:v>0.21536079842022415</c:v>
              </c:pt>
              <c:pt idx="88">
                <c:v>0.13434688178715493</c:v>
              </c:pt>
              <c:pt idx="89">
                <c:v>0.21729844335835513</c:v>
              </c:pt>
              <c:pt idx="90">
                <c:v>8.8234917900679388E-2</c:v>
              </c:pt>
              <c:pt idx="91">
                <c:v>0.24161319405935378</c:v>
              </c:pt>
              <c:pt idx="92">
                <c:v>0.10723573897272698</c:v>
              </c:pt>
              <c:pt idx="93">
                <c:v>0.12118158993992911</c:v>
              </c:pt>
              <c:pt idx="94">
                <c:v>0.36518189524897715</c:v>
              </c:pt>
              <c:pt idx="95">
                <c:v>9.5959012522825571E-2</c:v>
              </c:pt>
              <c:pt idx="96">
                <c:v>6.989213197969546E-2</c:v>
              </c:pt>
              <c:pt idx="97">
                <c:v>0.17218253183859034</c:v>
              </c:pt>
              <c:pt idx="98">
                <c:v>0.25131331930295331</c:v>
              </c:pt>
              <c:pt idx="99">
                <c:v>0.17472622601444865</c:v>
              </c:pt>
              <c:pt idx="100">
                <c:v>0.1779265510608794</c:v>
              </c:pt>
              <c:pt idx="101">
                <c:v>0.34531610141587099</c:v>
              </c:pt>
              <c:pt idx="102">
                <c:v>1.7802077457975241E-2</c:v>
              </c:pt>
              <c:pt idx="103">
                <c:v>0.17845259402515357</c:v>
              </c:pt>
              <c:pt idx="104">
                <c:v>1.4443445708518534</c:v>
              </c:pt>
              <c:pt idx="105">
                <c:v>1.3954699502491508E-2</c:v>
              </c:pt>
              <c:pt idx="106">
                <c:v>3.4475093708797866E-2</c:v>
              </c:pt>
              <c:pt idx="107">
                <c:v>0.1109023118563639</c:v>
              </c:pt>
              <c:pt idx="108">
                <c:v>1.2798168039962041</c:v>
              </c:pt>
              <c:pt idx="109">
                <c:v>-3.2419882822799839E-2</c:v>
              </c:pt>
              <c:pt idx="110">
                <c:v>0.35823144628240677</c:v>
              </c:pt>
              <c:pt idx="111">
                <c:v>0.10785176133707775</c:v>
              </c:pt>
              <c:pt idx="112">
                <c:v>0.12643285236175972</c:v>
              </c:pt>
              <c:pt idx="113">
                <c:v>0.13566846010258682</c:v>
              </c:pt>
              <c:pt idx="114">
                <c:v>0.39676325190343875</c:v>
              </c:pt>
              <c:pt idx="115">
                <c:v>0.19284075768190023</c:v>
              </c:pt>
              <c:pt idx="116">
                <c:v>8.4287875513293642E-3</c:v>
              </c:pt>
              <c:pt idx="117">
                <c:v>4.8298222232614041E-2</c:v>
              </c:pt>
              <c:pt idx="118">
                <c:v>6.0804126625211952E-2</c:v>
              </c:pt>
              <c:pt idx="119">
                <c:v>8.9157738796050046E-2</c:v>
              </c:pt>
              <c:pt idx="120">
                <c:v>4.5909889906875501E-2</c:v>
              </c:pt>
            </c:numLit>
          </c:xVal>
          <c:yVal>
            <c:numLit>
              <c:formatCode>General</c:formatCode>
              <c:ptCount val="121"/>
              <c:pt idx="0">
                <c:v>-0.54548989880029453</c:v>
              </c:pt>
              <c:pt idx="1">
                <c:v>-4.0689278259712989</c:v>
              </c:pt>
              <c:pt idx="2">
                <c:v>-1.0920694535671727</c:v>
              </c:pt>
              <c:pt idx="3">
                <c:v>5.1192898668821591</c:v>
              </c:pt>
              <c:pt idx="4">
                <c:v>-0.98690938743806944</c:v>
              </c:pt>
              <c:pt idx="5">
                <c:v>0.27742105621333746</c:v>
              </c:pt>
              <c:pt idx="6">
                <c:v>-4.7395497736912766</c:v>
              </c:pt>
              <c:pt idx="7">
                <c:v>-2.1146246183109403</c:v>
              </c:pt>
              <c:pt idx="8">
                <c:v>1.9884450002136429</c:v>
              </c:pt>
              <c:pt idx="9">
                <c:v>-3.9765861156260129E-2</c:v>
              </c:pt>
              <c:pt idx="10">
                <c:v>-1.2158357264380903</c:v>
              </c:pt>
              <c:pt idx="11">
                <c:v>1.8984052047235087</c:v>
              </c:pt>
              <c:pt idx="12">
                <c:v>4.5603946621349021</c:v>
              </c:pt>
              <c:pt idx="13">
                <c:v>8.1770638936887892</c:v>
              </c:pt>
              <c:pt idx="14">
                <c:v>-4.835616865548114</c:v>
              </c:pt>
              <c:pt idx="15">
                <c:v>0.42174442643972654</c:v>
              </c:pt>
              <c:pt idx="16">
                <c:v>-2.1339531267191783</c:v>
              </c:pt>
              <c:pt idx="17">
                <c:v>2.9898722385197871</c:v>
              </c:pt>
              <c:pt idx="18">
                <c:v>0.13724448871282746</c:v>
              </c:pt>
              <c:pt idx="19">
                <c:v>2.111463395102696</c:v>
              </c:pt>
              <c:pt idx="20">
                <c:v>0.24634193657383818</c:v>
              </c:pt>
              <c:pt idx="21">
                <c:v>7.4068121677027374</c:v>
              </c:pt>
              <c:pt idx="22">
                <c:v>7.4090505781213727</c:v>
              </c:pt>
              <c:pt idx="23">
                <c:v>-0.59015906187834144</c:v>
              </c:pt>
              <c:pt idx="24">
                <c:v>3.7507836547355939</c:v>
              </c:pt>
              <c:pt idx="25">
                <c:v>-0.79690179597881539</c:v>
              </c:pt>
              <c:pt idx="26">
                <c:v>2.8719390550644519</c:v>
              </c:pt>
              <c:pt idx="27">
                <c:v>2.2075288743551278</c:v>
              </c:pt>
              <c:pt idx="28">
                <c:v>1.9160466084086138</c:v>
              </c:pt>
              <c:pt idx="29">
                <c:v>7.5097334723446671</c:v>
              </c:pt>
              <c:pt idx="30">
                <c:v>0.84095350667035351</c:v>
              </c:pt>
              <c:pt idx="31">
                <c:v>0.3563029227306842</c:v>
              </c:pt>
              <c:pt idx="32">
                <c:v>-1.162205490989586</c:v>
              </c:pt>
              <c:pt idx="33">
                <c:v>0.21180866740302706</c:v>
              </c:pt>
              <c:pt idx="34">
                <c:v>2.309885896545282</c:v>
              </c:pt>
              <c:pt idx="35">
                <c:v>-0.87160015679467051</c:v>
              </c:pt>
              <c:pt idx="36">
                <c:v>3.6226385163891628</c:v>
              </c:pt>
              <c:pt idx="37">
                <c:v>-1.673856911461618</c:v>
              </c:pt>
              <c:pt idx="38">
                <c:v>-1.846724440460827</c:v>
              </c:pt>
              <c:pt idx="39">
                <c:v>-1.3213476537317206</c:v>
              </c:pt>
              <c:pt idx="40">
                <c:v>-0.91119770005740319</c:v>
              </c:pt>
              <c:pt idx="41">
                <c:v>-0.67252277928945947</c:v>
              </c:pt>
              <c:pt idx="42">
                <c:v>0.80004851460366178</c:v>
              </c:pt>
              <c:pt idx="43">
                <c:v>-0.92041267499971546</c:v>
              </c:pt>
              <c:pt idx="44">
                <c:v>6.7854838792762493</c:v>
              </c:pt>
              <c:pt idx="45">
                <c:v>4.3557265981980855</c:v>
              </c:pt>
              <c:pt idx="46">
                <c:v>2.4989360443165536</c:v>
              </c:pt>
              <c:pt idx="47">
                <c:v>-1.5250786130750855</c:v>
              </c:pt>
              <c:pt idx="48">
                <c:v>-1.4106310793287982</c:v>
              </c:pt>
              <c:pt idx="49">
                <c:v>3.4609241804874227</c:v>
              </c:pt>
              <c:pt idx="50">
                <c:v>-3.2315720088891999</c:v>
              </c:pt>
              <c:pt idx="51">
                <c:v>1.1833477695987749</c:v>
              </c:pt>
              <c:pt idx="52">
                <c:v>2.6585017155953024</c:v>
              </c:pt>
              <c:pt idx="53">
                <c:v>1.0050921018914423</c:v>
              </c:pt>
              <c:pt idx="54">
                <c:v>-2.6626907789712506</c:v>
              </c:pt>
              <c:pt idx="55">
                <c:v>-0.43356477414355687</c:v>
              </c:pt>
              <c:pt idx="56">
                <c:v>3.1446137466410349</c:v>
              </c:pt>
              <c:pt idx="57">
                <c:v>3.851669924748732</c:v>
              </c:pt>
              <c:pt idx="58">
                <c:v>7.3382683279412753</c:v>
              </c:pt>
              <c:pt idx="59">
                <c:v>-4.5054454280243172</c:v>
              </c:pt>
              <c:pt idx="60">
                <c:v>3.0475483480295562</c:v>
              </c:pt>
              <c:pt idx="61">
                <c:v>3.1188625206292215</c:v>
              </c:pt>
              <c:pt idx="62">
                <c:v>-1.1049153899470765</c:v>
              </c:pt>
              <c:pt idx="63">
                <c:v>-2.1840494977135423</c:v>
              </c:pt>
              <c:pt idx="64">
                <c:v>-2.1438639204675245</c:v>
              </c:pt>
              <c:pt idx="65">
                <c:v>3.3340139032151122</c:v>
              </c:pt>
              <c:pt idx="66">
                <c:v>3.5771640113334886</c:v>
              </c:pt>
              <c:pt idx="67">
                <c:v>3.1318167585115297E-2</c:v>
              </c:pt>
              <c:pt idx="68">
                <c:v>-0.67812659939018971</c:v>
              </c:pt>
              <c:pt idx="69">
                <c:v>3.3398352224887002</c:v>
              </c:pt>
              <c:pt idx="70">
                <c:v>2.6262108377740496</c:v>
              </c:pt>
              <c:pt idx="71">
                <c:v>5.2848667552992667</c:v>
              </c:pt>
              <c:pt idx="72">
                <c:v>-3.2827704680198799E-2</c:v>
              </c:pt>
              <c:pt idx="73">
                <c:v>0.57314329727771707</c:v>
              </c:pt>
              <c:pt idx="74">
                <c:v>0.23703530139299112</c:v>
              </c:pt>
              <c:pt idx="75">
                <c:v>-2.7993716942740425</c:v>
              </c:pt>
              <c:pt idx="76">
                <c:v>-1.407533402695532</c:v>
              </c:pt>
              <c:pt idx="77">
                <c:v>4.3594083692755063</c:v>
              </c:pt>
              <c:pt idx="78">
                <c:v>-1.5517537147024498</c:v>
              </c:pt>
              <c:pt idx="79">
                <c:v>3.2488265624509163</c:v>
              </c:pt>
              <c:pt idx="80">
                <c:v>-0.97003687472755384</c:v>
              </c:pt>
              <c:pt idx="81">
                <c:v>1.9069357442727366</c:v>
              </c:pt>
              <c:pt idx="82">
                <c:v>-2.3522146551244809</c:v>
              </c:pt>
              <c:pt idx="83">
                <c:v>-0.98379537499285696</c:v>
              </c:pt>
              <c:pt idx="84">
                <c:v>-0.83850509555620789</c:v>
              </c:pt>
              <c:pt idx="85">
                <c:v>1.1961973436488762</c:v>
              </c:pt>
              <c:pt idx="86">
                <c:v>-1.1552458566277619</c:v>
              </c:pt>
              <c:pt idx="87">
                <c:v>-4.6784936957041117</c:v>
              </c:pt>
              <c:pt idx="88">
                <c:v>-2.2839015977044435</c:v>
              </c:pt>
              <c:pt idx="89">
                <c:v>1.5337083945261121</c:v>
              </c:pt>
              <c:pt idx="90">
                <c:v>0.5955655446079664</c:v>
              </c:pt>
              <c:pt idx="91">
                <c:v>-2.2046802070958584</c:v>
              </c:pt>
              <c:pt idx="92">
                <c:v>-0.9063609113780009</c:v>
              </c:pt>
              <c:pt idx="93">
                <c:v>-0.34894431008012639</c:v>
              </c:pt>
              <c:pt idx="94">
                <c:v>-0.83823186027014529</c:v>
              </c:pt>
              <c:pt idx="95">
                <c:v>-2.5410068578980289</c:v>
              </c:pt>
              <c:pt idx="96">
                <c:v>-8.5818946855936495E-2</c:v>
              </c:pt>
              <c:pt idx="97">
                <c:v>-2.0374998041173287</c:v>
              </c:pt>
              <c:pt idx="98">
                <c:v>-3.2597299019143584</c:v>
              </c:pt>
              <c:pt idx="99">
                <c:v>-4.3882659613645796</c:v>
              </c:pt>
              <c:pt idx="100">
                <c:v>3.3442918731210494</c:v>
              </c:pt>
              <c:pt idx="101">
                <c:v>-2.3998290161697957</c:v>
              </c:pt>
              <c:pt idx="102">
                <c:v>-1.892572856275764</c:v>
              </c:pt>
              <c:pt idx="103">
                <c:v>-4.2249057486363331</c:v>
              </c:pt>
              <c:pt idx="104">
                <c:v>-1.3938825088486801</c:v>
              </c:pt>
              <c:pt idx="105">
                <c:v>-4.3732064880621433</c:v>
              </c:pt>
              <c:pt idx="106">
                <c:v>-2.0642828783776932</c:v>
              </c:pt>
              <c:pt idx="107">
                <c:v>-3.2506489574377189</c:v>
              </c:pt>
              <c:pt idx="108">
                <c:v>-7.6275511116515666</c:v>
              </c:pt>
              <c:pt idx="109">
                <c:v>-1.831511835067118</c:v>
              </c:pt>
              <c:pt idx="110">
                <c:v>5.1278468100250265</c:v>
              </c:pt>
              <c:pt idx="111">
                <c:v>-1.313332973449032</c:v>
              </c:pt>
              <c:pt idx="112">
                <c:v>-6.596345084677556</c:v>
              </c:pt>
              <c:pt idx="113">
                <c:v>-3.2752527771053614</c:v>
              </c:pt>
              <c:pt idx="114">
                <c:v>-5.9393947750324454</c:v>
              </c:pt>
              <c:pt idx="115">
                <c:v>-3.096324262305675</c:v>
              </c:pt>
              <c:pt idx="116">
                <c:v>-4.3513921128374822</c:v>
              </c:pt>
              <c:pt idx="117">
                <c:v>-3.5072179240630059</c:v>
              </c:pt>
              <c:pt idx="118">
                <c:v>-1.7957087082930614</c:v>
              </c:pt>
              <c:pt idx="119">
                <c:v>-2.0760440637943218</c:v>
              </c:pt>
              <c:pt idx="120">
                <c:v>-2.8133300968458053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B5-4B3C-9E2C-6749F0A01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76960"/>
        <c:axId val="711677352"/>
      </c:scatterChart>
      <c:valAx>
        <c:axId val="71167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7352"/>
        <c:crossesAt val="-10"/>
        <c:crossBetween val="midCat"/>
      </c:valAx>
      <c:valAx>
        <c:axId val="711677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6960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17 for EV_Rev    (4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0.37970630937781852</c:v>
              </c:pt>
              <c:pt idx="1">
                <c:v>5.4475715675295321E-2</c:v>
              </c:pt>
              <c:pt idx="2">
                <c:v>0.25578592092574737</c:v>
              </c:pt>
              <c:pt idx="3">
                <c:v>0.19842224811699938</c:v>
              </c:pt>
              <c:pt idx="4">
                <c:v>0.33001864512119328</c:v>
              </c:pt>
              <c:pt idx="5">
                <c:v>0.34594041478658438</c:v>
              </c:pt>
              <c:pt idx="6">
                <c:v>6.4733952045345974E-2</c:v>
              </c:pt>
              <c:pt idx="7">
                <c:v>0.18171255400943553</c:v>
              </c:pt>
              <c:pt idx="8">
                <c:v>0.22848902461718351</c:v>
              </c:pt>
              <c:pt idx="9">
                <c:v>0.55817645019947282</c:v>
              </c:pt>
              <c:pt idx="10">
                <c:v>0.20250360646487209</c:v>
              </c:pt>
              <c:pt idx="11">
                <c:v>0.42976486419382226</c:v>
              </c:pt>
              <c:pt idx="12">
                <c:v>0.26441089397157597</c:v>
              </c:pt>
              <c:pt idx="13">
                <c:v>0.1708351604752657</c:v>
              </c:pt>
              <c:pt idx="14">
                <c:v>0.14528740118616318</c:v>
              </c:pt>
              <c:pt idx="15">
                <c:v>0.18804109488317342</c:v>
              </c:pt>
              <c:pt idx="16">
                <c:v>0.19589767041169956</c:v>
              </c:pt>
              <c:pt idx="17">
                <c:v>0.30181365285433243</c:v>
              </c:pt>
              <c:pt idx="18">
                <c:v>0.28370075894470548</c:v>
              </c:pt>
              <c:pt idx="19">
                <c:v>0.26054192287300054</c:v>
              </c:pt>
              <c:pt idx="20">
                <c:v>0.52121490497789513</c:v>
              </c:pt>
              <c:pt idx="21">
                <c:v>0.30221593966604288</c:v>
              </c:pt>
              <c:pt idx="22">
                <c:v>0.20235068486568944</c:v>
              </c:pt>
              <c:pt idx="23">
                <c:v>0.19828958856392076</c:v>
              </c:pt>
              <c:pt idx="24">
                <c:v>0.18775252735350578</c:v>
              </c:pt>
              <c:pt idx="25">
                <c:v>0.56225112661050991</c:v>
              </c:pt>
              <c:pt idx="26">
                <c:v>0.20434265439015278</c:v>
              </c:pt>
              <c:pt idx="27">
                <c:v>0.44725817491409769</c:v>
              </c:pt>
              <c:pt idx="28">
                <c:v>0.43462988668694685</c:v>
              </c:pt>
              <c:pt idx="29">
                <c:v>0.53354616820123701</c:v>
              </c:pt>
              <c:pt idx="30">
                <c:v>0.21320020509085089</c:v>
              </c:pt>
              <c:pt idx="31">
                <c:v>0.42152705171925225</c:v>
              </c:pt>
              <c:pt idx="32">
                <c:v>0.2563865212843971</c:v>
              </c:pt>
              <c:pt idx="33">
                <c:v>0.19603575592693354</c:v>
              </c:pt>
              <c:pt idx="34">
                <c:v>0.48223715957670954</c:v>
              </c:pt>
              <c:pt idx="35">
                <c:v>0.43418015216828026</c:v>
              </c:pt>
              <c:pt idx="36">
                <c:v>0.54026948100245054</c:v>
              </c:pt>
              <c:pt idx="37">
                <c:v>0.28510463458172064</c:v>
              </c:pt>
              <c:pt idx="38">
                <c:v>0.39813392069455072</c:v>
              </c:pt>
              <c:pt idx="39">
                <c:v>0.2070979423544346</c:v>
              </c:pt>
              <c:pt idx="40">
                <c:v>0.30699894706106162</c:v>
              </c:pt>
              <c:pt idx="41">
                <c:v>0.36086482575212958</c:v>
              </c:pt>
              <c:pt idx="42">
                <c:v>0.20830207251709093</c:v>
              </c:pt>
              <c:pt idx="43">
                <c:v>0.10827098606532287</c:v>
              </c:pt>
              <c:pt idx="44">
                <c:v>0.40494762545927565</c:v>
              </c:pt>
              <c:pt idx="45">
                <c:v>0.57193834821916245</c:v>
              </c:pt>
              <c:pt idx="46">
                <c:v>0.25291965872639571</c:v>
              </c:pt>
              <c:pt idx="47">
                <c:v>0.46864329256768161</c:v>
              </c:pt>
              <c:pt idx="48">
                <c:v>0.4353895551279573</c:v>
              </c:pt>
              <c:pt idx="49">
                <c:v>0.61951131163870943</c:v>
              </c:pt>
              <c:pt idx="50">
                <c:v>0.24008324727793176</c:v>
              </c:pt>
              <c:pt idx="51">
                <c:v>8.4959660175673718E-2</c:v>
              </c:pt>
              <c:pt idx="52">
                <c:v>0.2179976452437985</c:v>
              </c:pt>
              <c:pt idx="53">
                <c:v>0.46260940887439295</c:v>
              </c:pt>
              <c:pt idx="54">
                <c:v>0.54680841091168686</c:v>
              </c:pt>
              <c:pt idx="55">
                <c:v>0.14052470449453497</c:v>
              </c:pt>
              <c:pt idx="56">
                <c:v>0.24998434050016441</c:v>
              </c:pt>
              <c:pt idx="57">
                <c:v>0.62767230095843951</c:v>
              </c:pt>
              <c:pt idx="58">
                <c:v>0.65548794189819592</c:v>
              </c:pt>
              <c:pt idx="59">
                <c:v>7.164089431901971E-2</c:v>
              </c:pt>
              <c:pt idx="60">
                <c:v>0.12753065270532982</c:v>
              </c:pt>
              <c:pt idx="61">
                <c:v>0.40909090909090912</c:v>
              </c:pt>
              <c:pt idx="62">
                <c:v>0.22081623409978404</c:v>
              </c:pt>
              <c:pt idx="63">
                <c:v>3.7884262798690331E-2</c:v>
              </c:pt>
              <c:pt idx="64">
                <c:v>0.57881645664164783</c:v>
              </c:pt>
              <c:pt idx="65">
                <c:v>0.43523337660636235</c:v>
              </c:pt>
              <c:pt idx="66">
                <c:v>0.54118476449650466</c:v>
              </c:pt>
              <c:pt idx="67">
                <c:v>0.43008734839589802</c:v>
              </c:pt>
              <c:pt idx="68">
                <c:v>0.11566520123723734</c:v>
              </c:pt>
              <c:pt idx="69">
                <c:v>0.29519886124278849</c:v>
              </c:pt>
              <c:pt idx="70">
                <c:v>0.19130951993717502</c:v>
              </c:pt>
              <c:pt idx="71">
                <c:v>0.17359414681339944</c:v>
              </c:pt>
              <c:pt idx="72">
                <c:v>0.42973244064180216</c:v>
              </c:pt>
              <c:pt idx="73">
                <c:v>0.63955918868960371</c:v>
              </c:pt>
              <c:pt idx="74">
                <c:v>0.49234779159701952</c:v>
              </c:pt>
              <c:pt idx="75">
                <c:v>0.72608401611427897</c:v>
              </c:pt>
              <c:pt idx="76">
                <c:v>0.56033117825570655</c:v>
              </c:pt>
              <c:pt idx="77">
                <c:v>0.20368412265568483</c:v>
              </c:pt>
              <c:pt idx="78">
                <c:v>0.44235604635817416</c:v>
              </c:pt>
              <c:pt idx="79">
                <c:v>3.2649358147316829E-2</c:v>
              </c:pt>
              <c:pt idx="80">
                <c:v>0.5924919598103191</c:v>
              </c:pt>
              <c:pt idx="81">
                <c:v>0.38263262448301688</c:v>
              </c:pt>
              <c:pt idx="82">
                <c:v>0.33921478801732324</c:v>
              </c:pt>
              <c:pt idx="83">
                <c:v>0.66160949053785467</c:v>
              </c:pt>
              <c:pt idx="84">
                <c:v>0.50447090521138471</c:v>
              </c:pt>
              <c:pt idx="85">
                <c:v>0.3963750489629525</c:v>
              </c:pt>
              <c:pt idx="86">
                <c:v>0.23971725083413989</c:v>
              </c:pt>
              <c:pt idx="87">
                <c:v>0.64699703630446226</c:v>
              </c:pt>
              <c:pt idx="88">
                <c:v>0.37303754266211603</c:v>
              </c:pt>
              <c:pt idx="89">
                <c:v>0.21969927273577627</c:v>
              </c:pt>
              <c:pt idx="90">
                <c:v>0.31251465678603868</c:v>
              </c:pt>
              <c:pt idx="91">
                <c:v>0.34298669503449786</c:v>
              </c:pt>
              <c:pt idx="92">
                <c:v>0.38884183690928381</c:v>
              </c:pt>
              <c:pt idx="93">
                <c:v>0.37096782977611004</c:v>
              </c:pt>
              <c:pt idx="94">
                <c:v>1.2144963326084552</c:v>
              </c:pt>
              <c:pt idx="95">
                <c:v>0.3067190359511896</c:v>
              </c:pt>
              <c:pt idx="96">
                <c:v>0.27474619289340102</c:v>
              </c:pt>
              <c:pt idx="97">
                <c:v>0.41392050000470637</c:v>
              </c:pt>
              <c:pt idx="98">
                <c:v>0.45291797637918807</c:v>
              </c:pt>
              <c:pt idx="99">
                <c:v>0.58653431831151026</c:v>
              </c:pt>
              <c:pt idx="100">
                <c:v>0.12311569027986936</c:v>
              </c:pt>
              <c:pt idx="101">
                <c:v>0.12600428054000659</c:v>
              </c:pt>
              <c:pt idx="102">
                <c:v>0.37674202220730935</c:v>
              </c:pt>
              <c:pt idx="103">
                <c:v>0.31338514576751675</c:v>
              </c:pt>
              <c:pt idx="104">
                <c:v>0.20959295280444246</c:v>
              </c:pt>
              <c:pt idx="105">
                <c:v>0.34445264200297476</c:v>
              </c:pt>
              <c:pt idx="106">
                <c:v>0.22949292197886184</c:v>
              </c:pt>
              <c:pt idx="107">
                <c:v>0.29406135042717996</c:v>
              </c:pt>
              <c:pt idx="108">
                <c:v>0.17770238652316328</c:v>
              </c:pt>
              <c:pt idx="109">
                <c:v>0.2658610466200616</c:v>
              </c:pt>
              <c:pt idx="110">
                <c:v>0.2116168361930203</c:v>
              </c:pt>
              <c:pt idx="111">
                <c:v>0.10027346639823038</c:v>
              </c:pt>
              <c:pt idx="112">
                <c:v>0.53193765196918985</c:v>
              </c:pt>
              <c:pt idx="113">
                <c:v>0.14176248215714263</c:v>
              </c:pt>
              <c:pt idx="114">
                <c:v>0.2613214015083174</c:v>
              </c:pt>
              <c:pt idx="115">
                <c:v>0.49302894191013868</c:v>
              </c:pt>
              <c:pt idx="116">
                <c:v>0.43812405446293501</c:v>
              </c:pt>
              <c:pt idx="117">
                <c:v>0.49486777806355076</c:v>
              </c:pt>
              <c:pt idx="118">
                <c:v>0.18246537591859807</c:v>
              </c:pt>
              <c:pt idx="119">
                <c:v>0.27482441807348168</c:v>
              </c:pt>
              <c:pt idx="120">
                <c:v>0.43699714186323541</c:v>
              </c:pt>
            </c:numLit>
          </c:xVal>
          <c:yVal>
            <c:numLit>
              <c:formatCode>General</c:formatCode>
              <c:ptCount val="121"/>
              <c:pt idx="0">
                <c:v>-0.54548989880029453</c:v>
              </c:pt>
              <c:pt idx="1">
                <c:v>-4.0689278259712989</c:v>
              </c:pt>
              <c:pt idx="2">
                <c:v>-1.0920694535671727</c:v>
              </c:pt>
              <c:pt idx="3">
                <c:v>5.1192898668821591</c:v>
              </c:pt>
              <c:pt idx="4">
                <c:v>-0.98690938743806944</c:v>
              </c:pt>
              <c:pt idx="5">
                <c:v>0.27742105621333746</c:v>
              </c:pt>
              <c:pt idx="6">
                <c:v>-4.7395497736912766</c:v>
              </c:pt>
              <c:pt idx="7">
                <c:v>-2.1146246183109403</c:v>
              </c:pt>
              <c:pt idx="8">
                <c:v>1.9884450002136429</c:v>
              </c:pt>
              <c:pt idx="9">
                <c:v>-3.9765861156260129E-2</c:v>
              </c:pt>
              <c:pt idx="10">
                <c:v>-1.2158357264380903</c:v>
              </c:pt>
              <c:pt idx="11">
                <c:v>1.8984052047235087</c:v>
              </c:pt>
              <c:pt idx="12">
                <c:v>4.5603946621349021</c:v>
              </c:pt>
              <c:pt idx="13">
                <c:v>8.1770638936887892</c:v>
              </c:pt>
              <c:pt idx="14">
                <c:v>-4.835616865548114</c:v>
              </c:pt>
              <c:pt idx="15">
                <c:v>0.42174442643972654</c:v>
              </c:pt>
              <c:pt idx="16">
                <c:v>-2.1339531267191783</c:v>
              </c:pt>
              <c:pt idx="17">
                <c:v>2.9898722385197871</c:v>
              </c:pt>
              <c:pt idx="18">
                <c:v>0.13724448871282746</c:v>
              </c:pt>
              <c:pt idx="19">
                <c:v>2.111463395102696</c:v>
              </c:pt>
              <c:pt idx="20">
                <c:v>0.24634193657383818</c:v>
              </c:pt>
              <c:pt idx="21">
                <c:v>7.4068121677027374</c:v>
              </c:pt>
              <c:pt idx="22">
                <c:v>7.4090505781213727</c:v>
              </c:pt>
              <c:pt idx="23">
                <c:v>-0.59015906187834144</c:v>
              </c:pt>
              <c:pt idx="24">
                <c:v>3.7507836547355939</c:v>
              </c:pt>
              <c:pt idx="25">
                <c:v>-0.79690179597881539</c:v>
              </c:pt>
              <c:pt idx="26">
                <c:v>2.8719390550644519</c:v>
              </c:pt>
              <c:pt idx="27">
                <c:v>2.2075288743551278</c:v>
              </c:pt>
              <c:pt idx="28">
                <c:v>1.9160466084086138</c:v>
              </c:pt>
              <c:pt idx="29">
                <c:v>7.5097334723446671</c:v>
              </c:pt>
              <c:pt idx="30">
                <c:v>0.84095350667035351</c:v>
              </c:pt>
              <c:pt idx="31">
                <c:v>0.3563029227306842</c:v>
              </c:pt>
              <c:pt idx="32">
                <c:v>-1.162205490989586</c:v>
              </c:pt>
              <c:pt idx="33">
                <c:v>0.21180866740302706</c:v>
              </c:pt>
              <c:pt idx="34">
                <c:v>2.309885896545282</c:v>
              </c:pt>
              <c:pt idx="35">
                <c:v>-0.87160015679467051</c:v>
              </c:pt>
              <c:pt idx="36">
                <c:v>3.6226385163891628</c:v>
              </c:pt>
              <c:pt idx="37">
                <c:v>-1.673856911461618</c:v>
              </c:pt>
              <c:pt idx="38">
                <c:v>-1.846724440460827</c:v>
              </c:pt>
              <c:pt idx="39">
                <c:v>-1.3213476537317206</c:v>
              </c:pt>
              <c:pt idx="40">
                <c:v>-0.91119770005740319</c:v>
              </c:pt>
              <c:pt idx="41">
                <c:v>-0.67252277928945947</c:v>
              </c:pt>
              <c:pt idx="42">
                <c:v>0.80004851460366178</c:v>
              </c:pt>
              <c:pt idx="43">
                <c:v>-0.92041267499971546</c:v>
              </c:pt>
              <c:pt idx="44">
                <c:v>6.7854838792762493</c:v>
              </c:pt>
              <c:pt idx="45">
                <c:v>4.3557265981980855</c:v>
              </c:pt>
              <c:pt idx="46">
                <c:v>2.4989360443165536</c:v>
              </c:pt>
              <c:pt idx="47">
                <c:v>-1.5250786130750855</c:v>
              </c:pt>
              <c:pt idx="48">
                <c:v>-1.4106310793287982</c:v>
              </c:pt>
              <c:pt idx="49">
                <c:v>3.4609241804874227</c:v>
              </c:pt>
              <c:pt idx="50">
                <c:v>-3.2315720088891999</c:v>
              </c:pt>
              <c:pt idx="51">
                <c:v>1.1833477695987749</c:v>
              </c:pt>
              <c:pt idx="52">
                <c:v>2.6585017155953024</c:v>
              </c:pt>
              <c:pt idx="53">
                <c:v>1.0050921018914423</c:v>
              </c:pt>
              <c:pt idx="54">
                <c:v>-2.6626907789712506</c:v>
              </c:pt>
              <c:pt idx="55">
                <c:v>-0.43356477414355687</c:v>
              </c:pt>
              <c:pt idx="56">
                <c:v>3.1446137466410349</c:v>
              </c:pt>
              <c:pt idx="57">
                <c:v>3.851669924748732</c:v>
              </c:pt>
              <c:pt idx="58">
                <c:v>7.3382683279412753</c:v>
              </c:pt>
              <c:pt idx="59">
                <c:v>-4.5054454280243172</c:v>
              </c:pt>
              <c:pt idx="60">
                <c:v>3.0475483480295562</c:v>
              </c:pt>
              <c:pt idx="61">
                <c:v>3.1188625206292215</c:v>
              </c:pt>
              <c:pt idx="62">
                <c:v>-1.1049153899470765</c:v>
              </c:pt>
              <c:pt idx="63">
                <c:v>-2.1840494977135423</c:v>
              </c:pt>
              <c:pt idx="64">
                <c:v>-2.1438639204675245</c:v>
              </c:pt>
              <c:pt idx="65">
                <c:v>3.3340139032151122</c:v>
              </c:pt>
              <c:pt idx="66">
                <c:v>3.5771640113334886</c:v>
              </c:pt>
              <c:pt idx="67">
                <c:v>3.1318167585115297E-2</c:v>
              </c:pt>
              <c:pt idx="68">
                <c:v>-0.67812659939018971</c:v>
              </c:pt>
              <c:pt idx="69">
                <c:v>3.3398352224887002</c:v>
              </c:pt>
              <c:pt idx="70">
                <c:v>2.6262108377740496</c:v>
              </c:pt>
              <c:pt idx="71">
                <c:v>5.2848667552992667</c:v>
              </c:pt>
              <c:pt idx="72">
                <c:v>-3.2827704680198799E-2</c:v>
              </c:pt>
              <c:pt idx="73">
                <c:v>0.57314329727771707</c:v>
              </c:pt>
              <c:pt idx="74">
                <c:v>0.23703530139299112</c:v>
              </c:pt>
              <c:pt idx="75">
                <c:v>-2.7993716942740425</c:v>
              </c:pt>
              <c:pt idx="76">
                <c:v>-1.407533402695532</c:v>
              </c:pt>
              <c:pt idx="77">
                <c:v>4.3594083692755063</c:v>
              </c:pt>
              <c:pt idx="78">
                <c:v>-1.5517537147024498</c:v>
              </c:pt>
              <c:pt idx="79">
                <c:v>3.2488265624509163</c:v>
              </c:pt>
              <c:pt idx="80">
                <c:v>-0.97003687472755384</c:v>
              </c:pt>
              <c:pt idx="81">
                <c:v>1.9069357442727366</c:v>
              </c:pt>
              <c:pt idx="82">
                <c:v>-2.3522146551244809</c:v>
              </c:pt>
              <c:pt idx="83">
                <c:v>-0.98379537499285696</c:v>
              </c:pt>
              <c:pt idx="84">
                <c:v>-0.83850509555620789</c:v>
              </c:pt>
              <c:pt idx="85">
                <c:v>1.1961973436488762</c:v>
              </c:pt>
              <c:pt idx="86">
                <c:v>-1.1552458566277619</c:v>
              </c:pt>
              <c:pt idx="87">
                <c:v>-4.6784936957041117</c:v>
              </c:pt>
              <c:pt idx="88">
                <c:v>-2.2839015977044435</c:v>
              </c:pt>
              <c:pt idx="89">
                <c:v>1.5337083945261121</c:v>
              </c:pt>
              <c:pt idx="90">
                <c:v>0.5955655446079664</c:v>
              </c:pt>
              <c:pt idx="91">
                <c:v>-2.2046802070958584</c:v>
              </c:pt>
              <c:pt idx="92">
                <c:v>-0.9063609113780009</c:v>
              </c:pt>
              <c:pt idx="93">
                <c:v>-0.34894431008012639</c:v>
              </c:pt>
              <c:pt idx="94">
                <c:v>-0.83823186027014529</c:v>
              </c:pt>
              <c:pt idx="95">
                <c:v>-2.5410068578980289</c:v>
              </c:pt>
              <c:pt idx="96">
                <c:v>-8.5818946855936495E-2</c:v>
              </c:pt>
              <c:pt idx="97">
                <c:v>-2.0374998041173287</c:v>
              </c:pt>
              <c:pt idx="98">
                <c:v>-3.2597299019143584</c:v>
              </c:pt>
              <c:pt idx="99">
                <c:v>-4.3882659613645796</c:v>
              </c:pt>
              <c:pt idx="100">
                <c:v>3.3442918731210494</c:v>
              </c:pt>
              <c:pt idx="101">
                <c:v>-2.3998290161697957</c:v>
              </c:pt>
              <c:pt idx="102">
                <c:v>-1.892572856275764</c:v>
              </c:pt>
              <c:pt idx="103">
                <c:v>-4.2249057486363331</c:v>
              </c:pt>
              <c:pt idx="104">
                <c:v>-1.3938825088486801</c:v>
              </c:pt>
              <c:pt idx="105">
                <c:v>-4.3732064880621433</c:v>
              </c:pt>
              <c:pt idx="106">
                <c:v>-2.0642828783776932</c:v>
              </c:pt>
              <c:pt idx="107">
                <c:v>-3.2506489574377189</c:v>
              </c:pt>
              <c:pt idx="108">
                <c:v>-7.6275511116515666</c:v>
              </c:pt>
              <c:pt idx="109">
                <c:v>-1.831511835067118</c:v>
              </c:pt>
              <c:pt idx="110">
                <c:v>5.1278468100250265</c:v>
              </c:pt>
              <c:pt idx="111">
                <c:v>-1.313332973449032</c:v>
              </c:pt>
              <c:pt idx="112">
                <c:v>-6.596345084677556</c:v>
              </c:pt>
              <c:pt idx="113">
                <c:v>-3.2752527771053614</c:v>
              </c:pt>
              <c:pt idx="114">
                <c:v>-5.9393947750324454</c:v>
              </c:pt>
              <c:pt idx="115">
                <c:v>-3.096324262305675</c:v>
              </c:pt>
              <c:pt idx="116">
                <c:v>-4.3513921128374822</c:v>
              </c:pt>
              <c:pt idx="117">
                <c:v>-3.5072179240630059</c:v>
              </c:pt>
              <c:pt idx="118">
                <c:v>-1.7957087082930614</c:v>
              </c:pt>
              <c:pt idx="119">
                <c:v>-2.0760440637943218</c:v>
              </c:pt>
              <c:pt idx="120">
                <c:v>-2.8133300968458053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B7-4A3C-A10C-94B28E7C4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78136"/>
        <c:axId val="711678528"/>
      </c:scatterChart>
      <c:valAx>
        <c:axId val="71167813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8528"/>
        <c:crossesAt val="-10"/>
        <c:crossBetween val="midCat"/>
      </c:valAx>
      <c:valAx>
        <c:axId val="7116785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813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15'!$AA$2</c:f>
          <c:strCache>
            <c:ptCount val="1"/>
            <c:pt idx="0">
              <c:v>Forecasts and 95.0% confidence limits for means and forecasts
Model 15 for EV_Rev    (6 variables, n=121)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15'!$CG$51</c:f>
              </c:numRef>
            </c:plus>
            <c:minus>
              <c:numRef>
                <c:f>'Model 15'!$CG$51</c:f>
              </c:numRef>
            </c:minus>
          </c:errBars>
          <c:val>
            <c:numRef>
              <c:f>'Model 15'!$B$51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4-4EAE-8732-206C6FB48EA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15'!$A$51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15'!$H$50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15'!$H$51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24-4EAE-8732-206C6FB48EA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15'!$A$51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15'!$G$50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15'!$G$51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24-4EAE-8732-206C6FB48EA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15'!$A$51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678920"/>
        <c:axId val="711679704"/>
      </c:lineChart>
      <c:catAx>
        <c:axId val="711678920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11679704"/>
        <c:crossesAt val="0"/>
        <c:auto val="1"/>
        <c:lblAlgn val="ctr"/>
        <c:lblOffset val="100"/>
        <c:noMultiLvlLbl val="0"/>
      </c:catAx>
      <c:valAx>
        <c:axId val="7116797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1167892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15'!$AA$3</c:f>
          <c:strCache>
            <c:ptCount val="1"/>
            <c:pt idx="0">
              <c:v>Actual and Predicted -vs- Observation #
Model 15 for EV_Rev    (6 variables, n=121)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6.0739128685507477</c:v>
              </c:pt>
              <c:pt idx="1">
                <c:v>8.405979501872979</c:v>
              </c:pt>
              <c:pt idx="2">
                <c:v>4.2819173577627767</c:v>
              </c:pt>
              <c:pt idx="3">
                <c:v>16.244587217549903</c:v>
              </c:pt>
              <c:pt idx="4">
                <c:v>3.0304767971825153</c:v>
              </c:pt>
              <c:pt idx="5">
                <c:v>4.9626469266478219</c:v>
              </c:pt>
              <c:pt idx="6">
                <c:v>5.0403782767313832</c:v>
              </c:pt>
              <c:pt idx="7">
                <c:v>4.3851549979818829</c:v>
              </c:pt>
              <c:pt idx="8">
                <c:v>6.8486821580377111</c:v>
              </c:pt>
              <c:pt idx="9">
                <c:v>8.8228827508875813</c:v>
              </c:pt>
              <c:pt idx="10">
                <c:v>6.1711440295976496</c:v>
              </c:pt>
              <c:pt idx="11">
                <c:v>7.5790309498922568</c:v>
              </c:pt>
              <c:pt idx="12">
                <c:v>13.781501875059311</c:v>
              </c:pt>
              <c:pt idx="13">
                <c:v>14.998912459019817</c:v>
              </c:pt>
              <c:pt idx="14">
                <c:v>6.4165872222518496</c:v>
              </c:pt>
              <c:pt idx="15">
                <c:v>3.9623645009432589</c:v>
              </c:pt>
              <c:pt idx="16">
                <c:v>5.4928569017809679</c:v>
              </c:pt>
              <c:pt idx="17">
                <c:v>8.6072936991121516</c:v>
              </c:pt>
              <c:pt idx="18">
                <c:v>8.6317822551499823</c:v>
              </c:pt>
              <c:pt idx="19">
                <c:v>8.4314404888257499</c:v>
              </c:pt>
              <c:pt idx="20">
                <c:v>7.494461652207109</c:v>
              </c:pt>
              <c:pt idx="21">
                <c:v>14.87319186873027</c:v>
              </c:pt>
              <c:pt idx="22">
                <c:v>13.80264657246844</c:v>
              </c:pt>
              <c:pt idx="23">
                <c:v>3.3505499743254004</c:v>
              </c:pt>
              <c:pt idx="24">
                <c:v>9.6667303011646322</c:v>
              </c:pt>
              <c:pt idx="25">
                <c:v>5.397203530724207</c:v>
              </c:pt>
              <c:pt idx="26">
                <c:v>12.341002906740716</c:v>
              </c:pt>
              <c:pt idx="27">
                <c:v>9.7835447500662127</c:v>
              </c:pt>
              <c:pt idx="28">
                <c:v>11.057836911899347</c:v>
              </c:pt>
              <c:pt idx="29">
                <c:v>17.244657073674794</c:v>
              </c:pt>
              <c:pt idx="30">
                <c:v>6.7995780656109917</c:v>
              </c:pt>
              <c:pt idx="31">
                <c:v>8.4313421144344218</c:v>
              </c:pt>
              <c:pt idx="32">
                <c:v>7.7263998579922211</c:v>
              </c:pt>
              <c:pt idx="33">
                <c:v>3.7845551496307817</c:v>
              </c:pt>
              <c:pt idx="34">
                <c:v>10.734431432785303</c:v>
              </c:pt>
              <c:pt idx="35">
                <c:v>8.8058083841738704</c:v>
              </c:pt>
              <c:pt idx="36">
                <c:v>11.578912315589761</c:v>
              </c:pt>
              <c:pt idx="37">
                <c:v>3.6876907194425934</c:v>
              </c:pt>
              <c:pt idx="38">
                <c:v>8.0903977346864426</c:v>
              </c:pt>
              <c:pt idx="39">
                <c:v>6.6975160973945673</c:v>
              </c:pt>
              <c:pt idx="40">
                <c:v>3.5961818133555128</c:v>
              </c:pt>
              <c:pt idx="41">
                <c:v>4.5666477547702611</c:v>
              </c:pt>
              <c:pt idx="42">
                <c:v>4.2973055477195112</c:v>
              </c:pt>
              <c:pt idx="43">
                <c:v>3.553216316167136</c:v>
              </c:pt>
              <c:pt idx="44">
                <c:v>14.861419475569958</c:v>
              </c:pt>
              <c:pt idx="45">
                <c:v>16.751270540623491</c:v>
              </c:pt>
              <c:pt idx="46">
                <c:v>8.482147237151251</c:v>
              </c:pt>
              <c:pt idx="47">
                <c:v>4.0279244294026775</c:v>
              </c:pt>
              <c:pt idx="48">
                <c:v>9.1242249141037206</c:v>
              </c:pt>
              <c:pt idx="49">
                <c:v>15.777604713227186</c:v>
              </c:pt>
              <c:pt idx="50">
                <c:v>3.2369381488124351</c:v>
              </c:pt>
              <c:pt idx="51">
                <c:v>5.0692676563895098</c:v>
              </c:pt>
              <c:pt idx="52">
                <c:v>7.0573659717429269</c:v>
              </c:pt>
              <c:pt idx="53">
                <c:v>5.2193951657931921</c:v>
              </c:pt>
              <c:pt idx="54">
                <c:v>4.6597305248887695</c:v>
              </c:pt>
              <c:pt idx="55">
                <c:v>5.4855305487078994</c:v>
              </c:pt>
              <c:pt idx="56">
                <c:v>9.9139302995662302</c:v>
              </c:pt>
              <c:pt idx="57">
                <c:v>11.85648084293884</c:v>
              </c:pt>
              <c:pt idx="58">
                <c:v>22.467830979838748</c:v>
              </c:pt>
              <c:pt idx="59">
                <c:v>5.0521327571755377</c:v>
              </c:pt>
              <c:pt idx="60">
                <c:v>9.2367482147325468</c:v>
              </c:pt>
              <c:pt idx="61">
                <c:v>14.554801675289482</c:v>
              </c:pt>
              <c:pt idx="62">
                <c:v>6.473576229902072</c:v>
              </c:pt>
              <c:pt idx="63">
                <c:v>5.291464596351231</c:v>
              </c:pt>
              <c:pt idx="64">
                <c:v>3.1700619223842232</c:v>
              </c:pt>
              <c:pt idx="65">
                <c:v>13.117476745709421</c:v>
              </c:pt>
              <c:pt idx="66">
                <c:v>10.673920095443743</c:v>
              </c:pt>
              <c:pt idx="67">
                <c:v>7.2006525678528055</c:v>
              </c:pt>
              <c:pt idx="68">
                <c:v>5.5497190152101465</c:v>
              </c:pt>
              <c:pt idx="69">
                <c:v>9.1623513917404615</c:v>
              </c:pt>
              <c:pt idx="70">
                <c:v>9.5690336011449766</c:v>
              </c:pt>
              <c:pt idx="71">
                <c:v>12.179941347200387</c:v>
              </c:pt>
              <c:pt idx="72">
                <c:v>6.7534491374941066</c:v>
              </c:pt>
              <c:pt idx="73">
                <c:v>9.0514543449026164</c:v>
              </c:pt>
              <c:pt idx="74">
                <c:v>9.679609598549451</c:v>
              </c:pt>
              <c:pt idx="75">
                <c:v>3.9945480509117797</c:v>
              </c:pt>
              <c:pt idx="76">
                <c:v>6.7505558121124158</c:v>
              </c:pt>
              <c:pt idx="77">
                <c:v>10.876286242974013</c:v>
              </c:pt>
              <c:pt idx="78">
                <c:v>4.4908074310281174</c:v>
              </c:pt>
              <c:pt idx="79">
                <c:v>8.8287788008931152</c:v>
              </c:pt>
              <c:pt idx="80">
                <c:v>4.7603930115540498</c:v>
              </c:pt>
              <c:pt idx="81">
                <c:v>11.848405086788029</c:v>
              </c:pt>
              <c:pt idx="82">
                <c:v>6.8716627546177129</c:v>
              </c:pt>
              <c:pt idx="83">
                <c:v>8.9161560112089067</c:v>
              </c:pt>
              <c:pt idx="84">
                <c:v>6.524921793063541</c:v>
              </c:pt>
              <c:pt idx="85">
                <c:v>6.8152068050041343</c:v>
              </c:pt>
              <c:pt idx="86">
                <c:v>3.4921278591528968</c:v>
              </c:pt>
              <c:pt idx="87">
                <c:v>4.4463076619771114</c:v>
              </c:pt>
              <c:pt idx="88">
                <c:v>6.0297203138158766</c:v>
              </c:pt>
              <c:pt idx="89">
                <c:v>10.497366882585414</c:v>
              </c:pt>
              <c:pt idx="90">
                <c:v>5.6924428545236712</c:v>
              </c:pt>
              <c:pt idx="91">
                <c:v>4.6560804107299809</c:v>
              </c:pt>
              <c:pt idx="92">
                <c:v>5.194544536837423</c:v>
              </c:pt>
              <c:pt idx="93">
                <c:v>6.5848614235065375</c:v>
              </c:pt>
              <c:pt idx="94">
                <c:v>10.66609874313516</c:v>
              </c:pt>
              <c:pt idx="95">
                <c:v>2.2672898692591894</c:v>
              </c:pt>
              <c:pt idx="96">
                <c:v>4.3861318210659901</c:v>
              </c:pt>
              <c:pt idx="97">
                <c:v>4.7822922843776761</c:v>
              </c:pt>
              <c:pt idx="98">
                <c:v>5.4709495393238363</c:v>
              </c:pt>
              <c:pt idx="99">
                <c:v>3.6840805425402654</c:v>
              </c:pt>
              <c:pt idx="100">
                <c:v>13.079168592601427</c:v>
              </c:pt>
              <c:pt idx="101">
                <c:v>6.5029585116891679</c:v>
              </c:pt>
              <c:pt idx="102">
                <c:v>3.1261234370689972</c:v>
              </c:pt>
              <c:pt idx="103">
                <c:v>2.2580376340856949</c:v>
              </c:pt>
              <c:pt idx="104">
                <c:v>17.748484580908862</c:v>
              </c:pt>
              <c:pt idx="105">
                <c:v>1.4192394945218827</c:v>
              </c:pt>
              <c:pt idx="106">
                <c:v>2.0845468026345038</c:v>
              </c:pt>
              <c:pt idx="107">
                <c:v>2.9872603654706951</c:v>
              </c:pt>
              <c:pt idx="108">
                <c:v>10.846570118058157</c:v>
              </c:pt>
              <c:pt idx="109">
                <c:v>3.0324282434353118</c:v>
              </c:pt>
              <c:pt idx="110">
                <c:v>13.295965615260796</c:v>
              </c:pt>
              <c:pt idx="111">
                <c:v>1.3798672786228776</c:v>
              </c:pt>
              <c:pt idx="112">
                <c:v>1.8922186261158191</c:v>
              </c:pt>
              <c:pt idx="113">
                <c:v>2.5730514031152456</c:v>
              </c:pt>
              <c:pt idx="114">
                <c:v>5.505567784072456</c:v>
              </c:pt>
              <c:pt idx="115">
                <c:v>4.1829782557931896</c:v>
              </c:pt>
              <c:pt idx="116">
                <c:v>1.2564512643181329</c:v>
              </c:pt>
              <c:pt idx="117">
                <c:v>2.094648772085701</c:v>
              </c:pt>
              <c:pt idx="118">
                <c:v>2.3407707391181458</c:v>
              </c:pt>
              <c:pt idx="119">
                <c:v>3.1716395354047759</c:v>
              </c:pt>
              <c:pt idx="120">
                <c:v>2.1984070980367059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73-4A80-9692-651F88522129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6.4939828153684314</c:v>
              </c:pt>
              <c:pt idx="1">
                <c:v>12.543038858286822</c:v>
              </c:pt>
              <c:pt idx="2">
                <c:v>5.3065827472256029</c:v>
              </c:pt>
              <c:pt idx="3">
                <c:v>10.183796393105402</c:v>
              </c:pt>
              <c:pt idx="4">
                <c:v>3.646194488124272</c:v>
              </c:pt>
              <c:pt idx="5">
                <c:v>4.6004325145493308</c:v>
              </c:pt>
              <c:pt idx="6">
                <c:v>10.526368904144332</c:v>
              </c:pt>
              <c:pt idx="7">
                <c:v>5.6173598289835551</c:v>
              </c:pt>
              <c:pt idx="8">
                <c:v>4.7611516625762693</c:v>
              </c:pt>
              <c:pt idx="9">
                <c:v>9.1905221840187981</c:v>
              </c:pt>
              <c:pt idx="10">
                <c:v>6.0074526322151343</c:v>
              </c:pt>
              <c:pt idx="11">
                <c:v>5.7922537480812313</c:v>
              </c:pt>
              <c:pt idx="12">
                <c:v>9.4405429514580828</c:v>
              </c:pt>
              <c:pt idx="13">
                <c:v>6.5624089175826725</c:v>
              </c:pt>
              <c:pt idx="14">
                <c:v>11.400490769787028</c:v>
              </c:pt>
              <c:pt idx="15">
                <c:v>3.5353640610189814</c:v>
              </c:pt>
              <c:pt idx="16">
                <c:v>5.8581698287116417</c:v>
              </c:pt>
              <c:pt idx="17">
                <c:v>5.4743348240971414</c:v>
              </c:pt>
              <c:pt idx="18">
                <c:v>7.4294724484045149</c:v>
              </c:pt>
              <c:pt idx="19">
                <c:v>6.3761121982365463</c:v>
              </c:pt>
              <c:pt idx="20">
                <c:v>6.7046669138101036</c:v>
              </c:pt>
              <c:pt idx="21">
                <c:v>8.0224377182766311</c:v>
              </c:pt>
              <c:pt idx="22">
                <c:v>6.1660187148876773</c:v>
              </c:pt>
              <c:pt idx="23">
                <c:v>3.9713624658796665</c:v>
              </c:pt>
              <c:pt idx="24">
                <c:v>5.2046708211398443</c:v>
              </c:pt>
              <c:pt idx="25">
                <c:v>5.8484520202356798</c:v>
              </c:pt>
              <c:pt idx="26">
                <c:v>9.3843500823098935</c:v>
              </c:pt>
              <c:pt idx="27">
                <c:v>8.0409719983383265</c:v>
              </c:pt>
              <c:pt idx="28">
                <c:v>9.313569693465249</c:v>
              </c:pt>
              <c:pt idx="29">
                <c:v>10.306274119740115</c:v>
              </c:pt>
              <c:pt idx="30">
                <c:v>6.1140805950955492</c:v>
              </c:pt>
              <c:pt idx="31">
                <c:v>8.0831914266815286</c:v>
              </c:pt>
              <c:pt idx="32">
                <c:v>8.2348030118900848</c:v>
              </c:pt>
              <c:pt idx="33">
                <c:v>3.3136487277819211</c:v>
              </c:pt>
              <c:pt idx="34">
                <c:v>8.914235119741738</c:v>
              </c:pt>
              <c:pt idx="35">
                <c:v>9.2201959257713071</c:v>
              </c:pt>
              <c:pt idx="36">
                <c:v>8.064593303255494</c:v>
              </c:pt>
              <c:pt idx="37">
                <c:v>6.0870116240069745</c:v>
              </c:pt>
              <c:pt idx="38">
                <c:v>9.5496840230835236</c:v>
              </c:pt>
              <c:pt idx="39">
                <c:v>7.7780983621624333</c:v>
              </c:pt>
              <c:pt idx="40">
                <c:v>4.4717331827550169</c:v>
              </c:pt>
              <c:pt idx="41">
                <c:v>5.0521461360717987</c:v>
              </c:pt>
              <c:pt idx="42">
                <c:v>3.5230658933295311</c:v>
              </c:pt>
              <c:pt idx="43">
                <c:v>4.4609183184546968</c:v>
              </c:pt>
              <c:pt idx="44">
                <c:v>8.3975556856588565</c:v>
              </c:pt>
              <c:pt idx="45">
                <c:v>12.772285663848386</c:v>
              </c:pt>
              <c:pt idx="46">
                <c:v>6.3450289115422054</c:v>
              </c:pt>
              <c:pt idx="47">
                <c:v>5.1045736429658399</c:v>
              </c:pt>
              <c:pt idx="48">
                <c:v>11.395508353066189</c:v>
              </c:pt>
              <c:pt idx="49">
                <c:v>12.074265825100072</c:v>
              </c:pt>
              <c:pt idx="50">
                <c:v>5.6894982891108405</c:v>
              </c:pt>
              <c:pt idx="51">
                <c:v>3.9321519165816818</c:v>
              </c:pt>
              <c:pt idx="52">
                <c:v>4.3601602155376895</c:v>
              </c:pt>
              <c:pt idx="53">
                <c:v>4.6090500163759494</c:v>
              </c:pt>
              <c:pt idx="54">
                <c:v>7.3222335941721077</c:v>
              </c:pt>
              <c:pt idx="55">
                <c:v>5.9272067247518923</c:v>
              </c:pt>
              <c:pt idx="56">
                <c:v>6.6105799819395861</c:v>
              </c:pt>
              <c:pt idx="57">
                <c:v>8.2852440401129108</c:v>
              </c:pt>
              <c:pt idx="58">
                <c:v>15.112600464785791</c:v>
              </c:pt>
              <c:pt idx="59">
                <c:v>10.526238597353084</c:v>
              </c:pt>
              <c:pt idx="60">
                <c:v>6.1249542412511886</c:v>
              </c:pt>
              <c:pt idx="61">
                <c:v>12.065176554320322</c:v>
              </c:pt>
              <c:pt idx="62">
                <c:v>7.5625407364914246</c:v>
              </c:pt>
              <c:pt idx="63">
                <c:v>7.7531914502456312</c:v>
              </c:pt>
              <c:pt idx="64">
                <c:v>5.6707274259550795</c:v>
              </c:pt>
              <c:pt idx="65">
                <c:v>9.7478701244129251</c:v>
              </c:pt>
              <c:pt idx="66">
                <c:v>7.7977520442430173</c:v>
              </c:pt>
              <c:pt idx="67">
                <c:v>7.4001620517005833</c:v>
              </c:pt>
              <c:pt idx="68">
                <c:v>5.9618982436651313</c:v>
              </c:pt>
              <c:pt idx="69">
                <c:v>6.0884170401847149</c:v>
              </c:pt>
              <c:pt idx="70">
                <c:v>6.9411137545735873</c:v>
              </c:pt>
              <c:pt idx="71">
                <c:v>7.1836493602607376</c:v>
              </c:pt>
              <c:pt idx="72">
                <c:v>7.0771733369017671</c:v>
              </c:pt>
              <c:pt idx="73">
                <c:v>9.5576800285276153</c:v>
              </c:pt>
              <c:pt idx="74">
                <c:v>10.164138191720392</c:v>
              </c:pt>
              <c:pt idx="75">
                <c:v>5.0875383873622173</c:v>
              </c:pt>
              <c:pt idx="76">
                <c:v>8.5038349146682091</c:v>
              </c:pt>
              <c:pt idx="77">
                <c:v>6.368968453155242</c:v>
              </c:pt>
              <c:pt idx="78">
                <c:v>6.1932868934362082</c:v>
              </c:pt>
              <c:pt idx="79">
                <c:v>6.0777749360180069</c:v>
              </c:pt>
              <c:pt idx="80">
                <c:v>5.944985308878822</c:v>
              </c:pt>
              <c:pt idx="81">
                <c:v>10.647347289943331</c:v>
              </c:pt>
              <c:pt idx="82">
                <c:v>9.6268986518970721</c:v>
              </c:pt>
              <c:pt idx="83">
                <c:v>9.6116325845052533</c:v>
              </c:pt>
              <c:pt idx="84">
                <c:v>7.4889743351022897</c:v>
              </c:pt>
              <c:pt idx="85">
                <c:v>5.9428882314013585</c:v>
              </c:pt>
              <c:pt idx="86">
                <c:v>4.3096280871940795</c:v>
              </c:pt>
              <c:pt idx="87">
                <c:v>9.2744193262713281</c:v>
              </c:pt>
              <c:pt idx="88">
                <c:v>8.1393119742877253</c:v>
              </c:pt>
              <c:pt idx="89">
                <c:v>8.946335587748047</c:v>
              </c:pt>
              <c:pt idx="90">
                <c:v>5.4837437672202114</c:v>
              </c:pt>
              <c:pt idx="91">
                <c:v>6.8254324276570753</c:v>
              </c:pt>
              <c:pt idx="92">
                <c:v>6.2471684596192958</c:v>
              </c:pt>
              <c:pt idx="93">
                <c:v>6.6553513309850496</c:v>
              </c:pt>
              <c:pt idx="94">
                <c:v>10.555021675811302</c:v>
              </c:pt>
              <c:pt idx="95">
                <c:v>4.8799794284873173</c:v>
              </c:pt>
              <c:pt idx="96">
                <c:v>4.3515956800622835</c:v>
              </c:pt>
              <c:pt idx="97">
                <c:v>6.9401449695453392</c:v>
              </c:pt>
              <c:pt idx="98">
                <c:v>8.7604976358817854</c:v>
              </c:pt>
              <c:pt idx="99">
                <c:v>8.8131825649408864</c:v>
              </c:pt>
              <c:pt idx="100">
                <c:v>9.7845175918826097</c:v>
              </c:pt>
              <c:pt idx="101">
                <c:v>9.3226842777977961</c:v>
              </c:pt>
              <c:pt idx="102">
                <c:v>5.1134467310004919</c:v>
              </c:pt>
              <c:pt idx="103">
                <c:v>5.871595839867414</c:v>
              </c:pt>
              <c:pt idx="104">
                <c:v>18.937745863256076</c:v>
              </c:pt>
              <c:pt idx="105">
                <c:v>5.9963857364276354</c:v>
              </c:pt>
              <c:pt idx="106">
                <c:v>4.1863089328463348</c:v>
              </c:pt>
              <c:pt idx="107">
                <c:v>6.6711074774619448</c:v>
              </c:pt>
              <c:pt idx="108">
                <c:v>17.896046035367036</c:v>
              </c:pt>
              <c:pt idx="109">
                <c:v>5.0152223858213762</c:v>
              </c:pt>
              <c:pt idx="110">
                <c:v>8.5272808519363839</c:v>
              </c:pt>
              <c:pt idx="111">
                <c:v>3.0539391865252963</c:v>
              </c:pt>
              <c:pt idx="112">
                <c:v>7.6727968070411796</c:v>
              </c:pt>
              <c:pt idx="113">
                <c:v>5.5078379755462654</c:v>
              </c:pt>
              <c:pt idx="114">
                <c:v>11.732324617933218</c:v>
              </c:pt>
              <c:pt idx="115">
                <c:v>7.3370958542230351</c:v>
              </c:pt>
              <c:pt idx="116">
                <c:v>5.2152142861585951</c:v>
              </c:pt>
              <c:pt idx="117">
                <c:v>5.8565318559723307</c:v>
              </c:pt>
              <c:pt idx="118">
                <c:v>4.2764408444115194</c:v>
              </c:pt>
              <c:pt idx="119">
                <c:v>5.286589283554072</c:v>
              </c:pt>
              <c:pt idx="120">
                <c:v>4.6693026472300128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73-4A80-9692-651F88522129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15'!$CG$51</c:f>
              </c:numRef>
            </c:plus>
            <c:minus>
              <c:numRef>
                <c:f>'Model 15'!$CG$51</c:f>
              </c:numRef>
            </c:minus>
          </c:errBars>
          <c:xVal>
            <c:numRef>
              <c:f>'Model 15'!$A$51:$A$51</c:f>
            </c:numRef>
          </c:xVal>
          <c:yVal>
            <c:numRef>
              <c:f>'Model 15'!$B$51:$B$51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73-4A80-9692-651F88522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80488"/>
        <c:axId val="711680880"/>
      </c:scatterChart>
      <c:valAx>
        <c:axId val="71168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680880"/>
        <c:crossesAt val="0"/>
        <c:crossBetween val="midCat"/>
      </c:valAx>
      <c:valAx>
        <c:axId val="7116808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68048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cat>
          <c: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C8D-4DAD-B277-68611DD26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1681664"/>
        <c:axId val="711682056"/>
      </c:barChart>
      <c:catAx>
        <c:axId val="71168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0.22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1682056"/>
        <c:crossesAt val="0"/>
        <c:auto val="1"/>
        <c:lblAlgn val="ctr"/>
        <c:lblOffset val="100"/>
        <c:noMultiLvlLbl val="0"/>
      </c:catAx>
      <c:valAx>
        <c:axId val="7116820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68166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6.4939828153684314</c:v>
              </c:pt>
              <c:pt idx="1">
                <c:v>12.543038858286822</c:v>
              </c:pt>
              <c:pt idx="2">
                <c:v>5.3065827472256029</c:v>
              </c:pt>
              <c:pt idx="3">
                <c:v>10.183796393105402</c:v>
              </c:pt>
              <c:pt idx="4">
                <c:v>3.646194488124272</c:v>
              </c:pt>
              <c:pt idx="5">
                <c:v>4.6004325145493308</c:v>
              </c:pt>
              <c:pt idx="6">
                <c:v>10.526368904144332</c:v>
              </c:pt>
              <c:pt idx="7">
                <c:v>5.6173598289835551</c:v>
              </c:pt>
              <c:pt idx="8">
                <c:v>4.7611516625762693</c:v>
              </c:pt>
              <c:pt idx="9">
                <c:v>9.1905221840187981</c:v>
              </c:pt>
              <c:pt idx="10">
                <c:v>6.0074526322151343</c:v>
              </c:pt>
              <c:pt idx="11">
                <c:v>5.7922537480812313</c:v>
              </c:pt>
              <c:pt idx="12">
                <c:v>9.4405429514580828</c:v>
              </c:pt>
              <c:pt idx="13">
                <c:v>6.5624089175826725</c:v>
              </c:pt>
              <c:pt idx="14">
                <c:v>11.400490769787028</c:v>
              </c:pt>
              <c:pt idx="15">
                <c:v>3.5353640610189814</c:v>
              </c:pt>
              <c:pt idx="16">
                <c:v>5.8581698287116417</c:v>
              </c:pt>
              <c:pt idx="17">
                <c:v>5.4743348240971414</c:v>
              </c:pt>
              <c:pt idx="18">
                <c:v>7.4294724484045149</c:v>
              </c:pt>
              <c:pt idx="19">
                <c:v>6.3761121982365463</c:v>
              </c:pt>
              <c:pt idx="20">
                <c:v>6.7046669138101036</c:v>
              </c:pt>
              <c:pt idx="21">
                <c:v>8.0224377182766311</c:v>
              </c:pt>
              <c:pt idx="22">
                <c:v>6.1660187148876773</c:v>
              </c:pt>
              <c:pt idx="23">
                <c:v>3.9713624658796665</c:v>
              </c:pt>
              <c:pt idx="24">
                <c:v>5.2046708211398443</c:v>
              </c:pt>
              <c:pt idx="25">
                <c:v>5.8484520202356798</c:v>
              </c:pt>
              <c:pt idx="26">
                <c:v>9.3843500823098935</c:v>
              </c:pt>
              <c:pt idx="27">
                <c:v>8.0409719983383265</c:v>
              </c:pt>
              <c:pt idx="28">
                <c:v>9.313569693465249</c:v>
              </c:pt>
              <c:pt idx="29">
                <c:v>10.306274119740115</c:v>
              </c:pt>
              <c:pt idx="30">
                <c:v>6.1140805950955492</c:v>
              </c:pt>
              <c:pt idx="31">
                <c:v>8.0831914266815286</c:v>
              </c:pt>
              <c:pt idx="32">
                <c:v>8.2348030118900848</c:v>
              </c:pt>
              <c:pt idx="33">
                <c:v>3.3136487277819211</c:v>
              </c:pt>
              <c:pt idx="34">
                <c:v>8.914235119741738</c:v>
              </c:pt>
              <c:pt idx="35">
                <c:v>9.2201959257713071</c:v>
              </c:pt>
              <c:pt idx="36">
                <c:v>8.064593303255494</c:v>
              </c:pt>
              <c:pt idx="37">
                <c:v>6.0870116240069745</c:v>
              </c:pt>
              <c:pt idx="38">
                <c:v>9.5496840230835236</c:v>
              </c:pt>
              <c:pt idx="39">
                <c:v>7.7780983621624333</c:v>
              </c:pt>
              <c:pt idx="40">
                <c:v>4.4717331827550169</c:v>
              </c:pt>
              <c:pt idx="41">
                <c:v>5.0521461360717987</c:v>
              </c:pt>
              <c:pt idx="42">
                <c:v>3.5230658933295311</c:v>
              </c:pt>
              <c:pt idx="43">
                <c:v>4.4609183184546968</c:v>
              </c:pt>
              <c:pt idx="44">
                <c:v>8.3975556856588565</c:v>
              </c:pt>
              <c:pt idx="45">
                <c:v>12.772285663848386</c:v>
              </c:pt>
              <c:pt idx="46">
                <c:v>6.3450289115422054</c:v>
              </c:pt>
              <c:pt idx="47">
                <c:v>5.1045736429658399</c:v>
              </c:pt>
              <c:pt idx="48">
                <c:v>11.395508353066189</c:v>
              </c:pt>
              <c:pt idx="49">
                <c:v>12.074265825100072</c:v>
              </c:pt>
              <c:pt idx="50">
                <c:v>5.6894982891108405</c:v>
              </c:pt>
              <c:pt idx="51">
                <c:v>3.9321519165816818</c:v>
              </c:pt>
              <c:pt idx="52">
                <c:v>4.3601602155376895</c:v>
              </c:pt>
              <c:pt idx="53">
                <c:v>4.6090500163759494</c:v>
              </c:pt>
              <c:pt idx="54">
                <c:v>7.3222335941721077</c:v>
              </c:pt>
              <c:pt idx="55">
                <c:v>5.9272067247518923</c:v>
              </c:pt>
              <c:pt idx="56">
                <c:v>6.6105799819395861</c:v>
              </c:pt>
              <c:pt idx="57">
                <c:v>8.2852440401129108</c:v>
              </c:pt>
              <c:pt idx="58">
                <c:v>15.112600464785791</c:v>
              </c:pt>
              <c:pt idx="59">
                <c:v>10.526238597353084</c:v>
              </c:pt>
              <c:pt idx="60">
                <c:v>6.1249542412511886</c:v>
              </c:pt>
              <c:pt idx="61">
                <c:v>12.065176554320322</c:v>
              </c:pt>
              <c:pt idx="62">
                <c:v>7.5625407364914246</c:v>
              </c:pt>
              <c:pt idx="63">
                <c:v>7.7531914502456312</c:v>
              </c:pt>
              <c:pt idx="64">
                <c:v>5.6707274259550795</c:v>
              </c:pt>
              <c:pt idx="65">
                <c:v>9.7478701244129251</c:v>
              </c:pt>
              <c:pt idx="66">
                <c:v>7.7977520442430173</c:v>
              </c:pt>
              <c:pt idx="67">
                <c:v>7.4001620517005833</c:v>
              </c:pt>
              <c:pt idx="68">
                <c:v>5.9618982436651313</c:v>
              </c:pt>
              <c:pt idx="69">
                <c:v>6.0884170401847149</c:v>
              </c:pt>
              <c:pt idx="70">
                <c:v>6.9411137545735873</c:v>
              </c:pt>
              <c:pt idx="71">
                <c:v>7.1836493602607376</c:v>
              </c:pt>
              <c:pt idx="72">
                <c:v>7.0771733369017671</c:v>
              </c:pt>
              <c:pt idx="73">
                <c:v>9.5576800285276153</c:v>
              </c:pt>
              <c:pt idx="74">
                <c:v>10.164138191720392</c:v>
              </c:pt>
              <c:pt idx="75">
                <c:v>5.0875383873622173</c:v>
              </c:pt>
              <c:pt idx="76">
                <c:v>8.5038349146682091</c:v>
              </c:pt>
              <c:pt idx="77">
                <c:v>6.368968453155242</c:v>
              </c:pt>
              <c:pt idx="78">
                <c:v>6.1932868934362082</c:v>
              </c:pt>
              <c:pt idx="79">
                <c:v>6.0777749360180069</c:v>
              </c:pt>
              <c:pt idx="80">
                <c:v>5.944985308878822</c:v>
              </c:pt>
              <c:pt idx="81">
                <c:v>10.647347289943331</c:v>
              </c:pt>
              <c:pt idx="82">
                <c:v>9.6268986518970721</c:v>
              </c:pt>
              <c:pt idx="83">
                <c:v>9.6116325845052533</c:v>
              </c:pt>
              <c:pt idx="84">
                <c:v>7.4889743351022897</c:v>
              </c:pt>
              <c:pt idx="85">
                <c:v>5.9428882314013585</c:v>
              </c:pt>
              <c:pt idx="86">
                <c:v>4.3096280871940795</c:v>
              </c:pt>
              <c:pt idx="87">
                <c:v>9.2744193262713281</c:v>
              </c:pt>
              <c:pt idx="88">
                <c:v>8.1393119742877253</c:v>
              </c:pt>
              <c:pt idx="89">
                <c:v>8.946335587748047</c:v>
              </c:pt>
              <c:pt idx="90">
                <c:v>5.4837437672202114</c:v>
              </c:pt>
              <c:pt idx="91">
                <c:v>6.8254324276570753</c:v>
              </c:pt>
              <c:pt idx="92">
                <c:v>6.2471684596192958</c:v>
              </c:pt>
              <c:pt idx="93">
                <c:v>6.6553513309850496</c:v>
              </c:pt>
              <c:pt idx="94">
                <c:v>10.555021675811302</c:v>
              </c:pt>
              <c:pt idx="95">
                <c:v>4.8799794284873173</c:v>
              </c:pt>
              <c:pt idx="96">
                <c:v>4.3515956800622835</c:v>
              </c:pt>
              <c:pt idx="97">
                <c:v>6.9401449695453392</c:v>
              </c:pt>
              <c:pt idx="98">
                <c:v>8.7604976358817854</c:v>
              </c:pt>
              <c:pt idx="99">
                <c:v>8.8131825649408864</c:v>
              </c:pt>
              <c:pt idx="100">
                <c:v>9.7845175918826097</c:v>
              </c:pt>
              <c:pt idx="101">
                <c:v>9.3226842777977961</c:v>
              </c:pt>
              <c:pt idx="102">
                <c:v>5.1134467310004919</c:v>
              </c:pt>
              <c:pt idx="103">
                <c:v>5.871595839867414</c:v>
              </c:pt>
              <c:pt idx="104">
                <c:v>18.937745863256076</c:v>
              </c:pt>
              <c:pt idx="105">
                <c:v>5.9963857364276354</c:v>
              </c:pt>
              <c:pt idx="106">
                <c:v>4.1863089328463348</c:v>
              </c:pt>
              <c:pt idx="107">
                <c:v>6.6711074774619448</c:v>
              </c:pt>
              <c:pt idx="108">
                <c:v>17.896046035367036</c:v>
              </c:pt>
              <c:pt idx="109">
                <c:v>5.0152223858213762</c:v>
              </c:pt>
              <c:pt idx="110">
                <c:v>8.5272808519363839</c:v>
              </c:pt>
              <c:pt idx="111">
                <c:v>3.0539391865252963</c:v>
              </c:pt>
              <c:pt idx="112">
                <c:v>7.6727968070411796</c:v>
              </c:pt>
              <c:pt idx="113">
                <c:v>5.5078379755462654</c:v>
              </c:pt>
              <c:pt idx="114">
                <c:v>11.732324617933218</c:v>
              </c:pt>
              <c:pt idx="115">
                <c:v>7.3370958542230351</c:v>
              </c:pt>
              <c:pt idx="116">
                <c:v>5.2152142861585951</c:v>
              </c:pt>
              <c:pt idx="117">
                <c:v>5.8565318559723307</c:v>
              </c:pt>
              <c:pt idx="118">
                <c:v>4.2764408444115194</c:v>
              </c:pt>
              <c:pt idx="119">
                <c:v>5.286589283554072</c:v>
              </c:pt>
              <c:pt idx="120">
                <c:v>4.6693026472300128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53-41ED-A859-DEA1CB309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82840"/>
        <c:axId val="711683232"/>
      </c:scatterChart>
      <c:valAx>
        <c:axId val="711682840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1683232"/>
        <c:crossesAt val="-8"/>
        <c:crossBetween val="midCat"/>
      </c:valAx>
      <c:valAx>
        <c:axId val="7116832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68284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-8.50</c:v>
              </c:pt>
              <c:pt idx="1">
                <c:v>-7.65</c:v>
              </c:pt>
              <c:pt idx="2">
                <c:v>-6.80</c:v>
              </c:pt>
              <c:pt idx="3">
                <c:v>-5.95</c:v>
              </c:pt>
              <c:pt idx="4">
                <c:v>-5.10</c:v>
              </c:pt>
              <c:pt idx="5">
                <c:v>-4.25</c:v>
              </c:pt>
              <c:pt idx="6">
                <c:v>-3.40</c:v>
              </c:pt>
              <c:pt idx="7">
                <c:v>-2.55</c:v>
              </c:pt>
              <c:pt idx="8">
                <c:v>-1.70</c:v>
              </c:pt>
              <c:pt idx="9">
                <c:v>-0.85</c:v>
              </c:pt>
              <c:pt idx="10">
                <c:v>0.00</c:v>
              </c:pt>
              <c:pt idx="11">
                <c:v>0.85</c:v>
              </c:pt>
              <c:pt idx="12">
                <c:v>1.70</c:v>
              </c:pt>
              <c:pt idx="13">
                <c:v>2.55</c:v>
              </c:pt>
              <c:pt idx="14">
                <c:v>3.40</c:v>
              </c:pt>
              <c:pt idx="15">
                <c:v>4.25</c:v>
              </c:pt>
              <c:pt idx="16">
                <c:v>5.10</c:v>
              </c:pt>
              <c:pt idx="17">
                <c:v>5.95</c:v>
              </c:pt>
              <c:pt idx="18">
                <c:v>6.80</c:v>
              </c:pt>
              <c:pt idx="19">
                <c:v>7.65</c:v>
              </c:pt>
              <c:pt idx="20">
                <c:v>8.50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2</c:v>
              </c:pt>
              <c:pt idx="4">
                <c:v>5</c:v>
              </c:pt>
              <c:pt idx="5">
                <c:v>3</c:v>
              </c:pt>
              <c:pt idx="6">
                <c:v>5</c:v>
              </c:pt>
              <c:pt idx="7">
                <c:v>13</c:v>
              </c:pt>
              <c:pt idx="8">
                <c:v>10</c:v>
              </c:pt>
              <c:pt idx="9">
                <c:v>22</c:v>
              </c:pt>
              <c:pt idx="10">
                <c:v>14</c:v>
              </c:pt>
              <c:pt idx="11">
                <c:v>10</c:v>
              </c:pt>
              <c:pt idx="12">
                <c:v>7</c:v>
              </c:pt>
              <c:pt idx="13">
                <c:v>7</c:v>
              </c:pt>
              <c:pt idx="14">
                <c:v>9</c:v>
              </c:pt>
              <c:pt idx="15">
                <c:v>4</c:v>
              </c:pt>
              <c:pt idx="16">
                <c:v>2</c:v>
              </c:pt>
              <c:pt idx="17">
                <c:v>1</c:v>
              </c:pt>
              <c:pt idx="18">
                <c:v>3</c:v>
              </c:pt>
              <c:pt idx="19">
                <c:v>2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36-408A-983D-EA7C4AB77136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-8.50</c:v>
              </c:pt>
              <c:pt idx="1">
                <c:v>-7.65</c:v>
              </c:pt>
              <c:pt idx="2">
                <c:v>-6.80</c:v>
              </c:pt>
              <c:pt idx="3">
                <c:v>-5.95</c:v>
              </c:pt>
              <c:pt idx="4">
                <c:v>-5.10</c:v>
              </c:pt>
              <c:pt idx="5">
                <c:v>-4.25</c:v>
              </c:pt>
              <c:pt idx="6">
                <c:v>-3.40</c:v>
              </c:pt>
              <c:pt idx="7">
                <c:v>-2.55</c:v>
              </c:pt>
              <c:pt idx="8">
                <c:v>-1.70</c:v>
              </c:pt>
              <c:pt idx="9">
                <c:v>-0.85</c:v>
              </c:pt>
              <c:pt idx="10">
                <c:v>0.00</c:v>
              </c:pt>
              <c:pt idx="11">
                <c:v>0.85</c:v>
              </c:pt>
              <c:pt idx="12">
                <c:v>1.70</c:v>
              </c:pt>
              <c:pt idx="13">
                <c:v>2.55</c:v>
              </c:pt>
              <c:pt idx="14">
                <c:v>3.40</c:v>
              </c:pt>
              <c:pt idx="15">
                <c:v>4.25</c:v>
              </c:pt>
              <c:pt idx="16">
                <c:v>5.10</c:v>
              </c:pt>
              <c:pt idx="17">
                <c:v>5.95</c:v>
              </c:pt>
              <c:pt idx="18">
                <c:v>6.80</c:v>
              </c:pt>
              <c:pt idx="19">
                <c:v>7.65</c:v>
              </c:pt>
              <c:pt idx="20">
                <c:v>8.50</c:v>
              </c:pt>
            </c:strLit>
          </c:cat>
          <c:val>
            <c:numLit>
              <c:formatCode>General</c:formatCode>
              <c:ptCount val="21"/>
              <c:pt idx="0">
                <c:v>0.32947184480732883</c:v>
              </c:pt>
              <c:pt idx="1">
                <c:v>0.6633269210162932</c:v>
              </c:pt>
              <c:pt idx="2">
                <c:v>1.2406342826629537</c:v>
              </c:pt>
              <c:pt idx="3">
                <c:v>2.1555974648655614</c:v>
              </c:pt>
              <c:pt idx="4">
                <c:v>3.4793656815131317</c:v>
              </c:pt>
              <c:pt idx="5">
                <c:v>5.2172506731494721</c:v>
              </c:pt>
              <c:pt idx="6">
                <c:v>7.267635493996675</c:v>
              </c:pt>
              <c:pt idx="7">
                <c:v>9.4049146692382095</c:v>
              </c:pt>
              <c:pt idx="8">
                <c:v>11.306475550490354</c:v>
              </c:pt>
              <c:pt idx="9">
                <c:v>12.62730215446669</c:v>
              </c:pt>
              <c:pt idx="10">
                <c:v>13.101016577964899</c:v>
              </c:pt>
              <c:pt idx="11">
                <c:v>12.627302154466719</c:v>
              </c:pt>
              <c:pt idx="12">
                <c:v>11.306475550490347</c:v>
              </c:pt>
              <c:pt idx="13">
                <c:v>9.4049146692381953</c:v>
              </c:pt>
              <c:pt idx="14">
                <c:v>7.2676354939966927</c:v>
              </c:pt>
              <c:pt idx="15">
                <c:v>5.217250673149465</c:v>
              </c:pt>
              <c:pt idx="16">
                <c:v>3.47936568151313</c:v>
              </c:pt>
              <c:pt idx="17">
                <c:v>2.1555974648655507</c:v>
              </c:pt>
              <c:pt idx="18">
                <c:v>1.2406342826629668</c:v>
              </c:pt>
              <c:pt idx="19">
                <c:v>0.6633269210162922</c:v>
              </c:pt>
              <c:pt idx="20">
                <c:v>0.32947184480731551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36-408A-983D-EA7C4AB77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1684016"/>
        <c:axId val="711684408"/>
      </c:barChart>
      <c:catAx>
        <c:axId val="71168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84408"/>
        <c:crosses val="autoZero"/>
        <c:auto val="1"/>
        <c:lblAlgn val="ctr"/>
        <c:lblOffset val="100"/>
        <c:noMultiLvlLbl val="0"/>
      </c:catAx>
      <c:valAx>
        <c:axId val="7116844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168401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-2.2578076528543507</c:v>
              </c:pt>
              <c:pt idx="1">
                <c:v>-1.9943070090408757</c:v>
              </c:pt>
              <c:pt idx="2">
                <c:v>-1.8514048147565718</c:v>
              </c:pt>
              <c:pt idx="3">
                <c:v>-1.7570542501815714</c:v>
              </c:pt>
              <c:pt idx="4">
                <c:v>-1.7532477879867359</c:v>
              </c:pt>
              <c:pt idx="5">
                <c:v>-1.6427498915221046</c:v>
              </c:pt>
              <c:pt idx="6">
                <c:v>-1.5962456929718207</c:v>
              </c:pt>
              <c:pt idx="7">
                <c:v>-1.5463486353238369</c:v>
              </c:pt>
              <c:pt idx="8">
                <c:v>-1.4659693762246997</c:v>
              </c:pt>
              <c:pt idx="9">
                <c:v>-1.32501825451865</c:v>
              </c:pt>
              <c:pt idx="10">
                <c:v>-1.2679134663900404</c:v>
              </c:pt>
              <c:pt idx="11">
                <c:v>-1.2048567178005161</c:v>
              </c:pt>
              <c:pt idx="12">
                <c:v>-1.1798633400501632</c:v>
              </c:pt>
              <c:pt idx="13">
                <c:v>-1.1573511941527668</c:v>
              </c:pt>
              <c:pt idx="14">
                <c:v>-1.0535771671486613</c:v>
              </c:pt>
              <c:pt idx="15">
                <c:v>-1.010201458274655</c:v>
              </c:pt>
              <c:pt idx="16">
                <c:v>-0.93995407040960222</c:v>
              </c:pt>
              <c:pt idx="17">
                <c:v>-0.90310237077893518</c:v>
              </c:pt>
              <c:pt idx="18">
                <c:v>-0.88244754181260243</c:v>
              </c:pt>
              <c:pt idx="19">
                <c:v>-0.85274705185048194</c:v>
              </c:pt>
              <c:pt idx="20">
                <c:v>-0.83679277020777987</c:v>
              </c:pt>
              <c:pt idx="21">
                <c:v>-0.80091368172891264</c:v>
              </c:pt>
              <c:pt idx="22">
                <c:v>-0.79137895438078165</c:v>
              </c:pt>
              <c:pt idx="23">
                <c:v>-0.78844240269163646</c:v>
              </c:pt>
              <c:pt idx="24">
                <c:v>-0.78550648570272341</c:v>
              </c:pt>
              <c:pt idx="25">
                <c:v>-0.76845501190773458</c:v>
              </c:pt>
              <c:pt idx="26">
                <c:v>-0.72744714507067321</c:v>
              </c:pt>
              <c:pt idx="27">
                <c:v>-0.69480052744442977</c:v>
              </c:pt>
              <c:pt idx="28">
                <c:v>-0.69111751901178786</c:v>
              </c:pt>
              <c:pt idx="29">
                <c:v>-0.67737655717770928</c:v>
              </c:pt>
              <c:pt idx="30">
                <c:v>-0.67566046771166799</c:v>
              </c:pt>
              <c:pt idx="31">
                <c:v>-0.67315282408727906</c:v>
              </c:pt>
              <c:pt idx="32">
                <c:v>-0.6365003291545599</c:v>
              </c:pt>
              <c:pt idx="33">
                <c:v>-0.63504973152997601</c:v>
              </c:pt>
              <c:pt idx="34">
                <c:v>-0.61995683486229203</c:v>
              </c:pt>
              <c:pt idx="35">
                <c:v>-0.56154060553926277</c:v>
              </c:pt>
              <c:pt idx="36">
                <c:v>-0.54527048593985938</c:v>
              </c:pt>
              <c:pt idx="37">
                <c:v>-0.53617210831375794</c:v>
              </c:pt>
              <c:pt idx="38">
                <c:v>-0.46738052421152576</c:v>
              </c:pt>
              <c:pt idx="39">
                <c:v>-0.39465082652296379</c:v>
              </c:pt>
              <c:pt idx="40">
                <c:v>-0.38089685758540165</c:v>
              </c:pt>
              <c:pt idx="41">
                <c:v>-0.3794014740649263</c:v>
              </c:pt>
              <c:pt idx="42">
                <c:v>-0.35006317846613938</c:v>
              </c:pt>
              <c:pt idx="43">
                <c:v>-0.3487737848181478</c:v>
              </c:pt>
              <c:pt idx="44">
                <c:v>-0.34608911861676972</c:v>
              </c:pt>
              <c:pt idx="45">
                <c:v>-0.34482944013666539</c:v>
              </c:pt>
              <c:pt idx="46">
                <c:v>-0.3371346148724414</c:v>
              </c:pt>
              <c:pt idx="47">
                <c:v>-0.32818004984792187</c:v>
              </c:pt>
              <c:pt idx="48">
                <c:v>-0.3087669541255354</c:v>
              </c:pt>
              <c:pt idx="49">
                <c:v>-0.29071899121522671</c:v>
              </c:pt>
              <c:pt idx="50">
                <c:v>-0.28042177964513931</c:v>
              </c:pt>
              <c:pt idx="51">
                <c:v>-0.26182914768877924</c:v>
              </c:pt>
              <c:pt idx="52">
                <c:v>-0.22274738547782022</c:v>
              </c:pt>
              <c:pt idx="53">
                <c:v>-0.19883395742614085</c:v>
              </c:pt>
              <c:pt idx="54">
                <c:v>-0.19720219359750693</c:v>
              </c:pt>
              <c:pt idx="55">
                <c:v>-0.16283147074627982</c:v>
              </c:pt>
              <c:pt idx="56">
                <c:v>-0.1621340701020893</c:v>
              </c:pt>
              <c:pt idx="57">
                <c:v>-0.15549552528572486</c:v>
              </c:pt>
              <c:pt idx="58">
                <c:v>-0.15518492133607062</c:v>
              </c:pt>
              <c:pt idx="59">
                <c:v>-0.14452596262601408</c:v>
              </c:pt>
              <c:pt idx="60">
                <c:v>-0.14146014002360888</c:v>
              </c:pt>
              <c:pt idx="61">
                <c:v>-0.13454009231102526</c:v>
              </c:pt>
              <c:pt idx="62">
                <c:v>-0.13272013035308861</c:v>
              </c:pt>
              <c:pt idx="63">
                <c:v>-0.13201285134803736</c:v>
              </c:pt>
              <c:pt idx="64">
                <c:v>-0.11774763618620454</c:v>
              </c:pt>
              <c:pt idx="65">
                <c:v>-0.11700250228325704</c:v>
              </c:pt>
              <c:pt idx="66">
                <c:v>-0.10368245574711968</c:v>
              </c:pt>
              <c:pt idx="67">
                <c:v>-6.3898940110216573E-2</c:v>
              </c:pt>
              <c:pt idx="68">
                <c:v>-2.2576522626767973E-2</c:v>
              </c:pt>
              <c:pt idx="69">
                <c:v>1.1061242619010586E-2</c:v>
              </c:pt>
              <c:pt idx="70">
                <c:v>3.5575786853125964E-2</c:v>
              </c:pt>
              <c:pt idx="71">
                <c:v>5.2427115724902502E-2</c:v>
              </c:pt>
              <c:pt idx="72">
                <c:v>6.6842188268280534E-2</c:v>
              </c:pt>
              <c:pt idx="73">
                <c:v>0.11150577665283569</c:v>
              </c:pt>
              <c:pt idx="74">
                <c:v>0.11601010929083506</c:v>
              </c:pt>
              <c:pt idx="75">
                <c:v>0.1367597921238442</c:v>
              </c:pt>
              <c:pt idx="76">
                <c:v>0.15082200939477736</c:v>
              </c:pt>
              <c:pt idx="77">
                <c:v>0.19548147485023923</c:v>
              </c:pt>
              <c:pt idx="78">
                <c:v>0.21955127630720447</c:v>
              </c:pt>
              <c:pt idx="79">
                <c:v>0.24797364191753019</c:v>
              </c:pt>
              <c:pt idx="80">
                <c:v>0.25295562754650747</c:v>
              </c:pt>
              <c:pt idx="81">
                <c:v>0.27938637911670477</c:v>
              </c:pt>
              <c:pt idx="82">
                <c:v>0.36419567208044951</c:v>
              </c:pt>
              <c:pt idx="83">
                <c:v>0.3846750477688774</c:v>
              </c:pt>
              <c:pt idx="84">
                <c:v>0.38507604176737692</c:v>
              </c:pt>
              <c:pt idx="85">
                <c:v>0.49676463447473607</c:v>
              </c:pt>
              <c:pt idx="86">
                <c:v>0.5581115732087828</c:v>
              </c:pt>
              <c:pt idx="87">
                <c:v>0.55865427736745632</c:v>
              </c:pt>
              <c:pt idx="88">
                <c:v>0.57226938392530347</c:v>
              </c:pt>
              <c:pt idx="89">
                <c:v>0.58297286401056125</c:v>
              </c:pt>
              <c:pt idx="90">
                <c:v>0.65828098401276169</c:v>
              </c:pt>
              <c:pt idx="91">
                <c:v>0.66859471306896057</c:v>
              </c:pt>
              <c:pt idx="92">
                <c:v>0.68447671390263987</c:v>
              </c:pt>
              <c:pt idx="93">
                <c:v>0.79737766563056056</c:v>
              </c:pt>
              <c:pt idx="94">
                <c:v>0.84167072989189695</c:v>
              </c:pt>
              <c:pt idx="95">
                <c:v>0.86386163583175235</c:v>
              </c:pt>
              <c:pt idx="96">
                <c:v>0.88109210557003237</c:v>
              </c:pt>
              <c:pt idx="97">
                <c:v>0.92117971790663089</c:v>
              </c:pt>
              <c:pt idx="98">
                <c:v>0.94695739827163183</c:v>
              </c:pt>
              <c:pt idx="99">
                <c:v>0.98452035083537159</c:v>
              </c:pt>
              <c:pt idx="100">
                <c:v>0.99664603863408241</c:v>
              </c:pt>
              <c:pt idx="101">
                <c:v>1.003424737818976</c:v>
              </c:pt>
              <c:pt idx="102">
                <c:v>1.0552115263834949</c:v>
              </c:pt>
              <c:pt idx="103">
                <c:v>1.0579977454612663</c:v>
              </c:pt>
              <c:pt idx="104">
                <c:v>1.0792183285557244</c:v>
              </c:pt>
              <c:pt idx="105">
                <c:v>1.1255668440738342</c:v>
              </c:pt>
              <c:pt idx="106">
                <c:v>1.1437964861724901</c:v>
              </c:pt>
              <c:pt idx="107">
                <c:v>1.1861061702752045</c:v>
              </c:pt>
              <c:pt idx="108">
                <c:v>1.2743901264087294</c:v>
              </c:pt>
              <c:pt idx="109">
                <c:v>1.3903232514587787</c:v>
              </c:pt>
              <c:pt idx="110">
                <c:v>1.4291093635421874</c:v>
              </c:pt>
              <c:pt idx="111">
                <c:v>1.443604704672045</c:v>
              </c:pt>
              <c:pt idx="112">
                <c:v>1.527315374785192</c:v>
              </c:pt>
              <c:pt idx="113">
                <c:v>1.6002134649909661</c:v>
              </c:pt>
              <c:pt idx="114">
                <c:v>1.9411513800878544</c:v>
              </c:pt>
              <c:pt idx="115">
                <c:v>2.0702476755804988</c:v>
              </c:pt>
              <c:pt idx="116">
                <c:v>2.1941610029107927</c:v>
              </c:pt>
              <c:pt idx="117">
                <c:v>2.2222267748108253</c:v>
              </c:pt>
              <c:pt idx="118">
                <c:v>2.3557348007416103</c:v>
              </c:pt>
              <c:pt idx="119">
                <c:v>2.4458608017244887</c:v>
              </c:pt>
              <c:pt idx="120">
                <c:v>2.7020451566364305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21-41A8-AA94-B2D1D30711C7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21-41A8-AA94-B2D1D3071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85192"/>
        <c:axId val="711685584"/>
      </c:scatterChart>
      <c:valAx>
        <c:axId val="711685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1685584"/>
        <c:crosses val="autoZero"/>
        <c:crossBetween val="midCat"/>
        <c:majorUnit val="1"/>
      </c:valAx>
      <c:valAx>
        <c:axId val="711685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685192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0.19092963381018804</c:v>
              </c:pt>
              <c:pt idx="1">
                <c:v>0.34420158714463439</c:v>
              </c:pt>
              <c:pt idx="2">
                <c:v>0.34715525554484089</c:v>
              </c:pt>
              <c:pt idx="3">
                <c:v>4.5932971932313299E-2</c:v>
              </c:pt>
              <c:pt idx="4">
                <c:v>0.26434638491816864</c:v>
              </c:pt>
              <c:pt idx="5">
                <c:v>0.30666060593348987</c:v>
              </c:pt>
              <c:pt idx="6">
                <c:v>0.25307575733177318</c:v>
              </c:pt>
              <c:pt idx="7">
                <c:v>0.21514513898538351</c:v>
              </c:pt>
              <c:pt idx="8">
                <c:v>0.50062601249283711</c:v>
              </c:pt>
              <c:pt idx="9">
                <c:v>-0.17765987856258086</c:v>
              </c:pt>
              <c:pt idx="10">
                <c:v>0.25035919713763116</c:v>
              </c:pt>
              <c:pt idx="11">
                <c:v>0.1310568696990225</c:v>
              </c:pt>
              <c:pt idx="12">
                <c:v>-4.8478571838612518E-2</c:v>
              </c:pt>
              <c:pt idx="13">
                <c:v>0.24562399507193719</c:v>
              </c:pt>
              <c:pt idx="14">
                <c:v>0.16291078586997595</c:v>
              </c:pt>
              <c:pt idx="15">
                <c:v>0.35220537069472913</c:v>
              </c:pt>
              <c:pt idx="16">
                <c:v>0.46475072954811325</c:v>
              </c:pt>
              <c:pt idx="17">
                <c:v>0.1382021117066432</c:v>
              </c:pt>
              <c:pt idx="18">
                <c:v>6.1528731478135174E-2</c:v>
              </c:pt>
              <c:pt idx="19">
                <c:v>0.11049378006511108</c:v>
              </c:pt>
              <c:pt idx="20">
                <c:v>-0.12485180339031537</c:v>
              </c:pt>
              <c:pt idx="21">
                <c:v>0.29743909980964922</c:v>
              </c:pt>
              <c:pt idx="22">
                <c:v>0.43761536213199226</c:v>
              </c:pt>
              <c:pt idx="23">
                <c:v>0.17174638575849141</c:v>
              </c:pt>
              <c:pt idx="24">
                <c:v>4.2780837645805925E-2</c:v>
              </c:pt>
              <c:pt idx="25">
                <c:v>-0.19213684348227064</c:v>
              </c:pt>
              <c:pt idx="26">
                <c:v>-0.13976900967206404</c:v>
              </c:pt>
              <c:pt idx="27">
                <c:v>3.4080313081651117E-3</c:v>
              </c:pt>
              <c:pt idx="28">
                <c:v>-0.16941854797937722</c:v>
              </c:pt>
              <c:pt idx="29">
                <c:v>-0.35956445966162343</c:v>
              </c:pt>
              <c:pt idx="30">
                <c:v>0.19625825432557015</c:v>
              </c:pt>
              <c:pt idx="31">
                <c:v>-3.7534647241411888E-2</c:v>
              </c:pt>
              <c:pt idx="32">
                <c:v>0.24663092218361932</c:v>
              </c:pt>
              <c:pt idx="33">
                <c:v>0.25324523902059848</c:v>
              </c:pt>
              <c:pt idx="34">
                <c:v>-5.5513968374604379E-2</c:v>
              </c:pt>
              <c:pt idx="35">
                <c:v>-0.2867072605783651</c:v>
              </c:pt>
              <c:pt idx="36">
                <c:v>-5.8953862534937762E-3</c:v>
              </c:pt>
              <c:pt idx="37">
                <c:v>0.35636412722889443</c:v>
              </c:pt>
              <c:pt idx="38">
                <c:v>-5.4056317346436011E-2</c:v>
              </c:pt>
              <c:pt idx="39">
                <c:v>0.13472280991789756</c:v>
              </c:pt>
              <c:pt idx="40">
                <c:v>0.34477556473804827</c:v>
              </c:pt>
              <c:pt idx="41">
                <c:v>1.9566177541594419E-2</c:v>
              </c:pt>
              <c:pt idx="42">
                <c:v>0.19488262938976889</c:v>
              </c:pt>
              <c:pt idx="43">
                <c:v>0.21546212246659341</c:v>
              </c:pt>
              <c:pt idx="44">
                <c:v>-0.15957917798215387</c:v>
              </c:pt>
              <c:pt idx="45">
                <c:v>-0.5601978766236132</c:v>
              </c:pt>
              <c:pt idx="46">
                <c:v>0.12320178424324617</c:v>
              </c:pt>
              <c:pt idx="47">
                <c:v>-0.1616257708135406</c:v>
              </c:pt>
              <c:pt idx="48">
                <c:v>-7.7149426348448957E-2</c:v>
              </c:pt>
              <c:pt idx="49">
                <c:v>-0.19213006120590004</c:v>
              </c:pt>
              <c:pt idx="50">
                <c:v>9.3039476783158506E-2</c:v>
              </c:pt>
              <c:pt idx="51">
                <c:v>0.27209922755812105</c:v>
              </c:pt>
              <c:pt idx="52">
                <c:v>0.13823535382241892</c:v>
              </c:pt>
              <c:pt idx="53">
                <c:v>3.0305247390167545E-2</c:v>
              </c:pt>
              <c:pt idx="54">
                <c:v>-0.18767712021459937</c:v>
              </c:pt>
              <c:pt idx="55">
                <c:v>0.1855197460953957</c:v>
              </c:pt>
              <c:pt idx="56">
                <c:v>0.2628016411155828</c:v>
              </c:pt>
              <c:pt idx="57">
                <c:v>-0.20314882317894153</c:v>
              </c:pt>
              <c:pt idx="58">
                <c:v>-0.40360259948046345</c:v>
              </c:pt>
              <c:pt idx="59">
                <c:v>0.21141868003285524</c:v>
              </c:pt>
              <c:pt idx="60">
                <c:v>0.3204203799588089</c:v>
              </c:pt>
              <c:pt idx="61">
                <c:v>-8.3431879773343209E-2</c:v>
              </c:pt>
              <c:pt idx="62">
                <c:v>-9.5939818062313938E-3</c:v>
              </c:pt>
              <c:pt idx="63">
                <c:v>0.33725429140417862</c:v>
              </c:pt>
              <c:pt idx="64">
                <c:v>2.8356900667701995E-2</c:v>
              </c:pt>
              <c:pt idx="65">
                <c:v>-0.23658039850886703</c:v>
              </c:pt>
              <c:pt idx="66">
                <c:v>-6.6416225436546669E-2</c:v>
              </c:pt>
              <c:pt idx="67">
                <c:v>0.11518518267148996</c:v>
              </c:pt>
              <c:pt idx="68">
                <c:v>0.2095776850470347</c:v>
              </c:pt>
              <c:pt idx="69">
                <c:v>4.7195455613744906E-2</c:v>
              </c:pt>
              <c:pt idx="70">
                <c:v>-3.5297233748913803E-2</c:v>
              </c:pt>
              <c:pt idx="71">
                <c:v>0.18834804692223969</c:v>
              </c:pt>
              <c:pt idx="72">
                <c:v>6.2447056988831899E-2</c:v>
              </c:pt>
              <c:pt idx="73">
                <c:v>-0.34254040686400428</c:v>
              </c:pt>
              <c:pt idx="74">
                <c:v>-0.17408844944329543</c:v>
              </c:pt>
              <c:pt idx="75">
                <c:v>-0.42935893194247121</c:v>
              </c:pt>
              <c:pt idx="76">
                <c:v>-8.4031534503232599E-2</c:v>
              </c:pt>
              <c:pt idx="77">
                <c:v>0.2457844064778229</c:v>
              </c:pt>
              <c:pt idx="78">
                <c:v>2.0510319938192006E-2</c:v>
              </c:pt>
              <c:pt idx="79">
                <c:v>0.10094083408446888</c:v>
              </c:pt>
              <c:pt idx="80">
                <c:v>-4.3202941148065041E-2</c:v>
              </c:pt>
              <c:pt idx="81">
                <c:v>-0.20080926173185265</c:v>
              </c:pt>
              <c:pt idx="82">
                <c:v>-5.4009471058260393E-2</c:v>
              </c:pt>
              <c:pt idx="83">
                <c:v>-0.29694347402076365</c:v>
              </c:pt>
              <c:pt idx="84">
                <c:v>-0.21380507217218181</c:v>
              </c:pt>
              <c:pt idx="85">
                <c:v>-0.148054296892001</c:v>
              </c:pt>
              <c:pt idx="86">
                <c:v>0.35425007028919331</c:v>
              </c:pt>
              <c:pt idx="87">
                <c:v>-0.52720814709237873</c:v>
              </c:pt>
              <c:pt idx="88">
                <c:v>-0.21606597921023002</c:v>
              </c:pt>
              <c:pt idx="89">
                <c:v>3.5092642393346273E-2</c:v>
              </c:pt>
              <c:pt idx="90">
                <c:v>0.10634750760020978</c:v>
              </c:pt>
              <c:pt idx="91">
                <c:v>0.1336569982156936</c:v>
              </c:pt>
              <c:pt idx="92">
                <c:v>4.1850597132395723E-2</c:v>
              </c:pt>
              <c:pt idx="93">
                <c:v>-0.24097986569870977</c:v>
              </c:pt>
              <c:pt idx="94">
                <c:v>-1.4617596107773396</c:v>
              </c:pt>
              <c:pt idx="95">
                <c:v>-6.6681664062389165E-2</c:v>
              </c:pt>
              <c:pt idx="96">
                <c:v>-4.4693393384950028E-2</c:v>
              </c:pt>
              <c:pt idx="97">
                <c:v>-6.748499114904602E-2</c:v>
              </c:pt>
              <c:pt idx="98">
                <c:v>-0.21769450921622832</c:v>
              </c:pt>
              <c:pt idx="99">
                <c:v>-0.32206534861783442</c:v>
              </c:pt>
              <c:pt idx="100">
                <c:v>0.31101734086808713</c:v>
              </c:pt>
              <c:pt idx="101">
                <c:v>0.210594336516299</c:v>
              </c:pt>
              <c:pt idx="102">
                <c:v>0.16492942904952795</c:v>
              </c:pt>
              <c:pt idx="103">
                <c:v>-0.1280555922593665</c:v>
              </c:pt>
              <c:pt idx="104">
                <c:v>-0.29354885163447586</c:v>
              </c:pt>
              <c:pt idx="105">
                <c:v>9.3816454472644931E-2</c:v>
              </c:pt>
              <c:pt idx="106">
                <c:v>2.0635727792309023E-2</c:v>
              </c:pt>
              <c:pt idx="107">
                <c:v>9.2239978466538378E-2</c:v>
              </c:pt>
              <c:pt idx="108">
                <c:v>0.28234674777725782</c:v>
              </c:pt>
              <c:pt idx="109">
                <c:v>-8.3200956968570536E-2</c:v>
              </c:pt>
              <c:pt idx="110">
                <c:v>3.130244186444741E-2</c:v>
              </c:pt>
              <c:pt idx="111">
                <c:v>0.15434104903624257</c:v>
              </c:pt>
              <c:pt idx="112">
                <c:v>-0.25936626435609172</c:v>
              </c:pt>
              <c:pt idx="113">
                <c:v>5.2352119966745631E-2</c:v>
              </c:pt>
              <c:pt idx="114">
                <c:v>0.11639635938702053</c:v>
              </c:pt>
              <c:pt idx="115">
                <c:v>4.9642175244845543E-2</c:v>
              </c:pt>
              <c:pt idx="116">
                <c:v>-4.0006784613153233E-2</c:v>
              </c:pt>
              <c:pt idx="117">
                <c:v>-3.383291636465665E-2</c:v>
              </c:pt>
              <c:pt idx="118">
                <c:v>0.14979331543244773</c:v>
              </c:pt>
              <c:pt idx="119">
                <c:v>-5.2773514104278572E-2</c:v>
              </c:pt>
              <c:pt idx="120">
                <c:v>0.19263254750238168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C6-450B-B5B3-12DF3398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86368"/>
        <c:axId val="711686760"/>
      </c:scatterChart>
      <c:valAx>
        <c:axId val="71168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86760"/>
        <c:crossesAt val="-10"/>
        <c:crossBetween val="midCat"/>
      </c:valAx>
      <c:valAx>
        <c:axId val="711686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86368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0.85236806652495634</c:v>
              </c:pt>
              <c:pt idx="1">
                <c:v>0.4120739852790079</c:v>
              </c:pt>
              <c:pt idx="2">
                <c:v>0.85486981677917073</c:v>
              </c:pt>
              <c:pt idx="3">
                <c:v>0.81234907806795387</c:v>
              </c:pt>
              <c:pt idx="4">
                <c:v>0.78785995442303713</c:v>
              </c:pt>
              <c:pt idx="5">
                <c:v>0.84702230782544607</c:v>
              </c:pt>
              <c:pt idx="6">
                <c:v>0.88006613303762016</c:v>
              </c:pt>
              <c:pt idx="7">
                <c:v>0.76438323562474364</c:v>
              </c:pt>
              <c:pt idx="8">
                <c:v>0.89545407388358411</c:v>
              </c:pt>
              <c:pt idx="9">
                <c:v>0.79280240098719257</c:v>
              </c:pt>
              <c:pt idx="10">
                <c:v>0.88264760994686642</c:v>
              </c:pt>
              <c:pt idx="11">
                <c:v>0.74903642068615961</c:v>
              </c:pt>
              <c:pt idx="12">
                <c:v>0.56464883488461426</c:v>
              </c:pt>
              <c:pt idx="13">
                <c:v>0.69785207155645024</c:v>
              </c:pt>
              <c:pt idx="14">
                <c:v>0.52622289206330197</c:v>
              </c:pt>
              <c:pt idx="15">
                <c:v>0.66204989520726754</c:v>
              </c:pt>
              <c:pt idx="16">
                <c:v>0.82861537193777279</c:v>
              </c:pt>
              <c:pt idx="17">
                <c:v>0.73217241692812174</c:v>
              </c:pt>
              <c:pt idx="18">
                <c:v>0.66669678352005779</c:v>
              </c:pt>
              <c:pt idx="19">
                <c:v>0.62616458462270208</c:v>
              </c:pt>
              <c:pt idx="20">
                <c:v>0.87117950854779347</c:v>
              </c:pt>
              <c:pt idx="21">
                <c:v>0.83627025868933325</c:v>
              </c:pt>
              <c:pt idx="22">
                <c:v>0.89861346901551586</c:v>
              </c:pt>
              <c:pt idx="23">
                <c:v>0.56401542074891919</c:v>
              </c:pt>
              <c:pt idx="24">
                <c:v>0.55116954899297743</c:v>
              </c:pt>
              <c:pt idx="25">
                <c:v>0.66590708286343891</c:v>
              </c:pt>
              <c:pt idx="26">
                <c:v>0.5315153933100274</c:v>
              </c:pt>
              <c:pt idx="27">
                <c:v>0.762424464362504</c:v>
              </c:pt>
              <c:pt idx="28">
                <c:v>0.70098153174246813</c:v>
              </c:pt>
              <c:pt idx="29">
                <c:v>0.70405158039363003</c:v>
              </c:pt>
              <c:pt idx="30">
                <c:v>0.60719161055548021</c:v>
              </c:pt>
              <c:pt idx="31">
                <c:v>0.71608316536046746</c:v>
              </c:pt>
              <c:pt idx="32">
                <c:v>0.69782487363062351</c:v>
              </c:pt>
              <c:pt idx="33">
                <c:v>0.54170228592672098</c:v>
              </c:pt>
              <c:pt idx="34">
                <c:v>0.80223336455862504</c:v>
              </c:pt>
              <c:pt idx="35">
                <c:v>0.55167283034571557</c:v>
              </c:pt>
              <c:pt idx="36">
                <c:v>0.83089453283393444</c:v>
              </c:pt>
              <c:pt idx="37">
                <c:v>0.84096872684757851</c:v>
              </c:pt>
              <c:pt idx="38">
                <c:v>0.81491501857683057</c:v>
              </c:pt>
              <c:pt idx="39">
                <c:v>0.75606256595479848</c:v>
              </c:pt>
              <c:pt idx="40">
                <c:v>0.78162312134613177</c:v>
              </c:pt>
              <c:pt idx="41">
                <c:v>0.65566369754343934</c:v>
              </c:pt>
              <c:pt idx="42">
                <c:v>0.55351752109061769</c:v>
              </c:pt>
              <c:pt idx="43">
                <c:v>0.55141779914388933</c:v>
              </c:pt>
              <c:pt idx="44">
                <c:v>0.68860084305431146</c:v>
              </c:pt>
              <c:pt idx="45">
                <c:v>0.72058509256244452</c:v>
              </c:pt>
              <c:pt idx="46">
                <c:v>0.60480442215913743</c:v>
              </c:pt>
              <c:pt idx="47">
                <c:v>0.65626694351170867</c:v>
              </c:pt>
              <c:pt idx="48">
                <c:v>0.83004221347896434</c:v>
              </c:pt>
              <c:pt idx="49">
                <c:v>0.86369568575644429</c:v>
              </c:pt>
              <c:pt idx="50">
                <c:v>0.69071462825322683</c:v>
              </c:pt>
              <c:pt idx="51">
                <c:v>0.57631465170524854</c:v>
              </c:pt>
              <c:pt idx="52">
                <c:v>0.56069079800967758</c:v>
              </c:pt>
              <c:pt idx="53">
                <c:v>0.71700598229941115</c:v>
              </c:pt>
              <c:pt idx="54">
                <c:v>0.72702756269789404</c:v>
              </c:pt>
              <c:pt idx="55">
                <c:v>0.59195940671389624</c:v>
              </c:pt>
              <c:pt idx="56">
                <c:v>0.76791838483736197</c:v>
              </c:pt>
              <c:pt idx="57">
                <c:v>0.72801054611815585</c:v>
              </c:pt>
              <c:pt idx="58">
                <c:v>0.80511087341464949</c:v>
              </c:pt>
              <c:pt idx="59">
                <c:v>0.68894832236776027</c:v>
              </c:pt>
              <c:pt idx="60">
                <c:v>0.72852385657525642</c:v>
              </c:pt>
              <c:pt idx="61">
                <c:v>0.86476966442513215</c:v>
              </c:pt>
              <c:pt idx="62">
                <c:v>0.69230493276187233</c:v>
              </c:pt>
              <c:pt idx="63">
                <c:v>0.63627342087059102</c:v>
              </c:pt>
              <c:pt idx="64">
                <c:v>0.85330143641298495</c:v>
              </c:pt>
              <c:pt idx="65">
                <c:v>0.52415945118683227</c:v>
              </c:pt>
              <c:pt idx="66">
                <c:v>0.77642204217040689</c:v>
              </c:pt>
              <c:pt idx="67">
                <c:v>0.84533496607909919</c:v>
              </c:pt>
              <c:pt idx="68">
                <c:v>0.66866135379671465</c:v>
              </c:pt>
              <c:pt idx="69">
                <c:v>0.59036668010725346</c:v>
              </c:pt>
              <c:pt idx="70">
                <c:v>0.49505345881129004</c:v>
              </c:pt>
              <c:pt idx="71">
                <c:v>0.6194763558189732</c:v>
              </c:pt>
              <c:pt idx="72">
                <c:v>0.73267809586697963</c:v>
              </c:pt>
              <c:pt idx="73">
                <c:v>0.74437778330125193</c:v>
              </c:pt>
              <c:pt idx="74">
                <c:v>0.76684702958527584</c:v>
              </c:pt>
              <c:pt idx="75">
                <c:v>0.68025418110004043</c:v>
              </c:pt>
              <c:pt idx="76">
                <c:v>0.90019708259201003</c:v>
              </c:pt>
              <c:pt idx="77">
                <c:v>0.70751016911802767</c:v>
              </c:pt>
              <c:pt idx="78">
                <c:v>0.79773963771628198</c:v>
              </c:pt>
              <c:pt idx="79">
                <c:v>0.3100982094023409</c:v>
              </c:pt>
              <c:pt idx="80">
                <c:v>0.75537864054497039</c:v>
              </c:pt>
              <c:pt idx="81">
                <c:v>0.69223629840944378</c:v>
              </c:pt>
              <c:pt idx="82">
                <c:v>0.70741808526214944</c:v>
              </c:pt>
              <c:pt idx="83">
                <c:v>0.78003135531497281</c:v>
              </c:pt>
              <c:pt idx="84">
                <c:v>0.70365447448971064</c:v>
              </c:pt>
              <c:pt idx="85">
                <c:v>0.62332135603532324</c:v>
              </c:pt>
              <c:pt idx="86">
                <c:v>0.83030820149922224</c:v>
              </c:pt>
              <c:pt idx="87">
                <c:v>0.71251830040758768</c:v>
              </c:pt>
              <c:pt idx="88">
                <c:v>0.71389566349394595</c:v>
              </c:pt>
              <c:pt idx="89">
                <c:v>0.74233956395664935</c:v>
              </c:pt>
              <c:pt idx="90">
                <c:v>0.666298567071818</c:v>
              </c:pt>
              <c:pt idx="91">
                <c:v>0.71521263015639036</c:v>
              </c:pt>
              <c:pt idx="92">
                <c:v>0.74643259270702</c:v>
              </c:pt>
              <c:pt idx="93">
                <c:v>0.59635545611995044</c:v>
              </c:pt>
              <c:pt idx="94">
                <c:v>0.58609155578489558</c:v>
              </c:pt>
              <c:pt idx="95">
                <c:v>0.51518485568527572</c:v>
              </c:pt>
              <c:pt idx="96">
                <c:v>0.50090814362927738</c:v>
              </c:pt>
              <c:pt idx="97">
                <c:v>0.69293761861751924</c:v>
              </c:pt>
              <c:pt idx="98">
                <c:v>0.70595174026734853</c:v>
              </c:pt>
              <c:pt idx="99">
                <c:v>0.75474664005567371</c:v>
              </c:pt>
              <c:pt idx="100">
                <c:v>0.94920005481524361</c:v>
              </c:pt>
              <c:pt idx="101">
                <c:v>0.66982218315619402</c:v>
              </c:pt>
              <c:pt idx="102">
                <c:v>0.8117360266383209</c:v>
              </c:pt>
              <c:pt idx="103">
                <c:v>0.54085333932219193</c:v>
              </c:pt>
              <c:pt idx="104">
                <c:v>0.25056812394409728</c:v>
              </c:pt>
              <c:pt idx="105">
                <c:v>0.803981239901987</c:v>
              </c:pt>
              <c:pt idx="106">
                <c:v>0.51473002068741491</c:v>
              </c:pt>
              <c:pt idx="107">
                <c:v>0.71395387976494418</c:v>
              </c:pt>
              <c:pt idx="108">
                <c:v>0.70484323193662135</c:v>
              </c:pt>
              <c:pt idx="109">
                <c:v>0.58941031848887282</c:v>
              </c:pt>
              <c:pt idx="110">
                <c:v>0.54570361240958798</c:v>
              </c:pt>
              <c:pt idx="111">
                <c:v>0.32237014296227734</c:v>
              </c:pt>
              <c:pt idx="112">
                <c:v>0.83011981789181555</c:v>
              </c:pt>
              <c:pt idx="113">
                <c:v>0.51478408726353231</c:v>
              </c:pt>
              <c:pt idx="114">
                <c:v>0.87099917488234413</c:v>
              </c:pt>
              <c:pt idx="115">
                <c:v>0.85252949591562377</c:v>
              </c:pt>
              <c:pt idx="116">
                <c:v>0.77716878910365639</c:v>
              </c:pt>
              <c:pt idx="117">
                <c:v>0.79022188481056888</c:v>
              </c:pt>
              <c:pt idx="118">
                <c:v>0.5408246156655846</c:v>
              </c:pt>
              <c:pt idx="119">
                <c:v>0.54081939028252479</c:v>
              </c:pt>
              <c:pt idx="120">
                <c:v>0.85231386595492098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DB-4B05-AED3-2BA0FC1BD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87544"/>
        <c:axId val="711687936"/>
      </c:scatterChart>
      <c:valAx>
        <c:axId val="711687544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87936"/>
        <c:crossesAt val="-10"/>
        <c:crossBetween val="midCat"/>
      </c:valAx>
      <c:valAx>
        <c:axId val="7116879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87544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Profit_Margin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0.13211163371598883</c:v>
              </c:pt>
              <c:pt idx="1">
                <c:v>0.11994384890125027</c:v>
              </c:pt>
              <c:pt idx="2">
                <c:v>0.18998194877144337</c:v>
              </c:pt>
              <c:pt idx="3">
                <c:v>-0.31811310458675307</c:v>
              </c:pt>
              <c:pt idx="4">
                <c:v>8.5428483887666037E-2</c:v>
              </c:pt>
              <c:pt idx="5">
                <c:v>0.2030865917039695</c:v>
              </c:pt>
              <c:pt idx="6">
                <c:v>0.10323290266826267</c:v>
              </c:pt>
              <c:pt idx="7">
                <c:v>0.12152605918890333</c:v>
              </c:pt>
              <c:pt idx="8">
                <c:v>0.43366146404157885</c:v>
              </c:pt>
              <c:pt idx="9">
                <c:v>-0.22092738611271831</c:v>
              </c:pt>
              <c:pt idx="10">
                <c:v>0.16792960779188498</c:v>
              </c:pt>
              <c:pt idx="11">
                <c:v>8.3799201194223835E-2</c:v>
              </c:pt>
              <c:pt idx="12">
                <c:v>-6.1180473140551542E-2</c:v>
              </c:pt>
              <c:pt idx="13">
                <c:v>0.21254360285143767</c:v>
              </c:pt>
              <c:pt idx="14">
                <c:v>0.10941369794934695</c:v>
              </c:pt>
              <c:pt idx="15">
                <c:v>9.9335982673200984E-2</c:v>
              </c:pt>
              <c:pt idx="16">
                <c:v>0.10145241590998064</c:v>
              </c:pt>
              <c:pt idx="17">
                <c:v>3.955165157037363E-2</c:v>
              </c:pt>
              <c:pt idx="18">
                <c:v>-4.517528008673654E-2</c:v>
              </c:pt>
              <c:pt idx="19">
                <c:v>4.5352465055309668E-2</c:v>
              </c:pt>
              <c:pt idx="20">
                <c:v>-0.14799918208566143</c:v>
              </c:pt>
              <c:pt idx="21">
                <c:v>0.20995365661793713</c:v>
              </c:pt>
              <c:pt idx="22">
                <c:v>0.30083750676574428</c:v>
              </c:pt>
              <c:pt idx="23">
                <c:v>1.0619681589690514E-2</c:v>
              </c:pt>
              <c:pt idx="24">
                <c:v>5.3461994018760582E-2</c:v>
              </c:pt>
              <c:pt idx="25">
                <c:v>-0.25167377453250095</c:v>
              </c:pt>
              <c:pt idx="26">
                <c:v>-0.1828748518211786</c:v>
              </c:pt>
              <c:pt idx="27">
                <c:v>-3.8053292150637866E-2</c:v>
              </c:pt>
              <c:pt idx="28">
                <c:v>-0.22722663595105191</c:v>
              </c:pt>
              <c:pt idx="29">
                <c:v>-0.3813291383272413</c:v>
              </c:pt>
              <c:pt idx="30">
                <c:v>5.0853760092755822E-2</c:v>
              </c:pt>
              <c:pt idx="31">
                <c:v>-0.12790277669230971</c:v>
              </c:pt>
              <c:pt idx="32">
                <c:v>0.11731849456823912</c:v>
              </c:pt>
              <c:pt idx="33">
                <c:v>0.10298638861940536</c:v>
              </c:pt>
              <c:pt idx="34">
                <c:v>-0.1265161452563327</c:v>
              </c:pt>
              <c:pt idx="35">
                <c:v>-0.32097260499846886</c:v>
              </c:pt>
              <c:pt idx="36">
                <c:v>-8.7178644035064382E-2</c:v>
              </c:pt>
              <c:pt idx="37">
                <c:v>0.1301536113691058</c:v>
              </c:pt>
              <c:pt idx="38">
                <c:v>-8.0099085189414249E-2</c:v>
              </c:pt>
              <c:pt idx="39">
                <c:v>8.0269276089363087E-2</c:v>
              </c:pt>
              <c:pt idx="40">
                <c:v>7.5428893232798611E-2</c:v>
              </c:pt>
              <c:pt idx="41">
                <c:v>1.9614338271570129E-2</c:v>
              </c:pt>
              <c:pt idx="42">
                <c:v>9.621988776192282E-2</c:v>
              </c:pt>
              <c:pt idx="43">
                <c:v>4.819837721477066E-2</c:v>
              </c:pt>
              <c:pt idx="44">
                <c:v>-0.22516716492845568</c:v>
              </c:pt>
              <c:pt idx="45">
                <c:v>-0.57740024240406573</c:v>
              </c:pt>
              <c:pt idx="46">
                <c:v>1.0140546239076941E-2</c:v>
              </c:pt>
              <c:pt idx="47">
                <c:v>-0.32442046693600513</c:v>
              </c:pt>
              <c:pt idx="48">
                <c:v>-0.13688015485851276</c:v>
              </c:pt>
              <c:pt idx="49">
                <c:v>-0.21851944579096239</c:v>
              </c:pt>
              <c:pt idx="50">
                <c:v>5.6450316593293103E-2</c:v>
              </c:pt>
              <c:pt idx="51">
                <c:v>0.18931979666366661</c:v>
              </c:pt>
              <c:pt idx="52">
                <c:v>1.0832333013623581E-2</c:v>
              </c:pt>
              <c:pt idx="53">
                <c:v>-7.793685572468817E-2</c:v>
              </c:pt>
              <c:pt idx="54">
                <c:v>-0.27097319670889908</c:v>
              </c:pt>
              <c:pt idx="55">
                <c:v>4.177908225325213E-2</c:v>
              </c:pt>
              <c:pt idx="56">
                <c:v>0.166605485032055</c:v>
              </c:pt>
              <c:pt idx="57">
                <c:v>-0.25911901444461649</c:v>
              </c:pt>
              <c:pt idx="58">
                <c:v>-0.44139034453003517</c:v>
              </c:pt>
              <c:pt idx="59">
                <c:v>1.5162871570295377E-2</c:v>
              </c:pt>
              <c:pt idx="60">
                <c:v>0.12069220256770544</c:v>
              </c:pt>
              <c:pt idx="61">
                <c:v>-0.12112952697708795</c:v>
              </c:pt>
              <c:pt idx="62">
                <c:v>-0.23347012720172772</c:v>
              </c:pt>
              <c:pt idx="63">
                <c:v>0.24665552810936545</c:v>
              </c:pt>
              <c:pt idx="64">
                <c:v>-1.0834570505356555E-2</c:v>
              </c:pt>
              <c:pt idx="65">
                <c:v>-0.28080821314150284</c:v>
              </c:pt>
              <c:pt idx="66">
                <c:v>-0.16722539085440391</c:v>
              </c:pt>
              <c:pt idx="67">
                <c:v>9.1813351439375343E-2</c:v>
              </c:pt>
              <c:pt idx="68">
                <c:v>0.14413653216825575</c:v>
              </c:pt>
              <c:pt idx="69">
                <c:v>-1.0447476597386358E-2</c:v>
              </c:pt>
              <c:pt idx="70">
                <c:v>-0.11313237392019553</c:v>
              </c:pt>
              <c:pt idx="71">
                <c:v>0.1092716168823316</c:v>
              </c:pt>
              <c:pt idx="72">
                <c:v>-3.9696454737572787E-2</c:v>
              </c:pt>
              <c:pt idx="73">
                <c:v>-0.36914925230302753</c:v>
              </c:pt>
              <c:pt idx="74">
                <c:v>-0.19658894523613904</c:v>
              </c:pt>
              <c:pt idx="75">
                <c:v>-0.44895429908724671</c:v>
              </c:pt>
              <c:pt idx="76">
                <c:v>-0.10523436469191186</c:v>
              </c:pt>
              <c:pt idx="77">
                <c:v>0.14145890144137127</c:v>
              </c:pt>
              <c:pt idx="78">
                <c:v>-6.636852248580738E-2</c:v>
              </c:pt>
              <c:pt idx="79">
                <c:v>5.2382229436047437E-2</c:v>
              </c:pt>
              <c:pt idx="80">
                <c:v>0.13635747211584634</c:v>
              </c:pt>
              <c:pt idx="81">
                <c:v>-0.3190529846614778</c:v>
              </c:pt>
              <c:pt idx="82">
                <c:v>-0.10750678901855586</c:v>
              </c:pt>
              <c:pt idx="83">
                <c:v>-0.34458133247744022</c:v>
              </c:pt>
              <c:pt idx="84">
                <c:v>-0.24352193410726553</c:v>
              </c:pt>
              <c:pt idx="85">
                <c:v>-0.16283748168422885</c:v>
              </c:pt>
              <c:pt idx="86">
                <c:v>0.16390927344611117</c:v>
              </c:pt>
              <c:pt idx="87">
                <c:v>-0.57156338979545007</c:v>
              </c:pt>
              <c:pt idx="88">
                <c:v>-0.23881920127653916</c:v>
              </c:pt>
              <c:pt idx="89">
                <c:v>-3.6651622508554908E-2</c:v>
              </c:pt>
              <c:pt idx="90">
                <c:v>4.2834057467392654E-2</c:v>
              </c:pt>
              <c:pt idx="91">
                <c:v>-7.1294967909305918E-3</c:v>
              </c:pt>
              <c:pt idx="92">
                <c:v>-3.8488770243618048E-2</c:v>
              </c:pt>
              <c:pt idx="93">
                <c:v>-0.3447641020578105</c:v>
              </c:pt>
              <c:pt idx="94">
                <c:v>-1.6269396631159929</c:v>
              </c:pt>
              <c:pt idx="95">
                <c:v>-0.10494352130105246</c:v>
              </c:pt>
              <c:pt idx="96">
                <c:v>-0.15946938451776649</c:v>
              </c:pt>
              <c:pt idx="97">
                <c:v>-0.10987946987452818</c:v>
              </c:pt>
              <c:pt idx="98">
                <c:v>-0.2655258416875409</c:v>
              </c:pt>
              <c:pt idx="99">
                <c:v>-0.35757347546418328</c:v>
              </c:pt>
              <c:pt idx="100">
                <c:v>0.23566135357180129</c:v>
              </c:pt>
              <c:pt idx="101">
                <c:v>-1.6795940704626276E-2</c:v>
              </c:pt>
              <c:pt idx="102">
                <c:v>6.3183463541559445E-2</c:v>
              </c:pt>
              <c:pt idx="103">
                <c:v>-7.820955807276965E-2</c:v>
              </c:pt>
              <c:pt idx="104">
                <c:v>-0.31713433716531614</c:v>
              </c:pt>
              <c:pt idx="105">
                <c:v>8.3248837108374787E-2</c:v>
              </c:pt>
              <c:pt idx="106">
                <c:v>-3.6627147080944304E-3</c:v>
              </c:pt>
              <c:pt idx="107">
                <c:v>3.6190930381431376E-2</c:v>
              </c:pt>
              <c:pt idx="108">
                <c:v>0.111911265793168</c:v>
              </c:pt>
              <c:pt idx="109">
                <c:v>-0.19867034104867806</c:v>
              </c:pt>
              <c:pt idx="110">
                <c:v>-0.15712901126750914</c:v>
              </c:pt>
              <c:pt idx="111">
                <c:v>6.6964827721336634E-2</c:v>
              </c:pt>
              <c:pt idx="112">
                <c:v>-0.28542567914031614</c:v>
              </c:pt>
              <c:pt idx="113">
                <c:v>-4.2261141001709773E-2</c:v>
              </c:pt>
              <c:pt idx="114">
                <c:v>5.3675170497600407E-2</c:v>
              </c:pt>
              <c:pt idx="115">
                <c:v>-2.1799151110561674E-2</c:v>
              </c:pt>
              <c:pt idx="116">
                <c:v>-8.4296520423600627E-2</c:v>
              </c:pt>
              <c:pt idx="117">
                <c:v>-8.1343964086137158E-2</c:v>
              </c:pt>
              <c:pt idx="118">
                <c:v>8.4802501413227815E-2</c:v>
              </c:pt>
              <c:pt idx="119">
                <c:v>-0.12710149340941534</c:v>
              </c:pt>
              <c:pt idx="120">
                <c:v>5.4889192725901793E-2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90-4322-BAD5-54E1947B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61224"/>
        <c:axId val="713261616"/>
      </c:scatterChart>
      <c:valAx>
        <c:axId val="713261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1616"/>
        <c:crossesAt val="-10"/>
        <c:crossBetween val="midCat"/>
      </c:valAx>
      <c:valAx>
        <c:axId val="7132616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1224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0.18321370518221103</c:v>
              </c:pt>
              <c:pt idx="1">
                <c:v>7.0519627749966091E-2</c:v>
              </c:pt>
              <c:pt idx="2">
                <c:v>0.15477338476374156</c:v>
              </c:pt>
              <c:pt idx="3">
                <c:v>0.43884892086330929</c:v>
              </c:pt>
              <c:pt idx="4">
                <c:v>0.19825978868862648</c:v>
              </c:pt>
              <c:pt idx="5">
                <c:v>0.14296854665154235</c:v>
              </c:pt>
              <c:pt idx="6">
                <c:v>0.12216788959801611</c:v>
              </c:pt>
              <c:pt idx="7">
                <c:v>0.30067987375191063</c:v>
              </c:pt>
              <c:pt idx="8">
                <c:v>0.1014198226921753</c:v>
              </c:pt>
              <c:pt idx="9">
                <c:v>0.20790599854451852</c:v>
              </c:pt>
              <c:pt idx="10">
                <c:v>0.38853342248443634</c:v>
              </c:pt>
              <c:pt idx="11">
                <c:v>0.12911717555029012</c:v>
              </c:pt>
              <c:pt idx="12">
                <c:v>0.15932673596751537</c:v>
              </c:pt>
              <c:pt idx="13">
                <c:v>0.17233994236672301</c:v>
              </c:pt>
              <c:pt idx="14">
                <c:v>0.11140731781207699</c:v>
              </c:pt>
              <c:pt idx="15">
                <c:v>0.11489638009676614</c:v>
              </c:pt>
              <c:pt idx="16">
                <c:v>0.39875419627298209</c:v>
              </c:pt>
              <c:pt idx="17">
                <c:v>0.19103524123905566</c:v>
              </c:pt>
              <c:pt idx="18">
                <c:v>0.3436031803397181</c:v>
              </c:pt>
              <c:pt idx="19">
                <c:v>0.14542604694913666</c:v>
              </c:pt>
              <c:pt idx="20">
                <c:v>0.33658182316329377</c:v>
              </c:pt>
              <c:pt idx="21">
                <c:v>6.1100982274089007E-2</c:v>
              </c:pt>
              <c:pt idx="22">
                <c:v>0.16431171098307554</c:v>
              </c:pt>
              <c:pt idx="23">
                <c:v>0.13253024049454606</c:v>
              </c:pt>
              <c:pt idx="24">
                <c:v>0.25966656934924898</c:v>
              </c:pt>
              <c:pt idx="25">
                <c:v>0.27156094947713327</c:v>
              </c:pt>
              <c:pt idx="26">
                <c:v>0.24508168103798247</c:v>
              </c:pt>
              <c:pt idx="27">
                <c:v>0.12923707680824939</c:v>
              </c:pt>
              <c:pt idx="28">
                <c:v>0.2270021756893785</c:v>
              </c:pt>
              <c:pt idx="29">
                <c:v>0.21845185767824921</c:v>
              </c:pt>
              <c:pt idx="30">
                <c:v>0.11552762462691676</c:v>
              </c:pt>
              <c:pt idx="31">
                <c:v>0.21138970044589492</c:v>
              </c:pt>
              <c:pt idx="32">
                <c:v>0.23304841934850473</c:v>
              </c:pt>
              <c:pt idx="33">
                <c:v>0.13493975903614458</c:v>
              </c:pt>
              <c:pt idx="34">
                <c:v>0.15943171597579511</c:v>
              </c:pt>
              <c:pt idx="35">
                <c:v>0.31593173627305493</c:v>
              </c:pt>
              <c:pt idx="36">
                <c:v>0.1939866538267816</c:v>
              </c:pt>
              <c:pt idx="37">
                <c:v>3.9709695573962374E-2</c:v>
              </c:pt>
              <c:pt idx="38">
                <c:v>0.29920172624994396</c:v>
              </c:pt>
              <c:pt idx="39">
                <c:v>0.22725617736491471</c:v>
              </c:pt>
              <c:pt idx="40">
                <c:v>0.13867913676703503</c:v>
              </c:pt>
              <c:pt idx="41">
                <c:v>0.19133435762983428</c:v>
              </c:pt>
              <c:pt idx="42">
                <c:v>0.10793054396821301</c:v>
              </c:pt>
              <c:pt idx="43">
                <c:v>0.13741086975066108</c:v>
              </c:pt>
              <c:pt idx="44">
                <c:v>0.20327255300212238</c:v>
              </c:pt>
              <c:pt idx="45">
                <c:v>0.32356261151367294</c:v>
              </c:pt>
              <c:pt idx="46">
                <c:v>9.9714722390716423E-2</c:v>
              </c:pt>
              <c:pt idx="47">
                <c:v>0.30652737632332966</c:v>
              </c:pt>
              <c:pt idx="48">
                <c:v>0.13248941982869786</c:v>
              </c:pt>
              <c:pt idx="49">
                <c:v>0.30721739547321375</c:v>
              </c:pt>
              <c:pt idx="50">
                <c:v>0.28988441400800768</c:v>
              </c:pt>
              <c:pt idx="51">
                <c:v>0.10324991008755058</c:v>
              </c:pt>
              <c:pt idx="52">
                <c:v>0.14542142016158499</c:v>
              </c:pt>
              <c:pt idx="53">
                <c:v>0.11932450489235281</c:v>
              </c:pt>
              <c:pt idx="54">
                <c:v>0.24660001297980194</c:v>
              </c:pt>
              <c:pt idx="55">
                <c:v>0.14965075153775187</c:v>
              </c:pt>
              <c:pt idx="56">
                <c:v>0.16761928623999747</c:v>
              </c:pt>
              <c:pt idx="57">
                <c:v>0.19358319376615576</c:v>
              </c:pt>
              <c:pt idx="58">
                <c:v>0.3378785291183159</c:v>
              </c:pt>
              <c:pt idx="59">
                <c:v>5.7524048005680346E-2</c:v>
              </c:pt>
              <c:pt idx="60">
                <c:v>0.16093007141069812</c:v>
              </c:pt>
              <c:pt idx="61">
                <c:v>0.1807218526730722</c:v>
              </c:pt>
              <c:pt idx="62">
                <c:v>0.25747993659245183</c:v>
              </c:pt>
              <c:pt idx="63">
                <c:v>7.8668578346737558E-2</c:v>
              </c:pt>
              <c:pt idx="64">
                <c:v>0.13270048675447227</c:v>
              </c:pt>
              <c:pt idx="65">
                <c:v>0.23009539916391744</c:v>
              </c:pt>
              <c:pt idx="66">
                <c:v>0.11769751826544797</c:v>
              </c:pt>
              <c:pt idx="67">
                <c:v>0.14384658716854101</c:v>
              </c:pt>
              <c:pt idx="68">
                <c:v>0.19349785504748682</c:v>
              </c:pt>
              <c:pt idx="69">
                <c:v>0.12026127560319098</c:v>
              </c:pt>
              <c:pt idx="70">
                <c:v>0.18744336689885269</c:v>
              </c:pt>
              <c:pt idx="71">
                <c:v>0.10024186721489901</c:v>
              </c:pt>
              <c:pt idx="72">
                <c:v>0.13600550075670845</c:v>
              </c:pt>
              <c:pt idx="73">
                <c:v>0.12937751519821902</c:v>
              </c:pt>
              <c:pt idx="74">
                <c:v>0.15205258237243957</c:v>
              </c:pt>
              <c:pt idx="75">
                <c:v>0.52472364400677263</c:v>
              </c:pt>
              <c:pt idx="76">
                <c:v>0.19531353080881383</c:v>
              </c:pt>
              <c:pt idx="77">
                <c:v>0.16480466358728924</c:v>
              </c:pt>
              <c:pt idx="78">
                <c:v>0.1844443733885244</c:v>
              </c:pt>
              <c:pt idx="79">
                <c:v>3.3156006433254982E-2</c:v>
              </c:pt>
              <c:pt idx="80">
                <c:v>0.11202181394405508</c:v>
              </c:pt>
              <c:pt idx="81">
                <c:v>0.18107434786856416</c:v>
              </c:pt>
              <c:pt idx="82">
                <c:v>0.16912330746815651</c:v>
              </c:pt>
              <c:pt idx="83">
                <c:v>0.3212500154307652</c:v>
              </c:pt>
              <c:pt idx="84">
                <c:v>0.2302719612310585</c:v>
              </c:pt>
              <c:pt idx="85">
                <c:v>0.16845673609331249</c:v>
              </c:pt>
              <c:pt idx="86">
                <c:v>0.19155484671979617</c:v>
              </c:pt>
              <c:pt idx="87">
                <c:v>0.32673046530343136</c:v>
              </c:pt>
              <c:pt idx="88">
                <c:v>0.30216745711626253</c:v>
              </c:pt>
              <c:pt idx="89">
                <c:v>0.23106423777564716</c:v>
              </c:pt>
              <c:pt idx="90">
                <c:v>9.8847496940729029E-2</c:v>
              </c:pt>
              <c:pt idx="91">
                <c:v>0.17413019778263147</c:v>
              </c:pt>
              <c:pt idx="92">
                <c:v>0.17124354104643602</c:v>
              </c:pt>
              <c:pt idx="93">
                <c:v>0.30509702260683919</c:v>
              </c:pt>
              <c:pt idx="94">
                <c:v>0.72114002432641622</c:v>
              </c:pt>
              <c:pt idx="95">
                <c:v>0.162466382526818</c:v>
              </c:pt>
              <c:pt idx="96">
                <c:v>0.19649825507614213</c:v>
              </c:pt>
              <c:pt idx="97">
                <c:v>0.19084328730503861</c:v>
              </c:pt>
              <c:pt idx="98">
                <c:v>0.26127344633379679</c:v>
              </c:pt>
              <c:pt idx="99">
                <c:v>0.18413993625850628</c:v>
              </c:pt>
              <c:pt idx="100">
                <c:v>0.19643043523640535</c:v>
              </c:pt>
              <c:pt idx="101">
                <c:v>0.12555976292393811</c:v>
              </c:pt>
              <c:pt idx="102">
                <c:v>0.15506004701658752</c:v>
              </c:pt>
              <c:pt idx="103">
                <c:v>0.27754087136181815</c:v>
              </c:pt>
              <c:pt idx="104">
                <c:v>0.25166397971261883</c:v>
              </c:pt>
              <c:pt idx="105">
                <c:v>0.15537968066344987</c:v>
              </c:pt>
              <c:pt idx="106">
                <c:v>0.14512607677574746</c:v>
              </c:pt>
              <c:pt idx="107">
                <c:v>0.11523891176265338</c:v>
              </c:pt>
              <c:pt idx="108">
                <c:v>0.24859616284510996</c:v>
              </c:pt>
              <c:pt idx="109">
                <c:v>0.19978005157854797</c:v>
              </c:pt>
              <c:pt idx="110">
                <c:v>0.14243638480769888</c:v>
              </c:pt>
              <c:pt idx="111">
                <c:v>2.5550521352830539E-2</c:v>
              </c:pt>
              <c:pt idx="112">
                <c:v>0.41545137261604792</c:v>
              </c:pt>
              <c:pt idx="113">
                <c:v>0.21910244545183605</c:v>
              </c:pt>
              <c:pt idx="114">
                <c:v>0.1881788330386461</c:v>
              </c:pt>
              <c:pt idx="115">
                <c:v>0.1924424115053365</c:v>
              </c:pt>
              <c:pt idx="116">
                <c:v>0.27227577263885894</c:v>
              </c:pt>
              <c:pt idx="117">
                <c:v>0.17043497237095404</c:v>
              </c:pt>
              <c:pt idx="118">
                <c:v>0.1049056670435274</c:v>
              </c:pt>
              <c:pt idx="119">
                <c:v>0.18228546517503072</c:v>
              </c:pt>
              <c:pt idx="120">
                <c:v>0.21421277037176539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DF-4427-877A-C080725E7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62400"/>
        <c:axId val="713262792"/>
      </c:scatterChart>
      <c:valAx>
        <c:axId val="71326240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2792"/>
        <c:crossesAt val="-10"/>
        <c:crossBetween val="midCat"/>
      </c:valAx>
      <c:valAx>
        <c:axId val="7132627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240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0.14021314793477901</c:v>
              </c:pt>
              <c:pt idx="1">
                <c:v>1.003082767454107</c:v>
              </c:pt>
              <c:pt idx="2">
                <c:v>3.3148505303760789E-2</c:v>
              </c:pt>
              <c:pt idx="3">
                <c:v>0.32427403147904221</c:v>
              </c:pt>
              <c:pt idx="4">
                <c:v>-1.180070437124503E-2</c:v>
              </c:pt>
              <c:pt idx="5">
                <c:v>2.8465388663426294E-2</c:v>
              </c:pt>
              <c:pt idx="6">
                <c:v>0.16425784080600758</c:v>
              </c:pt>
              <c:pt idx="7">
                <c:v>7.1619985310756862E-2</c:v>
              </c:pt>
              <c:pt idx="8">
                <c:v>3.3457797796119682E-2</c:v>
              </c:pt>
              <c:pt idx="9">
                <c:v>0.28899937720859659</c:v>
              </c:pt>
              <c:pt idx="10">
                <c:v>6.3581033618146598E-2</c:v>
              </c:pt>
              <c:pt idx="11">
                <c:v>0.17074887275201789</c:v>
              </c:pt>
              <c:pt idx="12">
                <c:v>0.41861445945455178</c:v>
              </c:pt>
              <c:pt idx="13">
                <c:v>0.19034512100899992</c:v>
              </c:pt>
              <c:pt idx="14">
                <c:v>0.70360160621062073</c:v>
              </c:pt>
              <c:pt idx="15">
                <c:v>2.8701272821758383E-2</c:v>
              </c:pt>
              <c:pt idx="16">
                <c:v>0.30537113040322628</c:v>
              </c:pt>
              <c:pt idx="17">
                <c:v>7.5705500520764524E-2</c:v>
              </c:pt>
              <c:pt idx="18">
                <c:v>0.33777285869172391</c:v>
              </c:pt>
              <c:pt idx="19">
                <c:v>0.20237266299744738</c:v>
              </c:pt>
              <c:pt idx="20">
                <c:v>6.0124762155143952E-2</c:v>
              </c:pt>
              <c:pt idx="21">
                <c:v>0.24844386259407103</c:v>
              </c:pt>
              <c:pt idx="22">
                <c:v>9.8193444027594667E-2</c:v>
              </c:pt>
              <c:pt idx="23">
                <c:v>4.7487300909792252E-2</c:v>
              </c:pt>
              <c:pt idx="24">
                <c:v>0.13407566857822273</c:v>
              </c:pt>
              <c:pt idx="25">
                <c:v>0.18236074557512727</c:v>
              </c:pt>
              <c:pt idx="26">
                <c:v>0.35545257465776769</c:v>
              </c:pt>
              <c:pt idx="27">
                <c:v>0.24618641590165691</c:v>
              </c:pt>
              <c:pt idx="28">
                <c:v>0.31519733798005456</c:v>
              </c:pt>
              <c:pt idx="29">
                <c:v>0.30814478940144041</c:v>
              </c:pt>
              <c:pt idx="30">
                <c:v>0.21456790793125591</c:v>
              </c:pt>
              <c:pt idx="31">
                <c:v>0.29012158698208257</c:v>
              </c:pt>
              <c:pt idx="32">
                <c:v>0.4558973541973701</c:v>
              </c:pt>
              <c:pt idx="33">
                <c:v>9.9755926933540628E-2</c:v>
              </c:pt>
              <c:pt idx="34">
                <c:v>0.26431414661111607</c:v>
              </c:pt>
              <c:pt idx="35">
                <c:v>0.44355718873420802</c:v>
              </c:pt>
              <c:pt idx="36">
                <c:v>0.27870379794405276</c:v>
              </c:pt>
              <c:pt idx="37">
                <c:v>8.0987787740784078E-2</c:v>
              </c:pt>
              <c:pt idx="38">
                <c:v>0.31412919220305247</c:v>
              </c:pt>
              <c:pt idx="39">
                <c:v>0.1806401563981197</c:v>
              </c:pt>
              <c:pt idx="40">
                <c:v>8.1155047470734543E-2</c:v>
              </c:pt>
              <c:pt idx="41">
                <c:v>8.9842079791757845E-2</c:v>
              </c:pt>
              <c:pt idx="42">
                <c:v>4.5615783060939163E-2</c:v>
              </c:pt>
              <c:pt idx="43">
                <c:v>6.3792419977218628E-2</c:v>
              </c:pt>
              <c:pt idx="44">
                <c:v>0.21314041853990284</c:v>
              </c:pt>
              <c:pt idx="45">
                <c:v>0.41248745064788483</c:v>
              </c:pt>
              <c:pt idx="46">
                <c:v>0.19889173489578238</c:v>
              </c:pt>
              <c:pt idx="47">
                <c:v>7.4866249518044548E-2</c:v>
              </c:pt>
              <c:pt idx="48">
                <c:v>0.3669350534706135</c:v>
              </c:pt>
              <c:pt idx="49">
                <c:v>0.56704682863946054</c:v>
              </c:pt>
              <c:pt idx="50">
                <c:v>0.11091975107342789</c:v>
              </c:pt>
              <c:pt idx="51">
                <c:v>4.5144101474923204E-3</c:v>
              </c:pt>
              <c:pt idx="52">
                <c:v>8.4931082781860345E-2</c:v>
              </c:pt>
              <c:pt idx="53">
                <c:v>2.540134236457936E-2</c:v>
              </c:pt>
              <c:pt idx="54">
                <c:v>0.20546846268667451</c:v>
              </c:pt>
              <c:pt idx="55">
                <c:v>0.15533940728225715</c:v>
              </c:pt>
              <c:pt idx="56">
                <c:v>0.18951518188509064</c:v>
              </c:pt>
              <c:pt idx="57">
                <c:v>0.32675608348697449</c:v>
              </c:pt>
              <c:pt idx="58">
                <c:v>0.76024916182035529</c:v>
              </c:pt>
              <c:pt idx="59">
                <c:v>0.33553348864665233</c:v>
              </c:pt>
              <c:pt idx="60">
                <c:v>0.11651685176986892</c:v>
              </c:pt>
              <c:pt idx="61">
                <c:v>0.3814239960581427</c:v>
              </c:pt>
              <c:pt idx="62">
                <c:v>0.11455611954642619</c:v>
              </c:pt>
              <c:pt idx="63">
                <c:v>0.27187065021134593</c:v>
              </c:pt>
              <c:pt idx="64">
                <c:v>7.2713000882189682E-2</c:v>
              </c:pt>
              <c:pt idx="65">
                <c:v>0.52388552100329933</c:v>
              </c:pt>
              <c:pt idx="66">
                <c:v>0.21665138383569471</c:v>
              </c:pt>
              <c:pt idx="67">
                <c:v>0.1851860649785193</c:v>
              </c:pt>
              <c:pt idx="68">
                <c:v>9.2588012202160064E-2</c:v>
              </c:pt>
              <c:pt idx="69">
                <c:v>0.18003272596659103</c:v>
              </c:pt>
              <c:pt idx="70">
                <c:v>0.2349013248079701</c:v>
              </c:pt>
              <c:pt idx="71">
                <c:v>0.24470915467408383</c:v>
              </c:pt>
              <c:pt idx="72">
                <c:v>0.23761000627341433</c:v>
              </c:pt>
              <c:pt idx="73">
                <c:v>0.25507824501493381</c:v>
              </c:pt>
              <c:pt idx="74">
                <c:v>0.31555089667677128</c:v>
              </c:pt>
              <c:pt idx="75">
                <c:v>0.18481063775957018</c:v>
              </c:pt>
              <c:pt idx="76">
                <c:v>0.1762724303997889</c:v>
              </c:pt>
              <c:pt idx="77">
                <c:v>0.18090878735600224</c:v>
              </c:pt>
              <c:pt idx="78">
                <c:v>7.4856765799364622E-2</c:v>
              </c:pt>
              <c:pt idx="79">
                <c:v>0.2840470593780009</c:v>
              </c:pt>
              <c:pt idx="80">
                <c:v>0.17939844250499792</c:v>
              </c:pt>
              <c:pt idx="81">
                <c:v>0.32774285993421692</c:v>
              </c:pt>
              <c:pt idx="82">
                <c:v>0.31887370772507673</c:v>
              </c:pt>
              <c:pt idx="83">
                <c:v>0.39882973076400785</c:v>
              </c:pt>
              <c:pt idx="84">
                <c:v>0.17806318035514068</c:v>
              </c:pt>
              <c:pt idx="85">
                <c:v>6.44086484290749E-2</c:v>
              </c:pt>
              <c:pt idx="86">
                <c:v>-1.4085207919166232E-2</c:v>
              </c:pt>
              <c:pt idx="87">
                <c:v>0.21536079842022415</c:v>
              </c:pt>
              <c:pt idx="88">
                <c:v>0.13434688178715493</c:v>
              </c:pt>
              <c:pt idx="89">
                <c:v>0.21729844335835513</c:v>
              </c:pt>
              <c:pt idx="90">
                <c:v>8.8234917900679388E-2</c:v>
              </c:pt>
              <c:pt idx="91">
                <c:v>0.24161319405935378</c:v>
              </c:pt>
              <c:pt idx="92">
                <c:v>0.10723573897272698</c:v>
              </c:pt>
              <c:pt idx="93">
                <c:v>0.12118158993992911</c:v>
              </c:pt>
              <c:pt idx="94">
                <c:v>0.36518189524897715</c:v>
              </c:pt>
              <c:pt idx="95">
                <c:v>9.5959012522825571E-2</c:v>
              </c:pt>
              <c:pt idx="96">
                <c:v>6.989213197969546E-2</c:v>
              </c:pt>
              <c:pt idx="97">
                <c:v>0.17218253183859034</c:v>
              </c:pt>
              <c:pt idx="98">
                <c:v>0.25131331930295331</c:v>
              </c:pt>
              <c:pt idx="99">
                <c:v>0.17472622601444865</c:v>
              </c:pt>
              <c:pt idx="100">
                <c:v>0.1779265510608794</c:v>
              </c:pt>
              <c:pt idx="101">
                <c:v>0.34531610141587099</c:v>
              </c:pt>
              <c:pt idx="102">
                <c:v>1.7802077457975241E-2</c:v>
              </c:pt>
              <c:pt idx="103">
                <c:v>0.17845259402515357</c:v>
              </c:pt>
              <c:pt idx="104">
                <c:v>1.4443445708518534</c:v>
              </c:pt>
              <c:pt idx="105">
                <c:v>1.3954699502491508E-2</c:v>
              </c:pt>
              <c:pt idx="106">
                <c:v>3.4475093708797866E-2</c:v>
              </c:pt>
              <c:pt idx="107">
                <c:v>0.1109023118563639</c:v>
              </c:pt>
              <c:pt idx="108">
                <c:v>1.2798168039962041</c:v>
              </c:pt>
              <c:pt idx="109">
                <c:v>-3.2419882822799839E-2</c:v>
              </c:pt>
              <c:pt idx="110">
                <c:v>0.35823144628240677</c:v>
              </c:pt>
              <c:pt idx="111">
                <c:v>0.10785176133707775</c:v>
              </c:pt>
              <c:pt idx="112">
                <c:v>0.12643285236175972</c:v>
              </c:pt>
              <c:pt idx="113">
                <c:v>0.13566846010258682</c:v>
              </c:pt>
              <c:pt idx="114">
                <c:v>0.39676325190343875</c:v>
              </c:pt>
              <c:pt idx="115">
                <c:v>0.19284075768190023</c:v>
              </c:pt>
              <c:pt idx="116">
                <c:v>8.4287875513293642E-3</c:v>
              </c:pt>
              <c:pt idx="117">
                <c:v>4.8298222232614041E-2</c:v>
              </c:pt>
              <c:pt idx="118">
                <c:v>6.0804126625211952E-2</c:v>
              </c:pt>
              <c:pt idx="119">
                <c:v>8.9157738796050046E-2</c:v>
              </c:pt>
              <c:pt idx="120">
                <c:v>4.5909889906875501E-2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55-434D-AA91-A816A2C5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63576"/>
        <c:axId val="713263968"/>
      </c:scatterChart>
      <c:valAx>
        <c:axId val="71326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3968"/>
        <c:crossesAt val="-10"/>
        <c:crossBetween val="midCat"/>
      </c:valAx>
      <c:valAx>
        <c:axId val="7132639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3576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15 for EV_Rev    (6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0.37970630937781852</c:v>
              </c:pt>
              <c:pt idx="1">
                <c:v>5.4475715675295321E-2</c:v>
              </c:pt>
              <c:pt idx="2">
                <c:v>0.25578592092574737</c:v>
              </c:pt>
              <c:pt idx="3">
                <c:v>0.19842224811699938</c:v>
              </c:pt>
              <c:pt idx="4">
                <c:v>0.33001864512119328</c:v>
              </c:pt>
              <c:pt idx="5">
                <c:v>0.34594041478658438</c:v>
              </c:pt>
              <c:pt idx="6">
                <c:v>6.4733952045345974E-2</c:v>
              </c:pt>
              <c:pt idx="7">
                <c:v>0.18171255400943553</c:v>
              </c:pt>
              <c:pt idx="8">
                <c:v>0.22848902461718351</c:v>
              </c:pt>
              <c:pt idx="9">
                <c:v>0.55817645019947282</c:v>
              </c:pt>
              <c:pt idx="10">
                <c:v>0.20250360646487209</c:v>
              </c:pt>
              <c:pt idx="11">
                <c:v>0.42976486419382226</c:v>
              </c:pt>
              <c:pt idx="12">
                <c:v>0.26441089397157597</c:v>
              </c:pt>
              <c:pt idx="13">
                <c:v>0.1708351604752657</c:v>
              </c:pt>
              <c:pt idx="14">
                <c:v>0.14528740118616318</c:v>
              </c:pt>
              <c:pt idx="15">
                <c:v>0.18804109488317342</c:v>
              </c:pt>
              <c:pt idx="16">
                <c:v>0.19589767041169956</c:v>
              </c:pt>
              <c:pt idx="17">
                <c:v>0.30181365285433243</c:v>
              </c:pt>
              <c:pt idx="18">
                <c:v>0.28370075894470548</c:v>
              </c:pt>
              <c:pt idx="19">
                <c:v>0.26054192287300054</c:v>
              </c:pt>
              <c:pt idx="20">
                <c:v>0.52121490497789513</c:v>
              </c:pt>
              <c:pt idx="21">
                <c:v>0.30221593966604288</c:v>
              </c:pt>
              <c:pt idx="22">
                <c:v>0.20235068486568944</c:v>
              </c:pt>
              <c:pt idx="23">
                <c:v>0.19828958856392076</c:v>
              </c:pt>
              <c:pt idx="24">
                <c:v>0.18775252735350578</c:v>
              </c:pt>
              <c:pt idx="25">
                <c:v>0.56225112661050991</c:v>
              </c:pt>
              <c:pt idx="26">
                <c:v>0.20434265439015278</c:v>
              </c:pt>
              <c:pt idx="27">
                <c:v>0.44725817491409769</c:v>
              </c:pt>
              <c:pt idx="28">
                <c:v>0.43462988668694685</c:v>
              </c:pt>
              <c:pt idx="29">
                <c:v>0.53354616820123701</c:v>
              </c:pt>
              <c:pt idx="30">
                <c:v>0.21320020509085089</c:v>
              </c:pt>
              <c:pt idx="31">
                <c:v>0.42152705171925225</c:v>
              </c:pt>
              <c:pt idx="32">
                <c:v>0.2563865212843971</c:v>
              </c:pt>
              <c:pt idx="33">
                <c:v>0.19603575592693354</c:v>
              </c:pt>
              <c:pt idx="34">
                <c:v>0.48223715957670954</c:v>
              </c:pt>
              <c:pt idx="35">
                <c:v>0.43418015216828026</c:v>
              </c:pt>
              <c:pt idx="36">
                <c:v>0.54026948100245054</c:v>
              </c:pt>
              <c:pt idx="37">
                <c:v>0.28510463458172064</c:v>
              </c:pt>
              <c:pt idx="38">
                <c:v>0.39813392069455072</c:v>
              </c:pt>
              <c:pt idx="39">
                <c:v>0.2070979423544346</c:v>
              </c:pt>
              <c:pt idx="40">
                <c:v>0.30699894706106162</c:v>
              </c:pt>
              <c:pt idx="41">
                <c:v>0.36086482575212958</c:v>
              </c:pt>
              <c:pt idx="42">
                <c:v>0.20830207251709093</c:v>
              </c:pt>
              <c:pt idx="43">
                <c:v>0.10827098606532287</c:v>
              </c:pt>
              <c:pt idx="44">
                <c:v>0.40494762545927565</c:v>
              </c:pt>
              <c:pt idx="45">
                <c:v>0.57193834821916245</c:v>
              </c:pt>
              <c:pt idx="46">
                <c:v>0.25291965872639571</c:v>
              </c:pt>
              <c:pt idx="47">
                <c:v>0.46864329256768161</c:v>
              </c:pt>
              <c:pt idx="48">
                <c:v>0.4353895551279573</c:v>
              </c:pt>
              <c:pt idx="49">
                <c:v>0.61951131163870943</c:v>
              </c:pt>
              <c:pt idx="50">
                <c:v>0.24008324727793176</c:v>
              </c:pt>
              <c:pt idx="51">
                <c:v>8.4959660175673718E-2</c:v>
              </c:pt>
              <c:pt idx="52">
                <c:v>0.2179976452437985</c:v>
              </c:pt>
              <c:pt idx="53">
                <c:v>0.46260940887439295</c:v>
              </c:pt>
              <c:pt idx="54">
                <c:v>0.54680841091168686</c:v>
              </c:pt>
              <c:pt idx="55">
                <c:v>0.14052470449453497</c:v>
              </c:pt>
              <c:pt idx="56">
                <c:v>0.24998434050016441</c:v>
              </c:pt>
              <c:pt idx="57">
                <c:v>0.62767230095843951</c:v>
              </c:pt>
              <c:pt idx="58">
                <c:v>0.65548794189819592</c:v>
              </c:pt>
              <c:pt idx="59">
                <c:v>7.164089431901971E-2</c:v>
              </c:pt>
              <c:pt idx="60">
                <c:v>0.12753065270532982</c:v>
              </c:pt>
              <c:pt idx="61">
                <c:v>0.40909090909090912</c:v>
              </c:pt>
              <c:pt idx="62">
                <c:v>0.22081623409978404</c:v>
              </c:pt>
              <c:pt idx="63">
                <c:v>3.7884262798690331E-2</c:v>
              </c:pt>
              <c:pt idx="64">
                <c:v>0.57881645664164783</c:v>
              </c:pt>
              <c:pt idx="65">
                <c:v>0.43523337660636235</c:v>
              </c:pt>
              <c:pt idx="66">
                <c:v>0.54118476449650466</c:v>
              </c:pt>
              <c:pt idx="67">
                <c:v>0.43008734839589802</c:v>
              </c:pt>
              <c:pt idx="68">
                <c:v>0.11566520123723734</c:v>
              </c:pt>
              <c:pt idx="69">
                <c:v>0.29519886124278849</c:v>
              </c:pt>
              <c:pt idx="70">
                <c:v>0.19130951993717502</c:v>
              </c:pt>
              <c:pt idx="71">
                <c:v>0.17359414681339944</c:v>
              </c:pt>
              <c:pt idx="72">
                <c:v>0.42973244064180216</c:v>
              </c:pt>
              <c:pt idx="73">
                <c:v>0.63955918868960371</c:v>
              </c:pt>
              <c:pt idx="74">
                <c:v>0.49234779159701952</c:v>
              </c:pt>
              <c:pt idx="75">
                <c:v>0.72608401611427897</c:v>
              </c:pt>
              <c:pt idx="76">
                <c:v>0.56033117825570655</c:v>
              </c:pt>
              <c:pt idx="77">
                <c:v>0.20368412265568483</c:v>
              </c:pt>
              <c:pt idx="78">
                <c:v>0.44235604635817416</c:v>
              </c:pt>
              <c:pt idx="79">
                <c:v>3.2649358147316829E-2</c:v>
              </c:pt>
              <c:pt idx="80">
                <c:v>0.5924919598103191</c:v>
              </c:pt>
              <c:pt idx="81">
                <c:v>0.38263262448301688</c:v>
              </c:pt>
              <c:pt idx="82">
                <c:v>0.33921478801732324</c:v>
              </c:pt>
              <c:pt idx="83">
                <c:v>0.66160949053785467</c:v>
              </c:pt>
              <c:pt idx="84">
                <c:v>0.50447090521138471</c:v>
              </c:pt>
              <c:pt idx="85">
                <c:v>0.3963750489629525</c:v>
              </c:pt>
              <c:pt idx="86">
                <c:v>0.23971725083413989</c:v>
              </c:pt>
              <c:pt idx="87">
                <c:v>0.64699703630446226</c:v>
              </c:pt>
              <c:pt idx="88">
                <c:v>0.37303754266211603</c:v>
              </c:pt>
              <c:pt idx="89">
                <c:v>0.21969927273577627</c:v>
              </c:pt>
              <c:pt idx="90">
                <c:v>0.31251465678603868</c:v>
              </c:pt>
              <c:pt idx="91">
                <c:v>0.34298669503449786</c:v>
              </c:pt>
              <c:pt idx="92">
                <c:v>0.38884183690928381</c:v>
              </c:pt>
              <c:pt idx="93">
                <c:v>0.37096782977611004</c:v>
              </c:pt>
              <c:pt idx="94">
                <c:v>1.2144963326084552</c:v>
              </c:pt>
              <c:pt idx="95">
                <c:v>0.3067190359511896</c:v>
              </c:pt>
              <c:pt idx="96">
                <c:v>0.27474619289340102</c:v>
              </c:pt>
              <c:pt idx="97">
                <c:v>0.41392050000470637</c:v>
              </c:pt>
              <c:pt idx="98">
                <c:v>0.45291797637918807</c:v>
              </c:pt>
              <c:pt idx="99">
                <c:v>0.58653431831151026</c:v>
              </c:pt>
              <c:pt idx="100">
                <c:v>0.12311569027986936</c:v>
              </c:pt>
              <c:pt idx="101">
                <c:v>0.12600428054000659</c:v>
              </c:pt>
              <c:pt idx="102">
                <c:v>0.37674202220730935</c:v>
              </c:pt>
              <c:pt idx="103">
                <c:v>0.31338514576751675</c:v>
              </c:pt>
              <c:pt idx="104">
                <c:v>0.20959295280444246</c:v>
              </c:pt>
              <c:pt idx="105">
                <c:v>0.34445264200297476</c:v>
              </c:pt>
              <c:pt idx="106">
                <c:v>0.22949292197886184</c:v>
              </c:pt>
              <c:pt idx="107">
                <c:v>0.29406135042717996</c:v>
              </c:pt>
              <c:pt idx="108">
                <c:v>0.17770238652316328</c:v>
              </c:pt>
              <c:pt idx="109">
                <c:v>0.2658610466200616</c:v>
              </c:pt>
              <c:pt idx="110">
                <c:v>0.2116168361930203</c:v>
              </c:pt>
              <c:pt idx="111">
                <c:v>0.10027346639823038</c:v>
              </c:pt>
              <c:pt idx="112">
                <c:v>0.53193765196918985</c:v>
              </c:pt>
              <c:pt idx="113">
                <c:v>0.14176248215714263</c:v>
              </c:pt>
              <c:pt idx="114">
                <c:v>0.2613214015083174</c:v>
              </c:pt>
              <c:pt idx="115">
                <c:v>0.49302894191013868</c:v>
              </c:pt>
              <c:pt idx="116">
                <c:v>0.43812405446293501</c:v>
              </c:pt>
              <c:pt idx="117">
                <c:v>0.49486777806355076</c:v>
              </c:pt>
              <c:pt idx="118">
                <c:v>0.18246537591859807</c:v>
              </c:pt>
              <c:pt idx="119">
                <c:v>0.27482441807348168</c:v>
              </c:pt>
              <c:pt idx="120">
                <c:v>0.43699714186323541</c:v>
              </c:pt>
            </c:numLit>
          </c:xVal>
          <c:yVal>
            <c:numLit>
              <c:formatCode>General</c:formatCode>
              <c:ptCount val="121"/>
              <c:pt idx="0">
                <c:v>-0.42006994681768361</c:v>
              </c:pt>
              <c:pt idx="1">
                <c:v>-4.1370593564138431</c:v>
              </c:pt>
              <c:pt idx="2">
                <c:v>-1.0246653894628261</c:v>
              </c:pt>
              <c:pt idx="3">
                <c:v>6.060790824444501</c:v>
              </c:pt>
              <c:pt idx="4">
                <c:v>-0.61571769094175677</c:v>
              </c:pt>
              <c:pt idx="5">
                <c:v>0.36221441209849115</c:v>
              </c:pt>
              <c:pt idx="6">
                <c:v>-5.4859906274129493</c:v>
              </c:pt>
              <c:pt idx="7">
                <c:v>-1.2322048310016722</c:v>
              </c:pt>
              <c:pt idx="8">
                <c:v>2.0875304954614418</c:v>
              </c:pt>
              <c:pt idx="9">
                <c:v>-0.36763943313121672</c:v>
              </c:pt>
              <c:pt idx="10">
                <c:v>0.16369139738251537</c:v>
              </c:pt>
              <c:pt idx="11">
                <c:v>1.7867772018110255</c:v>
              </c:pt>
              <c:pt idx="12">
                <c:v>4.340958923601228</c:v>
              </c:pt>
              <c:pt idx="13">
                <c:v>8.4365035414371441</c:v>
              </c:pt>
              <c:pt idx="14">
                <c:v>-4.9839035475351787</c:v>
              </c:pt>
              <c:pt idx="15">
                <c:v>0.4270004399242775</c:v>
              </c:pt>
              <c:pt idx="16">
                <c:v>-0.36531292693067385</c:v>
              </c:pt>
              <c:pt idx="17">
                <c:v>3.1329588750150101</c:v>
              </c:pt>
              <c:pt idx="18">
                <c:v>1.2023098067454674</c:v>
              </c:pt>
              <c:pt idx="19">
                <c:v>2.0553282905892036</c:v>
              </c:pt>
              <c:pt idx="20">
                <c:v>0.78979473839700542</c:v>
              </c:pt>
              <c:pt idx="21">
                <c:v>6.8507541504536391</c:v>
              </c:pt>
              <c:pt idx="22">
                <c:v>7.6366278575807627</c:v>
              </c:pt>
              <c:pt idx="23">
                <c:v>-0.6208124915542661</c:v>
              </c:pt>
              <c:pt idx="24">
                <c:v>4.4620594800247879</c:v>
              </c:pt>
              <c:pt idx="25">
                <c:v>-0.45124848951147278</c:v>
              </c:pt>
              <c:pt idx="26">
                <c:v>2.9566528244308223</c:v>
              </c:pt>
              <c:pt idx="27">
                <c:v>1.7425727517278862</c:v>
              </c:pt>
              <c:pt idx="28">
                <c:v>1.7442672184340982</c:v>
              </c:pt>
              <c:pt idx="29">
                <c:v>6.9383829539346795</c:v>
              </c:pt>
              <c:pt idx="30">
                <c:v>0.68549747051544241</c:v>
              </c:pt>
              <c:pt idx="31">
                <c:v>0.34815068775289326</c:v>
              </c:pt>
              <c:pt idx="32">
                <c:v>-0.50840315389786372</c:v>
              </c:pt>
              <c:pt idx="33">
                <c:v>0.47090642184886056</c:v>
              </c:pt>
              <c:pt idx="34">
                <c:v>1.8201963130435654</c:v>
              </c:pt>
              <c:pt idx="35">
                <c:v>-0.41438754159743674</c:v>
              </c:pt>
              <c:pt idx="36">
                <c:v>3.5143190123342674</c:v>
              </c:pt>
              <c:pt idx="37">
                <c:v>-2.3993209045643811</c:v>
              </c:pt>
              <c:pt idx="38">
                <c:v>-1.459286288397081</c:v>
              </c:pt>
              <c:pt idx="39">
                <c:v>-1.080582264767866</c:v>
              </c:pt>
              <c:pt idx="40">
                <c:v>-0.87555136939950406</c:v>
              </c:pt>
              <c:pt idx="41">
                <c:v>-0.48549838130153766</c:v>
              </c:pt>
              <c:pt idx="42">
                <c:v>0.7742396543899801</c:v>
              </c:pt>
              <c:pt idx="43">
                <c:v>-0.90770200228756082</c:v>
              </c:pt>
              <c:pt idx="44">
                <c:v>6.4638637899111018</c:v>
              </c:pt>
              <c:pt idx="45">
                <c:v>3.9789848767751046</c:v>
              </c:pt>
              <c:pt idx="46">
                <c:v>2.1371183256090456</c:v>
              </c:pt>
              <c:pt idx="47">
                <c:v>-1.0766492135631625</c:v>
              </c:pt>
              <c:pt idx="48">
                <c:v>-2.2712834389624685</c:v>
              </c:pt>
              <c:pt idx="49">
                <c:v>3.7033388881271136</c:v>
              </c:pt>
              <c:pt idx="50">
                <c:v>-2.4525601402984054</c:v>
              </c:pt>
              <c:pt idx="51">
                <c:v>1.137115739807828</c:v>
              </c:pt>
              <c:pt idx="52">
                <c:v>2.6972057562052374</c:v>
              </c:pt>
              <c:pt idx="53">
                <c:v>0.61034514941724272</c:v>
              </c:pt>
              <c:pt idx="54">
                <c:v>-2.6625030692833382</c:v>
              </c:pt>
              <c:pt idx="55">
                <c:v>-0.4416761760439929</c:v>
              </c:pt>
              <c:pt idx="56">
                <c:v>3.3033503176266441</c:v>
              </c:pt>
              <c:pt idx="57">
                <c:v>3.5712368028259291</c:v>
              </c:pt>
              <c:pt idx="58">
                <c:v>7.3552305150529573</c:v>
              </c:pt>
              <c:pt idx="59">
                <c:v>-5.474105840177546</c:v>
              </c:pt>
              <c:pt idx="60">
                <c:v>3.1117939734813582</c:v>
              </c:pt>
              <c:pt idx="61">
                <c:v>2.4896251209691602</c:v>
              </c:pt>
              <c:pt idx="62">
                <c:v>-1.0889645065893525</c:v>
              </c:pt>
              <c:pt idx="63">
                <c:v>-2.4617268538944002</c:v>
              </c:pt>
              <c:pt idx="64">
                <c:v>-2.5006655035708563</c:v>
              </c:pt>
              <c:pt idx="65">
                <c:v>3.3696066212964961</c:v>
              </c:pt>
              <c:pt idx="66">
                <c:v>2.8761680512007253</c:v>
              </c:pt>
              <c:pt idx="67">
                <c:v>-0.19950948384777778</c:v>
              </c:pt>
              <c:pt idx="68">
                <c:v>-0.41217922845498478</c:v>
              </c:pt>
              <c:pt idx="69">
                <c:v>3.0739343515557467</c:v>
              </c:pt>
              <c:pt idx="70">
                <c:v>2.6279198465713893</c:v>
              </c:pt>
              <c:pt idx="71">
                <c:v>4.9962919869396494</c:v>
              </c:pt>
              <c:pt idx="72">
                <c:v>-0.32372419940766051</c:v>
              </c:pt>
              <c:pt idx="73">
                <c:v>-0.50622568362499898</c:v>
              </c:pt>
              <c:pt idx="74">
                <c:v>-0.48452859317094088</c:v>
              </c:pt>
              <c:pt idx="75">
                <c:v>-1.0929903364504376</c:v>
              </c:pt>
              <c:pt idx="76">
                <c:v>-1.7532791025557932</c:v>
              </c:pt>
              <c:pt idx="77">
                <c:v>4.5073177898187708</c:v>
              </c:pt>
              <c:pt idx="78">
                <c:v>-1.7024794624080908</c:v>
              </c:pt>
              <c:pt idx="79">
                <c:v>2.7510038648751083</c:v>
              </c:pt>
              <c:pt idx="80">
                <c:v>-1.1845922973247722</c:v>
              </c:pt>
              <c:pt idx="81">
                <c:v>1.2010577968446974</c:v>
              </c:pt>
              <c:pt idx="82">
                <c:v>-2.7552358972793591</c:v>
              </c:pt>
              <c:pt idx="83">
                <c:v>-0.6954765732963466</c:v>
              </c:pt>
              <c:pt idx="84">
                <c:v>-0.96405254203874868</c:v>
              </c:pt>
              <c:pt idx="85">
                <c:v>0.87231857360277587</c:v>
              </c:pt>
              <c:pt idx="86">
                <c:v>-0.81750022804118272</c:v>
              </c:pt>
              <c:pt idx="87">
                <c:v>-4.8281116642942168</c:v>
              </c:pt>
              <c:pt idx="88">
                <c:v>-2.1095916604718488</c:v>
              </c:pt>
              <c:pt idx="89">
                <c:v>1.551031294837367</c:v>
              </c:pt>
              <c:pt idx="90">
                <c:v>0.20869908730345976</c:v>
              </c:pt>
              <c:pt idx="91">
                <c:v>-2.1693520169270943</c:v>
              </c:pt>
              <c:pt idx="92">
                <c:v>-1.0526239227818728</c:v>
              </c:pt>
              <c:pt idx="93">
                <c:v>-7.0489907478512137E-2</c:v>
              </c:pt>
              <c:pt idx="94">
                <c:v>0.11107706732385836</c:v>
              </c:pt>
              <c:pt idx="95">
                <c:v>-2.6126895592281278</c:v>
              </c:pt>
              <c:pt idx="96">
                <c:v>3.4536141003706611E-2</c:v>
              </c:pt>
              <c:pt idx="97">
                <c:v>-2.1578526851676632</c:v>
              </c:pt>
              <c:pt idx="98">
                <c:v>-3.2895480965579491</c:v>
              </c:pt>
              <c:pt idx="99">
                <c:v>-5.1291020224006214</c:v>
              </c:pt>
              <c:pt idx="100">
                <c:v>3.294651000718817</c:v>
              </c:pt>
              <c:pt idx="101">
                <c:v>-2.8197257661086281</c:v>
              </c:pt>
              <c:pt idx="102">
                <c:v>-1.9873232939314946</c:v>
              </c:pt>
              <c:pt idx="103">
                <c:v>-3.613558205781719</c:v>
              </c:pt>
              <c:pt idx="104">
                <c:v>-1.1892612823472142</c:v>
              </c:pt>
              <c:pt idx="105">
                <c:v>-4.5771462419057531</c:v>
              </c:pt>
              <c:pt idx="106">
                <c:v>-2.101762130211831</c:v>
              </c:pt>
              <c:pt idx="107">
                <c:v>-3.6838471119912497</c:v>
              </c:pt>
              <c:pt idx="108">
                <c:v>-7.0494759173088788</c:v>
              </c:pt>
              <c:pt idx="109">
                <c:v>-1.9827941423860644</c:v>
              </c:pt>
              <c:pt idx="110">
                <c:v>4.768684763324412</c:v>
              </c:pt>
              <c:pt idx="111">
                <c:v>-1.6740719079024187</c:v>
              </c:pt>
              <c:pt idx="112">
                <c:v>-5.7805781809253602</c:v>
              </c:pt>
              <c:pt idx="113">
                <c:v>-2.9347865724310198</c:v>
              </c:pt>
              <c:pt idx="114">
                <c:v>-6.2267568338607617</c:v>
              </c:pt>
              <c:pt idx="115">
                <c:v>-3.1541175984298455</c:v>
              </c:pt>
              <c:pt idx="116">
                <c:v>-3.9587630218404621</c:v>
              </c:pt>
              <c:pt idx="117">
                <c:v>-3.7618830838866297</c:v>
              </c:pt>
              <c:pt idx="118">
                <c:v>-1.9356701052933736</c:v>
              </c:pt>
              <c:pt idx="119">
                <c:v>-2.114949748149296</c:v>
              </c:pt>
              <c:pt idx="120">
                <c:v>-2.4708955491933069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A4-43E3-87E3-0F8EACEEA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64752"/>
        <c:axId val="713265144"/>
      </c:scatterChart>
      <c:valAx>
        <c:axId val="71326475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5144"/>
        <c:crossesAt val="-10"/>
        <c:crossBetween val="midCat"/>
      </c:valAx>
      <c:valAx>
        <c:axId val="7132651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6475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18'!$AA$2</c:f>
          <c:strCache>
            <c:ptCount val="1"/>
            <c:pt idx="0">
              <c:v>Forecasts and 95.0% confidence limits for means and forecasts
Model 18 for EV_Rev    (5 variables, n=121)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18'!$CG$49</c:f>
              </c:numRef>
            </c:plus>
            <c:minus>
              <c:numRef>
                <c:f>'Model 18'!$CG$49</c:f>
              </c:numRef>
            </c:minus>
          </c:errBars>
          <c:val>
            <c:numRef>
              <c:f>'Model 18'!$B$49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DB-4C59-B558-CF18FA7AB53D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18'!$A$49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18'!$H$48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18'!$H$49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ADB-4C59-B558-CF18FA7AB53D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18'!$A$49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18'!$G$48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18'!$G$49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ADB-4C59-B558-CF18FA7AB53D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18'!$A$49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265536"/>
        <c:axId val="713266320"/>
      </c:lineChart>
      <c:catAx>
        <c:axId val="713265536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13266320"/>
        <c:crossesAt val="0"/>
        <c:auto val="1"/>
        <c:lblAlgn val="ctr"/>
        <c:lblOffset val="100"/>
        <c:noMultiLvlLbl val="0"/>
      </c:catAx>
      <c:valAx>
        <c:axId val="7132663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1326553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18'!$AA$3</c:f>
          <c:strCache>
            <c:ptCount val="1"/>
            <c:pt idx="0">
              <c:v>Actual and Predicted -vs- Observation #
Model 18 for EV_Rev    (5 variables, n=121)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6.0739128685507477</c:v>
              </c:pt>
              <c:pt idx="1">
                <c:v>8.405979501872979</c:v>
              </c:pt>
              <c:pt idx="2">
                <c:v>4.2819173577627767</c:v>
              </c:pt>
              <c:pt idx="3">
                <c:v>16.244587217549903</c:v>
              </c:pt>
              <c:pt idx="4">
                <c:v>3.0304767971825153</c:v>
              </c:pt>
              <c:pt idx="5">
                <c:v>4.9626469266478219</c:v>
              </c:pt>
              <c:pt idx="6">
                <c:v>5.0403782767313832</c:v>
              </c:pt>
              <c:pt idx="7">
                <c:v>4.3851549979818829</c:v>
              </c:pt>
              <c:pt idx="8">
                <c:v>6.8486821580377111</c:v>
              </c:pt>
              <c:pt idx="9">
                <c:v>8.8228827508875813</c:v>
              </c:pt>
              <c:pt idx="10">
                <c:v>6.1711440295976496</c:v>
              </c:pt>
              <c:pt idx="11">
                <c:v>7.5790309498922568</c:v>
              </c:pt>
              <c:pt idx="12">
                <c:v>13.781501875059311</c:v>
              </c:pt>
              <c:pt idx="13">
                <c:v>14.998912459019817</c:v>
              </c:pt>
              <c:pt idx="14">
                <c:v>6.4165872222518496</c:v>
              </c:pt>
              <c:pt idx="15">
                <c:v>3.9623645009432589</c:v>
              </c:pt>
              <c:pt idx="16">
                <c:v>5.4928569017809679</c:v>
              </c:pt>
              <c:pt idx="17">
                <c:v>8.6072936991121516</c:v>
              </c:pt>
              <c:pt idx="18">
                <c:v>8.6317822551499823</c:v>
              </c:pt>
              <c:pt idx="19">
                <c:v>8.4314404888257499</c:v>
              </c:pt>
              <c:pt idx="20">
                <c:v>7.494461652207109</c:v>
              </c:pt>
              <c:pt idx="21">
                <c:v>14.87319186873027</c:v>
              </c:pt>
              <c:pt idx="22">
                <c:v>13.80264657246844</c:v>
              </c:pt>
              <c:pt idx="23">
                <c:v>3.3505499743254004</c:v>
              </c:pt>
              <c:pt idx="24">
                <c:v>9.6667303011646322</c:v>
              </c:pt>
              <c:pt idx="25">
                <c:v>5.397203530724207</c:v>
              </c:pt>
              <c:pt idx="26">
                <c:v>12.341002906740716</c:v>
              </c:pt>
              <c:pt idx="27">
                <c:v>9.7835447500662127</c:v>
              </c:pt>
              <c:pt idx="28">
                <c:v>11.057836911899347</c:v>
              </c:pt>
              <c:pt idx="29">
                <c:v>17.244657073674794</c:v>
              </c:pt>
              <c:pt idx="30">
                <c:v>6.7995780656109917</c:v>
              </c:pt>
              <c:pt idx="31">
                <c:v>8.4313421144344218</c:v>
              </c:pt>
              <c:pt idx="32">
                <c:v>7.7263998579922211</c:v>
              </c:pt>
              <c:pt idx="33">
                <c:v>3.7845551496307817</c:v>
              </c:pt>
              <c:pt idx="34">
                <c:v>10.734431432785303</c:v>
              </c:pt>
              <c:pt idx="35">
                <c:v>8.8058083841738704</c:v>
              </c:pt>
              <c:pt idx="36">
                <c:v>11.578912315589761</c:v>
              </c:pt>
              <c:pt idx="37">
                <c:v>3.6876907194425934</c:v>
              </c:pt>
              <c:pt idx="38">
                <c:v>8.0903977346864426</c:v>
              </c:pt>
              <c:pt idx="39">
                <c:v>6.6975160973945673</c:v>
              </c:pt>
              <c:pt idx="40">
                <c:v>3.5961818133555128</c:v>
              </c:pt>
              <c:pt idx="41">
                <c:v>4.5666477547702611</c:v>
              </c:pt>
              <c:pt idx="42">
                <c:v>4.2973055477195112</c:v>
              </c:pt>
              <c:pt idx="43">
                <c:v>3.553216316167136</c:v>
              </c:pt>
              <c:pt idx="44">
                <c:v>14.861419475569958</c:v>
              </c:pt>
              <c:pt idx="45">
                <c:v>16.751270540623491</c:v>
              </c:pt>
              <c:pt idx="46">
                <c:v>8.482147237151251</c:v>
              </c:pt>
              <c:pt idx="47">
                <c:v>4.0279244294026775</c:v>
              </c:pt>
              <c:pt idx="48">
                <c:v>9.1242249141037206</c:v>
              </c:pt>
              <c:pt idx="49">
                <c:v>15.777604713227186</c:v>
              </c:pt>
              <c:pt idx="50">
                <c:v>3.2369381488124351</c:v>
              </c:pt>
              <c:pt idx="51">
                <c:v>5.0692676563895098</c:v>
              </c:pt>
              <c:pt idx="52">
                <c:v>7.0573659717429269</c:v>
              </c:pt>
              <c:pt idx="53">
                <c:v>5.2193951657931921</c:v>
              </c:pt>
              <c:pt idx="54">
                <c:v>4.6597305248887695</c:v>
              </c:pt>
              <c:pt idx="55">
                <c:v>5.4855305487078994</c:v>
              </c:pt>
              <c:pt idx="56">
                <c:v>9.9139302995662302</c:v>
              </c:pt>
              <c:pt idx="57">
                <c:v>11.85648084293884</c:v>
              </c:pt>
              <c:pt idx="58">
                <c:v>22.467830979838748</c:v>
              </c:pt>
              <c:pt idx="59">
                <c:v>5.0521327571755377</c:v>
              </c:pt>
              <c:pt idx="60">
                <c:v>9.2367482147325468</c:v>
              </c:pt>
              <c:pt idx="61">
                <c:v>14.554801675289482</c:v>
              </c:pt>
              <c:pt idx="62">
                <c:v>6.473576229902072</c:v>
              </c:pt>
              <c:pt idx="63">
                <c:v>5.291464596351231</c:v>
              </c:pt>
              <c:pt idx="64">
                <c:v>3.1700619223842232</c:v>
              </c:pt>
              <c:pt idx="65">
                <c:v>13.117476745709421</c:v>
              </c:pt>
              <c:pt idx="66">
                <c:v>10.673920095443743</c:v>
              </c:pt>
              <c:pt idx="67">
                <c:v>7.2006525678528055</c:v>
              </c:pt>
              <c:pt idx="68">
                <c:v>5.5497190152101465</c:v>
              </c:pt>
              <c:pt idx="69">
                <c:v>9.1623513917404615</c:v>
              </c:pt>
              <c:pt idx="70">
                <c:v>9.5690336011449766</c:v>
              </c:pt>
              <c:pt idx="71">
                <c:v>12.179941347200387</c:v>
              </c:pt>
              <c:pt idx="72">
                <c:v>6.7534491374941066</c:v>
              </c:pt>
              <c:pt idx="73">
                <c:v>9.0514543449026164</c:v>
              </c:pt>
              <c:pt idx="74">
                <c:v>9.679609598549451</c:v>
              </c:pt>
              <c:pt idx="75">
                <c:v>3.9945480509117797</c:v>
              </c:pt>
              <c:pt idx="76">
                <c:v>6.7505558121124158</c:v>
              </c:pt>
              <c:pt idx="77">
                <c:v>10.876286242974013</c:v>
              </c:pt>
              <c:pt idx="78">
                <c:v>4.4908074310281174</c:v>
              </c:pt>
              <c:pt idx="79">
                <c:v>8.8287788008931152</c:v>
              </c:pt>
              <c:pt idx="80">
                <c:v>4.7603930115540498</c:v>
              </c:pt>
              <c:pt idx="81">
                <c:v>11.848405086788029</c:v>
              </c:pt>
              <c:pt idx="82">
                <c:v>6.8716627546177129</c:v>
              </c:pt>
              <c:pt idx="83">
                <c:v>8.9161560112089067</c:v>
              </c:pt>
              <c:pt idx="84">
                <c:v>6.524921793063541</c:v>
              </c:pt>
              <c:pt idx="85">
                <c:v>6.8152068050041343</c:v>
              </c:pt>
              <c:pt idx="86">
                <c:v>3.4921278591528968</c:v>
              </c:pt>
              <c:pt idx="87">
                <c:v>4.4463076619771114</c:v>
              </c:pt>
              <c:pt idx="88">
                <c:v>6.0297203138158766</c:v>
              </c:pt>
              <c:pt idx="89">
                <c:v>10.497366882585414</c:v>
              </c:pt>
              <c:pt idx="90">
                <c:v>5.6924428545236712</c:v>
              </c:pt>
              <c:pt idx="91">
                <c:v>4.6560804107299809</c:v>
              </c:pt>
              <c:pt idx="92">
                <c:v>5.194544536837423</c:v>
              </c:pt>
              <c:pt idx="93">
                <c:v>6.5848614235065375</c:v>
              </c:pt>
              <c:pt idx="94">
                <c:v>10.66609874313516</c:v>
              </c:pt>
              <c:pt idx="95">
                <c:v>2.2672898692591894</c:v>
              </c:pt>
              <c:pt idx="96">
                <c:v>4.3861318210659901</c:v>
              </c:pt>
              <c:pt idx="97">
                <c:v>4.7822922843776761</c:v>
              </c:pt>
              <c:pt idx="98">
                <c:v>5.4709495393238363</c:v>
              </c:pt>
              <c:pt idx="99">
                <c:v>3.6840805425402654</c:v>
              </c:pt>
              <c:pt idx="100">
                <c:v>13.079168592601427</c:v>
              </c:pt>
              <c:pt idx="101">
                <c:v>6.5029585116891679</c:v>
              </c:pt>
              <c:pt idx="102">
                <c:v>3.1261234370689972</c:v>
              </c:pt>
              <c:pt idx="103">
                <c:v>2.2580376340856949</c:v>
              </c:pt>
              <c:pt idx="104">
                <c:v>17.748484580908862</c:v>
              </c:pt>
              <c:pt idx="105">
                <c:v>1.4192394945218827</c:v>
              </c:pt>
              <c:pt idx="106">
                <c:v>2.0845468026345038</c:v>
              </c:pt>
              <c:pt idx="107">
                <c:v>2.9872603654706951</c:v>
              </c:pt>
              <c:pt idx="108">
                <c:v>10.846570118058157</c:v>
              </c:pt>
              <c:pt idx="109">
                <c:v>3.0324282434353118</c:v>
              </c:pt>
              <c:pt idx="110">
                <c:v>13.295965615260796</c:v>
              </c:pt>
              <c:pt idx="111">
                <c:v>1.3798672786228776</c:v>
              </c:pt>
              <c:pt idx="112">
                <c:v>1.8922186261158191</c:v>
              </c:pt>
              <c:pt idx="113">
                <c:v>2.5730514031152456</c:v>
              </c:pt>
              <c:pt idx="114">
                <c:v>5.505567784072456</c:v>
              </c:pt>
              <c:pt idx="115">
                <c:v>4.1829782557931896</c:v>
              </c:pt>
              <c:pt idx="116">
                <c:v>1.2564512643181329</c:v>
              </c:pt>
              <c:pt idx="117">
                <c:v>2.094648772085701</c:v>
              </c:pt>
              <c:pt idx="118">
                <c:v>2.3407707391181458</c:v>
              </c:pt>
              <c:pt idx="119">
                <c:v>3.1716395354047759</c:v>
              </c:pt>
              <c:pt idx="120">
                <c:v>2.1984070980367059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87-4405-B726-E5E40A4C92E7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6.5486625432542249</c:v>
              </c:pt>
              <c:pt idx="1">
                <c:v>12.440189720201026</c:v>
              </c:pt>
              <c:pt idx="2">
                <c:v>5.2668985674004167</c:v>
              </c:pt>
              <c:pt idx="3">
                <c:v>9.9416022079202087</c:v>
              </c:pt>
              <c:pt idx="4">
                <c:v>3.5805984372303601</c:v>
              </c:pt>
              <c:pt idx="5">
                <c:v>4.611067575349824</c:v>
              </c:pt>
              <c:pt idx="6">
                <c:v>10.463936702851218</c:v>
              </c:pt>
              <c:pt idx="7">
                <c:v>5.6887281394230635</c:v>
              </c:pt>
              <c:pt idx="8">
                <c:v>4.8437325058741836</c:v>
              </c:pt>
              <c:pt idx="9">
                <c:v>9.1918941675265273</c:v>
              </c:pt>
              <c:pt idx="10">
                <c:v>6.1258972982143005</c:v>
              </c:pt>
              <c:pt idx="11">
                <c:v>5.8332225151283978</c:v>
              </c:pt>
              <c:pt idx="12">
                <c:v>9.5129528638761869</c:v>
              </c:pt>
              <c:pt idx="13">
                <c:v>6.6716409393353748</c:v>
              </c:pt>
              <c:pt idx="14">
                <c:v>11.463702500142603</c:v>
              </c:pt>
              <c:pt idx="15">
                <c:v>3.3797608856429249</c:v>
              </c:pt>
              <c:pt idx="16">
                <c:v>5.6979841907081115</c:v>
              </c:pt>
              <c:pt idx="17">
                <c:v>5.4797866083770375</c:v>
              </c:pt>
              <c:pt idx="18">
                <c:v>7.4760440734062996</c:v>
              </c:pt>
              <c:pt idx="19">
                <c:v>6.4084575064730744</c:v>
              </c:pt>
              <c:pt idx="20">
                <c:v>6.7835905442640989</c:v>
              </c:pt>
              <c:pt idx="21">
                <c:v>8.0239482916726033</c:v>
              </c:pt>
              <c:pt idx="22">
                <c:v>6.1747437731713832</c:v>
              </c:pt>
              <c:pt idx="23">
                <c:v>3.8989637304600215</c:v>
              </c:pt>
              <c:pt idx="24">
                <c:v>5.3626990391103506</c:v>
              </c:pt>
              <c:pt idx="25">
                <c:v>5.8585067569811233</c:v>
              </c:pt>
              <c:pt idx="26">
                <c:v>9.4337697746386873</c:v>
              </c:pt>
              <c:pt idx="27">
                <c:v>8.0592803636258381</c:v>
              </c:pt>
              <c:pt idx="28">
                <c:v>9.3152913201491963</c:v>
              </c:pt>
              <c:pt idx="29">
                <c:v>10.302250482998847</c:v>
              </c:pt>
              <c:pt idx="30">
                <c:v>6.059627980007587</c:v>
              </c:pt>
              <c:pt idx="31">
                <c:v>8.0688505566454154</c:v>
              </c:pt>
              <c:pt idx="32">
                <c:v>8.2546077593164497</c:v>
              </c:pt>
              <c:pt idx="33">
                <c:v>3.2770459184506291</c:v>
              </c:pt>
              <c:pt idx="34">
                <c:v>8.8916001328839194</c:v>
              </c:pt>
              <c:pt idx="35">
                <c:v>9.2705533641819642</c:v>
              </c:pt>
              <c:pt idx="36">
                <c:v>8.0519618821436847</c:v>
              </c:pt>
              <c:pt idx="37">
                <c:v>5.9224227577565296</c:v>
              </c:pt>
              <c:pt idx="38">
                <c:v>9.6373611419418452</c:v>
              </c:pt>
              <c:pt idx="39">
                <c:v>7.8518941331867893</c:v>
              </c:pt>
              <c:pt idx="40">
                <c:v>4.2944332765278901</c:v>
              </c:pt>
              <c:pt idx="41">
                <c:v>5.1547412466394871</c:v>
              </c:pt>
              <c:pt idx="42">
                <c:v>3.5229869806951633</c:v>
              </c:pt>
              <c:pt idx="43">
                <c:v>4.3955806832228861</c:v>
              </c:pt>
              <c:pt idx="44">
                <c:v>8.3823652669993116</c:v>
              </c:pt>
              <c:pt idx="45">
                <c:v>12.767789800677576</c:v>
              </c:pt>
              <c:pt idx="46">
                <c:v>6.3059671061325258</c:v>
              </c:pt>
              <c:pt idx="47">
                <c:v>5.0099376612153046</c:v>
              </c:pt>
              <c:pt idx="48">
                <c:v>11.371495527612534</c:v>
              </c:pt>
              <c:pt idx="49">
                <c:v>12.130417075118498</c:v>
              </c:pt>
              <c:pt idx="50">
                <c:v>5.8025372426917619</c:v>
              </c:pt>
              <c:pt idx="51">
                <c:v>3.96689113304007</c:v>
              </c:pt>
              <c:pt idx="52">
                <c:v>4.3265240275500085</c:v>
              </c:pt>
              <c:pt idx="53">
                <c:v>4.5477948159816544</c:v>
              </c:pt>
              <c:pt idx="54">
                <c:v>7.2910269292902248</c:v>
              </c:pt>
              <c:pt idx="55">
                <c:v>5.8864918368673305</c:v>
              </c:pt>
              <c:pt idx="56">
                <c:v>6.6392791968190812</c:v>
              </c:pt>
              <c:pt idx="57">
                <c:v>8.2640549572185549</c:v>
              </c:pt>
              <c:pt idx="58">
                <c:v>15.124444982774406</c:v>
              </c:pt>
              <c:pt idx="59">
                <c:v>10.389229700605821</c:v>
              </c:pt>
              <c:pt idx="60">
                <c:v>6.0419323953897655</c:v>
              </c:pt>
              <c:pt idx="61">
                <c:v>12.083301066462486</c:v>
              </c:pt>
              <c:pt idx="62">
                <c:v>7.411684060097774</c:v>
              </c:pt>
              <c:pt idx="63">
                <c:v>7.7852759852239775</c:v>
              </c:pt>
              <c:pt idx="64">
                <c:v>5.6876426771705946</c:v>
              </c:pt>
              <c:pt idx="65">
                <c:v>9.7679368682832042</c:v>
              </c:pt>
              <c:pt idx="66">
                <c:v>7.7203731300206702</c:v>
              </c:pt>
              <c:pt idx="67">
                <c:v>7.4655044931466419</c:v>
              </c:pt>
              <c:pt idx="68">
                <c:v>6.0326573051501464</c:v>
              </c:pt>
              <c:pt idx="69">
                <c:v>6.106971286659217</c:v>
              </c:pt>
              <c:pt idx="70">
                <c:v>6.9510709402727633</c:v>
              </c:pt>
              <c:pt idx="71">
                <c:v>7.2021463810654458</c:v>
              </c:pt>
              <c:pt idx="72">
                <c:v>7.0404488999349137</c:v>
              </c:pt>
              <c:pt idx="73">
                <c:v>9.5119432343379628</c:v>
              </c:pt>
              <c:pt idx="74">
                <c:v>10.173077966305613</c:v>
              </c:pt>
              <c:pt idx="75">
                <c:v>5.185691491011009</c:v>
              </c:pt>
              <c:pt idx="76">
                <c:v>8.53931973791261</c:v>
              </c:pt>
              <c:pt idx="77">
                <c:v>6.3874905117459067</c:v>
              </c:pt>
              <c:pt idx="78">
                <c:v>6.1763452334482336</c:v>
              </c:pt>
              <c:pt idx="79">
                <c:v>6.1115010264315819</c:v>
              </c:pt>
              <c:pt idx="80">
                <c:v>6.2115254061078531</c:v>
              </c:pt>
              <c:pt idx="81">
                <c:v>10.552010578437024</c:v>
              </c:pt>
              <c:pt idx="82">
                <c:v>9.6392814827481281</c:v>
              </c:pt>
              <c:pt idx="83">
                <c:v>9.6252845418971695</c:v>
              </c:pt>
              <c:pt idx="84">
                <c:v>7.5121158063975546</c:v>
              </c:pt>
              <c:pt idx="85">
                <c:v>5.9807007935395404</c:v>
              </c:pt>
              <c:pt idx="86">
                <c:v>4.2467283583785811</c:v>
              </c:pt>
              <c:pt idx="87">
                <c:v>9.2419636009226487</c:v>
              </c:pt>
              <c:pt idx="88">
                <c:v>8.1985089098919381</c:v>
              </c:pt>
              <c:pt idx="89">
                <c:v>8.9787378150753518</c:v>
              </c:pt>
              <c:pt idx="90">
                <c:v>5.493406175183515</c:v>
              </c:pt>
              <c:pt idx="91">
                <c:v>6.7757263726868784</c:v>
              </c:pt>
              <c:pt idx="92">
                <c:v>6.2429985763627656</c:v>
              </c:pt>
              <c:pt idx="93">
                <c:v>6.6196359101992748</c:v>
              </c:pt>
              <c:pt idx="94">
                <c:v>10.31427168432424</c:v>
              </c:pt>
              <c:pt idx="95">
                <c:v>4.9154995395566194</c:v>
              </c:pt>
              <c:pt idx="96">
                <c:v>4.3135285963938701</c:v>
              </c:pt>
              <c:pt idx="97">
                <c:v>6.9687149428118431</c:v>
              </c:pt>
              <c:pt idx="98">
                <c:v>8.7745913019547892</c:v>
              </c:pt>
              <c:pt idx="99">
                <c:v>8.7812142184996027</c:v>
              </c:pt>
              <c:pt idx="100">
                <c:v>9.8494983942845131</c:v>
              </c:pt>
              <c:pt idx="101">
                <c:v>9.1749185846304293</c:v>
              </c:pt>
              <c:pt idx="102">
                <c:v>5.0997158661263224</c:v>
              </c:pt>
              <c:pt idx="103">
                <c:v>6.0439852254674662</c:v>
              </c:pt>
              <c:pt idx="104">
                <c:v>19.01695427100811</c:v>
              </c:pt>
              <c:pt idx="105">
                <c:v>6.0777647136954096</c:v>
              </c:pt>
              <c:pt idx="106">
                <c:v>4.2524594002560274</c:v>
              </c:pt>
              <c:pt idx="107">
                <c:v>6.6901332084856309</c:v>
              </c:pt>
              <c:pt idx="108">
                <c:v>17.895614004546132</c:v>
              </c:pt>
              <c:pt idx="109">
                <c:v>4.9605128270857897</c:v>
              </c:pt>
              <c:pt idx="110">
                <c:v>8.3993631488636069</c:v>
              </c:pt>
              <c:pt idx="111">
                <c:v>3.0451546247071031</c:v>
              </c:pt>
              <c:pt idx="112">
                <c:v>7.7512768108860213</c:v>
              </c:pt>
              <c:pt idx="113">
                <c:v>5.5277094468779389</c:v>
              </c:pt>
              <c:pt idx="114">
                <c:v>11.7715471026799</c:v>
              </c:pt>
              <c:pt idx="115">
                <c:v>7.3463645927830559</c:v>
              </c:pt>
              <c:pt idx="116">
                <c:v>5.2702617446792912</c:v>
              </c:pt>
              <c:pt idx="117">
                <c:v>5.8686020323079093</c:v>
              </c:pt>
              <c:pt idx="118">
                <c:v>4.307037369826511</c:v>
              </c:pt>
              <c:pt idx="119">
                <c:v>5.2877232822120943</c:v>
              </c:pt>
              <c:pt idx="120">
                <c:v>4.63812241338678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87-4405-B726-E5E40A4C92E7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18'!$CG$49</c:f>
              </c:numRef>
            </c:plus>
            <c:minus>
              <c:numRef>
                <c:f>'Model 18'!$CG$49</c:f>
              </c:numRef>
            </c:minus>
          </c:errBars>
          <c:xVal>
            <c:numRef>
              <c:f>'Model 18'!$A$49:$A$49</c:f>
            </c:numRef>
          </c:xVal>
          <c:yVal>
            <c:numRef>
              <c:f>'Model 18'!$B$49:$B$49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87-4405-B726-E5E40A4C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67104"/>
        <c:axId val="713267496"/>
      </c:scatterChart>
      <c:valAx>
        <c:axId val="71326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3267496"/>
        <c:crossesAt val="0"/>
        <c:crossBetween val="midCat"/>
      </c:valAx>
      <c:valAx>
        <c:axId val="71326749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3267104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cat>
          <c: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46-4E77-B07C-0437CC884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3268280"/>
        <c:axId val="713268672"/>
      </c:barChart>
      <c:catAx>
        <c:axId val="71326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0.22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3268672"/>
        <c:crossesAt val="0"/>
        <c:auto val="1"/>
        <c:lblAlgn val="ctr"/>
        <c:lblOffset val="100"/>
        <c:noMultiLvlLbl val="0"/>
      </c:catAx>
      <c:valAx>
        <c:axId val="713268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326828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6.5486625432542249</c:v>
              </c:pt>
              <c:pt idx="1">
                <c:v>12.440189720201026</c:v>
              </c:pt>
              <c:pt idx="2">
                <c:v>5.2668985674004167</c:v>
              </c:pt>
              <c:pt idx="3">
                <c:v>9.9416022079202087</c:v>
              </c:pt>
              <c:pt idx="4">
                <c:v>3.5805984372303601</c:v>
              </c:pt>
              <c:pt idx="5">
                <c:v>4.611067575349824</c:v>
              </c:pt>
              <c:pt idx="6">
                <c:v>10.463936702851218</c:v>
              </c:pt>
              <c:pt idx="7">
                <c:v>5.6887281394230635</c:v>
              </c:pt>
              <c:pt idx="8">
                <c:v>4.8437325058741836</c:v>
              </c:pt>
              <c:pt idx="9">
                <c:v>9.1918941675265273</c:v>
              </c:pt>
              <c:pt idx="10">
                <c:v>6.1258972982143005</c:v>
              </c:pt>
              <c:pt idx="11">
                <c:v>5.8332225151283978</c:v>
              </c:pt>
              <c:pt idx="12">
                <c:v>9.5129528638761869</c:v>
              </c:pt>
              <c:pt idx="13">
                <c:v>6.6716409393353748</c:v>
              </c:pt>
              <c:pt idx="14">
                <c:v>11.463702500142603</c:v>
              </c:pt>
              <c:pt idx="15">
                <c:v>3.3797608856429249</c:v>
              </c:pt>
              <c:pt idx="16">
                <c:v>5.6979841907081115</c:v>
              </c:pt>
              <c:pt idx="17">
                <c:v>5.4797866083770375</c:v>
              </c:pt>
              <c:pt idx="18">
                <c:v>7.4760440734062996</c:v>
              </c:pt>
              <c:pt idx="19">
                <c:v>6.4084575064730744</c:v>
              </c:pt>
              <c:pt idx="20">
                <c:v>6.7835905442640989</c:v>
              </c:pt>
              <c:pt idx="21">
                <c:v>8.0239482916726033</c:v>
              </c:pt>
              <c:pt idx="22">
                <c:v>6.1747437731713832</c:v>
              </c:pt>
              <c:pt idx="23">
                <c:v>3.8989637304600215</c:v>
              </c:pt>
              <c:pt idx="24">
                <c:v>5.3626990391103506</c:v>
              </c:pt>
              <c:pt idx="25">
                <c:v>5.8585067569811233</c:v>
              </c:pt>
              <c:pt idx="26">
                <c:v>9.4337697746386873</c:v>
              </c:pt>
              <c:pt idx="27">
                <c:v>8.0592803636258381</c:v>
              </c:pt>
              <c:pt idx="28">
                <c:v>9.3152913201491963</c:v>
              </c:pt>
              <c:pt idx="29">
                <c:v>10.302250482998847</c:v>
              </c:pt>
              <c:pt idx="30">
                <c:v>6.059627980007587</c:v>
              </c:pt>
              <c:pt idx="31">
                <c:v>8.0688505566454154</c:v>
              </c:pt>
              <c:pt idx="32">
                <c:v>8.2546077593164497</c:v>
              </c:pt>
              <c:pt idx="33">
                <c:v>3.2770459184506291</c:v>
              </c:pt>
              <c:pt idx="34">
                <c:v>8.8916001328839194</c:v>
              </c:pt>
              <c:pt idx="35">
                <c:v>9.2705533641819642</c:v>
              </c:pt>
              <c:pt idx="36">
                <c:v>8.0519618821436847</c:v>
              </c:pt>
              <c:pt idx="37">
                <c:v>5.9224227577565296</c:v>
              </c:pt>
              <c:pt idx="38">
                <c:v>9.6373611419418452</c:v>
              </c:pt>
              <c:pt idx="39">
                <c:v>7.8518941331867893</c:v>
              </c:pt>
              <c:pt idx="40">
                <c:v>4.2944332765278901</c:v>
              </c:pt>
              <c:pt idx="41">
                <c:v>5.1547412466394871</c:v>
              </c:pt>
              <c:pt idx="42">
                <c:v>3.5229869806951633</c:v>
              </c:pt>
              <c:pt idx="43">
                <c:v>4.3955806832228861</c:v>
              </c:pt>
              <c:pt idx="44">
                <c:v>8.3823652669993116</c:v>
              </c:pt>
              <c:pt idx="45">
                <c:v>12.767789800677576</c:v>
              </c:pt>
              <c:pt idx="46">
                <c:v>6.3059671061325258</c:v>
              </c:pt>
              <c:pt idx="47">
                <c:v>5.0099376612153046</c:v>
              </c:pt>
              <c:pt idx="48">
                <c:v>11.371495527612534</c:v>
              </c:pt>
              <c:pt idx="49">
                <c:v>12.130417075118498</c:v>
              </c:pt>
              <c:pt idx="50">
                <c:v>5.8025372426917619</c:v>
              </c:pt>
              <c:pt idx="51">
                <c:v>3.96689113304007</c:v>
              </c:pt>
              <c:pt idx="52">
                <c:v>4.3265240275500085</c:v>
              </c:pt>
              <c:pt idx="53">
                <c:v>4.5477948159816544</c:v>
              </c:pt>
              <c:pt idx="54">
                <c:v>7.2910269292902248</c:v>
              </c:pt>
              <c:pt idx="55">
                <c:v>5.8864918368673305</c:v>
              </c:pt>
              <c:pt idx="56">
                <c:v>6.6392791968190812</c:v>
              </c:pt>
              <c:pt idx="57">
                <c:v>8.2640549572185549</c:v>
              </c:pt>
              <c:pt idx="58">
                <c:v>15.124444982774406</c:v>
              </c:pt>
              <c:pt idx="59">
                <c:v>10.389229700605821</c:v>
              </c:pt>
              <c:pt idx="60">
                <c:v>6.0419323953897655</c:v>
              </c:pt>
              <c:pt idx="61">
                <c:v>12.083301066462486</c:v>
              </c:pt>
              <c:pt idx="62">
                <c:v>7.411684060097774</c:v>
              </c:pt>
              <c:pt idx="63">
                <c:v>7.7852759852239775</c:v>
              </c:pt>
              <c:pt idx="64">
                <c:v>5.6876426771705946</c:v>
              </c:pt>
              <c:pt idx="65">
                <c:v>9.7679368682832042</c:v>
              </c:pt>
              <c:pt idx="66">
                <c:v>7.7203731300206702</c:v>
              </c:pt>
              <c:pt idx="67">
                <c:v>7.4655044931466419</c:v>
              </c:pt>
              <c:pt idx="68">
                <c:v>6.0326573051501464</c:v>
              </c:pt>
              <c:pt idx="69">
                <c:v>6.106971286659217</c:v>
              </c:pt>
              <c:pt idx="70">
                <c:v>6.9510709402727633</c:v>
              </c:pt>
              <c:pt idx="71">
                <c:v>7.2021463810654458</c:v>
              </c:pt>
              <c:pt idx="72">
                <c:v>7.0404488999349137</c:v>
              </c:pt>
              <c:pt idx="73">
                <c:v>9.5119432343379628</c:v>
              </c:pt>
              <c:pt idx="74">
                <c:v>10.173077966305613</c:v>
              </c:pt>
              <c:pt idx="75">
                <c:v>5.185691491011009</c:v>
              </c:pt>
              <c:pt idx="76">
                <c:v>8.53931973791261</c:v>
              </c:pt>
              <c:pt idx="77">
                <c:v>6.3874905117459067</c:v>
              </c:pt>
              <c:pt idx="78">
                <c:v>6.1763452334482336</c:v>
              </c:pt>
              <c:pt idx="79">
                <c:v>6.1115010264315819</c:v>
              </c:pt>
              <c:pt idx="80">
                <c:v>6.2115254061078531</c:v>
              </c:pt>
              <c:pt idx="81">
                <c:v>10.552010578437024</c:v>
              </c:pt>
              <c:pt idx="82">
                <c:v>9.6392814827481281</c:v>
              </c:pt>
              <c:pt idx="83">
                <c:v>9.6252845418971695</c:v>
              </c:pt>
              <c:pt idx="84">
                <c:v>7.5121158063975546</c:v>
              </c:pt>
              <c:pt idx="85">
                <c:v>5.9807007935395404</c:v>
              </c:pt>
              <c:pt idx="86">
                <c:v>4.2467283583785811</c:v>
              </c:pt>
              <c:pt idx="87">
                <c:v>9.2419636009226487</c:v>
              </c:pt>
              <c:pt idx="88">
                <c:v>8.1985089098919381</c:v>
              </c:pt>
              <c:pt idx="89">
                <c:v>8.9787378150753518</c:v>
              </c:pt>
              <c:pt idx="90">
                <c:v>5.493406175183515</c:v>
              </c:pt>
              <c:pt idx="91">
                <c:v>6.7757263726868784</c:v>
              </c:pt>
              <c:pt idx="92">
                <c:v>6.2429985763627656</c:v>
              </c:pt>
              <c:pt idx="93">
                <c:v>6.6196359101992748</c:v>
              </c:pt>
              <c:pt idx="94">
                <c:v>10.31427168432424</c:v>
              </c:pt>
              <c:pt idx="95">
                <c:v>4.9154995395566194</c:v>
              </c:pt>
              <c:pt idx="96">
                <c:v>4.3135285963938701</c:v>
              </c:pt>
              <c:pt idx="97">
                <c:v>6.9687149428118431</c:v>
              </c:pt>
              <c:pt idx="98">
                <c:v>8.7745913019547892</c:v>
              </c:pt>
              <c:pt idx="99">
                <c:v>8.7812142184996027</c:v>
              </c:pt>
              <c:pt idx="100">
                <c:v>9.8494983942845131</c:v>
              </c:pt>
              <c:pt idx="101">
                <c:v>9.1749185846304293</c:v>
              </c:pt>
              <c:pt idx="102">
                <c:v>5.0997158661263224</c:v>
              </c:pt>
              <c:pt idx="103">
                <c:v>6.0439852254674662</c:v>
              </c:pt>
              <c:pt idx="104">
                <c:v>19.01695427100811</c:v>
              </c:pt>
              <c:pt idx="105">
                <c:v>6.0777647136954096</c:v>
              </c:pt>
              <c:pt idx="106">
                <c:v>4.2524594002560274</c:v>
              </c:pt>
              <c:pt idx="107">
                <c:v>6.6901332084856309</c:v>
              </c:pt>
              <c:pt idx="108">
                <c:v>17.895614004546132</c:v>
              </c:pt>
              <c:pt idx="109">
                <c:v>4.9605128270857897</c:v>
              </c:pt>
              <c:pt idx="110">
                <c:v>8.3993631488636069</c:v>
              </c:pt>
              <c:pt idx="111">
                <c:v>3.0451546247071031</c:v>
              </c:pt>
              <c:pt idx="112">
                <c:v>7.7512768108860213</c:v>
              </c:pt>
              <c:pt idx="113">
                <c:v>5.5277094468779389</c:v>
              </c:pt>
              <c:pt idx="114">
                <c:v>11.7715471026799</c:v>
              </c:pt>
              <c:pt idx="115">
                <c:v>7.3463645927830559</c:v>
              </c:pt>
              <c:pt idx="116">
                <c:v>5.2702617446792912</c:v>
              </c:pt>
              <c:pt idx="117">
                <c:v>5.8686020323079093</c:v>
              </c:pt>
              <c:pt idx="118">
                <c:v>4.307037369826511</c:v>
              </c:pt>
              <c:pt idx="119">
                <c:v>5.2877232822120943</c:v>
              </c:pt>
              <c:pt idx="120">
                <c:v>4.63812241338678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F8-4F32-B824-21656BD11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69456"/>
        <c:axId val="713269848"/>
      </c:scatterChart>
      <c:valAx>
        <c:axId val="713269456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3269848"/>
        <c:crossesAt val="-8"/>
        <c:crossBetween val="midCat"/>
      </c:valAx>
      <c:valAx>
        <c:axId val="7132698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326945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-8.40</c:v>
              </c:pt>
              <c:pt idx="1">
                <c:v>-7.56</c:v>
              </c:pt>
              <c:pt idx="2">
                <c:v>-6.72</c:v>
              </c:pt>
              <c:pt idx="3">
                <c:v>-5.88</c:v>
              </c:pt>
              <c:pt idx="4">
                <c:v>-5.04</c:v>
              </c:pt>
              <c:pt idx="5">
                <c:v>-4.20</c:v>
              </c:pt>
              <c:pt idx="6">
                <c:v>-3.36</c:v>
              </c:pt>
              <c:pt idx="7">
                <c:v>-2.52</c:v>
              </c:pt>
              <c:pt idx="8">
                <c:v>-1.68</c:v>
              </c:pt>
              <c:pt idx="9">
                <c:v>-0.84</c:v>
              </c:pt>
              <c:pt idx="10">
                <c:v>0.00</c:v>
              </c:pt>
              <c:pt idx="11">
                <c:v>0.84</c:v>
              </c:pt>
              <c:pt idx="12">
                <c:v>1.68</c:v>
              </c:pt>
              <c:pt idx="13">
                <c:v>2.52</c:v>
              </c:pt>
              <c:pt idx="14">
                <c:v>3.36</c:v>
              </c:pt>
              <c:pt idx="15">
                <c:v>4.20</c:v>
              </c:pt>
              <c:pt idx="16">
                <c:v>5.04</c:v>
              </c:pt>
              <c:pt idx="17">
                <c:v>5.88</c:v>
              </c:pt>
              <c:pt idx="18">
                <c:v>6.72</c:v>
              </c:pt>
              <c:pt idx="19">
                <c:v>7.56</c:v>
              </c:pt>
              <c:pt idx="20">
                <c:v>8.40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2</c:v>
              </c:pt>
              <c:pt idx="4">
                <c:v>6</c:v>
              </c:pt>
              <c:pt idx="5">
                <c:v>3</c:v>
              </c:pt>
              <c:pt idx="6">
                <c:v>5</c:v>
              </c:pt>
              <c:pt idx="7">
                <c:v>15</c:v>
              </c:pt>
              <c:pt idx="8">
                <c:v>10</c:v>
              </c:pt>
              <c:pt idx="9">
                <c:v>21</c:v>
              </c:pt>
              <c:pt idx="10">
                <c:v>12</c:v>
              </c:pt>
              <c:pt idx="11">
                <c:v>9</c:v>
              </c:pt>
              <c:pt idx="12">
                <c:v>8</c:v>
              </c:pt>
              <c:pt idx="13">
                <c:v>6</c:v>
              </c:pt>
              <c:pt idx="14">
                <c:v>10</c:v>
              </c:pt>
              <c:pt idx="15">
                <c:v>4</c:v>
              </c:pt>
              <c:pt idx="16">
                <c:v>2</c:v>
              </c:pt>
              <c:pt idx="17">
                <c:v>0</c:v>
              </c:pt>
              <c:pt idx="18">
                <c:v>4</c:v>
              </c:pt>
              <c:pt idx="19">
                <c:v>2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A8D-4491-B5BE-6137A10149D6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-8.40</c:v>
              </c:pt>
              <c:pt idx="1">
                <c:v>-7.56</c:v>
              </c:pt>
              <c:pt idx="2">
                <c:v>-6.72</c:v>
              </c:pt>
              <c:pt idx="3">
                <c:v>-5.88</c:v>
              </c:pt>
              <c:pt idx="4">
                <c:v>-5.04</c:v>
              </c:pt>
              <c:pt idx="5">
                <c:v>-4.20</c:v>
              </c:pt>
              <c:pt idx="6">
                <c:v>-3.36</c:v>
              </c:pt>
              <c:pt idx="7">
                <c:v>-2.52</c:v>
              </c:pt>
              <c:pt idx="8">
                <c:v>-1.68</c:v>
              </c:pt>
              <c:pt idx="9">
                <c:v>-0.84</c:v>
              </c:pt>
              <c:pt idx="10">
                <c:v>0.00</c:v>
              </c:pt>
              <c:pt idx="11">
                <c:v>0.84</c:v>
              </c:pt>
              <c:pt idx="12">
                <c:v>1.68</c:v>
              </c:pt>
              <c:pt idx="13">
                <c:v>2.52</c:v>
              </c:pt>
              <c:pt idx="14">
                <c:v>3.36</c:v>
              </c:pt>
              <c:pt idx="15">
                <c:v>4.20</c:v>
              </c:pt>
              <c:pt idx="16">
                <c:v>5.04</c:v>
              </c:pt>
              <c:pt idx="17">
                <c:v>5.88</c:v>
              </c:pt>
              <c:pt idx="18">
                <c:v>6.72</c:v>
              </c:pt>
              <c:pt idx="19">
                <c:v>7.56</c:v>
              </c:pt>
              <c:pt idx="20">
                <c:v>8.40</c:v>
              </c:pt>
            </c:strLit>
          </c:cat>
          <c:val>
            <c:numLit>
              <c:formatCode>General</c:formatCode>
              <c:ptCount val="21"/>
              <c:pt idx="0">
                <c:v>0.35538864645460533</c:v>
              </c:pt>
              <c:pt idx="1">
                <c:v>0.70366965126258163</c:v>
              </c:pt>
              <c:pt idx="2">
                <c:v>1.2965931092927412</c:v>
              </c:pt>
              <c:pt idx="3">
                <c:v>2.2233561028101576</c:v>
              </c:pt>
              <c:pt idx="4">
                <c:v>3.5480153856712722</c:v>
              </c:pt>
              <c:pt idx="5">
                <c:v>5.2690672362521855</c:v>
              </c:pt>
              <c:pt idx="6">
                <c:v>7.2820607760740472</c:v>
              </c:pt>
              <c:pt idx="7">
                <c:v>9.3658588812256909</c:v>
              </c:pt>
              <c:pt idx="8">
                <c:v>11.210216879841735</c:v>
              </c:pt>
              <c:pt idx="9">
                <c:v>12.486874864074949</c:v>
              </c:pt>
              <c:pt idx="10">
                <c:v>12.943954907719721</c:v>
              </c:pt>
              <c:pt idx="11">
                <c:v>12.486874864074935</c:v>
              </c:pt>
              <c:pt idx="12">
                <c:v>11.210216879841738</c:v>
              </c:pt>
              <c:pt idx="13">
                <c:v>9.3658588812257051</c:v>
              </c:pt>
              <c:pt idx="14">
                <c:v>7.282060776074033</c:v>
              </c:pt>
              <c:pt idx="15">
                <c:v>5.269067236252198</c:v>
              </c:pt>
              <c:pt idx="16">
                <c:v>3.5480153856712775</c:v>
              </c:pt>
              <c:pt idx="17">
                <c:v>2.2233561028101434</c:v>
              </c:pt>
              <c:pt idx="18">
                <c:v>1.2965931092927434</c:v>
              </c:pt>
              <c:pt idx="19">
                <c:v>0.70366965126260084</c:v>
              </c:pt>
              <c:pt idx="20">
                <c:v>0.35538864645459967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A8D-4491-B5BE-6137A1014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3270632"/>
        <c:axId val="713271024"/>
      </c:barChart>
      <c:catAx>
        <c:axId val="71327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1024"/>
        <c:crosses val="autoZero"/>
        <c:auto val="1"/>
        <c:lblAlgn val="ctr"/>
        <c:lblOffset val="100"/>
        <c:noMultiLvlLbl val="0"/>
      </c:catAx>
      <c:valAx>
        <c:axId val="7132710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327063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-2.2569912751749155</c:v>
              </c:pt>
              <c:pt idx="1">
                <c:v>-2.0062665065303658</c:v>
              </c:pt>
              <c:pt idx="2">
                <c:v>-1.8759768582398486</c:v>
              </c:pt>
              <c:pt idx="3">
                <c:v>-1.736536790701217</c:v>
              </c:pt>
              <c:pt idx="4">
                <c:v>-1.7088532047835487</c:v>
              </c:pt>
              <c:pt idx="5">
                <c:v>-1.6320207988905242</c:v>
              </c:pt>
              <c:pt idx="6">
                <c:v>-1.6160057066515017</c:v>
              </c:pt>
              <c:pt idx="7">
                <c:v>-1.5354924422712783</c:v>
              </c:pt>
              <c:pt idx="8">
                <c:v>-1.4915853758566178</c:v>
              </c:pt>
              <c:pt idx="9">
                <c:v>-1.2916896832549498</c:v>
              </c:pt>
              <c:pt idx="10">
                <c:v>-1.2851580129534812</c:v>
              </c:pt>
              <c:pt idx="11">
                <c:v>-1.2121999550034608</c:v>
              </c:pt>
              <c:pt idx="12">
                <c:v>-1.2083595617225247</c:v>
              </c:pt>
              <c:pt idx="13">
                <c:v>-1.1856007473278343</c:v>
              </c:pt>
              <c:pt idx="14">
                <c:v>-1.0577733313384812</c:v>
              </c:pt>
              <c:pt idx="15">
                <c:v>-1.0128657840078894</c:v>
              </c:pt>
              <c:pt idx="16">
                <c:v>-0.94603431802724647</c:v>
              </c:pt>
              <c:pt idx="17">
                <c:v>-0.88614731628706245</c:v>
              </c:pt>
              <c:pt idx="18">
                <c:v>-0.8555189426191474</c:v>
              </c:pt>
              <c:pt idx="19">
                <c:v>-0.84791444300016061</c:v>
              </c:pt>
              <c:pt idx="20">
                <c:v>-0.84249908537483775</c:v>
              </c:pt>
              <c:pt idx="21">
                <c:v>-0.8214638557694256</c:v>
              </c:pt>
              <c:pt idx="22">
                <c:v>-0.80608915047230945</c:v>
              </c:pt>
              <c:pt idx="23">
                <c:v>-0.79847857911718911</c:v>
              </c:pt>
              <c:pt idx="24">
                <c:v>-0.78115788032058642</c:v>
              </c:pt>
              <c:pt idx="25">
                <c:v>-0.71954016024340794</c:v>
              </c:pt>
              <c:pt idx="26">
                <c:v>-0.7155255087142538</c:v>
              </c:pt>
              <c:pt idx="27">
                <c:v>-0.70005761680528833</c:v>
              </c:pt>
              <c:pt idx="28">
                <c:v>-0.6944114716643246</c:v>
              </c:pt>
              <c:pt idx="29">
                <c:v>-0.69413099094937991</c:v>
              </c:pt>
              <c:pt idx="30">
                <c:v>-0.67867678505545359</c:v>
              </c:pt>
              <c:pt idx="31">
                <c:v>-0.67753622065517971</c:v>
              </c:pt>
              <c:pt idx="32">
                <c:v>-0.63191277637979704</c:v>
              </c:pt>
              <c:pt idx="33">
                <c:v>-0.6295671727456662</c:v>
              </c:pt>
              <c:pt idx="34">
                <c:v>-0.61734189106694692</c:v>
              </c:pt>
              <c:pt idx="35">
                <c:v>-0.57273364145419203</c:v>
              </c:pt>
              <c:pt idx="36">
                <c:v>-0.53968228532835538</c:v>
              </c:pt>
              <c:pt idx="37">
                <c:v>-0.53319841262101897</c:v>
              </c:pt>
              <c:pt idx="38">
                <c:v>-0.49531297710927641</c:v>
              </c:pt>
              <c:pt idx="39">
                <c:v>-0.46462941731852475</c:v>
              </c:pt>
              <c:pt idx="40">
                <c:v>-0.41738330107786592</c:v>
              </c:pt>
              <c:pt idx="41">
                <c:v>-0.40614373658045411</c:v>
              </c:pt>
              <c:pt idx="42">
                <c:v>-0.38138510627506239</c:v>
              </c:pt>
              <c:pt idx="43">
                <c:v>-0.36961341098057665</c:v>
              </c:pt>
              <c:pt idx="44">
                <c:v>-0.33569823904296542</c:v>
              </c:pt>
              <c:pt idx="45">
                <c:v>-0.31608375701429658</c:v>
              </c:pt>
              <c:pt idx="46">
                <c:v>-0.3153752526104634</c:v>
              </c:pt>
              <c:pt idx="47">
                <c:v>-0.31442495351120442</c:v>
              </c:pt>
              <c:pt idx="48">
                <c:v>-0.30036714510793994</c:v>
              </c:pt>
              <c:pt idx="49">
                <c:v>-0.26971161728861104</c:v>
              </c:pt>
              <c:pt idx="50">
                <c:v>-0.24161102844878851</c:v>
              </c:pt>
              <c:pt idx="51">
                <c:v>-0.22705163033655443</c:v>
              </c:pt>
              <c:pt idx="52">
                <c:v>-0.22356896703098186</c:v>
              </c:pt>
              <c:pt idx="53">
                <c:v>-0.18829814390576888</c:v>
              </c:pt>
              <c:pt idx="54">
                <c:v>-0.17614016338484023</c:v>
              </c:pt>
              <c:pt idx="55">
                <c:v>-0.17559332623171281</c:v>
              </c:pt>
              <c:pt idx="56">
                <c:v>-0.16912373422052895</c:v>
              </c:pt>
              <c:pt idx="57">
                <c:v>-0.15800069038233291</c:v>
              </c:pt>
              <c:pt idx="58">
                <c:v>-0.15462912763698719</c:v>
              </c:pt>
              <c:pt idx="59">
                <c:v>-0.15200726381513999</c:v>
              </c:pt>
              <c:pt idx="60">
                <c:v>-0.14880392035439735</c:v>
              </c:pt>
              <c:pt idx="61">
                <c:v>-0.14770192577005403</c:v>
              </c:pt>
              <c:pt idx="62">
                <c:v>-0.14744118812521403</c:v>
              </c:pt>
              <c:pt idx="63">
                <c:v>-0.12838140088663993</c:v>
              </c:pt>
              <c:pt idx="64">
                <c:v>-0.11815156228357487</c:v>
              </c:pt>
              <c:pt idx="65">
                <c:v>-9.1892740382540694E-2</c:v>
              </c:pt>
              <c:pt idx="66">
                <c:v>-8.4801356641757517E-2</c:v>
              </c:pt>
              <c:pt idx="67">
                <c:v>-6.5678481913880038E-2</c:v>
              </c:pt>
              <c:pt idx="68">
                <c:v>-1.1134235270493969E-2</c:v>
              </c:pt>
              <c:pt idx="69">
                <c:v>1.4487280772666842E-2</c:v>
              </c:pt>
              <c:pt idx="70">
                <c:v>2.3246393024824945E-2</c:v>
              </c:pt>
              <c:pt idx="71">
                <c:v>6.3728365994659072E-2</c:v>
              </c:pt>
              <c:pt idx="72">
                <c:v>0.11257009336149655</c:v>
              </c:pt>
              <c:pt idx="73">
                <c:v>0.11264940535110321</c:v>
              </c:pt>
              <c:pt idx="74">
                <c:v>0.11606400760571386</c:v>
              </c:pt>
              <c:pt idx="75">
                <c:v>0.16249635061004347</c:v>
              </c:pt>
              <c:pt idx="76">
                <c:v>0.18654037310489086</c:v>
              </c:pt>
              <c:pt idx="77">
                <c:v>0.21503570616642487</c:v>
              </c:pt>
              <c:pt idx="78">
                <c:v>0.22760957574356511</c:v>
              </c:pt>
              <c:pt idx="79">
                <c:v>0.23692019998245265</c:v>
              </c:pt>
              <c:pt idx="80">
                <c:v>0.24792443884905549</c:v>
              </c:pt>
              <c:pt idx="81">
                <c:v>0.26719549733077397</c:v>
              </c:pt>
              <c:pt idx="82">
                <c:v>0.35296335719041155</c:v>
              </c:pt>
              <c:pt idx="83">
                <c:v>0.37004890799192253</c:v>
              </c:pt>
              <c:pt idx="84">
                <c:v>0.41508481740928427</c:v>
              </c:pt>
              <c:pt idx="85">
                <c:v>0.48624077403849414</c:v>
              </c:pt>
              <c:pt idx="86">
                <c:v>0.55208191904585802</c:v>
              </c:pt>
              <c:pt idx="87">
                <c:v>0.55793526902470214</c:v>
              </c:pt>
              <c:pt idx="88">
                <c:v>0.55897997924821496</c:v>
              </c:pt>
              <c:pt idx="89">
                <c:v>0.59004515115438227</c:v>
              </c:pt>
              <c:pt idx="90">
                <c:v>0.64195285842554417</c:v>
              </c:pt>
              <c:pt idx="91">
                <c:v>0.64772684274947123</c:v>
              </c:pt>
              <c:pt idx="92">
                <c:v>0.69677812310590814</c:v>
              </c:pt>
              <c:pt idx="93">
                <c:v>0.79133502366250852</c:v>
              </c:pt>
              <c:pt idx="94">
                <c:v>0.83822983364431503</c:v>
              </c:pt>
              <c:pt idx="95">
                <c:v>0.87002894689622301</c:v>
              </c:pt>
              <c:pt idx="96">
                <c:v>0.87437197741663319</c:v>
              </c:pt>
              <c:pt idx="97">
                <c:v>0.9308496187165729</c:v>
              </c:pt>
              <c:pt idx="98">
                <c:v>0.9456785684874589</c:v>
              </c:pt>
              <c:pt idx="99">
                <c:v>0.97828391347229116</c:v>
              </c:pt>
              <c:pt idx="100">
                <c:v>1.0013778223692829</c:v>
              </c:pt>
              <c:pt idx="101">
                <c:v>1.0229290023104125</c:v>
              </c:pt>
              <c:pt idx="102">
                <c:v>1.0340888178134835</c:v>
              </c:pt>
              <c:pt idx="103">
                <c:v>1.0484909850411723</c:v>
              </c:pt>
              <c:pt idx="104">
                <c:v>1.0724691746766761</c:v>
              </c:pt>
              <c:pt idx="105">
                <c:v>1.1292732013657836</c:v>
              </c:pt>
              <c:pt idx="106">
                <c:v>1.1502373955034153</c:v>
              </c:pt>
              <c:pt idx="107">
                <c:v>1.1677712340415514</c:v>
              </c:pt>
              <c:pt idx="108">
                <c:v>1.2754469144558904</c:v>
              </c:pt>
              <c:pt idx="109">
                <c:v>1.3667212222020626</c:v>
              </c:pt>
              <c:pt idx="110">
                <c:v>1.3780820722590865</c:v>
              </c:pt>
              <c:pt idx="111">
                <c:v>1.437240704493878</c:v>
              </c:pt>
              <c:pt idx="112">
                <c:v>1.5678139081872888</c:v>
              </c:pt>
              <c:pt idx="113">
                <c:v>1.5938104499124743</c:v>
              </c:pt>
              <c:pt idx="114">
                <c:v>2.0181151377935556</c:v>
              </c:pt>
              <c:pt idx="115">
                <c:v>2.07448968336824</c:v>
              </c:pt>
              <c:pt idx="116">
                <c:v>2.1930184070210008</c:v>
              </c:pt>
              <c:pt idx="117">
                <c:v>2.2228477161147508</c:v>
              </c:pt>
              <c:pt idx="118">
                <c:v>2.3512349181689465</c:v>
              </c:pt>
              <c:pt idx="119">
                <c:v>2.4423326543471564</c:v>
              </c:pt>
              <c:pt idx="120">
                <c:v>2.6662593492951441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F7-4FC6-9F31-527D57AACEF4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F7-4FC6-9F31-527D57AA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71808"/>
        <c:axId val="713272200"/>
      </c:scatterChart>
      <c:valAx>
        <c:axId val="7132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3272200"/>
        <c:crosses val="autoZero"/>
        <c:crossBetween val="midCat"/>
        <c:majorUnit val="1"/>
      </c:valAx>
      <c:valAx>
        <c:axId val="713272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3271808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0.19092963381018804</c:v>
              </c:pt>
              <c:pt idx="1">
                <c:v>0.34420158714463439</c:v>
              </c:pt>
              <c:pt idx="2">
                <c:v>0.34715525554484089</c:v>
              </c:pt>
              <c:pt idx="3">
                <c:v>4.5932971932313299E-2</c:v>
              </c:pt>
              <c:pt idx="4">
                <c:v>0.26434638491816864</c:v>
              </c:pt>
              <c:pt idx="5">
                <c:v>0.30666060593348987</c:v>
              </c:pt>
              <c:pt idx="6">
                <c:v>0.25307575733177318</c:v>
              </c:pt>
              <c:pt idx="7">
                <c:v>0.21514513898538351</c:v>
              </c:pt>
              <c:pt idx="8">
                <c:v>0.50062601249283711</c:v>
              </c:pt>
              <c:pt idx="9">
                <c:v>-0.17765987856258086</c:v>
              </c:pt>
              <c:pt idx="10">
                <c:v>0.25035919713763116</c:v>
              </c:pt>
              <c:pt idx="11">
                <c:v>0.1310568696990225</c:v>
              </c:pt>
              <c:pt idx="12">
                <c:v>-4.8478571838612518E-2</c:v>
              </c:pt>
              <c:pt idx="13">
                <c:v>0.24562399507193719</c:v>
              </c:pt>
              <c:pt idx="14">
                <c:v>0.16291078586997595</c:v>
              </c:pt>
              <c:pt idx="15">
                <c:v>0.35220537069472913</c:v>
              </c:pt>
              <c:pt idx="16">
                <c:v>0.46475072954811325</c:v>
              </c:pt>
              <c:pt idx="17">
                <c:v>0.1382021117066432</c:v>
              </c:pt>
              <c:pt idx="18">
                <c:v>6.1528731478135174E-2</c:v>
              </c:pt>
              <c:pt idx="19">
                <c:v>0.11049378006511108</c:v>
              </c:pt>
              <c:pt idx="20">
                <c:v>-0.12485180339031537</c:v>
              </c:pt>
              <c:pt idx="21">
                <c:v>0.29743909980964922</c:v>
              </c:pt>
              <c:pt idx="22">
                <c:v>0.43761536213199226</c:v>
              </c:pt>
              <c:pt idx="23">
                <c:v>0.17174638575849141</c:v>
              </c:pt>
              <c:pt idx="24">
                <c:v>4.2780837645805925E-2</c:v>
              </c:pt>
              <c:pt idx="25">
                <c:v>-0.19213684348227064</c:v>
              </c:pt>
              <c:pt idx="26">
                <c:v>-0.13976900967206404</c:v>
              </c:pt>
              <c:pt idx="27">
                <c:v>3.4080313081651117E-3</c:v>
              </c:pt>
              <c:pt idx="28">
                <c:v>-0.16941854797937722</c:v>
              </c:pt>
              <c:pt idx="29">
                <c:v>-0.35956445966162343</c:v>
              </c:pt>
              <c:pt idx="30">
                <c:v>0.19625825432557015</c:v>
              </c:pt>
              <c:pt idx="31">
                <c:v>-3.7534647241411888E-2</c:v>
              </c:pt>
              <c:pt idx="32">
                <c:v>0.24663092218361932</c:v>
              </c:pt>
              <c:pt idx="33">
                <c:v>0.25324523902059848</c:v>
              </c:pt>
              <c:pt idx="34">
                <c:v>-5.5513968374604379E-2</c:v>
              </c:pt>
              <c:pt idx="35">
                <c:v>-0.2867072605783651</c:v>
              </c:pt>
              <c:pt idx="36">
                <c:v>-5.8953862534937762E-3</c:v>
              </c:pt>
              <c:pt idx="37">
                <c:v>0.35636412722889443</c:v>
              </c:pt>
              <c:pt idx="38">
                <c:v>-5.4056317346436011E-2</c:v>
              </c:pt>
              <c:pt idx="39">
                <c:v>0.13472280991789756</c:v>
              </c:pt>
              <c:pt idx="40">
                <c:v>0.34477556473804827</c:v>
              </c:pt>
              <c:pt idx="41">
                <c:v>1.9566177541594419E-2</c:v>
              </c:pt>
              <c:pt idx="42">
                <c:v>0.19488262938976889</c:v>
              </c:pt>
              <c:pt idx="43">
                <c:v>0.21546212246659341</c:v>
              </c:pt>
              <c:pt idx="44">
                <c:v>-0.15957917798215387</c:v>
              </c:pt>
              <c:pt idx="45">
                <c:v>-0.5601978766236132</c:v>
              </c:pt>
              <c:pt idx="46">
                <c:v>0.12320178424324617</c:v>
              </c:pt>
              <c:pt idx="47">
                <c:v>-0.1616257708135406</c:v>
              </c:pt>
              <c:pt idx="48">
                <c:v>-7.7149426348448957E-2</c:v>
              </c:pt>
              <c:pt idx="49">
                <c:v>-0.19213006120590004</c:v>
              </c:pt>
              <c:pt idx="50">
                <c:v>9.3039476783158506E-2</c:v>
              </c:pt>
              <c:pt idx="51">
                <c:v>0.27209922755812105</c:v>
              </c:pt>
              <c:pt idx="52">
                <c:v>0.13823535382241892</c:v>
              </c:pt>
              <c:pt idx="53">
                <c:v>3.0305247390167545E-2</c:v>
              </c:pt>
              <c:pt idx="54">
                <c:v>-0.18767712021459937</c:v>
              </c:pt>
              <c:pt idx="55">
                <c:v>0.1855197460953957</c:v>
              </c:pt>
              <c:pt idx="56">
                <c:v>0.2628016411155828</c:v>
              </c:pt>
              <c:pt idx="57">
                <c:v>-0.20314882317894153</c:v>
              </c:pt>
              <c:pt idx="58">
                <c:v>-0.40360259948046345</c:v>
              </c:pt>
              <c:pt idx="59">
                <c:v>0.21141868003285524</c:v>
              </c:pt>
              <c:pt idx="60">
                <c:v>0.3204203799588089</c:v>
              </c:pt>
              <c:pt idx="61">
                <c:v>-8.3431879773343209E-2</c:v>
              </c:pt>
              <c:pt idx="62">
                <c:v>-9.5939818062313938E-3</c:v>
              </c:pt>
              <c:pt idx="63">
                <c:v>0.33725429140417862</c:v>
              </c:pt>
              <c:pt idx="64">
                <c:v>2.8356900667701995E-2</c:v>
              </c:pt>
              <c:pt idx="65">
                <c:v>-0.23658039850886703</c:v>
              </c:pt>
              <c:pt idx="66">
                <c:v>-6.6416225436546669E-2</c:v>
              </c:pt>
              <c:pt idx="67">
                <c:v>0.11518518267148996</c:v>
              </c:pt>
              <c:pt idx="68">
                <c:v>0.2095776850470347</c:v>
              </c:pt>
              <c:pt idx="69">
                <c:v>4.7195455613744906E-2</c:v>
              </c:pt>
              <c:pt idx="70">
                <c:v>-3.5297233748913803E-2</c:v>
              </c:pt>
              <c:pt idx="71">
                <c:v>0.18834804692223969</c:v>
              </c:pt>
              <c:pt idx="72">
                <c:v>6.2447056988831899E-2</c:v>
              </c:pt>
              <c:pt idx="73">
                <c:v>-0.34254040686400428</c:v>
              </c:pt>
              <c:pt idx="74">
                <c:v>-0.17408844944329543</c:v>
              </c:pt>
              <c:pt idx="75">
                <c:v>-0.42935893194247121</c:v>
              </c:pt>
              <c:pt idx="76">
                <c:v>-8.4031534503232599E-2</c:v>
              </c:pt>
              <c:pt idx="77">
                <c:v>0.2457844064778229</c:v>
              </c:pt>
              <c:pt idx="78">
                <c:v>2.0510319938192006E-2</c:v>
              </c:pt>
              <c:pt idx="79">
                <c:v>0.10094083408446888</c:v>
              </c:pt>
              <c:pt idx="80">
                <c:v>-4.3202941148065041E-2</c:v>
              </c:pt>
              <c:pt idx="81">
                <c:v>-0.20080926173185265</c:v>
              </c:pt>
              <c:pt idx="82">
                <c:v>-5.4009471058260393E-2</c:v>
              </c:pt>
              <c:pt idx="83">
                <c:v>-0.29694347402076365</c:v>
              </c:pt>
              <c:pt idx="84">
                <c:v>-0.21380507217218181</c:v>
              </c:pt>
              <c:pt idx="85">
                <c:v>-0.148054296892001</c:v>
              </c:pt>
              <c:pt idx="86">
                <c:v>0.35425007028919331</c:v>
              </c:pt>
              <c:pt idx="87">
                <c:v>-0.52720814709237873</c:v>
              </c:pt>
              <c:pt idx="88">
                <c:v>-0.21606597921023002</c:v>
              </c:pt>
              <c:pt idx="89">
                <c:v>3.5092642393346273E-2</c:v>
              </c:pt>
              <c:pt idx="90">
                <c:v>0.10634750760020978</c:v>
              </c:pt>
              <c:pt idx="91">
                <c:v>0.1336569982156936</c:v>
              </c:pt>
              <c:pt idx="92">
                <c:v>4.1850597132395723E-2</c:v>
              </c:pt>
              <c:pt idx="93">
                <c:v>-0.24097986569870977</c:v>
              </c:pt>
              <c:pt idx="94">
                <c:v>-1.4617596107773396</c:v>
              </c:pt>
              <c:pt idx="95">
                <c:v>-6.6681664062389165E-2</c:v>
              </c:pt>
              <c:pt idx="96">
                <c:v>-4.4693393384950028E-2</c:v>
              </c:pt>
              <c:pt idx="97">
                <c:v>-6.748499114904602E-2</c:v>
              </c:pt>
              <c:pt idx="98">
                <c:v>-0.21769450921622832</c:v>
              </c:pt>
              <c:pt idx="99">
                <c:v>-0.32206534861783442</c:v>
              </c:pt>
              <c:pt idx="100">
                <c:v>0.31101734086808713</c:v>
              </c:pt>
              <c:pt idx="101">
                <c:v>0.210594336516299</c:v>
              </c:pt>
              <c:pt idx="102">
                <c:v>0.16492942904952795</c:v>
              </c:pt>
              <c:pt idx="103">
                <c:v>-0.1280555922593665</c:v>
              </c:pt>
              <c:pt idx="104">
                <c:v>-0.29354885163447586</c:v>
              </c:pt>
              <c:pt idx="105">
                <c:v>9.3816454472644931E-2</c:v>
              </c:pt>
              <c:pt idx="106">
                <c:v>2.0635727792309023E-2</c:v>
              </c:pt>
              <c:pt idx="107">
                <c:v>9.2239978466538378E-2</c:v>
              </c:pt>
              <c:pt idx="108">
                <c:v>0.28234674777725782</c:v>
              </c:pt>
              <c:pt idx="109">
                <c:v>-8.3200956968570536E-2</c:v>
              </c:pt>
              <c:pt idx="110">
                <c:v>3.130244186444741E-2</c:v>
              </c:pt>
              <c:pt idx="111">
                <c:v>0.15434104903624257</c:v>
              </c:pt>
              <c:pt idx="112">
                <c:v>-0.25936626435609172</c:v>
              </c:pt>
              <c:pt idx="113">
                <c:v>5.2352119966745631E-2</c:v>
              </c:pt>
              <c:pt idx="114">
                <c:v>0.11639635938702053</c:v>
              </c:pt>
              <c:pt idx="115">
                <c:v>4.9642175244845543E-2</c:v>
              </c:pt>
              <c:pt idx="116">
                <c:v>-4.0006784613153233E-2</c:v>
              </c:pt>
              <c:pt idx="117">
                <c:v>-3.383291636465665E-2</c:v>
              </c:pt>
              <c:pt idx="118">
                <c:v>0.14979331543244773</c:v>
              </c:pt>
              <c:pt idx="119">
                <c:v>-5.2773514104278572E-2</c:v>
              </c:pt>
              <c:pt idx="120">
                <c:v>0.19263254750238168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26-47A7-8A52-46D81D8D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72984"/>
        <c:axId val="713273376"/>
      </c:scatterChart>
      <c:valAx>
        <c:axId val="713272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3376"/>
        <c:crossesAt val="-10"/>
        <c:crossBetween val="midCat"/>
      </c:valAx>
      <c:valAx>
        <c:axId val="7132733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2984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0.85236806652495634</c:v>
              </c:pt>
              <c:pt idx="1">
                <c:v>0.4120739852790079</c:v>
              </c:pt>
              <c:pt idx="2">
                <c:v>0.85486981677917073</c:v>
              </c:pt>
              <c:pt idx="3">
                <c:v>0.81234907806795387</c:v>
              </c:pt>
              <c:pt idx="4">
                <c:v>0.78785995442303713</c:v>
              </c:pt>
              <c:pt idx="5">
                <c:v>0.84702230782544607</c:v>
              </c:pt>
              <c:pt idx="6">
                <c:v>0.88006613303762016</c:v>
              </c:pt>
              <c:pt idx="7">
                <c:v>0.76438323562474364</c:v>
              </c:pt>
              <c:pt idx="8">
                <c:v>0.89545407388358411</c:v>
              </c:pt>
              <c:pt idx="9">
                <c:v>0.79280240098719257</c:v>
              </c:pt>
              <c:pt idx="10">
                <c:v>0.88264760994686642</c:v>
              </c:pt>
              <c:pt idx="11">
                <c:v>0.74903642068615961</c:v>
              </c:pt>
              <c:pt idx="12">
                <c:v>0.56464883488461426</c:v>
              </c:pt>
              <c:pt idx="13">
                <c:v>0.69785207155645024</c:v>
              </c:pt>
              <c:pt idx="14">
                <c:v>0.52622289206330197</c:v>
              </c:pt>
              <c:pt idx="15">
                <c:v>0.66204989520726754</c:v>
              </c:pt>
              <c:pt idx="16">
                <c:v>0.82861537193777279</c:v>
              </c:pt>
              <c:pt idx="17">
                <c:v>0.73217241692812174</c:v>
              </c:pt>
              <c:pt idx="18">
                <c:v>0.66669678352005779</c:v>
              </c:pt>
              <c:pt idx="19">
                <c:v>0.62616458462270208</c:v>
              </c:pt>
              <c:pt idx="20">
                <c:v>0.87117950854779347</c:v>
              </c:pt>
              <c:pt idx="21">
                <c:v>0.83627025868933325</c:v>
              </c:pt>
              <c:pt idx="22">
                <c:v>0.89861346901551586</c:v>
              </c:pt>
              <c:pt idx="23">
                <c:v>0.56401542074891919</c:v>
              </c:pt>
              <c:pt idx="24">
                <c:v>0.55116954899297743</c:v>
              </c:pt>
              <c:pt idx="25">
                <c:v>0.66590708286343891</c:v>
              </c:pt>
              <c:pt idx="26">
                <c:v>0.5315153933100274</c:v>
              </c:pt>
              <c:pt idx="27">
                <c:v>0.762424464362504</c:v>
              </c:pt>
              <c:pt idx="28">
                <c:v>0.70098153174246813</c:v>
              </c:pt>
              <c:pt idx="29">
                <c:v>0.70405158039363003</c:v>
              </c:pt>
              <c:pt idx="30">
                <c:v>0.60719161055548021</c:v>
              </c:pt>
              <c:pt idx="31">
                <c:v>0.71608316536046746</c:v>
              </c:pt>
              <c:pt idx="32">
                <c:v>0.69782487363062351</c:v>
              </c:pt>
              <c:pt idx="33">
                <c:v>0.54170228592672098</c:v>
              </c:pt>
              <c:pt idx="34">
                <c:v>0.80223336455862504</c:v>
              </c:pt>
              <c:pt idx="35">
                <c:v>0.55167283034571557</c:v>
              </c:pt>
              <c:pt idx="36">
                <c:v>0.83089453283393444</c:v>
              </c:pt>
              <c:pt idx="37">
                <c:v>0.84096872684757851</c:v>
              </c:pt>
              <c:pt idx="38">
                <c:v>0.81491501857683057</c:v>
              </c:pt>
              <c:pt idx="39">
                <c:v>0.75606256595479848</c:v>
              </c:pt>
              <c:pt idx="40">
                <c:v>0.78162312134613177</c:v>
              </c:pt>
              <c:pt idx="41">
                <c:v>0.65566369754343934</c:v>
              </c:pt>
              <c:pt idx="42">
                <c:v>0.55351752109061769</c:v>
              </c:pt>
              <c:pt idx="43">
                <c:v>0.55141779914388933</c:v>
              </c:pt>
              <c:pt idx="44">
                <c:v>0.68860084305431146</c:v>
              </c:pt>
              <c:pt idx="45">
                <c:v>0.72058509256244452</c:v>
              </c:pt>
              <c:pt idx="46">
                <c:v>0.60480442215913743</c:v>
              </c:pt>
              <c:pt idx="47">
                <c:v>0.65626694351170867</c:v>
              </c:pt>
              <c:pt idx="48">
                <c:v>0.83004221347896434</c:v>
              </c:pt>
              <c:pt idx="49">
                <c:v>0.86369568575644429</c:v>
              </c:pt>
              <c:pt idx="50">
                <c:v>0.69071462825322683</c:v>
              </c:pt>
              <c:pt idx="51">
                <c:v>0.57631465170524854</c:v>
              </c:pt>
              <c:pt idx="52">
                <c:v>0.56069079800967758</c:v>
              </c:pt>
              <c:pt idx="53">
                <c:v>0.71700598229941115</c:v>
              </c:pt>
              <c:pt idx="54">
                <c:v>0.72702756269789404</c:v>
              </c:pt>
              <c:pt idx="55">
                <c:v>0.59195940671389624</c:v>
              </c:pt>
              <c:pt idx="56">
                <c:v>0.76791838483736197</c:v>
              </c:pt>
              <c:pt idx="57">
                <c:v>0.72801054611815585</c:v>
              </c:pt>
              <c:pt idx="58">
                <c:v>0.80511087341464949</c:v>
              </c:pt>
              <c:pt idx="59">
                <c:v>0.68894832236776027</c:v>
              </c:pt>
              <c:pt idx="60">
                <c:v>0.72852385657525642</c:v>
              </c:pt>
              <c:pt idx="61">
                <c:v>0.86476966442513215</c:v>
              </c:pt>
              <c:pt idx="62">
                <c:v>0.69230493276187233</c:v>
              </c:pt>
              <c:pt idx="63">
                <c:v>0.63627342087059102</c:v>
              </c:pt>
              <c:pt idx="64">
                <c:v>0.85330143641298495</c:v>
              </c:pt>
              <c:pt idx="65">
                <c:v>0.52415945118683227</c:v>
              </c:pt>
              <c:pt idx="66">
                <c:v>0.77642204217040689</c:v>
              </c:pt>
              <c:pt idx="67">
                <c:v>0.84533496607909919</c:v>
              </c:pt>
              <c:pt idx="68">
                <c:v>0.66866135379671465</c:v>
              </c:pt>
              <c:pt idx="69">
                <c:v>0.59036668010725346</c:v>
              </c:pt>
              <c:pt idx="70">
                <c:v>0.49505345881129004</c:v>
              </c:pt>
              <c:pt idx="71">
                <c:v>0.6194763558189732</c:v>
              </c:pt>
              <c:pt idx="72">
                <c:v>0.73267809586697963</c:v>
              </c:pt>
              <c:pt idx="73">
                <c:v>0.74437778330125193</c:v>
              </c:pt>
              <c:pt idx="74">
                <c:v>0.76684702958527584</c:v>
              </c:pt>
              <c:pt idx="75">
                <c:v>0.68025418110004043</c:v>
              </c:pt>
              <c:pt idx="76">
                <c:v>0.90019708259201003</c:v>
              </c:pt>
              <c:pt idx="77">
                <c:v>0.70751016911802767</c:v>
              </c:pt>
              <c:pt idx="78">
                <c:v>0.79773963771628198</c:v>
              </c:pt>
              <c:pt idx="79">
                <c:v>0.3100982094023409</c:v>
              </c:pt>
              <c:pt idx="80">
                <c:v>0.75537864054497039</c:v>
              </c:pt>
              <c:pt idx="81">
                <c:v>0.69223629840944378</c:v>
              </c:pt>
              <c:pt idx="82">
                <c:v>0.70741808526214944</c:v>
              </c:pt>
              <c:pt idx="83">
                <c:v>0.78003135531497281</c:v>
              </c:pt>
              <c:pt idx="84">
                <c:v>0.70365447448971064</c:v>
              </c:pt>
              <c:pt idx="85">
                <c:v>0.62332135603532324</c:v>
              </c:pt>
              <c:pt idx="86">
                <c:v>0.83030820149922224</c:v>
              </c:pt>
              <c:pt idx="87">
                <c:v>0.71251830040758768</c:v>
              </c:pt>
              <c:pt idx="88">
                <c:v>0.71389566349394595</c:v>
              </c:pt>
              <c:pt idx="89">
                <c:v>0.74233956395664935</c:v>
              </c:pt>
              <c:pt idx="90">
                <c:v>0.666298567071818</c:v>
              </c:pt>
              <c:pt idx="91">
                <c:v>0.71521263015639036</c:v>
              </c:pt>
              <c:pt idx="92">
                <c:v>0.74643259270702</c:v>
              </c:pt>
              <c:pt idx="93">
                <c:v>0.59635545611995044</c:v>
              </c:pt>
              <c:pt idx="94">
                <c:v>0.58609155578489558</c:v>
              </c:pt>
              <c:pt idx="95">
                <c:v>0.51518485568527572</c:v>
              </c:pt>
              <c:pt idx="96">
                <c:v>0.50090814362927738</c:v>
              </c:pt>
              <c:pt idx="97">
                <c:v>0.69293761861751924</c:v>
              </c:pt>
              <c:pt idx="98">
                <c:v>0.70595174026734853</c:v>
              </c:pt>
              <c:pt idx="99">
                <c:v>0.75474664005567371</c:v>
              </c:pt>
              <c:pt idx="100">
                <c:v>0.94920005481524361</c:v>
              </c:pt>
              <c:pt idx="101">
                <c:v>0.66982218315619402</c:v>
              </c:pt>
              <c:pt idx="102">
                <c:v>0.8117360266383209</c:v>
              </c:pt>
              <c:pt idx="103">
                <c:v>0.54085333932219193</c:v>
              </c:pt>
              <c:pt idx="104">
                <c:v>0.25056812394409728</c:v>
              </c:pt>
              <c:pt idx="105">
                <c:v>0.803981239901987</c:v>
              </c:pt>
              <c:pt idx="106">
                <c:v>0.51473002068741491</c:v>
              </c:pt>
              <c:pt idx="107">
                <c:v>0.71395387976494418</c:v>
              </c:pt>
              <c:pt idx="108">
                <c:v>0.70484323193662135</c:v>
              </c:pt>
              <c:pt idx="109">
                <c:v>0.58941031848887282</c:v>
              </c:pt>
              <c:pt idx="110">
                <c:v>0.54570361240958798</c:v>
              </c:pt>
              <c:pt idx="111">
                <c:v>0.32237014296227734</c:v>
              </c:pt>
              <c:pt idx="112">
                <c:v>0.83011981789181555</c:v>
              </c:pt>
              <c:pt idx="113">
                <c:v>0.51478408726353231</c:v>
              </c:pt>
              <c:pt idx="114">
                <c:v>0.87099917488234413</c:v>
              </c:pt>
              <c:pt idx="115">
                <c:v>0.85252949591562377</c:v>
              </c:pt>
              <c:pt idx="116">
                <c:v>0.77716878910365639</c:v>
              </c:pt>
              <c:pt idx="117">
                <c:v>0.79022188481056888</c:v>
              </c:pt>
              <c:pt idx="118">
                <c:v>0.5408246156655846</c:v>
              </c:pt>
              <c:pt idx="119">
                <c:v>0.54081939028252479</c:v>
              </c:pt>
              <c:pt idx="120">
                <c:v>0.85231386595492098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91-49D2-A4C7-58048AF32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74160"/>
        <c:axId val="713274552"/>
      </c:scatterChart>
      <c:valAx>
        <c:axId val="713274160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4552"/>
        <c:crossesAt val="-10"/>
        <c:crossBetween val="midCat"/>
      </c:valAx>
      <c:valAx>
        <c:axId val="7132745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4160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0.18321370518221103</c:v>
              </c:pt>
              <c:pt idx="1">
                <c:v>7.0519627749966091E-2</c:v>
              </c:pt>
              <c:pt idx="2">
                <c:v>0.15477338476374156</c:v>
              </c:pt>
              <c:pt idx="3">
                <c:v>0.43884892086330929</c:v>
              </c:pt>
              <c:pt idx="4">
                <c:v>0.19825978868862648</c:v>
              </c:pt>
              <c:pt idx="5">
                <c:v>0.14296854665154235</c:v>
              </c:pt>
              <c:pt idx="6">
                <c:v>0.12216788959801611</c:v>
              </c:pt>
              <c:pt idx="7">
                <c:v>0.30067987375191063</c:v>
              </c:pt>
              <c:pt idx="8">
                <c:v>0.1014198226921753</c:v>
              </c:pt>
              <c:pt idx="9">
                <c:v>0.20790599854451852</c:v>
              </c:pt>
              <c:pt idx="10">
                <c:v>0.38853342248443634</c:v>
              </c:pt>
              <c:pt idx="11">
                <c:v>0.12911717555029012</c:v>
              </c:pt>
              <c:pt idx="12">
                <c:v>0.15932673596751537</c:v>
              </c:pt>
              <c:pt idx="13">
                <c:v>0.17233994236672301</c:v>
              </c:pt>
              <c:pt idx="14">
                <c:v>0.11140731781207699</c:v>
              </c:pt>
              <c:pt idx="15">
                <c:v>0.11489638009676614</c:v>
              </c:pt>
              <c:pt idx="16">
                <c:v>0.39875419627298209</c:v>
              </c:pt>
              <c:pt idx="17">
                <c:v>0.19103524123905566</c:v>
              </c:pt>
              <c:pt idx="18">
                <c:v>0.3436031803397181</c:v>
              </c:pt>
              <c:pt idx="19">
                <c:v>0.14542604694913666</c:v>
              </c:pt>
              <c:pt idx="20">
                <c:v>0.33658182316329377</c:v>
              </c:pt>
              <c:pt idx="21">
                <c:v>6.1100982274089007E-2</c:v>
              </c:pt>
              <c:pt idx="22">
                <c:v>0.16431171098307554</c:v>
              </c:pt>
              <c:pt idx="23">
                <c:v>0.13253024049454606</c:v>
              </c:pt>
              <c:pt idx="24">
                <c:v>0.25966656934924898</c:v>
              </c:pt>
              <c:pt idx="25">
                <c:v>0.27156094947713327</c:v>
              </c:pt>
              <c:pt idx="26">
                <c:v>0.24508168103798247</c:v>
              </c:pt>
              <c:pt idx="27">
                <c:v>0.12923707680824939</c:v>
              </c:pt>
              <c:pt idx="28">
                <c:v>0.2270021756893785</c:v>
              </c:pt>
              <c:pt idx="29">
                <c:v>0.21845185767824921</c:v>
              </c:pt>
              <c:pt idx="30">
                <c:v>0.11552762462691676</c:v>
              </c:pt>
              <c:pt idx="31">
                <c:v>0.21138970044589492</c:v>
              </c:pt>
              <c:pt idx="32">
                <c:v>0.23304841934850473</c:v>
              </c:pt>
              <c:pt idx="33">
                <c:v>0.13493975903614458</c:v>
              </c:pt>
              <c:pt idx="34">
                <c:v>0.15943171597579511</c:v>
              </c:pt>
              <c:pt idx="35">
                <c:v>0.31593173627305493</c:v>
              </c:pt>
              <c:pt idx="36">
                <c:v>0.1939866538267816</c:v>
              </c:pt>
              <c:pt idx="37">
                <c:v>3.9709695573962374E-2</c:v>
              </c:pt>
              <c:pt idx="38">
                <c:v>0.29920172624994396</c:v>
              </c:pt>
              <c:pt idx="39">
                <c:v>0.22725617736491471</c:v>
              </c:pt>
              <c:pt idx="40">
                <c:v>0.13867913676703503</c:v>
              </c:pt>
              <c:pt idx="41">
                <c:v>0.19133435762983428</c:v>
              </c:pt>
              <c:pt idx="42">
                <c:v>0.10793054396821301</c:v>
              </c:pt>
              <c:pt idx="43">
                <c:v>0.13741086975066108</c:v>
              </c:pt>
              <c:pt idx="44">
                <c:v>0.20327255300212238</c:v>
              </c:pt>
              <c:pt idx="45">
                <c:v>0.32356261151367294</c:v>
              </c:pt>
              <c:pt idx="46">
                <c:v>9.9714722390716423E-2</c:v>
              </c:pt>
              <c:pt idx="47">
                <c:v>0.30652737632332966</c:v>
              </c:pt>
              <c:pt idx="48">
                <c:v>0.13248941982869786</c:v>
              </c:pt>
              <c:pt idx="49">
                <c:v>0.30721739547321375</c:v>
              </c:pt>
              <c:pt idx="50">
                <c:v>0.28988441400800768</c:v>
              </c:pt>
              <c:pt idx="51">
                <c:v>0.10324991008755058</c:v>
              </c:pt>
              <c:pt idx="52">
                <c:v>0.14542142016158499</c:v>
              </c:pt>
              <c:pt idx="53">
                <c:v>0.11932450489235281</c:v>
              </c:pt>
              <c:pt idx="54">
                <c:v>0.24660001297980194</c:v>
              </c:pt>
              <c:pt idx="55">
                <c:v>0.14965075153775187</c:v>
              </c:pt>
              <c:pt idx="56">
                <c:v>0.16761928623999747</c:v>
              </c:pt>
              <c:pt idx="57">
                <c:v>0.19358319376615576</c:v>
              </c:pt>
              <c:pt idx="58">
                <c:v>0.3378785291183159</c:v>
              </c:pt>
              <c:pt idx="59">
                <c:v>5.7524048005680346E-2</c:v>
              </c:pt>
              <c:pt idx="60">
                <c:v>0.16093007141069812</c:v>
              </c:pt>
              <c:pt idx="61">
                <c:v>0.1807218526730722</c:v>
              </c:pt>
              <c:pt idx="62">
                <c:v>0.25747993659245183</c:v>
              </c:pt>
              <c:pt idx="63">
                <c:v>7.8668578346737558E-2</c:v>
              </c:pt>
              <c:pt idx="64">
                <c:v>0.13270048675447227</c:v>
              </c:pt>
              <c:pt idx="65">
                <c:v>0.23009539916391744</c:v>
              </c:pt>
              <c:pt idx="66">
                <c:v>0.11769751826544797</c:v>
              </c:pt>
              <c:pt idx="67">
                <c:v>0.14384658716854101</c:v>
              </c:pt>
              <c:pt idx="68">
                <c:v>0.19349785504748682</c:v>
              </c:pt>
              <c:pt idx="69">
                <c:v>0.12026127560319098</c:v>
              </c:pt>
              <c:pt idx="70">
                <c:v>0.18744336689885269</c:v>
              </c:pt>
              <c:pt idx="71">
                <c:v>0.10024186721489901</c:v>
              </c:pt>
              <c:pt idx="72">
                <c:v>0.13600550075670845</c:v>
              </c:pt>
              <c:pt idx="73">
                <c:v>0.12937751519821902</c:v>
              </c:pt>
              <c:pt idx="74">
                <c:v>0.15205258237243957</c:v>
              </c:pt>
              <c:pt idx="75">
                <c:v>0.52472364400677263</c:v>
              </c:pt>
              <c:pt idx="76">
                <c:v>0.19531353080881383</c:v>
              </c:pt>
              <c:pt idx="77">
                <c:v>0.16480466358728924</c:v>
              </c:pt>
              <c:pt idx="78">
                <c:v>0.1844443733885244</c:v>
              </c:pt>
              <c:pt idx="79">
                <c:v>3.3156006433254982E-2</c:v>
              </c:pt>
              <c:pt idx="80">
                <c:v>0.11202181394405508</c:v>
              </c:pt>
              <c:pt idx="81">
                <c:v>0.18107434786856416</c:v>
              </c:pt>
              <c:pt idx="82">
                <c:v>0.16912330746815651</c:v>
              </c:pt>
              <c:pt idx="83">
                <c:v>0.3212500154307652</c:v>
              </c:pt>
              <c:pt idx="84">
                <c:v>0.2302719612310585</c:v>
              </c:pt>
              <c:pt idx="85">
                <c:v>0.16845673609331249</c:v>
              </c:pt>
              <c:pt idx="86">
                <c:v>0.19155484671979617</c:v>
              </c:pt>
              <c:pt idx="87">
                <c:v>0.32673046530343136</c:v>
              </c:pt>
              <c:pt idx="88">
                <c:v>0.30216745711626253</c:v>
              </c:pt>
              <c:pt idx="89">
                <c:v>0.23106423777564716</c:v>
              </c:pt>
              <c:pt idx="90">
                <c:v>9.8847496940729029E-2</c:v>
              </c:pt>
              <c:pt idx="91">
                <c:v>0.17413019778263147</c:v>
              </c:pt>
              <c:pt idx="92">
                <c:v>0.17124354104643602</c:v>
              </c:pt>
              <c:pt idx="93">
                <c:v>0.30509702260683919</c:v>
              </c:pt>
              <c:pt idx="94">
                <c:v>0.72114002432641622</c:v>
              </c:pt>
              <c:pt idx="95">
                <c:v>0.162466382526818</c:v>
              </c:pt>
              <c:pt idx="96">
                <c:v>0.19649825507614213</c:v>
              </c:pt>
              <c:pt idx="97">
                <c:v>0.19084328730503861</c:v>
              </c:pt>
              <c:pt idx="98">
                <c:v>0.26127344633379679</c:v>
              </c:pt>
              <c:pt idx="99">
                <c:v>0.18413993625850628</c:v>
              </c:pt>
              <c:pt idx="100">
                <c:v>0.19643043523640535</c:v>
              </c:pt>
              <c:pt idx="101">
                <c:v>0.12555976292393811</c:v>
              </c:pt>
              <c:pt idx="102">
                <c:v>0.15506004701658752</c:v>
              </c:pt>
              <c:pt idx="103">
                <c:v>0.27754087136181815</c:v>
              </c:pt>
              <c:pt idx="104">
                <c:v>0.25166397971261883</c:v>
              </c:pt>
              <c:pt idx="105">
                <c:v>0.15537968066344987</c:v>
              </c:pt>
              <c:pt idx="106">
                <c:v>0.14512607677574746</c:v>
              </c:pt>
              <c:pt idx="107">
                <c:v>0.11523891176265338</c:v>
              </c:pt>
              <c:pt idx="108">
                <c:v>0.24859616284510996</c:v>
              </c:pt>
              <c:pt idx="109">
                <c:v>0.19978005157854797</c:v>
              </c:pt>
              <c:pt idx="110">
                <c:v>0.14243638480769888</c:v>
              </c:pt>
              <c:pt idx="111">
                <c:v>2.5550521352830539E-2</c:v>
              </c:pt>
              <c:pt idx="112">
                <c:v>0.41545137261604792</c:v>
              </c:pt>
              <c:pt idx="113">
                <c:v>0.21910244545183605</c:v>
              </c:pt>
              <c:pt idx="114">
                <c:v>0.1881788330386461</c:v>
              </c:pt>
              <c:pt idx="115">
                <c:v>0.1924424115053365</c:v>
              </c:pt>
              <c:pt idx="116">
                <c:v>0.27227577263885894</c:v>
              </c:pt>
              <c:pt idx="117">
                <c:v>0.17043497237095404</c:v>
              </c:pt>
              <c:pt idx="118">
                <c:v>0.1049056670435274</c:v>
              </c:pt>
              <c:pt idx="119">
                <c:v>0.18228546517503072</c:v>
              </c:pt>
              <c:pt idx="120">
                <c:v>0.21421277037176539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A4-410E-85CA-6EF4C859B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75336"/>
        <c:axId val="713275728"/>
      </c:scatterChart>
      <c:valAx>
        <c:axId val="71327533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5728"/>
        <c:crossesAt val="-10"/>
        <c:crossBetween val="midCat"/>
      </c:valAx>
      <c:valAx>
        <c:axId val="7132757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533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0.14021314793477901</c:v>
              </c:pt>
              <c:pt idx="1">
                <c:v>1.003082767454107</c:v>
              </c:pt>
              <c:pt idx="2">
                <c:v>3.3148505303760789E-2</c:v>
              </c:pt>
              <c:pt idx="3">
                <c:v>0.32427403147904221</c:v>
              </c:pt>
              <c:pt idx="4">
                <c:v>-1.180070437124503E-2</c:v>
              </c:pt>
              <c:pt idx="5">
                <c:v>2.8465388663426294E-2</c:v>
              </c:pt>
              <c:pt idx="6">
                <c:v>0.16425784080600758</c:v>
              </c:pt>
              <c:pt idx="7">
                <c:v>7.1619985310756862E-2</c:v>
              </c:pt>
              <c:pt idx="8">
                <c:v>3.3457797796119682E-2</c:v>
              </c:pt>
              <c:pt idx="9">
                <c:v>0.28899937720859659</c:v>
              </c:pt>
              <c:pt idx="10">
                <c:v>6.3581033618146598E-2</c:v>
              </c:pt>
              <c:pt idx="11">
                <c:v>0.17074887275201789</c:v>
              </c:pt>
              <c:pt idx="12">
                <c:v>0.41861445945455178</c:v>
              </c:pt>
              <c:pt idx="13">
                <c:v>0.19034512100899992</c:v>
              </c:pt>
              <c:pt idx="14">
                <c:v>0.70360160621062073</c:v>
              </c:pt>
              <c:pt idx="15">
                <c:v>2.8701272821758383E-2</c:v>
              </c:pt>
              <c:pt idx="16">
                <c:v>0.30537113040322628</c:v>
              </c:pt>
              <c:pt idx="17">
                <c:v>7.5705500520764524E-2</c:v>
              </c:pt>
              <c:pt idx="18">
                <c:v>0.33777285869172391</c:v>
              </c:pt>
              <c:pt idx="19">
                <c:v>0.20237266299744738</c:v>
              </c:pt>
              <c:pt idx="20">
                <c:v>6.0124762155143952E-2</c:v>
              </c:pt>
              <c:pt idx="21">
                <c:v>0.24844386259407103</c:v>
              </c:pt>
              <c:pt idx="22">
                <c:v>9.8193444027594667E-2</c:v>
              </c:pt>
              <c:pt idx="23">
                <c:v>4.7487300909792252E-2</c:v>
              </c:pt>
              <c:pt idx="24">
                <c:v>0.13407566857822273</c:v>
              </c:pt>
              <c:pt idx="25">
                <c:v>0.18236074557512727</c:v>
              </c:pt>
              <c:pt idx="26">
                <c:v>0.35545257465776769</c:v>
              </c:pt>
              <c:pt idx="27">
                <c:v>0.24618641590165691</c:v>
              </c:pt>
              <c:pt idx="28">
                <c:v>0.31519733798005456</c:v>
              </c:pt>
              <c:pt idx="29">
                <c:v>0.30814478940144041</c:v>
              </c:pt>
              <c:pt idx="30">
                <c:v>0.21456790793125591</c:v>
              </c:pt>
              <c:pt idx="31">
                <c:v>0.29012158698208257</c:v>
              </c:pt>
              <c:pt idx="32">
                <c:v>0.4558973541973701</c:v>
              </c:pt>
              <c:pt idx="33">
                <c:v>9.9755926933540628E-2</c:v>
              </c:pt>
              <c:pt idx="34">
                <c:v>0.26431414661111607</c:v>
              </c:pt>
              <c:pt idx="35">
                <c:v>0.44355718873420802</c:v>
              </c:pt>
              <c:pt idx="36">
                <c:v>0.27870379794405276</c:v>
              </c:pt>
              <c:pt idx="37">
                <c:v>8.0987787740784078E-2</c:v>
              </c:pt>
              <c:pt idx="38">
                <c:v>0.31412919220305247</c:v>
              </c:pt>
              <c:pt idx="39">
                <c:v>0.1806401563981197</c:v>
              </c:pt>
              <c:pt idx="40">
                <c:v>8.1155047470734543E-2</c:v>
              </c:pt>
              <c:pt idx="41">
                <c:v>8.9842079791757845E-2</c:v>
              </c:pt>
              <c:pt idx="42">
                <c:v>4.5615783060939163E-2</c:v>
              </c:pt>
              <c:pt idx="43">
                <c:v>6.3792419977218628E-2</c:v>
              </c:pt>
              <c:pt idx="44">
                <c:v>0.21314041853990284</c:v>
              </c:pt>
              <c:pt idx="45">
                <c:v>0.41248745064788483</c:v>
              </c:pt>
              <c:pt idx="46">
                <c:v>0.19889173489578238</c:v>
              </c:pt>
              <c:pt idx="47">
                <c:v>7.4866249518044548E-2</c:v>
              </c:pt>
              <c:pt idx="48">
                <c:v>0.3669350534706135</c:v>
              </c:pt>
              <c:pt idx="49">
                <c:v>0.56704682863946054</c:v>
              </c:pt>
              <c:pt idx="50">
                <c:v>0.11091975107342789</c:v>
              </c:pt>
              <c:pt idx="51">
                <c:v>4.5144101474923204E-3</c:v>
              </c:pt>
              <c:pt idx="52">
                <c:v>8.4931082781860345E-2</c:v>
              </c:pt>
              <c:pt idx="53">
                <c:v>2.540134236457936E-2</c:v>
              </c:pt>
              <c:pt idx="54">
                <c:v>0.20546846268667451</c:v>
              </c:pt>
              <c:pt idx="55">
                <c:v>0.15533940728225715</c:v>
              </c:pt>
              <c:pt idx="56">
                <c:v>0.18951518188509064</c:v>
              </c:pt>
              <c:pt idx="57">
                <c:v>0.32675608348697449</c:v>
              </c:pt>
              <c:pt idx="58">
                <c:v>0.76024916182035529</c:v>
              </c:pt>
              <c:pt idx="59">
                <c:v>0.33553348864665233</c:v>
              </c:pt>
              <c:pt idx="60">
                <c:v>0.11651685176986892</c:v>
              </c:pt>
              <c:pt idx="61">
                <c:v>0.3814239960581427</c:v>
              </c:pt>
              <c:pt idx="62">
                <c:v>0.11455611954642619</c:v>
              </c:pt>
              <c:pt idx="63">
                <c:v>0.27187065021134593</c:v>
              </c:pt>
              <c:pt idx="64">
                <c:v>7.2713000882189682E-2</c:v>
              </c:pt>
              <c:pt idx="65">
                <c:v>0.52388552100329933</c:v>
              </c:pt>
              <c:pt idx="66">
                <c:v>0.21665138383569471</c:v>
              </c:pt>
              <c:pt idx="67">
                <c:v>0.1851860649785193</c:v>
              </c:pt>
              <c:pt idx="68">
                <c:v>9.2588012202160064E-2</c:v>
              </c:pt>
              <c:pt idx="69">
                <c:v>0.18003272596659103</c:v>
              </c:pt>
              <c:pt idx="70">
                <c:v>0.2349013248079701</c:v>
              </c:pt>
              <c:pt idx="71">
                <c:v>0.24470915467408383</c:v>
              </c:pt>
              <c:pt idx="72">
                <c:v>0.23761000627341433</c:v>
              </c:pt>
              <c:pt idx="73">
                <c:v>0.25507824501493381</c:v>
              </c:pt>
              <c:pt idx="74">
                <c:v>0.31555089667677128</c:v>
              </c:pt>
              <c:pt idx="75">
                <c:v>0.18481063775957018</c:v>
              </c:pt>
              <c:pt idx="76">
                <c:v>0.1762724303997889</c:v>
              </c:pt>
              <c:pt idx="77">
                <c:v>0.18090878735600224</c:v>
              </c:pt>
              <c:pt idx="78">
                <c:v>7.4856765799364622E-2</c:v>
              </c:pt>
              <c:pt idx="79">
                <c:v>0.2840470593780009</c:v>
              </c:pt>
              <c:pt idx="80">
                <c:v>0.17939844250499792</c:v>
              </c:pt>
              <c:pt idx="81">
                <c:v>0.32774285993421692</c:v>
              </c:pt>
              <c:pt idx="82">
                <c:v>0.31887370772507673</c:v>
              </c:pt>
              <c:pt idx="83">
                <c:v>0.39882973076400785</c:v>
              </c:pt>
              <c:pt idx="84">
                <c:v>0.17806318035514068</c:v>
              </c:pt>
              <c:pt idx="85">
                <c:v>6.44086484290749E-2</c:v>
              </c:pt>
              <c:pt idx="86">
                <c:v>-1.4085207919166232E-2</c:v>
              </c:pt>
              <c:pt idx="87">
                <c:v>0.21536079842022415</c:v>
              </c:pt>
              <c:pt idx="88">
                <c:v>0.13434688178715493</c:v>
              </c:pt>
              <c:pt idx="89">
                <c:v>0.21729844335835513</c:v>
              </c:pt>
              <c:pt idx="90">
                <c:v>8.8234917900679388E-2</c:v>
              </c:pt>
              <c:pt idx="91">
                <c:v>0.24161319405935378</c:v>
              </c:pt>
              <c:pt idx="92">
                <c:v>0.10723573897272698</c:v>
              </c:pt>
              <c:pt idx="93">
                <c:v>0.12118158993992911</c:v>
              </c:pt>
              <c:pt idx="94">
                <c:v>0.36518189524897715</c:v>
              </c:pt>
              <c:pt idx="95">
                <c:v>9.5959012522825571E-2</c:v>
              </c:pt>
              <c:pt idx="96">
                <c:v>6.989213197969546E-2</c:v>
              </c:pt>
              <c:pt idx="97">
                <c:v>0.17218253183859034</c:v>
              </c:pt>
              <c:pt idx="98">
                <c:v>0.25131331930295331</c:v>
              </c:pt>
              <c:pt idx="99">
                <c:v>0.17472622601444865</c:v>
              </c:pt>
              <c:pt idx="100">
                <c:v>0.1779265510608794</c:v>
              </c:pt>
              <c:pt idx="101">
                <c:v>0.34531610141587099</c:v>
              </c:pt>
              <c:pt idx="102">
                <c:v>1.7802077457975241E-2</c:v>
              </c:pt>
              <c:pt idx="103">
                <c:v>0.17845259402515357</c:v>
              </c:pt>
              <c:pt idx="104">
                <c:v>1.4443445708518534</c:v>
              </c:pt>
              <c:pt idx="105">
                <c:v>1.3954699502491508E-2</c:v>
              </c:pt>
              <c:pt idx="106">
                <c:v>3.4475093708797866E-2</c:v>
              </c:pt>
              <c:pt idx="107">
                <c:v>0.1109023118563639</c:v>
              </c:pt>
              <c:pt idx="108">
                <c:v>1.2798168039962041</c:v>
              </c:pt>
              <c:pt idx="109">
                <c:v>-3.2419882822799839E-2</c:v>
              </c:pt>
              <c:pt idx="110">
                <c:v>0.35823144628240677</c:v>
              </c:pt>
              <c:pt idx="111">
                <c:v>0.10785176133707775</c:v>
              </c:pt>
              <c:pt idx="112">
                <c:v>0.12643285236175972</c:v>
              </c:pt>
              <c:pt idx="113">
                <c:v>0.13566846010258682</c:v>
              </c:pt>
              <c:pt idx="114">
                <c:v>0.39676325190343875</c:v>
              </c:pt>
              <c:pt idx="115">
                <c:v>0.19284075768190023</c:v>
              </c:pt>
              <c:pt idx="116">
                <c:v>8.4287875513293642E-3</c:v>
              </c:pt>
              <c:pt idx="117">
                <c:v>4.8298222232614041E-2</c:v>
              </c:pt>
              <c:pt idx="118">
                <c:v>6.0804126625211952E-2</c:v>
              </c:pt>
              <c:pt idx="119">
                <c:v>8.9157738796050046E-2</c:v>
              </c:pt>
              <c:pt idx="120">
                <c:v>4.5909889906875501E-2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5A-466A-A75A-AA0C5CE34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76512"/>
        <c:axId val="713276904"/>
      </c:scatterChart>
      <c:valAx>
        <c:axId val="71327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6904"/>
        <c:crossesAt val="-10"/>
        <c:crossBetween val="midCat"/>
      </c:valAx>
      <c:valAx>
        <c:axId val="7132769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276512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0.37970630937781852</c:v>
              </c:pt>
              <c:pt idx="1">
                <c:v>5.4475715675295321E-2</c:v>
              </c:pt>
              <c:pt idx="2">
                <c:v>0.25578592092574737</c:v>
              </c:pt>
              <c:pt idx="3">
                <c:v>0.19842224811699938</c:v>
              </c:pt>
              <c:pt idx="4">
                <c:v>0.33001864512119328</c:v>
              </c:pt>
              <c:pt idx="5">
                <c:v>0.34594041478658438</c:v>
              </c:pt>
              <c:pt idx="6">
                <c:v>6.4733952045345974E-2</c:v>
              </c:pt>
              <c:pt idx="7">
                <c:v>0.18171255400943553</c:v>
              </c:pt>
              <c:pt idx="8">
                <c:v>0.22848902461718351</c:v>
              </c:pt>
              <c:pt idx="9">
                <c:v>0.55817645019947282</c:v>
              </c:pt>
              <c:pt idx="10">
                <c:v>0.20250360646487209</c:v>
              </c:pt>
              <c:pt idx="11">
                <c:v>0.42976486419382226</c:v>
              </c:pt>
              <c:pt idx="12">
                <c:v>0.26441089397157597</c:v>
              </c:pt>
              <c:pt idx="13">
                <c:v>0.1708351604752657</c:v>
              </c:pt>
              <c:pt idx="14">
                <c:v>0.14528740118616318</c:v>
              </c:pt>
              <c:pt idx="15">
                <c:v>0.18804109488317342</c:v>
              </c:pt>
              <c:pt idx="16">
                <c:v>0.19589767041169956</c:v>
              </c:pt>
              <c:pt idx="17">
                <c:v>0.30181365285433243</c:v>
              </c:pt>
              <c:pt idx="18">
                <c:v>0.28370075894470548</c:v>
              </c:pt>
              <c:pt idx="19">
                <c:v>0.26054192287300054</c:v>
              </c:pt>
              <c:pt idx="20">
                <c:v>0.52121490497789513</c:v>
              </c:pt>
              <c:pt idx="21">
                <c:v>0.30221593966604288</c:v>
              </c:pt>
              <c:pt idx="22">
                <c:v>0.20235068486568944</c:v>
              </c:pt>
              <c:pt idx="23">
                <c:v>0.19828958856392076</c:v>
              </c:pt>
              <c:pt idx="24">
                <c:v>0.18775252735350578</c:v>
              </c:pt>
              <c:pt idx="25">
                <c:v>0.56225112661050991</c:v>
              </c:pt>
              <c:pt idx="26">
                <c:v>0.20434265439015278</c:v>
              </c:pt>
              <c:pt idx="27">
                <c:v>0.44725817491409769</c:v>
              </c:pt>
              <c:pt idx="28">
                <c:v>0.43462988668694685</c:v>
              </c:pt>
              <c:pt idx="29">
                <c:v>0.53354616820123701</c:v>
              </c:pt>
              <c:pt idx="30">
                <c:v>0.21320020509085089</c:v>
              </c:pt>
              <c:pt idx="31">
                <c:v>0.42152705171925225</c:v>
              </c:pt>
              <c:pt idx="32">
                <c:v>0.2563865212843971</c:v>
              </c:pt>
              <c:pt idx="33">
                <c:v>0.19603575592693354</c:v>
              </c:pt>
              <c:pt idx="34">
                <c:v>0.48223715957670954</c:v>
              </c:pt>
              <c:pt idx="35">
                <c:v>0.43418015216828026</c:v>
              </c:pt>
              <c:pt idx="36">
                <c:v>0.54026948100245054</c:v>
              </c:pt>
              <c:pt idx="37">
                <c:v>0.28510463458172064</c:v>
              </c:pt>
              <c:pt idx="38">
                <c:v>0.39813392069455072</c:v>
              </c:pt>
              <c:pt idx="39">
                <c:v>0.2070979423544346</c:v>
              </c:pt>
              <c:pt idx="40">
                <c:v>0.30699894706106162</c:v>
              </c:pt>
              <c:pt idx="41">
                <c:v>0.36086482575212958</c:v>
              </c:pt>
              <c:pt idx="42">
                <c:v>0.20830207251709093</c:v>
              </c:pt>
              <c:pt idx="43">
                <c:v>0.10827098606532287</c:v>
              </c:pt>
              <c:pt idx="44">
                <c:v>0.40494762545927565</c:v>
              </c:pt>
              <c:pt idx="45">
                <c:v>0.57193834821916245</c:v>
              </c:pt>
              <c:pt idx="46">
                <c:v>0.25291965872639571</c:v>
              </c:pt>
              <c:pt idx="47">
                <c:v>0.46864329256768161</c:v>
              </c:pt>
              <c:pt idx="48">
                <c:v>0.4353895551279573</c:v>
              </c:pt>
              <c:pt idx="49">
                <c:v>0.61951131163870943</c:v>
              </c:pt>
              <c:pt idx="50">
                <c:v>0.24008324727793176</c:v>
              </c:pt>
              <c:pt idx="51">
                <c:v>8.4959660175673718E-2</c:v>
              </c:pt>
              <c:pt idx="52">
                <c:v>0.2179976452437985</c:v>
              </c:pt>
              <c:pt idx="53">
                <c:v>0.46260940887439295</c:v>
              </c:pt>
              <c:pt idx="54">
                <c:v>0.54680841091168686</c:v>
              </c:pt>
              <c:pt idx="55">
                <c:v>0.14052470449453497</c:v>
              </c:pt>
              <c:pt idx="56">
                <c:v>0.24998434050016441</c:v>
              </c:pt>
              <c:pt idx="57">
                <c:v>0.62767230095843951</c:v>
              </c:pt>
              <c:pt idx="58">
                <c:v>0.65548794189819592</c:v>
              </c:pt>
              <c:pt idx="59">
                <c:v>7.164089431901971E-2</c:v>
              </c:pt>
              <c:pt idx="60">
                <c:v>0.12753065270532982</c:v>
              </c:pt>
              <c:pt idx="61">
                <c:v>0.40909090909090912</c:v>
              </c:pt>
              <c:pt idx="62">
                <c:v>0.22081623409978404</c:v>
              </c:pt>
              <c:pt idx="63">
                <c:v>3.7884262798690331E-2</c:v>
              </c:pt>
              <c:pt idx="64">
                <c:v>0.57881645664164783</c:v>
              </c:pt>
              <c:pt idx="65">
                <c:v>0.43523337660636235</c:v>
              </c:pt>
              <c:pt idx="66">
                <c:v>0.54118476449650466</c:v>
              </c:pt>
              <c:pt idx="67">
                <c:v>0.43008734839589802</c:v>
              </c:pt>
              <c:pt idx="68">
                <c:v>0.11566520123723734</c:v>
              </c:pt>
              <c:pt idx="69">
                <c:v>0.29519886124278849</c:v>
              </c:pt>
              <c:pt idx="70">
                <c:v>0.19130951993717502</c:v>
              </c:pt>
              <c:pt idx="71">
                <c:v>0.17359414681339944</c:v>
              </c:pt>
              <c:pt idx="72">
                <c:v>0.42973244064180216</c:v>
              </c:pt>
              <c:pt idx="73">
                <c:v>0.63955918868960371</c:v>
              </c:pt>
              <c:pt idx="74">
                <c:v>0.49234779159701952</c:v>
              </c:pt>
              <c:pt idx="75">
                <c:v>0.72608401611427897</c:v>
              </c:pt>
              <c:pt idx="76">
                <c:v>0.56033117825570655</c:v>
              </c:pt>
              <c:pt idx="77">
                <c:v>0.20368412265568483</c:v>
              </c:pt>
              <c:pt idx="78">
                <c:v>0.44235604635817416</c:v>
              </c:pt>
              <c:pt idx="79">
                <c:v>3.2649358147316829E-2</c:v>
              </c:pt>
              <c:pt idx="80">
                <c:v>0.5924919598103191</c:v>
              </c:pt>
              <c:pt idx="81">
                <c:v>0.38263262448301688</c:v>
              </c:pt>
              <c:pt idx="82">
                <c:v>0.33921478801732324</c:v>
              </c:pt>
              <c:pt idx="83">
                <c:v>0.66160949053785467</c:v>
              </c:pt>
              <c:pt idx="84">
                <c:v>0.50447090521138471</c:v>
              </c:pt>
              <c:pt idx="85">
                <c:v>0.3963750489629525</c:v>
              </c:pt>
              <c:pt idx="86">
                <c:v>0.23971725083413989</c:v>
              </c:pt>
              <c:pt idx="87">
                <c:v>0.64699703630446226</c:v>
              </c:pt>
              <c:pt idx="88">
                <c:v>0.37303754266211603</c:v>
              </c:pt>
              <c:pt idx="89">
                <c:v>0.21969927273577627</c:v>
              </c:pt>
              <c:pt idx="90">
                <c:v>0.31251465678603868</c:v>
              </c:pt>
              <c:pt idx="91">
                <c:v>0.34298669503449786</c:v>
              </c:pt>
              <c:pt idx="92">
                <c:v>0.38884183690928381</c:v>
              </c:pt>
              <c:pt idx="93">
                <c:v>0.37096782977611004</c:v>
              </c:pt>
              <c:pt idx="94">
                <c:v>1.2144963326084552</c:v>
              </c:pt>
              <c:pt idx="95">
                <c:v>0.3067190359511896</c:v>
              </c:pt>
              <c:pt idx="96">
                <c:v>0.27474619289340102</c:v>
              </c:pt>
              <c:pt idx="97">
                <c:v>0.41392050000470637</c:v>
              </c:pt>
              <c:pt idx="98">
                <c:v>0.45291797637918807</c:v>
              </c:pt>
              <c:pt idx="99">
                <c:v>0.58653431831151026</c:v>
              </c:pt>
              <c:pt idx="100">
                <c:v>0.12311569027986936</c:v>
              </c:pt>
              <c:pt idx="101">
                <c:v>0.12600428054000659</c:v>
              </c:pt>
              <c:pt idx="102">
                <c:v>0.37674202220730935</c:v>
              </c:pt>
              <c:pt idx="103">
                <c:v>0.31338514576751675</c:v>
              </c:pt>
              <c:pt idx="104">
                <c:v>0.20959295280444246</c:v>
              </c:pt>
              <c:pt idx="105">
                <c:v>0.34445264200297476</c:v>
              </c:pt>
              <c:pt idx="106">
                <c:v>0.22949292197886184</c:v>
              </c:pt>
              <c:pt idx="107">
                <c:v>0.29406135042717996</c:v>
              </c:pt>
              <c:pt idx="108">
                <c:v>0.17770238652316328</c:v>
              </c:pt>
              <c:pt idx="109">
                <c:v>0.2658610466200616</c:v>
              </c:pt>
              <c:pt idx="110">
                <c:v>0.2116168361930203</c:v>
              </c:pt>
              <c:pt idx="111">
                <c:v>0.10027346639823038</c:v>
              </c:pt>
              <c:pt idx="112">
                <c:v>0.53193765196918985</c:v>
              </c:pt>
              <c:pt idx="113">
                <c:v>0.14176248215714263</c:v>
              </c:pt>
              <c:pt idx="114">
                <c:v>0.2613214015083174</c:v>
              </c:pt>
              <c:pt idx="115">
                <c:v>0.49302894191013868</c:v>
              </c:pt>
              <c:pt idx="116">
                <c:v>0.43812405446293501</c:v>
              </c:pt>
              <c:pt idx="117">
                <c:v>0.49486777806355076</c:v>
              </c:pt>
              <c:pt idx="118">
                <c:v>0.18246537591859807</c:v>
              </c:pt>
              <c:pt idx="119">
                <c:v>0.27482441807348168</c:v>
              </c:pt>
              <c:pt idx="120">
                <c:v>0.43699714186323541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F5-4EF8-B3BF-DCFD774DA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06976"/>
        <c:axId val="714207368"/>
      </c:scatterChart>
      <c:valAx>
        <c:axId val="71420697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07368"/>
        <c:crossesAt val="-10"/>
        <c:crossBetween val="midCat"/>
      </c:valAx>
      <c:valAx>
        <c:axId val="7142073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0697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19'!$AA$2</c:f>
          <c:strCache>
            <c:ptCount val="1"/>
            <c:pt idx="0">
              <c:v>Forecasts and 95.0% confidence limits for means and forecasts
Model 19 for EV_Rev    (3 variables, n=121)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19'!$CG$45</c:f>
              </c:numRef>
            </c:plus>
            <c:minus>
              <c:numRef>
                <c:f>'Model 19'!$CG$45</c:f>
              </c:numRef>
            </c:minus>
          </c:errBars>
          <c:val>
            <c:numRef>
              <c:f>'Model 19'!$B$45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D1-4C98-A834-058CBCB08E4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19'!$A$45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19'!$H$44</c:f>
              <c:strCache>
                <c:ptCount val="1"/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19'!$H$45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D1-4C98-A834-058CBCB08E4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19'!$A$45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19'!$G$44</c:f>
              <c:strCache>
                <c:ptCount val="1"/>
                <c:pt idx="0">
                  <c:v>      S_M_Margin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19'!$G$45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D1-4C98-A834-058CBCB08E4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19'!$A$45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207760"/>
        <c:axId val="714208544"/>
      </c:lineChart>
      <c:catAx>
        <c:axId val="714207760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14208544"/>
        <c:crossesAt val="0"/>
        <c:auto val="1"/>
        <c:lblAlgn val="ctr"/>
        <c:lblOffset val="100"/>
        <c:noMultiLvlLbl val="0"/>
      </c:catAx>
      <c:valAx>
        <c:axId val="7142085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1420776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19'!$AA$3</c:f>
          <c:strCache>
            <c:ptCount val="1"/>
            <c:pt idx="0">
              <c:v>Actual and Predicted -vs- Observation # with 95.0% confidence limits
Model 19 for EV_Rev    (3 variables, n=121)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6.0739128685507477</c:v>
              </c:pt>
              <c:pt idx="1">
                <c:v>8.405979501872979</c:v>
              </c:pt>
              <c:pt idx="2">
                <c:v>4.2819173577627767</c:v>
              </c:pt>
              <c:pt idx="3">
                <c:v>16.244587217549903</c:v>
              </c:pt>
              <c:pt idx="4">
                <c:v>3.0304767971825153</c:v>
              </c:pt>
              <c:pt idx="5">
                <c:v>4.9626469266478219</c:v>
              </c:pt>
              <c:pt idx="6">
                <c:v>5.0403782767313832</c:v>
              </c:pt>
              <c:pt idx="7">
                <c:v>4.3851549979818829</c:v>
              </c:pt>
              <c:pt idx="8">
                <c:v>6.8486821580377111</c:v>
              </c:pt>
              <c:pt idx="9">
                <c:v>8.8228827508875813</c:v>
              </c:pt>
              <c:pt idx="10">
                <c:v>6.1711440295976496</c:v>
              </c:pt>
              <c:pt idx="11">
                <c:v>7.5790309498922568</c:v>
              </c:pt>
              <c:pt idx="12">
                <c:v>13.781501875059311</c:v>
              </c:pt>
              <c:pt idx="13">
                <c:v>14.998912459019817</c:v>
              </c:pt>
              <c:pt idx="14">
                <c:v>6.4165872222518496</c:v>
              </c:pt>
              <c:pt idx="15">
                <c:v>3.9623645009432589</c:v>
              </c:pt>
              <c:pt idx="16">
                <c:v>5.4928569017809679</c:v>
              </c:pt>
              <c:pt idx="17">
                <c:v>8.6072936991121516</c:v>
              </c:pt>
              <c:pt idx="18">
                <c:v>8.6317822551499823</c:v>
              </c:pt>
              <c:pt idx="19">
                <c:v>8.4314404888257499</c:v>
              </c:pt>
              <c:pt idx="20">
                <c:v>7.494461652207109</c:v>
              </c:pt>
              <c:pt idx="21">
                <c:v>14.87319186873027</c:v>
              </c:pt>
              <c:pt idx="22">
                <c:v>13.80264657246844</c:v>
              </c:pt>
              <c:pt idx="23">
                <c:v>3.3505499743254004</c:v>
              </c:pt>
              <c:pt idx="24">
                <c:v>9.6667303011646322</c:v>
              </c:pt>
              <c:pt idx="25">
                <c:v>5.397203530724207</c:v>
              </c:pt>
              <c:pt idx="26">
                <c:v>12.341002906740716</c:v>
              </c:pt>
              <c:pt idx="27">
                <c:v>9.7835447500662127</c:v>
              </c:pt>
              <c:pt idx="28">
                <c:v>11.057836911899347</c:v>
              </c:pt>
              <c:pt idx="29">
                <c:v>17.244657073674794</c:v>
              </c:pt>
              <c:pt idx="30">
                <c:v>6.7995780656109917</c:v>
              </c:pt>
              <c:pt idx="31">
                <c:v>8.4313421144344218</c:v>
              </c:pt>
              <c:pt idx="32">
                <c:v>7.7263998579922211</c:v>
              </c:pt>
              <c:pt idx="33">
                <c:v>3.7845551496307817</c:v>
              </c:pt>
              <c:pt idx="34">
                <c:v>10.734431432785303</c:v>
              </c:pt>
              <c:pt idx="35">
                <c:v>8.8058083841738704</c:v>
              </c:pt>
              <c:pt idx="36">
                <c:v>11.578912315589761</c:v>
              </c:pt>
              <c:pt idx="37">
                <c:v>3.6876907194425934</c:v>
              </c:pt>
              <c:pt idx="38">
                <c:v>8.0903977346864426</c:v>
              </c:pt>
              <c:pt idx="39">
                <c:v>6.6975160973945673</c:v>
              </c:pt>
              <c:pt idx="40">
                <c:v>3.5961818133555128</c:v>
              </c:pt>
              <c:pt idx="41">
                <c:v>4.5666477547702611</c:v>
              </c:pt>
              <c:pt idx="42">
                <c:v>4.2973055477195112</c:v>
              </c:pt>
              <c:pt idx="43">
                <c:v>3.553216316167136</c:v>
              </c:pt>
              <c:pt idx="44">
                <c:v>14.861419475569958</c:v>
              </c:pt>
              <c:pt idx="45">
                <c:v>16.751270540623491</c:v>
              </c:pt>
              <c:pt idx="46">
                <c:v>8.482147237151251</c:v>
              </c:pt>
              <c:pt idx="47">
                <c:v>4.0279244294026775</c:v>
              </c:pt>
              <c:pt idx="48">
                <c:v>9.1242249141037206</c:v>
              </c:pt>
              <c:pt idx="49">
                <c:v>15.777604713227186</c:v>
              </c:pt>
              <c:pt idx="50">
                <c:v>3.2369381488124351</c:v>
              </c:pt>
              <c:pt idx="51">
                <c:v>5.0692676563895098</c:v>
              </c:pt>
              <c:pt idx="52">
                <c:v>7.0573659717429269</c:v>
              </c:pt>
              <c:pt idx="53">
                <c:v>5.2193951657931921</c:v>
              </c:pt>
              <c:pt idx="54">
                <c:v>4.6597305248887695</c:v>
              </c:pt>
              <c:pt idx="55">
                <c:v>5.4855305487078994</c:v>
              </c:pt>
              <c:pt idx="56">
                <c:v>9.9139302995662302</c:v>
              </c:pt>
              <c:pt idx="57">
                <c:v>11.85648084293884</c:v>
              </c:pt>
              <c:pt idx="58">
                <c:v>22.467830979838748</c:v>
              </c:pt>
              <c:pt idx="59">
                <c:v>5.0521327571755377</c:v>
              </c:pt>
              <c:pt idx="60">
                <c:v>9.2367482147325468</c:v>
              </c:pt>
              <c:pt idx="61">
                <c:v>14.554801675289482</c:v>
              </c:pt>
              <c:pt idx="62">
                <c:v>6.473576229902072</c:v>
              </c:pt>
              <c:pt idx="63">
                <c:v>5.291464596351231</c:v>
              </c:pt>
              <c:pt idx="64">
                <c:v>3.1700619223842232</c:v>
              </c:pt>
              <c:pt idx="65">
                <c:v>13.117476745709421</c:v>
              </c:pt>
              <c:pt idx="66">
                <c:v>10.673920095443743</c:v>
              </c:pt>
              <c:pt idx="67">
                <c:v>7.2006525678528055</c:v>
              </c:pt>
              <c:pt idx="68">
                <c:v>5.5497190152101465</c:v>
              </c:pt>
              <c:pt idx="69">
                <c:v>9.1623513917404615</c:v>
              </c:pt>
              <c:pt idx="70">
                <c:v>9.5690336011449766</c:v>
              </c:pt>
              <c:pt idx="71">
                <c:v>12.179941347200387</c:v>
              </c:pt>
              <c:pt idx="72">
                <c:v>6.7534491374941066</c:v>
              </c:pt>
              <c:pt idx="73">
                <c:v>9.0514543449026164</c:v>
              </c:pt>
              <c:pt idx="74">
                <c:v>9.679609598549451</c:v>
              </c:pt>
              <c:pt idx="75">
                <c:v>3.9945480509117797</c:v>
              </c:pt>
              <c:pt idx="76">
                <c:v>6.7505558121124158</c:v>
              </c:pt>
              <c:pt idx="77">
                <c:v>10.876286242974013</c:v>
              </c:pt>
              <c:pt idx="78">
                <c:v>4.4908074310281174</c:v>
              </c:pt>
              <c:pt idx="79">
                <c:v>8.8287788008931152</c:v>
              </c:pt>
              <c:pt idx="80">
                <c:v>4.7603930115540498</c:v>
              </c:pt>
              <c:pt idx="81">
                <c:v>11.848405086788029</c:v>
              </c:pt>
              <c:pt idx="82">
                <c:v>6.8716627546177129</c:v>
              </c:pt>
              <c:pt idx="83">
                <c:v>8.9161560112089067</c:v>
              </c:pt>
              <c:pt idx="84">
                <c:v>6.524921793063541</c:v>
              </c:pt>
              <c:pt idx="85">
                <c:v>6.8152068050041343</c:v>
              </c:pt>
              <c:pt idx="86">
                <c:v>3.4921278591528968</c:v>
              </c:pt>
              <c:pt idx="87">
                <c:v>4.4463076619771114</c:v>
              </c:pt>
              <c:pt idx="88">
                <c:v>6.0297203138158766</c:v>
              </c:pt>
              <c:pt idx="89">
                <c:v>10.497366882585414</c:v>
              </c:pt>
              <c:pt idx="90">
                <c:v>5.6924428545236712</c:v>
              </c:pt>
              <c:pt idx="91">
                <c:v>4.6560804107299809</c:v>
              </c:pt>
              <c:pt idx="92">
                <c:v>5.194544536837423</c:v>
              </c:pt>
              <c:pt idx="93">
                <c:v>6.5848614235065375</c:v>
              </c:pt>
              <c:pt idx="94">
                <c:v>10.66609874313516</c:v>
              </c:pt>
              <c:pt idx="95">
                <c:v>2.2672898692591894</c:v>
              </c:pt>
              <c:pt idx="96">
                <c:v>4.3861318210659901</c:v>
              </c:pt>
              <c:pt idx="97">
                <c:v>4.7822922843776761</c:v>
              </c:pt>
              <c:pt idx="98">
                <c:v>5.4709495393238363</c:v>
              </c:pt>
              <c:pt idx="99">
                <c:v>3.6840805425402654</c:v>
              </c:pt>
              <c:pt idx="100">
                <c:v>13.079168592601427</c:v>
              </c:pt>
              <c:pt idx="101">
                <c:v>6.5029585116891679</c:v>
              </c:pt>
              <c:pt idx="102">
                <c:v>3.1261234370689972</c:v>
              </c:pt>
              <c:pt idx="103">
                <c:v>2.2580376340856949</c:v>
              </c:pt>
              <c:pt idx="104">
                <c:v>17.748484580908862</c:v>
              </c:pt>
              <c:pt idx="105">
                <c:v>1.4192394945218827</c:v>
              </c:pt>
              <c:pt idx="106">
                <c:v>2.0845468026345038</c:v>
              </c:pt>
              <c:pt idx="107">
                <c:v>2.9872603654706951</c:v>
              </c:pt>
              <c:pt idx="108">
                <c:v>10.846570118058157</c:v>
              </c:pt>
              <c:pt idx="109">
                <c:v>3.0324282434353118</c:v>
              </c:pt>
              <c:pt idx="110">
                <c:v>13.295965615260796</c:v>
              </c:pt>
              <c:pt idx="111">
                <c:v>1.3798672786228776</c:v>
              </c:pt>
              <c:pt idx="112">
                <c:v>1.8922186261158191</c:v>
              </c:pt>
              <c:pt idx="113">
                <c:v>2.5730514031152456</c:v>
              </c:pt>
              <c:pt idx="114">
                <c:v>5.505567784072456</c:v>
              </c:pt>
              <c:pt idx="115">
                <c:v>4.1829782557931896</c:v>
              </c:pt>
              <c:pt idx="116">
                <c:v>1.2564512643181329</c:v>
              </c:pt>
              <c:pt idx="117">
                <c:v>2.094648772085701</c:v>
              </c:pt>
              <c:pt idx="118">
                <c:v>2.3407707391181458</c:v>
              </c:pt>
              <c:pt idx="119">
                <c:v>3.1716395354047759</c:v>
              </c:pt>
              <c:pt idx="120">
                <c:v>2.1984070980367059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99-42CF-A81B-63F932401666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7.0541421114710969</c:v>
              </c:pt>
              <c:pt idx="1">
                <c:v>13.57926619844987</c:v>
              </c:pt>
              <c:pt idx="2">
                <c:v>5.4717134502324054</c:v>
              </c:pt>
              <c:pt idx="3">
                <c:v>9.2364564442221369</c:v>
              </c:pt>
              <c:pt idx="4">
                <c:v>4.7265341757710271</c:v>
              </c:pt>
              <c:pt idx="5">
                <c:v>5.4668136119379342</c:v>
              </c:pt>
              <c:pt idx="6">
                <c:v>7.3554535519382345</c:v>
              </c:pt>
              <c:pt idx="7">
                <c:v>5.6399883248146851</c:v>
              </c:pt>
              <c:pt idx="8">
                <c:v>5.3635233761530507</c:v>
              </c:pt>
              <c:pt idx="9">
                <c:v>9.2584362088629408</c:v>
              </c:pt>
              <c:pt idx="10">
                <c:v>6.2370977673094066</c:v>
              </c:pt>
              <c:pt idx="11">
                <c:v>6.8707327295455469</c:v>
              </c:pt>
              <c:pt idx="12">
                <c:v>8.9157640100742626</c:v>
              </c:pt>
              <c:pt idx="13">
                <c:v>6.4757122508454117</c:v>
              </c:pt>
              <c:pt idx="14">
                <c:v>11.376375383408439</c:v>
              </c:pt>
              <c:pt idx="15">
                <c:v>4.1453672500717129</c:v>
              </c:pt>
              <c:pt idx="16">
                <c:v>8.0980848746851279</c:v>
              </c:pt>
              <c:pt idx="17">
                <c:v>5.6645908973371633</c:v>
              </c:pt>
              <c:pt idx="18">
                <c:v>8.3967914471255227</c:v>
              </c:pt>
              <c:pt idx="19">
                <c:v>6.4748998380090388</c:v>
              </c:pt>
              <c:pt idx="20">
                <c:v>7.0459955440366251</c:v>
              </c:pt>
              <c:pt idx="21">
                <c:v>7.9142190898759495</c:v>
              </c:pt>
              <c:pt idx="22">
                <c:v>6.2735529522978659</c:v>
              </c:pt>
              <c:pt idx="23">
                <c:v>4.1601094790463469</c:v>
              </c:pt>
              <c:pt idx="24">
                <c:v>5.3754226130110334</c:v>
              </c:pt>
              <c:pt idx="25">
                <c:v>7.2529821379294166</c:v>
              </c:pt>
              <c:pt idx="26">
                <c:v>8.206851396055507</c:v>
              </c:pt>
              <c:pt idx="27">
                <c:v>8.1282254237123883</c:v>
              </c:pt>
              <c:pt idx="28">
                <c:v>8.9336480761168975</c:v>
              </c:pt>
              <c:pt idx="29">
                <c:v>9.3416441659439631</c:v>
              </c:pt>
              <c:pt idx="30">
                <c:v>6.2778723473626936</c:v>
              </c:pt>
              <c:pt idx="31">
                <c:v>8.4236597002883453</c:v>
              </c:pt>
              <c:pt idx="32">
                <c:v>9.4851588955772037</c:v>
              </c:pt>
              <c:pt idx="33">
                <c:v>4.4062350488331852</c:v>
              </c:pt>
              <c:pt idx="34">
                <c:v>8.7396810617985246</c:v>
              </c:pt>
              <c:pt idx="35">
                <c:v>9.6998449563924307</c:v>
              </c:pt>
              <c:pt idx="36">
                <c:v>8.9686136436107002</c:v>
              </c:pt>
              <c:pt idx="37">
                <c:v>5.9005962532604208</c:v>
              </c:pt>
              <c:pt idx="38">
                <c:v>9.3842338920243282</c:v>
              </c:pt>
              <c:pt idx="39">
                <c:v>7.0199466760362874</c:v>
              </c:pt>
              <c:pt idx="40">
                <c:v>5.5421391198561611</c:v>
              </c:pt>
              <c:pt idx="41">
                <c:v>5.6155231583572522</c:v>
              </c:pt>
              <c:pt idx="42">
                <c:v>4.0131632399409964</c:v>
              </c:pt>
              <c:pt idx="43">
                <c:v>4.1549401953997709</c:v>
              </c:pt>
              <c:pt idx="44">
                <c:v>7.670701336588861</c:v>
              </c:pt>
              <c:pt idx="45">
                <c:v>11.127199058048792</c:v>
              </c:pt>
              <c:pt idx="46">
                <c:v>6.2641819336606002</c:v>
              </c:pt>
              <c:pt idx="47">
                <c:v>5.8954509213389006</c:v>
              </c:pt>
              <c:pt idx="48">
                <c:v>10.139145437150807</c:v>
              </c:pt>
              <c:pt idx="49">
                <c:v>12.912411605986344</c:v>
              </c:pt>
              <c:pt idx="50">
                <c:v>5.9034890816002896</c:v>
              </c:pt>
              <c:pt idx="51">
                <c:v>3.5063401848472528</c:v>
              </c:pt>
              <c:pt idx="52">
                <c:v>4.6454988973133062</c:v>
              </c:pt>
              <c:pt idx="53">
                <c:v>5.2601136521758969</c:v>
              </c:pt>
              <c:pt idx="54">
                <c:v>7.9046137506880765</c:v>
              </c:pt>
              <c:pt idx="55">
                <c:v>5.5326684750351083</c:v>
              </c:pt>
              <c:pt idx="56">
                <c:v>6.8831489349824784</c:v>
              </c:pt>
              <c:pt idx="57">
                <c:v>9.3248643766057491</c:v>
              </c:pt>
              <c:pt idx="58">
                <c:v>15.240331809163255</c:v>
              </c:pt>
              <c:pt idx="59">
                <c:v>8.148376055087164</c:v>
              </c:pt>
              <c:pt idx="60">
                <c:v>5.6552297927914719</c:v>
              </c:pt>
              <c:pt idx="61">
                <c:v>10.546504912208752</c:v>
              </c:pt>
              <c:pt idx="62">
                <c:v>6.2076971332459898</c:v>
              </c:pt>
              <c:pt idx="63">
                <c:v>6.7714710944293852</c:v>
              </c:pt>
              <c:pt idx="64">
                <c:v>6.694646281670412</c:v>
              </c:pt>
              <c:pt idx="65">
                <c:v>10.307364789485996</c:v>
              </c:pt>
              <c:pt idx="66">
                <c:v>8.0567468646454081</c:v>
              </c:pt>
              <c:pt idx="67">
                <c:v>7.7045526017664336</c:v>
              </c:pt>
              <c:pt idx="68">
                <c:v>5.264294330496579</c:v>
              </c:pt>
              <c:pt idx="69">
                <c:v>6.1426850298570281</c:v>
              </c:pt>
              <c:pt idx="70">
                <c:v>6.3434787561944361</c:v>
              </c:pt>
              <c:pt idx="71">
                <c:v>6.7197193067947012</c:v>
              </c:pt>
              <c:pt idx="72">
                <c:v>7.6907563889723747</c:v>
              </c:pt>
              <c:pt idx="73">
                <c:v>8.9620744109553776</c:v>
              </c:pt>
              <c:pt idx="74">
                <c:v>9.3807408507015477</c:v>
              </c:pt>
              <c:pt idx="75">
                <c:v>7.9584926972416339</c:v>
              </c:pt>
              <c:pt idx="76">
                <c:v>8.4531322773748432</c:v>
              </c:pt>
              <c:pt idx="77">
                <c:v>6.4315690658102342</c:v>
              </c:pt>
              <c:pt idx="78">
                <c:v>6.37419452265648</c:v>
              </c:pt>
              <c:pt idx="79">
                <c:v>5.3537581137592971</c:v>
              </c:pt>
              <c:pt idx="80">
                <c:v>7.4391864197164042</c:v>
              </c:pt>
              <c:pt idx="81">
                <c:v>9.0958853460841791</c:v>
              </c:pt>
              <c:pt idx="82">
                <c:v>8.7335480116982076</c:v>
              </c:pt>
              <c:pt idx="83">
                <c:v>10.714045051736862</c:v>
              </c:pt>
              <c:pt idx="84">
                <c:v>7.5048971561418192</c:v>
              </c:pt>
              <c:pt idx="85">
                <c:v>5.5275585402736418</c:v>
              </c:pt>
              <c:pt idx="86">
                <c:v>4.757550966823624</c:v>
              </c:pt>
              <c:pt idx="87">
                <c:v>8.7571998941631417</c:v>
              </c:pt>
              <c:pt idx="88">
                <c:v>7.0817023136496129</c:v>
              </c:pt>
              <c:pt idx="89">
                <c:v>7.5909831112624317</c:v>
              </c:pt>
              <c:pt idx="90">
                <c:v>5.4534447887968618</c:v>
              </c:pt>
              <c:pt idx="91">
                <c:v>7.4464992848142142</c:v>
              </c:pt>
              <c:pt idx="92">
                <c:v>6.3527566376393327</c:v>
              </c:pt>
              <c:pt idx="93">
                <c:v>6.2234781393523146</c:v>
              </c:pt>
              <c:pt idx="94">
                <c:v>11.927728174647813</c:v>
              </c:pt>
              <c:pt idx="95">
                <c:v>4.9766238798127134</c:v>
              </c:pt>
              <c:pt idx="96">
                <c:v>4.5332983744776074</c:v>
              </c:pt>
              <c:pt idx="97">
                <c:v>7.007934176798682</c:v>
              </c:pt>
              <c:pt idx="98">
                <c:v>8.3603814031889918</c:v>
              </c:pt>
              <c:pt idx="99">
                <c:v>8.0682206139337733</c:v>
              </c:pt>
              <c:pt idx="100">
                <c:v>7.8209316045820465</c:v>
              </c:pt>
              <c:pt idx="101">
                <c:v>8.1360402013782895</c:v>
              </c:pt>
              <c:pt idx="102">
                <c:v>5.4633893615143885</c:v>
              </c:pt>
              <c:pt idx="103">
                <c:v>6.231544127622163</c:v>
              </c:pt>
              <c:pt idx="104">
                <c:v>19.095372955246617</c:v>
              </c:pt>
              <c:pt idx="105">
                <c:v>5.5439164357729229</c:v>
              </c:pt>
              <c:pt idx="106">
                <c:v>4.0613905210062171</c:v>
              </c:pt>
              <c:pt idx="107">
                <c:v>6.0575365279214024</c:v>
              </c:pt>
              <c:pt idx="108">
                <c:v>18.78880797497786</c:v>
              </c:pt>
              <c:pt idx="109">
                <c:v>4.0474682027617943</c:v>
              </c:pt>
              <c:pt idx="110">
                <c:v>7.9104015739770848</c:v>
              </c:pt>
              <c:pt idx="111">
                <c:v>3.3042285781506902</c:v>
              </c:pt>
              <c:pt idx="112">
                <c:v>7.8600530526686487</c:v>
              </c:pt>
              <c:pt idx="113">
                <c:v>5.1315179898640277</c:v>
              </c:pt>
              <c:pt idx="114">
                <c:v>10.269615241001317</c:v>
              </c:pt>
              <c:pt idx="115">
                <c:v>7.9997969079213798</c:v>
              </c:pt>
              <c:pt idx="116">
                <c:v>5.6348320652570543</c:v>
              </c:pt>
              <c:pt idx="117">
                <c:v>6.1574030946033727</c:v>
              </c:pt>
              <c:pt idx="118">
                <c:v>4.2132167772605884</c:v>
              </c:pt>
              <c:pt idx="119">
                <c:v>5.0332293404928201</c:v>
              </c:pt>
              <c:pt idx="120">
                <c:v>5.9799349464843132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99-42CF-A81B-63F932401666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19'!$CG$45</c:f>
              </c:numRef>
            </c:plus>
            <c:minus>
              <c:numRef>
                <c:f>'Model 19'!$CG$45</c:f>
              </c:numRef>
            </c:minus>
          </c:errBars>
          <c:xVal>
            <c:numRef>
              <c:f>'Model 19'!$A$45:$A$45</c:f>
            </c:numRef>
          </c:xVal>
          <c:yVal>
            <c:numRef>
              <c:f>'Model 19'!$B$45:$B$45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99-42CF-A81B-63F932401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09328"/>
        <c:axId val="714209720"/>
      </c:scatterChart>
      <c:valAx>
        <c:axId val="71420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4209720"/>
        <c:crossesAt val="0"/>
        <c:crossBetween val="midCat"/>
      </c:valAx>
      <c:valAx>
        <c:axId val="71420972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0932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cat>
          <c:val>
            <c:numLit>
              <c:formatCode>General</c:formatCode>
              <c:ptCount val="121"/>
              <c:pt idx="0">
                <c:v>-0.98022924292034919</c:v>
              </c:pt>
              <c:pt idx="1">
                <c:v>-5.1732866965768913</c:v>
              </c:pt>
              <c:pt idx="2">
                <c:v>-1.1897960924696287</c:v>
              </c:pt>
              <c:pt idx="3">
                <c:v>7.0081307733277658</c:v>
              </c:pt>
              <c:pt idx="4">
                <c:v>-1.6960573785885118</c:v>
              </c:pt>
              <c:pt idx="5">
                <c:v>-0.50416668529011233</c:v>
              </c:pt>
              <c:pt idx="6">
                <c:v>-2.3150752752068513</c:v>
              </c:pt>
              <c:pt idx="7">
                <c:v>-1.2548333268328022</c:v>
              </c:pt>
              <c:pt idx="8">
                <c:v>1.4851587818846603</c:v>
              </c:pt>
              <c:pt idx="9">
                <c:v>-0.43555345797535949</c:v>
              </c:pt>
              <c:pt idx="10">
                <c:v>-6.5953737711756943E-2</c:v>
              </c:pt>
              <c:pt idx="11">
                <c:v>0.70829822034670986</c:v>
              </c:pt>
              <c:pt idx="12">
                <c:v>4.8657378649850482</c:v>
              </c:pt>
              <c:pt idx="13">
                <c:v>8.5232002081744049</c:v>
              </c:pt>
              <c:pt idx="14">
                <c:v>-4.959788161156589</c:v>
              </c:pt>
              <c:pt idx="15">
                <c:v>-0.18300274912845405</c:v>
              </c:pt>
              <c:pt idx="16">
                <c:v>-2.6052279729041601</c:v>
              </c:pt>
              <c:pt idx="17">
                <c:v>2.9427028017749883</c:v>
              </c:pt>
              <c:pt idx="18">
                <c:v>0.2349908080244596</c:v>
              </c:pt>
              <c:pt idx="19">
                <c:v>1.9565406508167111</c:v>
              </c:pt>
              <c:pt idx="20">
                <c:v>0.44846610817048393</c:v>
              </c:pt>
              <c:pt idx="21">
                <c:v>6.9589727788543208</c:v>
              </c:pt>
              <c:pt idx="22">
                <c:v>7.529093620170574</c:v>
              </c:pt>
              <c:pt idx="23">
                <c:v>-0.80955950472094651</c:v>
              </c:pt>
              <c:pt idx="24">
                <c:v>4.2913076881535988</c:v>
              </c:pt>
              <c:pt idx="25">
                <c:v>-1.8557786072052096</c:v>
              </c:pt>
              <c:pt idx="26">
                <c:v>4.1341515106852089</c:v>
              </c:pt>
              <c:pt idx="27">
                <c:v>1.6553193263538244</c:v>
              </c:pt>
              <c:pt idx="28">
                <c:v>2.1241888357824497</c:v>
              </c:pt>
              <c:pt idx="29">
                <c:v>7.9030129077308313</c:v>
              </c:pt>
              <c:pt idx="30">
                <c:v>0.52170571824829803</c:v>
              </c:pt>
              <c:pt idx="31">
                <c:v>7.6824141460765105E-3</c:v>
              </c:pt>
              <c:pt idx="32">
                <c:v>-1.7587590375849826</c:v>
              </c:pt>
              <c:pt idx="33">
                <c:v>-0.62167989920240352</c:v>
              </c:pt>
              <c:pt idx="34">
                <c:v>1.9947503709867789</c:v>
              </c:pt>
              <c:pt idx="35">
                <c:v>-0.89403657221856037</c:v>
              </c:pt>
              <c:pt idx="36">
                <c:v>2.6102986719790611</c:v>
              </c:pt>
              <c:pt idx="37">
                <c:v>-2.2129055338178274</c:v>
              </c:pt>
              <c:pt idx="38">
                <c:v>-1.2938361573378856</c:v>
              </c:pt>
              <c:pt idx="39">
                <c:v>-0.32243057864172009</c:v>
              </c:pt>
              <c:pt idx="40">
                <c:v>-1.9459573065006484</c:v>
              </c:pt>
              <c:pt idx="41">
                <c:v>-1.0488754035869912</c:v>
              </c:pt>
              <c:pt idx="42">
                <c:v>0.28414230777851479</c:v>
              </c:pt>
              <c:pt idx="43">
                <c:v>-0.60172387923263493</c:v>
              </c:pt>
              <c:pt idx="44">
                <c:v>7.1907181389810972</c:v>
              </c:pt>
              <c:pt idx="45">
                <c:v>5.6240714825746991</c:v>
              </c:pt>
              <c:pt idx="46">
                <c:v>2.2179653034906508</c:v>
              </c:pt>
              <c:pt idx="47">
                <c:v>-1.8675264919362231</c:v>
              </c:pt>
              <c:pt idx="48">
                <c:v>-1.0149205230470866</c:v>
              </c:pt>
              <c:pt idx="49">
                <c:v>2.8651931072408416</c:v>
              </c:pt>
              <c:pt idx="50">
                <c:v>-2.6665509327878545</c:v>
              </c:pt>
              <c:pt idx="51">
                <c:v>1.562927471542257</c:v>
              </c:pt>
              <c:pt idx="52">
                <c:v>2.4118670744296207</c:v>
              </c:pt>
              <c:pt idx="53">
                <c:v>-4.071848638270481E-2</c:v>
              </c:pt>
              <c:pt idx="54">
                <c:v>-3.244883225799307</c:v>
              </c:pt>
              <c:pt idx="55">
                <c:v>-4.7137926327208923E-2</c:v>
              </c:pt>
              <c:pt idx="56">
                <c:v>3.0307813645837518</c:v>
              </c:pt>
              <c:pt idx="57">
                <c:v>2.5316164663330909</c:v>
              </c:pt>
              <c:pt idx="58">
                <c:v>7.2274991706754932</c:v>
              </c:pt>
              <c:pt idx="59">
                <c:v>-3.0962432979116263</c:v>
              </c:pt>
              <c:pt idx="60">
                <c:v>3.5815184219410749</c:v>
              </c:pt>
              <c:pt idx="61">
                <c:v>4.0082967630807307</c:v>
              </c:pt>
              <c:pt idx="62">
                <c:v>0.26587909665608223</c:v>
              </c:pt>
              <c:pt idx="63">
                <c:v>-1.4800064980781542</c:v>
              </c:pt>
              <c:pt idx="64">
                <c:v>-3.5245843592861887</c:v>
              </c:pt>
              <c:pt idx="65">
                <c:v>2.8101119562234249</c:v>
              </c:pt>
              <c:pt idx="66">
                <c:v>2.6171732307983344</c:v>
              </c:pt>
              <c:pt idx="67">
                <c:v>-0.50390003391362814</c:v>
              </c:pt>
              <c:pt idx="68">
                <c:v>0.28542468471356752</c:v>
              </c:pt>
              <c:pt idx="69">
                <c:v>3.0196663618834334</c:v>
              </c:pt>
              <c:pt idx="70">
                <c:v>3.2255548449505405</c:v>
              </c:pt>
              <c:pt idx="71">
                <c:v>5.4602220404056858</c:v>
              </c:pt>
              <c:pt idx="72">
                <c:v>-0.9373072514782681</c:v>
              </c:pt>
              <c:pt idx="73">
                <c:v>8.9379933947238754E-2</c:v>
              </c:pt>
              <c:pt idx="74">
                <c:v>0.29886874784790329</c:v>
              </c:pt>
              <c:pt idx="75">
                <c:v>-3.9639446463298542</c:v>
              </c:pt>
              <c:pt idx="76">
                <c:v>-1.7025764652624273</c:v>
              </c:pt>
              <c:pt idx="77">
                <c:v>4.4447171771637786</c:v>
              </c:pt>
              <c:pt idx="78">
                <c:v>-1.8833870916283626</c:v>
              </c:pt>
              <c:pt idx="79">
                <c:v>3.4750206871338181</c:v>
              </c:pt>
              <c:pt idx="80">
                <c:v>-2.6787934081623543</c:v>
              </c:pt>
              <c:pt idx="81">
                <c:v>2.7525197407038497</c:v>
              </c:pt>
              <c:pt idx="82">
                <c:v>-1.8618852570804947</c:v>
              </c:pt>
              <c:pt idx="83">
                <c:v>-1.7978890405279557</c:v>
              </c:pt>
              <c:pt idx="84">
                <c:v>-0.97997536307827815</c:v>
              </c:pt>
              <c:pt idx="85">
                <c:v>1.2876482647304925</c:v>
              </c:pt>
              <c:pt idx="86">
                <c:v>-1.2654231076707272</c:v>
              </c:pt>
              <c:pt idx="87">
                <c:v>-4.3108922321860303</c:v>
              </c:pt>
              <c:pt idx="88">
                <c:v>-1.0519819998337363</c:v>
              </c:pt>
              <c:pt idx="89">
                <c:v>2.9063837713229823</c:v>
              </c:pt>
              <c:pt idx="90">
                <c:v>0.23899806572680937</c:v>
              </c:pt>
              <c:pt idx="91">
                <c:v>-2.7904188740842333</c:v>
              </c:pt>
              <c:pt idx="92">
                <c:v>-1.1582121008019097</c:v>
              </c:pt>
              <c:pt idx="93">
                <c:v>0.36138328415422283</c:v>
              </c:pt>
              <c:pt idx="94">
                <c:v>-1.2616294315126524</c:v>
              </c:pt>
              <c:pt idx="95">
                <c:v>-2.709334010553524</c:v>
              </c:pt>
              <c:pt idx="96">
                <c:v>-0.14716655341161733</c:v>
              </c:pt>
              <c:pt idx="97">
                <c:v>-2.225641892421006</c:v>
              </c:pt>
              <c:pt idx="98">
                <c:v>-2.8894318638651555</c:v>
              </c:pt>
              <c:pt idx="99">
                <c:v>-4.3841400713935084</c:v>
              </c:pt>
              <c:pt idx="100">
                <c:v>5.2582369880193802</c:v>
              </c:pt>
              <c:pt idx="101">
                <c:v>-1.6330816896891216</c:v>
              </c:pt>
              <c:pt idx="102">
                <c:v>-2.3372659244453913</c:v>
              </c:pt>
              <c:pt idx="103">
                <c:v>-3.9735064935364681</c:v>
              </c:pt>
              <c:pt idx="104">
                <c:v>-1.3468883743377553</c:v>
              </c:pt>
              <c:pt idx="105">
                <c:v>-4.1246769412510407</c:v>
              </c:pt>
              <c:pt idx="106">
                <c:v>-1.9768437183717134</c:v>
              </c:pt>
              <c:pt idx="107">
                <c:v>-3.0702761624507073</c:v>
              </c:pt>
              <c:pt idx="108">
                <c:v>-7.9422378569197036</c:v>
              </c:pt>
              <c:pt idx="109">
                <c:v>-1.0150399593264825</c:v>
              </c:pt>
              <c:pt idx="110">
                <c:v>5.3855640412837111</c:v>
              </c:pt>
              <c:pt idx="111">
                <c:v>-1.9243612995278125</c:v>
              </c:pt>
              <c:pt idx="112">
                <c:v>-5.9678344265528294</c:v>
              </c:pt>
              <c:pt idx="113">
                <c:v>-2.5584665867487821</c:v>
              </c:pt>
              <c:pt idx="114">
                <c:v>-4.7640474569288607</c:v>
              </c:pt>
              <c:pt idx="115">
                <c:v>-3.8168186521281902</c:v>
              </c:pt>
              <c:pt idx="116">
                <c:v>-4.3783808009389213</c:v>
              </c:pt>
              <c:pt idx="117">
                <c:v>-4.0627543225176712</c:v>
              </c:pt>
              <c:pt idx="118">
                <c:v>-1.8724460381424426</c:v>
              </c:pt>
              <c:pt idx="119">
                <c:v>-1.8615898050880442</c:v>
              </c:pt>
              <c:pt idx="120">
                <c:v>-3.7815278484476074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18-4D54-81D4-FB144A33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4210504"/>
        <c:axId val="714210896"/>
      </c:barChart>
      <c:catAx>
        <c:axId val="714210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0.19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4210896"/>
        <c:crossesAt val="0"/>
        <c:auto val="1"/>
        <c:lblAlgn val="ctr"/>
        <c:lblOffset val="100"/>
        <c:noMultiLvlLbl val="0"/>
      </c:catAx>
      <c:valAx>
        <c:axId val="7142108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1050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7.0541421114710969</c:v>
              </c:pt>
              <c:pt idx="1">
                <c:v>13.57926619844987</c:v>
              </c:pt>
              <c:pt idx="2">
                <c:v>5.4717134502324054</c:v>
              </c:pt>
              <c:pt idx="3">
                <c:v>9.2364564442221369</c:v>
              </c:pt>
              <c:pt idx="4">
                <c:v>4.7265341757710271</c:v>
              </c:pt>
              <c:pt idx="5">
                <c:v>5.4668136119379342</c:v>
              </c:pt>
              <c:pt idx="6">
                <c:v>7.3554535519382345</c:v>
              </c:pt>
              <c:pt idx="7">
                <c:v>5.6399883248146851</c:v>
              </c:pt>
              <c:pt idx="8">
                <c:v>5.3635233761530507</c:v>
              </c:pt>
              <c:pt idx="9">
                <c:v>9.2584362088629408</c:v>
              </c:pt>
              <c:pt idx="10">
                <c:v>6.2370977673094066</c:v>
              </c:pt>
              <c:pt idx="11">
                <c:v>6.8707327295455469</c:v>
              </c:pt>
              <c:pt idx="12">
                <c:v>8.9157640100742626</c:v>
              </c:pt>
              <c:pt idx="13">
                <c:v>6.4757122508454117</c:v>
              </c:pt>
              <c:pt idx="14">
                <c:v>11.376375383408439</c:v>
              </c:pt>
              <c:pt idx="15">
                <c:v>4.1453672500717129</c:v>
              </c:pt>
              <c:pt idx="16">
                <c:v>8.0980848746851279</c:v>
              </c:pt>
              <c:pt idx="17">
                <c:v>5.6645908973371633</c:v>
              </c:pt>
              <c:pt idx="18">
                <c:v>8.3967914471255227</c:v>
              </c:pt>
              <c:pt idx="19">
                <c:v>6.4748998380090388</c:v>
              </c:pt>
              <c:pt idx="20">
                <c:v>7.0459955440366251</c:v>
              </c:pt>
              <c:pt idx="21">
                <c:v>7.9142190898759495</c:v>
              </c:pt>
              <c:pt idx="22">
                <c:v>6.2735529522978659</c:v>
              </c:pt>
              <c:pt idx="23">
                <c:v>4.1601094790463469</c:v>
              </c:pt>
              <c:pt idx="24">
                <c:v>5.3754226130110334</c:v>
              </c:pt>
              <c:pt idx="25">
                <c:v>7.2529821379294166</c:v>
              </c:pt>
              <c:pt idx="26">
                <c:v>8.206851396055507</c:v>
              </c:pt>
              <c:pt idx="27">
                <c:v>8.1282254237123883</c:v>
              </c:pt>
              <c:pt idx="28">
                <c:v>8.9336480761168975</c:v>
              </c:pt>
              <c:pt idx="29">
                <c:v>9.3416441659439631</c:v>
              </c:pt>
              <c:pt idx="30">
                <c:v>6.2778723473626936</c:v>
              </c:pt>
              <c:pt idx="31">
                <c:v>8.4236597002883453</c:v>
              </c:pt>
              <c:pt idx="32">
                <c:v>9.4851588955772037</c:v>
              </c:pt>
              <c:pt idx="33">
                <c:v>4.4062350488331852</c:v>
              </c:pt>
              <c:pt idx="34">
                <c:v>8.7396810617985246</c:v>
              </c:pt>
              <c:pt idx="35">
                <c:v>9.6998449563924307</c:v>
              </c:pt>
              <c:pt idx="36">
                <c:v>8.9686136436107002</c:v>
              </c:pt>
              <c:pt idx="37">
                <c:v>5.9005962532604208</c:v>
              </c:pt>
              <c:pt idx="38">
                <c:v>9.3842338920243282</c:v>
              </c:pt>
              <c:pt idx="39">
                <c:v>7.0199466760362874</c:v>
              </c:pt>
              <c:pt idx="40">
                <c:v>5.5421391198561611</c:v>
              </c:pt>
              <c:pt idx="41">
                <c:v>5.6155231583572522</c:v>
              </c:pt>
              <c:pt idx="42">
                <c:v>4.0131632399409964</c:v>
              </c:pt>
              <c:pt idx="43">
                <c:v>4.1549401953997709</c:v>
              </c:pt>
              <c:pt idx="44">
                <c:v>7.670701336588861</c:v>
              </c:pt>
              <c:pt idx="45">
                <c:v>11.127199058048792</c:v>
              </c:pt>
              <c:pt idx="46">
                <c:v>6.2641819336606002</c:v>
              </c:pt>
              <c:pt idx="47">
                <c:v>5.8954509213389006</c:v>
              </c:pt>
              <c:pt idx="48">
                <c:v>10.139145437150807</c:v>
              </c:pt>
              <c:pt idx="49">
                <c:v>12.912411605986344</c:v>
              </c:pt>
              <c:pt idx="50">
                <c:v>5.9034890816002896</c:v>
              </c:pt>
              <c:pt idx="51">
                <c:v>3.5063401848472528</c:v>
              </c:pt>
              <c:pt idx="52">
                <c:v>4.6454988973133062</c:v>
              </c:pt>
              <c:pt idx="53">
                <c:v>5.2601136521758969</c:v>
              </c:pt>
              <c:pt idx="54">
                <c:v>7.9046137506880765</c:v>
              </c:pt>
              <c:pt idx="55">
                <c:v>5.5326684750351083</c:v>
              </c:pt>
              <c:pt idx="56">
                <c:v>6.8831489349824784</c:v>
              </c:pt>
              <c:pt idx="57">
                <c:v>9.3248643766057491</c:v>
              </c:pt>
              <c:pt idx="58">
                <c:v>15.240331809163255</c:v>
              </c:pt>
              <c:pt idx="59">
                <c:v>8.148376055087164</c:v>
              </c:pt>
              <c:pt idx="60">
                <c:v>5.6552297927914719</c:v>
              </c:pt>
              <c:pt idx="61">
                <c:v>10.546504912208752</c:v>
              </c:pt>
              <c:pt idx="62">
                <c:v>6.2076971332459898</c:v>
              </c:pt>
              <c:pt idx="63">
                <c:v>6.7714710944293852</c:v>
              </c:pt>
              <c:pt idx="64">
                <c:v>6.694646281670412</c:v>
              </c:pt>
              <c:pt idx="65">
                <c:v>10.307364789485996</c:v>
              </c:pt>
              <c:pt idx="66">
                <c:v>8.0567468646454081</c:v>
              </c:pt>
              <c:pt idx="67">
                <c:v>7.7045526017664336</c:v>
              </c:pt>
              <c:pt idx="68">
                <c:v>5.264294330496579</c:v>
              </c:pt>
              <c:pt idx="69">
                <c:v>6.1426850298570281</c:v>
              </c:pt>
              <c:pt idx="70">
                <c:v>6.3434787561944361</c:v>
              </c:pt>
              <c:pt idx="71">
                <c:v>6.7197193067947012</c:v>
              </c:pt>
              <c:pt idx="72">
                <c:v>7.6907563889723747</c:v>
              </c:pt>
              <c:pt idx="73">
                <c:v>8.9620744109553776</c:v>
              </c:pt>
              <c:pt idx="74">
                <c:v>9.3807408507015477</c:v>
              </c:pt>
              <c:pt idx="75">
                <c:v>7.9584926972416339</c:v>
              </c:pt>
              <c:pt idx="76">
                <c:v>8.4531322773748432</c:v>
              </c:pt>
              <c:pt idx="77">
                <c:v>6.4315690658102342</c:v>
              </c:pt>
              <c:pt idx="78">
                <c:v>6.37419452265648</c:v>
              </c:pt>
              <c:pt idx="79">
                <c:v>5.3537581137592971</c:v>
              </c:pt>
              <c:pt idx="80">
                <c:v>7.4391864197164042</c:v>
              </c:pt>
              <c:pt idx="81">
                <c:v>9.0958853460841791</c:v>
              </c:pt>
              <c:pt idx="82">
                <c:v>8.7335480116982076</c:v>
              </c:pt>
              <c:pt idx="83">
                <c:v>10.714045051736862</c:v>
              </c:pt>
              <c:pt idx="84">
                <c:v>7.5048971561418192</c:v>
              </c:pt>
              <c:pt idx="85">
                <c:v>5.5275585402736418</c:v>
              </c:pt>
              <c:pt idx="86">
                <c:v>4.757550966823624</c:v>
              </c:pt>
              <c:pt idx="87">
                <c:v>8.7571998941631417</c:v>
              </c:pt>
              <c:pt idx="88">
                <c:v>7.0817023136496129</c:v>
              </c:pt>
              <c:pt idx="89">
                <c:v>7.5909831112624317</c:v>
              </c:pt>
              <c:pt idx="90">
                <c:v>5.4534447887968618</c:v>
              </c:pt>
              <c:pt idx="91">
                <c:v>7.4464992848142142</c:v>
              </c:pt>
              <c:pt idx="92">
                <c:v>6.3527566376393327</c:v>
              </c:pt>
              <c:pt idx="93">
                <c:v>6.2234781393523146</c:v>
              </c:pt>
              <c:pt idx="94">
                <c:v>11.927728174647813</c:v>
              </c:pt>
              <c:pt idx="95">
                <c:v>4.9766238798127134</c:v>
              </c:pt>
              <c:pt idx="96">
                <c:v>4.5332983744776074</c:v>
              </c:pt>
              <c:pt idx="97">
                <c:v>7.007934176798682</c:v>
              </c:pt>
              <c:pt idx="98">
                <c:v>8.3603814031889918</c:v>
              </c:pt>
              <c:pt idx="99">
                <c:v>8.0682206139337733</c:v>
              </c:pt>
              <c:pt idx="100">
                <c:v>7.8209316045820465</c:v>
              </c:pt>
              <c:pt idx="101">
                <c:v>8.1360402013782895</c:v>
              </c:pt>
              <c:pt idx="102">
                <c:v>5.4633893615143885</c:v>
              </c:pt>
              <c:pt idx="103">
                <c:v>6.231544127622163</c:v>
              </c:pt>
              <c:pt idx="104">
                <c:v>19.095372955246617</c:v>
              </c:pt>
              <c:pt idx="105">
                <c:v>5.5439164357729229</c:v>
              </c:pt>
              <c:pt idx="106">
                <c:v>4.0613905210062171</c:v>
              </c:pt>
              <c:pt idx="107">
                <c:v>6.0575365279214024</c:v>
              </c:pt>
              <c:pt idx="108">
                <c:v>18.78880797497786</c:v>
              </c:pt>
              <c:pt idx="109">
                <c:v>4.0474682027617943</c:v>
              </c:pt>
              <c:pt idx="110">
                <c:v>7.9104015739770848</c:v>
              </c:pt>
              <c:pt idx="111">
                <c:v>3.3042285781506902</c:v>
              </c:pt>
              <c:pt idx="112">
                <c:v>7.8600530526686487</c:v>
              </c:pt>
              <c:pt idx="113">
                <c:v>5.1315179898640277</c:v>
              </c:pt>
              <c:pt idx="114">
                <c:v>10.269615241001317</c:v>
              </c:pt>
              <c:pt idx="115">
                <c:v>7.9997969079213798</c:v>
              </c:pt>
              <c:pt idx="116">
                <c:v>5.6348320652570543</c:v>
              </c:pt>
              <c:pt idx="117">
                <c:v>6.1574030946033727</c:v>
              </c:pt>
              <c:pt idx="118">
                <c:v>4.2132167772605884</c:v>
              </c:pt>
              <c:pt idx="119">
                <c:v>5.0332293404928201</c:v>
              </c:pt>
              <c:pt idx="120">
                <c:v>5.9799349464843132</c:v>
              </c:pt>
            </c:numLit>
          </c:xVal>
          <c:yVal>
            <c:numLit>
              <c:formatCode>General</c:formatCode>
              <c:ptCount val="121"/>
              <c:pt idx="0">
                <c:v>-0.98022924292034919</c:v>
              </c:pt>
              <c:pt idx="1">
                <c:v>-5.1732866965768913</c:v>
              </c:pt>
              <c:pt idx="2">
                <c:v>-1.1897960924696287</c:v>
              </c:pt>
              <c:pt idx="3">
                <c:v>7.0081307733277658</c:v>
              </c:pt>
              <c:pt idx="4">
                <c:v>-1.6960573785885118</c:v>
              </c:pt>
              <c:pt idx="5">
                <c:v>-0.50416668529011233</c:v>
              </c:pt>
              <c:pt idx="6">
                <c:v>-2.3150752752068513</c:v>
              </c:pt>
              <c:pt idx="7">
                <c:v>-1.2548333268328022</c:v>
              </c:pt>
              <c:pt idx="8">
                <c:v>1.4851587818846603</c:v>
              </c:pt>
              <c:pt idx="9">
                <c:v>-0.43555345797535949</c:v>
              </c:pt>
              <c:pt idx="10">
                <c:v>-6.5953737711756943E-2</c:v>
              </c:pt>
              <c:pt idx="11">
                <c:v>0.70829822034670986</c:v>
              </c:pt>
              <c:pt idx="12">
                <c:v>4.8657378649850482</c:v>
              </c:pt>
              <c:pt idx="13">
                <c:v>8.5232002081744049</c:v>
              </c:pt>
              <c:pt idx="14">
                <c:v>-4.959788161156589</c:v>
              </c:pt>
              <c:pt idx="15">
                <c:v>-0.18300274912845405</c:v>
              </c:pt>
              <c:pt idx="16">
                <c:v>-2.6052279729041601</c:v>
              </c:pt>
              <c:pt idx="17">
                <c:v>2.9427028017749883</c:v>
              </c:pt>
              <c:pt idx="18">
                <c:v>0.2349908080244596</c:v>
              </c:pt>
              <c:pt idx="19">
                <c:v>1.9565406508167111</c:v>
              </c:pt>
              <c:pt idx="20">
                <c:v>0.44846610817048393</c:v>
              </c:pt>
              <c:pt idx="21">
                <c:v>6.9589727788543208</c:v>
              </c:pt>
              <c:pt idx="22">
                <c:v>7.529093620170574</c:v>
              </c:pt>
              <c:pt idx="23">
                <c:v>-0.80955950472094651</c:v>
              </c:pt>
              <c:pt idx="24">
                <c:v>4.2913076881535988</c:v>
              </c:pt>
              <c:pt idx="25">
                <c:v>-1.8557786072052096</c:v>
              </c:pt>
              <c:pt idx="26">
                <c:v>4.1341515106852089</c:v>
              </c:pt>
              <c:pt idx="27">
                <c:v>1.6553193263538244</c:v>
              </c:pt>
              <c:pt idx="28">
                <c:v>2.1241888357824497</c:v>
              </c:pt>
              <c:pt idx="29">
                <c:v>7.9030129077308313</c:v>
              </c:pt>
              <c:pt idx="30">
                <c:v>0.52170571824829803</c:v>
              </c:pt>
              <c:pt idx="31">
                <c:v>7.6824141460765105E-3</c:v>
              </c:pt>
              <c:pt idx="32">
                <c:v>-1.7587590375849826</c:v>
              </c:pt>
              <c:pt idx="33">
                <c:v>-0.62167989920240352</c:v>
              </c:pt>
              <c:pt idx="34">
                <c:v>1.9947503709867789</c:v>
              </c:pt>
              <c:pt idx="35">
                <c:v>-0.89403657221856037</c:v>
              </c:pt>
              <c:pt idx="36">
                <c:v>2.6102986719790611</c:v>
              </c:pt>
              <c:pt idx="37">
                <c:v>-2.2129055338178274</c:v>
              </c:pt>
              <c:pt idx="38">
                <c:v>-1.2938361573378856</c:v>
              </c:pt>
              <c:pt idx="39">
                <c:v>-0.32243057864172009</c:v>
              </c:pt>
              <c:pt idx="40">
                <c:v>-1.9459573065006484</c:v>
              </c:pt>
              <c:pt idx="41">
                <c:v>-1.0488754035869912</c:v>
              </c:pt>
              <c:pt idx="42">
                <c:v>0.28414230777851479</c:v>
              </c:pt>
              <c:pt idx="43">
                <c:v>-0.60172387923263493</c:v>
              </c:pt>
              <c:pt idx="44">
                <c:v>7.1907181389810972</c:v>
              </c:pt>
              <c:pt idx="45">
                <c:v>5.6240714825746991</c:v>
              </c:pt>
              <c:pt idx="46">
                <c:v>2.2179653034906508</c:v>
              </c:pt>
              <c:pt idx="47">
                <c:v>-1.8675264919362231</c:v>
              </c:pt>
              <c:pt idx="48">
                <c:v>-1.0149205230470866</c:v>
              </c:pt>
              <c:pt idx="49">
                <c:v>2.8651931072408416</c:v>
              </c:pt>
              <c:pt idx="50">
                <c:v>-2.6665509327878545</c:v>
              </c:pt>
              <c:pt idx="51">
                <c:v>1.562927471542257</c:v>
              </c:pt>
              <c:pt idx="52">
                <c:v>2.4118670744296207</c:v>
              </c:pt>
              <c:pt idx="53">
                <c:v>-4.071848638270481E-2</c:v>
              </c:pt>
              <c:pt idx="54">
                <c:v>-3.244883225799307</c:v>
              </c:pt>
              <c:pt idx="55">
                <c:v>-4.7137926327208923E-2</c:v>
              </c:pt>
              <c:pt idx="56">
                <c:v>3.0307813645837518</c:v>
              </c:pt>
              <c:pt idx="57">
                <c:v>2.5316164663330909</c:v>
              </c:pt>
              <c:pt idx="58">
                <c:v>7.2274991706754932</c:v>
              </c:pt>
              <c:pt idx="59">
                <c:v>-3.0962432979116263</c:v>
              </c:pt>
              <c:pt idx="60">
                <c:v>3.5815184219410749</c:v>
              </c:pt>
              <c:pt idx="61">
                <c:v>4.0082967630807307</c:v>
              </c:pt>
              <c:pt idx="62">
                <c:v>0.26587909665608223</c:v>
              </c:pt>
              <c:pt idx="63">
                <c:v>-1.4800064980781542</c:v>
              </c:pt>
              <c:pt idx="64">
                <c:v>-3.5245843592861887</c:v>
              </c:pt>
              <c:pt idx="65">
                <c:v>2.8101119562234249</c:v>
              </c:pt>
              <c:pt idx="66">
                <c:v>2.6171732307983344</c:v>
              </c:pt>
              <c:pt idx="67">
                <c:v>-0.50390003391362814</c:v>
              </c:pt>
              <c:pt idx="68">
                <c:v>0.28542468471356752</c:v>
              </c:pt>
              <c:pt idx="69">
                <c:v>3.0196663618834334</c:v>
              </c:pt>
              <c:pt idx="70">
                <c:v>3.2255548449505405</c:v>
              </c:pt>
              <c:pt idx="71">
                <c:v>5.4602220404056858</c:v>
              </c:pt>
              <c:pt idx="72">
                <c:v>-0.9373072514782681</c:v>
              </c:pt>
              <c:pt idx="73">
                <c:v>8.9379933947238754E-2</c:v>
              </c:pt>
              <c:pt idx="74">
                <c:v>0.29886874784790329</c:v>
              </c:pt>
              <c:pt idx="75">
                <c:v>-3.9639446463298542</c:v>
              </c:pt>
              <c:pt idx="76">
                <c:v>-1.7025764652624273</c:v>
              </c:pt>
              <c:pt idx="77">
                <c:v>4.4447171771637786</c:v>
              </c:pt>
              <c:pt idx="78">
                <c:v>-1.8833870916283626</c:v>
              </c:pt>
              <c:pt idx="79">
                <c:v>3.4750206871338181</c:v>
              </c:pt>
              <c:pt idx="80">
                <c:v>-2.6787934081623543</c:v>
              </c:pt>
              <c:pt idx="81">
                <c:v>2.7525197407038497</c:v>
              </c:pt>
              <c:pt idx="82">
                <c:v>-1.8618852570804947</c:v>
              </c:pt>
              <c:pt idx="83">
                <c:v>-1.7978890405279557</c:v>
              </c:pt>
              <c:pt idx="84">
                <c:v>-0.97997536307827815</c:v>
              </c:pt>
              <c:pt idx="85">
                <c:v>1.2876482647304925</c:v>
              </c:pt>
              <c:pt idx="86">
                <c:v>-1.2654231076707272</c:v>
              </c:pt>
              <c:pt idx="87">
                <c:v>-4.3108922321860303</c:v>
              </c:pt>
              <c:pt idx="88">
                <c:v>-1.0519819998337363</c:v>
              </c:pt>
              <c:pt idx="89">
                <c:v>2.9063837713229823</c:v>
              </c:pt>
              <c:pt idx="90">
                <c:v>0.23899806572680937</c:v>
              </c:pt>
              <c:pt idx="91">
                <c:v>-2.7904188740842333</c:v>
              </c:pt>
              <c:pt idx="92">
                <c:v>-1.1582121008019097</c:v>
              </c:pt>
              <c:pt idx="93">
                <c:v>0.36138328415422283</c:v>
              </c:pt>
              <c:pt idx="94">
                <c:v>-1.2616294315126524</c:v>
              </c:pt>
              <c:pt idx="95">
                <c:v>-2.709334010553524</c:v>
              </c:pt>
              <c:pt idx="96">
                <c:v>-0.14716655341161733</c:v>
              </c:pt>
              <c:pt idx="97">
                <c:v>-2.225641892421006</c:v>
              </c:pt>
              <c:pt idx="98">
                <c:v>-2.8894318638651555</c:v>
              </c:pt>
              <c:pt idx="99">
                <c:v>-4.3841400713935084</c:v>
              </c:pt>
              <c:pt idx="100">
                <c:v>5.2582369880193802</c:v>
              </c:pt>
              <c:pt idx="101">
                <c:v>-1.6330816896891216</c:v>
              </c:pt>
              <c:pt idx="102">
                <c:v>-2.3372659244453913</c:v>
              </c:pt>
              <c:pt idx="103">
                <c:v>-3.9735064935364681</c:v>
              </c:pt>
              <c:pt idx="104">
                <c:v>-1.3468883743377553</c:v>
              </c:pt>
              <c:pt idx="105">
                <c:v>-4.1246769412510407</c:v>
              </c:pt>
              <c:pt idx="106">
                <c:v>-1.9768437183717134</c:v>
              </c:pt>
              <c:pt idx="107">
                <c:v>-3.0702761624507073</c:v>
              </c:pt>
              <c:pt idx="108">
                <c:v>-7.9422378569197036</c:v>
              </c:pt>
              <c:pt idx="109">
                <c:v>-1.0150399593264825</c:v>
              </c:pt>
              <c:pt idx="110">
                <c:v>5.3855640412837111</c:v>
              </c:pt>
              <c:pt idx="111">
                <c:v>-1.9243612995278125</c:v>
              </c:pt>
              <c:pt idx="112">
                <c:v>-5.9678344265528294</c:v>
              </c:pt>
              <c:pt idx="113">
                <c:v>-2.5584665867487821</c:v>
              </c:pt>
              <c:pt idx="114">
                <c:v>-4.7640474569288607</c:v>
              </c:pt>
              <c:pt idx="115">
                <c:v>-3.8168186521281902</c:v>
              </c:pt>
              <c:pt idx="116">
                <c:v>-4.3783808009389213</c:v>
              </c:pt>
              <c:pt idx="117">
                <c:v>-4.0627543225176712</c:v>
              </c:pt>
              <c:pt idx="118">
                <c:v>-1.8724460381424426</c:v>
              </c:pt>
              <c:pt idx="119">
                <c:v>-1.8615898050880442</c:v>
              </c:pt>
              <c:pt idx="120">
                <c:v>-3.7815278484476074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7E-4A30-A98F-2344CF5A0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11680"/>
        <c:axId val="714212072"/>
      </c:scatterChart>
      <c:valAx>
        <c:axId val="714211680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4212072"/>
        <c:crossesAt val="-10"/>
        <c:crossBetween val="midCat"/>
      </c:valAx>
      <c:valAx>
        <c:axId val="7142120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1168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-8.60</c:v>
              </c:pt>
              <c:pt idx="1">
                <c:v>-7.74</c:v>
              </c:pt>
              <c:pt idx="2">
                <c:v>-6.88</c:v>
              </c:pt>
              <c:pt idx="3">
                <c:v>-6.02</c:v>
              </c:pt>
              <c:pt idx="4">
                <c:v>-5.16</c:v>
              </c:pt>
              <c:pt idx="5">
                <c:v>-4.30</c:v>
              </c:pt>
              <c:pt idx="6">
                <c:v>-3.44</c:v>
              </c:pt>
              <c:pt idx="7">
                <c:v>-2.58</c:v>
              </c:pt>
              <c:pt idx="8">
                <c:v>-1.72</c:v>
              </c:pt>
              <c:pt idx="9">
                <c:v>-0.86</c:v>
              </c:pt>
              <c:pt idx="10">
                <c:v>0.00</c:v>
              </c:pt>
              <c:pt idx="11">
                <c:v>0.86</c:v>
              </c:pt>
              <c:pt idx="12">
                <c:v>1.72</c:v>
              </c:pt>
              <c:pt idx="13">
                <c:v>2.58</c:v>
              </c:pt>
              <c:pt idx="14">
                <c:v>3.44</c:v>
              </c:pt>
              <c:pt idx="15">
                <c:v>4.30</c:v>
              </c:pt>
              <c:pt idx="16">
                <c:v>5.16</c:v>
              </c:pt>
              <c:pt idx="17">
                <c:v>6.02</c:v>
              </c:pt>
              <c:pt idx="18">
                <c:v>6.88</c:v>
              </c:pt>
              <c:pt idx="19">
                <c:v>7.74</c:v>
              </c:pt>
              <c:pt idx="20">
                <c:v>8.60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1</c:v>
              </c:pt>
              <c:pt idx="4">
                <c:v>3</c:v>
              </c:pt>
              <c:pt idx="5">
                <c:v>7</c:v>
              </c:pt>
              <c:pt idx="6">
                <c:v>6</c:v>
              </c:pt>
              <c:pt idx="7">
                <c:v>11</c:v>
              </c:pt>
              <c:pt idx="8">
                <c:v>17</c:v>
              </c:pt>
              <c:pt idx="9">
                <c:v>19</c:v>
              </c:pt>
              <c:pt idx="10">
                <c:v>15</c:v>
              </c:pt>
              <c:pt idx="11">
                <c:v>4</c:v>
              </c:pt>
              <c:pt idx="12">
                <c:v>6</c:v>
              </c:pt>
              <c:pt idx="13">
                <c:v>10</c:v>
              </c:pt>
              <c:pt idx="14">
                <c:v>5</c:v>
              </c:pt>
              <c:pt idx="15">
                <c:v>4</c:v>
              </c:pt>
              <c:pt idx="16">
                <c:v>4</c:v>
              </c:pt>
              <c:pt idx="17">
                <c:v>1</c:v>
              </c:pt>
              <c:pt idx="18">
                <c:v>4</c:v>
              </c:pt>
              <c:pt idx="19">
                <c:v>2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864-4793-9EF3-0F040870F26D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-8.60</c:v>
              </c:pt>
              <c:pt idx="1">
                <c:v>-7.74</c:v>
              </c:pt>
              <c:pt idx="2">
                <c:v>-6.88</c:v>
              </c:pt>
              <c:pt idx="3">
                <c:v>-6.02</c:v>
              </c:pt>
              <c:pt idx="4">
                <c:v>-5.16</c:v>
              </c:pt>
              <c:pt idx="5">
                <c:v>-4.30</c:v>
              </c:pt>
              <c:pt idx="6">
                <c:v>-3.44</c:v>
              </c:pt>
              <c:pt idx="7">
                <c:v>-2.58</c:v>
              </c:pt>
              <c:pt idx="8">
                <c:v>-1.72</c:v>
              </c:pt>
              <c:pt idx="9">
                <c:v>-0.86</c:v>
              </c:pt>
              <c:pt idx="10">
                <c:v>0.00</c:v>
              </c:pt>
              <c:pt idx="11">
                <c:v>0.86</c:v>
              </c:pt>
              <c:pt idx="12">
                <c:v>1.72</c:v>
              </c:pt>
              <c:pt idx="13">
                <c:v>2.58</c:v>
              </c:pt>
              <c:pt idx="14">
                <c:v>3.44</c:v>
              </c:pt>
              <c:pt idx="15">
                <c:v>4.30</c:v>
              </c:pt>
              <c:pt idx="16">
                <c:v>5.16</c:v>
              </c:pt>
              <c:pt idx="17">
                <c:v>6.02</c:v>
              </c:pt>
              <c:pt idx="18">
                <c:v>6.88</c:v>
              </c:pt>
              <c:pt idx="19">
                <c:v>7.74</c:v>
              </c:pt>
              <c:pt idx="20">
                <c:v>8.60</c:v>
              </c:pt>
            </c:strLit>
          </c:cat>
          <c:val>
            <c:numLit>
              <c:formatCode>General</c:formatCode>
              <c:ptCount val="21"/>
              <c:pt idx="0">
                <c:v>0.38728637138360722</c:v>
              </c:pt>
              <c:pt idx="1">
                <c:v>0.75238444474074484</c:v>
              </c:pt>
              <c:pt idx="2">
                <c:v>1.3629706675852034</c:v>
              </c:pt>
              <c:pt idx="3">
                <c:v>2.3023590092203738</c:v>
              </c:pt>
              <c:pt idx="4">
                <c:v>3.6266033447472319</c:v>
              </c:pt>
              <c:pt idx="5">
                <c:v>5.3268210919805767</c:v>
              </c:pt>
              <c:pt idx="6">
                <c:v>7.2958799758795845</c:v>
              </c:pt>
              <c:pt idx="7">
                <c:v>9.3181384782783887</c:v>
              </c:pt>
              <c:pt idx="8">
                <c:v>11.097441262067715</c:v>
              </c:pt>
              <c:pt idx="9">
                <c:v>12.324206996715176</c:v>
              </c:pt>
              <c:pt idx="10">
                <c:v>12.762556541763885</c:v>
              </c:pt>
              <c:pt idx="11">
                <c:v>12.324206996715162</c:v>
              </c:pt>
              <c:pt idx="12">
                <c:v>11.097441262067719</c:v>
              </c:pt>
              <c:pt idx="13">
                <c:v>9.3181384782783852</c:v>
              </c:pt>
              <c:pt idx="14">
                <c:v>7.2958799758795863</c:v>
              </c:pt>
              <c:pt idx="15">
                <c:v>5.3268210919805767</c:v>
              </c:pt>
              <c:pt idx="16">
                <c:v>3.6266033447472381</c:v>
              </c:pt>
              <c:pt idx="17">
                <c:v>2.3023590092203676</c:v>
              </c:pt>
              <c:pt idx="18">
                <c:v>1.362970667585202</c:v>
              </c:pt>
              <c:pt idx="19">
                <c:v>0.7523844447407555</c:v>
              </c:pt>
              <c:pt idx="20">
                <c:v>0.38728637138359545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864-4793-9EF3-0F040870F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4212856"/>
        <c:axId val="714213248"/>
      </c:barChart>
      <c:catAx>
        <c:axId val="714212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3248"/>
        <c:crosses val="autoZero"/>
        <c:auto val="1"/>
        <c:lblAlgn val="ctr"/>
        <c:lblOffset val="100"/>
        <c:noMultiLvlLbl val="0"/>
      </c:catAx>
      <c:valAx>
        <c:axId val="7142132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1285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-2.4488236977840585</c:v>
              </c:pt>
              <c:pt idx="1">
                <c:v>-1.8400575041279397</c:v>
              </c:pt>
              <c:pt idx="2">
                <c:v>-1.5950752528736032</c:v>
              </c:pt>
              <c:pt idx="3">
                <c:v>-1.5292474241938165</c:v>
              </c:pt>
              <c:pt idx="4">
                <c:v>-1.4688948530710342</c:v>
              </c:pt>
              <c:pt idx="5">
                <c:v>-1.3517583198392065</c:v>
              </c:pt>
              <c:pt idx="6">
                <c:v>-1.3499825686938471</c:v>
              </c:pt>
              <c:pt idx="7">
                <c:v>-1.3291738735289675</c:v>
              </c:pt>
              <c:pt idx="8">
                <c:v>-1.2717582652902826</c:v>
              </c:pt>
              <c:pt idx="9">
                <c:v>-1.2526657149392493</c:v>
              </c:pt>
              <c:pt idx="10">
                <c:v>-1.2251480048779049</c:v>
              </c:pt>
              <c:pt idx="11">
                <c:v>-1.2221998083549632</c:v>
              </c:pt>
              <c:pt idx="12">
                <c:v>-1.1768365709838771</c:v>
              </c:pt>
              <c:pt idx="13">
                <c:v>-1.1659553863702028</c:v>
              </c:pt>
              <c:pt idx="14">
                <c:v>-1.0867322106626656</c:v>
              </c:pt>
              <c:pt idx="15">
                <c:v>-1.0004921891071563</c:v>
              </c:pt>
              <c:pt idx="16">
                <c:v>-0.95466216180179975</c:v>
              </c:pt>
              <c:pt idx="17">
                <c:v>-0.94665573617896781</c:v>
              </c:pt>
              <c:pt idx="18">
                <c:v>-0.89089616161528296</c:v>
              </c:pt>
              <c:pt idx="19">
                <c:v>-0.86036756751724486</c:v>
              </c:pt>
              <c:pt idx="20">
                <c:v>-0.83536673791194804</c:v>
              </c:pt>
              <c:pt idx="21">
                <c:v>-0.8259501789738477</c:v>
              </c:pt>
              <c:pt idx="22">
                <c:v>-0.82217546656196827</c:v>
              </c:pt>
              <c:pt idx="23">
                <c:v>-0.80326780853324065</c:v>
              </c:pt>
              <c:pt idx="24">
                <c:v>-0.78884990861366666</c:v>
              </c:pt>
              <c:pt idx="25">
                <c:v>-0.72064728945612899</c:v>
              </c:pt>
              <c:pt idx="26">
                <c:v>-0.71380526473922812</c:v>
              </c:pt>
              <c:pt idx="27">
                <c:v>-0.68623034302517227</c:v>
              </c:pt>
              <c:pt idx="28">
                <c:v>-0.68230335200163283</c:v>
              </c:pt>
              <c:pt idx="29">
                <c:v>-0.60951860565930027</c:v>
              </c:pt>
              <c:pt idx="30">
                <c:v>-0.59999542356730529</c:v>
              </c:pt>
              <c:pt idx="31">
                <c:v>-0.59333674441348039</c:v>
              </c:pt>
              <c:pt idx="32">
                <c:v>-0.58070320042881063</c:v>
              </c:pt>
              <c:pt idx="33">
                <c:v>-0.57732975436263667</c:v>
              </c:pt>
              <c:pt idx="34">
                <c:v>-0.57581291470747098</c:v>
              </c:pt>
              <c:pt idx="35">
                <c:v>-0.57407355738169696</c:v>
              </c:pt>
              <c:pt idx="36">
                <c:v>-0.57398246091068916</c:v>
              </c:pt>
              <c:pt idx="37">
                <c:v>-0.57219069902388042</c:v>
              </c:pt>
              <c:pt idx="38">
                <c:v>-0.55434165631229759</c:v>
              </c:pt>
              <c:pt idx="39">
                <c:v>-0.54227673453239567</c:v>
              </c:pt>
              <c:pt idx="40">
                <c:v>-0.52495400799303971</c:v>
              </c:pt>
              <c:pt idx="41">
                <c:v>-0.52294398333467673</c:v>
              </c:pt>
              <c:pt idx="42">
                <c:v>-0.50352674072128145</c:v>
              </c:pt>
              <c:pt idx="43">
                <c:v>-0.45632919218234164</c:v>
              </c:pt>
              <c:pt idx="44">
                <c:v>-0.41528499004527952</c:v>
              </c:pt>
              <c:pt idx="45">
                <c:v>-0.39892744340040365</c:v>
              </c:pt>
              <c:pt idx="46">
                <c:v>-0.39016687105231757</c:v>
              </c:pt>
              <c:pt idx="47">
                <c:v>-0.38899716998758327</c:v>
              </c:pt>
              <c:pt idx="48">
                <c:v>-0.38690173259418686</c:v>
              </c:pt>
              <c:pt idx="49">
                <c:v>-0.36684885535529693</c:v>
              </c:pt>
              <c:pt idx="50">
                <c:v>-0.35711058905556148</c:v>
              </c:pt>
              <c:pt idx="51">
                <c:v>-0.3243567489722895</c:v>
              </c:pt>
              <c:pt idx="52">
                <c:v>-0.32339889469424765</c:v>
              </c:pt>
              <c:pt idx="53">
                <c:v>-0.31296643985936812</c:v>
              </c:pt>
              <c:pt idx="54">
                <c:v>-0.31292961416909937</c:v>
              </c:pt>
              <c:pt idx="55">
                <c:v>-0.3022332801620784</c:v>
              </c:pt>
              <c:pt idx="56">
                <c:v>-0.30215500159817066</c:v>
              </c:pt>
              <c:pt idx="57">
                <c:v>-0.28899917767195005</c:v>
              </c:pt>
              <c:pt idx="58">
                <c:v>-0.27565756455241025</c:v>
              </c:pt>
              <c:pt idx="59">
                <c:v>-0.2496108194744818</c:v>
              </c:pt>
              <c:pt idx="60">
                <c:v>-0.19168205448247405</c:v>
              </c:pt>
              <c:pt idx="61">
                <c:v>-0.18552903117899239</c:v>
              </c:pt>
              <c:pt idx="62">
                <c:v>-0.15544930142025418</c:v>
              </c:pt>
              <c:pt idx="63">
                <c:v>-0.15536708501959423</c:v>
              </c:pt>
              <c:pt idx="64">
                <c:v>-0.13429384120151724</c:v>
              </c:pt>
              <c:pt idx="65">
                <c:v>-9.9414756406489391E-2</c:v>
              </c:pt>
              <c:pt idx="66">
                <c:v>-5.6425087852908402E-2</c:v>
              </c:pt>
              <c:pt idx="67">
                <c:v>-4.5375742959093732E-2</c:v>
              </c:pt>
              <c:pt idx="68">
                <c:v>-2.0335461966210087E-2</c:v>
              </c:pt>
              <c:pt idx="69">
                <c:v>-1.453399824256048E-2</c:v>
              </c:pt>
              <c:pt idx="70">
                <c:v>-1.2554697578717092E-2</c:v>
              </c:pt>
              <c:pt idx="71">
                <c:v>2.3687124656828116E-3</c:v>
              </c:pt>
              <c:pt idx="72">
                <c:v>2.7558441877395534E-2</c:v>
              </c:pt>
              <c:pt idx="73">
                <c:v>7.2454523500622328E-2</c:v>
              </c:pt>
              <c:pt idx="74">
                <c:v>7.3690077988088618E-2</c:v>
              </c:pt>
              <c:pt idx="75">
                <c:v>8.1978284252663999E-2</c:v>
              </c:pt>
              <c:pt idx="76">
                <c:v>8.7609365189793176E-2</c:v>
              </c:pt>
              <c:pt idx="77">
                <c:v>8.8004759420565654E-2</c:v>
              </c:pt>
              <c:pt idx="78">
                <c:v>9.2149956402948013E-2</c:v>
              </c:pt>
              <c:pt idx="79">
                <c:v>0.11142501221477055</c:v>
              </c:pt>
              <c:pt idx="80">
                <c:v>0.1382751880673086</c:v>
              </c:pt>
              <c:pt idx="81">
                <c:v>0.16085709709673351</c:v>
              </c:pt>
              <c:pt idx="82">
                <c:v>0.21838901054469312</c:v>
              </c:pt>
              <c:pt idx="83">
                <c:v>0.39701953553749258</c:v>
              </c:pt>
              <c:pt idx="84">
                <c:v>0.45791779163131041</c:v>
              </c:pt>
              <c:pt idx="85">
                <c:v>0.48189614806056458</c:v>
              </c:pt>
              <c:pt idx="86">
                <c:v>0.51038325303283238</c:v>
              </c:pt>
              <c:pt idx="87">
                <c:v>0.60325857745791844</c:v>
              </c:pt>
              <c:pt idx="88">
                <c:v>0.61503974920369242</c:v>
              </c:pt>
              <c:pt idx="89">
                <c:v>0.65494940511008959</c:v>
              </c:pt>
              <c:pt idx="90">
                <c:v>0.68386342664348498</c:v>
              </c:pt>
              <c:pt idx="91">
                <c:v>0.74364900097049247</c:v>
              </c:pt>
              <c:pt idx="92">
                <c:v>0.78057123296244391</c:v>
              </c:pt>
              <c:pt idx="93">
                <c:v>0.80483125302868985</c:v>
              </c:pt>
              <c:pt idx="94">
                <c:v>0.80695088012268079</c:v>
              </c:pt>
              <c:pt idx="95">
                <c:v>0.84868215874212205</c:v>
              </c:pt>
              <c:pt idx="96">
                <c:v>0.86643951941463671</c:v>
              </c:pt>
              <c:pt idx="97">
                <c:v>0.88342264562448125</c:v>
              </c:pt>
              <c:pt idx="98">
                <c:v>0.89612292936679283</c:v>
              </c:pt>
              <c:pt idx="99">
                <c:v>0.90732114629930694</c:v>
              </c:pt>
              <c:pt idx="100">
                <c:v>0.93105125779366149</c:v>
              </c:pt>
              <c:pt idx="101">
                <c:v>0.93447833747873532</c:v>
              </c:pt>
              <c:pt idx="102">
                <c:v>0.99453268526013694</c:v>
              </c:pt>
              <c:pt idx="103">
                <c:v>1.0714502841952811</c:v>
              </c:pt>
              <c:pt idx="104">
                <c:v>1.1042866436011021</c:v>
              </c:pt>
              <c:pt idx="105">
                <c:v>1.2358748602110097</c:v>
              </c:pt>
              <c:pt idx="106">
                <c:v>1.2746795515290821</c:v>
              </c:pt>
              <c:pt idx="107">
                <c:v>1.3231353870971958</c:v>
              </c:pt>
              <c:pt idx="108">
                <c:v>1.3704360092796157</c:v>
              </c:pt>
              <c:pt idx="109">
                <c:v>1.5002489733544455</c:v>
              </c:pt>
              <c:pt idx="110">
                <c:v>1.6212679067031259</c:v>
              </c:pt>
              <c:pt idx="111">
                <c:v>1.6605265528202338</c:v>
              </c:pt>
              <c:pt idx="112">
                <c:v>1.6835457925827078</c:v>
              </c:pt>
              <c:pt idx="113">
                <c:v>1.7340653569775966</c:v>
              </c:pt>
              <c:pt idx="114">
                <c:v>2.1456543810565116</c:v>
              </c:pt>
              <c:pt idx="115">
                <c:v>2.1608112252571963</c:v>
              </c:pt>
              <c:pt idx="116">
                <c:v>2.217108238263207</c:v>
              </c:pt>
              <c:pt idx="117">
                <c:v>2.2284489036606443</c:v>
              </c:pt>
              <c:pt idx="118">
                <c:v>2.3214392734215079</c:v>
              </c:pt>
              <c:pt idx="119">
                <c:v>2.4367295013058712</c:v>
              </c:pt>
              <c:pt idx="120">
                <c:v>2.6279513440347118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87-4C27-A454-D4B634994398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87-4C27-A454-D4B634994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14032"/>
        <c:axId val="714214424"/>
      </c:scatterChart>
      <c:valAx>
        <c:axId val="71421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4214424"/>
        <c:crosses val="autoZero"/>
        <c:crossBetween val="midCat"/>
        <c:majorUnit val="1"/>
      </c:valAx>
      <c:valAx>
        <c:axId val="714214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4214032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0.19092963381018804</c:v>
              </c:pt>
              <c:pt idx="1">
                <c:v>0.34420158714463439</c:v>
              </c:pt>
              <c:pt idx="2">
                <c:v>0.34715525554484089</c:v>
              </c:pt>
              <c:pt idx="3">
                <c:v>4.5932971932313299E-2</c:v>
              </c:pt>
              <c:pt idx="4">
                <c:v>0.26434638491816864</c:v>
              </c:pt>
              <c:pt idx="5">
                <c:v>0.30666060593348987</c:v>
              </c:pt>
              <c:pt idx="6">
                <c:v>0.25307575733177318</c:v>
              </c:pt>
              <c:pt idx="7">
                <c:v>0.21514513898538351</c:v>
              </c:pt>
              <c:pt idx="8">
                <c:v>0.50062601249283711</c:v>
              </c:pt>
              <c:pt idx="9">
                <c:v>-0.17765987856258086</c:v>
              </c:pt>
              <c:pt idx="10">
                <c:v>0.25035919713763116</c:v>
              </c:pt>
              <c:pt idx="11">
                <c:v>0.1310568696990225</c:v>
              </c:pt>
              <c:pt idx="12">
                <c:v>-4.8478571838612518E-2</c:v>
              </c:pt>
              <c:pt idx="13">
                <c:v>0.24562399507193719</c:v>
              </c:pt>
              <c:pt idx="14">
                <c:v>0.16291078586997595</c:v>
              </c:pt>
              <c:pt idx="15">
                <c:v>0.35220537069472913</c:v>
              </c:pt>
              <c:pt idx="16">
                <c:v>0.46475072954811325</c:v>
              </c:pt>
              <c:pt idx="17">
                <c:v>0.1382021117066432</c:v>
              </c:pt>
              <c:pt idx="18">
                <c:v>6.1528731478135174E-2</c:v>
              </c:pt>
              <c:pt idx="19">
                <c:v>0.11049378006511108</c:v>
              </c:pt>
              <c:pt idx="20">
                <c:v>-0.12485180339031537</c:v>
              </c:pt>
              <c:pt idx="21">
                <c:v>0.29743909980964922</c:v>
              </c:pt>
              <c:pt idx="22">
                <c:v>0.43761536213199226</c:v>
              </c:pt>
              <c:pt idx="23">
                <c:v>0.17174638575849141</c:v>
              </c:pt>
              <c:pt idx="24">
                <c:v>4.2780837645805925E-2</c:v>
              </c:pt>
              <c:pt idx="25">
                <c:v>-0.19213684348227064</c:v>
              </c:pt>
              <c:pt idx="26">
                <c:v>-0.13976900967206404</c:v>
              </c:pt>
              <c:pt idx="27">
                <c:v>3.4080313081651117E-3</c:v>
              </c:pt>
              <c:pt idx="28">
                <c:v>-0.16941854797937722</c:v>
              </c:pt>
              <c:pt idx="29">
                <c:v>-0.35956445966162343</c:v>
              </c:pt>
              <c:pt idx="30">
                <c:v>0.19625825432557015</c:v>
              </c:pt>
              <c:pt idx="31">
                <c:v>-3.7534647241411888E-2</c:v>
              </c:pt>
              <c:pt idx="32">
                <c:v>0.24663092218361932</c:v>
              </c:pt>
              <c:pt idx="33">
                <c:v>0.25324523902059848</c:v>
              </c:pt>
              <c:pt idx="34">
                <c:v>-5.5513968374604379E-2</c:v>
              </c:pt>
              <c:pt idx="35">
                <c:v>-0.2867072605783651</c:v>
              </c:pt>
              <c:pt idx="36">
                <c:v>-5.8953862534937762E-3</c:v>
              </c:pt>
              <c:pt idx="37">
                <c:v>0.35636412722889443</c:v>
              </c:pt>
              <c:pt idx="38">
                <c:v>-5.4056317346436011E-2</c:v>
              </c:pt>
              <c:pt idx="39">
                <c:v>0.13472280991789756</c:v>
              </c:pt>
              <c:pt idx="40">
                <c:v>0.34477556473804827</c:v>
              </c:pt>
              <c:pt idx="41">
                <c:v>1.9566177541594419E-2</c:v>
              </c:pt>
              <c:pt idx="42">
                <c:v>0.19488262938976889</c:v>
              </c:pt>
              <c:pt idx="43">
                <c:v>0.21546212246659341</c:v>
              </c:pt>
              <c:pt idx="44">
                <c:v>-0.15957917798215387</c:v>
              </c:pt>
              <c:pt idx="45">
                <c:v>-0.5601978766236132</c:v>
              </c:pt>
              <c:pt idx="46">
                <c:v>0.12320178424324617</c:v>
              </c:pt>
              <c:pt idx="47">
                <c:v>-0.1616257708135406</c:v>
              </c:pt>
              <c:pt idx="48">
                <c:v>-7.7149426348448957E-2</c:v>
              </c:pt>
              <c:pt idx="49">
                <c:v>-0.19213006120590004</c:v>
              </c:pt>
              <c:pt idx="50">
                <c:v>9.3039476783158506E-2</c:v>
              </c:pt>
              <c:pt idx="51">
                <c:v>0.27209922755812105</c:v>
              </c:pt>
              <c:pt idx="52">
                <c:v>0.13823535382241892</c:v>
              </c:pt>
              <c:pt idx="53">
                <c:v>3.0305247390167545E-2</c:v>
              </c:pt>
              <c:pt idx="54">
                <c:v>-0.18767712021459937</c:v>
              </c:pt>
              <c:pt idx="55">
                <c:v>0.1855197460953957</c:v>
              </c:pt>
              <c:pt idx="56">
                <c:v>0.2628016411155828</c:v>
              </c:pt>
              <c:pt idx="57">
                <c:v>-0.20314882317894153</c:v>
              </c:pt>
              <c:pt idx="58">
                <c:v>-0.40360259948046345</c:v>
              </c:pt>
              <c:pt idx="59">
                <c:v>0.21141868003285524</c:v>
              </c:pt>
              <c:pt idx="60">
                <c:v>0.3204203799588089</c:v>
              </c:pt>
              <c:pt idx="61">
                <c:v>-8.3431879773343209E-2</c:v>
              </c:pt>
              <c:pt idx="62">
                <c:v>-9.5939818062313938E-3</c:v>
              </c:pt>
              <c:pt idx="63">
                <c:v>0.33725429140417862</c:v>
              </c:pt>
              <c:pt idx="64">
                <c:v>2.8356900667701995E-2</c:v>
              </c:pt>
              <c:pt idx="65">
                <c:v>-0.23658039850886703</c:v>
              </c:pt>
              <c:pt idx="66">
                <c:v>-6.6416225436546669E-2</c:v>
              </c:pt>
              <c:pt idx="67">
                <c:v>0.11518518267148996</c:v>
              </c:pt>
              <c:pt idx="68">
                <c:v>0.2095776850470347</c:v>
              </c:pt>
              <c:pt idx="69">
                <c:v>4.7195455613744906E-2</c:v>
              </c:pt>
              <c:pt idx="70">
                <c:v>-3.5297233748913803E-2</c:v>
              </c:pt>
              <c:pt idx="71">
                <c:v>0.18834804692223969</c:v>
              </c:pt>
              <c:pt idx="72">
                <c:v>6.2447056988831899E-2</c:v>
              </c:pt>
              <c:pt idx="73">
                <c:v>-0.34254040686400428</c:v>
              </c:pt>
              <c:pt idx="74">
                <c:v>-0.17408844944329543</c:v>
              </c:pt>
              <c:pt idx="75">
                <c:v>-0.42935893194247121</c:v>
              </c:pt>
              <c:pt idx="76">
                <c:v>-8.4031534503232599E-2</c:v>
              </c:pt>
              <c:pt idx="77">
                <c:v>0.2457844064778229</c:v>
              </c:pt>
              <c:pt idx="78">
                <c:v>2.0510319938192006E-2</c:v>
              </c:pt>
              <c:pt idx="79">
                <c:v>0.10094083408446888</c:v>
              </c:pt>
              <c:pt idx="80">
                <c:v>-4.3202941148065041E-2</c:v>
              </c:pt>
              <c:pt idx="81">
                <c:v>-0.20080926173185265</c:v>
              </c:pt>
              <c:pt idx="82">
                <c:v>-5.4009471058260393E-2</c:v>
              </c:pt>
              <c:pt idx="83">
                <c:v>-0.29694347402076365</c:v>
              </c:pt>
              <c:pt idx="84">
                <c:v>-0.21380507217218181</c:v>
              </c:pt>
              <c:pt idx="85">
                <c:v>-0.148054296892001</c:v>
              </c:pt>
              <c:pt idx="86">
                <c:v>0.35425007028919331</c:v>
              </c:pt>
              <c:pt idx="87">
                <c:v>-0.52720814709237873</c:v>
              </c:pt>
              <c:pt idx="88">
                <c:v>-0.21606597921023002</c:v>
              </c:pt>
              <c:pt idx="89">
                <c:v>3.5092642393346273E-2</c:v>
              </c:pt>
              <c:pt idx="90">
                <c:v>0.10634750760020978</c:v>
              </c:pt>
              <c:pt idx="91">
                <c:v>0.1336569982156936</c:v>
              </c:pt>
              <c:pt idx="92">
                <c:v>4.1850597132395723E-2</c:v>
              </c:pt>
              <c:pt idx="93">
                <c:v>-0.24097986569870977</c:v>
              </c:pt>
              <c:pt idx="94">
                <c:v>-1.4617596107773396</c:v>
              </c:pt>
              <c:pt idx="95">
                <c:v>-6.6681664062389165E-2</c:v>
              </c:pt>
              <c:pt idx="96">
                <c:v>-4.4693393384950028E-2</c:v>
              </c:pt>
              <c:pt idx="97">
                <c:v>-6.748499114904602E-2</c:v>
              </c:pt>
              <c:pt idx="98">
                <c:v>-0.21769450921622832</c:v>
              </c:pt>
              <c:pt idx="99">
                <c:v>-0.32206534861783442</c:v>
              </c:pt>
              <c:pt idx="100">
                <c:v>0.31101734086808713</c:v>
              </c:pt>
              <c:pt idx="101">
                <c:v>0.210594336516299</c:v>
              </c:pt>
              <c:pt idx="102">
                <c:v>0.16492942904952795</c:v>
              </c:pt>
              <c:pt idx="103">
                <c:v>-0.1280555922593665</c:v>
              </c:pt>
              <c:pt idx="104">
                <c:v>-0.29354885163447586</c:v>
              </c:pt>
              <c:pt idx="105">
                <c:v>9.3816454472644931E-2</c:v>
              </c:pt>
              <c:pt idx="106">
                <c:v>2.0635727792309023E-2</c:v>
              </c:pt>
              <c:pt idx="107">
                <c:v>9.2239978466538378E-2</c:v>
              </c:pt>
              <c:pt idx="108">
                <c:v>0.28234674777725782</c:v>
              </c:pt>
              <c:pt idx="109">
                <c:v>-8.3200956968570536E-2</c:v>
              </c:pt>
              <c:pt idx="110">
                <c:v>3.130244186444741E-2</c:v>
              </c:pt>
              <c:pt idx="111">
                <c:v>0.15434104903624257</c:v>
              </c:pt>
              <c:pt idx="112">
                <c:v>-0.25936626435609172</c:v>
              </c:pt>
              <c:pt idx="113">
                <c:v>5.2352119966745631E-2</c:v>
              </c:pt>
              <c:pt idx="114">
                <c:v>0.11639635938702053</c:v>
              </c:pt>
              <c:pt idx="115">
                <c:v>4.9642175244845543E-2</c:v>
              </c:pt>
              <c:pt idx="116">
                <c:v>-4.0006784613153233E-2</c:v>
              </c:pt>
              <c:pt idx="117">
                <c:v>-3.383291636465665E-2</c:v>
              </c:pt>
              <c:pt idx="118">
                <c:v>0.14979331543244773</c:v>
              </c:pt>
              <c:pt idx="119">
                <c:v>-5.2773514104278572E-2</c:v>
              </c:pt>
              <c:pt idx="120">
                <c:v>0.19263254750238168</c:v>
              </c:pt>
            </c:numLit>
          </c:xVal>
          <c:yVal>
            <c:numLit>
              <c:formatCode>General</c:formatCode>
              <c:ptCount val="121"/>
              <c:pt idx="0">
                <c:v>-0.98022924292034919</c:v>
              </c:pt>
              <c:pt idx="1">
                <c:v>-5.1732866965768913</c:v>
              </c:pt>
              <c:pt idx="2">
                <c:v>-1.1897960924696287</c:v>
              </c:pt>
              <c:pt idx="3">
                <c:v>7.0081307733277658</c:v>
              </c:pt>
              <c:pt idx="4">
                <c:v>-1.6960573785885118</c:v>
              </c:pt>
              <c:pt idx="5">
                <c:v>-0.50416668529011233</c:v>
              </c:pt>
              <c:pt idx="6">
                <c:v>-2.3150752752068513</c:v>
              </c:pt>
              <c:pt idx="7">
                <c:v>-1.2548333268328022</c:v>
              </c:pt>
              <c:pt idx="8">
                <c:v>1.4851587818846603</c:v>
              </c:pt>
              <c:pt idx="9">
                <c:v>-0.43555345797535949</c:v>
              </c:pt>
              <c:pt idx="10">
                <c:v>-6.5953737711756943E-2</c:v>
              </c:pt>
              <c:pt idx="11">
                <c:v>0.70829822034670986</c:v>
              </c:pt>
              <c:pt idx="12">
                <c:v>4.8657378649850482</c:v>
              </c:pt>
              <c:pt idx="13">
                <c:v>8.5232002081744049</c:v>
              </c:pt>
              <c:pt idx="14">
                <c:v>-4.959788161156589</c:v>
              </c:pt>
              <c:pt idx="15">
                <c:v>-0.18300274912845405</c:v>
              </c:pt>
              <c:pt idx="16">
                <c:v>-2.6052279729041601</c:v>
              </c:pt>
              <c:pt idx="17">
                <c:v>2.9427028017749883</c:v>
              </c:pt>
              <c:pt idx="18">
                <c:v>0.2349908080244596</c:v>
              </c:pt>
              <c:pt idx="19">
                <c:v>1.9565406508167111</c:v>
              </c:pt>
              <c:pt idx="20">
                <c:v>0.44846610817048393</c:v>
              </c:pt>
              <c:pt idx="21">
                <c:v>6.9589727788543208</c:v>
              </c:pt>
              <c:pt idx="22">
                <c:v>7.529093620170574</c:v>
              </c:pt>
              <c:pt idx="23">
                <c:v>-0.80955950472094651</c:v>
              </c:pt>
              <c:pt idx="24">
                <c:v>4.2913076881535988</c:v>
              </c:pt>
              <c:pt idx="25">
                <c:v>-1.8557786072052096</c:v>
              </c:pt>
              <c:pt idx="26">
                <c:v>4.1341515106852089</c:v>
              </c:pt>
              <c:pt idx="27">
                <c:v>1.6553193263538244</c:v>
              </c:pt>
              <c:pt idx="28">
                <c:v>2.1241888357824497</c:v>
              </c:pt>
              <c:pt idx="29">
                <c:v>7.9030129077308313</c:v>
              </c:pt>
              <c:pt idx="30">
                <c:v>0.52170571824829803</c:v>
              </c:pt>
              <c:pt idx="31">
                <c:v>7.6824141460765105E-3</c:v>
              </c:pt>
              <c:pt idx="32">
                <c:v>-1.7587590375849826</c:v>
              </c:pt>
              <c:pt idx="33">
                <c:v>-0.62167989920240352</c:v>
              </c:pt>
              <c:pt idx="34">
                <c:v>1.9947503709867789</c:v>
              </c:pt>
              <c:pt idx="35">
                <c:v>-0.89403657221856037</c:v>
              </c:pt>
              <c:pt idx="36">
                <c:v>2.6102986719790611</c:v>
              </c:pt>
              <c:pt idx="37">
                <c:v>-2.2129055338178274</c:v>
              </c:pt>
              <c:pt idx="38">
                <c:v>-1.2938361573378856</c:v>
              </c:pt>
              <c:pt idx="39">
                <c:v>-0.32243057864172009</c:v>
              </c:pt>
              <c:pt idx="40">
                <c:v>-1.9459573065006484</c:v>
              </c:pt>
              <c:pt idx="41">
                <c:v>-1.0488754035869912</c:v>
              </c:pt>
              <c:pt idx="42">
                <c:v>0.28414230777851479</c:v>
              </c:pt>
              <c:pt idx="43">
                <c:v>-0.60172387923263493</c:v>
              </c:pt>
              <c:pt idx="44">
                <c:v>7.1907181389810972</c:v>
              </c:pt>
              <c:pt idx="45">
                <c:v>5.6240714825746991</c:v>
              </c:pt>
              <c:pt idx="46">
                <c:v>2.2179653034906508</c:v>
              </c:pt>
              <c:pt idx="47">
                <c:v>-1.8675264919362231</c:v>
              </c:pt>
              <c:pt idx="48">
                <c:v>-1.0149205230470866</c:v>
              </c:pt>
              <c:pt idx="49">
                <c:v>2.8651931072408416</c:v>
              </c:pt>
              <c:pt idx="50">
                <c:v>-2.6665509327878545</c:v>
              </c:pt>
              <c:pt idx="51">
                <c:v>1.562927471542257</c:v>
              </c:pt>
              <c:pt idx="52">
                <c:v>2.4118670744296207</c:v>
              </c:pt>
              <c:pt idx="53">
                <c:v>-4.071848638270481E-2</c:v>
              </c:pt>
              <c:pt idx="54">
                <c:v>-3.244883225799307</c:v>
              </c:pt>
              <c:pt idx="55">
                <c:v>-4.7137926327208923E-2</c:v>
              </c:pt>
              <c:pt idx="56">
                <c:v>3.0307813645837518</c:v>
              </c:pt>
              <c:pt idx="57">
                <c:v>2.5316164663330909</c:v>
              </c:pt>
              <c:pt idx="58">
                <c:v>7.2274991706754932</c:v>
              </c:pt>
              <c:pt idx="59">
                <c:v>-3.0962432979116263</c:v>
              </c:pt>
              <c:pt idx="60">
                <c:v>3.5815184219410749</c:v>
              </c:pt>
              <c:pt idx="61">
                <c:v>4.0082967630807307</c:v>
              </c:pt>
              <c:pt idx="62">
                <c:v>0.26587909665608223</c:v>
              </c:pt>
              <c:pt idx="63">
                <c:v>-1.4800064980781542</c:v>
              </c:pt>
              <c:pt idx="64">
                <c:v>-3.5245843592861887</c:v>
              </c:pt>
              <c:pt idx="65">
                <c:v>2.8101119562234249</c:v>
              </c:pt>
              <c:pt idx="66">
                <c:v>2.6171732307983344</c:v>
              </c:pt>
              <c:pt idx="67">
                <c:v>-0.50390003391362814</c:v>
              </c:pt>
              <c:pt idx="68">
                <c:v>0.28542468471356752</c:v>
              </c:pt>
              <c:pt idx="69">
                <c:v>3.0196663618834334</c:v>
              </c:pt>
              <c:pt idx="70">
                <c:v>3.2255548449505405</c:v>
              </c:pt>
              <c:pt idx="71">
                <c:v>5.4602220404056858</c:v>
              </c:pt>
              <c:pt idx="72">
                <c:v>-0.9373072514782681</c:v>
              </c:pt>
              <c:pt idx="73">
                <c:v>8.9379933947238754E-2</c:v>
              </c:pt>
              <c:pt idx="74">
                <c:v>0.29886874784790329</c:v>
              </c:pt>
              <c:pt idx="75">
                <c:v>-3.9639446463298542</c:v>
              </c:pt>
              <c:pt idx="76">
                <c:v>-1.7025764652624273</c:v>
              </c:pt>
              <c:pt idx="77">
                <c:v>4.4447171771637786</c:v>
              </c:pt>
              <c:pt idx="78">
                <c:v>-1.8833870916283626</c:v>
              </c:pt>
              <c:pt idx="79">
                <c:v>3.4750206871338181</c:v>
              </c:pt>
              <c:pt idx="80">
                <c:v>-2.6787934081623543</c:v>
              </c:pt>
              <c:pt idx="81">
                <c:v>2.7525197407038497</c:v>
              </c:pt>
              <c:pt idx="82">
                <c:v>-1.8618852570804947</c:v>
              </c:pt>
              <c:pt idx="83">
                <c:v>-1.7978890405279557</c:v>
              </c:pt>
              <c:pt idx="84">
                <c:v>-0.97997536307827815</c:v>
              </c:pt>
              <c:pt idx="85">
                <c:v>1.2876482647304925</c:v>
              </c:pt>
              <c:pt idx="86">
                <c:v>-1.2654231076707272</c:v>
              </c:pt>
              <c:pt idx="87">
                <c:v>-4.3108922321860303</c:v>
              </c:pt>
              <c:pt idx="88">
                <c:v>-1.0519819998337363</c:v>
              </c:pt>
              <c:pt idx="89">
                <c:v>2.9063837713229823</c:v>
              </c:pt>
              <c:pt idx="90">
                <c:v>0.23899806572680937</c:v>
              </c:pt>
              <c:pt idx="91">
                <c:v>-2.7904188740842333</c:v>
              </c:pt>
              <c:pt idx="92">
                <c:v>-1.1582121008019097</c:v>
              </c:pt>
              <c:pt idx="93">
                <c:v>0.36138328415422283</c:v>
              </c:pt>
              <c:pt idx="94">
                <c:v>-1.2616294315126524</c:v>
              </c:pt>
              <c:pt idx="95">
                <c:v>-2.709334010553524</c:v>
              </c:pt>
              <c:pt idx="96">
                <c:v>-0.14716655341161733</c:v>
              </c:pt>
              <c:pt idx="97">
                <c:v>-2.225641892421006</c:v>
              </c:pt>
              <c:pt idx="98">
                <c:v>-2.8894318638651555</c:v>
              </c:pt>
              <c:pt idx="99">
                <c:v>-4.3841400713935084</c:v>
              </c:pt>
              <c:pt idx="100">
                <c:v>5.2582369880193802</c:v>
              </c:pt>
              <c:pt idx="101">
                <c:v>-1.6330816896891216</c:v>
              </c:pt>
              <c:pt idx="102">
                <c:v>-2.3372659244453913</c:v>
              </c:pt>
              <c:pt idx="103">
                <c:v>-3.9735064935364681</c:v>
              </c:pt>
              <c:pt idx="104">
                <c:v>-1.3468883743377553</c:v>
              </c:pt>
              <c:pt idx="105">
                <c:v>-4.1246769412510407</c:v>
              </c:pt>
              <c:pt idx="106">
                <c:v>-1.9768437183717134</c:v>
              </c:pt>
              <c:pt idx="107">
                <c:v>-3.0702761624507073</c:v>
              </c:pt>
              <c:pt idx="108">
                <c:v>-7.9422378569197036</c:v>
              </c:pt>
              <c:pt idx="109">
                <c:v>-1.0150399593264825</c:v>
              </c:pt>
              <c:pt idx="110">
                <c:v>5.3855640412837111</c:v>
              </c:pt>
              <c:pt idx="111">
                <c:v>-1.9243612995278125</c:v>
              </c:pt>
              <c:pt idx="112">
                <c:v>-5.9678344265528294</c:v>
              </c:pt>
              <c:pt idx="113">
                <c:v>-2.5584665867487821</c:v>
              </c:pt>
              <c:pt idx="114">
                <c:v>-4.7640474569288607</c:v>
              </c:pt>
              <c:pt idx="115">
                <c:v>-3.8168186521281902</c:v>
              </c:pt>
              <c:pt idx="116">
                <c:v>-4.3783808009389213</c:v>
              </c:pt>
              <c:pt idx="117">
                <c:v>-4.0627543225176712</c:v>
              </c:pt>
              <c:pt idx="118">
                <c:v>-1.8724460381424426</c:v>
              </c:pt>
              <c:pt idx="119">
                <c:v>-1.8615898050880442</c:v>
              </c:pt>
              <c:pt idx="120">
                <c:v>-3.7815278484476074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7B-4ADC-9940-8F2F4AB8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15208"/>
        <c:axId val="714215600"/>
      </c:scatterChart>
      <c:valAx>
        <c:axId val="714215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5600"/>
        <c:crossesAt val="-10"/>
        <c:crossBetween val="midCat"/>
      </c:valAx>
      <c:valAx>
        <c:axId val="7142156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5208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0.85236806652495634</c:v>
              </c:pt>
              <c:pt idx="1">
                <c:v>0.4120739852790079</c:v>
              </c:pt>
              <c:pt idx="2">
                <c:v>0.85486981677917073</c:v>
              </c:pt>
              <c:pt idx="3">
                <c:v>0.81234907806795387</c:v>
              </c:pt>
              <c:pt idx="4">
                <c:v>0.78785995442303713</c:v>
              </c:pt>
              <c:pt idx="5">
                <c:v>0.84702230782544607</c:v>
              </c:pt>
              <c:pt idx="6">
                <c:v>0.88006613303762016</c:v>
              </c:pt>
              <c:pt idx="7">
                <c:v>0.76438323562474364</c:v>
              </c:pt>
              <c:pt idx="8">
                <c:v>0.89545407388358411</c:v>
              </c:pt>
              <c:pt idx="9">
                <c:v>0.79280240098719257</c:v>
              </c:pt>
              <c:pt idx="10">
                <c:v>0.88264760994686642</c:v>
              </c:pt>
              <c:pt idx="11">
                <c:v>0.74903642068615961</c:v>
              </c:pt>
              <c:pt idx="12">
                <c:v>0.56464883488461426</c:v>
              </c:pt>
              <c:pt idx="13">
                <c:v>0.69785207155645024</c:v>
              </c:pt>
              <c:pt idx="14">
                <c:v>0.52622289206330197</c:v>
              </c:pt>
              <c:pt idx="15">
                <c:v>0.66204989520726754</c:v>
              </c:pt>
              <c:pt idx="16">
                <c:v>0.82861537193777279</c:v>
              </c:pt>
              <c:pt idx="17">
                <c:v>0.73217241692812174</c:v>
              </c:pt>
              <c:pt idx="18">
                <c:v>0.66669678352005779</c:v>
              </c:pt>
              <c:pt idx="19">
                <c:v>0.62616458462270208</c:v>
              </c:pt>
              <c:pt idx="20">
                <c:v>0.87117950854779347</c:v>
              </c:pt>
              <c:pt idx="21">
                <c:v>0.83627025868933325</c:v>
              </c:pt>
              <c:pt idx="22">
                <c:v>0.89861346901551586</c:v>
              </c:pt>
              <c:pt idx="23">
                <c:v>0.56401542074891919</c:v>
              </c:pt>
              <c:pt idx="24">
                <c:v>0.55116954899297743</c:v>
              </c:pt>
              <c:pt idx="25">
                <c:v>0.66590708286343891</c:v>
              </c:pt>
              <c:pt idx="26">
                <c:v>0.5315153933100274</c:v>
              </c:pt>
              <c:pt idx="27">
                <c:v>0.762424464362504</c:v>
              </c:pt>
              <c:pt idx="28">
                <c:v>0.70098153174246813</c:v>
              </c:pt>
              <c:pt idx="29">
                <c:v>0.70405158039363003</c:v>
              </c:pt>
              <c:pt idx="30">
                <c:v>0.60719161055548021</c:v>
              </c:pt>
              <c:pt idx="31">
                <c:v>0.71608316536046746</c:v>
              </c:pt>
              <c:pt idx="32">
                <c:v>0.69782487363062351</c:v>
              </c:pt>
              <c:pt idx="33">
                <c:v>0.54170228592672098</c:v>
              </c:pt>
              <c:pt idx="34">
                <c:v>0.80223336455862504</c:v>
              </c:pt>
              <c:pt idx="35">
                <c:v>0.55167283034571557</c:v>
              </c:pt>
              <c:pt idx="36">
                <c:v>0.83089453283393444</c:v>
              </c:pt>
              <c:pt idx="37">
                <c:v>0.84096872684757851</c:v>
              </c:pt>
              <c:pt idx="38">
                <c:v>0.81491501857683057</c:v>
              </c:pt>
              <c:pt idx="39">
                <c:v>0.75606256595479848</c:v>
              </c:pt>
              <c:pt idx="40">
                <c:v>0.78162312134613177</c:v>
              </c:pt>
              <c:pt idx="41">
                <c:v>0.65566369754343934</c:v>
              </c:pt>
              <c:pt idx="42">
                <c:v>0.55351752109061769</c:v>
              </c:pt>
              <c:pt idx="43">
                <c:v>0.55141779914388933</c:v>
              </c:pt>
              <c:pt idx="44">
                <c:v>0.68860084305431146</c:v>
              </c:pt>
              <c:pt idx="45">
                <c:v>0.72058509256244452</c:v>
              </c:pt>
              <c:pt idx="46">
                <c:v>0.60480442215913743</c:v>
              </c:pt>
              <c:pt idx="47">
                <c:v>0.65626694351170867</c:v>
              </c:pt>
              <c:pt idx="48">
                <c:v>0.83004221347896434</c:v>
              </c:pt>
              <c:pt idx="49">
                <c:v>0.86369568575644429</c:v>
              </c:pt>
              <c:pt idx="50">
                <c:v>0.69071462825322683</c:v>
              </c:pt>
              <c:pt idx="51">
                <c:v>0.57631465170524854</c:v>
              </c:pt>
              <c:pt idx="52">
                <c:v>0.56069079800967758</c:v>
              </c:pt>
              <c:pt idx="53">
                <c:v>0.71700598229941115</c:v>
              </c:pt>
              <c:pt idx="54">
                <c:v>0.72702756269789404</c:v>
              </c:pt>
              <c:pt idx="55">
                <c:v>0.59195940671389624</c:v>
              </c:pt>
              <c:pt idx="56">
                <c:v>0.76791838483736197</c:v>
              </c:pt>
              <c:pt idx="57">
                <c:v>0.72801054611815585</c:v>
              </c:pt>
              <c:pt idx="58">
                <c:v>0.80511087341464949</c:v>
              </c:pt>
              <c:pt idx="59">
                <c:v>0.68894832236776027</c:v>
              </c:pt>
              <c:pt idx="60">
                <c:v>0.72852385657525642</c:v>
              </c:pt>
              <c:pt idx="61">
                <c:v>0.86476966442513215</c:v>
              </c:pt>
              <c:pt idx="62">
                <c:v>0.69230493276187233</c:v>
              </c:pt>
              <c:pt idx="63">
                <c:v>0.63627342087059102</c:v>
              </c:pt>
              <c:pt idx="64">
                <c:v>0.85330143641298495</c:v>
              </c:pt>
              <c:pt idx="65">
                <c:v>0.52415945118683227</c:v>
              </c:pt>
              <c:pt idx="66">
                <c:v>0.77642204217040689</c:v>
              </c:pt>
              <c:pt idx="67">
                <c:v>0.84533496607909919</c:v>
              </c:pt>
              <c:pt idx="68">
                <c:v>0.66866135379671465</c:v>
              </c:pt>
              <c:pt idx="69">
                <c:v>0.59036668010725346</c:v>
              </c:pt>
              <c:pt idx="70">
                <c:v>0.49505345881129004</c:v>
              </c:pt>
              <c:pt idx="71">
                <c:v>0.6194763558189732</c:v>
              </c:pt>
              <c:pt idx="72">
                <c:v>0.73267809586697963</c:v>
              </c:pt>
              <c:pt idx="73">
                <c:v>0.74437778330125193</c:v>
              </c:pt>
              <c:pt idx="74">
                <c:v>0.76684702958527584</c:v>
              </c:pt>
              <c:pt idx="75">
                <c:v>0.68025418110004043</c:v>
              </c:pt>
              <c:pt idx="76">
                <c:v>0.90019708259201003</c:v>
              </c:pt>
              <c:pt idx="77">
                <c:v>0.70751016911802767</c:v>
              </c:pt>
              <c:pt idx="78">
                <c:v>0.79773963771628198</c:v>
              </c:pt>
              <c:pt idx="79">
                <c:v>0.3100982094023409</c:v>
              </c:pt>
              <c:pt idx="80">
                <c:v>0.75537864054497039</c:v>
              </c:pt>
              <c:pt idx="81">
                <c:v>0.69223629840944378</c:v>
              </c:pt>
              <c:pt idx="82">
                <c:v>0.70741808526214944</c:v>
              </c:pt>
              <c:pt idx="83">
                <c:v>0.78003135531497281</c:v>
              </c:pt>
              <c:pt idx="84">
                <c:v>0.70365447448971064</c:v>
              </c:pt>
              <c:pt idx="85">
                <c:v>0.62332135603532324</c:v>
              </c:pt>
              <c:pt idx="86">
                <c:v>0.83030820149922224</c:v>
              </c:pt>
              <c:pt idx="87">
                <c:v>0.71251830040758768</c:v>
              </c:pt>
              <c:pt idx="88">
                <c:v>0.71389566349394595</c:v>
              </c:pt>
              <c:pt idx="89">
                <c:v>0.74233956395664935</c:v>
              </c:pt>
              <c:pt idx="90">
                <c:v>0.666298567071818</c:v>
              </c:pt>
              <c:pt idx="91">
                <c:v>0.71521263015639036</c:v>
              </c:pt>
              <c:pt idx="92">
                <c:v>0.74643259270702</c:v>
              </c:pt>
              <c:pt idx="93">
                <c:v>0.59635545611995044</c:v>
              </c:pt>
              <c:pt idx="94">
                <c:v>0.58609155578489558</c:v>
              </c:pt>
              <c:pt idx="95">
                <c:v>0.51518485568527572</c:v>
              </c:pt>
              <c:pt idx="96">
                <c:v>0.50090814362927738</c:v>
              </c:pt>
              <c:pt idx="97">
                <c:v>0.69293761861751924</c:v>
              </c:pt>
              <c:pt idx="98">
                <c:v>0.70595174026734853</c:v>
              </c:pt>
              <c:pt idx="99">
                <c:v>0.75474664005567371</c:v>
              </c:pt>
              <c:pt idx="100">
                <c:v>0.94920005481524361</c:v>
              </c:pt>
              <c:pt idx="101">
                <c:v>0.66982218315619402</c:v>
              </c:pt>
              <c:pt idx="102">
                <c:v>0.8117360266383209</c:v>
              </c:pt>
              <c:pt idx="103">
                <c:v>0.54085333932219193</c:v>
              </c:pt>
              <c:pt idx="104">
                <c:v>0.25056812394409728</c:v>
              </c:pt>
              <c:pt idx="105">
                <c:v>0.803981239901987</c:v>
              </c:pt>
              <c:pt idx="106">
                <c:v>0.51473002068741491</c:v>
              </c:pt>
              <c:pt idx="107">
                <c:v>0.71395387976494418</c:v>
              </c:pt>
              <c:pt idx="108">
                <c:v>0.70484323193662135</c:v>
              </c:pt>
              <c:pt idx="109">
                <c:v>0.58941031848887282</c:v>
              </c:pt>
              <c:pt idx="110">
                <c:v>0.54570361240958798</c:v>
              </c:pt>
              <c:pt idx="111">
                <c:v>0.32237014296227734</c:v>
              </c:pt>
              <c:pt idx="112">
                <c:v>0.83011981789181555</c:v>
              </c:pt>
              <c:pt idx="113">
                <c:v>0.51478408726353231</c:v>
              </c:pt>
              <c:pt idx="114">
                <c:v>0.87099917488234413</c:v>
              </c:pt>
              <c:pt idx="115">
                <c:v>0.85252949591562377</c:v>
              </c:pt>
              <c:pt idx="116">
                <c:v>0.77716878910365639</c:v>
              </c:pt>
              <c:pt idx="117">
                <c:v>0.79022188481056888</c:v>
              </c:pt>
              <c:pt idx="118">
                <c:v>0.5408246156655846</c:v>
              </c:pt>
              <c:pt idx="119">
                <c:v>0.54081939028252479</c:v>
              </c:pt>
              <c:pt idx="120">
                <c:v>0.85231386595492098</c:v>
              </c:pt>
            </c:numLit>
          </c:xVal>
          <c:yVal>
            <c:numLit>
              <c:formatCode>General</c:formatCode>
              <c:ptCount val="121"/>
              <c:pt idx="0">
                <c:v>-0.98022924292034919</c:v>
              </c:pt>
              <c:pt idx="1">
                <c:v>-5.1732866965768913</c:v>
              </c:pt>
              <c:pt idx="2">
                <c:v>-1.1897960924696287</c:v>
              </c:pt>
              <c:pt idx="3">
                <c:v>7.0081307733277658</c:v>
              </c:pt>
              <c:pt idx="4">
                <c:v>-1.6960573785885118</c:v>
              </c:pt>
              <c:pt idx="5">
                <c:v>-0.50416668529011233</c:v>
              </c:pt>
              <c:pt idx="6">
                <c:v>-2.3150752752068513</c:v>
              </c:pt>
              <c:pt idx="7">
                <c:v>-1.2548333268328022</c:v>
              </c:pt>
              <c:pt idx="8">
                <c:v>1.4851587818846603</c:v>
              </c:pt>
              <c:pt idx="9">
                <c:v>-0.43555345797535949</c:v>
              </c:pt>
              <c:pt idx="10">
                <c:v>-6.5953737711756943E-2</c:v>
              </c:pt>
              <c:pt idx="11">
                <c:v>0.70829822034670986</c:v>
              </c:pt>
              <c:pt idx="12">
                <c:v>4.8657378649850482</c:v>
              </c:pt>
              <c:pt idx="13">
                <c:v>8.5232002081744049</c:v>
              </c:pt>
              <c:pt idx="14">
                <c:v>-4.959788161156589</c:v>
              </c:pt>
              <c:pt idx="15">
                <c:v>-0.18300274912845405</c:v>
              </c:pt>
              <c:pt idx="16">
                <c:v>-2.6052279729041601</c:v>
              </c:pt>
              <c:pt idx="17">
                <c:v>2.9427028017749883</c:v>
              </c:pt>
              <c:pt idx="18">
                <c:v>0.2349908080244596</c:v>
              </c:pt>
              <c:pt idx="19">
                <c:v>1.9565406508167111</c:v>
              </c:pt>
              <c:pt idx="20">
                <c:v>0.44846610817048393</c:v>
              </c:pt>
              <c:pt idx="21">
                <c:v>6.9589727788543208</c:v>
              </c:pt>
              <c:pt idx="22">
                <c:v>7.529093620170574</c:v>
              </c:pt>
              <c:pt idx="23">
                <c:v>-0.80955950472094651</c:v>
              </c:pt>
              <c:pt idx="24">
                <c:v>4.2913076881535988</c:v>
              </c:pt>
              <c:pt idx="25">
                <c:v>-1.8557786072052096</c:v>
              </c:pt>
              <c:pt idx="26">
                <c:v>4.1341515106852089</c:v>
              </c:pt>
              <c:pt idx="27">
                <c:v>1.6553193263538244</c:v>
              </c:pt>
              <c:pt idx="28">
                <c:v>2.1241888357824497</c:v>
              </c:pt>
              <c:pt idx="29">
                <c:v>7.9030129077308313</c:v>
              </c:pt>
              <c:pt idx="30">
                <c:v>0.52170571824829803</c:v>
              </c:pt>
              <c:pt idx="31">
                <c:v>7.6824141460765105E-3</c:v>
              </c:pt>
              <c:pt idx="32">
                <c:v>-1.7587590375849826</c:v>
              </c:pt>
              <c:pt idx="33">
                <c:v>-0.62167989920240352</c:v>
              </c:pt>
              <c:pt idx="34">
                <c:v>1.9947503709867789</c:v>
              </c:pt>
              <c:pt idx="35">
                <c:v>-0.89403657221856037</c:v>
              </c:pt>
              <c:pt idx="36">
                <c:v>2.6102986719790611</c:v>
              </c:pt>
              <c:pt idx="37">
                <c:v>-2.2129055338178274</c:v>
              </c:pt>
              <c:pt idx="38">
                <c:v>-1.2938361573378856</c:v>
              </c:pt>
              <c:pt idx="39">
                <c:v>-0.32243057864172009</c:v>
              </c:pt>
              <c:pt idx="40">
                <c:v>-1.9459573065006484</c:v>
              </c:pt>
              <c:pt idx="41">
                <c:v>-1.0488754035869912</c:v>
              </c:pt>
              <c:pt idx="42">
                <c:v>0.28414230777851479</c:v>
              </c:pt>
              <c:pt idx="43">
                <c:v>-0.60172387923263493</c:v>
              </c:pt>
              <c:pt idx="44">
                <c:v>7.1907181389810972</c:v>
              </c:pt>
              <c:pt idx="45">
                <c:v>5.6240714825746991</c:v>
              </c:pt>
              <c:pt idx="46">
                <c:v>2.2179653034906508</c:v>
              </c:pt>
              <c:pt idx="47">
                <c:v>-1.8675264919362231</c:v>
              </c:pt>
              <c:pt idx="48">
                <c:v>-1.0149205230470866</c:v>
              </c:pt>
              <c:pt idx="49">
                <c:v>2.8651931072408416</c:v>
              </c:pt>
              <c:pt idx="50">
                <c:v>-2.6665509327878545</c:v>
              </c:pt>
              <c:pt idx="51">
                <c:v>1.562927471542257</c:v>
              </c:pt>
              <c:pt idx="52">
                <c:v>2.4118670744296207</c:v>
              </c:pt>
              <c:pt idx="53">
                <c:v>-4.071848638270481E-2</c:v>
              </c:pt>
              <c:pt idx="54">
                <c:v>-3.244883225799307</c:v>
              </c:pt>
              <c:pt idx="55">
                <c:v>-4.7137926327208923E-2</c:v>
              </c:pt>
              <c:pt idx="56">
                <c:v>3.0307813645837518</c:v>
              </c:pt>
              <c:pt idx="57">
                <c:v>2.5316164663330909</c:v>
              </c:pt>
              <c:pt idx="58">
                <c:v>7.2274991706754932</c:v>
              </c:pt>
              <c:pt idx="59">
                <c:v>-3.0962432979116263</c:v>
              </c:pt>
              <c:pt idx="60">
                <c:v>3.5815184219410749</c:v>
              </c:pt>
              <c:pt idx="61">
                <c:v>4.0082967630807307</c:v>
              </c:pt>
              <c:pt idx="62">
                <c:v>0.26587909665608223</c:v>
              </c:pt>
              <c:pt idx="63">
                <c:v>-1.4800064980781542</c:v>
              </c:pt>
              <c:pt idx="64">
                <c:v>-3.5245843592861887</c:v>
              </c:pt>
              <c:pt idx="65">
                <c:v>2.8101119562234249</c:v>
              </c:pt>
              <c:pt idx="66">
                <c:v>2.6171732307983344</c:v>
              </c:pt>
              <c:pt idx="67">
                <c:v>-0.50390003391362814</c:v>
              </c:pt>
              <c:pt idx="68">
                <c:v>0.28542468471356752</c:v>
              </c:pt>
              <c:pt idx="69">
                <c:v>3.0196663618834334</c:v>
              </c:pt>
              <c:pt idx="70">
                <c:v>3.2255548449505405</c:v>
              </c:pt>
              <c:pt idx="71">
                <c:v>5.4602220404056858</c:v>
              </c:pt>
              <c:pt idx="72">
                <c:v>-0.9373072514782681</c:v>
              </c:pt>
              <c:pt idx="73">
                <c:v>8.9379933947238754E-2</c:v>
              </c:pt>
              <c:pt idx="74">
                <c:v>0.29886874784790329</c:v>
              </c:pt>
              <c:pt idx="75">
                <c:v>-3.9639446463298542</c:v>
              </c:pt>
              <c:pt idx="76">
                <c:v>-1.7025764652624273</c:v>
              </c:pt>
              <c:pt idx="77">
                <c:v>4.4447171771637786</c:v>
              </c:pt>
              <c:pt idx="78">
                <c:v>-1.8833870916283626</c:v>
              </c:pt>
              <c:pt idx="79">
                <c:v>3.4750206871338181</c:v>
              </c:pt>
              <c:pt idx="80">
                <c:v>-2.6787934081623543</c:v>
              </c:pt>
              <c:pt idx="81">
                <c:v>2.7525197407038497</c:v>
              </c:pt>
              <c:pt idx="82">
                <c:v>-1.8618852570804947</c:v>
              </c:pt>
              <c:pt idx="83">
                <c:v>-1.7978890405279557</c:v>
              </c:pt>
              <c:pt idx="84">
                <c:v>-0.97997536307827815</c:v>
              </c:pt>
              <c:pt idx="85">
                <c:v>1.2876482647304925</c:v>
              </c:pt>
              <c:pt idx="86">
                <c:v>-1.2654231076707272</c:v>
              </c:pt>
              <c:pt idx="87">
                <c:v>-4.3108922321860303</c:v>
              </c:pt>
              <c:pt idx="88">
                <c:v>-1.0519819998337363</c:v>
              </c:pt>
              <c:pt idx="89">
                <c:v>2.9063837713229823</c:v>
              </c:pt>
              <c:pt idx="90">
                <c:v>0.23899806572680937</c:v>
              </c:pt>
              <c:pt idx="91">
                <c:v>-2.7904188740842333</c:v>
              </c:pt>
              <c:pt idx="92">
                <c:v>-1.1582121008019097</c:v>
              </c:pt>
              <c:pt idx="93">
                <c:v>0.36138328415422283</c:v>
              </c:pt>
              <c:pt idx="94">
                <c:v>-1.2616294315126524</c:v>
              </c:pt>
              <c:pt idx="95">
                <c:v>-2.709334010553524</c:v>
              </c:pt>
              <c:pt idx="96">
                <c:v>-0.14716655341161733</c:v>
              </c:pt>
              <c:pt idx="97">
                <c:v>-2.225641892421006</c:v>
              </c:pt>
              <c:pt idx="98">
                <c:v>-2.8894318638651555</c:v>
              </c:pt>
              <c:pt idx="99">
                <c:v>-4.3841400713935084</c:v>
              </c:pt>
              <c:pt idx="100">
                <c:v>5.2582369880193802</c:v>
              </c:pt>
              <c:pt idx="101">
                <c:v>-1.6330816896891216</c:v>
              </c:pt>
              <c:pt idx="102">
                <c:v>-2.3372659244453913</c:v>
              </c:pt>
              <c:pt idx="103">
                <c:v>-3.9735064935364681</c:v>
              </c:pt>
              <c:pt idx="104">
                <c:v>-1.3468883743377553</c:v>
              </c:pt>
              <c:pt idx="105">
                <c:v>-4.1246769412510407</c:v>
              </c:pt>
              <c:pt idx="106">
                <c:v>-1.9768437183717134</c:v>
              </c:pt>
              <c:pt idx="107">
                <c:v>-3.0702761624507073</c:v>
              </c:pt>
              <c:pt idx="108">
                <c:v>-7.9422378569197036</c:v>
              </c:pt>
              <c:pt idx="109">
                <c:v>-1.0150399593264825</c:v>
              </c:pt>
              <c:pt idx="110">
                <c:v>5.3855640412837111</c:v>
              </c:pt>
              <c:pt idx="111">
                <c:v>-1.9243612995278125</c:v>
              </c:pt>
              <c:pt idx="112">
                <c:v>-5.9678344265528294</c:v>
              </c:pt>
              <c:pt idx="113">
                <c:v>-2.5584665867487821</c:v>
              </c:pt>
              <c:pt idx="114">
                <c:v>-4.7640474569288607</c:v>
              </c:pt>
              <c:pt idx="115">
                <c:v>-3.8168186521281902</c:v>
              </c:pt>
              <c:pt idx="116">
                <c:v>-4.3783808009389213</c:v>
              </c:pt>
              <c:pt idx="117">
                <c:v>-4.0627543225176712</c:v>
              </c:pt>
              <c:pt idx="118">
                <c:v>-1.8724460381424426</c:v>
              </c:pt>
              <c:pt idx="119">
                <c:v>-1.8615898050880442</c:v>
              </c:pt>
              <c:pt idx="120">
                <c:v>-3.7815278484476074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5E-4058-88F0-D159034A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16384"/>
        <c:axId val="714216776"/>
      </c:scatterChart>
      <c:valAx>
        <c:axId val="714216384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6776"/>
        <c:crossesAt val="-10"/>
        <c:crossBetween val="midCat"/>
      </c:valAx>
      <c:valAx>
        <c:axId val="7142167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6384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19 for EV_Rev    (3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0.14021314793477901</c:v>
              </c:pt>
              <c:pt idx="1">
                <c:v>1.003082767454107</c:v>
              </c:pt>
              <c:pt idx="2">
                <c:v>3.3148505303760789E-2</c:v>
              </c:pt>
              <c:pt idx="3">
                <c:v>0.32427403147904221</c:v>
              </c:pt>
              <c:pt idx="4">
                <c:v>-1.180070437124503E-2</c:v>
              </c:pt>
              <c:pt idx="5">
                <c:v>2.8465388663426294E-2</c:v>
              </c:pt>
              <c:pt idx="6">
                <c:v>0.16425784080600758</c:v>
              </c:pt>
              <c:pt idx="7">
                <c:v>7.1619985310756862E-2</c:v>
              </c:pt>
              <c:pt idx="8">
                <c:v>3.3457797796119682E-2</c:v>
              </c:pt>
              <c:pt idx="9">
                <c:v>0.28899937720859659</c:v>
              </c:pt>
              <c:pt idx="10">
                <c:v>6.3581033618146598E-2</c:v>
              </c:pt>
              <c:pt idx="11">
                <c:v>0.17074887275201789</c:v>
              </c:pt>
              <c:pt idx="12">
                <c:v>0.41861445945455178</c:v>
              </c:pt>
              <c:pt idx="13">
                <c:v>0.19034512100899992</c:v>
              </c:pt>
              <c:pt idx="14">
                <c:v>0.70360160621062073</c:v>
              </c:pt>
              <c:pt idx="15">
                <c:v>2.8701272821758383E-2</c:v>
              </c:pt>
              <c:pt idx="16">
                <c:v>0.30537113040322628</c:v>
              </c:pt>
              <c:pt idx="17">
                <c:v>7.5705500520764524E-2</c:v>
              </c:pt>
              <c:pt idx="18">
                <c:v>0.33777285869172391</c:v>
              </c:pt>
              <c:pt idx="19">
                <c:v>0.20237266299744738</c:v>
              </c:pt>
              <c:pt idx="20">
                <c:v>6.0124762155143952E-2</c:v>
              </c:pt>
              <c:pt idx="21">
                <c:v>0.24844386259407103</c:v>
              </c:pt>
              <c:pt idx="22">
                <c:v>9.8193444027594667E-2</c:v>
              </c:pt>
              <c:pt idx="23">
                <c:v>4.7487300909792252E-2</c:v>
              </c:pt>
              <c:pt idx="24">
                <c:v>0.13407566857822273</c:v>
              </c:pt>
              <c:pt idx="25">
                <c:v>0.18236074557512727</c:v>
              </c:pt>
              <c:pt idx="26">
                <c:v>0.35545257465776769</c:v>
              </c:pt>
              <c:pt idx="27">
                <c:v>0.24618641590165691</c:v>
              </c:pt>
              <c:pt idx="28">
                <c:v>0.31519733798005456</c:v>
              </c:pt>
              <c:pt idx="29">
                <c:v>0.30814478940144041</c:v>
              </c:pt>
              <c:pt idx="30">
                <c:v>0.21456790793125591</c:v>
              </c:pt>
              <c:pt idx="31">
                <c:v>0.29012158698208257</c:v>
              </c:pt>
              <c:pt idx="32">
                <c:v>0.4558973541973701</c:v>
              </c:pt>
              <c:pt idx="33">
                <c:v>9.9755926933540628E-2</c:v>
              </c:pt>
              <c:pt idx="34">
                <c:v>0.26431414661111607</c:v>
              </c:pt>
              <c:pt idx="35">
                <c:v>0.44355718873420802</c:v>
              </c:pt>
              <c:pt idx="36">
                <c:v>0.27870379794405276</c:v>
              </c:pt>
              <c:pt idx="37">
                <c:v>8.0987787740784078E-2</c:v>
              </c:pt>
              <c:pt idx="38">
                <c:v>0.31412919220305247</c:v>
              </c:pt>
              <c:pt idx="39">
                <c:v>0.1806401563981197</c:v>
              </c:pt>
              <c:pt idx="40">
                <c:v>8.1155047470734543E-2</c:v>
              </c:pt>
              <c:pt idx="41">
                <c:v>8.9842079791757845E-2</c:v>
              </c:pt>
              <c:pt idx="42">
                <c:v>4.5615783060939163E-2</c:v>
              </c:pt>
              <c:pt idx="43">
                <c:v>6.3792419977218628E-2</c:v>
              </c:pt>
              <c:pt idx="44">
                <c:v>0.21314041853990284</c:v>
              </c:pt>
              <c:pt idx="45">
                <c:v>0.41248745064788483</c:v>
              </c:pt>
              <c:pt idx="46">
                <c:v>0.19889173489578238</c:v>
              </c:pt>
              <c:pt idx="47">
                <c:v>7.4866249518044548E-2</c:v>
              </c:pt>
              <c:pt idx="48">
                <c:v>0.3669350534706135</c:v>
              </c:pt>
              <c:pt idx="49">
                <c:v>0.56704682863946054</c:v>
              </c:pt>
              <c:pt idx="50">
                <c:v>0.11091975107342789</c:v>
              </c:pt>
              <c:pt idx="51">
                <c:v>4.5144101474923204E-3</c:v>
              </c:pt>
              <c:pt idx="52">
                <c:v>8.4931082781860345E-2</c:v>
              </c:pt>
              <c:pt idx="53">
                <c:v>2.540134236457936E-2</c:v>
              </c:pt>
              <c:pt idx="54">
                <c:v>0.20546846268667451</c:v>
              </c:pt>
              <c:pt idx="55">
                <c:v>0.15533940728225715</c:v>
              </c:pt>
              <c:pt idx="56">
                <c:v>0.18951518188509064</c:v>
              </c:pt>
              <c:pt idx="57">
                <c:v>0.32675608348697449</c:v>
              </c:pt>
              <c:pt idx="58">
                <c:v>0.76024916182035529</c:v>
              </c:pt>
              <c:pt idx="59">
                <c:v>0.33553348864665233</c:v>
              </c:pt>
              <c:pt idx="60">
                <c:v>0.11651685176986892</c:v>
              </c:pt>
              <c:pt idx="61">
                <c:v>0.3814239960581427</c:v>
              </c:pt>
              <c:pt idx="62">
                <c:v>0.11455611954642619</c:v>
              </c:pt>
              <c:pt idx="63">
                <c:v>0.27187065021134593</c:v>
              </c:pt>
              <c:pt idx="64">
                <c:v>7.2713000882189682E-2</c:v>
              </c:pt>
              <c:pt idx="65">
                <c:v>0.52388552100329933</c:v>
              </c:pt>
              <c:pt idx="66">
                <c:v>0.21665138383569471</c:v>
              </c:pt>
              <c:pt idx="67">
                <c:v>0.1851860649785193</c:v>
              </c:pt>
              <c:pt idx="68">
                <c:v>9.2588012202160064E-2</c:v>
              </c:pt>
              <c:pt idx="69">
                <c:v>0.18003272596659103</c:v>
              </c:pt>
              <c:pt idx="70">
                <c:v>0.2349013248079701</c:v>
              </c:pt>
              <c:pt idx="71">
                <c:v>0.24470915467408383</c:v>
              </c:pt>
              <c:pt idx="72">
                <c:v>0.23761000627341433</c:v>
              </c:pt>
              <c:pt idx="73">
                <c:v>0.25507824501493381</c:v>
              </c:pt>
              <c:pt idx="74">
                <c:v>0.31555089667677128</c:v>
              </c:pt>
              <c:pt idx="75">
                <c:v>0.18481063775957018</c:v>
              </c:pt>
              <c:pt idx="76">
                <c:v>0.1762724303997889</c:v>
              </c:pt>
              <c:pt idx="77">
                <c:v>0.18090878735600224</c:v>
              </c:pt>
              <c:pt idx="78">
                <c:v>7.4856765799364622E-2</c:v>
              </c:pt>
              <c:pt idx="79">
                <c:v>0.2840470593780009</c:v>
              </c:pt>
              <c:pt idx="80">
                <c:v>0.17939844250499792</c:v>
              </c:pt>
              <c:pt idx="81">
                <c:v>0.32774285993421692</c:v>
              </c:pt>
              <c:pt idx="82">
                <c:v>0.31887370772507673</c:v>
              </c:pt>
              <c:pt idx="83">
                <c:v>0.39882973076400785</c:v>
              </c:pt>
              <c:pt idx="84">
                <c:v>0.17806318035514068</c:v>
              </c:pt>
              <c:pt idx="85">
                <c:v>6.44086484290749E-2</c:v>
              </c:pt>
              <c:pt idx="86">
                <c:v>-1.4085207919166232E-2</c:v>
              </c:pt>
              <c:pt idx="87">
                <c:v>0.21536079842022415</c:v>
              </c:pt>
              <c:pt idx="88">
                <c:v>0.13434688178715493</c:v>
              </c:pt>
              <c:pt idx="89">
                <c:v>0.21729844335835513</c:v>
              </c:pt>
              <c:pt idx="90">
                <c:v>8.8234917900679388E-2</c:v>
              </c:pt>
              <c:pt idx="91">
                <c:v>0.24161319405935378</c:v>
              </c:pt>
              <c:pt idx="92">
                <c:v>0.10723573897272698</c:v>
              </c:pt>
              <c:pt idx="93">
                <c:v>0.12118158993992911</c:v>
              </c:pt>
              <c:pt idx="94">
                <c:v>0.36518189524897715</c:v>
              </c:pt>
              <c:pt idx="95">
                <c:v>9.5959012522825571E-2</c:v>
              </c:pt>
              <c:pt idx="96">
                <c:v>6.989213197969546E-2</c:v>
              </c:pt>
              <c:pt idx="97">
                <c:v>0.17218253183859034</c:v>
              </c:pt>
              <c:pt idx="98">
                <c:v>0.25131331930295331</c:v>
              </c:pt>
              <c:pt idx="99">
                <c:v>0.17472622601444865</c:v>
              </c:pt>
              <c:pt idx="100">
                <c:v>0.1779265510608794</c:v>
              </c:pt>
              <c:pt idx="101">
                <c:v>0.34531610141587099</c:v>
              </c:pt>
              <c:pt idx="102">
                <c:v>1.7802077457975241E-2</c:v>
              </c:pt>
              <c:pt idx="103">
                <c:v>0.17845259402515357</c:v>
              </c:pt>
              <c:pt idx="104">
                <c:v>1.4443445708518534</c:v>
              </c:pt>
              <c:pt idx="105">
                <c:v>1.3954699502491508E-2</c:v>
              </c:pt>
              <c:pt idx="106">
                <c:v>3.4475093708797866E-2</c:v>
              </c:pt>
              <c:pt idx="107">
                <c:v>0.1109023118563639</c:v>
              </c:pt>
              <c:pt idx="108">
                <c:v>1.2798168039962041</c:v>
              </c:pt>
              <c:pt idx="109">
                <c:v>-3.2419882822799839E-2</c:v>
              </c:pt>
              <c:pt idx="110">
                <c:v>0.35823144628240677</c:v>
              </c:pt>
              <c:pt idx="111">
                <c:v>0.10785176133707775</c:v>
              </c:pt>
              <c:pt idx="112">
                <c:v>0.12643285236175972</c:v>
              </c:pt>
              <c:pt idx="113">
                <c:v>0.13566846010258682</c:v>
              </c:pt>
              <c:pt idx="114">
                <c:v>0.39676325190343875</c:v>
              </c:pt>
              <c:pt idx="115">
                <c:v>0.19284075768190023</c:v>
              </c:pt>
              <c:pt idx="116">
                <c:v>8.4287875513293642E-3</c:v>
              </c:pt>
              <c:pt idx="117">
                <c:v>4.8298222232614041E-2</c:v>
              </c:pt>
              <c:pt idx="118">
                <c:v>6.0804126625211952E-2</c:v>
              </c:pt>
              <c:pt idx="119">
                <c:v>8.9157738796050046E-2</c:v>
              </c:pt>
              <c:pt idx="120">
                <c:v>4.5909889906875501E-2</c:v>
              </c:pt>
            </c:numLit>
          </c:xVal>
          <c:yVal>
            <c:numLit>
              <c:formatCode>General</c:formatCode>
              <c:ptCount val="121"/>
              <c:pt idx="0">
                <c:v>-0.98022924292034919</c:v>
              </c:pt>
              <c:pt idx="1">
                <c:v>-5.1732866965768913</c:v>
              </c:pt>
              <c:pt idx="2">
                <c:v>-1.1897960924696287</c:v>
              </c:pt>
              <c:pt idx="3">
                <c:v>7.0081307733277658</c:v>
              </c:pt>
              <c:pt idx="4">
                <c:v>-1.6960573785885118</c:v>
              </c:pt>
              <c:pt idx="5">
                <c:v>-0.50416668529011233</c:v>
              </c:pt>
              <c:pt idx="6">
                <c:v>-2.3150752752068513</c:v>
              </c:pt>
              <c:pt idx="7">
                <c:v>-1.2548333268328022</c:v>
              </c:pt>
              <c:pt idx="8">
                <c:v>1.4851587818846603</c:v>
              </c:pt>
              <c:pt idx="9">
                <c:v>-0.43555345797535949</c:v>
              </c:pt>
              <c:pt idx="10">
                <c:v>-6.5953737711756943E-2</c:v>
              </c:pt>
              <c:pt idx="11">
                <c:v>0.70829822034670986</c:v>
              </c:pt>
              <c:pt idx="12">
                <c:v>4.8657378649850482</c:v>
              </c:pt>
              <c:pt idx="13">
                <c:v>8.5232002081744049</c:v>
              </c:pt>
              <c:pt idx="14">
                <c:v>-4.959788161156589</c:v>
              </c:pt>
              <c:pt idx="15">
                <c:v>-0.18300274912845405</c:v>
              </c:pt>
              <c:pt idx="16">
                <c:v>-2.6052279729041601</c:v>
              </c:pt>
              <c:pt idx="17">
                <c:v>2.9427028017749883</c:v>
              </c:pt>
              <c:pt idx="18">
                <c:v>0.2349908080244596</c:v>
              </c:pt>
              <c:pt idx="19">
                <c:v>1.9565406508167111</c:v>
              </c:pt>
              <c:pt idx="20">
                <c:v>0.44846610817048393</c:v>
              </c:pt>
              <c:pt idx="21">
                <c:v>6.9589727788543208</c:v>
              </c:pt>
              <c:pt idx="22">
                <c:v>7.529093620170574</c:v>
              </c:pt>
              <c:pt idx="23">
                <c:v>-0.80955950472094651</c:v>
              </c:pt>
              <c:pt idx="24">
                <c:v>4.2913076881535988</c:v>
              </c:pt>
              <c:pt idx="25">
                <c:v>-1.8557786072052096</c:v>
              </c:pt>
              <c:pt idx="26">
                <c:v>4.1341515106852089</c:v>
              </c:pt>
              <c:pt idx="27">
                <c:v>1.6553193263538244</c:v>
              </c:pt>
              <c:pt idx="28">
                <c:v>2.1241888357824497</c:v>
              </c:pt>
              <c:pt idx="29">
                <c:v>7.9030129077308313</c:v>
              </c:pt>
              <c:pt idx="30">
                <c:v>0.52170571824829803</c:v>
              </c:pt>
              <c:pt idx="31">
                <c:v>7.6824141460765105E-3</c:v>
              </c:pt>
              <c:pt idx="32">
                <c:v>-1.7587590375849826</c:v>
              </c:pt>
              <c:pt idx="33">
                <c:v>-0.62167989920240352</c:v>
              </c:pt>
              <c:pt idx="34">
                <c:v>1.9947503709867789</c:v>
              </c:pt>
              <c:pt idx="35">
                <c:v>-0.89403657221856037</c:v>
              </c:pt>
              <c:pt idx="36">
                <c:v>2.6102986719790611</c:v>
              </c:pt>
              <c:pt idx="37">
                <c:v>-2.2129055338178274</c:v>
              </c:pt>
              <c:pt idx="38">
                <c:v>-1.2938361573378856</c:v>
              </c:pt>
              <c:pt idx="39">
                <c:v>-0.32243057864172009</c:v>
              </c:pt>
              <c:pt idx="40">
                <c:v>-1.9459573065006484</c:v>
              </c:pt>
              <c:pt idx="41">
                <c:v>-1.0488754035869912</c:v>
              </c:pt>
              <c:pt idx="42">
                <c:v>0.28414230777851479</c:v>
              </c:pt>
              <c:pt idx="43">
                <c:v>-0.60172387923263493</c:v>
              </c:pt>
              <c:pt idx="44">
                <c:v>7.1907181389810972</c:v>
              </c:pt>
              <c:pt idx="45">
                <c:v>5.6240714825746991</c:v>
              </c:pt>
              <c:pt idx="46">
                <c:v>2.2179653034906508</c:v>
              </c:pt>
              <c:pt idx="47">
                <c:v>-1.8675264919362231</c:v>
              </c:pt>
              <c:pt idx="48">
                <c:v>-1.0149205230470866</c:v>
              </c:pt>
              <c:pt idx="49">
                <c:v>2.8651931072408416</c:v>
              </c:pt>
              <c:pt idx="50">
                <c:v>-2.6665509327878545</c:v>
              </c:pt>
              <c:pt idx="51">
                <c:v>1.562927471542257</c:v>
              </c:pt>
              <c:pt idx="52">
                <c:v>2.4118670744296207</c:v>
              </c:pt>
              <c:pt idx="53">
                <c:v>-4.071848638270481E-2</c:v>
              </c:pt>
              <c:pt idx="54">
                <c:v>-3.244883225799307</c:v>
              </c:pt>
              <c:pt idx="55">
                <c:v>-4.7137926327208923E-2</c:v>
              </c:pt>
              <c:pt idx="56">
                <c:v>3.0307813645837518</c:v>
              </c:pt>
              <c:pt idx="57">
                <c:v>2.5316164663330909</c:v>
              </c:pt>
              <c:pt idx="58">
                <c:v>7.2274991706754932</c:v>
              </c:pt>
              <c:pt idx="59">
                <c:v>-3.0962432979116263</c:v>
              </c:pt>
              <c:pt idx="60">
                <c:v>3.5815184219410749</c:v>
              </c:pt>
              <c:pt idx="61">
                <c:v>4.0082967630807307</c:v>
              </c:pt>
              <c:pt idx="62">
                <c:v>0.26587909665608223</c:v>
              </c:pt>
              <c:pt idx="63">
                <c:v>-1.4800064980781542</c:v>
              </c:pt>
              <c:pt idx="64">
                <c:v>-3.5245843592861887</c:v>
              </c:pt>
              <c:pt idx="65">
                <c:v>2.8101119562234249</c:v>
              </c:pt>
              <c:pt idx="66">
                <c:v>2.6171732307983344</c:v>
              </c:pt>
              <c:pt idx="67">
                <c:v>-0.50390003391362814</c:v>
              </c:pt>
              <c:pt idx="68">
                <c:v>0.28542468471356752</c:v>
              </c:pt>
              <c:pt idx="69">
                <c:v>3.0196663618834334</c:v>
              </c:pt>
              <c:pt idx="70">
                <c:v>3.2255548449505405</c:v>
              </c:pt>
              <c:pt idx="71">
                <c:v>5.4602220404056858</c:v>
              </c:pt>
              <c:pt idx="72">
                <c:v>-0.9373072514782681</c:v>
              </c:pt>
              <c:pt idx="73">
                <c:v>8.9379933947238754E-2</c:v>
              </c:pt>
              <c:pt idx="74">
                <c:v>0.29886874784790329</c:v>
              </c:pt>
              <c:pt idx="75">
                <c:v>-3.9639446463298542</c:v>
              </c:pt>
              <c:pt idx="76">
                <c:v>-1.7025764652624273</c:v>
              </c:pt>
              <c:pt idx="77">
                <c:v>4.4447171771637786</c:v>
              </c:pt>
              <c:pt idx="78">
                <c:v>-1.8833870916283626</c:v>
              </c:pt>
              <c:pt idx="79">
                <c:v>3.4750206871338181</c:v>
              </c:pt>
              <c:pt idx="80">
                <c:v>-2.6787934081623543</c:v>
              </c:pt>
              <c:pt idx="81">
                <c:v>2.7525197407038497</c:v>
              </c:pt>
              <c:pt idx="82">
                <c:v>-1.8618852570804947</c:v>
              </c:pt>
              <c:pt idx="83">
                <c:v>-1.7978890405279557</c:v>
              </c:pt>
              <c:pt idx="84">
                <c:v>-0.97997536307827815</c:v>
              </c:pt>
              <c:pt idx="85">
                <c:v>1.2876482647304925</c:v>
              </c:pt>
              <c:pt idx="86">
                <c:v>-1.2654231076707272</c:v>
              </c:pt>
              <c:pt idx="87">
                <c:v>-4.3108922321860303</c:v>
              </c:pt>
              <c:pt idx="88">
                <c:v>-1.0519819998337363</c:v>
              </c:pt>
              <c:pt idx="89">
                <c:v>2.9063837713229823</c:v>
              </c:pt>
              <c:pt idx="90">
                <c:v>0.23899806572680937</c:v>
              </c:pt>
              <c:pt idx="91">
                <c:v>-2.7904188740842333</c:v>
              </c:pt>
              <c:pt idx="92">
                <c:v>-1.1582121008019097</c:v>
              </c:pt>
              <c:pt idx="93">
                <c:v>0.36138328415422283</c:v>
              </c:pt>
              <c:pt idx="94">
                <c:v>-1.2616294315126524</c:v>
              </c:pt>
              <c:pt idx="95">
                <c:v>-2.709334010553524</c:v>
              </c:pt>
              <c:pt idx="96">
                <c:v>-0.14716655341161733</c:v>
              </c:pt>
              <c:pt idx="97">
                <c:v>-2.225641892421006</c:v>
              </c:pt>
              <c:pt idx="98">
                <c:v>-2.8894318638651555</c:v>
              </c:pt>
              <c:pt idx="99">
                <c:v>-4.3841400713935084</c:v>
              </c:pt>
              <c:pt idx="100">
                <c:v>5.2582369880193802</c:v>
              </c:pt>
              <c:pt idx="101">
                <c:v>-1.6330816896891216</c:v>
              </c:pt>
              <c:pt idx="102">
                <c:v>-2.3372659244453913</c:v>
              </c:pt>
              <c:pt idx="103">
                <c:v>-3.9735064935364681</c:v>
              </c:pt>
              <c:pt idx="104">
                <c:v>-1.3468883743377553</c:v>
              </c:pt>
              <c:pt idx="105">
                <c:v>-4.1246769412510407</c:v>
              </c:pt>
              <c:pt idx="106">
                <c:v>-1.9768437183717134</c:v>
              </c:pt>
              <c:pt idx="107">
                <c:v>-3.0702761624507073</c:v>
              </c:pt>
              <c:pt idx="108">
                <c:v>-7.9422378569197036</c:v>
              </c:pt>
              <c:pt idx="109">
                <c:v>-1.0150399593264825</c:v>
              </c:pt>
              <c:pt idx="110">
                <c:v>5.3855640412837111</c:v>
              </c:pt>
              <c:pt idx="111">
                <c:v>-1.9243612995278125</c:v>
              </c:pt>
              <c:pt idx="112">
                <c:v>-5.9678344265528294</c:v>
              </c:pt>
              <c:pt idx="113">
                <c:v>-2.5584665867487821</c:v>
              </c:pt>
              <c:pt idx="114">
                <c:v>-4.7640474569288607</c:v>
              </c:pt>
              <c:pt idx="115">
                <c:v>-3.8168186521281902</c:v>
              </c:pt>
              <c:pt idx="116">
                <c:v>-4.3783808009389213</c:v>
              </c:pt>
              <c:pt idx="117">
                <c:v>-4.0627543225176712</c:v>
              </c:pt>
              <c:pt idx="118">
                <c:v>-1.8724460381424426</c:v>
              </c:pt>
              <c:pt idx="119">
                <c:v>-1.8615898050880442</c:v>
              </c:pt>
              <c:pt idx="120">
                <c:v>-3.7815278484476074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17-4706-959E-3D831A806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17560"/>
        <c:axId val="714217952"/>
      </c:scatterChart>
      <c:valAx>
        <c:axId val="714217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7952"/>
        <c:crossesAt val="-10"/>
        <c:crossBetween val="midCat"/>
      </c:valAx>
      <c:valAx>
        <c:axId val="7142179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217560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18'!$AA$2</c:f>
          <c:strCache>
            <c:ptCount val="1"/>
            <c:pt idx="0">
              <c:v>Forecasts and 95.0% confidence limits for means and forecasts
Model 18 for EV_Rev    (5 variables, n=121)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18'!$CG$49</c:f>
              </c:numRef>
            </c:plus>
            <c:minus>
              <c:numRef>
                <c:f>'Model 18'!$CG$49</c:f>
              </c:numRef>
            </c:minus>
          </c:errBars>
          <c:val>
            <c:numRef>
              <c:f>'Model 18'!$B$49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14-432E-9CCA-5A0E8D304144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18'!$A$49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18'!$H$48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18'!$H$49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14-432E-9CCA-5A0E8D304144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18'!$A$49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18'!$G$48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18'!$G$49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14-432E-9CCA-5A0E8D304144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18'!$A$49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218736"/>
        <c:axId val="714219128"/>
      </c:lineChart>
      <c:catAx>
        <c:axId val="714218736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14219128"/>
        <c:crossesAt val="0"/>
        <c:auto val="1"/>
        <c:lblAlgn val="ctr"/>
        <c:lblOffset val="100"/>
        <c:noMultiLvlLbl val="0"/>
      </c:catAx>
      <c:valAx>
        <c:axId val="7142191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1421873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18'!$AA$3</c:f>
          <c:strCache>
            <c:ptCount val="1"/>
            <c:pt idx="0">
              <c:v>Actual and Predicted -vs- Observation #
Model 18 for EV_Rev    (5 variables, n=121)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6.0739128685507477</c:v>
              </c:pt>
              <c:pt idx="1">
                <c:v>8.405979501872979</c:v>
              </c:pt>
              <c:pt idx="2">
                <c:v>4.2819173577627767</c:v>
              </c:pt>
              <c:pt idx="3">
                <c:v>16.244587217549903</c:v>
              </c:pt>
              <c:pt idx="4">
                <c:v>3.0304767971825153</c:v>
              </c:pt>
              <c:pt idx="5">
                <c:v>4.9626469266478219</c:v>
              </c:pt>
              <c:pt idx="6">
                <c:v>5.0403782767313832</c:v>
              </c:pt>
              <c:pt idx="7">
                <c:v>4.3851549979818829</c:v>
              </c:pt>
              <c:pt idx="8">
                <c:v>6.8486821580377111</c:v>
              </c:pt>
              <c:pt idx="9">
                <c:v>8.8228827508875813</c:v>
              </c:pt>
              <c:pt idx="10">
                <c:v>6.1711440295976496</c:v>
              </c:pt>
              <c:pt idx="11">
                <c:v>7.5790309498922568</c:v>
              </c:pt>
              <c:pt idx="12">
                <c:v>13.781501875059311</c:v>
              </c:pt>
              <c:pt idx="13">
                <c:v>14.998912459019817</c:v>
              </c:pt>
              <c:pt idx="14">
                <c:v>6.4165872222518496</c:v>
              </c:pt>
              <c:pt idx="15">
                <c:v>3.9623645009432589</c:v>
              </c:pt>
              <c:pt idx="16">
                <c:v>5.4928569017809679</c:v>
              </c:pt>
              <c:pt idx="17">
                <c:v>8.6072936991121516</c:v>
              </c:pt>
              <c:pt idx="18">
                <c:v>8.6317822551499823</c:v>
              </c:pt>
              <c:pt idx="19">
                <c:v>8.4314404888257499</c:v>
              </c:pt>
              <c:pt idx="20">
                <c:v>7.494461652207109</c:v>
              </c:pt>
              <c:pt idx="21">
                <c:v>14.87319186873027</c:v>
              </c:pt>
              <c:pt idx="22">
                <c:v>13.80264657246844</c:v>
              </c:pt>
              <c:pt idx="23">
                <c:v>3.3505499743254004</c:v>
              </c:pt>
              <c:pt idx="24">
                <c:v>9.6667303011646322</c:v>
              </c:pt>
              <c:pt idx="25">
                <c:v>5.397203530724207</c:v>
              </c:pt>
              <c:pt idx="26">
                <c:v>12.341002906740716</c:v>
              </c:pt>
              <c:pt idx="27">
                <c:v>9.7835447500662127</c:v>
              </c:pt>
              <c:pt idx="28">
                <c:v>11.057836911899347</c:v>
              </c:pt>
              <c:pt idx="29">
                <c:v>17.244657073674794</c:v>
              </c:pt>
              <c:pt idx="30">
                <c:v>6.7995780656109917</c:v>
              </c:pt>
              <c:pt idx="31">
                <c:v>8.4313421144344218</c:v>
              </c:pt>
              <c:pt idx="32">
                <c:v>7.7263998579922211</c:v>
              </c:pt>
              <c:pt idx="33">
                <c:v>3.7845551496307817</c:v>
              </c:pt>
              <c:pt idx="34">
                <c:v>10.734431432785303</c:v>
              </c:pt>
              <c:pt idx="35">
                <c:v>8.8058083841738704</c:v>
              </c:pt>
              <c:pt idx="36">
                <c:v>11.578912315589761</c:v>
              </c:pt>
              <c:pt idx="37">
                <c:v>3.6876907194425934</c:v>
              </c:pt>
              <c:pt idx="38">
                <c:v>8.0903977346864426</c:v>
              </c:pt>
              <c:pt idx="39">
                <c:v>6.6975160973945673</c:v>
              </c:pt>
              <c:pt idx="40">
                <c:v>3.5961818133555128</c:v>
              </c:pt>
              <c:pt idx="41">
                <c:v>4.5666477547702611</c:v>
              </c:pt>
              <c:pt idx="42">
                <c:v>4.2973055477195112</c:v>
              </c:pt>
              <c:pt idx="43">
                <c:v>3.553216316167136</c:v>
              </c:pt>
              <c:pt idx="44">
                <c:v>14.861419475569958</c:v>
              </c:pt>
              <c:pt idx="45">
                <c:v>16.751270540623491</c:v>
              </c:pt>
              <c:pt idx="46">
                <c:v>8.482147237151251</c:v>
              </c:pt>
              <c:pt idx="47">
                <c:v>4.0279244294026775</c:v>
              </c:pt>
              <c:pt idx="48">
                <c:v>9.1242249141037206</c:v>
              </c:pt>
              <c:pt idx="49">
                <c:v>15.777604713227186</c:v>
              </c:pt>
              <c:pt idx="50">
                <c:v>3.2369381488124351</c:v>
              </c:pt>
              <c:pt idx="51">
                <c:v>5.0692676563895098</c:v>
              </c:pt>
              <c:pt idx="52">
                <c:v>7.0573659717429269</c:v>
              </c:pt>
              <c:pt idx="53">
                <c:v>5.2193951657931921</c:v>
              </c:pt>
              <c:pt idx="54">
                <c:v>4.6597305248887695</c:v>
              </c:pt>
              <c:pt idx="55">
                <c:v>5.4855305487078994</c:v>
              </c:pt>
              <c:pt idx="56">
                <c:v>9.9139302995662302</c:v>
              </c:pt>
              <c:pt idx="57">
                <c:v>11.85648084293884</c:v>
              </c:pt>
              <c:pt idx="58">
                <c:v>22.467830979838748</c:v>
              </c:pt>
              <c:pt idx="59">
                <c:v>5.0521327571755377</c:v>
              </c:pt>
              <c:pt idx="60">
                <c:v>9.2367482147325468</c:v>
              </c:pt>
              <c:pt idx="61">
                <c:v>14.554801675289482</c:v>
              </c:pt>
              <c:pt idx="62">
                <c:v>6.473576229902072</c:v>
              </c:pt>
              <c:pt idx="63">
                <c:v>5.291464596351231</c:v>
              </c:pt>
              <c:pt idx="64">
                <c:v>3.1700619223842232</c:v>
              </c:pt>
              <c:pt idx="65">
                <c:v>13.117476745709421</c:v>
              </c:pt>
              <c:pt idx="66">
                <c:v>10.673920095443743</c:v>
              </c:pt>
              <c:pt idx="67">
                <c:v>7.2006525678528055</c:v>
              </c:pt>
              <c:pt idx="68">
                <c:v>5.5497190152101465</c:v>
              </c:pt>
              <c:pt idx="69">
                <c:v>9.1623513917404615</c:v>
              </c:pt>
              <c:pt idx="70">
                <c:v>9.5690336011449766</c:v>
              </c:pt>
              <c:pt idx="71">
                <c:v>12.179941347200387</c:v>
              </c:pt>
              <c:pt idx="72">
                <c:v>6.7534491374941066</c:v>
              </c:pt>
              <c:pt idx="73">
                <c:v>9.0514543449026164</c:v>
              </c:pt>
              <c:pt idx="74">
                <c:v>9.679609598549451</c:v>
              </c:pt>
              <c:pt idx="75">
                <c:v>3.9945480509117797</c:v>
              </c:pt>
              <c:pt idx="76">
                <c:v>6.7505558121124158</c:v>
              </c:pt>
              <c:pt idx="77">
                <c:v>10.876286242974013</c:v>
              </c:pt>
              <c:pt idx="78">
                <c:v>4.4908074310281174</c:v>
              </c:pt>
              <c:pt idx="79">
                <c:v>8.8287788008931152</c:v>
              </c:pt>
              <c:pt idx="80">
                <c:v>4.7603930115540498</c:v>
              </c:pt>
              <c:pt idx="81">
                <c:v>11.848405086788029</c:v>
              </c:pt>
              <c:pt idx="82">
                <c:v>6.8716627546177129</c:v>
              </c:pt>
              <c:pt idx="83">
                <c:v>8.9161560112089067</c:v>
              </c:pt>
              <c:pt idx="84">
                <c:v>6.524921793063541</c:v>
              </c:pt>
              <c:pt idx="85">
                <c:v>6.8152068050041343</c:v>
              </c:pt>
              <c:pt idx="86">
                <c:v>3.4921278591528968</c:v>
              </c:pt>
              <c:pt idx="87">
                <c:v>4.4463076619771114</c:v>
              </c:pt>
              <c:pt idx="88">
                <c:v>6.0297203138158766</c:v>
              </c:pt>
              <c:pt idx="89">
                <c:v>10.497366882585414</c:v>
              </c:pt>
              <c:pt idx="90">
                <c:v>5.6924428545236712</c:v>
              </c:pt>
              <c:pt idx="91">
                <c:v>4.6560804107299809</c:v>
              </c:pt>
              <c:pt idx="92">
                <c:v>5.194544536837423</c:v>
              </c:pt>
              <c:pt idx="93">
                <c:v>6.5848614235065375</c:v>
              </c:pt>
              <c:pt idx="94">
                <c:v>10.66609874313516</c:v>
              </c:pt>
              <c:pt idx="95">
                <c:v>2.2672898692591894</c:v>
              </c:pt>
              <c:pt idx="96">
                <c:v>4.3861318210659901</c:v>
              </c:pt>
              <c:pt idx="97">
                <c:v>4.7822922843776761</c:v>
              </c:pt>
              <c:pt idx="98">
                <c:v>5.4709495393238363</c:v>
              </c:pt>
              <c:pt idx="99">
                <c:v>3.6840805425402654</c:v>
              </c:pt>
              <c:pt idx="100">
                <c:v>13.079168592601427</c:v>
              </c:pt>
              <c:pt idx="101">
                <c:v>6.5029585116891679</c:v>
              </c:pt>
              <c:pt idx="102">
                <c:v>3.1261234370689972</c:v>
              </c:pt>
              <c:pt idx="103">
                <c:v>2.2580376340856949</c:v>
              </c:pt>
              <c:pt idx="104">
                <c:v>17.748484580908862</c:v>
              </c:pt>
              <c:pt idx="105">
                <c:v>1.4192394945218827</c:v>
              </c:pt>
              <c:pt idx="106">
                <c:v>2.0845468026345038</c:v>
              </c:pt>
              <c:pt idx="107">
                <c:v>2.9872603654706951</c:v>
              </c:pt>
              <c:pt idx="108">
                <c:v>10.846570118058157</c:v>
              </c:pt>
              <c:pt idx="109">
                <c:v>3.0324282434353118</c:v>
              </c:pt>
              <c:pt idx="110">
                <c:v>13.295965615260796</c:v>
              </c:pt>
              <c:pt idx="111">
                <c:v>1.3798672786228776</c:v>
              </c:pt>
              <c:pt idx="112">
                <c:v>1.8922186261158191</c:v>
              </c:pt>
              <c:pt idx="113">
                <c:v>2.5730514031152456</c:v>
              </c:pt>
              <c:pt idx="114">
                <c:v>5.505567784072456</c:v>
              </c:pt>
              <c:pt idx="115">
                <c:v>4.1829782557931896</c:v>
              </c:pt>
              <c:pt idx="116">
                <c:v>1.2564512643181329</c:v>
              </c:pt>
              <c:pt idx="117">
                <c:v>2.094648772085701</c:v>
              </c:pt>
              <c:pt idx="118">
                <c:v>2.3407707391181458</c:v>
              </c:pt>
              <c:pt idx="119">
                <c:v>3.1716395354047759</c:v>
              </c:pt>
              <c:pt idx="120">
                <c:v>2.1984070980367059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4F-4747-944D-47FE812F2A73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xVal>
          <c:yVal>
            <c:numLit>
              <c:formatCode>General</c:formatCode>
              <c:ptCount val="121"/>
              <c:pt idx="0">
                <c:v>6.5486625432542249</c:v>
              </c:pt>
              <c:pt idx="1">
                <c:v>12.440189720201026</c:v>
              </c:pt>
              <c:pt idx="2">
                <c:v>5.2668985674004167</c:v>
              </c:pt>
              <c:pt idx="3">
                <c:v>9.9416022079202087</c:v>
              </c:pt>
              <c:pt idx="4">
                <c:v>3.5805984372303601</c:v>
              </c:pt>
              <c:pt idx="5">
                <c:v>4.611067575349824</c:v>
              </c:pt>
              <c:pt idx="6">
                <c:v>10.463936702851218</c:v>
              </c:pt>
              <c:pt idx="7">
                <c:v>5.6887281394230635</c:v>
              </c:pt>
              <c:pt idx="8">
                <c:v>4.8437325058741836</c:v>
              </c:pt>
              <c:pt idx="9">
                <c:v>9.1918941675265273</c:v>
              </c:pt>
              <c:pt idx="10">
                <c:v>6.1258972982143005</c:v>
              </c:pt>
              <c:pt idx="11">
                <c:v>5.8332225151283978</c:v>
              </c:pt>
              <c:pt idx="12">
                <c:v>9.5129528638761869</c:v>
              </c:pt>
              <c:pt idx="13">
                <c:v>6.6716409393353748</c:v>
              </c:pt>
              <c:pt idx="14">
                <c:v>11.463702500142603</c:v>
              </c:pt>
              <c:pt idx="15">
                <c:v>3.3797608856429249</c:v>
              </c:pt>
              <c:pt idx="16">
                <c:v>5.6979841907081115</c:v>
              </c:pt>
              <c:pt idx="17">
                <c:v>5.4797866083770375</c:v>
              </c:pt>
              <c:pt idx="18">
                <c:v>7.4760440734062996</c:v>
              </c:pt>
              <c:pt idx="19">
                <c:v>6.4084575064730744</c:v>
              </c:pt>
              <c:pt idx="20">
                <c:v>6.7835905442640989</c:v>
              </c:pt>
              <c:pt idx="21">
                <c:v>8.0239482916726033</c:v>
              </c:pt>
              <c:pt idx="22">
                <c:v>6.1747437731713832</c:v>
              </c:pt>
              <c:pt idx="23">
                <c:v>3.8989637304600215</c:v>
              </c:pt>
              <c:pt idx="24">
                <c:v>5.3626990391103506</c:v>
              </c:pt>
              <c:pt idx="25">
                <c:v>5.8585067569811233</c:v>
              </c:pt>
              <c:pt idx="26">
                <c:v>9.4337697746386873</c:v>
              </c:pt>
              <c:pt idx="27">
                <c:v>8.0592803636258381</c:v>
              </c:pt>
              <c:pt idx="28">
                <c:v>9.3152913201491963</c:v>
              </c:pt>
              <c:pt idx="29">
                <c:v>10.302250482998847</c:v>
              </c:pt>
              <c:pt idx="30">
                <c:v>6.059627980007587</c:v>
              </c:pt>
              <c:pt idx="31">
                <c:v>8.0688505566454154</c:v>
              </c:pt>
              <c:pt idx="32">
                <c:v>8.2546077593164497</c:v>
              </c:pt>
              <c:pt idx="33">
                <c:v>3.2770459184506291</c:v>
              </c:pt>
              <c:pt idx="34">
                <c:v>8.8916001328839194</c:v>
              </c:pt>
              <c:pt idx="35">
                <c:v>9.2705533641819642</c:v>
              </c:pt>
              <c:pt idx="36">
                <c:v>8.0519618821436847</c:v>
              </c:pt>
              <c:pt idx="37">
                <c:v>5.9224227577565296</c:v>
              </c:pt>
              <c:pt idx="38">
                <c:v>9.6373611419418452</c:v>
              </c:pt>
              <c:pt idx="39">
                <c:v>7.8518941331867893</c:v>
              </c:pt>
              <c:pt idx="40">
                <c:v>4.2944332765278901</c:v>
              </c:pt>
              <c:pt idx="41">
                <c:v>5.1547412466394871</c:v>
              </c:pt>
              <c:pt idx="42">
                <c:v>3.5229869806951633</c:v>
              </c:pt>
              <c:pt idx="43">
                <c:v>4.3955806832228861</c:v>
              </c:pt>
              <c:pt idx="44">
                <c:v>8.3823652669993116</c:v>
              </c:pt>
              <c:pt idx="45">
                <c:v>12.767789800677576</c:v>
              </c:pt>
              <c:pt idx="46">
                <c:v>6.3059671061325258</c:v>
              </c:pt>
              <c:pt idx="47">
                <c:v>5.0099376612153046</c:v>
              </c:pt>
              <c:pt idx="48">
                <c:v>11.371495527612534</c:v>
              </c:pt>
              <c:pt idx="49">
                <c:v>12.130417075118498</c:v>
              </c:pt>
              <c:pt idx="50">
                <c:v>5.8025372426917619</c:v>
              </c:pt>
              <c:pt idx="51">
                <c:v>3.96689113304007</c:v>
              </c:pt>
              <c:pt idx="52">
                <c:v>4.3265240275500085</c:v>
              </c:pt>
              <c:pt idx="53">
                <c:v>4.5477948159816544</c:v>
              </c:pt>
              <c:pt idx="54">
                <c:v>7.2910269292902248</c:v>
              </c:pt>
              <c:pt idx="55">
                <c:v>5.8864918368673305</c:v>
              </c:pt>
              <c:pt idx="56">
                <c:v>6.6392791968190812</c:v>
              </c:pt>
              <c:pt idx="57">
                <c:v>8.2640549572185549</c:v>
              </c:pt>
              <c:pt idx="58">
                <c:v>15.124444982774406</c:v>
              </c:pt>
              <c:pt idx="59">
                <c:v>10.389229700605821</c:v>
              </c:pt>
              <c:pt idx="60">
                <c:v>6.0419323953897655</c:v>
              </c:pt>
              <c:pt idx="61">
                <c:v>12.083301066462486</c:v>
              </c:pt>
              <c:pt idx="62">
                <c:v>7.411684060097774</c:v>
              </c:pt>
              <c:pt idx="63">
                <c:v>7.7852759852239775</c:v>
              </c:pt>
              <c:pt idx="64">
                <c:v>5.6876426771705946</c:v>
              </c:pt>
              <c:pt idx="65">
                <c:v>9.7679368682832042</c:v>
              </c:pt>
              <c:pt idx="66">
                <c:v>7.7203731300206702</c:v>
              </c:pt>
              <c:pt idx="67">
                <c:v>7.4655044931466419</c:v>
              </c:pt>
              <c:pt idx="68">
                <c:v>6.0326573051501464</c:v>
              </c:pt>
              <c:pt idx="69">
                <c:v>6.106971286659217</c:v>
              </c:pt>
              <c:pt idx="70">
                <c:v>6.9510709402727633</c:v>
              </c:pt>
              <c:pt idx="71">
                <c:v>7.2021463810654458</c:v>
              </c:pt>
              <c:pt idx="72">
                <c:v>7.0404488999349137</c:v>
              </c:pt>
              <c:pt idx="73">
                <c:v>9.5119432343379628</c:v>
              </c:pt>
              <c:pt idx="74">
                <c:v>10.173077966305613</c:v>
              </c:pt>
              <c:pt idx="75">
                <c:v>5.185691491011009</c:v>
              </c:pt>
              <c:pt idx="76">
                <c:v>8.53931973791261</c:v>
              </c:pt>
              <c:pt idx="77">
                <c:v>6.3874905117459067</c:v>
              </c:pt>
              <c:pt idx="78">
                <c:v>6.1763452334482336</c:v>
              </c:pt>
              <c:pt idx="79">
                <c:v>6.1115010264315819</c:v>
              </c:pt>
              <c:pt idx="80">
                <c:v>6.2115254061078531</c:v>
              </c:pt>
              <c:pt idx="81">
                <c:v>10.552010578437024</c:v>
              </c:pt>
              <c:pt idx="82">
                <c:v>9.6392814827481281</c:v>
              </c:pt>
              <c:pt idx="83">
                <c:v>9.6252845418971695</c:v>
              </c:pt>
              <c:pt idx="84">
                <c:v>7.5121158063975546</c:v>
              </c:pt>
              <c:pt idx="85">
                <c:v>5.9807007935395404</c:v>
              </c:pt>
              <c:pt idx="86">
                <c:v>4.2467283583785811</c:v>
              </c:pt>
              <c:pt idx="87">
                <c:v>9.2419636009226487</c:v>
              </c:pt>
              <c:pt idx="88">
                <c:v>8.1985089098919381</c:v>
              </c:pt>
              <c:pt idx="89">
                <c:v>8.9787378150753518</c:v>
              </c:pt>
              <c:pt idx="90">
                <c:v>5.493406175183515</c:v>
              </c:pt>
              <c:pt idx="91">
                <c:v>6.7757263726868784</c:v>
              </c:pt>
              <c:pt idx="92">
                <c:v>6.2429985763627656</c:v>
              </c:pt>
              <c:pt idx="93">
                <c:v>6.6196359101992748</c:v>
              </c:pt>
              <c:pt idx="94">
                <c:v>10.31427168432424</c:v>
              </c:pt>
              <c:pt idx="95">
                <c:v>4.9154995395566194</c:v>
              </c:pt>
              <c:pt idx="96">
                <c:v>4.3135285963938701</c:v>
              </c:pt>
              <c:pt idx="97">
                <c:v>6.9687149428118431</c:v>
              </c:pt>
              <c:pt idx="98">
                <c:v>8.7745913019547892</c:v>
              </c:pt>
              <c:pt idx="99">
                <c:v>8.7812142184996027</c:v>
              </c:pt>
              <c:pt idx="100">
                <c:v>9.8494983942845131</c:v>
              </c:pt>
              <c:pt idx="101">
                <c:v>9.1749185846304293</c:v>
              </c:pt>
              <c:pt idx="102">
                <c:v>5.0997158661263224</c:v>
              </c:pt>
              <c:pt idx="103">
                <c:v>6.0439852254674662</c:v>
              </c:pt>
              <c:pt idx="104">
                <c:v>19.01695427100811</c:v>
              </c:pt>
              <c:pt idx="105">
                <c:v>6.0777647136954096</c:v>
              </c:pt>
              <c:pt idx="106">
                <c:v>4.2524594002560274</c:v>
              </c:pt>
              <c:pt idx="107">
                <c:v>6.6901332084856309</c:v>
              </c:pt>
              <c:pt idx="108">
                <c:v>17.895614004546132</c:v>
              </c:pt>
              <c:pt idx="109">
                <c:v>4.9605128270857897</c:v>
              </c:pt>
              <c:pt idx="110">
                <c:v>8.3993631488636069</c:v>
              </c:pt>
              <c:pt idx="111">
                <c:v>3.0451546247071031</c:v>
              </c:pt>
              <c:pt idx="112">
                <c:v>7.7512768108860213</c:v>
              </c:pt>
              <c:pt idx="113">
                <c:v>5.5277094468779389</c:v>
              </c:pt>
              <c:pt idx="114">
                <c:v>11.7715471026799</c:v>
              </c:pt>
              <c:pt idx="115">
                <c:v>7.3463645927830559</c:v>
              </c:pt>
              <c:pt idx="116">
                <c:v>5.2702617446792912</c:v>
              </c:pt>
              <c:pt idx="117">
                <c:v>5.8686020323079093</c:v>
              </c:pt>
              <c:pt idx="118">
                <c:v>4.307037369826511</c:v>
              </c:pt>
              <c:pt idx="119">
                <c:v>5.2877232822120943</c:v>
              </c:pt>
              <c:pt idx="120">
                <c:v>4.63812241338678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4F-4747-944D-47FE812F2A73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18'!$CG$49</c:f>
              </c:numRef>
            </c:plus>
            <c:minus>
              <c:numRef>
                <c:f>'Model 18'!$CG$49</c:f>
              </c:numRef>
            </c:minus>
          </c:errBars>
          <c:xVal>
            <c:numRef>
              <c:f>'Model 18'!$A$49</c:f>
            </c:numRef>
          </c:xVal>
          <c:yVal>
            <c:numRef>
              <c:f>'Model 18'!$B$49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4F-4747-944D-47FE812F2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19912"/>
        <c:axId val="714220304"/>
      </c:scatterChart>
      <c:valAx>
        <c:axId val="71421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4220304"/>
        <c:crossesAt val="0"/>
        <c:crossBetween val="midCat"/>
      </c:valAx>
      <c:valAx>
        <c:axId val="7142203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1991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</c:numLit>
          </c:cat>
          <c: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839-404A-A7D2-76A72FAD9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4221088"/>
        <c:axId val="714221480"/>
      </c:barChart>
      <c:catAx>
        <c:axId val="71422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0.22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4221480"/>
        <c:crossesAt val="0"/>
        <c:auto val="1"/>
        <c:lblAlgn val="ctr"/>
        <c:lblOffset val="100"/>
        <c:noMultiLvlLbl val="0"/>
      </c:catAx>
      <c:valAx>
        <c:axId val="714221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2108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6.5486625432542249</c:v>
              </c:pt>
              <c:pt idx="1">
                <c:v>12.440189720201026</c:v>
              </c:pt>
              <c:pt idx="2">
                <c:v>5.2668985674004167</c:v>
              </c:pt>
              <c:pt idx="3">
                <c:v>9.9416022079202087</c:v>
              </c:pt>
              <c:pt idx="4">
                <c:v>3.5805984372303601</c:v>
              </c:pt>
              <c:pt idx="5">
                <c:v>4.611067575349824</c:v>
              </c:pt>
              <c:pt idx="6">
                <c:v>10.463936702851218</c:v>
              </c:pt>
              <c:pt idx="7">
                <c:v>5.6887281394230635</c:v>
              </c:pt>
              <c:pt idx="8">
                <c:v>4.8437325058741836</c:v>
              </c:pt>
              <c:pt idx="9">
                <c:v>9.1918941675265273</c:v>
              </c:pt>
              <c:pt idx="10">
                <c:v>6.1258972982143005</c:v>
              </c:pt>
              <c:pt idx="11">
                <c:v>5.8332225151283978</c:v>
              </c:pt>
              <c:pt idx="12">
                <c:v>9.5129528638761869</c:v>
              </c:pt>
              <c:pt idx="13">
                <c:v>6.6716409393353748</c:v>
              </c:pt>
              <c:pt idx="14">
                <c:v>11.463702500142603</c:v>
              </c:pt>
              <c:pt idx="15">
                <c:v>3.3797608856429249</c:v>
              </c:pt>
              <c:pt idx="16">
                <c:v>5.6979841907081115</c:v>
              </c:pt>
              <c:pt idx="17">
                <c:v>5.4797866083770375</c:v>
              </c:pt>
              <c:pt idx="18">
                <c:v>7.4760440734062996</c:v>
              </c:pt>
              <c:pt idx="19">
                <c:v>6.4084575064730744</c:v>
              </c:pt>
              <c:pt idx="20">
                <c:v>6.7835905442640989</c:v>
              </c:pt>
              <c:pt idx="21">
                <c:v>8.0239482916726033</c:v>
              </c:pt>
              <c:pt idx="22">
                <c:v>6.1747437731713832</c:v>
              </c:pt>
              <c:pt idx="23">
                <c:v>3.8989637304600215</c:v>
              </c:pt>
              <c:pt idx="24">
                <c:v>5.3626990391103506</c:v>
              </c:pt>
              <c:pt idx="25">
                <c:v>5.8585067569811233</c:v>
              </c:pt>
              <c:pt idx="26">
                <c:v>9.4337697746386873</c:v>
              </c:pt>
              <c:pt idx="27">
                <c:v>8.0592803636258381</c:v>
              </c:pt>
              <c:pt idx="28">
                <c:v>9.3152913201491963</c:v>
              </c:pt>
              <c:pt idx="29">
                <c:v>10.302250482998847</c:v>
              </c:pt>
              <c:pt idx="30">
                <c:v>6.059627980007587</c:v>
              </c:pt>
              <c:pt idx="31">
                <c:v>8.0688505566454154</c:v>
              </c:pt>
              <c:pt idx="32">
                <c:v>8.2546077593164497</c:v>
              </c:pt>
              <c:pt idx="33">
                <c:v>3.2770459184506291</c:v>
              </c:pt>
              <c:pt idx="34">
                <c:v>8.8916001328839194</c:v>
              </c:pt>
              <c:pt idx="35">
                <c:v>9.2705533641819642</c:v>
              </c:pt>
              <c:pt idx="36">
                <c:v>8.0519618821436847</c:v>
              </c:pt>
              <c:pt idx="37">
                <c:v>5.9224227577565296</c:v>
              </c:pt>
              <c:pt idx="38">
                <c:v>9.6373611419418452</c:v>
              </c:pt>
              <c:pt idx="39">
                <c:v>7.8518941331867893</c:v>
              </c:pt>
              <c:pt idx="40">
                <c:v>4.2944332765278901</c:v>
              </c:pt>
              <c:pt idx="41">
                <c:v>5.1547412466394871</c:v>
              </c:pt>
              <c:pt idx="42">
                <c:v>3.5229869806951633</c:v>
              </c:pt>
              <c:pt idx="43">
                <c:v>4.3955806832228861</c:v>
              </c:pt>
              <c:pt idx="44">
                <c:v>8.3823652669993116</c:v>
              </c:pt>
              <c:pt idx="45">
                <c:v>12.767789800677576</c:v>
              </c:pt>
              <c:pt idx="46">
                <c:v>6.3059671061325258</c:v>
              </c:pt>
              <c:pt idx="47">
                <c:v>5.0099376612153046</c:v>
              </c:pt>
              <c:pt idx="48">
                <c:v>11.371495527612534</c:v>
              </c:pt>
              <c:pt idx="49">
                <c:v>12.130417075118498</c:v>
              </c:pt>
              <c:pt idx="50">
                <c:v>5.8025372426917619</c:v>
              </c:pt>
              <c:pt idx="51">
                <c:v>3.96689113304007</c:v>
              </c:pt>
              <c:pt idx="52">
                <c:v>4.3265240275500085</c:v>
              </c:pt>
              <c:pt idx="53">
                <c:v>4.5477948159816544</c:v>
              </c:pt>
              <c:pt idx="54">
                <c:v>7.2910269292902248</c:v>
              </c:pt>
              <c:pt idx="55">
                <c:v>5.8864918368673305</c:v>
              </c:pt>
              <c:pt idx="56">
                <c:v>6.6392791968190812</c:v>
              </c:pt>
              <c:pt idx="57">
                <c:v>8.2640549572185549</c:v>
              </c:pt>
              <c:pt idx="58">
                <c:v>15.124444982774406</c:v>
              </c:pt>
              <c:pt idx="59">
                <c:v>10.389229700605821</c:v>
              </c:pt>
              <c:pt idx="60">
                <c:v>6.0419323953897655</c:v>
              </c:pt>
              <c:pt idx="61">
                <c:v>12.083301066462486</c:v>
              </c:pt>
              <c:pt idx="62">
                <c:v>7.411684060097774</c:v>
              </c:pt>
              <c:pt idx="63">
                <c:v>7.7852759852239775</c:v>
              </c:pt>
              <c:pt idx="64">
                <c:v>5.6876426771705946</c:v>
              </c:pt>
              <c:pt idx="65">
                <c:v>9.7679368682832042</c:v>
              </c:pt>
              <c:pt idx="66">
                <c:v>7.7203731300206702</c:v>
              </c:pt>
              <c:pt idx="67">
                <c:v>7.4655044931466419</c:v>
              </c:pt>
              <c:pt idx="68">
                <c:v>6.0326573051501464</c:v>
              </c:pt>
              <c:pt idx="69">
                <c:v>6.106971286659217</c:v>
              </c:pt>
              <c:pt idx="70">
                <c:v>6.9510709402727633</c:v>
              </c:pt>
              <c:pt idx="71">
                <c:v>7.2021463810654458</c:v>
              </c:pt>
              <c:pt idx="72">
                <c:v>7.0404488999349137</c:v>
              </c:pt>
              <c:pt idx="73">
                <c:v>9.5119432343379628</c:v>
              </c:pt>
              <c:pt idx="74">
                <c:v>10.173077966305613</c:v>
              </c:pt>
              <c:pt idx="75">
                <c:v>5.185691491011009</c:v>
              </c:pt>
              <c:pt idx="76">
                <c:v>8.53931973791261</c:v>
              </c:pt>
              <c:pt idx="77">
                <c:v>6.3874905117459067</c:v>
              </c:pt>
              <c:pt idx="78">
                <c:v>6.1763452334482336</c:v>
              </c:pt>
              <c:pt idx="79">
                <c:v>6.1115010264315819</c:v>
              </c:pt>
              <c:pt idx="80">
                <c:v>6.2115254061078531</c:v>
              </c:pt>
              <c:pt idx="81">
                <c:v>10.552010578437024</c:v>
              </c:pt>
              <c:pt idx="82">
                <c:v>9.6392814827481281</c:v>
              </c:pt>
              <c:pt idx="83">
                <c:v>9.6252845418971695</c:v>
              </c:pt>
              <c:pt idx="84">
                <c:v>7.5121158063975546</c:v>
              </c:pt>
              <c:pt idx="85">
                <c:v>5.9807007935395404</c:v>
              </c:pt>
              <c:pt idx="86">
                <c:v>4.2467283583785811</c:v>
              </c:pt>
              <c:pt idx="87">
                <c:v>9.2419636009226487</c:v>
              </c:pt>
              <c:pt idx="88">
                <c:v>8.1985089098919381</c:v>
              </c:pt>
              <c:pt idx="89">
                <c:v>8.9787378150753518</c:v>
              </c:pt>
              <c:pt idx="90">
                <c:v>5.493406175183515</c:v>
              </c:pt>
              <c:pt idx="91">
                <c:v>6.7757263726868784</c:v>
              </c:pt>
              <c:pt idx="92">
                <c:v>6.2429985763627656</c:v>
              </c:pt>
              <c:pt idx="93">
                <c:v>6.6196359101992748</c:v>
              </c:pt>
              <c:pt idx="94">
                <c:v>10.31427168432424</c:v>
              </c:pt>
              <c:pt idx="95">
                <c:v>4.9154995395566194</c:v>
              </c:pt>
              <c:pt idx="96">
                <c:v>4.3135285963938701</c:v>
              </c:pt>
              <c:pt idx="97">
                <c:v>6.9687149428118431</c:v>
              </c:pt>
              <c:pt idx="98">
                <c:v>8.7745913019547892</c:v>
              </c:pt>
              <c:pt idx="99">
                <c:v>8.7812142184996027</c:v>
              </c:pt>
              <c:pt idx="100">
                <c:v>9.8494983942845131</c:v>
              </c:pt>
              <c:pt idx="101">
                <c:v>9.1749185846304293</c:v>
              </c:pt>
              <c:pt idx="102">
                <c:v>5.0997158661263224</c:v>
              </c:pt>
              <c:pt idx="103">
                <c:v>6.0439852254674662</c:v>
              </c:pt>
              <c:pt idx="104">
                <c:v>19.01695427100811</c:v>
              </c:pt>
              <c:pt idx="105">
                <c:v>6.0777647136954096</c:v>
              </c:pt>
              <c:pt idx="106">
                <c:v>4.2524594002560274</c:v>
              </c:pt>
              <c:pt idx="107">
                <c:v>6.6901332084856309</c:v>
              </c:pt>
              <c:pt idx="108">
                <c:v>17.895614004546132</c:v>
              </c:pt>
              <c:pt idx="109">
                <c:v>4.9605128270857897</c:v>
              </c:pt>
              <c:pt idx="110">
                <c:v>8.3993631488636069</c:v>
              </c:pt>
              <c:pt idx="111">
                <c:v>3.0451546247071031</c:v>
              </c:pt>
              <c:pt idx="112">
                <c:v>7.7512768108860213</c:v>
              </c:pt>
              <c:pt idx="113">
                <c:v>5.5277094468779389</c:v>
              </c:pt>
              <c:pt idx="114">
                <c:v>11.7715471026799</c:v>
              </c:pt>
              <c:pt idx="115">
                <c:v>7.3463645927830559</c:v>
              </c:pt>
              <c:pt idx="116">
                <c:v>5.2702617446792912</c:v>
              </c:pt>
              <c:pt idx="117">
                <c:v>5.8686020323079093</c:v>
              </c:pt>
              <c:pt idx="118">
                <c:v>4.307037369826511</c:v>
              </c:pt>
              <c:pt idx="119">
                <c:v>5.2877232822120943</c:v>
              </c:pt>
              <c:pt idx="120">
                <c:v>4.63812241338678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14-4525-9684-69F25E797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222264"/>
        <c:axId val="714668672"/>
      </c:scatterChart>
      <c:valAx>
        <c:axId val="714222264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4668672"/>
        <c:crossesAt val="-8"/>
        <c:crossBetween val="midCat"/>
      </c:valAx>
      <c:valAx>
        <c:axId val="714668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222264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-8.40</c:v>
              </c:pt>
              <c:pt idx="1">
                <c:v>-7.56</c:v>
              </c:pt>
              <c:pt idx="2">
                <c:v>-6.72</c:v>
              </c:pt>
              <c:pt idx="3">
                <c:v>-5.88</c:v>
              </c:pt>
              <c:pt idx="4">
                <c:v>-5.04</c:v>
              </c:pt>
              <c:pt idx="5">
                <c:v>-4.20</c:v>
              </c:pt>
              <c:pt idx="6">
                <c:v>-3.36</c:v>
              </c:pt>
              <c:pt idx="7">
                <c:v>-2.52</c:v>
              </c:pt>
              <c:pt idx="8">
                <c:v>-1.68</c:v>
              </c:pt>
              <c:pt idx="9">
                <c:v>-0.84</c:v>
              </c:pt>
              <c:pt idx="10">
                <c:v>0.00</c:v>
              </c:pt>
              <c:pt idx="11">
                <c:v>0.84</c:v>
              </c:pt>
              <c:pt idx="12">
                <c:v>1.68</c:v>
              </c:pt>
              <c:pt idx="13">
                <c:v>2.52</c:v>
              </c:pt>
              <c:pt idx="14">
                <c:v>3.36</c:v>
              </c:pt>
              <c:pt idx="15">
                <c:v>4.20</c:v>
              </c:pt>
              <c:pt idx="16">
                <c:v>5.04</c:v>
              </c:pt>
              <c:pt idx="17">
                <c:v>5.88</c:v>
              </c:pt>
              <c:pt idx="18">
                <c:v>6.72</c:v>
              </c:pt>
              <c:pt idx="19">
                <c:v>7.56</c:v>
              </c:pt>
              <c:pt idx="20">
                <c:v>8.40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2</c:v>
              </c:pt>
              <c:pt idx="4">
                <c:v>6</c:v>
              </c:pt>
              <c:pt idx="5">
                <c:v>3</c:v>
              </c:pt>
              <c:pt idx="6">
                <c:v>5</c:v>
              </c:pt>
              <c:pt idx="7">
                <c:v>15</c:v>
              </c:pt>
              <c:pt idx="8">
                <c:v>10</c:v>
              </c:pt>
              <c:pt idx="9">
                <c:v>21</c:v>
              </c:pt>
              <c:pt idx="10">
                <c:v>12</c:v>
              </c:pt>
              <c:pt idx="11">
                <c:v>9</c:v>
              </c:pt>
              <c:pt idx="12">
                <c:v>8</c:v>
              </c:pt>
              <c:pt idx="13">
                <c:v>6</c:v>
              </c:pt>
              <c:pt idx="14">
                <c:v>10</c:v>
              </c:pt>
              <c:pt idx="15">
                <c:v>4</c:v>
              </c:pt>
              <c:pt idx="16">
                <c:v>2</c:v>
              </c:pt>
              <c:pt idx="17">
                <c:v>0</c:v>
              </c:pt>
              <c:pt idx="18">
                <c:v>4</c:v>
              </c:pt>
              <c:pt idx="19">
                <c:v>2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27-4D5D-B227-C9A35197EAB4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-8.40</c:v>
              </c:pt>
              <c:pt idx="1">
                <c:v>-7.56</c:v>
              </c:pt>
              <c:pt idx="2">
                <c:v>-6.72</c:v>
              </c:pt>
              <c:pt idx="3">
                <c:v>-5.88</c:v>
              </c:pt>
              <c:pt idx="4">
                <c:v>-5.04</c:v>
              </c:pt>
              <c:pt idx="5">
                <c:v>-4.20</c:v>
              </c:pt>
              <c:pt idx="6">
                <c:v>-3.36</c:v>
              </c:pt>
              <c:pt idx="7">
                <c:v>-2.52</c:v>
              </c:pt>
              <c:pt idx="8">
                <c:v>-1.68</c:v>
              </c:pt>
              <c:pt idx="9">
                <c:v>-0.84</c:v>
              </c:pt>
              <c:pt idx="10">
                <c:v>0.00</c:v>
              </c:pt>
              <c:pt idx="11">
                <c:v>0.84</c:v>
              </c:pt>
              <c:pt idx="12">
                <c:v>1.68</c:v>
              </c:pt>
              <c:pt idx="13">
                <c:v>2.52</c:v>
              </c:pt>
              <c:pt idx="14">
                <c:v>3.36</c:v>
              </c:pt>
              <c:pt idx="15">
                <c:v>4.20</c:v>
              </c:pt>
              <c:pt idx="16">
                <c:v>5.04</c:v>
              </c:pt>
              <c:pt idx="17">
                <c:v>5.88</c:v>
              </c:pt>
              <c:pt idx="18">
                <c:v>6.72</c:v>
              </c:pt>
              <c:pt idx="19">
                <c:v>7.56</c:v>
              </c:pt>
              <c:pt idx="20">
                <c:v>8.40</c:v>
              </c:pt>
            </c:strLit>
          </c:cat>
          <c:val>
            <c:numLit>
              <c:formatCode>General</c:formatCode>
              <c:ptCount val="21"/>
              <c:pt idx="0">
                <c:v>0.35538864645460533</c:v>
              </c:pt>
              <c:pt idx="1">
                <c:v>0.70366965126258163</c:v>
              </c:pt>
              <c:pt idx="2">
                <c:v>1.2965931092927412</c:v>
              </c:pt>
              <c:pt idx="3">
                <c:v>2.2233561028101576</c:v>
              </c:pt>
              <c:pt idx="4">
                <c:v>3.5480153856712722</c:v>
              </c:pt>
              <c:pt idx="5">
                <c:v>5.2690672362521855</c:v>
              </c:pt>
              <c:pt idx="6">
                <c:v>7.2820607760740472</c:v>
              </c:pt>
              <c:pt idx="7">
                <c:v>9.3658588812256909</c:v>
              </c:pt>
              <c:pt idx="8">
                <c:v>11.210216879841735</c:v>
              </c:pt>
              <c:pt idx="9">
                <c:v>12.486874864074949</c:v>
              </c:pt>
              <c:pt idx="10">
                <c:v>12.943954907719721</c:v>
              </c:pt>
              <c:pt idx="11">
                <c:v>12.486874864074935</c:v>
              </c:pt>
              <c:pt idx="12">
                <c:v>11.210216879841738</c:v>
              </c:pt>
              <c:pt idx="13">
                <c:v>9.3658588812257051</c:v>
              </c:pt>
              <c:pt idx="14">
                <c:v>7.282060776074033</c:v>
              </c:pt>
              <c:pt idx="15">
                <c:v>5.269067236252198</c:v>
              </c:pt>
              <c:pt idx="16">
                <c:v>3.5480153856712775</c:v>
              </c:pt>
              <c:pt idx="17">
                <c:v>2.2233561028101434</c:v>
              </c:pt>
              <c:pt idx="18">
                <c:v>1.2965931092927434</c:v>
              </c:pt>
              <c:pt idx="19">
                <c:v>0.70366965126260084</c:v>
              </c:pt>
              <c:pt idx="20">
                <c:v>0.35538864645459967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C27-4D5D-B227-C9A35197E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4669456"/>
        <c:axId val="714669848"/>
      </c:barChart>
      <c:catAx>
        <c:axId val="71466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69848"/>
        <c:crosses val="autoZero"/>
        <c:auto val="1"/>
        <c:lblAlgn val="ctr"/>
        <c:lblOffset val="100"/>
        <c:noMultiLvlLbl val="0"/>
      </c:catAx>
      <c:valAx>
        <c:axId val="7146698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66945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-2.2569912751749155</c:v>
              </c:pt>
              <c:pt idx="1">
                <c:v>-2.0062665065303658</c:v>
              </c:pt>
              <c:pt idx="2">
                <c:v>-1.8759768582398486</c:v>
              </c:pt>
              <c:pt idx="3">
                <c:v>-1.736536790701217</c:v>
              </c:pt>
              <c:pt idx="4">
                <c:v>-1.7088532047835487</c:v>
              </c:pt>
              <c:pt idx="5">
                <c:v>-1.6320207988905242</c:v>
              </c:pt>
              <c:pt idx="6">
                <c:v>-1.6160057066515017</c:v>
              </c:pt>
              <c:pt idx="7">
                <c:v>-1.5354924422712783</c:v>
              </c:pt>
              <c:pt idx="8">
                <c:v>-1.4915853758566178</c:v>
              </c:pt>
              <c:pt idx="9">
                <c:v>-1.2916896832549498</c:v>
              </c:pt>
              <c:pt idx="10">
                <c:v>-1.2851580129534812</c:v>
              </c:pt>
              <c:pt idx="11">
                <c:v>-1.2121999550034608</c:v>
              </c:pt>
              <c:pt idx="12">
                <c:v>-1.2083595617225247</c:v>
              </c:pt>
              <c:pt idx="13">
                <c:v>-1.1856007473278343</c:v>
              </c:pt>
              <c:pt idx="14">
                <c:v>-1.0577733313384812</c:v>
              </c:pt>
              <c:pt idx="15">
                <c:v>-1.0128657840078894</c:v>
              </c:pt>
              <c:pt idx="16">
                <c:v>-0.94603431802724647</c:v>
              </c:pt>
              <c:pt idx="17">
                <c:v>-0.88614731628706245</c:v>
              </c:pt>
              <c:pt idx="18">
                <c:v>-0.8555189426191474</c:v>
              </c:pt>
              <c:pt idx="19">
                <c:v>-0.84791444300016061</c:v>
              </c:pt>
              <c:pt idx="20">
                <c:v>-0.84249908537483775</c:v>
              </c:pt>
              <c:pt idx="21">
                <c:v>-0.8214638557694256</c:v>
              </c:pt>
              <c:pt idx="22">
                <c:v>-0.80608915047230945</c:v>
              </c:pt>
              <c:pt idx="23">
                <c:v>-0.79847857911718911</c:v>
              </c:pt>
              <c:pt idx="24">
                <c:v>-0.78115788032058642</c:v>
              </c:pt>
              <c:pt idx="25">
                <c:v>-0.71954016024340794</c:v>
              </c:pt>
              <c:pt idx="26">
                <c:v>-0.7155255087142538</c:v>
              </c:pt>
              <c:pt idx="27">
                <c:v>-0.70005761680528833</c:v>
              </c:pt>
              <c:pt idx="28">
                <c:v>-0.6944114716643246</c:v>
              </c:pt>
              <c:pt idx="29">
                <c:v>-0.69413099094937991</c:v>
              </c:pt>
              <c:pt idx="30">
                <c:v>-0.67867678505545359</c:v>
              </c:pt>
              <c:pt idx="31">
                <c:v>-0.67753622065517971</c:v>
              </c:pt>
              <c:pt idx="32">
                <c:v>-0.63191277637979704</c:v>
              </c:pt>
              <c:pt idx="33">
                <c:v>-0.6295671727456662</c:v>
              </c:pt>
              <c:pt idx="34">
                <c:v>-0.61734189106694692</c:v>
              </c:pt>
              <c:pt idx="35">
                <c:v>-0.57273364145419203</c:v>
              </c:pt>
              <c:pt idx="36">
                <c:v>-0.53968228532835538</c:v>
              </c:pt>
              <c:pt idx="37">
                <c:v>-0.53319841262101897</c:v>
              </c:pt>
              <c:pt idx="38">
                <c:v>-0.49531297710927641</c:v>
              </c:pt>
              <c:pt idx="39">
                <c:v>-0.46462941731852475</c:v>
              </c:pt>
              <c:pt idx="40">
                <c:v>-0.41738330107786592</c:v>
              </c:pt>
              <c:pt idx="41">
                <c:v>-0.40614373658045411</c:v>
              </c:pt>
              <c:pt idx="42">
                <c:v>-0.38138510627506239</c:v>
              </c:pt>
              <c:pt idx="43">
                <c:v>-0.36961341098057665</c:v>
              </c:pt>
              <c:pt idx="44">
                <c:v>-0.33569823904296542</c:v>
              </c:pt>
              <c:pt idx="45">
                <c:v>-0.31608375701429658</c:v>
              </c:pt>
              <c:pt idx="46">
                <c:v>-0.3153752526104634</c:v>
              </c:pt>
              <c:pt idx="47">
                <c:v>-0.31442495351120442</c:v>
              </c:pt>
              <c:pt idx="48">
                <c:v>-0.30036714510793994</c:v>
              </c:pt>
              <c:pt idx="49">
                <c:v>-0.26971161728861104</c:v>
              </c:pt>
              <c:pt idx="50">
                <c:v>-0.24161102844878851</c:v>
              </c:pt>
              <c:pt idx="51">
                <c:v>-0.22705163033655443</c:v>
              </c:pt>
              <c:pt idx="52">
                <c:v>-0.22356896703098186</c:v>
              </c:pt>
              <c:pt idx="53">
                <c:v>-0.18829814390576888</c:v>
              </c:pt>
              <c:pt idx="54">
                <c:v>-0.17614016338484023</c:v>
              </c:pt>
              <c:pt idx="55">
                <c:v>-0.17559332623171281</c:v>
              </c:pt>
              <c:pt idx="56">
                <c:v>-0.16912373422052895</c:v>
              </c:pt>
              <c:pt idx="57">
                <c:v>-0.15800069038233291</c:v>
              </c:pt>
              <c:pt idx="58">
                <c:v>-0.15462912763698719</c:v>
              </c:pt>
              <c:pt idx="59">
                <c:v>-0.15200726381513999</c:v>
              </c:pt>
              <c:pt idx="60">
                <c:v>-0.14880392035439735</c:v>
              </c:pt>
              <c:pt idx="61">
                <c:v>-0.14770192577005403</c:v>
              </c:pt>
              <c:pt idx="62">
                <c:v>-0.14744118812521403</c:v>
              </c:pt>
              <c:pt idx="63">
                <c:v>-0.12838140088663993</c:v>
              </c:pt>
              <c:pt idx="64">
                <c:v>-0.11815156228357487</c:v>
              </c:pt>
              <c:pt idx="65">
                <c:v>-9.1892740382540694E-2</c:v>
              </c:pt>
              <c:pt idx="66">
                <c:v>-8.4801356641757517E-2</c:v>
              </c:pt>
              <c:pt idx="67">
                <c:v>-6.5678481913880038E-2</c:v>
              </c:pt>
              <c:pt idx="68">
                <c:v>-1.1134235270493969E-2</c:v>
              </c:pt>
              <c:pt idx="69">
                <c:v>1.4487280772666842E-2</c:v>
              </c:pt>
              <c:pt idx="70">
                <c:v>2.3246393024824945E-2</c:v>
              </c:pt>
              <c:pt idx="71">
                <c:v>6.3728365994659072E-2</c:v>
              </c:pt>
              <c:pt idx="72">
                <c:v>0.11257009336149655</c:v>
              </c:pt>
              <c:pt idx="73">
                <c:v>0.11264940535110321</c:v>
              </c:pt>
              <c:pt idx="74">
                <c:v>0.11606400760571386</c:v>
              </c:pt>
              <c:pt idx="75">
                <c:v>0.16249635061004347</c:v>
              </c:pt>
              <c:pt idx="76">
                <c:v>0.18654037310489086</c:v>
              </c:pt>
              <c:pt idx="77">
                <c:v>0.21503570616642487</c:v>
              </c:pt>
              <c:pt idx="78">
                <c:v>0.22760957574356511</c:v>
              </c:pt>
              <c:pt idx="79">
                <c:v>0.23692019998245265</c:v>
              </c:pt>
              <c:pt idx="80">
                <c:v>0.24792443884905549</c:v>
              </c:pt>
              <c:pt idx="81">
                <c:v>0.26719549733077397</c:v>
              </c:pt>
              <c:pt idx="82">
                <c:v>0.35296335719041155</c:v>
              </c:pt>
              <c:pt idx="83">
                <c:v>0.37004890799192253</c:v>
              </c:pt>
              <c:pt idx="84">
                <c:v>0.41508481740928427</c:v>
              </c:pt>
              <c:pt idx="85">
                <c:v>0.48624077403849414</c:v>
              </c:pt>
              <c:pt idx="86">
                <c:v>0.55208191904585802</c:v>
              </c:pt>
              <c:pt idx="87">
                <c:v>0.55793526902470214</c:v>
              </c:pt>
              <c:pt idx="88">
                <c:v>0.55897997924821496</c:v>
              </c:pt>
              <c:pt idx="89">
                <c:v>0.59004515115438227</c:v>
              </c:pt>
              <c:pt idx="90">
                <c:v>0.64195285842554417</c:v>
              </c:pt>
              <c:pt idx="91">
                <c:v>0.64772684274947123</c:v>
              </c:pt>
              <c:pt idx="92">
                <c:v>0.69677812310590814</c:v>
              </c:pt>
              <c:pt idx="93">
                <c:v>0.79133502366250852</c:v>
              </c:pt>
              <c:pt idx="94">
                <c:v>0.83822983364431503</c:v>
              </c:pt>
              <c:pt idx="95">
                <c:v>0.87002894689622301</c:v>
              </c:pt>
              <c:pt idx="96">
                <c:v>0.87437197741663319</c:v>
              </c:pt>
              <c:pt idx="97">
                <c:v>0.9308496187165729</c:v>
              </c:pt>
              <c:pt idx="98">
                <c:v>0.9456785684874589</c:v>
              </c:pt>
              <c:pt idx="99">
                <c:v>0.97828391347229116</c:v>
              </c:pt>
              <c:pt idx="100">
                <c:v>1.0013778223692829</c:v>
              </c:pt>
              <c:pt idx="101">
                <c:v>1.0229290023104125</c:v>
              </c:pt>
              <c:pt idx="102">
                <c:v>1.0340888178134835</c:v>
              </c:pt>
              <c:pt idx="103">
                <c:v>1.0484909850411723</c:v>
              </c:pt>
              <c:pt idx="104">
                <c:v>1.0724691746766761</c:v>
              </c:pt>
              <c:pt idx="105">
                <c:v>1.1292732013657836</c:v>
              </c:pt>
              <c:pt idx="106">
                <c:v>1.1502373955034153</c:v>
              </c:pt>
              <c:pt idx="107">
                <c:v>1.1677712340415514</c:v>
              </c:pt>
              <c:pt idx="108">
                <c:v>1.2754469144558904</c:v>
              </c:pt>
              <c:pt idx="109">
                <c:v>1.3667212222020626</c:v>
              </c:pt>
              <c:pt idx="110">
                <c:v>1.3780820722590865</c:v>
              </c:pt>
              <c:pt idx="111">
                <c:v>1.437240704493878</c:v>
              </c:pt>
              <c:pt idx="112">
                <c:v>1.5678139081872888</c:v>
              </c:pt>
              <c:pt idx="113">
                <c:v>1.5938104499124743</c:v>
              </c:pt>
              <c:pt idx="114">
                <c:v>2.0181151377935556</c:v>
              </c:pt>
              <c:pt idx="115">
                <c:v>2.07448968336824</c:v>
              </c:pt>
              <c:pt idx="116">
                <c:v>2.1930184070210008</c:v>
              </c:pt>
              <c:pt idx="117">
                <c:v>2.2228477161147508</c:v>
              </c:pt>
              <c:pt idx="118">
                <c:v>2.3512349181689465</c:v>
              </c:pt>
              <c:pt idx="119">
                <c:v>2.4423326543471564</c:v>
              </c:pt>
              <c:pt idx="120">
                <c:v>2.6662593492951441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41-4884-A945-0DADB4DB65B4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xVal>
          <c:yVal>
            <c:numLit>
              <c:formatCode>General</c:formatCode>
              <c:ptCount val="121"/>
              <c:pt idx="0">
                <c:v>-2.4000363771273889</c:v>
              </c:pt>
              <c:pt idx="1">
                <c:v>-2.1346833339130651</c:v>
              </c:pt>
              <c:pt idx="2">
                <c:v>-1.9670250071019253</c:v>
              </c:pt>
              <c:pt idx="3">
                <c:v>-1.8413262001372352</c:v>
              </c:pt>
              <c:pt idx="4">
                <c:v>-1.7393841569195561</c:v>
              </c:pt>
              <c:pt idx="5">
                <c:v>-1.6528536325170067</c:v>
              </c:pt>
              <c:pt idx="6">
                <c:v>-1.5771800660678663</c:v>
              </c:pt>
              <c:pt idx="7">
                <c:v>-1.5095920899053832</c:v>
              </c:pt>
              <c:pt idx="8">
                <c:v>-1.4482720415077504</c:v>
              </c:pt>
              <c:pt idx="9">
                <c:v>-1.3919602799625963</c:v>
              </c:pt>
              <c:pt idx="10">
                <c:v>-1.3397462093910992</c:v>
              </c:pt>
              <c:pt idx="11">
                <c:v>-1.2909491476822752</c:v>
              </c:pt>
              <c:pt idx="12">
                <c:v>-1.2450462387740626</c:v>
              </c:pt>
              <c:pt idx="13">
                <c:v>-1.2016266878828095</c:v>
              </c:pt>
              <c:pt idx="14">
                <c:v>-1.1603615380941534</c:v>
              </c:pt>
              <c:pt idx="15">
                <c:v>-1.1209830393526969</c:v>
              </c:pt>
              <c:pt idx="16">
                <c:v>-1.0832701634896718</c:v>
              </c:pt>
              <c:pt idx="17">
                <c:v>-1.0470381848293486</c:v>
              </c:pt>
              <c:pt idx="18">
                <c:v>-1.0121310253729572</c:v>
              </c:pt>
              <c:pt idx="19">
                <c:v>-0.97841552572001234</c:v>
              </c:pt>
              <c:pt idx="20">
                <c:v>-0.94577708618931966</c:v>
              </c:pt>
              <c:pt idx="21">
                <c:v>-0.91411630141447586</c:v>
              </c:pt>
              <c:pt idx="22">
                <c:v>-0.88334632750869224</c:v>
              </c:pt>
              <c:pt idx="23">
                <c:v>-0.85339079766343007</c:v>
              </c:pt>
              <c:pt idx="24">
                <c:v>-0.82418215399637573</c:v>
              </c:pt>
              <c:pt idx="25">
                <c:v>-0.79566029928393001</c:v>
              </c:pt>
              <c:pt idx="26">
                <c:v>-0.76777149733342365</c:v>
              </c:pt>
              <c:pt idx="27">
                <c:v>-0.74046746864157031</c:v>
              </c:pt>
              <c:pt idx="28">
                <c:v>-0.7137046409102612</c:v>
              </c:pt>
              <c:pt idx="29">
                <c:v>-0.6874435234498768</c:v>
              </c:pt>
              <c:pt idx="30">
                <c:v>-0.66164818150675131</c:v>
              </c:pt>
              <c:pt idx="31">
                <c:v>-0.63628579179910749</c:v>
              </c:pt>
              <c:pt idx="32">
                <c:v>-0.6113262645170503</c:v>
              </c:pt>
              <c:pt idx="33">
                <c:v>-0.58674192007634718</c:v>
              </c:pt>
              <c:pt idx="34">
                <c:v>-0.56250721125482239</c:v>
              </c:pt>
              <c:pt idx="35">
                <c:v>-0.53859848315853021</c:v>
              </c:pt>
              <c:pt idx="36">
                <c:v>-0.51499376488951132</c:v>
              </c:pt>
              <c:pt idx="37">
                <c:v>-0.49167258791135166</c:v>
              </c:pt>
              <c:pt idx="38">
                <c:v>-0.46861582700232868</c:v>
              </c:pt>
              <c:pt idx="39">
                <c:v>-0.44580556040067632</c:v>
              </c:pt>
              <c:pt idx="40">
                <c:v>-0.42322494632168806</c:v>
              </c:pt>
              <c:pt idx="41">
                <c:v>-0.40085811349192302</c:v>
              </c:pt>
              <c:pt idx="42">
                <c:v>-0.37869006372459074</c:v>
              </c:pt>
              <c:pt idx="43">
                <c:v>-0.35670658487001189</c:v>
              </c:pt>
              <c:pt idx="44">
                <c:v>-0.33489417272961575</c:v>
              </c:pt>
              <c:pt idx="45">
                <c:v>-0.31323996073202737</c:v>
              </c:pt>
              <c:pt idx="46">
                <c:v>-0.29173165634387793</c:v>
              </c:pt>
              <c:pt idx="47">
                <c:v>-0.27035748333275261</c:v>
              </c:pt>
              <c:pt idx="48">
                <c:v>-0.24910612912047844</c:v>
              </c:pt>
              <c:pt idx="49">
                <c:v>-0.22796669656603191</c:v>
              </c:pt>
              <c:pt idx="50">
                <c:v>-0.20692865960210596</c:v>
              </c:pt>
              <c:pt idx="51">
                <c:v>-0.18598182222058135</c:v>
              </c:pt>
              <c:pt idx="52">
                <c:v>-0.16511628036201545</c:v>
              </c:pt>
              <c:pt idx="53">
                <c:v>-0.14432238631460395</c:v>
              </c:pt>
              <c:pt idx="54">
                <c:v>-0.12359071527033426</c:v>
              </c:pt>
              <c:pt idx="55">
                <c:v>-0.10291203372144431</c:v>
              </c:pt>
              <c:pt idx="56">
                <c:v>-8.2277269409773535E-2</c:v>
              </c:pt>
              <c:pt idx="57">
                <c:v>-6.1677482565939065E-2</c:v>
              </c:pt>
              <c:pt idx="58">
                <c:v>-4.1103838195111958E-2</c:v>
              </c:pt>
              <c:pt idx="59">
                <c:v>-2.0547579182015441E-2</c:v>
              </c:pt>
              <c:pt idx="60">
                <c:v>0</c:v>
              </c:pt>
              <c:pt idx="61">
                <c:v>2.0547579182015441E-2</c:v>
              </c:pt>
              <c:pt idx="62">
                <c:v>4.1103838195111958E-2</c:v>
              </c:pt>
              <c:pt idx="63">
                <c:v>6.1677482565939065E-2</c:v>
              </c:pt>
              <c:pt idx="64">
                <c:v>8.2277269409773673E-2</c:v>
              </c:pt>
              <c:pt idx="65">
                <c:v>0.10291203372144446</c:v>
              </c:pt>
              <c:pt idx="66">
                <c:v>0.1235907152703344</c:v>
              </c:pt>
              <c:pt idx="67">
                <c:v>0.14432238631460381</c:v>
              </c:pt>
              <c:pt idx="68">
                <c:v>0.16511628036201531</c:v>
              </c:pt>
              <c:pt idx="69">
                <c:v>0.18598182222058121</c:v>
              </c:pt>
              <c:pt idx="70">
                <c:v>0.20692865960210596</c:v>
              </c:pt>
              <c:pt idx="71">
                <c:v>0.22796669656603191</c:v>
              </c:pt>
              <c:pt idx="72">
                <c:v>0.24910612912047844</c:v>
              </c:pt>
              <c:pt idx="73">
                <c:v>0.27035748333275261</c:v>
              </c:pt>
              <c:pt idx="74">
                <c:v>0.29173165634387793</c:v>
              </c:pt>
              <c:pt idx="75">
                <c:v>0.31323996073202737</c:v>
              </c:pt>
              <c:pt idx="76">
                <c:v>0.33489417272961586</c:v>
              </c:pt>
              <c:pt idx="77">
                <c:v>0.35670658487001194</c:v>
              </c:pt>
              <c:pt idx="78">
                <c:v>0.37869006372459091</c:v>
              </c:pt>
              <c:pt idx="79">
                <c:v>0.40085811349192285</c:v>
              </c:pt>
              <c:pt idx="80">
                <c:v>0.42322494632168789</c:v>
              </c:pt>
              <c:pt idx="81">
                <c:v>0.4458055604006762</c:v>
              </c:pt>
              <c:pt idx="82">
                <c:v>0.46861582700232868</c:v>
              </c:pt>
              <c:pt idx="83">
                <c:v>0.49167258791135166</c:v>
              </c:pt>
              <c:pt idx="84">
                <c:v>0.51499376488951132</c:v>
              </c:pt>
              <c:pt idx="85">
                <c:v>0.53859848315853021</c:v>
              </c:pt>
              <c:pt idx="86">
                <c:v>0.56250721125482239</c:v>
              </c:pt>
              <c:pt idx="87">
                <c:v>0.58674192007634718</c:v>
              </c:pt>
              <c:pt idx="88">
                <c:v>0.6113262645170503</c:v>
              </c:pt>
              <c:pt idx="89">
                <c:v>0.63628579179910749</c:v>
              </c:pt>
              <c:pt idx="90">
                <c:v>0.66164818150675164</c:v>
              </c:pt>
              <c:pt idx="91">
                <c:v>0.68744352344987736</c:v>
              </c:pt>
              <c:pt idx="92">
                <c:v>0.71370464091026031</c:v>
              </c:pt>
              <c:pt idx="93">
                <c:v>0.74046746864157031</c:v>
              </c:pt>
              <c:pt idx="94">
                <c:v>0.76777149733342365</c:v>
              </c:pt>
              <c:pt idx="95">
                <c:v>0.79566029928393001</c:v>
              </c:pt>
              <c:pt idx="96">
                <c:v>0.82418215399637573</c:v>
              </c:pt>
              <c:pt idx="97">
                <c:v>0.85339079766343007</c:v>
              </c:pt>
              <c:pt idx="98">
                <c:v>0.88334632750869224</c:v>
              </c:pt>
              <c:pt idx="99">
                <c:v>0.91411630141447586</c:v>
              </c:pt>
              <c:pt idx="100">
                <c:v>0.94577708618931966</c:v>
              </c:pt>
              <c:pt idx="101">
                <c:v>0.97841552572001234</c:v>
              </c:pt>
              <c:pt idx="102">
                <c:v>1.0121310253729585</c:v>
              </c:pt>
              <c:pt idx="103">
                <c:v>1.0470381848293486</c:v>
              </c:pt>
              <c:pt idx="104">
                <c:v>1.0832701634896713</c:v>
              </c:pt>
              <c:pt idx="105">
                <c:v>1.1209830393526969</c:v>
              </c:pt>
              <c:pt idx="106">
                <c:v>1.1603615380941534</c:v>
              </c:pt>
              <c:pt idx="107">
                <c:v>1.2016266878828095</c:v>
              </c:pt>
              <c:pt idx="108">
                <c:v>1.2450462387740626</c:v>
              </c:pt>
              <c:pt idx="109">
                <c:v>1.2909491476822752</c:v>
              </c:pt>
              <c:pt idx="110">
                <c:v>1.3397462093910992</c:v>
              </c:pt>
              <c:pt idx="111">
                <c:v>1.3919602799625963</c:v>
              </c:pt>
              <c:pt idx="112">
                <c:v>1.4482720415077512</c:v>
              </c:pt>
              <c:pt idx="113">
                <c:v>1.5095920899053841</c:v>
              </c:pt>
              <c:pt idx="114">
                <c:v>1.5771800660678668</c:v>
              </c:pt>
              <c:pt idx="115">
                <c:v>1.6528536325170065</c:v>
              </c:pt>
              <c:pt idx="116">
                <c:v>1.7393841569195554</c:v>
              </c:pt>
              <c:pt idx="117">
                <c:v>1.8413262001372344</c:v>
              </c:pt>
              <c:pt idx="118">
                <c:v>1.9670250071019251</c:v>
              </c:pt>
              <c:pt idx="119">
                <c:v>2.1346833339130646</c:v>
              </c:pt>
              <c:pt idx="120">
                <c:v>2.4000363771273889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41-4884-A945-0DADB4DB6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0632"/>
        <c:axId val="714671024"/>
      </c:scatterChart>
      <c:valAx>
        <c:axId val="71467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4671024"/>
        <c:crosses val="autoZero"/>
        <c:crossBetween val="midCat"/>
        <c:majorUnit val="1"/>
      </c:valAx>
      <c:valAx>
        <c:axId val="714671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4670632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0.19092963381018804</c:v>
              </c:pt>
              <c:pt idx="1">
                <c:v>0.34420158714463439</c:v>
              </c:pt>
              <c:pt idx="2">
                <c:v>0.34715525554484089</c:v>
              </c:pt>
              <c:pt idx="3">
                <c:v>4.5932971932313299E-2</c:v>
              </c:pt>
              <c:pt idx="4">
                <c:v>0.26434638491816864</c:v>
              </c:pt>
              <c:pt idx="5">
                <c:v>0.30666060593348987</c:v>
              </c:pt>
              <c:pt idx="6">
                <c:v>0.25307575733177318</c:v>
              </c:pt>
              <c:pt idx="7">
                <c:v>0.21514513898538351</c:v>
              </c:pt>
              <c:pt idx="8">
                <c:v>0.50062601249283711</c:v>
              </c:pt>
              <c:pt idx="9">
                <c:v>-0.17765987856258086</c:v>
              </c:pt>
              <c:pt idx="10">
                <c:v>0.25035919713763116</c:v>
              </c:pt>
              <c:pt idx="11">
                <c:v>0.1310568696990225</c:v>
              </c:pt>
              <c:pt idx="12">
                <c:v>-4.8478571838612518E-2</c:v>
              </c:pt>
              <c:pt idx="13">
                <c:v>0.24562399507193719</c:v>
              </c:pt>
              <c:pt idx="14">
                <c:v>0.16291078586997595</c:v>
              </c:pt>
              <c:pt idx="15">
                <c:v>0.35220537069472913</c:v>
              </c:pt>
              <c:pt idx="16">
                <c:v>0.46475072954811325</c:v>
              </c:pt>
              <c:pt idx="17">
                <c:v>0.1382021117066432</c:v>
              </c:pt>
              <c:pt idx="18">
                <c:v>6.1528731478135174E-2</c:v>
              </c:pt>
              <c:pt idx="19">
                <c:v>0.11049378006511108</c:v>
              </c:pt>
              <c:pt idx="20">
                <c:v>-0.12485180339031537</c:v>
              </c:pt>
              <c:pt idx="21">
                <c:v>0.29743909980964922</c:v>
              </c:pt>
              <c:pt idx="22">
                <c:v>0.43761536213199226</c:v>
              </c:pt>
              <c:pt idx="23">
                <c:v>0.17174638575849141</c:v>
              </c:pt>
              <c:pt idx="24">
                <c:v>4.2780837645805925E-2</c:v>
              </c:pt>
              <c:pt idx="25">
                <c:v>-0.19213684348227064</c:v>
              </c:pt>
              <c:pt idx="26">
                <c:v>-0.13976900967206404</c:v>
              </c:pt>
              <c:pt idx="27">
                <c:v>3.4080313081651117E-3</c:v>
              </c:pt>
              <c:pt idx="28">
                <c:v>-0.16941854797937722</c:v>
              </c:pt>
              <c:pt idx="29">
                <c:v>-0.35956445966162343</c:v>
              </c:pt>
              <c:pt idx="30">
                <c:v>0.19625825432557015</c:v>
              </c:pt>
              <c:pt idx="31">
                <c:v>-3.7534647241411888E-2</c:v>
              </c:pt>
              <c:pt idx="32">
                <c:v>0.24663092218361932</c:v>
              </c:pt>
              <c:pt idx="33">
                <c:v>0.25324523902059848</c:v>
              </c:pt>
              <c:pt idx="34">
                <c:v>-5.5513968374604379E-2</c:v>
              </c:pt>
              <c:pt idx="35">
                <c:v>-0.2867072605783651</c:v>
              </c:pt>
              <c:pt idx="36">
                <c:v>-5.8953862534937762E-3</c:v>
              </c:pt>
              <c:pt idx="37">
                <c:v>0.35636412722889443</c:v>
              </c:pt>
              <c:pt idx="38">
                <c:v>-5.4056317346436011E-2</c:v>
              </c:pt>
              <c:pt idx="39">
                <c:v>0.13472280991789756</c:v>
              </c:pt>
              <c:pt idx="40">
                <c:v>0.34477556473804827</c:v>
              </c:pt>
              <c:pt idx="41">
                <c:v>1.9566177541594419E-2</c:v>
              </c:pt>
              <c:pt idx="42">
                <c:v>0.19488262938976889</c:v>
              </c:pt>
              <c:pt idx="43">
                <c:v>0.21546212246659341</c:v>
              </c:pt>
              <c:pt idx="44">
                <c:v>-0.15957917798215387</c:v>
              </c:pt>
              <c:pt idx="45">
                <c:v>-0.5601978766236132</c:v>
              </c:pt>
              <c:pt idx="46">
                <c:v>0.12320178424324617</c:v>
              </c:pt>
              <c:pt idx="47">
                <c:v>-0.1616257708135406</c:v>
              </c:pt>
              <c:pt idx="48">
                <c:v>-7.7149426348448957E-2</c:v>
              </c:pt>
              <c:pt idx="49">
                <c:v>-0.19213006120590004</c:v>
              </c:pt>
              <c:pt idx="50">
                <c:v>9.3039476783158506E-2</c:v>
              </c:pt>
              <c:pt idx="51">
                <c:v>0.27209922755812105</c:v>
              </c:pt>
              <c:pt idx="52">
                <c:v>0.13823535382241892</c:v>
              </c:pt>
              <c:pt idx="53">
                <c:v>3.0305247390167545E-2</c:v>
              </c:pt>
              <c:pt idx="54">
                <c:v>-0.18767712021459937</c:v>
              </c:pt>
              <c:pt idx="55">
                <c:v>0.1855197460953957</c:v>
              </c:pt>
              <c:pt idx="56">
                <c:v>0.2628016411155828</c:v>
              </c:pt>
              <c:pt idx="57">
                <c:v>-0.20314882317894153</c:v>
              </c:pt>
              <c:pt idx="58">
                <c:v>-0.40360259948046345</c:v>
              </c:pt>
              <c:pt idx="59">
                <c:v>0.21141868003285524</c:v>
              </c:pt>
              <c:pt idx="60">
                <c:v>0.3204203799588089</c:v>
              </c:pt>
              <c:pt idx="61">
                <c:v>-8.3431879773343209E-2</c:v>
              </c:pt>
              <c:pt idx="62">
                <c:v>-9.5939818062313938E-3</c:v>
              </c:pt>
              <c:pt idx="63">
                <c:v>0.33725429140417862</c:v>
              </c:pt>
              <c:pt idx="64">
                <c:v>2.8356900667701995E-2</c:v>
              </c:pt>
              <c:pt idx="65">
                <c:v>-0.23658039850886703</c:v>
              </c:pt>
              <c:pt idx="66">
                <c:v>-6.6416225436546669E-2</c:v>
              </c:pt>
              <c:pt idx="67">
                <c:v>0.11518518267148996</c:v>
              </c:pt>
              <c:pt idx="68">
                <c:v>0.2095776850470347</c:v>
              </c:pt>
              <c:pt idx="69">
                <c:v>4.7195455613744906E-2</c:v>
              </c:pt>
              <c:pt idx="70">
                <c:v>-3.5297233748913803E-2</c:v>
              </c:pt>
              <c:pt idx="71">
                <c:v>0.18834804692223969</c:v>
              </c:pt>
              <c:pt idx="72">
                <c:v>6.2447056988831899E-2</c:v>
              </c:pt>
              <c:pt idx="73">
                <c:v>-0.34254040686400428</c:v>
              </c:pt>
              <c:pt idx="74">
                <c:v>-0.17408844944329543</c:v>
              </c:pt>
              <c:pt idx="75">
                <c:v>-0.42935893194247121</c:v>
              </c:pt>
              <c:pt idx="76">
                <c:v>-8.4031534503232599E-2</c:v>
              </c:pt>
              <c:pt idx="77">
                <c:v>0.2457844064778229</c:v>
              </c:pt>
              <c:pt idx="78">
                <c:v>2.0510319938192006E-2</c:v>
              </c:pt>
              <c:pt idx="79">
                <c:v>0.10094083408446888</c:v>
              </c:pt>
              <c:pt idx="80">
                <c:v>-4.3202941148065041E-2</c:v>
              </c:pt>
              <c:pt idx="81">
                <c:v>-0.20080926173185265</c:v>
              </c:pt>
              <c:pt idx="82">
                <c:v>-5.4009471058260393E-2</c:v>
              </c:pt>
              <c:pt idx="83">
                <c:v>-0.29694347402076365</c:v>
              </c:pt>
              <c:pt idx="84">
                <c:v>-0.21380507217218181</c:v>
              </c:pt>
              <c:pt idx="85">
                <c:v>-0.148054296892001</c:v>
              </c:pt>
              <c:pt idx="86">
                <c:v>0.35425007028919331</c:v>
              </c:pt>
              <c:pt idx="87">
                <c:v>-0.52720814709237873</c:v>
              </c:pt>
              <c:pt idx="88">
                <c:v>-0.21606597921023002</c:v>
              </c:pt>
              <c:pt idx="89">
                <c:v>3.5092642393346273E-2</c:v>
              </c:pt>
              <c:pt idx="90">
                <c:v>0.10634750760020978</c:v>
              </c:pt>
              <c:pt idx="91">
                <c:v>0.1336569982156936</c:v>
              </c:pt>
              <c:pt idx="92">
                <c:v>4.1850597132395723E-2</c:v>
              </c:pt>
              <c:pt idx="93">
                <c:v>-0.24097986569870977</c:v>
              </c:pt>
              <c:pt idx="94">
                <c:v>-1.4617596107773396</c:v>
              </c:pt>
              <c:pt idx="95">
                <c:v>-6.6681664062389165E-2</c:v>
              </c:pt>
              <c:pt idx="96">
                <c:v>-4.4693393384950028E-2</c:v>
              </c:pt>
              <c:pt idx="97">
                <c:v>-6.748499114904602E-2</c:v>
              </c:pt>
              <c:pt idx="98">
                <c:v>-0.21769450921622832</c:v>
              </c:pt>
              <c:pt idx="99">
                <c:v>-0.32206534861783442</c:v>
              </c:pt>
              <c:pt idx="100">
                <c:v>0.31101734086808713</c:v>
              </c:pt>
              <c:pt idx="101">
                <c:v>0.210594336516299</c:v>
              </c:pt>
              <c:pt idx="102">
                <c:v>0.16492942904952795</c:v>
              </c:pt>
              <c:pt idx="103">
                <c:v>-0.1280555922593665</c:v>
              </c:pt>
              <c:pt idx="104">
                <c:v>-0.29354885163447586</c:v>
              </c:pt>
              <c:pt idx="105">
                <c:v>9.3816454472644931E-2</c:v>
              </c:pt>
              <c:pt idx="106">
                <c:v>2.0635727792309023E-2</c:v>
              </c:pt>
              <c:pt idx="107">
                <c:v>9.2239978466538378E-2</c:v>
              </c:pt>
              <c:pt idx="108">
                <c:v>0.28234674777725782</c:v>
              </c:pt>
              <c:pt idx="109">
                <c:v>-8.3200956968570536E-2</c:v>
              </c:pt>
              <c:pt idx="110">
                <c:v>3.130244186444741E-2</c:v>
              </c:pt>
              <c:pt idx="111">
                <c:v>0.15434104903624257</c:v>
              </c:pt>
              <c:pt idx="112">
                <c:v>-0.25936626435609172</c:v>
              </c:pt>
              <c:pt idx="113">
                <c:v>5.2352119966745631E-2</c:v>
              </c:pt>
              <c:pt idx="114">
                <c:v>0.11639635938702053</c:v>
              </c:pt>
              <c:pt idx="115">
                <c:v>4.9642175244845543E-2</c:v>
              </c:pt>
              <c:pt idx="116">
                <c:v>-4.0006784613153233E-2</c:v>
              </c:pt>
              <c:pt idx="117">
                <c:v>-3.383291636465665E-2</c:v>
              </c:pt>
              <c:pt idx="118">
                <c:v>0.14979331543244773</c:v>
              </c:pt>
              <c:pt idx="119">
                <c:v>-5.2773514104278572E-2</c:v>
              </c:pt>
              <c:pt idx="120">
                <c:v>0.19263254750238168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F3-4BD0-B126-71005929F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1808"/>
        <c:axId val="714672200"/>
      </c:scatterChart>
      <c:valAx>
        <c:axId val="7146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2200"/>
        <c:crossesAt val="-10"/>
        <c:crossBetween val="midCat"/>
      </c:valAx>
      <c:valAx>
        <c:axId val="7146722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1808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0.85236806652495634</c:v>
              </c:pt>
              <c:pt idx="1">
                <c:v>0.4120739852790079</c:v>
              </c:pt>
              <c:pt idx="2">
                <c:v>0.85486981677917073</c:v>
              </c:pt>
              <c:pt idx="3">
                <c:v>0.81234907806795387</c:v>
              </c:pt>
              <c:pt idx="4">
                <c:v>0.78785995442303713</c:v>
              </c:pt>
              <c:pt idx="5">
                <c:v>0.84702230782544607</c:v>
              </c:pt>
              <c:pt idx="6">
                <c:v>0.88006613303762016</c:v>
              </c:pt>
              <c:pt idx="7">
                <c:v>0.76438323562474364</c:v>
              </c:pt>
              <c:pt idx="8">
                <c:v>0.89545407388358411</c:v>
              </c:pt>
              <c:pt idx="9">
                <c:v>0.79280240098719257</c:v>
              </c:pt>
              <c:pt idx="10">
                <c:v>0.88264760994686642</c:v>
              </c:pt>
              <c:pt idx="11">
                <c:v>0.74903642068615961</c:v>
              </c:pt>
              <c:pt idx="12">
                <c:v>0.56464883488461426</c:v>
              </c:pt>
              <c:pt idx="13">
                <c:v>0.69785207155645024</c:v>
              </c:pt>
              <c:pt idx="14">
                <c:v>0.52622289206330197</c:v>
              </c:pt>
              <c:pt idx="15">
                <c:v>0.66204989520726754</c:v>
              </c:pt>
              <c:pt idx="16">
                <c:v>0.82861537193777279</c:v>
              </c:pt>
              <c:pt idx="17">
                <c:v>0.73217241692812174</c:v>
              </c:pt>
              <c:pt idx="18">
                <c:v>0.66669678352005779</c:v>
              </c:pt>
              <c:pt idx="19">
                <c:v>0.62616458462270208</c:v>
              </c:pt>
              <c:pt idx="20">
                <c:v>0.87117950854779347</c:v>
              </c:pt>
              <c:pt idx="21">
                <c:v>0.83627025868933325</c:v>
              </c:pt>
              <c:pt idx="22">
                <c:v>0.89861346901551586</c:v>
              </c:pt>
              <c:pt idx="23">
                <c:v>0.56401542074891919</c:v>
              </c:pt>
              <c:pt idx="24">
                <c:v>0.55116954899297743</c:v>
              </c:pt>
              <c:pt idx="25">
                <c:v>0.66590708286343891</c:v>
              </c:pt>
              <c:pt idx="26">
                <c:v>0.5315153933100274</c:v>
              </c:pt>
              <c:pt idx="27">
                <c:v>0.762424464362504</c:v>
              </c:pt>
              <c:pt idx="28">
                <c:v>0.70098153174246813</c:v>
              </c:pt>
              <c:pt idx="29">
                <c:v>0.70405158039363003</c:v>
              </c:pt>
              <c:pt idx="30">
                <c:v>0.60719161055548021</c:v>
              </c:pt>
              <c:pt idx="31">
                <c:v>0.71608316536046746</c:v>
              </c:pt>
              <c:pt idx="32">
                <c:v>0.69782487363062351</c:v>
              </c:pt>
              <c:pt idx="33">
                <c:v>0.54170228592672098</c:v>
              </c:pt>
              <c:pt idx="34">
                <c:v>0.80223336455862504</c:v>
              </c:pt>
              <c:pt idx="35">
                <c:v>0.55167283034571557</c:v>
              </c:pt>
              <c:pt idx="36">
                <c:v>0.83089453283393444</c:v>
              </c:pt>
              <c:pt idx="37">
                <c:v>0.84096872684757851</c:v>
              </c:pt>
              <c:pt idx="38">
                <c:v>0.81491501857683057</c:v>
              </c:pt>
              <c:pt idx="39">
                <c:v>0.75606256595479848</c:v>
              </c:pt>
              <c:pt idx="40">
                <c:v>0.78162312134613177</c:v>
              </c:pt>
              <c:pt idx="41">
                <c:v>0.65566369754343934</c:v>
              </c:pt>
              <c:pt idx="42">
                <c:v>0.55351752109061769</c:v>
              </c:pt>
              <c:pt idx="43">
                <c:v>0.55141779914388933</c:v>
              </c:pt>
              <c:pt idx="44">
                <c:v>0.68860084305431146</c:v>
              </c:pt>
              <c:pt idx="45">
                <c:v>0.72058509256244452</c:v>
              </c:pt>
              <c:pt idx="46">
                <c:v>0.60480442215913743</c:v>
              </c:pt>
              <c:pt idx="47">
                <c:v>0.65626694351170867</c:v>
              </c:pt>
              <c:pt idx="48">
                <c:v>0.83004221347896434</c:v>
              </c:pt>
              <c:pt idx="49">
                <c:v>0.86369568575644429</c:v>
              </c:pt>
              <c:pt idx="50">
                <c:v>0.69071462825322683</c:v>
              </c:pt>
              <c:pt idx="51">
                <c:v>0.57631465170524854</c:v>
              </c:pt>
              <c:pt idx="52">
                <c:v>0.56069079800967758</c:v>
              </c:pt>
              <c:pt idx="53">
                <c:v>0.71700598229941115</c:v>
              </c:pt>
              <c:pt idx="54">
                <c:v>0.72702756269789404</c:v>
              </c:pt>
              <c:pt idx="55">
                <c:v>0.59195940671389624</c:v>
              </c:pt>
              <c:pt idx="56">
                <c:v>0.76791838483736197</c:v>
              </c:pt>
              <c:pt idx="57">
                <c:v>0.72801054611815585</c:v>
              </c:pt>
              <c:pt idx="58">
                <c:v>0.80511087341464949</c:v>
              </c:pt>
              <c:pt idx="59">
                <c:v>0.68894832236776027</c:v>
              </c:pt>
              <c:pt idx="60">
                <c:v>0.72852385657525642</c:v>
              </c:pt>
              <c:pt idx="61">
                <c:v>0.86476966442513215</c:v>
              </c:pt>
              <c:pt idx="62">
                <c:v>0.69230493276187233</c:v>
              </c:pt>
              <c:pt idx="63">
                <c:v>0.63627342087059102</c:v>
              </c:pt>
              <c:pt idx="64">
                <c:v>0.85330143641298495</c:v>
              </c:pt>
              <c:pt idx="65">
                <c:v>0.52415945118683227</c:v>
              </c:pt>
              <c:pt idx="66">
                <c:v>0.77642204217040689</c:v>
              </c:pt>
              <c:pt idx="67">
                <c:v>0.84533496607909919</c:v>
              </c:pt>
              <c:pt idx="68">
                <c:v>0.66866135379671465</c:v>
              </c:pt>
              <c:pt idx="69">
                <c:v>0.59036668010725346</c:v>
              </c:pt>
              <c:pt idx="70">
                <c:v>0.49505345881129004</c:v>
              </c:pt>
              <c:pt idx="71">
                <c:v>0.6194763558189732</c:v>
              </c:pt>
              <c:pt idx="72">
                <c:v>0.73267809586697963</c:v>
              </c:pt>
              <c:pt idx="73">
                <c:v>0.74437778330125193</c:v>
              </c:pt>
              <c:pt idx="74">
                <c:v>0.76684702958527584</c:v>
              </c:pt>
              <c:pt idx="75">
                <c:v>0.68025418110004043</c:v>
              </c:pt>
              <c:pt idx="76">
                <c:v>0.90019708259201003</c:v>
              </c:pt>
              <c:pt idx="77">
                <c:v>0.70751016911802767</c:v>
              </c:pt>
              <c:pt idx="78">
                <c:v>0.79773963771628198</c:v>
              </c:pt>
              <c:pt idx="79">
                <c:v>0.3100982094023409</c:v>
              </c:pt>
              <c:pt idx="80">
                <c:v>0.75537864054497039</c:v>
              </c:pt>
              <c:pt idx="81">
                <c:v>0.69223629840944378</c:v>
              </c:pt>
              <c:pt idx="82">
                <c:v>0.70741808526214944</c:v>
              </c:pt>
              <c:pt idx="83">
                <c:v>0.78003135531497281</c:v>
              </c:pt>
              <c:pt idx="84">
                <c:v>0.70365447448971064</c:v>
              </c:pt>
              <c:pt idx="85">
                <c:v>0.62332135603532324</c:v>
              </c:pt>
              <c:pt idx="86">
                <c:v>0.83030820149922224</c:v>
              </c:pt>
              <c:pt idx="87">
                <c:v>0.71251830040758768</c:v>
              </c:pt>
              <c:pt idx="88">
                <c:v>0.71389566349394595</c:v>
              </c:pt>
              <c:pt idx="89">
                <c:v>0.74233956395664935</c:v>
              </c:pt>
              <c:pt idx="90">
                <c:v>0.666298567071818</c:v>
              </c:pt>
              <c:pt idx="91">
                <c:v>0.71521263015639036</c:v>
              </c:pt>
              <c:pt idx="92">
                <c:v>0.74643259270702</c:v>
              </c:pt>
              <c:pt idx="93">
                <c:v>0.59635545611995044</c:v>
              </c:pt>
              <c:pt idx="94">
                <c:v>0.58609155578489558</c:v>
              </c:pt>
              <c:pt idx="95">
                <c:v>0.51518485568527572</c:v>
              </c:pt>
              <c:pt idx="96">
                <c:v>0.50090814362927738</c:v>
              </c:pt>
              <c:pt idx="97">
                <c:v>0.69293761861751924</c:v>
              </c:pt>
              <c:pt idx="98">
                <c:v>0.70595174026734853</c:v>
              </c:pt>
              <c:pt idx="99">
                <c:v>0.75474664005567371</c:v>
              </c:pt>
              <c:pt idx="100">
                <c:v>0.94920005481524361</c:v>
              </c:pt>
              <c:pt idx="101">
                <c:v>0.66982218315619402</c:v>
              </c:pt>
              <c:pt idx="102">
                <c:v>0.8117360266383209</c:v>
              </c:pt>
              <c:pt idx="103">
                <c:v>0.54085333932219193</c:v>
              </c:pt>
              <c:pt idx="104">
                <c:v>0.25056812394409728</c:v>
              </c:pt>
              <c:pt idx="105">
                <c:v>0.803981239901987</c:v>
              </c:pt>
              <c:pt idx="106">
                <c:v>0.51473002068741491</c:v>
              </c:pt>
              <c:pt idx="107">
                <c:v>0.71395387976494418</c:v>
              </c:pt>
              <c:pt idx="108">
                <c:v>0.70484323193662135</c:v>
              </c:pt>
              <c:pt idx="109">
                <c:v>0.58941031848887282</c:v>
              </c:pt>
              <c:pt idx="110">
                <c:v>0.54570361240958798</c:v>
              </c:pt>
              <c:pt idx="111">
                <c:v>0.32237014296227734</c:v>
              </c:pt>
              <c:pt idx="112">
                <c:v>0.83011981789181555</c:v>
              </c:pt>
              <c:pt idx="113">
                <c:v>0.51478408726353231</c:v>
              </c:pt>
              <c:pt idx="114">
                <c:v>0.87099917488234413</c:v>
              </c:pt>
              <c:pt idx="115">
                <c:v>0.85252949591562377</c:v>
              </c:pt>
              <c:pt idx="116">
                <c:v>0.77716878910365639</c:v>
              </c:pt>
              <c:pt idx="117">
                <c:v>0.79022188481056888</c:v>
              </c:pt>
              <c:pt idx="118">
                <c:v>0.5408246156655846</c:v>
              </c:pt>
              <c:pt idx="119">
                <c:v>0.54081939028252479</c:v>
              </c:pt>
              <c:pt idx="120">
                <c:v>0.85231386595492098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3A-4028-9C15-E51E52FC5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2984"/>
        <c:axId val="714673376"/>
      </c:scatterChart>
      <c:valAx>
        <c:axId val="714672984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3376"/>
        <c:crossesAt val="-10"/>
        <c:crossBetween val="midCat"/>
      </c:valAx>
      <c:valAx>
        <c:axId val="7146733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2984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0.18321370518221103</c:v>
              </c:pt>
              <c:pt idx="1">
                <c:v>7.0519627749966091E-2</c:v>
              </c:pt>
              <c:pt idx="2">
                <c:v>0.15477338476374156</c:v>
              </c:pt>
              <c:pt idx="3">
                <c:v>0.43884892086330929</c:v>
              </c:pt>
              <c:pt idx="4">
                <c:v>0.19825978868862648</c:v>
              </c:pt>
              <c:pt idx="5">
                <c:v>0.14296854665154235</c:v>
              </c:pt>
              <c:pt idx="6">
                <c:v>0.12216788959801611</c:v>
              </c:pt>
              <c:pt idx="7">
                <c:v>0.30067987375191063</c:v>
              </c:pt>
              <c:pt idx="8">
                <c:v>0.1014198226921753</c:v>
              </c:pt>
              <c:pt idx="9">
                <c:v>0.20790599854451852</c:v>
              </c:pt>
              <c:pt idx="10">
                <c:v>0.38853342248443634</c:v>
              </c:pt>
              <c:pt idx="11">
                <c:v>0.12911717555029012</c:v>
              </c:pt>
              <c:pt idx="12">
                <c:v>0.15932673596751537</c:v>
              </c:pt>
              <c:pt idx="13">
                <c:v>0.17233994236672301</c:v>
              </c:pt>
              <c:pt idx="14">
                <c:v>0.11140731781207699</c:v>
              </c:pt>
              <c:pt idx="15">
                <c:v>0.11489638009676614</c:v>
              </c:pt>
              <c:pt idx="16">
                <c:v>0.39875419627298209</c:v>
              </c:pt>
              <c:pt idx="17">
                <c:v>0.19103524123905566</c:v>
              </c:pt>
              <c:pt idx="18">
                <c:v>0.3436031803397181</c:v>
              </c:pt>
              <c:pt idx="19">
                <c:v>0.14542604694913666</c:v>
              </c:pt>
              <c:pt idx="20">
                <c:v>0.33658182316329377</c:v>
              </c:pt>
              <c:pt idx="21">
                <c:v>6.1100982274089007E-2</c:v>
              </c:pt>
              <c:pt idx="22">
                <c:v>0.16431171098307554</c:v>
              </c:pt>
              <c:pt idx="23">
                <c:v>0.13253024049454606</c:v>
              </c:pt>
              <c:pt idx="24">
                <c:v>0.25966656934924898</c:v>
              </c:pt>
              <c:pt idx="25">
                <c:v>0.27156094947713327</c:v>
              </c:pt>
              <c:pt idx="26">
                <c:v>0.24508168103798247</c:v>
              </c:pt>
              <c:pt idx="27">
                <c:v>0.12923707680824939</c:v>
              </c:pt>
              <c:pt idx="28">
                <c:v>0.2270021756893785</c:v>
              </c:pt>
              <c:pt idx="29">
                <c:v>0.21845185767824921</c:v>
              </c:pt>
              <c:pt idx="30">
                <c:v>0.11552762462691676</c:v>
              </c:pt>
              <c:pt idx="31">
                <c:v>0.21138970044589492</c:v>
              </c:pt>
              <c:pt idx="32">
                <c:v>0.23304841934850473</c:v>
              </c:pt>
              <c:pt idx="33">
                <c:v>0.13493975903614458</c:v>
              </c:pt>
              <c:pt idx="34">
                <c:v>0.15943171597579511</c:v>
              </c:pt>
              <c:pt idx="35">
                <c:v>0.31593173627305493</c:v>
              </c:pt>
              <c:pt idx="36">
                <c:v>0.1939866538267816</c:v>
              </c:pt>
              <c:pt idx="37">
                <c:v>3.9709695573962374E-2</c:v>
              </c:pt>
              <c:pt idx="38">
                <c:v>0.29920172624994396</c:v>
              </c:pt>
              <c:pt idx="39">
                <c:v>0.22725617736491471</c:v>
              </c:pt>
              <c:pt idx="40">
                <c:v>0.13867913676703503</c:v>
              </c:pt>
              <c:pt idx="41">
                <c:v>0.19133435762983428</c:v>
              </c:pt>
              <c:pt idx="42">
                <c:v>0.10793054396821301</c:v>
              </c:pt>
              <c:pt idx="43">
                <c:v>0.13741086975066108</c:v>
              </c:pt>
              <c:pt idx="44">
                <c:v>0.20327255300212238</c:v>
              </c:pt>
              <c:pt idx="45">
                <c:v>0.32356261151367294</c:v>
              </c:pt>
              <c:pt idx="46">
                <c:v>9.9714722390716423E-2</c:v>
              </c:pt>
              <c:pt idx="47">
                <c:v>0.30652737632332966</c:v>
              </c:pt>
              <c:pt idx="48">
                <c:v>0.13248941982869786</c:v>
              </c:pt>
              <c:pt idx="49">
                <c:v>0.30721739547321375</c:v>
              </c:pt>
              <c:pt idx="50">
                <c:v>0.28988441400800768</c:v>
              </c:pt>
              <c:pt idx="51">
                <c:v>0.10324991008755058</c:v>
              </c:pt>
              <c:pt idx="52">
                <c:v>0.14542142016158499</c:v>
              </c:pt>
              <c:pt idx="53">
                <c:v>0.11932450489235281</c:v>
              </c:pt>
              <c:pt idx="54">
                <c:v>0.24660001297980194</c:v>
              </c:pt>
              <c:pt idx="55">
                <c:v>0.14965075153775187</c:v>
              </c:pt>
              <c:pt idx="56">
                <c:v>0.16761928623999747</c:v>
              </c:pt>
              <c:pt idx="57">
                <c:v>0.19358319376615576</c:v>
              </c:pt>
              <c:pt idx="58">
                <c:v>0.3378785291183159</c:v>
              </c:pt>
              <c:pt idx="59">
                <c:v>5.7524048005680346E-2</c:v>
              </c:pt>
              <c:pt idx="60">
                <c:v>0.16093007141069812</c:v>
              </c:pt>
              <c:pt idx="61">
                <c:v>0.1807218526730722</c:v>
              </c:pt>
              <c:pt idx="62">
                <c:v>0.25747993659245183</c:v>
              </c:pt>
              <c:pt idx="63">
                <c:v>7.8668578346737558E-2</c:v>
              </c:pt>
              <c:pt idx="64">
                <c:v>0.13270048675447227</c:v>
              </c:pt>
              <c:pt idx="65">
                <c:v>0.23009539916391744</c:v>
              </c:pt>
              <c:pt idx="66">
                <c:v>0.11769751826544797</c:v>
              </c:pt>
              <c:pt idx="67">
                <c:v>0.14384658716854101</c:v>
              </c:pt>
              <c:pt idx="68">
                <c:v>0.19349785504748682</c:v>
              </c:pt>
              <c:pt idx="69">
                <c:v>0.12026127560319098</c:v>
              </c:pt>
              <c:pt idx="70">
                <c:v>0.18744336689885269</c:v>
              </c:pt>
              <c:pt idx="71">
                <c:v>0.10024186721489901</c:v>
              </c:pt>
              <c:pt idx="72">
                <c:v>0.13600550075670845</c:v>
              </c:pt>
              <c:pt idx="73">
                <c:v>0.12937751519821902</c:v>
              </c:pt>
              <c:pt idx="74">
                <c:v>0.15205258237243957</c:v>
              </c:pt>
              <c:pt idx="75">
                <c:v>0.52472364400677263</c:v>
              </c:pt>
              <c:pt idx="76">
                <c:v>0.19531353080881383</c:v>
              </c:pt>
              <c:pt idx="77">
                <c:v>0.16480466358728924</c:v>
              </c:pt>
              <c:pt idx="78">
                <c:v>0.1844443733885244</c:v>
              </c:pt>
              <c:pt idx="79">
                <c:v>3.3156006433254982E-2</c:v>
              </c:pt>
              <c:pt idx="80">
                <c:v>0.11202181394405508</c:v>
              </c:pt>
              <c:pt idx="81">
                <c:v>0.18107434786856416</c:v>
              </c:pt>
              <c:pt idx="82">
                <c:v>0.16912330746815651</c:v>
              </c:pt>
              <c:pt idx="83">
                <c:v>0.3212500154307652</c:v>
              </c:pt>
              <c:pt idx="84">
                <c:v>0.2302719612310585</c:v>
              </c:pt>
              <c:pt idx="85">
                <c:v>0.16845673609331249</c:v>
              </c:pt>
              <c:pt idx="86">
                <c:v>0.19155484671979617</c:v>
              </c:pt>
              <c:pt idx="87">
                <c:v>0.32673046530343136</c:v>
              </c:pt>
              <c:pt idx="88">
                <c:v>0.30216745711626253</c:v>
              </c:pt>
              <c:pt idx="89">
                <c:v>0.23106423777564716</c:v>
              </c:pt>
              <c:pt idx="90">
                <c:v>9.8847496940729029E-2</c:v>
              </c:pt>
              <c:pt idx="91">
                <c:v>0.17413019778263147</c:v>
              </c:pt>
              <c:pt idx="92">
                <c:v>0.17124354104643602</c:v>
              </c:pt>
              <c:pt idx="93">
                <c:v>0.30509702260683919</c:v>
              </c:pt>
              <c:pt idx="94">
                <c:v>0.72114002432641622</c:v>
              </c:pt>
              <c:pt idx="95">
                <c:v>0.162466382526818</c:v>
              </c:pt>
              <c:pt idx="96">
                <c:v>0.19649825507614213</c:v>
              </c:pt>
              <c:pt idx="97">
                <c:v>0.19084328730503861</c:v>
              </c:pt>
              <c:pt idx="98">
                <c:v>0.26127344633379679</c:v>
              </c:pt>
              <c:pt idx="99">
                <c:v>0.18413993625850628</c:v>
              </c:pt>
              <c:pt idx="100">
                <c:v>0.19643043523640535</c:v>
              </c:pt>
              <c:pt idx="101">
                <c:v>0.12555976292393811</c:v>
              </c:pt>
              <c:pt idx="102">
                <c:v>0.15506004701658752</c:v>
              </c:pt>
              <c:pt idx="103">
                <c:v>0.27754087136181815</c:v>
              </c:pt>
              <c:pt idx="104">
                <c:v>0.25166397971261883</c:v>
              </c:pt>
              <c:pt idx="105">
                <c:v>0.15537968066344987</c:v>
              </c:pt>
              <c:pt idx="106">
                <c:v>0.14512607677574746</c:v>
              </c:pt>
              <c:pt idx="107">
                <c:v>0.11523891176265338</c:v>
              </c:pt>
              <c:pt idx="108">
                <c:v>0.24859616284510996</c:v>
              </c:pt>
              <c:pt idx="109">
                <c:v>0.19978005157854797</c:v>
              </c:pt>
              <c:pt idx="110">
                <c:v>0.14243638480769888</c:v>
              </c:pt>
              <c:pt idx="111">
                <c:v>2.5550521352830539E-2</c:v>
              </c:pt>
              <c:pt idx="112">
                <c:v>0.41545137261604792</c:v>
              </c:pt>
              <c:pt idx="113">
                <c:v>0.21910244545183605</c:v>
              </c:pt>
              <c:pt idx="114">
                <c:v>0.1881788330386461</c:v>
              </c:pt>
              <c:pt idx="115">
                <c:v>0.1924424115053365</c:v>
              </c:pt>
              <c:pt idx="116">
                <c:v>0.27227577263885894</c:v>
              </c:pt>
              <c:pt idx="117">
                <c:v>0.17043497237095404</c:v>
              </c:pt>
              <c:pt idx="118">
                <c:v>0.1049056670435274</c:v>
              </c:pt>
              <c:pt idx="119">
                <c:v>0.18228546517503072</c:v>
              </c:pt>
              <c:pt idx="120">
                <c:v>0.21421277037176539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44-46B8-83E6-C0EAEB07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4160"/>
        <c:axId val="714674552"/>
      </c:scatterChart>
      <c:valAx>
        <c:axId val="71467416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4552"/>
        <c:crossesAt val="-10"/>
        <c:crossBetween val="midCat"/>
      </c:valAx>
      <c:valAx>
        <c:axId val="7146745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416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0.14021314793477901</c:v>
              </c:pt>
              <c:pt idx="1">
                <c:v>1.003082767454107</c:v>
              </c:pt>
              <c:pt idx="2">
                <c:v>3.3148505303760789E-2</c:v>
              </c:pt>
              <c:pt idx="3">
                <c:v>0.32427403147904221</c:v>
              </c:pt>
              <c:pt idx="4">
                <c:v>-1.180070437124503E-2</c:v>
              </c:pt>
              <c:pt idx="5">
                <c:v>2.8465388663426294E-2</c:v>
              </c:pt>
              <c:pt idx="6">
                <c:v>0.16425784080600758</c:v>
              </c:pt>
              <c:pt idx="7">
                <c:v>7.1619985310756862E-2</c:v>
              </c:pt>
              <c:pt idx="8">
                <c:v>3.3457797796119682E-2</c:v>
              </c:pt>
              <c:pt idx="9">
                <c:v>0.28899937720859659</c:v>
              </c:pt>
              <c:pt idx="10">
                <c:v>6.3581033618146598E-2</c:v>
              </c:pt>
              <c:pt idx="11">
                <c:v>0.17074887275201789</c:v>
              </c:pt>
              <c:pt idx="12">
                <c:v>0.41861445945455178</c:v>
              </c:pt>
              <c:pt idx="13">
                <c:v>0.19034512100899992</c:v>
              </c:pt>
              <c:pt idx="14">
                <c:v>0.70360160621062073</c:v>
              </c:pt>
              <c:pt idx="15">
                <c:v>2.8701272821758383E-2</c:v>
              </c:pt>
              <c:pt idx="16">
                <c:v>0.30537113040322628</c:v>
              </c:pt>
              <c:pt idx="17">
                <c:v>7.5705500520764524E-2</c:v>
              </c:pt>
              <c:pt idx="18">
                <c:v>0.33777285869172391</c:v>
              </c:pt>
              <c:pt idx="19">
                <c:v>0.20237266299744738</c:v>
              </c:pt>
              <c:pt idx="20">
                <c:v>6.0124762155143952E-2</c:v>
              </c:pt>
              <c:pt idx="21">
                <c:v>0.24844386259407103</c:v>
              </c:pt>
              <c:pt idx="22">
                <c:v>9.8193444027594667E-2</c:v>
              </c:pt>
              <c:pt idx="23">
                <c:v>4.7487300909792252E-2</c:v>
              </c:pt>
              <c:pt idx="24">
                <c:v>0.13407566857822273</c:v>
              </c:pt>
              <c:pt idx="25">
                <c:v>0.18236074557512727</c:v>
              </c:pt>
              <c:pt idx="26">
                <c:v>0.35545257465776769</c:v>
              </c:pt>
              <c:pt idx="27">
                <c:v>0.24618641590165691</c:v>
              </c:pt>
              <c:pt idx="28">
                <c:v>0.31519733798005456</c:v>
              </c:pt>
              <c:pt idx="29">
                <c:v>0.30814478940144041</c:v>
              </c:pt>
              <c:pt idx="30">
                <c:v>0.21456790793125591</c:v>
              </c:pt>
              <c:pt idx="31">
                <c:v>0.29012158698208257</c:v>
              </c:pt>
              <c:pt idx="32">
                <c:v>0.4558973541973701</c:v>
              </c:pt>
              <c:pt idx="33">
                <c:v>9.9755926933540628E-2</c:v>
              </c:pt>
              <c:pt idx="34">
                <c:v>0.26431414661111607</c:v>
              </c:pt>
              <c:pt idx="35">
                <c:v>0.44355718873420802</c:v>
              </c:pt>
              <c:pt idx="36">
                <c:v>0.27870379794405276</c:v>
              </c:pt>
              <c:pt idx="37">
                <c:v>8.0987787740784078E-2</c:v>
              </c:pt>
              <c:pt idx="38">
                <c:v>0.31412919220305247</c:v>
              </c:pt>
              <c:pt idx="39">
                <c:v>0.1806401563981197</c:v>
              </c:pt>
              <c:pt idx="40">
                <c:v>8.1155047470734543E-2</c:v>
              </c:pt>
              <c:pt idx="41">
                <c:v>8.9842079791757845E-2</c:v>
              </c:pt>
              <c:pt idx="42">
                <c:v>4.5615783060939163E-2</c:v>
              </c:pt>
              <c:pt idx="43">
                <c:v>6.3792419977218628E-2</c:v>
              </c:pt>
              <c:pt idx="44">
                <c:v>0.21314041853990284</c:v>
              </c:pt>
              <c:pt idx="45">
                <c:v>0.41248745064788483</c:v>
              </c:pt>
              <c:pt idx="46">
                <c:v>0.19889173489578238</c:v>
              </c:pt>
              <c:pt idx="47">
                <c:v>7.4866249518044548E-2</c:v>
              </c:pt>
              <c:pt idx="48">
                <c:v>0.3669350534706135</c:v>
              </c:pt>
              <c:pt idx="49">
                <c:v>0.56704682863946054</c:v>
              </c:pt>
              <c:pt idx="50">
                <c:v>0.11091975107342789</c:v>
              </c:pt>
              <c:pt idx="51">
                <c:v>4.5144101474923204E-3</c:v>
              </c:pt>
              <c:pt idx="52">
                <c:v>8.4931082781860345E-2</c:v>
              </c:pt>
              <c:pt idx="53">
                <c:v>2.540134236457936E-2</c:v>
              </c:pt>
              <c:pt idx="54">
                <c:v>0.20546846268667451</c:v>
              </c:pt>
              <c:pt idx="55">
                <c:v>0.15533940728225715</c:v>
              </c:pt>
              <c:pt idx="56">
                <c:v>0.18951518188509064</c:v>
              </c:pt>
              <c:pt idx="57">
                <c:v>0.32675608348697449</c:v>
              </c:pt>
              <c:pt idx="58">
                <c:v>0.76024916182035529</c:v>
              </c:pt>
              <c:pt idx="59">
                <c:v>0.33553348864665233</c:v>
              </c:pt>
              <c:pt idx="60">
                <c:v>0.11651685176986892</c:v>
              </c:pt>
              <c:pt idx="61">
                <c:v>0.3814239960581427</c:v>
              </c:pt>
              <c:pt idx="62">
                <c:v>0.11455611954642619</c:v>
              </c:pt>
              <c:pt idx="63">
                <c:v>0.27187065021134593</c:v>
              </c:pt>
              <c:pt idx="64">
                <c:v>7.2713000882189682E-2</c:v>
              </c:pt>
              <c:pt idx="65">
                <c:v>0.52388552100329933</c:v>
              </c:pt>
              <c:pt idx="66">
                <c:v>0.21665138383569471</c:v>
              </c:pt>
              <c:pt idx="67">
                <c:v>0.1851860649785193</c:v>
              </c:pt>
              <c:pt idx="68">
                <c:v>9.2588012202160064E-2</c:v>
              </c:pt>
              <c:pt idx="69">
                <c:v>0.18003272596659103</c:v>
              </c:pt>
              <c:pt idx="70">
                <c:v>0.2349013248079701</c:v>
              </c:pt>
              <c:pt idx="71">
                <c:v>0.24470915467408383</c:v>
              </c:pt>
              <c:pt idx="72">
                <c:v>0.23761000627341433</c:v>
              </c:pt>
              <c:pt idx="73">
                <c:v>0.25507824501493381</c:v>
              </c:pt>
              <c:pt idx="74">
                <c:v>0.31555089667677128</c:v>
              </c:pt>
              <c:pt idx="75">
                <c:v>0.18481063775957018</c:v>
              </c:pt>
              <c:pt idx="76">
                <c:v>0.1762724303997889</c:v>
              </c:pt>
              <c:pt idx="77">
                <c:v>0.18090878735600224</c:v>
              </c:pt>
              <c:pt idx="78">
                <c:v>7.4856765799364622E-2</c:v>
              </c:pt>
              <c:pt idx="79">
                <c:v>0.2840470593780009</c:v>
              </c:pt>
              <c:pt idx="80">
                <c:v>0.17939844250499792</c:v>
              </c:pt>
              <c:pt idx="81">
                <c:v>0.32774285993421692</c:v>
              </c:pt>
              <c:pt idx="82">
                <c:v>0.31887370772507673</c:v>
              </c:pt>
              <c:pt idx="83">
                <c:v>0.39882973076400785</c:v>
              </c:pt>
              <c:pt idx="84">
                <c:v>0.17806318035514068</c:v>
              </c:pt>
              <c:pt idx="85">
                <c:v>6.44086484290749E-2</c:v>
              </c:pt>
              <c:pt idx="86">
                <c:v>-1.4085207919166232E-2</c:v>
              </c:pt>
              <c:pt idx="87">
                <c:v>0.21536079842022415</c:v>
              </c:pt>
              <c:pt idx="88">
                <c:v>0.13434688178715493</c:v>
              </c:pt>
              <c:pt idx="89">
                <c:v>0.21729844335835513</c:v>
              </c:pt>
              <c:pt idx="90">
                <c:v>8.8234917900679388E-2</c:v>
              </c:pt>
              <c:pt idx="91">
                <c:v>0.24161319405935378</c:v>
              </c:pt>
              <c:pt idx="92">
                <c:v>0.10723573897272698</c:v>
              </c:pt>
              <c:pt idx="93">
                <c:v>0.12118158993992911</c:v>
              </c:pt>
              <c:pt idx="94">
                <c:v>0.36518189524897715</c:v>
              </c:pt>
              <c:pt idx="95">
                <c:v>9.5959012522825571E-2</c:v>
              </c:pt>
              <c:pt idx="96">
                <c:v>6.989213197969546E-2</c:v>
              </c:pt>
              <c:pt idx="97">
                <c:v>0.17218253183859034</c:v>
              </c:pt>
              <c:pt idx="98">
                <c:v>0.25131331930295331</c:v>
              </c:pt>
              <c:pt idx="99">
                <c:v>0.17472622601444865</c:v>
              </c:pt>
              <c:pt idx="100">
                <c:v>0.1779265510608794</c:v>
              </c:pt>
              <c:pt idx="101">
                <c:v>0.34531610141587099</c:v>
              </c:pt>
              <c:pt idx="102">
                <c:v>1.7802077457975241E-2</c:v>
              </c:pt>
              <c:pt idx="103">
                <c:v>0.17845259402515357</c:v>
              </c:pt>
              <c:pt idx="104">
                <c:v>1.4443445708518534</c:v>
              </c:pt>
              <c:pt idx="105">
                <c:v>1.3954699502491508E-2</c:v>
              </c:pt>
              <c:pt idx="106">
                <c:v>3.4475093708797866E-2</c:v>
              </c:pt>
              <c:pt idx="107">
                <c:v>0.1109023118563639</c:v>
              </c:pt>
              <c:pt idx="108">
                <c:v>1.2798168039962041</c:v>
              </c:pt>
              <c:pt idx="109">
                <c:v>-3.2419882822799839E-2</c:v>
              </c:pt>
              <c:pt idx="110">
                <c:v>0.35823144628240677</c:v>
              </c:pt>
              <c:pt idx="111">
                <c:v>0.10785176133707775</c:v>
              </c:pt>
              <c:pt idx="112">
                <c:v>0.12643285236175972</c:v>
              </c:pt>
              <c:pt idx="113">
                <c:v>0.13566846010258682</c:v>
              </c:pt>
              <c:pt idx="114">
                <c:v>0.39676325190343875</c:v>
              </c:pt>
              <c:pt idx="115">
                <c:v>0.19284075768190023</c:v>
              </c:pt>
              <c:pt idx="116">
                <c:v>8.4287875513293642E-3</c:v>
              </c:pt>
              <c:pt idx="117">
                <c:v>4.8298222232614041E-2</c:v>
              </c:pt>
              <c:pt idx="118">
                <c:v>6.0804126625211952E-2</c:v>
              </c:pt>
              <c:pt idx="119">
                <c:v>8.9157738796050046E-2</c:v>
              </c:pt>
              <c:pt idx="120">
                <c:v>4.5909889906875501E-2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BA-4FD2-AC79-0B23E5D81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5336"/>
        <c:axId val="714675728"/>
      </c:scatterChart>
      <c:valAx>
        <c:axId val="714675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5728"/>
        <c:crossesAt val="-10"/>
        <c:crossBetween val="midCat"/>
      </c:valAx>
      <c:valAx>
        <c:axId val="7146757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5336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18 for EV_Rev    (5 variables, n=121)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1"/>
              <c:pt idx="0">
                <c:v>0.37970630937781852</c:v>
              </c:pt>
              <c:pt idx="1">
                <c:v>5.4475715675295321E-2</c:v>
              </c:pt>
              <c:pt idx="2">
                <c:v>0.25578592092574737</c:v>
              </c:pt>
              <c:pt idx="3">
                <c:v>0.19842224811699938</c:v>
              </c:pt>
              <c:pt idx="4">
                <c:v>0.33001864512119328</c:v>
              </c:pt>
              <c:pt idx="5">
                <c:v>0.34594041478658438</c:v>
              </c:pt>
              <c:pt idx="6">
                <c:v>6.4733952045345974E-2</c:v>
              </c:pt>
              <c:pt idx="7">
                <c:v>0.18171255400943553</c:v>
              </c:pt>
              <c:pt idx="8">
                <c:v>0.22848902461718351</c:v>
              </c:pt>
              <c:pt idx="9">
                <c:v>0.55817645019947282</c:v>
              </c:pt>
              <c:pt idx="10">
                <c:v>0.20250360646487209</c:v>
              </c:pt>
              <c:pt idx="11">
                <c:v>0.42976486419382226</c:v>
              </c:pt>
              <c:pt idx="12">
                <c:v>0.26441089397157597</c:v>
              </c:pt>
              <c:pt idx="13">
                <c:v>0.1708351604752657</c:v>
              </c:pt>
              <c:pt idx="14">
                <c:v>0.14528740118616318</c:v>
              </c:pt>
              <c:pt idx="15">
                <c:v>0.18804109488317342</c:v>
              </c:pt>
              <c:pt idx="16">
                <c:v>0.19589767041169956</c:v>
              </c:pt>
              <c:pt idx="17">
                <c:v>0.30181365285433243</c:v>
              </c:pt>
              <c:pt idx="18">
                <c:v>0.28370075894470548</c:v>
              </c:pt>
              <c:pt idx="19">
                <c:v>0.26054192287300054</c:v>
              </c:pt>
              <c:pt idx="20">
                <c:v>0.52121490497789513</c:v>
              </c:pt>
              <c:pt idx="21">
                <c:v>0.30221593966604288</c:v>
              </c:pt>
              <c:pt idx="22">
                <c:v>0.20235068486568944</c:v>
              </c:pt>
              <c:pt idx="23">
                <c:v>0.19828958856392076</c:v>
              </c:pt>
              <c:pt idx="24">
                <c:v>0.18775252735350578</c:v>
              </c:pt>
              <c:pt idx="25">
                <c:v>0.56225112661050991</c:v>
              </c:pt>
              <c:pt idx="26">
                <c:v>0.20434265439015278</c:v>
              </c:pt>
              <c:pt idx="27">
                <c:v>0.44725817491409769</c:v>
              </c:pt>
              <c:pt idx="28">
                <c:v>0.43462988668694685</c:v>
              </c:pt>
              <c:pt idx="29">
                <c:v>0.53354616820123701</c:v>
              </c:pt>
              <c:pt idx="30">
                <c:v>0.21320020509085089</c:v>
              </c:pt>
              <c:pt idx="31">
                <c:v>0.42152705171925225</c:v>
              </c:pt>
              <c:pt idx="32">
                <c:v>0.2563865212843971</c:v>
              </c:pt>
              <c:pt idx="33">
                <c:v>0.19603575592693354</c:v>
              </c:pt>
              <c:pt idx="34">
                <c:v>0.48223715957670954</c:v>
              </c:pt>
              <c:pt idx="35">
                <c:v>0.43418015216828026</c:v>
              </c:pt>
              <c:pt idx="36">
                <c:v>0.54026948100245054</c:v>
              </c:pt>
              <c:pt idx="37">
                <c:v>0.28510463458172064</c:v>
              </c:pt>
              <c:pt idx="38">
                <c:v>0.39813392069455072</c:v>
              </c:pt>
              <c:pt idx="39">
                <c:v>0.2070979423544346</c:v>
              </c:pt>
              <c:pt idx="40">
                <c:v>0.30699894706106162</c:v>
              </c:pt>
              <c:pt idx="41">
                <c:v>0.36086482575212958</c:v>
              </c:pt>
              <c:pt idx="42">
                <c:v>0.20830207251709093</c:v>
              </c:pt>
              <c:pt idx="43">
                <c:v>0.10827098606532287</c:v>
              </c:pt>
              <c:pt idx="44">
                <c:v>0.40494762545927565</c:v>
              </c:pt>
              <c:pt idx="45">
                <c:v>0.57193834821916245</c:v>
              </c:pt>
              <c:pt idx="46">
                <c:v>0.25291965872639571</c:v>
              </c:pt>
              <c:pt idx="47">
                <c:v>0.46864329256768161</c:v>
              </c:pt>
              <c:pt idx="48">
                <c:v>0.4353895551279573</c:v>
              </c:pt>
              <c:pt idx="49">
                <c:v>0.61951131163870943</c:v>
              </c:pt>
              <c:pt idx="50">
                <c:v>0.24008324727793176</c:v>
              </c:pt>
              <c:pt idx="51">
                <c:v>8.4959660175673718E-2</c:v>
              </c:pt>
              <c:pt idx="52">
                <c:v>0.2179976452437985</c:v>
              </c:pt>
              <c:pt idx="53">
                <c:v>0.46260940887439295</c:v>
              </c:pt>
              <c:pt idx="54">
                <c:v>0.54680841091168686</c:v>
              </c:pt>
              <c:pt idx="55">
                <c:v>0.14052470449453497</c:v>
              </c:pt>
              <c:pt idx="56">
                <c:v>0.24998434050016441</c:v>
              </c:pt>
              <c:pt idx="57">
                <c:v>0.62767230095843951</c:v>
              </c:pt>
              <c:pt idx="58">
                <c:v>0.65548794189819592</c:v>
              </c:pt>
              <c:pt idx="59">
                <c:v>7.164089431901971E-2</c:v>
              </c:pt>
              <c:pt idx="60">
                <c:v>0.12753065270532982</c:v>
              </c:pt>
              <c:pt idx="61">
                <c:v>0.40909090909090912</c:v>
              </c:pt>
              <c:pt idx="62">
                <c:v>0.22081623409978404</c:v>
              </c:pt>
              <c:pt idx="63">
                <c:v>3.7884262798690331E-2</c:v>
              </c:pt>
              <c:pt idx="64">
                <c:v>0.57881645664164783</c:v>
              </c:pt>
              <c:pt idx="65">
                <c:v>0.43523337660636235</c:v>
              </c:pt>
              <c:pt idx="66">
                <c:v>0.54118476449650466</c:v>
              </c:pt>
              <c:pt idx="67">
                <c:v>0.43008734839589802</c:v>
              </c:pt>
              <c:pt idx="68">
                <c:v>0.11566520123723734</c:v>
              </c:pt>
              <c:pt idx="69">
                <c:v>0.29519886124278849</c:v>
              </c:pt>
              <c:pt idx="70">
                <c:v>0.19130951993717502</c:v>
              </c:pt>
              <c:pt idx="71">
                <c:v>0.17359414681339944</c:v>
              </c:pt>
              <c:pt idx="72">
                <c:v>0.42973244064180216</c:v>
              </c:pt>
              <c:pt idx="73">
                <c:v>0.63955918868960371</c:v>
              </c:pt>
              <c:pt idx="74">
                <c:v>0.49234779159701952</c:v>
              </c:pt>
              <c:pt idx="75">
                <c:v>0.72608401611427897</c:v>
              </c:pt>
              <c:pt idx="76">
                <c:v>0.56033117825570655</c:v>
              </c:pt>
              <c:pt idx="77">
                <c:v>0.20368412265568483</c:v>
              </c:pt>
              <c:pt idx="78">
                <c:v>0.44235604635817416</c:v>
              </c:pt>
              <c:pt idx="79">
                <c:v>3.2649358147316829E-2</c:v>
              </c:pt>
              <c:pt idx="80">
                <c:v>0.5924919598103191</c:v>
              </c:pt>
              <c:pt idx="81">
                <c:v>0.38263262448301688</c:v>
              </c:pt>
              <c:pt idx="82">
                <c:v>0.33921478801732324</c:v>
              </c:pt>
              <c:pt idx="83">
                <c:v>0.66160949053785467</c:v>
              </c:pt>
              <c:pt idx="84">
                <c:v>0.50447090521138471</c:v>
              </c:pt>
              <c:pt idx="85">
                <c:v>0.3963750489629525</c:v>
              </c:pt>
              <c:pt idx="86">
                <c:v>0.23971725083413989</c:v>
              </c:pt>
              <c:pt idx="87">
                <c:v>0.64699703630446226</c:v>
              </c:pt>
              <c:pt idx="88">
                <c:v>0.37303754266211603</c:v>
              </c:pt>
              <c:pt idx="89">
                <c:v>0.21969927273577627</c:v>
              </c:pt>
              <c:pt idx="90">
                <c:v>0.31251465678603868</c:v>
              </c:pt>
              <c:pt idx="91">
                <c:v>0.34298669503449786</c:v>
              </c:pt>
              <c:pt idx="92">
                <c:v>0.38884183690928381</c:v>
              </c:pt>
              <c:pt idx="93">
                <c:v>0.37096782977611004</c:v>
              </c:pt>
              <c:pt idx="94">
                <c:v>1.2144963326084552</c:v>
              </c:pt>
              <c:pt idx="95">
                <c:v>0.3067190359511896</c:v>
              </c:pt>
              <c:pt idx="96">
                <c:v>0.27474619289340102</c:v>
              </c:pt>
              <c:pt idx="97">
                <c:v>0.41392050000470637</c:v>
              </c:pt>
              <c:pt idx="98">
                <c:v>0.45291797637918807</c:v>
              </c:pt>
              <c:pt idx="99">
                <c:v>0.58653431831151026</c:v>
              </c:pt>
              <c:pt idx="100">
                <c:v>0.12311569027986936</c:v>
              </c:pt>
              <c:pt idx="101">
                <c:v>0.12600428054000659</c:v>
              </c:pt>
              <c:pt idx="102">
                <c:v>0.37674202220730935</c:v>
              </c:pt>
              <c:pt idx="103">
                <c:v>0.31338514576751675</c:v>
              </c:pt>
              <c:pt idx="104">
                <c:v>0.20959295280444246</c:v>
              </c:pt>
              <c:pt idx="105">
                <c:v>0.34445264200297476</c:v>
              </c:pt>
              <c:pt idx="106">
                <c:v>0.22949292197886184</c:v>
              </c:pt>
              <c:pt idx="107">
                <c:v>0.29406135042717996</c:v>
              </c:pt>
              <c:pt idx="108">
                <c:v>0.17770238652316328</c:v>
              </c:pt>
              <c:pt idx="109">
                <c:v>0.2658610466200616</c:v>
              </c:pt>
              <c:pt idx="110">
                <c:v>0.2116168361930203</c:v>
              </c:pt>
              <c:pt idx="111">
                <c:v>0.10027346639823038</c:v>
              </c:pt>
              <c:pt idx="112">
                <c:v>0.53193765196918985</c:v>
              </c:pt>
              <c:pt idx="113">
                <c:v>0.14176248215714263</c:v>
              </c:pt>
              <c:pt idx="114">
                <c:v>0.2613214015083174</c:v>
              </c:pt>
              <c:pt idx="115">
                <c:v>0.49302894191013868</c:v>
              </c:pt>
              <c:pt idx="116">
                <c:v>0.43812405446293501</c:v>
              </c:pt>
              <c:pt idx="117">
                <c:v>0.49486777806355076</c:v>
              </c:pt>
              <c:pt idx="118">
                <c:v>0.18246537591859807</c:v>
              </c:pt>
              <c:pt idx="119">
                <c:v>0.27482441807348168</c:v>
              </c:pt>
              <c:pt idx="120">
                <c:v>0.43699714186323541</c:v>
              </c:pt>
            </c:numLit>
          </c:xVal>
          <c:yVal>
            <c:numLit>
              <c:formatCode>General</c:formatCode>
              <c:ptCount val="121"/>
              <c:pt idx="0">
                <c:v>-0.47474967470347718</c:v>
              </c:pt>
              <c:pt idx="1">
                <c:v>-4.034210218328047</c:v>
              </c:pt>
              <c:pt idx="2">
                <c:v>-0.98498120963764002</c:v>
              </c:pt>
              <c:pt idx="3">
                <c:v>6.302985009629694</c:v>
              </c:pt>
              <c:pt idx="4">
                <c:v>-0.55012164004784481</c:v>
              </c:pt>
              <c:pt idx="5">
                <c:v>0.35157935129799789</c:v>
              </c:pt>
              <c:pt idx="6">
                <c:v>-5.4235584261198344</c:v>
              </c:pt>
              <c:pt idx="7">
                <c:v>-1.3035731414411806</c:v>
              </c:pt>
              <c:pt idx="8">
                <c:v>2.0049496521635275</c:v>
              </c:pt>
              <c:pt idx="9">
                <c:v>-0.36901141663894599</c:v>
              </c:pt>
              <c:pt idx="10">
                <c:v>4.5246731383349115E-2</c:v>
              </c:pt>
              <c:pt idx="11">
                <c:v>1.7458084347638589</c:v>
              </c:pt>
              <c:pt idx="12">
                <c:v>4.2685490111831239</c:v>
              </c:pt>
              <c:pt idx="13">
                <c:v>8.3272715196844409</c:v>
              </c:pt>
              <c:pt idx="14">
                <c:v>-5.0471152778907529</c:v>
              </c:pt>
              <c:pt idx="15">
                <c:v>0.582603615300334</c:v>
              </c:pt>
              <c:pt idx="16">
                <c:v>-0.2051272889271436</c:v>
              </c:pt>
              <c:pt idx="17">
                <c:v>3.1275070907351141</c:v>
              </c:pt>
              <c:pt idx="18">
                <c:v>1.1557381817436827</c:v>
              </c:pt>
              <c:pt idx="19">
                <c:v>2.0229829823526755</c:v>
              </c:pt>
              <c:pt idx="20">
                <c:v>0.71087110794301012</c:v>
              </c:pt>
              <c:pt idx="21">
                <c:v>6.849243577057667</c:v>
              </c:pt>
              <c:pt idx="22">
                <c:v>7.6279027992970567</c:v>
              </c:pt>
              <c:pt idx="23">
                <c:v>-0.54841375613462118</c:v>
              </c:pt>
              <c:pt idx="24">
                <c:v>4.3040312620542815</c:v>
              </c:pt>
              <c:pt idx="25">
                <c:v>-0.46130322625691633</c:v>
              </c:pt>
              <c:pt idx="26">
                <c:v>2.9072331321020286</c:v>
              </c:pt>
              <c:pt idx="27">
                <c:v>1.7242643864403746</c:v>
              </c:pt>
              <c:pt idx="28">
                <c:v>1.7425455917501509</c:v>
              </c:pt>
              <c:pt idx="29">
                <c:v>6.9424065906759473</c:v>
              </c:pt>
              <c:pt idx="30">
                <c:v>0.73995008560340469</c:v>
              </c:pt>
              <c:pt idx="31">
                <c:v>0.36249155778900644</c:v>
              </c:pt>
              <c:pt idx="32">
                <c:v>-0.52820790132422868</c:v>
              </c:pt>
              <c:pt idx="33">
                <c:v>0.50750923118015256</c:v>
              </c:pt>
              <c:pt idx="34">
                <c:v>1.8428312999013841</c:v>
              </c:pt>
              <c:pt idx="35">
                <c:v>-0.46474498000809383</c:v>
              </c:pt>
              <c:pt idx="36">
                <c:v>3.5269504334460766</c:v>
              </c:pt>
              <c:pt idx="37">
                <c:v>-2.2347320383139362</c:v>
              </c:pt>
              <c:pt idx="38">
                <c:v>-1.5469634072554026</c:v>
              </c:pt>
              <c:pt idx="39">
                <c:v>-1.154378035792222</c:v>
              </c:pt>
              <c:pt idx="40">
                <c:v>-0.6982514631723773</c:v>
              </c:pt>
              <c:pt idx="41">
                <c:v>-0.58809349186922599</c:v>
              </c:pt>
              <c:pt idx="42">
                <c:v>0.77431856702434798</c:v>
              </c:pt>
              <c:pt idx="43">
                <c:v>-0.84236436705575013</c:v>
              </c:pt>
              <c:pt idx="44">
                <c:v>6.4790542085706466</c:v>
              </c:pt>
              <c:pt idx="45">
                <c:v>3.9834807399459145</c:v>
              </c:pt>
              <c:pt idx="46">
                <c:v>2.1761801310187252</c:v>
              </c:pt>
              <c:pt idx="47">
                <c:v>-0.98201323181262712</c:v>
              </c:pt>
              <c:pt idx="48">
                <c:v>-2.2472706135088139</c:v>
              </c:pt>
              <c:pt idx="49">
                <c:v>3.6471876381086883</c:v>
              </c:pt>
              <c:pt idx="50">
                <c:v>-2.5655990938793267</c:v>
              </c:pt>
              <c:pt idx="51">
                <c:v>1.1023765233494398</c:v>
              </c:pt>
              <c:pt idx="52">
                <c:v>2.7308419441929184</c:v>
              </c:pt>
              <c:pt idx="53">
                <c:v>0.67160034981153771</c:v>
              </c:pt>
              <c:pt idx="54">
                <c:v>-2.6312964044014553</c:v>
              </c:pt>
              <c:pt idx="55">
                <c:v>-0.40096128815943111</c:v>
              </c:pt>
              <c:pt idx="56">
                <c:v>3.274651102747149</c:v>
              </c:pt>
              <c:pt idx="57">
                <c:v>3.5924258857202851</c:v>
              </c:pt>
              <c:pt idx="58">
                <c:v>7.3433859970643418</c:v>
              </c:pt>
              <c:pt idx="59">
                <c:v>-5.3370969434302831</c:v>
              </c:pt>
              <c:pt idx="60">
                <c:v>3.1948158193427814</c:v>
              </c:pt>
              <c:pt idx="61">
                <c:v>2.4715006088269966</c:v>
              </c:pt>
              <c:pt idx="62">
                <c:v>-0.93810783019570199</c:v>
              </c:pt>
              <c:pt idx="63">
                <c:v>-2.4938113888727464</c:v>
              </c:pt>
              <c:pt idx="64">
                <c:v>-2.5175807547863713</c:v>
              </c:pt>
              <c:pt idx="65">
                <c:v>3.3495398774262171</c:v>
              </c:pt>
              <c:pt idx="66">
                <c:v>2.9535469654230724</c:v>
              </c:pt>
              <c:pt idx="67">
                <c:v>-0.26485192529383639</c:v>
              </c:pt>
              <c:pt idx="68">
                <c:v>-0.48293828993999988</c:v>
              </c:pt>
              <c:pt idx="69">
                <c:v>3.0553801050812446</c:v>
              </c:pt>
              <c:pt idx="70">
                <c:v>2.6179626608722133</c:v>
              </c:pt>
              <c:pt idx="71">
                <c:v>4.9777949661349412</c:v>
              </c:pt>
              <c:pt idx="72">
                <c:v>-0.28699976244080716</c:v>
              </c:pt>
              <c:pt idx="73">
                <c:v>-0.46048888943534649</c:v>
              </c:pt>
              <c:pt idx="74">
                <c:v>-0.49346836775616154</c:v>
              </c:pt>
              <c:pt idx="75">
                <c:v>-1.1911434400992293</c:v>
              </c:pt>
              <c:pt idx="76">
                <c:v>-1.7887639258001942</c:v>
              </c:pt>
              <c:pt idx="77">
                <c:v>4.4887957312281062</c:v>
              </c:pt>
              <c:pt idx="78">
                <c:v>-1.6855378024201162</c:v>
              </c:pt>
              <c:pt idx="79">
                <c:v>2.7172777744615333</c:v>
              </c:pt>
              <c:pt idx="80">
                <c:v>-1.4511323945538033</c:v>
              </c:pt>
              <c:pt idx="81">
                <c:v>1.2963945083510051</c:v>
              </c:pt>
              <c:pt idx="82">
                <c:v>-2.7676187281304152</c:v>
              </c:pt>
              <c:pt idx="83">
                <c:v>-0.70912853068826287</c:v>
              </c:pt>
              <c:pt idx="84">
                <c:v>-0.98719401333401358</c:v>
              </c:pt>
              <c:pt idx="85">
                <c:v>0.83450601146459391</c:v>
              </c:pt>
              <c:pt idx="86">
                <c:v>-0.75460049922568428</c:v>
              </c:pt>
              <c:pt idx="87">
                <c:v>-4.7956559389455373</c:v>
              </c:pt>
              <c:pt idx="88">
                <c:v>-2.1687885960760616</c:v>
              </c:pt>
              <c:pt idx="89">
                <c:v>1.5186290675100622</c:v>
              </c:pt>
              <c:pt idx="90">
                <c:v>0.19903667934015612</c:v>
              </c:pt>
              <c:pt idx="91">
                <c:v>-2.1196459619568975</c:v>
              </c:pt>
              <c:pt idx="92">
                <c:v>-1.0484540395253426</c:v>
              </c:pt>
              <c:pt idx="93">
                <c:v>-3.4774486692737305E-2</c:v>
              </c:pt>
              <c:pt idx="94">
                <c:v>0.35182705881092069</c:v>
              </c:pt>
              <c:pt idx="95">
                <c:v>-2.64820967029743</c:v>
              </c:pt>
              <c:pt idx="96">
                <c:v>7.2603224672119993E-2</c:v>
              </c:pt>
              <c:pt idx="97">
                <c:v>-2.1864226584341671</c:v>
              </c:pt>
              <c:pt idx="98">
                <c:v>-3.3036417626309529</c:v>
              </c:pt>
              <c:pt idx="99">
                <c:v>-5.0971336759593378</c:v>
              </c:pt>
              <c:pt idx="100">
                <c:v>3.2296701983169136</c:v>
              </c:pt>
              <c:pt idx="101">
                <c:v>-2.6719600729412614</c:v>
              </c:pt>
              <c:pt idx="102">
                <c:v>-1.9735924290573252</c:v>
              </c:pt>
              <c:pt idx="103">
                <c:v>-3.7859475913817713</c:v>
              </c:pt>
              <c:pt idx="104">
                <c:v>-1.2684696900992485</c:v>
              </c:pt>
              <c:pt idx="105">
                <c:v>-4.6585252191735265</c:v>
              </c:pt>
              <c:pt idx="106">
                <c:v>-2.1679125976215237</c:v>
              </c:pt>
              <c:pt idx="107">
                <c:v>-3.7028728430149358</c:v>
              </c:pt>
              <c:pt idx="108">
                <c:v>-7.0490438864879756</c:v>
              </c:pt>
              <c:pt idx="109">
                <c:v>-1.9280845836504779</c:v>
              </c:pt>
              <c:pt idx="110">
                <c:v>4.896602466397189</c:v>
              </c:pt>
              <c:pt idx="111">
                <c:v>-1.6652873460842255</c:v>
              </c:pt>
              <c:pt idx="112">
                <c:v>-5.8590581847702019</c:v>
              </c:pt>
              <c:pt idx="113">
                <c:v>-2.9546580437626933</c:v>
              </c:pt>
              <c:pt idx="114">
                <c:v>-6.2659793186074442</c:v>
              </c:pt>
              <c:pt idx="115">
                <c:v>-3.1633863369898663</c:v>
              </c:pt>
              <c:pt idx="116">
                <c:v>-4.0138104803611583</c:v>
              </c:pt>
              <c:pt idx="117">
                <c:v>-3.7739532602222083</c:v>
              </c:pt>
              <c:pt idx="118">
                <c:v>-1.9662666307083652</c:v>
              </c:pt>
              <c:pt idx="119">
                <c:v>-2.1160837468073184</c:v>
              </c:pt>
              <c:pt idx="120">
                <c:v>-2.4397153153500741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AD-4844-9E3D-BEA71523C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6512"/>
        <c:axId val="714676904"/>
      </c:scatterChart>
      <c:valAx>
        <c:axId val="71467651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6904"/>
        <c:crossesAt val="-10"/>
        <c:crossBetween val="midCat"/>
      </c:valAx>
      <c:valAx>
        <c:axId val="7146769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7651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'Combined Model (Rel)'!$AA$2</c:f>
          <c:strCache>
            <c:ptCount val="1"/>
            <c:pt idx="0">
              <c:v>Forecasts and 95.0% confidence limits for means and forecasts
Model 2 for EV_Rev    (2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'Combined Model (Rel)'!$CG$43</c:f>
              </c:numRef>
            </c:plus>
            <c:minus>
              <c:numRef>
                <c:f>'Combined Model (Rel)'!$CG$43</c:f>
              </c:numRef>
            </c:minus>
          </c:errBars>
          <c:val>
            <c:numRef>
              <c:f>'Combined Model (Rel)'!$B$43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D5-4411-8916-523B0BEC389E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'Combined Model (Rel)'!$A$43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'Combined Model (Rel)'!$H$42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'Combined Model (Rel)'!$H$43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D5-4411-8916-523B0BEC389E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'Combined Model (Rel)'!$A$43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'Combined Model (Rel)'!$G$42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'Combined Model (Rel)'!$G$43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0D5-4411-8916-523B0BEC389E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'Combined Model (Rel)'!$A$43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677296"/>
        <c:axId val="714678080"/>
      </c:lineChart>
      <c:catAx>
        <c:axId val="714677296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14678080"/>
        <c:crossesAt val="0"/>
        <c:auto val="1"/>
        <c:lblAlgn val="ctr"/>
        <c:lblOffset val="100"/>
        <c:noMultiLvlLbl val="0"/>
      </c:catAx>
      <c:valAx>
        <c:axId val="7146780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1467729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1B-43B4-B3E1-8AC00F4E0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14678472"/>
        <c:axId val="714679256"/>
      </c:barChart>
      <c:catAx>
        <c:axId val="71467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14679256"/>
        <c:crossesAt val="0"/>
        <c:auto val="1"/>
        <c:lblAlgn val="ctr"/>
        <c:lblOffset val="100"/>
        <c:noMultiLvlLbl val="0"/>
      </c:catAx>
      <c:valAx>
        <c:axId val="7146792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67847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8.3016426135510919</c:v>
              </c:pt>
              <c:pt idx="1">
                <c:v>6.0510053889235991</c:v>
              </c:pt>
              <c:pt idx="2">
                <c:v>5.138403392128204</c:v>
              </c:pt>
              <c:pt idx="3">
                <c:v>5.0845395410870413</c:v>
              </c:pt>
              <c:pt idx="4">
                <c:v>4.0240577022898343</c:v>
              </c:pt>
              <c:pt idx="5">
                <c:v>6.6126922556604093</c:v>
              </c:pt>
              <c:pt idx="6">
                <c:v>4.3858022771436822</c:v>
              </c:pt>
              <c:pt idx="7">
                <c:v>5.2560850251197717</c:v>
              </c:pt>
              <c:pt idx="8">
                <c:v>5.1522208123109507</c:v>
              </c:pt>
              <c:pt idx="9">
                <c:v>5.6017260797242532</c:v>
              </c:pt>
              <c:pt idx="10">
                <c:v>8.7154159711836705</c:v>
              </c:pt>
              <c:pt idx="11">
                <c:v>4.4218496996804184</c:v>
              </c:pt>
              <c:pt idx="12">
                <c:v>4.1315991021340253</c:v>
              </c:pt>
              <c:pt idx="13">
                <c:v>5.7296722119443846</c:v>
              </c:pt>
              <c:pt idx="14">
                <c:v>5.1118159256358648</c:v>
              </c:pt>
              <c:pt idx="15">
                <c:v>5.746065985147057</c:v>
              </c:pt>
              <c:pt idx="16">
                <c:v>6.078952415055813</c:v>
              </c:pt>
              <c:pt idx="17">
                <c:v>3.5047045563876797</c:v>
              </c:pt>
              <c:pt idx="18">
                <c:v>6.7251797534712132</c:v>
              </c:pt>
              <c:pt idx="19">
                <c:v>6.4380336464239747</c:v>
              </c:pt>
              <c:pt idx="20">
                <c:v>9.6966497744300124</c:v>
              </c:pt>
              <c:pt idx="21">
                <c:v>6.8587030117398307</c:v>
              </c:pt>
              <c:pt idx="22">
                <c:v>6.4043874232009461</c:v>
              </c:pt>
              <c:pt idx="23">
                <c:v>6.2263372825946988</c:v>
              </c:pt>
              <c:pt idx="24">
                <c:v>3.7553957068615706</c:v>
              </c:pt>
              <c:pt idx="25">
                <c:v>3.7644447544919153</c:v>
              </c:pt>
              <c:pt idx="26">
                <c:v>6.3873387354392186</c:v>
              </c:pt>
              <c:pt idx="27">
                <c:v>4.0536169516584666</c:v>
              </c:pt>
              <c:pt idx="28">
                <c:v>5.8439187261206591</c:v>
              </c:pt>
              <c:pt idx="29">
                <c:v>5.4741866574778317</c:v>
              </c:pt>
              <c:pt idx="30">
                <c:v>5.7370221843618427</c:v>
              </c:pt>
              <c:pt idx="31">
                <c:v>5.6460846074962809</c:v>
              </c:pt>
              <c:pt idx="32">
                <c:v>7.0265690470837665</c:v>
              </c:pt>
              <c:pt idx="33">
                <c:v>5.5953506917233167</c:v>
              </c:pt>
              <c:pt idx="34">
                <c:v>5.6569827246184925</c:v>
              </c:pt>
              <c:pt idx="35">
                <c:v>5.230076221825513</c:v>
              </c:pt>
              <c:pt idx="36">
                <c:v>4.3657674078579118</c:v>
              </c:pt>
              <c:pt idx="37">
                <c:v>5.7998492324074356</c:v>
              </c:pt>
              <c:pt idx="38">
                <c:v>8.0109143179245113</c:v>
              </c:pt>
              <c:pt idx="39">
                <c:v>4.7269074969604681</c:v>
              </c:pt>
              <c:pt idx="40">
                <c:v>6.3159683897418688</c:v>
              </c:pt>
              <c:pt idx="41">
                <c:v>7.9794125425814162</c:v>
              </c:pt>
              <c:pt idx="42">
                <c:v>6.6238415330368561</c:v>
              </c:pt>
              <c:pt idx="43">
                <c:v>5.2878691555354074</c:v>
              </c:pt>
              <c:pt idx="44">
                <c:v>5.3270658767808428</c:v>
              </c:pt>
              <c:pt idx="45">
                <c:v>5.7107507905816242</c:v>
              </c:pt>
              <c:pt idx="46">
                <c:v>5.6065438360570887</c:v>
              </c:pt>
              <c:pt idx="47">
                <c:v>5.3709718526212296</c:v>
              </c:pt>
              <c:pt idx="48">
                <c:v>6.1021846147217751</c:v>
              </c:pt>
              <c:pt idx="49">
                <c:v>4.6345605286261513</c:v>
              </c:pt>
              <c:pt idx="50">
                <c:v>4.8625722045150876</c:v>
              </c:pt>
              <c:pt idx="51">
                <c:v>7.2753805505144662</c:v>
              </c:pt>
              <c:pt idx="52">
                <c:v>10.622991143159444</c:v>
              </c:pt>
              <c:pt idx="53">
                <c:v>4.3529943525602208</c:v>
              </c:pt>
              <c:pt idx="54">
                <c:v>5.0979286233980723</c:v>
              </c:pt>
              <c:pt idx="55">
                <c:v>6.7622380239924844</c:v>
              </c:pt>
              <c:pt idx="56">
                <c:v>5.526776119735068</c:v>
              </c:pt>
              <c:pt idx="57">
                <c:v>4.8093033120996527</c:v>
              </c:pt>
              <c:pt idx="58">
                <c:v>7.8664848134892011</c:v>
              </c:pt>
              <c:pt idx="59">
                <c:v>4.5324534653218809</c:v>
              </c:pt>
              <c:pt idx="60">
                <c:v>6.5777480014184047</c:v>
              </c:pt>
              <c:pt idx="61">
                <c:v>7.0079804450461118</c:v>
              </c:pt>
              <c:pt idx="62">
                <c:v>5.6961268526596314</c:v>
              </c:pt>
              <c:pt idx="63">
                <c:v>7.3319488862434099</c:v>
              </c:pt>
              <c:pt idx="64">
                <c:v>6.4892275890947939</c:v>
              </c:pt>
              <c:pt idx="65">
                <c:v>5.6868129463806056</c:v>
              </c:pt>
              <c:pt idx="66">
                <c:v>5.7861183274114811</c:v>
              </c:pt>
              <c:pt idx="67">
                <c:v>5.5356899565211197</c:v>
              </c:pt>
              <c:pt idx="68">
                <c:v>5.5854247314270822</c:v>
              </c:pt>
              <c:pt idx="69">
                <c:v>4.6232230662193317</c:v>
              </c:pt>
              <c:pt idx="70">
                <c:v>2.8811177132296231</c:v>
              </c:pt>
              <c:pt idx="71">
                <c:v>4.098509809713005</c:v>
              </c:pt>
              <c:pt idx="72">
                <c:v>8.2761046347329881</c:v>
              </c:pt>
              <c:pt idx="73">
                <c:v>6.3471439621672303</c:v>
              </c:pt>
              <c:pt idx="74">
                <c:v>4.1213905848579255</c:v>
              </c:pt>
              <c:pt idx="75">
                <c:v>5.8463801948958771</c:v>
              </c:pt>
              <c:pt idx="76">
                <c:v>5.9233290174026632</c:v>
              </c:pt>
              <c:pt idx="77">
                <c:v>7.0480801623778557</c:v>
              </c:pt>
              <c:pt idx="78">
                <c:v>8.5866783368766271</c:v>
              </c:pt>
              <c:pt idx="79">
                <c:v>6.2490005467777294</c:v>
              </c:pt>
              <c:pt idx="80">
                <c:v>4.3471406761071165</c:v>
              </c:pt>
              <c:pt idx="81">
                <c:v>5.2945043846214865</c:v>
              </c:pt>
              <c:pt idx="82">
                <c:v>6.6598415410097687</c:v>
              </c:pt>
              <c:pt idx="83">
                <c:v>3.8418522948212348</c:v>
              </c:pt>
              <c:pt idx="84">
                <c:v>4.9718564393910487</c:v>
              </c:pt>
              <c:pt idx="85">
                <c:v>7.2585960186318808</c:v>
              </c:pt>
              <c:pt idx="86">
                <c:v>5.8094234934692377</c:v>
              </c:pt>
              <c:pt idx="87">
                <c:v>3.8565679840054181</c:v>
              </c:pt>
              <c:pt idx="88">
                <c:v>4.4502541542241669</c:v>
              </c:pt>
              <c:pt idx="89">
                <c:v>4.6464412440528218</c:v>
              </c:pt>
              <c:pt idx="90">
                <c:v>6.9076280548614868</c:v>
              </c:pt>
              <c:pt idx="91">
                <c:v>5.1997425559123585</c:v>
              </c:pt>
              <c:pt idx="92">
                <c:v>4.8621286845081269</c:v>
              </c:pt>
              <c:pt idx="93">
                <c:v>6.119923931517727</c:v>
              </c:pt>
              <c:pt idx="94">
                <c:v>4.8194323994086297</c:v>
              </c:pt>
              <c:pt idx="95">
                <c:v>6.2361460963678272</c:v>
              </c:pt>
              <c:pt idx="96">
                <c:v>4.9731039008455475</c:v>
              </c:pt>
              <c:pt idx="97">
                <c:v>5.1500029382809398</c:v>
              </c:pt>
              <c:pt idx="98">
                <c:v>5.0267140180591134</c:v>
              </c:pt>
              <c:pt idx="99">
                <c:v>3.9972967334103031</c:v>
              </c:pt>
              <c:pt idx="100">
                <c:v>5.8680805675624388</c:v>
              </c:pt>
              <c:pt idx="101">
                <c:v>5.9676091914712348</c:v>
              </c:pt>
              <c:pt idx="102">
                <c:v>5.0376787854306713</c:v>
              </c:pt>
              <c:pt idx="103">
                <c:v>6.1318293444020604</c:v>
              </c:pt>
              <c:pt idx="104">
                <c:v>6.5860020181787302</c:v>
              </c:pt>
              <c:pt idx="105">
                <c:v>5.8502240477401966</c:v>
              </c:pt>
              <c:pt idx="106">
                <c:v>4.2400328289161973</c:v>
              </c:pt>
              <c:pt idx="107">
                <c:v>6.7709488895620336</c:v>
              </c:pt>
              <c:pt idx="108">
                <c:v>6.6409683448562582</c:v>
              </c:pt>
              <c:pt idx="109">
                <c:v>6.5790304120236023</c:v>
              </c:pt>
              <c:pt idx="110">
                <c:v>5.7750664631629469</c:v>
              </c:pt>
              <c:pt idx="111">
                <c:v>9.6231509422317636</c:v>
              </c:pt>
              <c:pt idx="112">
                <c:v>7.0628791776518849</c:v>
              </c:pt>
              <c:pt idx="113">
                <c:v>5.1064252604527791</c:v>
              </c:pt>
              <c:pt idx="114">
                <c:v>7.2862968712676572</c:v>
              </c:pt>
              <c:pt idx="115">
                <c:v>4.3535573828478498</c:v>
              </c:pt>
              <c:pt idx="116">
                <c:v>5.2304808648239156</c:v>
              </c:pt>
              <c:pt idx="117">
                <c:v>6.0823502140316439</c:v>
              </c:pt>
              <c:pt idx="118">
                <c:v>7.5406251709836685</c:v>
              </c:pt>
              <c:pt idx="119">
                <c:v>8.5415205297872525</c:v>
              </c:pt>
              <c:pt idx="120">
                <c:v>4.2961806909270468</c:v>
              </c:pt>
              <c:pt idx="121">
                <c:v>7.3941004888870445</c:v>
              </c:pt>
              <c:pt idx="122">
                <c:v>6.2504906567848</c:v>
              </c:pt>
              <c:pt idx="123">
                <c:v>4.9506303692206544</c:v>
              </c:pt>
              <c:pt idx="124">
                <c:v>5.3259852736111881</c:v>
              </c:pt>
              <c:pt idx="125">
                <c:v>6.5597782868135166</c:v>
              </c:pt>
              <c:pt idx="126">
                <c:v>7.1980838866964909</c:v>
              </c:pt>
              <c:pt idx="127">
                <c:v>5.7324176041318076</c:v>
              </c:pt>
              <c:pt idx="128">
                <c:v>5.8741285984087579</c:v>
              </c:pt>
              <c:pt idx="129">
                <c:v>7.2720093036559561</c:v>
              </c:pt>
              <c:pt idx="130">
                <c:v>6.1464432738588144</c:v>
              </c:pt>
              <c:pt idx="131">
                <c:v>6.2364181852341485</c:v>
              </c:pt>
              <c:pt idx="132">
                <c:v>7.1474218220264092</c:v>
              </c:pt>
              <c:pt idx="133">
                <c:v>6.76368267929751</c:v>
              </c:pt>
              <c:pt idx="134">
                <c:v>5.1069469515749155</c:v>
              </c:pt>
              <c:pt idx="135">
                <c:v>6.3685183884009753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DB-4967-A75B-0F3EE6DB5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80040"/>
        <c:axId val="714680432"/>
      </c:scatterChart>
      <c:valAx>
        <c:axId val="714680040"/>
        <c:scaling>
          <c:orientation val="minMax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714680432"/>
        <c:crossesAt val="-8"/>
        <c:crossBetween val="midCat"/>
      </c:valAx>
      <c:valAx>
        <c:axId val="7146804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68004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-6.90</c:v>
              </c:pt>
              <c:pt idx="1">
                <c:v>-6.21</c:v>
              </c:pt>
              <c:pt idx="2">
                <c:v>-5.52</c:v>
              </c:pt>
              <c:pt idx="3">
                <c:v>-4.83</c:v>
              </c:pt>
              <c:pt idx="4">
                <c:v>-4.14</c:v>
              </c:pt>
              <c:pt idx="5">
                <c:v>-3.45</c:v>
              </c:pt>
              <c:pt idx="6">
                <c:v>-2.76</c:v>
              </c:pt>
              <c:pt idx="7">
                <c:v>-2.07</c:v>
              </c:pt>
              <c:pt idx="8">
                <c:v>-1.38</c:v>
              </c:pt>
              <c:pt idx="9">
                <c:v>-0.69</c:v>
              </c:pt>
              <c:pt idx="10">
                <c:v>0.00</c:v>
              </c:pt>
              <c:pt idx="11">
                <c:v>0.69</c:v>
              </c:pt>
              <c:pt idx="12">
                <c:v>1.38</c:v>
              </c:pt>
              <c:pt idx="13">
                <c:v>2.07</c:v>
              </c:pt>
              <c:pt idx="14">
                <c:v>2.76</c:v>
              </c:pt>
              <c:pt idx="15">
                <c:v>3.45</c:v>
              </c:pt>
              <c:pt idx="16">
                <c:v>4.14</c:v>
              </c:pt>
              <c:pt idx="17">
                <c:v>4.83</c:v>
              </c:pt>
              <c:pt idx="18">
                <c:v>5.52</c:v>
              </c:pt>
              <c:pt idx="19">
                <c:v>6.21</c:v>
              </c:pt>
              <c:pt idx="20">
                <c:v>6.90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3</c:v>
              </c:pt>
              <c:pt idx="5">
                <c:v>7</c:v>
              </c:pt>
              <c:pt idx="6">
                <c:v>7</c:v>
              </c:pt>
              <c:pt idx="7">
                <c:v>14</c:v>
              </c:pt>
              <c:pt idx="8">
                <c:v>15</c:v>
              </c:pt>
              <c:pt idx="9">
                <c:v>19</c:v>
              </c:pt>
              <c:pt idx="10">
                <c:v>14</c:v>
              </c:pt>
              <c:pt idx="11">
                <c:v>9</c:v>
              </c:pt>
              <c:pt idx="12">
                <c:v>8</c:v>
              </c:pt>
              <c:pt idx="13">
                <c:v>10</c:v>
              </c:pt>
              <c:pt idx="14">
                <c:v>9</c:v>
              </c:pt>
              <c:pt idx="15">
                <c:v>7</c:v>
              </c:pt>
              <c:pt idx="16">
                <c:v>3</c:v>
              </c:pt>
              <c:pt idx="17">
                <c:v>2</c:v>
              </c:pt>
              <c:pt idx="18">
                <c:v>1</c:v>
              </c:pt>
              <c:pt idx="19">
                <c:v>3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F6-4CFD-A8EB-8589D710A907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-6.90</c:v>
              </c:pt>
              <c:pt idx="1">
                <c:v>-6.21</c:v>
              </c:pt>
              <c:pt idx="2">
                <c:v>-5.52</c:v>
              </c:pt>
              <c:pt idx="3">
                <c:v>-4.83</c:v>
              </c:pt>
              <c:pt idx="4">
                <c:v>-4.14</c:v>
              </c:pt>
              <c:pt idx="5">
                <c:v>-3.45</c:v>
              </c:pt>
              <c:pt idx="6">
                <c:v>-2.76</c:v>
              </c:pt>
              <c:pt idx="7">
                <c:v>-2.07</c:v>
              </c:pt>
              <c:pt idx="8">
                <c:v>-1.38</c:v>
              </c:pt>
              <c:pt idx="9">
                <c:v>-0.69</c:v>
              </c:pt>
              <c:pt idx="10">
                <c:v>0.00</c:v>
              </c:pt>
              <c:pt idx="11">
                <c:v>0.69</c:v>
              </c:pt>
              <c:pt idx="12">
                <c:v>1.38</c:v>
              </c:pt>
              <c:pt idx="13">
                <c:v>2.07</c:v>
              </c:pt>
              <c:pt idx="14">
                <c:v>2.76</c:v>
              </c:pt>
              <c:pt idx="15">
                <c:v>3.45</c:v>
              </c:pt>
              <c:pt idx="16">
                <c:v>4.14</c:v>
              </c:pt>
              <c:pt idx="17">
                <c:v>4.83</c:v>
              </c:pt>
              <c:pt idx="18">
                <c:v>5.52</c:v>
              </c:pt>
              <c:pt idx="19">
                <c:v>6.21</c:v>
              </c:pt>
              <c:pt idx="20">
                <c:v>6.90</c:v>
              </c:pt>
            </c:strLit>
          </c:cat>
          <c:val>
            <c:numLit>
              <c:formatCode>General</c:formatCode>
              <c:ptCount val="21"/>
              <c:pt idx="0">
                <c:v>0.41824120630627831</c:v>
              </c:pt>
              <c:pt idx="1">
                <c:v>0.81974586599689392</c:v>
              </c:pt>
              <c:pt idx="2">
                <c:v>1.4968074030739591</c:v>
              </c:pt>
              <c:pt idx="3">
                <c:v>2.5461714573126324</c:v>
              </c:pt>
              <c:pt idx="4">
                <c:v>4.035014346278925</c:v>
              </c:pt>
              <c:pt idx="5">
                <c:v>5.9571540080716456</c:v>
              </c:pt>
              <c:pt idx="6">
                <c:v>8.1934985821899105</c:v>
              </c:pt>
              <c:pt idx="7">
                <c:v>10.498739541817624</c:v>
              </c:pt>
              <c:pt idx="8">
                <c:v>12.532637750516585</c:v>
              </c:pt>
              <c:pt idx="9">
                <c:v>13.937522751037314</c:v>
              </c:pt>
              <c:pt idx="10">
                <c:v>14.439980543228508</c:v>
              </c:pt>
              <c:pt idx="11">
                <c:v>13.937522751037321</c:v>
              </c:pt>
              <c:pt idx="12">
                <c:v>12.532637750516585</c:v>
              </c:pt>
              <c:pt idx="13">
                <c:v>10.498739541817628</c:v>
              </c:pt>
              <c:pt idx="14">
                <c:v>8.1934985821899176</c:v>
              </c:pt>
              <c:pt idx="15">
                <c:v>5.9571540080716261</c:v>
              </c:pt>
              <c:pt idx="16">
                <c:v>4.0350143462789418</c:v>
              </c:pt>
              <c:pt idx="17">
                <c:v>2.5461714573126244</c:v>
              </c:pt>
              <c:pt idx="18">
                <c:v>1.4968074030739729</c:v>
              </c:pt>
              <c:pt idx="19">
                <c:v>0.81974586599687882</c:v>
              </c:pt>
              <c:pt idx="20">
                <c:v>0.41824120630630546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F6-4CFD-A8EB-8589D710A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14681216"/>
        <c:axId val="714681608"/>
      </c:barChart>
      <c:catAx>
        <c:axId val="71468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&gt;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81608"/>
        <c:crosses val="autoZero"/>
        <c:auto val="1"/>
        <c:lblAlgn val="ctr"/>
        <c:lblOffset val="100"/>
        <c:noMultiLvlLbl val="0"/>
      </c:catAx>
      <c:valAx>
        <c:axId val="7146816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1468121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-2.2690793768077033</c:v>
              </c:pt>
              <c:pt idx="1">
                <c:v>-2.2371899535900543</c:v>
              </c:pt>
              <c:pt idx="2">
                <c:v>-1.7969819079200857</c:v>
              </c:pt>
              <c:pt idx="3">
                <c:v>-1.7676387909848617</c:v>
              </c:pt>
              <c:pt idx="4">
                <c:v>-1.7202501885009591</c:v>
              </c:pt>
              <c:pt idx="5">
                <c:v>-1.536431559467448</c:v>
              </c:pt>
              <c:pt idx="6">
                <c:v>-1.5058436699406825</c:v>
              </c:pt>
              <c:pt idx="7">
                <c:v>-1.4242921107309181</c:v>
              </c:pt>
              <c:pt idx="8">
                <c:v>-1.4033882545796641</c:v>
              </c:pt>
              <c:pt idx="9">
                <c:v>-1.4028089503902079</c:v>
              </c:pt>
              <c:pt idx="10">
                <c:v>-1.3916243799275501</c:v>
              </c:pt>
              <c:pt idx="11">
                <c:v>-1.3730096668800063</c:v>
              </c:pt>
              <c:pt idx="12">
                <c:v>-1.3303375283413081</c:v>
              </c:pt>
              <c:pt idx="13">
                <c:v>-1.207158849291035</c:v>
              </c:pt>
              <c:pt idx="14">
                <c:v>-1.1953176629727609</c:v>
              </c:pt>
              <c:pt idx="15">
                <c:v>-1.1538674070542163</c:v>
              </c:pt>
              <c:pt idx="16">
                <c:v>-1.1340083261649903</c:v>
              </c:pt>
              <c:pt idx="17">
                <c:v>-1.1293755670781362</c:v>
              </c:pt>
              <c:pt idx="18">
                <c:v>-1.119269752261939</c:v>
              </c:pt>
              <c:pt idx="19">
                <c:v>-1.100494571961607</c:v>
              </c:pt>
              <c:pt idx="20">
                <c:v>-0.94224544408293498</c:v>
              </c:pt>
              <c:pt idx="21">
                <c:v>-0.91868576435787686</c:v>
              </c:pt>
              <c:pt idx="22">
                <c:v>-0.86001772437820823</c:v>
              </c:pt>
              <c:pt idx="23">
                <c:v>-0.84846669149432519</c:v>
              </c:pt>
              <c:pt idx="24">
                <c:v>-0.83997874926150651</c:v>
              </c:pt>
              <c:pt idx="25">
                <c:v>-0.82019874337244714</c:v>
              </c:pt>
              <c:pt idx="26">
                <c:v>-0.81901130484640972</c:v>
              </c:pt>
              <c:pt idx="27">
                <c:v>-0.77941778581409649</c:v>
              </c:pt>
              <c:pt idx="28">
                <c:v>-0.76684613400671264</c:v>
              </c:pt>
              <c:pt idx="29">
                <c:v>-0.76537811447072901</c:v>
              </c:pt>
              <c:pt idx="30">
                <c:v>-0.751211174905134</c:v>
              </c:pt>
              <c:pt idx="31">
                <c:v>-0.74470943852355609</c:v>
              </c:pt>
              <c:pt idx="32">
                <c:v>-0.73351400154557</c:v>
              </c:pt>
              <c:pt idx="33">
                <c:v>-0.7109868925420002</c:v>
              </c:pt>
              <c:pt idx="34">
                <c:v>-0.66772467728740448</c:v>
              </c:pt>
              <c:pt idx="35">
                <c:v>-0.64460822255085759</c:v>
              </c:pt>
              <c:pt idx="36">
                <c:v>-0.6329891894519738</c:v>
              </c:pt>
              <c:pt idx="37">
                <c:v>-0.63274558145768345</c:v>
              </c:pt>
              <c:pt idx="38">
                <c:v>-0.6293055316068531</c:v>
              </c:pt>
              <c:pt idx="39">
                <c:v>-0.58728592944394975</c:v>
              </c:pt>
              <c:pt idx="40">
                <c:v>-0.58409958407175677</c:v>
              </c:pt>
              <c:pt idx="41">
                <c:v>-0.56448810871049271</c:v>
              </c:pt>
              <c:pt idx="42">
                <c:v>-0.52829626308237876</c:v>
              </c:pt>
              <c:pt idx="43">
                <c:v>-0.51439313155268385</c:v>
              </c:pt>
              <c:pt idx="44">
                <c:v>-0.50175361148740227</c:v>
              </c:pt>
              <c:pt idx="45">
                <c:v>-0.49784990198361734</c:v>
              </c:pt>
              <c:pt idx="46">
                <c:v>-0.49418349585817917</c:v>
              </c:pt>
              <c:pt idx="47">
                <c:v>-0.46930552728958597</c:v>
              </c:pt>
              <c:pt idx="48">
                <c:v>-0.44040426518300296</c:v>
              </c:pt>
              <c:pt idx="49">
                <c:v>-0.43155986173419258</c:v>
              </c:pt>
              <c:pt idx="50">
                <c:v>-0.38465796153405518</c:v>
              </c:pt>
              <c:pt idx="51">
                <c:v>-0.35623459963956727</c:v>
              </c:pt>
              <c:pt idx="52">
                <c:v>-0.35566952488073611</c:v>
              </c:pt>
              <c:pt idx="53">
                <c:v>-0.34584391665095243</c:v>
              </c:pt>
              <c:pt idx="54">
                <c:v>-0.31135899808276019</c:v>
              </c:pt>
              <c:pt idx="55">
                <c:v>-0.28733860539477474</c:v>
              </c:pt>
              <c:pt idx="56">
                <c:v>-0.26458171530323238</c:v>
              </c:pt>
              <c:pt idx="57">
                <c:v>-0.26088460259137697</c:v>
              </c:pt>
              <c:pt idx="58">
                <c:v>-0.25994689904700108</c:v>
              </c:pt>
              <c:pt idx="59">
                <c:v>-0.25245012471807721</c:v>
              </c:pt>
              <c:pt idx="60">
                <c:v>-0.24882897192968095</c:v>
              </c:pt>
              <c:pt idx="61">
                <c:v>-0.23429218508728994</c:v>
              </c:pt>
              <c:pt idx="62">
                <c:v>-0.22363170558461992</c:v>
              </c:pt>
              <c:pt idx="63">
                <c:v>-0.21211483094972811</c:v>
              </c:pt>
              <c:pt idx="64">
                <c:v>-0.18046408813141326</c:v>
              </c:pt>
              <c:pt idx="65">
                <c:v>-0.17358106001722304</c:v>
              </c:pt>
              <c:pt idx="66">
                <c:v>-0.1659342919818573</c:v>
              </c:pt>
              <c:pt idx="67">
                <c:v>-0.15748682866073491</c:v>
              </c:pt>
              <c:pt idx="68">
                <c:v>-0.15659533316487606</c:v>
              </c:pt>
              <c:pt idx="69">
                <c:v>-8.4384674256290454E-2</c:v>
              </c:pt>
              <c:pt idx="70">
                <c:v>-8.3776615258284809E-2</c:v>
              </c:pt>
              <c:pt idx="71">
                <c:v>-7.071369352351882E-2</c:v>
              </c:pt>
              <c:pt idx="72">
                <c:v>-6.83430488803069E-2</c:v>
              </c:pt>
              <c:pt idx="73">
                <c:v>-4.433068321212684E-2</c:v>
              </c:pt>
              <c:pt idx="74">
                <c:v>-2.4541116545668176E-2</c:v>
              </c:pt>
              <c:pt idx="75">
                <c:v>-7.6784638609785462E-3</c:v>
              </c:pt>
              <c:pt idx="76">
                <c:v>-1.8396875424611732E-3</c:v>
              </c:pt>
              <c:pt idx="77">
                <c:v>2.4930474542943427E-2</c:v>
              </c:pt>
              <c:pt idx="78">
                <c:v>2.5227263110578192E-2</c:v>
              </c:pt>
              <c:pt idx="79">
                <c:v>4.8152742622217068E-2</c:v>
              </c:pt>
              <c:pt idx="80">
                <c:v>7.9880923047776539E-2</c:v>
              </c:pt>
              <c:pt idx="81">
                <c:v>0.115734515917713</c:v>
              </c:pt>
              <c:pt idx="82">
                <c:v>0.13316039871562746</c:v>
              </c:pt>
              <c:pt idx="83">
                <c:v>0.13361742872247567</c:v>
              </c:pt>
              <c:pt idx="84">
                <c:v>0.14050540656959243</c:v>
              </c:pt>
              <c:pt idx="85">
                <c:v>0.21690313103431835</c:v>
              </c:pt>
              <c:pt idx="86">
                <c:v>0.32721153903195616</c:v>
              </c:pt>
              <c:pt idx="87">
                <c:v>0.3481917478962378</c:v>
              </c:pt>
              <c:pt idx="88">
                <c:v>0.36631393458241424</c:v>
              </c:pt>
              <c:pt idx="89">
                <c:v>0.3667361462764393</c:v>
              </c:pt>
              <c:pt idx="90">
                <c:v>0.37524713552612066</c:v>
              </c:pt>
              <c:pt idx="91">
                <c:v>0.38185805803111494</c:v>
              </c:pt>
              <c:pt idx="92">
                <c:v>0.48929781627856228</c:v>
              </c:pt>
              <c:pt idx="93">
                <c:v>0.49943709796829777</c:v>
              </c:pt>
              <c:pt idx="94">
                <c:v>0.52703077851208724</c:v>
              </c:pt>
              <c:pt idx="95">
                <c:v>0.57346120251758248</c:v>
              </c:pt>
              <c:pt idx="96">
                <c:v>0.59067985447287363</c:v>
              </c:pt>
              <c:pt idx="97">
                <c:v>0.63602368122071073</c:v>
              </c:pt>
              <c:pt idx="98">
                <c:v>0.63768025517484384</c:v>
              </c:pt>
              <c:pt idx="99">
                <c:v>0.65238530951107898</c:v>
              </c:pt>
              <c:pt idx="100">
                <c:v>0.70434848488625756</c:v>
              </c:pt>
              <c:pt idx="101">
                <c:v>0.71668018687570545</c:v>
              </c:pt>
              <c:pt idx="102">
                <c:v>0.72546259191898599</c:v>
              </c:pt>
              <c:pt idx="103">
                <c:v>0.77883710497402814</c:v>
              </c:pt>
              <c:pt idx="104">
                <c:v>0.79514886837716892</c:v>
              </c:pt>
              <c:pt idx="105">
                <c:v>0.81326184944697222</c:v>
              </c:pt>
              <c:pt idx="106">
                <c:v>0.85997149536474271</c:v>
              </c:pt>
              <c:pt idx="107">
                <c:v>0.86633803558812517</c:v>
              </c:pt>
              <c:pt idx="108">
                <c:v>0.92299790818637917</c:v>
              </c:pt>
              <c:pt idx="109">
                <c:v>0.92667195614417874</c:v>
              </c:pt>
              <c:pt idx="110">
                <c:v>0.9483081870742609</c:v>
              </c:pt>
              <c:pt idx="111">
                <c:v>0.95413736421813256</c:v>
              </c:pt>
              <c:pt idx="112">
                <c:v>0.97955703961971152</c:v>
              </c:pt>
              <c:pt idx="113">
                <c:v>0.99793575853483618</c:v>
              </c:pt>
              <c:pt idx="114">
                <c:v>1.0315917516328124</c:v>
              </c:pt>
              <c:pt idx="115">
                <c:v>1.0530818914182511</c:v>
              </c:pt>
              <c:pt idx="116">
                <c:v>1.1031496888622088</c:v>
              </c:pt>
              <c:pt idx="117">
                <c:v>1.1041899252772167</c:v>
              </c:pt>
              <c:pt idx="118">
                <c:v>1.1396030228565455</c:v>
              </c:pt>
              <c:pt idx="119">
                <c:v>1.2086117161019896</c:v>
              </c:pt>
              <c:pt idx="120">
                <c:v>1.2130963221351012</c:v>
              </c:pt>
              <c:pt idx="121">
                <c:v>1.2150784164491639</c:v>
              </c:pt>
              <c:pt idx="122">
                <c:v>1.2720669863494143</c:v>
              </c:pt>
              <c:pt idx="123">
                <c:v>1.3638087856262433</c:v>
              </c:pt>
              <c:pt idx="124">
                <c:v>1.3862464828409102</c:v>
              </c:pt>
              <c:pt idx="125">
                <c:v>1.421490113226741</c:v>
              </c:pt>
              <c:pt idx="126">
                <c:v>1.544134262094542</c:v>
              </c:pt>
              <c:pt idx="127">
                <c:v>1.5529073189846803</c:v>
              </c:pt>
              <c:pt idx="128">
                <c:v>1.5689970840198988</c:v>
              </c:pt>
              <c:pt idx="129">
                <c:v>1.8446820222535354</c:v>
              </c:pt>
              <c:pt idx="130">
                <c:v>1.9365384515261854</c:v>
              </c:pt>
              <c:pt idx="131">
                <c:v>2.1438388134462176</c:v>
              </c:pt>
              <c:pt idx="132">
                <c:v>2.2917464323239773</c:v>
              </c:pt>
              <c:pt idx="133">
                <c:v>2.2957963718142604</c:v>
              </c:pt>
              <c:pt idx="134">
                <c:v>2.5105620616715005</c:v>
              </c:pt>
              <c:pt idx="135">
                <c:v>2.6569919542249369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7B-45DD-81D3-142E0CBD6E0A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7B-45DD-81D3-142E0CBD6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82392"/>
        <c:axId val="714682784"/>
      </c:scatterChart>
      <c:valAx>
        <c:axId val="714682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&gt;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14682784"/>
        <c:crosses val="autoZero"/>
        <c:crossBetween val="midCat"/>
        <c:majorUnit val="1"/>
      </c:valAx>
      <c:valAx>
        <c:axId val="71468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4682392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-7.7149426348448957E-2</c:v>
              </c:pt>
              <c:pt idx="1">
                <c:v>-4.3202941148065041E-2</c:v>
              </c:pt>
              <c:pt idx="2">
                <c:v>-4.0006784613153233E-2</c:v>
              </c:pt>
              <c:pt idx="3">
                <c:v>0.19263254750238168</c:v>
              </c:pt>
              <c:pt idx="4">
                <c:v>0.21546212246659341</c:v>
              </c:pt>
              <c:pt idx="5">
                <c:v>0.36045472818525676</c:v>
              </c:pt>
              <c:pt idx="6">
                <c:v>5.2352119966745631E-2</c:v>
              </c:pt>
              <c:pt idx="7">
                <c:v>0.2095776850470347</c:v>
              </c:pt>
              <c:pt idx="8">
                <c:v>-9.7116792431580154E-2</c:v>
              </c:pt>
              <c:pt idx="9">
                <c:v>-9.5939818062313938E-3</c:v>
              </c:pt>
              <c:pt idx="10">
                <c:v>-8.3431879773343209E-2</c:v>
              </c:pt>
              <c:pt idx="11">
                <c:v>-5.2773514104278572E-2</c:v>
              </c:pt>
              <c:pt idx="12">
                <c:v>0.14979331543244773</c:v>
              </c:pt>
              <c:pt idx="13">
                <c:v>0.18834804692223969</c:v>
              </c:pt>
              <c:pt idx="14">
                <c:v>-0.148054296892001</c:v>
              </c:pt>
              <c:pt idx="15">
                <c:v>-6.748499114904602E-2</c:v>
              </c:pt>
              <c:pt idx="16">
                <c:v>0.43761536213199226</c:v>
              </c:pt>
              <c:pt idx="17">
                <c:v>0.25324523902059848</c:v>
              </c:pt>
              <c:pt idx="18">
                <c:v>4.5932971932313299E-2</c:v>
              </c:pt>
              <c:pt idx="19">
                <c:v>4.9642175244845543E-2</c:v>
              </c:pt>
              <c:pt idx="20">
                <c:v>-0.29354885163447586</c:v>
              </c:pt>
              <c:pt idx="21">
                <c:v>-5.8508501807470879E-2</c:v>
              </c:pt>
              <c:pt idx="22">
                <c:v>-0.20314882317894153</c:v>
              </c:pt>
              <c:pt idx="23">
                <c:v>0.24663092218361932</c:v>
              </c:pt>
              <c:pt idx="24">
                <c:v>-4.4693393384950028E-2</c:v>
              </c:pt>
              <c:pt idx="25">
                <c:v>0.19488262938976889</c:v>
              </c:pt>
              <c:pt idx="26">
                <c:v>-6.6416225436546669E-2</c:v>
              </c:pt>
              <c:pt idx="27">
                <c:v>0.13823535382241892</c:v>
              </c:pt>
              <c:pt idx="28">
                <c:v>-0.18767712021459937</c:v>
              </c:pt>
              <c:pt idx="29">
                <c:v>0.34715525554484089</c:v>
              </c:pt>
              <c:pt idx="30">
                <c:v>0.25035919713763116</c:v>
              </c:pt>
              <c:pt idx="31">
                <c:v>0.1336569982156936</c:v>
              </c:pt>
              <c:pt idx="32">
                <c:v>-0.29694347402076365</c:v>
              </c:pt>
              <c:pt idx="33">
                <c:v>-3.383291636465665E-2</c:v>
              </c:pt>
              <c:pt idx="34">
                <c:v>0.50062601249283711</c:v>
              </c:pt>
              <c:pt idx="35">
                <c:v>0.30666060593348987</c:v>
              </c:pt>
              <c:pt idx="36">
                <c:v>-0.42935893194247121</c:v>
              </c:pt>
              <c:pt idx="37">
                <c:v>2.8356900667701995E-2</c:v>
              </c:pt>
              <c:pt idx="38">
                <c:v>0.25307575733177318</c:v>
              </c:pt>
              <c:pt idx="39">
                <c:v>3.0305247390167545E-2</c:v>
              </c:pt>
              <c:pt idx="40">
                <c:v>-0.15957917798215387</c:v>
              </c:pt>
              <c:pt idx="41">
                <c:v>0.31101734086808713</c:v>
              </c:pt>
              <c:pt idx="42">
                <c:v>0.11518518267148996</c:v>
              </c:pt>
              <c:pt idx="43">
                <c:v>-0.38988999968660876</c:v>
              </c:pt>
              <c:pt idx="44">
                <c:v>0.3204203799588089</c:v>
              </c:pt>
              <c:pt idx="45">
                <c:v>-1.4617596107773396</c:v>
              </c:pt>
              <c:pt idx="46">
                <c:v>6.1528731478135174E-2</c:v>
              </c:pt>
              <c:pt idx="47">
                <c:v>0.23790822653989252</c:v>
              </c:pt>
              <c:pt idx="48">
                <c:v>0.33725429140417862</c:v>
              </c:pt>
              <c:pt idx="49">
                <c:v>2.6946351966333371E-2</c:v>
              </c:pt>
              <c:pt idx="50">
                <c:v>0.1855197460953957</c:v>
              </c:pt>
              <c:pt idx="51">
                <c:v>-0.20080926173185265</c:v>
              </c:pt>
              <c:pt idx="52">
                <c:v>0.28234674777725782</c:v>
              </c:pt>
              <c:pt idx="53">
                <c:v>-0.1616257708135406</c:v>
              </c:pt>
              <c:pt idx="54">
                <c:v>4.7195455613744906E-2</c:v>
              </c:pt>
              <c:pt idx="55">
                <c:v>-0.32206534861783442</c:v>
              </c:pt>
              <c:pt idx="56">
                <c:v>0.1310568696990225</c:v>
              </c:pt>
              <c:pt idx="57">
                <c:v>-0.1280555922593665</c:v>
              </c:pt>
              <c:pt idx="58">
                <c:v>-0.13064671777998982</c:v>
              </c:pt>
              <c:pt idx="59">
                <c:v>4.2780837645805925E-2</c:v>
              </c:pt>
              <c:pt idx="60">
                <c:v>-0.52720814709237873</c:v>
              </c:pt>
              <c:pt idx="61">
                <c:v>-5.5513968374604379E-2</c:v>
              </c:pt>
              <c:pt idx="62">
                <c:v>2.0510319938192006E-2</c:v>
              </c:pt>
              <c:pt idx="63">
                <c:v>0.21141868003285524</c:v>
              </c:pt>
              <c:pt idx="64">
                <c:v>-0.21769450921622832</c:v>
              </c:pt>
              <c:pt idx="65">
                <c:v>0.3056673373574782</c:v>
              </c:pt>
              <c:pt idx="66">
                <c:v>0.35636412722889443</c:v>
              </c:pt>
              <c:pt idx="67">
                <c:v>0.2457844064778229</c:v>
              </c:pt>
              <c:pt idx="68">
                <c:v>4.1850597132395723E-2</c:v>
              </c:pt>
              <c:pt idx="69">
                <c:v>0.34477556473804827</c:v>
              </c:pt>
              <c:pt idx="70">
                <c:v>0.15434104903624257</c:v>
              </c:pt>
              <c:pt idx="71">
                <c:v>0.27209922755812105</c:v>
              </c:pt>
              <c:pt idx="72">
                <c:v>-0.5601978766236132</c:v>
              </c:pt>
              <c:pt idx="73">
                <c:v>0.13472280991789756</c:v>
              </c:pt>
              <c:pt idx="74">
                <c:v>0.41064697354113811</c:v>
              </c:pt>
              <c:pt idx="75">
                <c:v>9.3816454472644931E-2</c:v>
              </c:pt>
              <c:pt idx="76">
                <c:v>6.2447056988831899E-2</c:v>
              </c:pt>
              <c:pt idx="77">
                <c:v>-5.4009471058260393E-2</c:v>
              </c:pt>
              <c:pt idx="78">
                <c:v>0.11639635938702053</c:v>
              </c:pt>
              <c:pt idx="79">
                <c:v>-0.25936626435609172</c:v>
              </c:pt>
              <c:pt idx="80">
                <c:v>-8.3200956968570536E-2</c:v>
              </c:pt>
              <c:pt idx="81">
                <c:v>0.16492942904952795</c:v>
              </c:pt>
              <c:pt idx="82">
                <c:v>-5.8953862534937762E-3</c:v>
              </c:pt>
              <c:pt idx="83">
                <c:v>0.17174638575849141</c:v>
              </c:pt>
              <c:pt idx="84">
                <c:v>-0.19213684348227064</c:v>
              </c:pt>
              <c:pt idx="85">
                <c:v>-0.35956445966162343</c:v>
              </c:pt>
              <c:pt idx="86">
                <c:v>9.2239978466538378E-2</c:v>
              </c:pt>
              <c:pt idx="87">
                <c:v>0.35220537069472913</c:v>
              </c:pt>
              <c:pt idx="88">
                <c:v>-0.18292972351403164</c:v>
              </c:pt>
              <c:pt idx="89">
                <c:v>0.42810523144894064</c:v>
              </c:pt>
              <c:pt idx="90">
                <c:v>0.29743909980964922</c:v>
              </c:pt>
              <c:pt idx="91">
                <c:v>0.12320178424324617</c:v>
              </c:pt>
              <c:pt idx="92">
                <c:v>1.9566177541594419E-2</c:v>
              </c:pt>
              <c:pt idx="93">
                <c:v>-0.2867072605783651</c:v>
              </c:pt>
              <c:pt idx="94">
                <c:v>0.35425007028919331</c:v>
              </c:pt>
              <c:pt idx="95">
                <c:v>-3.7534647241411888E-2</c:v>
              </c:pt>
              <c:pt idx="96">
                <c:v>-0.24097986569870977</c:v>
              </c:pt>
              <c:pt idx="97">
                <c:v>0.1382021117066432</c:v>
              </c:pt>
              <c:pt idx="98">
                <c:v>-3.5297233748913803E-2</c:v>
              </c:pt>
              <c:pt idx="99">
                <c:v>2.0635727792309023E-2</c:v>
              </c:pt>
              <c:pt idx="100">
                <c:v>0.2628016411155828</c:v>
              </c:pt>
              <c:pt idx="101">
                <c:v>-0.21380507217218181</c:v>
              </c:pt>
              <c:pt idx="102">
                <c:v>0.19625825432557015</c:v>
              </c:pt>
              <c:pt idx="103">
                <c:v>0.19092963381018804</c:v>
              </c:pt>
              <c:pt idx="104">
                <c:v>3.4080313081651117E-3</c:v>
              </c:pt>
              <c:pt idx="105">
                <c:v>0.11068787166254691</c:v>
              </c:pt>
              <c:pt idx="106">
                <c:v>-6.6681664062389165E-2</c:v>
              </c:pt>
              <c:pt idx="107">
                <c:v>3.5092642393346273E-2</c:v>
              </c:pt>
              <c:pt idx="108">
                <c:v>2.6210494618110591E-2</c:v>
              </c:pt>
              <c:pt idx="109">
                <c:v>-4.8478571838612518E-2</c:v>
              </c:pt>
              <c:pt idx="110">
                <c:v>3.130244186444741E-2</c:v>
              </c:pt>
              <c:pt idx="111">
                <c:v>-0.40360259948046345</c:v>
              </c:pt>
              <c:pt idx="112">
                <c:v>-0.17765987856258086</c:v>
              </c:pt>
              <c:pt idx="113">
                <c:v>0.10634750760020978</c:v>
              </c:pt>
              <c:pt idx="114">
                <c:v>0.34420158714463439</c:v>
              </c:pt>
              <c:pt idx="115">
                <c:v>0.26434638491816864</c:v>
              </c:pt>
              <c:pt idx="116">
                <c:v>0.21514513898538351</c:v>
              </c:pt>
              <c:pt idx="117">
                <c:v>-0.12485180339031537</c:v>
              </c:pt>
              <c:pt idx="118">
                <c:v>-0.17408844944329543</c:v>
              </c:pt>
              <c:pt idx="119">
                <c:v>-0.19213006120590004</c:v>
              </c:pt>
              <c:pt idx="120">
                <c:v>0.10094083408446888</c:v>
              </c:pt>
              <c:pt idx="121">
                <c:v>0.16291078586997595</c:v>
              </c:pt>
              <c:pt idx="122">
                <c:v>-0.13976900967206404</c:v>
              </c:pt>
              <c:pt idx="123">
                <c:v>0.46475072954811325</c:v>
              </c:pt>
              <c:pt idx="124">
                <c:v>0.11049378006511108</c:v>
              </c:pt>
              <c:pt idx="125">
                <c:v>0.210594336516299</c:v>
              </c:pt>
              <c:pt idx="126">
                <c:v>-8.4031534503232599E-2</c:v>
              </c:pt>
              <c:pt idx="127">
                <c:v>0.24562399507193719</c:v>
              </c:pt>
              <c:pt idx="128">
                <c:v>0.29703554978150465</c:v>
              </c:pt>
              <c:pt idx="129">
                <c:v>-5.4056317346436011E-2</c:v>
              </c:pt>
              <c:pt idx="130">
                <c:v>-4.4409677493748537E-2</c:v>
              </c:pt>
              <c:pt idx="131">
                <c:v>-0.21606597921023002</c:v>
              </c:pt>
              <c:pt idx="132">
                <c:v>-0.34254040686400428</c:v>
              </c:pt>
              <c:pt idx="133">
                <c:v>-0.16941854797937722</c:v>
              </c:pt>
              <c:pt idx="134">
                <c:v>9.3039476783158506E-2</c:v>
              </c:pt>
              <c:pt idx="135">
                <c:v>-0.23658039850886703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49-494B-9AC1-EF166199B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83568"/>
        <c:axId val="714683960"/>
      </c:scatterChart>
      <c:valAx>
        <c:axId val="71468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83960"/>
        <c:crossesAt val="-8"/>
        <c:crossBetween val="midCat"/>
      </c:valAx>
      <c:valAx>
        <c:axId val="7146839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83568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0.83004221347896434</c:v>
              </c:pt>
              <c:pt idx="1">
                <c:v>0.75537864054497039</c:v>
              </c:pt>
              <c:pt idx="2">
                <c:v>0.77716878910365639</c:v>
              </c:pt>
              <c:pt idx="3">
                <c:v>0.85231386595492098</c:v>
              </c:pt>
              <c:pt idx="4">
                <c:v>0.55141779914388933</c:v>
              </c:pt>
              <c:pt idx="5">
                <c:v>0.8709037817895926</c:v>
              </c:pt>
              <c:pt idx="6">
                <c:v>0.51478408726353231</c:v>
              </c:pt>
              <c:pt idx="7">
                <c:v>0.66866135379671465</c:v>
              </c:pt>
              <c:pt idx="8">
                <c:v>0.68128167371624215</c:v>
              </c:pt>
              <c:pt idx="9">
                <c:v>0.69230493276187233</c:v>
              </c:pt>
              <c:pt idx="10">
                <c:v>0.86476966442513215</c:v>
              </c:pt>
              <c:pt idx="11">
                <c:v>0.54081939028252479</c:v>
              </c:pt>
              <c:pt idx="12">
                <c:v>0.5408246156655846</c:v>
              </c:pt>
              <c:pt idx="13">
                <c:v>0.6194763558189732</c:v>
              </c:pt>
              <c:pt idx="14">
                <c:v>0.62332135603532324</c:v>
              </c:pt>
              <c:pt idx="15">
                <c:v>0.69293761861751924</c:v>
              </c:pt>
              <c:pt idx="16">
                <c:v>0.89861346901551586</c:v>
              </c:pt>
              <c:pt idx="17">
                <c:v>0.54170228592672098</c:v>
              </c:pt>
              <c:pt idx="18">
                <c:v>0.81234907806795387</c:v>
              </c:pt>
              <c:pt idx="19">
                <c:v>0.85252949591562377</c:v>
              </c:pt>
              <c:pt idx="20">
                <c:v>0.25056812394409728</c:v>
              </c:pt>
              <c:pt idx="21">
                <c:v>0.87182577145691786</c:v>
              </c:pt>
              <c:pt idx="22">
                <c:v>0.72801054611815585</c:v>
              </c:pt>
              <c:pt idx="23">
                <c:v>0.69782487363062351</c:v>
              </c:pt>
              <c:pt idx="24">
                <c:v>0.50090814362927738</c:v>
              </c:pt>
              <c:pt idx="25">
                <c:v>0.55351752109061769</c:v>
              </c:pt>
              <c:pt idx="26">
                <c:v>0.77642204217040689</c:v>
              </c:pt>
              <c:pt idx="27">
                <c:v>0.56069079800967758</c:v>
              </c:pt>
              <c:pt idx="28">
                <c:v>0.72702756269789404</c:v>
              </c:pt>
              <c:pt idx="29">
                <c:v>0.85486981677917073</c:v>
              </c:pt>
              <c:pt idx="30">
                <c:v>0.88264760994686642</c:v>
              </c:pt>
              <c:pt idx="31">
                <c:v>0.71521263015639036</c:v>
              </c:pt>
              <c:pt idx="32">
                <c:v>0.78003135531497281</c:v>
              </c:pt>
              <c:pt idx="33">
                <c:v>0.79022188481056888</c:v>
              </c:pt>
              <c:pt idx="34">
                <c:v>0.89545407388358411</c:v>
              </c:pt>
              <c:pt idx="35">
                <c:v>0.84702230782544607</c:v>
              </c:pt>
              <c:pt idx="36">
                <c:v>0.68025418110004043</c:v>
              </c:pt>
              <c:pt idx="37">
                <c:v>0.85330143641298495</c:v>
              </c:pt>
              <c:pt idx="38">
                <c:v>0.88006613303762016</c:v>
              </c:pt>
              <c:pt idx="39">
                <c:v>0.71700598229941115</c:v>
              </c:pt>
              <c:pt idx="40">
                <c:v>0.68860084305431146</c:v>
              </c:pt>
              <c:pt idx="41">
                <c:v>0.94920005481524361</c:v>
              </c:pt>
              <c:pt idx="42">
                <c:v>0.84533496607909919</c:v>
              </c:pt>
              <c:pt idx="43">
                <c:v>0.59622677011593583</c:v>
              </c:pt>
              <c:pt idx="44">
                <c:v>0.72852385657525642</c:v>
              </c:pt>
              <c:pt idx="45">
                <c:v>0.58609155578489558</c:v>
              </c:pt>
              <c:pt idx="46">
                <c:v>0.66669678352005779</c:v>
              </c:pt>
              <c:pt idx="47">
                <c:v>0.72405952873088053</c:v>
              </c:pt>
              <c:pt idx="48">
                <c:v>0.63627342087059102</c:v>
              </c:pt>
              <c:pt idx="49">
                <c:v>0.63566967234935934</c:v>
              </c:pt>
              <c:pt idx="50">
                <c:v>0.59195940671389624</c:v>
              </c:pt>
              <c:pt idx="51">
                <c:v>0.69223629840944378</c:v>
              </c:pt>
              <c:pt idx="52">
                <c:v>0.70484323193662135</c:v>
              </c:pt>
              <c:pt idx="53">
                <c:v>0.65626694351170867</c:v>
              </c:pt>
              <c:pt idx="54">
                <c:v>0.59036668010725346</c:v>
              </c:pt>
              <c:pt idx="55">
                <c:v>0.75474664005567371</c:v>
              </c:pt>
              <c:pt idx="56">
                <c:v>0.74903642068615961</c:v>
              </c:pt>
              <c:pt idx="57">
                <c:v>0.54085333932219193</c:v>
              </c:pt>
              <c:pt idx="58">
                <c:v>0.8503453377377399</c:v>
              </c:pt>
              <c:pt idx="59">
                <c:v>0.55116954899297743</c:v>
              </c:pt>
              <c:pt idx="60">
                <c:v>0.71251830040758768</c:v>
              </c:pt>
              <c:pt idx="61">
                <c:v>0.80223336455862504</c:v>
              </c:pt>
              <c:pt idx="62">
                <c:v>0.79773963771628198</c:v>
              </c:pt>
              <c:pt idx="63">
                <c:v>0.68894832236776027</c:v>
              </c:pt>
              <c:pt idx="64">
                <c:v>0.70595174026734853</c:v>
              </c:pt>
              <c:pt idx="65">
                <c:v>0.83702213279678073</c:v>
              </c:pt>
              <c:pt idx="66">
                <c:v>0.84096872684757851</c:v>
              </c:pt>
              <c:pt idx="67">
                <c:v>0.70751016911802767</c:v>
              </c:pt>
              <c:pt idx="68">
                <c:v>0.74643259270702</c:v>
              </c:pt>
              <c:pt idx="69">
                <c:v>0.78162312134613177</c:v>
              </c:pt>
              <c:pt idx="70">
                <c:v>0.32237014296227734</c:v>
              </c:pt>
              <c:pt idx="71">
                <c:v>0.57631465170524854</c:v>
              </c:pt>
              <c:pt idx="72">
                <c:v>0.72058509256244452</c:v>
              </c:pt>
              <c:pt idx="73">
                <c:v>0.75606256595479848</c:v>
              </c:pt>
              <c:pt idx="74">
                <c:v>0.65247372236317502</c:v>
              </c:pt>
              <c:pt idx="75">
                <c:v>0.803981239901987</c:v>
              </c:pt>
              <c:pt idx="76">
                <c:v>0.73267809586697963</c:v>
              </c:pt>
              <c:pt idx="77">
                <c:v>0.70741808526214944</c:v>
              </c:pt>
              <c:pt idx="78">
                <c:v>0.87099917488234413</c:v>
              </c:pt>
              <c:pt idx="79">
                <c:v>0.83011981789181555</c:v>
              </c:pt>
              <c:pt idx="80">
                <c:v>0.58941031848887282</c:v>
              </c:pt>
              <c:pt idx="81">
                <c:v>0.8117360266383209</c:v>
              </c:pt>
              <c:pt idx="82">
                <c:v>0.83089453283393444</c:v>
              </c:pt>
              <c:pt idx="83">
                <c:v>0.56401542074891919</c:v>
              </c:pt>
              <c:pt idx="84">
                <c:v>0.66590708286343891</c:v>
              </c:pt>
              <c:pt idx="85">
                <c:v>0.70405158039363003</c:v>
              </c:pt>
              <c:pt idx="86">
                <c:v>0.71395387976494418</c:v>
              </c:pt>
              <c:pt idx="87">
                <c:v>0.66204989520726754</c:v>
              </c:pt>
              <c:pt idx="88">
                <c:v>0.56622606522251473</c:v>
              </c:pt>
              <c:pt idx="89">
                <c:v>0.79669143488302041</c:v>
              </c:pt>
              <c:pt idx="90">
                <c:v>0.83627025868933325</c:v>
              </c:pt>
              <c:pt idx="91">
                <c:v>0.60480442215913743</c:v>
              </c:pt>
              <c:pt idx="92">
                <c:v>0.65566369754343934</c:v>
              </c:pt>
              <c:pt idx="93">
                <c:v>0.55167283034571557</c:v>
              </c:pt>
              <c:pt idx="94">
                <c:v>0.83030820149922224</c:v>
              </c:pt>
              <c:pt idx="95">
                <c:v>0.71608316536046746</c:v>
              </c:pt>
              <c:pt idx="96">
                <c:v>0.59635545611995044</c:v>
              </c:pt>
              <c:pt idx="97">
                <c:v>0.73217241692812174</c:v>
              </c:pt>
              <c:pt idx="98">
                <c:v>0.49505345881129004</c:v>
              </c:pt>
              <c:pt idx="99">
                <c:v>0.51473002068741491</c:v>
              </c:pt>
              <c:pt idx="100">
                <c:v>0.76791838483736197</c:v>
              </c:pt>
              <c:pt idx="101">
                <c:v>0.70365447448971064</c:v>
              </c:pt>
              <c:pt idx="102">
                <c:v>0.60719161055548021</c:v>
              </c:pt>
              <c:pt idx="103">
                <c:v>0.85236806652495634</c:v>
              </c:pt>
              <c:pt idx="104">
                <c:v>0.762424464362504</c:v>
              </c:pt>
              <c:pt idx="105">
                <c:v>0.74036718925317502</c:v>
              </c:pt>
              <c:pt idx="106">
                <c:v>0.51518485568527572</c:v>
              </c:pt>
              <c:pt idx="107">
                <c:v>0.74233956395664935</c:v>
              </c:pt>
              <c:pt idx="108">
                <c:v>0.75349984737580866</c:v>
              </c:pt>
              <c:pt idx="109">
                <c:v>0.56464883488461426</c:v>
              </c:pt>
              <c:pt idx="110">
                <c:v>0.54570361240958798</c:v>
              </c:pt>
              <c:pt idx="111">
                <c:v>0.80511087341464949</c:v>
              </c:pt>
              <c:pt idx="112">
                <c:v>0.79280240098719257</c:v>
              </c:pt>
              <c:pt idx="113">
                <c:v>0.666298567071818</c:v>
              </c:pt>
              <c:pt idx="114">
                <c:v>0.4120739852790079</c:v>
              </c:pt>
              <c:pt idx="115">
                <c:v>0.78785995442303713</c:v>
              </c:pt>
              <c:pt idx="116">
                <c:v>0.76438323562474364</c:v>
              </c:pt>
              <c:pt idx="117">
                <c:v>0.87117950854779347</c:v>
              </c:pt>
              <c:pt idx="118">
                <c:v>0.76684702958527584</c:v>
              </c:pt>
              <c:pt idx="119">
                <c:v>0.86369568575644429</c:v>
              </c:pt>
              <c:pt idx="120">
                <c:v>0.3100982094023409</c:v>
              </c:pt>
              <c:pt idx="121">
                <c:v>0.52622289206330197</c:v>
              </c:pt>
              <c:pt idx="122">
                <c:v>0.5315153933100274</c:v>
              </c:pt>
              <c:pt idx="123">
                <c:v>0.82861537193777279</c:v>
              </c:pt>
              <c:pt idx="124">
                <c:v>0.62616458462270208</c:v>
              </c:pt>
              <c:pt idx="125">
                <c:v>0.66982218315619402</c:v>
              </c:pt>
              <c:pt idx="126">
                <c:v>0.90019708259201003</c:v>
              </c:pt>
              <c:pt idx="127">
                <c:v>0.69785207155645024</c:v>
              </c:pt>
              <c:pt idx="128">
                <c:v>0.8603991968820125</c:v>
              </c:pt>
              <c:pt idx="129">
                <c:v>0.81491501857683057</c:v>
              </c:pt>
              <c:pt idx="130">
                <c:v>0.70649098895806062</c:v>
              </c:pt>
              <c:pt idx="131">
                <c:v>0.71389566349394595</c:v>
              </c:pt>
              <c:pt idx="132">
                <c:v>0.74437778330125193</c:v>
              </c:pt>
              <c:pt idx="133">
                <c:v>0.70098153174246813</c:v>
              </c:pt>
              <c:pt idx="134">
                <c:v>0.69071462825322683</c:v>
              </c:pt>
              <c:pt idx="135">
                <c:v>0.52415945118683227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8-4D09-84F4-192E8B89B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74656"/>
        <c:axId val="751475048"/>
      </c:scatterChart>
      <c:valAx>
        <c:axId val="751474656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5048"/>
        <c:crossesAt val="-8"/>
        <c:crossBetween val="midCat"/>
      </c:valAx>
      <c:valAx>
        <c:axId val="751475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4656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Profit_Margin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-0.13688015485851276</c:v>
              </c:pt>
              <c:pt idx="1">
                <c:v>0.13635747211584634</c:v>
              </c:pt>
              <c:pt idx="2">
                <c:v>-8.4296520423600627E-2</c:v>
              </c:pt>
              <c:pt idx="3">
                <c:v>5.4889192725901793E-2</c:v>
              </c:pt>
              <c:pt idx="4">
                <c:v>4.819837721477066E-2</c:v>
              </c:pt>
              <c:pt idx="5">
                <c:v>0.28179107087920752</c:v>
              </c:pt>
              <c:pt idx="6">
                <c:v>-4.2261141001709773E-2</c:v>
              </c:pt>
              <c:pt idx="7">
                <c:v>0.14413653216825575</c:v>
              </c:pt>
              <c:pt idx="8">
                <c:v>-0.13914855276495103</c:v>
              </c:pt>
              <c:pt idx="9">
                <c:v>-0.23347012720172772</c:v>
              </c:pt>
              <c:pt idx="10">
                <c:v>-0.12112952697708795</c:v>
              </c:pt>
              <c:pt idx="11">
                <c:v>-0.12710149340941534</c:v>
              </c:pt>
              <c:pt idx="12">
                <c:v>8.4802501413227815E-2</c:v>
              </c:pt>
              <c:pt idx="13">
                <c:v>0.1092716168823316</c:v>
              </c:pt>
              <c:pt idx="14">
                <c:v>-0.16283748168422885</c:v>
              </c:pt>
              <c:pt idx="15">
                <c:v>-0.10987946987452818</c:v>
              </c:pt>
              <c:pt idx="16">
                <c:v>0.30083750676574428</c:v>
              </c:pt>
              <c:pt idx="17">
                <c:v>0.10298638861940536</c:v>
              </c:pt>
              <c:pt idx="18">
                <c:v>-0.31811310458675307</c:v>
              </c:pt>
              <c:pt idx="19">
                <c:v>-2.1799151110561674E-2</c:v>
              </c:pt>
              <c:pt idx="20">
                <c:v>-0.31713433716531614</c:v>
              </c:pt>
              <c:pt idx="21">
                <c:v>-0.13449689685759542</c:v>
              </c:pt>
              <c:pt idx="22">
                <c:v>-0.25911901444461649</c:v>
              </c:pt>
              <c:pt idx="23">
                <c:v>0.11731849456823912</c:v>
              </c:pt>
              <c:pt idx="24">
                <c:v>-0.15946938451776649</c:v>
              </c:pt>
              <c:pt idx="25">
                <c:v>9.621988776192282E-2</c:v>
              </c:pt>
              <c:pt idx="26">
                <c:v>-0.16722539085440391</c:v>
              </c:pt>
              <c:pt idx="27">
                <c:v>1.0832333013623581E-2</c:v>
              </c:pt>
              <c:pt idx="28">
                <c:v>-0.27097319670889908</c:v>
              </c:pt>
              <c:pt idx="29">
                <c:v>0.18998194877144337</c:v>
              </c:pt>
              <c:pt idx="30">
                <c:v>0.16792960779188498</c:v>
              </c:pt>
              <c:pt idx="31">
                <c:v>-7.1294967909305918E-3</c:v>
              </c:pt>
              <c:pt idx="32">
                <c:v>-0.34458133247744022</c:v>
              </c:pt>
              <c:pt idx="33">
                <c:v>-8.1343964086137158E-2</c:v>
              </c:pt>
              <c:pt idx="34">
                <c:v>0.43366146404157885</c:v>
              </c:pt>
              <c:pt idx="35">
                <c:v>0.2030865917039695</c:v>
              </c:pt>
              <c:pt idx="36">
                <c:v>-0.44895429908724671</c:v>
              </c:pt>
              <c:pt idx="37">
                <c:v>-1.0834570505356555E-2</c:v>
              </c:pt>
              <c:pt idx="38">
                <c:v>0.10323290266826267</c:v>
              </c:pt>
              <c:pt idx="39">
                <c:v>-7.793685572468817E-2</c:v>
              </c:pt>
              <c:pt idx="40">
                <c:v>-0.22516716492845568</c:v>
              </c:pt>
              <c:pt idx="41">
                <c:v>0.23566135357180129</c:v>
              </c:pt>
              <c:pt idx="42">
                <c:v>9.1813351439375343E-2</c:v>
              </c:pt>
              <c:pt idx="43">
                <c:v>-0.65422214829671888</c:v>
              </c:pt>
              <c:pt idx="44">
                <c:v>0.12069220256770544</c:v>
              </c:pt>
              <c:pt idx="45">
                <c:v>-1.6269396631159929</c:v>
              </c:pt>
              <c:pt idx="46">
                <c:v>-4.517528008673654E-2</c:v>
              </c:pt>
              <c:pt idx="47">
                <c:v>0.18211657709797435</c:v>
              </c:pt>
              <c:pt idx="48">
                <c:v>0.24665552810936545</c:v>
              </c:pt>
              <c:pt idx="49">
                <c:v>-3.2454695222405273E-2</c:v>
              </c:pt>
              <c:pt idx="50">
                <c:v>4.177908225325213E-2</c:v>
              </c:pt>
              <c:pt idx="51">
                <c:v>-0.3190529846614778</c:v>
              </c:pt>
              <c:pt idx="52">
                <c:v>0.111911265793168</c:v>
              </c:pt>
              <c:pt idx="53">
                <c:v>-0.32442046693600513</c:v>
              </c:pt>
              <c:pt idx="54">
                <c:v>-1.0447476597386358E-2</c:v>
              </c:pt>
              <c:pt idx="55">
                <c:v>-0.35757347546418328</c:v>
              </c:pt>
              <c:pt idx="56">
                <c:v>8.3799201194223835E-2</c:v>
              </c:pt>
              <c:pt idx="57">
                <c:v>-7.820955807276965E-2</c:v>
              </c:pt>
              <c:pt idx="58">
                <c:v>-0.27934203627576876</c:v>
              </c:pt>
              <c:pt idx="59">
                <c:v>5.3461994018760582E-2</c:v>
              </c:pt>
              <c:pt idx="60">
                <c:v>-0.57156338979545007</c:v>
              </c:pt>
              <c:pt idx="61">
                <c:v>-0.1265161452563327</c:v>
              </c:pt>
              <c:pt idx="62">
                <c:v>-6.636852248580738E-2</c:v>
              </c:pt>
              <c:pt idx="63">
                <c:v>1.5162871570295377E-2</c:v>
              </c:pt>
              <c:pt idx="64">
                <c:v>-0.2655258416875409</c:v>
              </c:pt>
              <c:pt idx="65">
                <c:v>0.21276932914404878</c:v>
              </c:pt>
              <c:pt idx="66">
                <c:v>0.1301536113691058</c:v>
              </c:pt>
              <c:pt idx="67">
                <c:v>0.14145890144137127</c:v>
              </c:pt>
              <c:pt idx="68">
                <c:v>-3.8488770243618048E-2</c:v>
              </c:pt>
              <c:pt idx="69">
                <c:v>7.5428893232798611E-2</c:v>
              </c:pt>
              <c:pt idx="70">
                <c:v>6.6964827721336634E-2</c:v>
              </c:pt>
              <c:pt idx="71">
                <c:v>0.18931979666366661</c:v>
              </c:pt>
              <c:pt idx="72">
                <c:v>-0.57740024240406573</c:v>
              </c:pt>
              <c:pt idx="73">
                <c:v>8.0269276089363087E-2</c:v>
              </c:pt>
              <c:pt idx="74">
                <c:v>0.24918575570859006</c:v>
              </c:pt>
              <c:pt idx="75">
                <c:v>8.3248837108374787E-2</c:v>
              </c:pt>
              <c:pt idx="76">
                <c:v>-3.9696454737572787E-2</c:v>
              </c:pt>
              <c:pt idx="77">
                <c:v>-0.10750678901855586</c:v>
              </c:pt>
              <c:pt idx="78">
                <c:v>5.3675170497600407E-2</c:v>
              </c:pt>
              <c:pt idx="79">
                <c:v>-0.28542567914031614</c:v>
              </c:pt>
              <c:pt idx="80">
                <c:v>-0.19867034104867806</c:v>
              </c:pt>
              <c:pt idx="81">
                <c:v>6.3183463541559445E-2</c:v>
              </c:pt>
              <c:pt idx="82">
                <c:v>-8.7178644035064382E-2</c:v>
              </c:pt>
              <c:pt idx="83">
                <c:v>1.0619681589690514E-2</c:v>
              </c:pt>
              <c:pt idx="84">
                <c:v>-0.25167377453250095</c:v>
              </c:pt>
              <c:pt idx="85">
                <c:v>-0.3813291383272413</c:v>
              </c:pt>
              <c:pt idx="86">
                <c:v>3.6190930381431376E-2</c:v>
              </c:pt>
              <c:pt idx="87">
                <c:v>9.9335982673200984E-2</c:v>
              </c:pt>
              <c:pt idx="88">
                <c:v>-0.39573463359162725</c:v>
              </c:pt>
              <c:pt idx="89">
                <c:v>0.2829972991471616</c:v>
              </c:pt>
              <c:pt idx="90">
                <c:v>0.20995365661793713</c:v>
              </c:pt>
              <c:pt idx="91">
                <c:v>1.0140546239076941E-2</c:v>
              </c:pt>
              <c:pt idx="92">
                <c:v>1.9614338271570129E-2</c:v>
              </c:pt>
              <c:pt idx="93">
                <c:v>-0.32097260499846886</c:v>
              </c:pt>
              <c:pt idx="94">
                <c:v>0.16390927344611117</c:v>
              </c:pt>
              <c:pt idx="95">
                <c:v>-0.12790277669230971</c:v>
              </c:pt>
              <c:pt idx="96">
                <c:v>-0.3447641020578105</c:v>
              </c:pt>
              <c:pt idx="97">
                <c:v>3.955165157037363E-2</c:v>
              </c:pt>
              <c:pt idx="98">
                <c:v>-0.11313237392019553</c:v>
              </c:pt>
              <c:pt idx="99">
                <c:v>-3.6627147080944304E-3</c:v>
              </c:pt>
              <c:pt idx="100">
                <c:v>0.166605485032055</c:v>
              </c:pt>
              <c:pt idx="101">
                <c:v>-0.24352193410726553</c:v>
              </c:pt>
              <c:pt idx="102">
                <c:v>5.0853760092755822E-2</c:v>
              </c:pt>
              <c:pt idx="103">
                <c:v>0.13211163371598883</c:v>
              </c:pt>
              <c:pt idx="104">
                <c:v>-3.8053292150637866E-2</c:v>
              </c:pt>
              <c:pt idx="105">
                <c:v>4.0826302631850615E-2</c:v>
              </c:pt>
              <c:pt idx="106">
                <c:v>-0.10494352130105246</c:v>
              </c:pt>
              <c:pt idx="107">
                <c:v>-3.6651622508554908E-2</c:v>
              </c:pt>
              <c:pt idx="108">
                <c:v>-3.9516806217013457E-2</c:v>
              </c:pt>
              <c:pt idx="109">
                <c:v>-6.1180473140551542E-2</c:v>
              </c:pt>
              <c:pt idx="110">
                <c:v>-0.15712901126750914</c:v>
              </c:pt>
              <c:pt idx="111">
                <c:v>-0.44139034453003517</c:v>
              </c:pt>
              <c:pt idx="112">
                <c:v>-0.22092738611271831</c:v>
              </c:pt>
              <c:pt idx="113">
                <c:v>4.2834057467392654E-2</c:v>
              </c:pt>
              <c:pt idx="114">
                <c:v>0.11994384890125027</c:v>
              </c:pt>
              <c:pt idx="115">
                <c:v>8.5428483887666037E-2</c:v>
              </c:pt>
              <c:pt idx="116">
                <c:v>0.12152605918890333</c:v>
              </c:pt>
              <c:pt idx="117">
                <c:v>-0.14799918208566143</c:v>
              </c:pt>
              <c:pt idx="118">
                <c:v>-0.19658894523613904</c:v>
              </c:pt>
              <c:pt idx="119">
                <c:v>-0.21851944579096239</c:v>
              </c:pt>
              <c:pt idx="120">
                <c:v>5.2382229436047437E-2</c:v>
              </c:pt>
              <c:pt idx="121">
                <c:v>0.10941369794934695</c:v>
              </c:pt>
              <c:pt idx="122">
                <c:v>-0.1828748518211786</c:v>
              </c:pt>
              <c:pt idx="123">
                <c:v>0.10145241590998064</c:v>
              </c:pt>
              <c:pt idx="124">
                <c:v>4.5352465055309668E-2</c:v>
              </c:pt>
              <c:pt idx="125">
                <c:v>-1.6795940704626276E-2</c:v>
              </c:pt>
              <c:pt idx="126">
                <c:v>-0.10523436469191186</c:v>
              </c:pt>
              <c:pt idx="127">
                <c:v>0.21254360285143767</c:v>
              </c:pt>
              <c:pt idx="128">
                <c:v>0.40103169059199528</c:v>
              </c:pt>
              <c:pt idx="129">
                <c:v>-8.0099085189414249E-2</c:v>
              </c:pt>
              <c:pt idx="130">
                <c:v>-0.137903072523548</c:v>
              </c:pt>
              <c:pt idx="131">
                <c:v>-0.23881920127653916</c:v>
              </c:pt>
              <c:pt idx="132">
                <c:v>-0.36914925230302753</c:v>
              </c:pt>
              <c:pt idx="133">
                <c:v>-0.22722663595105191</c:v>
              </c:pt>
              <c:pt idx="134">
                <c:v>5.6450316593293103E-2</c:v>
              </c:pt>
              <c:pt idx="135">
                <c:v>-0.28080821314150284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F5-4CBD-BBC0-540179B71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75832"/>
        <c:axId val="751476224"/>
      </c:scatterChart>
      <c:valAx>
        <c:axId val="751475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6224"/>
        <c:crossesAt val="-8"/>
        <c:crossBetween val="midCat"/>
      </c:valAx>
      <c:valAx>
        <c:axId val="7514762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5832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0.13248941982869786</c:v>
              </c:pt>
              <c:pt idx="1">
                <c:v>0.11202181394405508</c:v>
              </c:pt>
              <c:pt idx="2">
                <c:v>0.27227577263885894</c:v>
              </c:pt>
              <c:pt idx="3">
                <c:v>0.21421277037176539</c:v>
              </c:pt>
              <c:pt idx="4">
                <c:v>0.13741086975066108</c:v>
              </c:pt>
              <c:pt idx="5">
                <c:v>0.14279772999884041</c:v>
              </c:pt>
              <c:pt idx="6">
                <c:v>0.21910244545183605</c:v>
              </c:pt>
              <c:pt idx="7">
                <c:v>0.19349785504748682</c:v>
              </c:pt>
              <c:pt idx="8">
                <c:v>0.24610879603558961</c:v>
              </c:pt>
              <c:pt idx="9">
                <c:v>0.25747993659245183</c:v>
              </c:pt>
              <c:pt idx="10">
                <c:v>0.1807218526730722</c:v>
              </c:pt>
              <c:pt idx="11">
                <c:v>0.18228546517503072</c:v>
              </c:pt>
              <c:pt idx="12">
                <c:v>0.1049056670435274</c:v>
              </c:pt>
              <c:pt idx="13">
                <c:v>0.10024186721489901</c:v>
              </c:pt>
              <c:pt idx="14">
                <c:v>0.16845673609331249</c:v>
              </c:pt>
              <c:pt idx="15">
                <c:v>0.19084328730503861</c:v>
              </c:pt>
              <c:pt idx="16">
                <c:v>0.16431171098307554</c:v>
              </c:pt>
              <c:pt idx="17">
                <c:v>0.13493975903614458</c:v>
              </c:pt>
              <c:pt idx="18">
                <c:v>0.43884892086330929</c:v>
              </c:pt>
              <c:pt idx="19">
                <c:v>0.1924424115053365</c:v>
              </c:pt>
              <c:pt idx="20">
                <c:v>0.25166397971261883</c:v>
              </c:pt>
              <c:pt idx="21">
                <c:v>0.33717141964564645</c:v>
              </c:pt>
              <c:pt idx="22">
                <c:v>0.19358319376615576</c:v>
              </c:pt>
              <c:pt idx="23">
                <c:v>0.23304841934850473</c:v>
              </c:pt>
              <c:pt idx="24">
                <c:v>0.19649825507614213</c:v>
              </c:pt>
              <c:pt idx="25">
                <c:v>0.10793054396821301</c:v>
              </c:pt>
              <c:pt idx="26">
                <c:v>0.11769751826544797</c:v>
              </c:pt>
              <c:pt idx="27">
                <c:v>0.14542142016158499</c:v>
              </c:pt>
              <c:pt idx="28">
                <c:v>0.24660001297980194</c:v>
              </c:pt>
              <c:pt idx="29">
                <c:v>0.15477338476374156</c:v>
              </c:pt>
              <c:pt idx="30">
                <c:v>0.38853342248443634</c:v>
              </c:pt>
              <c:pt idx="31">
                <c:v>0.17413019778263147</c:v>
              </c:pt>
              <c:pt idx="32">
                <c:v>0.3212500154307652</c:v>
              </c:pt>
              <c:pt idx="33">
                <c:v>0.17043497237095404</c:v>
              </c:pt>
              <c:pt idx="34">
                <c:v>0.1014198226921753</c:v>
              </c:pt>
              <c:pt idx="35">
                <c:v>0.14296854665154235</c:v>
              </c:pt>
              <c:pt idx="36">
                <c:v>0.52472364400677263</c:v>
              </c:pt>
              <c:pt idx="37">
                <c:v>0.13270048675447227</c:v>
              </c:pt>
              <c:pt idx="38">
                <c:v>0.12216788959801611</c:v>
              </c:pt>
              <c:pt idx="39">
                <c:v>0.11932450489235281</c:v>
              </c:pt>
              <c:pt idx="40">
                <c:v>0.20327255300212238</c:v>
              </c:pt>
              <c:pt idx="41">
                <c:v>0.19643043523640535</c:v>
              </c:pt>
              <c:pt idx="42">
                <c:v>0.14384658716854101</c:v>
              </c:pt>
              <c:pt idx="43">
                <c:v>0.30790686013350466</c:v>
              </c:pt>
              <c:pt idx="44">
                <c:v>0.16093007141069812</c:v>
              </c:pt>
              <c:pt idx="45">
                <c:v>0.72114002432641622</c:v>
              </c:pt>
              <c:pt idx="46">
                <c:v>0.3436031803397181</c:v>
              </c:pt>
              <c:pt idx="47">
                <c:v>0.27284001653575857</c:v>
              </c:pt>
              <c:pt idx="48">
                <c:v>7.8668578346737558E-2</c:v>
              </c:pt>
              <c:pt idx="49">
                <c:v>0.23995628557913448</c:v>
              </c:pt>
              <c:pt idx="50">
                <c:v>0.14965075153775187</c:v>
              </c:pt>
              <c:pt idx="51">
                <c:v>0.18107434786856416</c:v>
              </c:pt>
              <c:pt idx="52">
                <c:v>0.24859616284510996</c:v>
              </c:pt>
              <c:pt idx="53">
                <c:v>0.30652737632332966</c:v>
              </c:pt>
              <c:pt idx="54">
                <c:v>0.12026127560319098</c:v>
              </c:pt>
              <c:pt idx="55">
                <c:v>0.18413993625850628</c:v>
              </c:pt>
              <c:pt idx="56">
                <c:v>0.12911717555029012</c:v>
              </c:pt>
              <c:pt idx="57">
                <c:v>0.27754087136181815</c:v>
              </c:pt>
              <c:pt idx="58">
                <c:v>0.30038213606097808</c:v>
              </c:pt>
              <c:pt idx="59">
                <c:v>0.25966656934924898</c:v>
              </c:pt>
              <c:pt idx="60">
                <c:v>0.32673046530343136</c:v>
              </c:pt>
              <c:pt idx="61">
                <c:v>0.15943171597579511</c:v>
              </c:pt>
              <c:pt idx="62">
                <c:v>0.1844443733885244</c:v>
              </c:pt>
              <c:pt idx="63">
                <c:v>5.7524048005680346E-2</c:v>
              </c:pt>
              <c:pt idx="64">
                <c:v>0.26127344633379679</c:v>
              </c:pt>
              <c:pt idx="65">
                <c:v>0.19885982562038901</c:v>
              </c:pt>
              <c:pt idx="66">
                <c:v>3.9709695573962374E-2</c:v>
              </c:pt>
              <c:pt idx="67">
                <c:v>0.16480466358728924</c:v>
              </c:pt>
              <c:pt idx="68">
                <c:v>0.17124354104643602</c:v>
              </c:pt>
              <c:pt idx="69">
                <c:v>0.13867913676703503</c:v>
              </c:pt>
              <c:pt idx="70">
                <c:v>2.5550521352830539E-2</c:v>
              </c:pt>
              <c:pt idx="71">
                <c:v>0.10324991008755058</c:v>
              </c:pt>
              <c:pt idx="72">
                <c:v>0.32356261151367294</c:v>
              </c:pt>
              <c:pt idx="73">
                <c:v>0.22725617736491471</c:v>
              </c:pt>
              <c:pt idx="74">
                <c:v>0.13343602754621239</c:v>
              </c:pt>
              <c:pt idx="75">
                <c:v>0.15537968066344987</c:v>
              </c:pt>
              <c:pt idx="76">
                <c:v>0.13600550075670845</c:v>
              </c:pt>
              <c:pt idx="77">
                <c:v>0.16912330746815651</c:v>
              </c:pt>
              <c:pt idx="78">
                <c:v>0.1881788330386461</c:v>
              </c:pt>
              <c:pt idx="79">
                <c:v>0.41545137261604792</c:v>
              </c:pt>
              <c:pt idx="80">
                <c:v>0.19978005157854797</c:v>
              </c:pt>
              <c:pt idx="81">
                <c:v>0.15506004701658752</c:v>
              </c:pt>
              <c:pt idx="82">
                <c:v>0.1939866538267816</c:v>
              </c:pt>
              <c:pt idx="83">
                <c:v>0.13253024049454606</c:v>
              </c:pt>
              <c:pt idx="84">
                <c:v>0.27156094947713327</c:v>
              </c:pt>
              <c:pt idx="85">
                <c:v>0.21845185767824921</c:v>
              </c:pt>
              <c:pt idx="86">
                <c:v>0.11523891176265338</c:v>
              </c:pt>
              <c:pt idx="87">
                <c:v>0.11489638009676614</c:v>
              </c:pt>
              <c:pt idx="88">
                <c:v>0.32742904682981983</c:v>
              </c:pt>
              <c:pt idx="89">
                <c:v>0.15290189778090169</c:v>
              </c:pt>
              <c:pt idx="90">
                <c:v>6.1100982274089007E-2</c:v>
              </c:pt>
              <c:pt idx="91">
                <c:v>9.9714722390716423E-2</c:v>
              </c:pt>
              <c:pt idx="92">
                <c:v>0.19133435762983428</c:v>
              </c:pt>
              <c:pt idx="93">
                <c:v>0.31593173627305493</c:v>
              </c:pt>
              <c:pt idx="94">
                <c:v>0.19155484671979617</c:v>
              </c:pt>
              <c:pt idx="95">
                <c:v>0.21138970044589492</c:v>
              </c:pt>
              <c:pt idx="96">
                <c:v>0.30509702260683919</c:v>
              </c:pt>
              <c:pt idx="97">
                <c:v>0.19103524123905566</c:v>
              </c:pt>
              <c:pt idx="98">
                <c:v>0.18744336689885269</c:v>
              </c:pt>
              <c:pt idx="99">
                <c:v>0.14512607677574746</c:v>
              </c:pt>
              <c:pt idx="100">
                <c:v>0.16761928623999747</c:v>
              </c:pt>
              <c:pt idx="101">
                <c:v>0.2302719612310585</c:v>
              </c:pt>
              <c:pt idx="102">
                <c:v>0.11552762462691676</c:v>
              </c:pt>
              <c:pt idx="103">
                <c:v>0.18321370518221103</c:v>
              </c:pt>
              <c:pt idx="104">
                <c:v>0.12923707680824939</c:v>
              </c:pt>
              <c:pt idx="105">
                <c:v>0.13141762575305613</c:v>
              </c:pt>
              <c:pt idx="106">
                <c:v>0.162466382526818</c:v>
              </c:pt>
              <c:pt idx="107">
                <c:v>0.23106423777564716</c:v>
              </c:pt>
              <c:pt idx="108">
                <c:v>0.16668800760149377</c:v>
              </c:pt>
              <c:pt idx="109">
                <c:v>0.15932673596751537</c:v>
              </c:pt>
              <c:pt idx="110">
                <c:v>0.14243638480769888</c:v>
              </c:pt>
              <c:pt idx="111">
                <c:v>0.3378785291183159</c:v>
              </c:pt>
              <c:pt idx="112">
                <c:v>0.20790599854451852</c:v>
              </c:pt>
              <c:pt idx="113">
                <c:v>9.8847496940729029E-2</c:v>
              </c:pt>
              <c:pt idx="114">
                <c:v>7.0519627749966091E-2</c:v>
              </c:pt>
              <c:pt idx="115">
                <c:v>0.19825978868862648</c:v>
              </c:pt>
              <c:pt idx="116">
                <c:v>0.30067987375191063</c:v>
              </c:pt>
              <c:pt idx="117">
                <c:v>0.33658182316329377</c:v>
              </c:pt>
              <c:pt idx="118">
                <c:v>0.15205258237243957</c:v>
              </c:pt>
              <c:pt idx="119">
                <c:v>0.30721739547321375</c:v>
              </c:pt>
              <c:pt idx="120">
                <c:v>3.3156006433254982E-2</c:v>
              </c:pt>
              <c:pt idx="121">
                <c:v>0.11140731781207699</c:v>
              </c:pt>
              <c:pt idx="122">
                <c:v>0.24508168103798247</c:v>
              </c:pt>
              <c:pt idx="123">
                <c:v>0.39875419627298209</c:v>
              </c:pt>
              <c:pt idx="124">
                <c:v>0.14542604694913666</c:v>
              </c:pt>
              <c:pt idx="125">
                <c:v>0.12555976292393811</c:v>
              </c:pt>
              <c:pt idx="126">
                <c:v>0.19531353080881383</c:v>
              </c:pt>
              <c:pt idx="127">
                <c:v>0.17233994236672301</c:v>
              </c:pt>
              <c:pt idx="128">
                <c:v>0.20727530412188497</c:v>
              </c:pt>
              <c:pt idx="129">
                <c:v>0.29920172624994396</c:v>
              </c:pt>
              <c:pt idx="130">
                <c:v>0.37499876453320768</c:v>
              </c:pt>
              <c:pt idx="131">
                <c:v>0.30216745711626253</c:v>
              </c:pt>
              <c:pt idx="132">
                <c:v>0.12937751519821902</c:v>
              </c:pt>
              <c:pt idx="133">
                <c:v>0.2270021756893785</c:v>
              </c:pt>
              <c:pt idx="134">
                <c:v>0.28988441400800768</c:v>
              </c:pt>
              <c:pt idx="135">
                <c:v>0.23009539916391744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0B-4C33-BF13-F3744E758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77008"/>
        <c:axId val="751477400"/>
      </c:scatterChart>
      <c:valAx>
        <c:axId val="75147700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7400"/>
        <c:crossesAt val="-8"/>
        <c:crossBetween val="midCat"/>
      </c:valAx>
      <c:valAx>
        <c:axId val="7514774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700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0.3669350534706135</c:v>
              </c:pt>
              <c:pt idx="1">
                <c:v>0.17939844250499792</c:v>
              </c:pt>
              <c:pt idx="2">
                <c:v>8.4287875513293642E-3</c:v>
              </c:pt>
              <c:pt idx="3">
                <c:v>4.5909889906875501E-2</c:v>
              </c:pt>
              <c:pt idx="4">
                <c:v>6.3792419977218628E-2</c:v>
              </c:pt>
              <c:pt idx="5">
                <c:v>0.20340544504430613</c:v>
              </c:pt>
              <c:pt idx="6">
                <c:v>0.13566846010258682</c:v>
              </c:pt>
              <c:pt idx="7">
                <c:v>9.2588012202160064E-2</c:v>
              </c:pt>
              <c:pt idx="8">
                <c:v>0.11687126928708191</c:v>
              </c:pt>
              <c:pt idx="9">
                <c:v>0.11455611954642619</c:v>
              </c:pt>
              <c:pt idx="10">
                <c:v>0.3814239960581427</c:v>
              </c:pt>
              <c:pt idx="11">
                <c:v>8.9157738796050046E-2</c:v>
              </c:pt>
              <c:pt idx="12">
                <c:v>6.0804126625211952E-2</c:v>
              </c:pt>
              <c:pt idx="13">
                <c:v>0.24470915467408383</c:v>
              </c:pt>
              <c:pt idx="14">
                <c:v>6.44086484290749E-2</c:v>
              </c:pt>
              <c:pt idx="15">
                <c:v>0.17218253183859034</c:v>
              </c:pt>
              <c:pt idx="16">
                <c:v>9.8193444027594667E-2</c:v>
              </c:pt>
              <c:pt idx="17">
                <c:v>9.9755926933540628E-2</c:v>
              </c:pt>
              <c:pt idx="18">
                <c:v>0.32427403147904221</c:v>
              </c:pt>
              <c:pt idx="19">
                <c:v>0.19284075768190023</c:v>
              </c:pt>
              <c:pt idx="20">
                <c:v>1.4443445708518534</c:v>
              </c:pt>
              <c:pt idx="21">
                <c:v>0.25282277859597468</c:v>
              </c:pt>
              <c:pt idx="22">
                <c:v>0.32675608348697449</c:v>
              </c:pt>
              <c:pt idx="23">
                <c:v>0.4558973541973701</c:v>
              </c:pt>
              <c:pt idx="24">
                <c:v>6.989213197969546E-2</c:v>
              </c:pt>
              <c:pt idx="25">
                <c:v>4.5615783060939163E-2</c:v>
              </c:pt>
              <c:pt idx="26">
                <c:v>0.21665138383569471</c:v>
              </c:pt>
              <c:pt idx="27">
                <c:v>8.4931082781860345E-2</c:v>
              </c:pt>
              <c:pt idx="28">
                <c:v>0.20546846268667451</c:v>
              </c:pt>
              <c:pt idx="29">
                <c:v>3.3148505303760789E-2</c:v>
              </c:pt>
              <c:pt idx="30">
                <c:v>6.3581033618146598E-2</c:v>
              </c:pt>
              <c:pt idx="31">
                <c:v>0.24161319405935378</c:v>
              </c:pt>
              <c:pt idx="32">
                <c:v>0.39882973076400785</c:v>
              </c:pt>
              <c:pt idx="33">
                <c:v>4.8298222232614041E-2</c:v>
              </c:pt>
              <c:pt idx="34">
                <c:v>3.3457797796119682E-2</c:v>
              </c:pt>
              <c:pt idx="35">
                <c:v>2.8465388663426294E-2</c:v>
              </c:pt>
              <c:pt idx="36">
                <c:v>0.18481063775957018</c:v>
              </c:pt>
              <c:pt idx="37">
                <c:v>7.2713000882189682E-2</c:v>
              </c:pt>
              <c:pt idx="38">
                <c:v>0.16425784080600758</c:v>
              </c:pt>
              <c:pt idx="39">
                <c:v>2.540134236457936E-2</c:v>
              </c:pt>
              <c:pt idx="40">
                <c:v>0.21314041853990284</c:v>
              </c:pt>
              <c:pt idx="41">
                <c:v>0.1779265510608794</c:v>
              </c:pt>
              <c:pt idx="42">
                <c:v>0.1851860649785193</c:v>
              </c:pt>
              <c:pt idx="43">
                <c:v>0.21000344730326859</c:v>
              </c:pt>
              <c:pt idx="44">
                <c:v>0.11651685176986892</c:v>
              </c:pt>
              <c:pt idx="45">
                <c:v>0.36518189524897715</c:v>
              </c:pt>
              <c:pt idx="46">
                <c:v>0.33777285869172391</c:v>
              </c:pt>
              <c:pt idx="47">
                <c:v>0.11512505167424569</c:v>
              </c:pt>
              <c:pt idx="48">
                <c:v>0.27187065021134593</c:v>
              </c:pt>
              <c:pt idx="49">
                <c:v>7.7772521897988778E-2</c:v>
              </c:pt>
              <c:pt idx="50">
                <c:v>0.15533940728225715</c:v>
              </c:pt>
              <c:pt idx="51">
                <c:v>0.32774285993421692</c:v>
              </c:pt>
              <c:pt idx="52">
                <c:v>1.2798168039962041</c:v>
              </c:pt>
              <c:pt idx="53">
                <c:v>7.4866249518044548E-2</c:v>
              </c:pt>
              <c:pt idx="54">
                <c:v>0.18003272596659103</c:v>
              </c:pt>
              <c:pt idx="55">
                <c:v>0.17472622601444865</c:v>
              </c:pt>
              <c:pt idx="56">
                <c:v>0.17074887275201789</c:v>
              </c:pt>
              <c:pt idx="57">
                <c:v>0.17845259402515357</c:v>
              </c:pt>
              <c:pt idx="58">
                <c:v>0.20755124106546718</c:v>
              </c:pt>
              <c:pt idx="59">
                <c:v>0.13407566857822273</c:v>
              </c:pt>
              <c:pt idx="60">
                <c:v>0.21536079842022415</c:v>
              </c:pt>
              <c:pt idx="61">
                <c:v>0.26431414661111607</c:v>
              </c:pt>
              <c:pt idx="62">
                <c:v>7.4856765799364622E-2</c:v>
              </c:pt>
              <c:pt idx="63">
                <c:v>0.33553348864665233</c:v>
              </c:pt>
              <c:pt idx="64">
                <c:v>0.25131331930295331</c:v>
              </c:pt>
              <c:pt idx="65">
                <c:v>0.10840677397719656</c:v>
              </c:pt>
              <c:pt idx="66">
                <c:v>8.0987787740784078E-2</c:v>
              </c:pt>
              <c:pt idx="67">
                <c:v>0.18090878735600224</c:v>
              </c:pt>
              <c:pt idx="68">
                <c:v>0.10723573897272698</c:v>
              </c:pt>
              <c:pt idx="69">
                <c:v>8.1155047470734543E-2</c:v>
              </c:pt>
              <c:pt idx="70">
                <c:v>0.10785176133707775</c:v>
              </c:pt>
              <c:pt idx="71">
                <c:v>4.5144101474923204E-3</c:v>
              </c:pt>
              <c:pt idx="72">
                <c:v>0.41248745064788483</c:v>
              </c:pt>
              <c:pt idx="73">
                <c:v>0.1806401563981197</c:v>
              </c:pt>
              <c:pt idx="74">
                <c:v>0.11360512866980788</c:v>
              </c:pt>
              <c:pt idx="75">
                <c:v>1.3954699502491508E-2</c:v>
              </c:pt>
              <c:pt idx="76">
                <c:v>0.23761000627341433</c:v>
              </c:pt>
              <c:pt idx="77">
                <c:v>0.31887370772507673</c:v>
              </c:pt>
              <c:pt idx="78">
                <c:v>0.39676325190343875</c:v>
              </c:pt>
              <c:pt idx="79">
                <c:v>0.12643285236175972</c:v>
              </c:pt>
              <c:pt idx="80">
                <c:v>-3.2419882822799839E-2</c:v>
              </c:pt>
              <c:pt idx="81">
                <c:v>1.7802077457975241E-2</c:v>
              </c:pt>
              <c:pt idx="82">
                <c:v>0.27870379794405276</c:v>
              </c:pt>
              <c:pt idx="83">
                <c:v>4.7487300909792252E-2</c:v>
              </c:pt>
              <c:pt idx="84">
                <c:v>0.18236074557512727</c:v>
              </c:pt>
              <c:pt idx="85">
                <c:v>0.30814478940144041</c:v>
              </c:pt>
              <c:pt idx="86">
                <c:v>0.1109023118563639</c:v>
              </c:pt>
              <c:pt idx="87">
                <c:v>2.8701272821758383E-2</c:v>
              </c:pt>
              <c:pt idx="88">
                <c:v>-3.982098141349466E-2</c:v>
              </c:pt>
              <c:pt idx="89">
                <c:v>1.3397856210463077E-2</c:v>
              </c:pt>
              <c:pt idx="90">
                <c:v>0.24844386259407103</c:v>
              </c:pt>
              <c:pt idx="91">
                <c:v>0.19889173489578238</c:v>
              </c:pt>
              <c:pt idx="92">
                <c:v>8.9842079791757845E-2</c:v>
              </c:pt>
              <c:pt idx="93">
                <c:v>0.44355718873420802</c:v>
              </c:pt>
              <c:pt idx="94">
                <c:v>-1.4085207919166232E-2</c:v>
              </c:pt>
              <c:pt idx="95">
                <c:v>0.29012158698208257</c:v>
              </c:pt>
              <c:pt idx="96">
                <c:v>0.12118158993992911</c:v>
              </c:pt>
              <c:pt idx="97">
                <c:v>7.5705500520764524E-2</c:v>
              </c:pt>
              <c:pt idx="98">
                <c:v>0.2349013248079701</c:v>
              </c:pt>
              <c:pt idx="99">
                <c:v>3.4475093708797866E-2</c:v>
              </c:pt>
              <c:pt idx="100">
                <c:v>0.18951518188509064</c:v>
              </c:pt>
              <c:pt idx="101">
                <c:v>0.17806318035514068</c:v>
              </c:pt>
              <c:pt idx="102">
                <c:v>0.21456790793125591</c:v>
              </c:pt>
              <c:pt idx="103">
                <c:v>0.14021314793477901</c:v>
              </c:pt>
              <c:pt idx="104">
                <c:v>0.24618641590165691</c:v>
              </c:pt>
              <c:pt idx="105">
                <c:v>0.2188899261151187</c:v>
              </c:pt>
              <c:pt idx="106">
                <c:v>9.5959012522825571E-2</c:v>
              </c:pt>
              <c:pt idx="107">
                <c:v>0.21729844335835513</c:v>
              </c:pt>
              <c:pt idx="108">
                <c:v>0.30594599654365151</c:v>
              </c:pt>
              <c:pt idx="109">
                <c:v>0.41861445945455178</c:v>
              </c:pt>
              <c:pt idx="110">
                <c:v>0.35823144628240677</c:v>
              </c:pt>
              <c:pt idx="111">
                <c:v>0.76024916182035529</c:v>
              </c:pt>
              <c:pt idx="112">
                <c:v>0.28899937720859659</c:v>
              </c:pt>
              <c:pt idx="113">
                <c:v>8.8234917900679388E-2</c:v>
              </c:pt>
              <c:pt idx="114">
                <c:v>1.003082767454107</c:v>
              </c:pt>
              <c:pt idx="115">
                <c:v>-1.180070437124503E-2</c:v>
              </c:pt>
              <c:pt idx="116">
                <c:v>7.1619985310756862E-2</c:v>
              </c:pt>
              <c:pt idx="117">
                <c:v>6.0124762155143952E-2</c:v>
              </c:pt>
              <c:pt idx="118">
                <c:v>0.31555089667677128</c:v>
              </c:pt>
              <c:pt idx="119">
                <c:v>0.56704682863946054</c:v>
              </c:pt>
              <c:pt idx="120">
                <c:v>0.2840470593780009</c:v>
              </c:pt>
              <c:pt idx="121">
                <c:v>0.70360160621062073</c:v>
              </c:pt>
              <c:pt idx="122">
                <c:v>0.35545257465776769</c:v>
              </c:pt>
              <c:pt idx="123">
                <c:v>0.30537113040322628</c:v>
              </c:pt>
              <c:pt idx="124">
                <c:v>0.20237266299744738</c:v>
              </c:pt>
              <c:pt idx="125">
                <c:v>0.34531610141587099</c:v>
              </c:pt>
              <c:pt idx="126">
                <c:v>0.1762724303997889</c:v>
              </c:pt>
              <c:pt idx="127">
                <c:v>0.19034512100899992</c:v>
              </c:pt>
              <c:pt idx="128">
                <c:v>7.2605999763788898E-2</c:v>
              </c:pt>
              <c:pt idx="129">
                <c:v>0.31412919220305247</c:v>
              </c:pt>
              <c:pt idx="130">
                <c:v>0.28482204336323713</c:v>
              </c:pt>
              <c:pt idx="131">
                <c:v>0.13434688178715493</c:v>
              </c:pt>
              <c:pt idx="132">
                <c:v>0.25507824501493381</c:v>
              </c:pt>
              <c:pt idx="133">
                <c:v>0.31519733798005456</c:v>
              </c:pt>
              <c:pt idx="134">
                <c:v>0.11091975107342789</c:v>
              </c:pt>
              <c:pt idx="135">
                <c:v>0.52388552100329933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BC-4F43-9561-F92E68DCD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78184"/>
        <c:axId val="751478576"/>
      </c:scatterChart>
      <c:valAx>
        <c:axId val="751478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8576"/>
        <c:crossesAt val="-8"/>
        <c:crossBetween val="midCat"/>
      </c:valAx>
      <c:valAx>
        <c:axId val="7514785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8184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6 for EV_Rev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0.4353895551279573</c:v>
              </c:pt>
              <c:pt idx="1">
                <c:v>0.5924919598103191</c:v>
              </c:pt>
              <c:pt idx="2">
                <c:v>0.43812405446293501</c:v>
              </c:pt>
              <c:pt idx="3">
                <c:v>0.43699714186323541</c:v>
              </c:pt>
              <c:pt idx="4">
                <c:v>0.10827098606532287</c:v>
              </c:pt>
              <c:pt idx="5">
                <c:v>0.25636930006119946</c:v>
              </c:pt>
              <c:pt idx="6">
                <c:v>0.14176248215714263</c:v>
              </c:pt>
              <c:pt idx="7">
                <c:v>0.11566520123723734</c:v>
              </c:pt>
              <c:pt idx="8">
                <c:v>0.43153508277959235</c:v>
              </c:pt>
              <c:pt idx="9">
                <c:v>0.22081623409978404</c:v>
              </c:pt>
              <c:pt idx="10">
                <c:v>0.40909090909090912</c:v>
              </c:pt>
              <c:pt idx="11">
                <c:v>0.27482441807348168</c:v>
              </c:pt>
              <c:pt idx="12">
                <c:v>0.18246537591859807</c:v>
              </c:pt>
              <c:pt idx="13">
                <c:v>0.17359414681339944</c:v>
              </c:pt>
              <c:pt idx="14">
                <c:v>0.3963750489629525</c:v>
              </c:pt>
              <c:pt idx="15">
                <c:v>0.41392050000470637</c:v>
              </c:pt>
              <c:pt idx="16">
                <c:v>0.20235068486568944</c:v>
              </c:pt>
              <c:pt idx="17">
                <c:v>0.19603575592693354</c:v>
              </c:pt>
              <c:pt idx="18">
                <c:v>0.19842224811699938</c:v>
              </c:pt>
              <c:pt idx="19">
                <c:v>0.49302894191013868</c:v>
              </c:pt>
              <c:pt idx="20">
                <c:v>0.20959295280444246</c:v>
              </c:pt>
              <c:pt idx="21">
                <c:v>0.48525014504395947</c:v>
              </c:pt>
              <c:pt idx="22">
                <c:v>0.62767230095843951</c:v>
              </c:pt>
              <c:pt idx="23">
                <c:v>0.2563865212843971</c:v>
              </c:pt>
              <c:pt idx="24">
                <c:v>0.27474619289340102</c:v>
              </c:pt>
              <c:pt idx="25">
                <c:v>0.20830207251709093</c:v>
              </c:pt>
              <c:pt idx="26">
                <c:v>0.54118476449650466</c:v>
              </c:pt>
              <c:pt idx="27">
                <c:v>0.2179976452437985</c:v>
              </c:pt>
              <c:pt idx="28">
                <c:v>0.54680841091168686</c:v>
              </c:pt>
              <c:pt idx="29">
                <c:v>0.25578592092574737</c:v>
              </c:pt>
              <c:pt idx="30">
                <c:v>0.20250360646487209</c:v>
              </c:pt>
              <c:pt idx="31">
                <c:v>0.34298669503449786</c:v>
              </c:pt>
              <c:pt idx="32">
                <c:v>0.66160949053785467</c:v>
              </c:pt>
              <c:pt idx="33">
                <c:v>0.49486777806355076</c:v>
              </c:pt>
              <c:pt idx="34">
                <c:v>0.22848902461718351</c:v>
              </c:pt>
              <c:pt idx="35">
                <c:v>0.34594041478658438</c:v>
              </c:pt>
              <c:pt idx="36">
                <c:v>0.72608401611427897</c:v>
              </c:pt>
              <c:pt idx="37">
                <c:v>0.57881645664164783</c:v>
              </c:pt>
              <c:pt idx="38">
                <c:v>6.4733952045345974E-2</c:v>
              </c:pt>
              <c:pt idx="39">
                <c:v>0.46260940887439295</c:v>
              </c:pt>
              <c:pt idx="40">
                <c:v>0.40494762545927565</c:v>
              </c:pt>
              <c:pt idx="41">
                <c:v>0.12311569027986936</c:v>
              </c:pt>
              <c:pt idx="42">
                <c:v>0.43008734839589802</c:v>
              </c:pt>
              <c:pt idx="43">
                <c:v>0.48735466482810497</c:v>
              </c:pt>
              <c:pt idx="44">
                <c:v>0.12753065270532982</c:v>
              </c:pt>
              <c:pt idx="45">
                <c:v>1.2144963326084552</c:v>
              </c:pt>
              <c:pt idx="46">
                <c:v>0.28370075894470548</c:v>
              </c:pt>
              <c:pt idx="47">
                <c:v>0.13249276560562215</c:v>
              </c:pt>
              <c:pt idx="48">
                <c:v>3.7884262798690331E-2</c:v>
              </c:pt>
              <c:pt idx="49">
                <c:v>0.28840099825468546</c:v>
              </c:pt>
              <c:pt idx="50">
                <c:v>0.14052470449453497</c:v>
              </c:pt>
              <c:pt idx="51">
                <c:v>0.38263262448301688</c:v>
              </c:pt>
              <c:pt idx="52">
                <c:v>0.17770238652316328</c:v>
              </c:pt>
              <c:pt idx="53">
                <c:v>0.46864329256768161</c:v>
              </c:pt>
              <c:pt idx="54">
                <c:v>0.29519886124278849</c:v>
              </c:pt>
              <c:pt idx="55">
                <c:v>0.58653431831151026</c:v>
              </c:pt>
              <c:pt idx="56">
                <c:v>0.42976486419382226</c:v>
              </c:pt>
              <c:pt idx="57">
                <c:v>0.31338514576751675</c:v>
              </c:pt>
              <c:pt idx="58">
                <c:v>0.28332800411495862</c:v>
              </c:pt>
              <c:pt idx="59">
                <c:v>0.18775252735350578</c:v>
              </c:pt>
              <c:pt idx="60">
                <c:v>0.64699703630446226</c:v>
              </c:pt>
              <c:pt idx="61">
                <c:v>0.48223715957670954</c:v>
              </c:pt>
              <c:pt idx="62">
                <c:v>0.44235604635817416</c:v>
              </c:pt>
              <c:pt idx="63">
                <c:v>7.164089431901971E-2</c:v>
              </c:pt>
              <c:pt idx="64">
                <c:v>0.45291797637918807</c:v>
              </c:pt>
              <c:pt idx="65">
                <c:v>0.27397719651240776</c:v>
              </c:pt>
              <c:pt idx="66">
                <c:v>0.28510463458172064</c:v>
              </c:pt>
              <c:pt idx="67">
                <c:v>0.20368412265568483</c:v>
              </c:pt>
              <c:pt idx="68">
                <c:v>0.38884183690928381</c:v>
              </c:pt>
              <c:pt idx="69">
                <c:v>0.30699894706106162</c:v>
              </c:pt>
              <c:pt idx="70">
                <c:v>0.10027346639823038</c:v>
              </c:pt>
              <c:pt idx="71">
                <c:v>8.4959660175673718E-2</c:v>
              </c:pt>
              <c:pt idx="72">
                <c:v>0.57193834821916245</c:v>
              </c:pt>
              <c:pt idx="73">
                <c:v>0.2070979423544346</c:v>
              </c:pt>
              <c:pt idx="74">
                <c:v>0.15829104748097136</c:v>
              </c:pt>
              <c:pt idx="75">
                <c:v>0.34445264200297476</c:v>
              </c:pt>
              <c:pt idx="76">
                <c:v>0.42973244064180216</c:v>
              </c:pt>
              <c:pt idx="77">
                <c:v>0.33921478801732324</c:v>
              </c:pt>
              <c:pt idx="78">
                <c:v>0.2613214015083174</c:v>
              </c:pt>
              <c:pt idx="79">
                <c:v>0.53193765196918985</c:v>
              </c:pt>
              <c:pt idx="80">
                <c:v>0.2658610466200616</c:v>
              </c:pt>
              <c:pt idx="81">
                <c:v>0.37674202220730935</c:v>
              </c:pt>
              <c:pt idx="82">
                <c:v>0.54026948100245054</c:v>
              </c:pt>
              <c:pt idx="83">
                <c:v>0.19828958856392076</c:v>
              </c:pt>
              <c:pt idx="84">
                <c:v>0.56225112661050991</c:v>
              </c:pt>
              <c:pt idx="85">
                <c:v>0.53354616820123701</c:v>
              </c:pt>
              <c:pt idx="86">
                <c:v>0.29406135042717996</c:v>
              </c:pt>
              <c:pt idx="87">
                <c:v>0.18804109488317342</c:v>
              </c:pt>
              <c:pt idx="88">
                <c:v>0.15005284263262289</c:v>
              </c:pt>
              <c:pt idx="89">
                <c:v>0.21164273521437896</c:v>
              </c:pt>
              <c:pt idx="90">
                <c:v>0.30221593966604288</c:v>
              </c:pt>
              <c:pt idx="91">
                <c:v>0.25291965872639571</c:v>
              </c:pt>
              <c:pt idx="92">
                <c:v>0.36086482575212958</c:v>
              </c:pt>
              <c:pt idx="93">
                <c:v>0.43418015216828026</c:v>
              </c:pt>
              <c:pt idx="94">
                <c:v>0.23971725083413989</c:v>
              </c:pt>
              <c:pt idx="95">
                <c:v>0.42152705171925225</c:v>
              </c:pt>
              <c:pt idx="96">
                <c:v>0.37096782977611004</c:v>
              </c:pt>
              <c:pt idx="97">
                <c:v>0.30181365285433243</c:v>
              </c:pt>
              <c:pt idx="98">
                <c:v>0.19130951993717502</c:v>
              </c:pt>
              <c:pt idx="99">
                <c:v>0.22949292197886184</c:v>
              </c:pt>
              <c:pt idx="100">
                <c:v>0.24998434050016441</c:v>
              </c:pt>
              <c:pt idx="101">
                <c:v>0.50447090521138471</c:v>
              </c:pt>
              <c:pt idx="102">
                <c:v>0.21320020509085089</c:v>
              </c:pt>
              <c:pt idx="103">
                <c:v>0.37970630937781852</c:v>
              </c:pt>
              <c:pt idx="104">
                <c:v>0.44725817491409769</c:v>
              </c:pt>
              <c:pt idx="105">
                <c:v>0.40864399631607928</c:v>
              </c:pt>
              <c:pt idx="106">
                <c:v>0.3067190359511896</c:v>
              </c:pt>
              <c:pt idx="107">
                <c:v>0.21969927273577627</c:v>
              </c:pt>
              <c:pt idx="108">
                <c:v>0.41796603523991765</c:v>
              </c:pt>
              <c:pt idx="109">
                <c:v>0.26441089397157597</c:v>
              </c:pt>
              <c:pt idx="110">
                <c:v>0.2116168361930203</c:v>
              </c:pt>
              <c:pt idx="111">
                <c:v>0.65548794189819592</c:v>
              </c:pt>
              <c:pt idx="112">
                <c:v>0.55817645019947282</c:v>
              </c:pt>
              <c:pt idx="113">
                <c:v>0.31251465678603868</c:v>
              </c:pt>
              <c:pt idx="114">
                <c:v>5.4475715675295321E-2</c:v>
              </c:pt>
              <c:pt idx="115">
                <c:v>0.33001864512119328</c:v>
              </c:pt>
              <c:pt idx="116">
                <c:v>0.18171255400943553</c:v>
              </c:pt>
              <c:pt idx="117">
                <c:v>0.52121490497789513</c:v>
              </c:pt>
              <c:pt idx="118">
                <c:v>0.49234779159701952</c:v>
              </c:pt>
              <c:pt idx="119">
                <c:v>0.61951131163870943</c:v>
              </c:pt>
              <c:pt idx="120">
                <c:v>3.2649358147316829E-2</c:v>
              </c:pt>
              <c:pt idx="121">
                <c:v>0.14528740118616318</c:v>
              </c:pt>
              <c:pt idx="122">
                <c:v>0.20434265439015278</c:v>
              </c:pt>
              <c:pt idx="123">
                <c:v>0.19589767041169956</c:v>
              </c:pt>
              <c:pt idx="124">
                <c:v>0.26054192287300054</c:v>
              </c:pt>
              <c:pt idx="125">
                <c:v>0.12600428054000659</c:v>
              </c:pt>
              <c:pt idx="126">
                <c:v>0.56033117825570655</c:v>
              </c:pt>
              <c:pt idx="127">
                <c:v>0.1708351604752657</c:v>
              </c:pt>
              <c:pt idx="128">
                <c:v>0.30624778552025511</c:v>
              </c:pt>
              <c:pt idx="129">
                <c:v>0.39813392069455072</c:v>
              </c:pt>
              <c:pt idx="130">
                <c:v>0.28142574515120466</c:v>
              </c:pt>
              <c:pt idx="131">
                <c:v>0.37303754266211603</c:v>
              </c:pt>
              <c:pt idx="132">
                <c:v>0.63955918868960371</c:v>
              </c:pt>
              <c:pt idx="133">
                <c:v>0.43462988668694685</c:v>
              </c:pt>
              <c:pt idx="134">
                <c:v>0.24008324727793176</c:v>
              </c:pt>
              <c:pt idx="135">
                <c:v>0.43523337660636235</c:v>
              </c:pt>
            </c:numLit>
          </c:xVal>
          <c:yVal>
            <c:numLit>
              <c:formatCode>General</c:formatCode>
              <c:ptCount val="136"/>
              <c:pt idx="0">
                <c:v>-1.6266913121432127</c:v>
              </c:pt>
              <c:pt idx="1">
                <c:v>-2.0147163452962777</c:v>
              </c:pt>
              <c:pt idx="2">
                <c:v>-3.8924539707822974</c:v>
              </c:pt>
              <c:pt idx="3">
                <c:v>-2.982630840106649</c:v>
              </c:pt>
              <c:pt idx="4">
                <c:v>-0.68391704191247582</c:v>
              </c:pt>
              <c:pt idx="5">
                <c:v>4.7683169280343272</c:v>
              </c:pt>
              <c:pt idx="6">
                <c:v>-2.1201310064254502</c:v>
              </c:pt>
              <c:pt idx="7">
                <c:v>-0.176659886613594</c:v>
              </c:pt>
              <c:pt idx="8">
                <c:v>-3.9715205793705572</c:v>
              </c:pt>
              <c:pt idx="9">
                <c:v>0.2064841273459157</c:v>
              </c:pt>
              <c:pt idx="10">
                <c:v>1.820669775713176</c:v>
              </c:pt>
              <c:pt idx="11">
                <c:v>-1.5098384983362569</c:v>
              </c:pt>
              <c:pt idx="12">
                <c:v>-1.9249987690782384</c:v>
              </c:pt>
              <c:pt idx="13">
                <c:v>4.0556991749878488</c:v>
              </c:pt>
              <c:pt idx="14">
                <c:v>1.2909945128761384</c:v>
              </c:pt>
              <c:pt idx="15">
                <c:v>-1.6662472244318973</c:v>
              </c:pt>
              <c:pt idx="16">
                <c:v>6.4895496530749224</c:v>
              </c:pt>
              <c:pt idx="17">
                <c:v>-6.3436310456702394E-2</c:v>
              </c:pt>
              <c:pt idx="18">
                <c:v>5.5416070530380175</c:v>
              </c:pt>
              <c:pt idx="19">
                <c:v>-2.9312971194778674</c:v>
              </c:pt>
              <c:pt idx="20">
                <c:v>-2.4356094151636762</c:v>
              </c:pt>
              <c:pt idx="21">
                <c:v>3.2881648281005784</c:v>
              </c:pt>
              <c:pt idx="22">
                <c:v>2.532056125471307</c:v>
              </c:pt>
              <c:pt idx="23">
                <c:v>-0.91936984033861169</c:v>
              </c:pt>
              <c:pt idx="24">
                <c:v>0.34420619688364829</c:v>
              </c:pt>
              <c:pt idx="25">
                <c:v>0.34538757334418957</c:v>
              </c:pt>
              <c:pt idx="26">
                <c:v>2.385856476645646</c:v>
              </c:pt>
              <c:pt idx="27">
                <c:v>2.4512809941605509</c:v>
              </c:pt>
              <c:pt idx="28">
                <c:v>-1.9784252112563663</c:v>
              </c:pt>
              <c:pt idx="29">
                <c:v>-1.3296543508625014</c:v>
              </c:pt>
              <c:pt idx="30">
                <c:v>6.5209930105565306E-2</c:v>
              </c:pt>
              <c:pt idx="31">
                <c:v>-1.8960596939341889</c:v>
              </c:pt>
              <c:pt idx="32">
                <c:v>-0.65255810413711401</c:v>
              </c:pt>
              <c:pt idx="33">
                <c:v>-3.5972086290337311</c:v>
              </c:pt>
              <c:pt idx="34">
                <c:v>0.96997598878299751</c:v>
              </c:pt>
              <c:pt idx="35">
                <c:v>-0.40478313821753442</c:v>
              </c:pt>
              <c:pt idx="36">
                <c:v>-0.99430202460872774</c:v>
              </c:pt>
              <c:pt idx="37">
                <c:v>-2.8446674458744186</c:v>
              </c:pt>
              <c:pt idx="38">
                <c:v>-3.6816514174986361</c:v>
              </c:pt>
              <c:pt idx="39">
                <c:v>0.36319230119002643</c:v>
              </c:pt>
              <c:pt idx="40">
                <c:v>5.9344020112844937</c:v>
              </c:pt>
              <c:pt idx="41">
                <c:v>3.1241393561527619</c:v>
              </c:pt>
              <c:pt idx="42">
                <c:v>-0.54829543894460731</c:v>
              </c:pt>
              <c:pt idx="43">
                <c:v>-1.3655925432587952</c:v>
              </c:pt>
              <c:pt idx="44">
                <c:v>2.945758846008367</c:v>
              </c:pt>
              <c:pt idx="45">
                <c:v>2.1021998354519225</c:v>
              </c:pt>
              <c:pt idx="46">
                <c:v>0.84580881788406082</c:v>
              </c:pt>
              <c:pt idx="47">
                <c:v>-0.57806539800373891</c:v>
              </c:pt>
              <c:pt idx="48">
                <c:v>-1.9418051017013651</c:v>
              </c:pt>
              <c:pt idx="49">
                <c:v>-1.6362131960495336</c:v>
              </c:pt>
              <c:pt idx="50">
                <c:v>-0.11459034383252575</c:v>
              </c:pt>
              <c:pt idx="51">
                <c:v>1.6483391276881783</c:v>
              </c:pt>
              <c:pt idx="52">
                <c:v>-5.8653412745184124</c:v>
              </c:pt>
              <c:pt idx="53">
                <c:v>-0.60562166204291756</c:v>
              </c:pt>
              <c:pt idx="54">
                <c:v>2.6665606065386456</c:v>
              </c:pt>
              <c:pt idx="55">
                <c:v>-3.626119615331918</c:v>
              </c:pt>
              <c:pt idx="56">
                <c:v>0.94688456556341727</c:v>
              </c:pt>
              <c:pt idx="57">
                <c:v>-2.8931993928294828</c:v>
              </c:pt>
              <c:pt idx="58">
                <c:v>-5.78291033264356</c:v>
              </c:pt>
              <c:pt idx="59">
                <c:v>3.9914312885796797</c:v>
              </c:pt>
              <c:pt idx="60">
                <c:v>-2.919321904611099</c:v>
              </c:pt>
              <c:pt idx="61">
                <c:v>1.4823393552646031</c:v>
              </c:pt>
              <c:pt idx="62">
                <c:v>-1.5180748796710901</c:v>
              </c:pt>
              <c:pt idx="63">
                <c:v>-3.5490914737384944</c:v>
              </c:pt>
              <c:pt idx="64">
                <c:v>-2.1170615976295712</c:v>
              </c:pt>
              <c:pt idx="65">
                <c:v>2.2229395578785027</c:v>
              </c:pt>
              <c:pt idx="66">
                <c:v>-2.3747100198766646</c:v>
              </c:pt>
              <c:pt idx="67">
                <c:v>3.6744085366279506</c:v>
              </c:pt>
              <c:pt idx="68">
                <c:v>-0.89397163431442372</c:v>
              </c:pt>
              <c:pt idx="69">
                <c:v>-1.2969824666231329</c:v>
              </c:pt>
              <c:pt idx="70">
                <c:v>-1.6355834939605201</c:v>
              </c:pt>
              <c:pt idx="71">
                <c:v>0.94797594019793241</c:v>
              </c:pt>
              <c:pt idx="72">
                <c:v>3.5833073076102568</c:v>
              </c:pt>
              <c:pt idx="73">
                <c:v>-0.67436037853303077</c:v>
              </c:pt>
              <c:pt idx="74">
                <c:v>2.0553796067022558</c:v>
              </c:pt>
              <c:pt idx="75">
                <c:v>-4.4466731910048267</c:v>
              </c:pt>
              <c:pt idx="76">
                <c:v>-0.46648146182292383</c:v>
              </c:pt>
              <c:pt idx="77">
                <c:v>-1.8378293897920299</c:v>
              </c:pt>
              <c:pt idx="78">
                <c:v>-4.6450169446759482</c:v>
              </c:pt>
              <c:pt idx="79">
                <c:v>-4.5691679476587872</c:v>
              </c:pt>
              <c:pt idx="80">
                <c:v>-1.2131074424746808</c:v>
              </c:pt>
              <c:pt idx="81">
                <c:v>-2.2230590552145286</c:v>
              </c:pt>
              <c:pt idx="82">
                <c:v>2.3953535199627289</c:v>
              </c:pt>
              <c:pt idx="83">
                <c:v>-0.64319778949664563</c:v>
              </c:pt>
              <c:pt idx="84">
                <c:v>-0.40708756413641289</c:v>
              </c:pt>
              <c:pt idx="85">
                <c:v>5.9239333262775027</c:v>
              </c:pt>
              <c:pt idx="86">
                <c:v>-3.1203838420179242</c:v>
              </c:pt>
              <c:pt idx="87">
                <c:v>-4.7554067016357671E-3</c:v>
              </c:pt>
              <c:pt idx="88">
                <c:v>-3.4387883005656303</c:v>
              </c:pt>
              <c:pt idx="89">
                <c:v>-0.21655409869582076</c:v>
              </c:pt>
              <c:pt idx="90">
                <c:v>5.005756530830741</c:v>
              </c:pt>
              <c:pt idx="91">
                <c:v>1.8752476123104529</c:v>
              </c:pt>
              <c:pt idx="92">
                <c:v>-0.67193650947040329</c:v>
              </c:pt>
              <c:pt idx="93">
                <c:v>-1.984805444402582E-2</c:v>
              </c:pt>
              <c:pt idx="94">
                <c:v>-1.2774144814275572</c:v>
              </c:pt>
              <c:pt idx="95">
                <c:v>0.29916204784937239</c:v>
              </c:pt>
              <c:pt idx="96">
                <c:v>0.90004054122412835</c:v>
              </c:pt>
              <c:pt idx="97">
                <c:v>2.8515306552028115</c:v>
              </c:pt>
              <c:pt idx="98">
                <c:v>2.7221104498658697</c:v>
              </c:pt>
              <c:pt idx="99">
                <c:v>-1.9822198936567319</c:v>
              </c:pt>
              <c:pt idx="100">
                <c:v>2.4663488290048878</c:v>
              </c:pt>
              <c:pt idx="101">
                <c:v>-0.42892340460492306</c:v>
              </c:pt>
              <c:pt idx="102">
                <c:v>0.56067271159887611</c:v>
              </c:pt>
              <c:pt idx="103">
                <c:v>-0.80483159880319999</c:v>
              </c:pt>
              <c:pt idx="104">
                <c:v>1.2647854926027087</c:v>
              </c:pt>
              <c:pt idx="105">
                <c:v>1.3623213933121416</c:v>
              </c:pt>
              <c:pt idx="106">
                <c:v>-2.1712603261562289</c:v>
              </c:pt>
              <c:pt idx="107">
                <c:v>1.8525459812805316</c:v>
              </c:pt>
              <c:pt idx="108">
                <c:v>3.525308123922164</c:v>
              </c:pt>
              <c:pt idx="109">
                <c:v>3.1357316103219262</c:v>
              </c:pt>
              <c:pt idx="110">
                <c:v>4.0141087555768102</c:v>
              </c:pt>
              <c:pt idx="111">
                <c:v>3.1408551241615417</c:v>
              </c:pt>
              <c:pt idx="112">
                <c:v>-0.21812586986204696</c:v>
              </c:pt>
              <c:pt idx="113">
                <c:v>0.12446998182174518</c:v>
              </c:pt>
              <c:pt idx="114">
                <c:v>-3.0897755699752132</c:v>
              </c:pt>
              <c:pt idx="115">
                <c:v>-1.2868917713789267</c:v>
              </c:pt>
              <c:pt idx="116">
                <c:v>-1.1384005956133327</c:v>
              </c:pt>
              <c:pt idx="117">
                <c:v>0.98706455651998759</c:v>
              </c:pt>
              <c:pt idx="118">
                <c:v>-0.1827877638554245</c:v>
              </c:pt>
              <c:pt idx="119">
                <c:v>1.5268478334770403</c:v>
              </c:pt>
              <c:pt idx="120">
                <c:v>2.5795632597423479</c:v>
              </c:pt>
              <c:pt idx="121">
                <c:v>-3.6276170582189535</c:v>
              </c:pt>
              <c:pt idx="122">
                <c:v>2.854219561392064</c:v>
              </c:pt>
              <c:pt idx="123">
                <c:v>-0.74274130698573515</c:v>
              </c:pt>
              <c:pt idx="124">
                <c:v>1.6863502096379417</c:v>
              </c:pt>
              <c:pt idx="125">
                <c:v>-1.7260009278380588</c:v>
              </c:pt>
              <c:pt idx="126">
                <c:v>-1.4591448130177413</c:v>
              </c:pt>
              <c:pt idx="127">
                <c:v>6.8680561528454458</c:v>
              </c:pt>
              <c:pt idx="128">
                <c:v>-0.44868952853735156</c:v>
              </c:pt>
              <c:pt idx="129">
                <c:v>-1.1155387049597838</c:v>
              </c:pt>
              <c:pt idx="130">
                <c:v>2.0132153439062925</c:v>
              </c:pt>
              <c:pt idx="131">
                <c:v>-0.92083050158300761</c:v>
              </c:pt>
              <c:pt idx="132">
                <c:v>6.4442761599542209E-2</c:v>
              </c:pt>
              <c:pt idx="133">
                <c:v>1.6440570511390806</c:v>
              </c:pt>
              <c:pt idx="134">
                <c:v>-2.1932008005277863</c:v>
              </c:pt>
              <c:pt idx="135">
                <c:v>2.2393964220718665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85-4C9B-8106-44BFE628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79360"/>
        <c:axId val="751479752"/>
      </c:scatterChart>
      <c:valAx>
        <c:axId val="75147936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9752"/>
        <c:crossesAt val="-8"/>
        <c:crossBetween val="midCat"/>
      </c:valAx>
      <c:valAx>
        <c:axId val="7514797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7936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8'!$AA$2</c:f>
          <c:strCache>
            <c:ptCount val="1"/>
            <c:pt idx="0">
              <c:v>Forecasts and 95.0% confidence limits for means and forecasts
Model 8 for EV_Rev    (2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8'!$CG$43</c:f>
              </c:numRef>
            </c:plus>
            <c:minus>
              <c:numRef>
                <c:f>'Model 8'!$CG$43</c:f>
              </c:numRef>
            </c:minus>
          </c:errBars>
          <c:val>
            <c:numRef>
              <c:f>'Model 8'!$B$43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30-4ABD-BC24-6E73FE2BC9F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8'!$A$43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8'!$H$42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8'!$H$43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30-4ABD-BC24-6E73FE2BC9F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8'!$A$43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8'!$G$42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8'!$G$43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30-4ABD-BC24-6E73FE2BC9F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8'!$A$43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480144"/>
        <c:axId val="751480928"/>
      </c:lineChart>
      <c:catAx>
        <c:axId val="751480144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51480928"/>
        <c:crossesAt val="0"/>
        <c:auto val="1"/>
        <c:lblAlgn val="ctr"/>
        <c:lblOffset val="100"/>
        <c:noMultiLvlLbl val="0"/>
      </c:catAx>
      <c:valAx>
        <c:axId val="7514809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5148014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8'!$AA$3</c:f>
          <c:strCache>
            <c:ptCount val="1"/>
            <c:pt idx="0">
              <c:v>Actual and Predicted -vs- Observation #
Model 8 for EV_Rev    (2 variables, n=136)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6.6749513014078792</c:v>
              </c:pt>
              <c:pt idx="1">
                <c:v>4.0362890436273213</c:v>
              </c:pt>
              <c:pt idx="2">
                <c:v>1.2459494213459066</c:v>
              </c:pt>
              <c:pt idx="3">
                <c:v>2.1019087009803923</c:v>
              </c:pt>
              <c:pt idx="4">
                <c:v>3.3401406603773585</c:v>
              </c:pt>
              <c:pt idx="5">
                <c:v>11.381009183694736</c:v>
              </c:pt>
              <c:pt idx="6">
                <c:v>2.265671270718232</c:v>
              </c:pt>
              <c:pt idx="7">
                <c:v>5.0794251385061777</c:v>
              </c:pt>
              <c:pt idx="8">
                <c:v>1.1807002329403935</c:v>
              </c:pt>
              <c:pt idx="9">
                <c:v>5.8082102070701689</c:v>
              </c:pt>
              <c:pt idx="10">
                <c:v>10.536085746896847</c:v>
              </c:pt>
              <c:pt idx="11">
                <c:v>2.9120112013441615</c:v>
              </c:pt>
              <c:pt idx="12">
                <c:v>2.2066003330557868</c:v>
              </c:pt>
              <c:pt idx="13">
                <c:v>9.7853713869322334</c:v>
              </c:pt>
              <c:pt idx="14">
                <c:v>6.4028104385120033</c:v>
              </c:pt>
              <c:pt idx="15">
                <c:v>4.0798187607151597</c:v>
              </c:pt>
              <c:pt idx="16">
                <c:v>12.568502068130735</c:v>
              </c:pt>
              <c:pt idx="17">
                <c:v>3.4412682459309774</c:v>
              </c:pt>
              <c:pt idx="18">
                <c:v>12.266786806509231</c:v>
              </c:pt>
              <c:pt idx="19">
                <c:v>3.5067365269461073</c:v>
              </c:pt>
              <c:pt idx="20">
                <c:v>7.2610403592663362</c:v>
              </c:pt>
              <c:pt idx="21">
                <c:v>10.146867839840409</c:v>
              </c:pt>
              <c:pt idx="22">
                <c:v>8.9364435486722531</c:v>
              </c:pt>
              <c:pt idx="23">
                <c:v>5.3069674422560871</c:v>
              </c:pt>
              <c:pt idx="24">
                <c:v>4.0996019037452189</c:v>
              </c:pt>
              <c:pt idx="25">
                <c:v>4.1098323278361049</c:v>
              </c:pt>
              <c:pt idx="26">
                <c:v>8.7731952120848646</c:v>
              </c:pt>
              <c:pt idx="27">
                <c:v>6.5048979458190175</c:v>
              </c:pt>
              <c:pt idx="28">
                <c:v>3.8654935148642928</c:v>
              </c:pt>
              <c:pt idx="29">
                <c:v>4.1445323066153303</c:v>
              </c:pt>
              <c:pt idx="30">
                <c:v>5.8022321144674081</c:v>
              </c:pt>
              <c:pt idx="31">
                <c:v>3.750024913562092</c:v>
              </c:pt>
              <c:pt idx="32">
                <c:v>6.3740109429466525</c:v>
              </c:pt>
              <c:pt idx="33">
                <c:v>1.9981420626895856</c:v>
              </c:pt>
              <c:pt idx="34">
                <c:v>6.62695871340149</c:v>
              </c:pt>
              <c:pt idx="35">
                <c:v>4.8252930836079786</c:v>
              </c:pt>
              <c:pt idx="36">
                <c:v>3.3714653832491841</c:v>
              </c:pt>
              <c:pt idx="37">
                <c:v>2.955181786533017</c:v>
              </c:pt>
              <c:pt idx="38">
                <c:v>4.3292629004258751</c:v>
              </c:pt>
              <c:pt idx="39">
                <c:v>5.0900997981504945</c:v>
              </c:pt>
              <c:pt idx="40">
                <c:v>12.250370401026363</c:v>
              </c:pt>
              <c:pt idx="41">
                <c:v>11.103551898734178</c:v>
              </c:pt>
              <c:pt idx="42">
                <c:v>6.0755460940922488</c:v>
              </c:pt>
              <c:pt idx="43">
                <c:v>3.9222766122766122</c:v>
              </c:pt>
              <c:pt idx="44">
                <c:v>8.2728247227892098</c:v>
              </c:pt>
              <c:pt idx="45">
                <c:v>7.8129506260335466</c:v>
              </c:pt>
              <c:pt idx="46">
                <c:v>6.4523526539411495</c:v>
              </c:pt>
              <c:pt idx="47">
                <c:v>4.7929064546174907</c:v>
              </c:pt>
              <c:pt idx="48">
                <c:v>4.16037951302041</c:v>
              </c:pt>
              <c:pt idx="49">
                <c:v>2.9983473325766177</c:v>
              </c:pt>
              <c:pt idx="50">
                <c:v>4.7479818606825619</c:v>
              </c:pt>
              <c:pt idx="51">
                <c:v>8.9237196782026444</c:v>
              </c:pt>
              <c:pt idx="52">
                <c:v>4.7576498686410318</c:v>
              </c:pt>
              <c:pt idx="53">
                <c:v>3.7473726905173033</c:v>
              </c:pt>
              <c:pt idx="54">
                <c:v>7.7644892299367179</c:v>
              </c:pt>
              <c:pt idx="55">
                <c:v>3.1361184086605665</c:v>
              </c:pt>
              <c:pt idx="56">
                <c:v>6.4736606852984853</c:v>
              </c:pt>
              <c:pt idx="57">
                <c:v>1.9161039192701697</c:v>
              </c:pt>
              <c:pt idx="58">
                <c:v>2.0835744808456407</c:v>
              </c:pt>
              <c:pt idx="59">
                <c:v>8.5238847539015605</c:v>
              </c:pt>
              <c:pt idx="60">
                <c:v>3.6584260968073057</c:v>
              </c:pt>
              <c:pt idx="61">
                <c:v>8.490319800310715</c:v>
              </c:pt>
              <c:pt idx="62">
                <c:v>4.1780519729885413</c:v>
              </c:pt>
              <c:pt idx="63">
                <c:v>3.7828574125049155</c:v>
              </c:pt>
              <c:pt idx="64">
                <c:v>4.3721659914652227</c:v>
              </c:pt>
              <c:pt idx="65">
                <c:v>7.9097525042591084</c:v>
              </c:pt>
              <c:pt idx="66">
                <c:v>3.4114083075348165</c:v>
              </c:pt>
              <c:pt idx="67">
                <c:v>9.2100984931490704</c:v>
              </c:pt>
              <c:pt idx="68">
                <c:v>4.6914530971126585</c:v>
              </c:pt>
              <c:pt idx="69">
                <c:v>3.3262405995961988</c:v>
              </c:pt>
              <c:pt idx="70">
                <c:v>1.245534219269103</c:v>
              </c:pt>
              <c:pt idx="71">
                <c:v>5.0464857499109375</c:v>
              </c:pt>
              <c:pt idx="72">
                <c:v>11.859411942343245</c:v>
              </c:pt>
              <c:pt idx="73">
                <c:v>5.6727835836341995</c:v>
              </c:pt>
              <c:pt idx="74">
                <c:v>6.1767701915601814</c:v>
              </c:pt>
              <c:pt idx="75">
                <c:v>1.3997070038910506</c:v>
              </c:pt>
              <c:pt idx="76">
                <c:v>5.4568475555797393</c:v>
              </c:pt>
              <c:pt idx="77">
                <c:v>5.2102507725858258</c:v>
              </c:pt>
              <c:pt idx="78">
                <c:v>3.9416613922006789</c:v>
              </c:pt>
              <c:pt idx="79">
                <c:v>1.6798325991189427</c:v>
              </c:pt>
              <c:pt idx="80">
                <c:v>3.1340332336324357</c:v>
              </c:pt>
              <c:pt idx="81">
                <c:v>3.0714453294069579</c:v>
              </c:pt>
              <c:pt idx="82">
                <c:v>9.0551950609724976</c:v>
              </c:pt>
              <c:pt idx="83">
                <c:v>3.1986545053245892</c:v>
              </c:pt>
              <c:pt idx="84">
                <c:v>4.5647688752546358</c:v>
              </c:pt>
              <c:pt idx="85">
                <c:v>13.182529344909383</c:v>
              </c:pt>
              <c:pt idx="86">
                <c:v>2.6890396514513135</c:v>
              </c:pt>
              <c:pt idx="87">
                <c:v>3.8518125773037823</c:v>
              </c:pt>
              <c:pt idx="88">
                <c:v>1.0114658536585366</c:v>
              </c:pt>
              <c:pt idx="89">
                <c:v>4.429887145357001</c:v>
              </c:pt>
              <c:pt idx="90">
                <c:v>11.913384585692228</c:v>
              </c:pt>
              <c:pt idx="91">
                <c:v>7.0749901682228113</c:v>
              </c:pt>
              <c:pt idx="92">
                <c:v>4.1901921750377236</c:v>
              </c:pt>
              <c:pt idx="93">
                <c:v>6.1000758770737011</c:v>
              </c:pt>
              <c:pt idx="94">
                <c:v>3.5420179179810725</c:v>
              </c:pt>
              <c:pt idx="95">
                <c:v>6.5353081442171996</c:v>
              </c:pt>
              <c:pt idx="96">
                <c:v>5.8731444420696759</c:v>
              </c:pt>
              <c:pt idx="97">
                <c:v>8.0015335934837513</c:v>
              </c:pt>
              <c:pt idx="98">
                <c:v>7.7488244679249831</c:v>
              </c:pt>
              <c:pt idx="99">
                <c:v>2.0150768397535712</c:v>
              </c:pt>
              <c:pt idx="100">
                <c:v>8.3344293965673266</c:v>
              </c:pt>
              <c:pt idx="101">
                <c:v>5.5386857868663117</c:v>
              </c:pt>
              <c:pt idx="102">
                <c:v>5.5983514970295474</c:v>
              </c:pt>
              <c:pt idx="103">
                <c:v>5.3269977455988604</c:v>
              </c:pt>
              <c:pt idx="104">
                <c:v>7.8507875107814389</c:v>
              </c:pt>
              <c:pt idx="105">
                <c:v>7.2125454410523382</c:v>
              </c:pt>
              <c:pt idx="106">
                <c:v>2.0687725027599684</c:v>
              </c:pt>
              <c:pt idx="107">
                <c:v>8.6234948708425652</c:v>
              </c:pt>
              <c:pt idx="108">
                <c:v>10.166276468778422</c:v>
              </c:pt>
              <c:pt idx="109">
                <c:v>9.7147620223455284</c:v>
              </c:pt>
              <c:pt idx="110">
                <c:v>9.7891752187397572</c:v>
              </c:pt>
              <c:pt idx="111">
                <c:v>12.764006066393305</c:v>
              </c:pt>
              <c:pt idx="112">
                <c:v>6.8447533077898379</c:v>
              </c:pt>
              <c:pt idx="113">
                <c:v>5.2308952422745243</c:v>
              </c:pt>
              <c:pt idx="114">
                <c:v>4.1965213012924441</c:v>
              </c:pt>
              <c:pt idx="115">
                <c:v>3.066665611468923</c:v>
              </c:pt>
              <c:pt idx="116">
                <c:v>4.0920802692105829</c:v>
              </c:pt>
              <c:pt idx="117">
                <c:v>7.0694147705516315</c:v>
              </c:pt>
              <c:pt idx="118">
                <c:v>7.357837407128244</c:v>
              </c:pt>
              <c:pt idx="119">
                <c:v>10.068368363264293</c:v>
              </c:pt>
              <c:pt idx="120">
                <c:v>6.8757439506693947</c:v>
              </c:pt>
              <c:pt idx="121">
                <c:v>3.766483430668091</c:v>
              </c:pt>
              <c:pt idx="122">
                <c:v>9.104710218176864</c:v>
              </c:pt>
              <c:pt idx="123">
                <c:v>4.2078890622349192</c:v>
              </c:pt>
              <c:pt idx="124">
                <c:v>7.0123354832491298</c:v>
              </c:pt>
              <c:pt idx="125">
                <c:v>4.8337773589754578</c:v>
              </c:pt>
              <c:pt idx="126">
                <c:v>5.7389390736787496</c:v>
              </c:pt>
              <c:pt idx="127">
                <c:v>12.600473756977253</c:v>
              </c:pt>
              <c:pt idx="128">
                <c:v>5.4254390698714063</c:v>
              </c:pt>
              <c:pt idx="129">
                <c:v>6.1564705986961723</c:v>
              </c:pt>
              <c:pt idx="130">
                <c:v>8.1596586177651069</c:v>
              </c:pt>
              <c:pt idx="131">
                <c:v>5.3155876836511409</c:v>
              </c:pt>
              <c:pt idx="132">
                <c:v>7.2118645836259514</c:v>
              </c:pt>
              <c:pt idx="133">
                <c:v>8.4077397304365906</c:v>
              </c:pt>
              <c:pt idx="134">
                <c:v>2.9137461510471292</c:v>
              </c:pt>
              <c:pt idx="135">
                <c:v>8.6079148104728418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07-49E8-BAFA-EB6F82B45A77}"/>
            </c:ext>
          </c:extLst>
        </c:ser>
        <c:ser>
          <c:idx val="1"/>
          <c:order val="1"/>
          <c:tx>
            <c:v>Predicted</c:v>
          </c:tx>
          <c:spPr>
            <a:ln w="25400">
              <a:noFill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7.4501647090943965</c:v>
              </c:pt>
              <c:pt idx="1">
                <c:v>6.001570008263176</c:v>
              </c:pt>
              <c:pt idx="2">
                <c:v>5.218761611272325</c:v>
              </c:pt>
              <c:pt idx="3">
                <c:v>5.8687234277054658</c:v>
              </c:pt>
              <c:pt idx="4">
                <c:v>4.1633195334147457</c:v>
              </c:pt>
              <c:pt idx="5">
                <c:v>6.8212432166240289</c:v>
              </c:pt>
              <c:pt idx="6">
                <c:v>4.3279821535238394</c:v>
              </c:pt>
              <c:pt idx="7">
                <c:v>5.0188558241946115</c:v>
              </c:pt>
              <c:pt idx="8">
                <c:v>5.2240988720296784</c:v>
              </c:pt>
              <c:pt idx="9">
                <c:v>5.2777089946628948</c:v>
              </c:pt>
              <c:pt idx="10">
                <c:v>7.7354074276331231</c:v>
              </c:pt>
              <c:pt idx="11">
                <c:v>4.2353736694917981</c:v>
              </c:pt>
              <c:pt idx="12">
                <c:v>4.0839553945074849</c:v>
              </c:pt>
              <c:pt idx="13">
                <c:v>5.5370221294529562</c:v>
              </c:pt>
              <c:pt idx="14">
                <c:v>4.59696813667939</c:v>
              </c:pt>
              <c:pt idx="15">
                <c:v>5.5893046461306151</c:v>
              </c:pt>
              <c:pt idx="16">
                <c:v>6.4251059967558692</c:v>
              </c:pt>
              <c:pt idx="17">
                <c:v>4.2972677224270308</c:v>
              </c:pt>
              <c:pt idx="18">
                <c:v>7.1163958461721055</c:v>
              </c:pt>
              <c:pt idx="19">
                <c:v>6.654838667484646</c:v>
              </c:pt>
              <c:pt idx="20">
                <c:v>9.7368320710221852</c:v>
              </c:pt>
              <c:pt idx="21">
                <c:v>7.0907219822256309</c:v>
              </c:pt>
              <c:pt idx="22">
                <c:v>6.6248707776658549</c:v>
              </c:pt>
              <c:pt idx="23">
                <c:v>7.1340058574385514</c:v>
              </c:pt>
              <c:pt idx="24">
                <c:v>3.8935905675783324</c:v>
              </c:pt>
              <c:pt idx="25">
                <c:v>4.0787970933757283</c:v>
              </c:pt>
              <c:pt idx="26">
                <c:v>6.3265038581268627</c:v>
              </c:pt>
              <c:pt idx="27">
                <c:v>4.3317314914087275</c:v>
              </c:pt>
              <c:pt idx="28">
                <c:v>5.9711350308577602</c:v>
              </c:pt>
              <c:pt idx="29">
                <c:v>5.8158569357437084</c:v>
              </c:pt>
              <c:pt idx="30">
                <c:v>6.1446665236706446</c:v>
              </c:pt>
              <c:pt idx="31">
                <c:v>6.093485781001907</c:v>
              </c:pt>
              <c:pt idx="32">
                <c:v>7.3212037965006962</c:v>
              </c:pt>
              <c:pt idx="33">
                <c:v>5.5098477778081572</c:v>
              </c:pt>
              <c:pt idx="34">
                <c:v>6.0604138344332421</c:v>
              </c:pt>
              <c:pt idx="35">
                <c:v>5.7438733806249616</c:v>
              </c:pt>
              <c:pt idx="36">
                <c:v>5.5808442198241046</c:v>
              </c:pt>
              <c:pt idx="37">
                <c:v>6.0178018499563102</c:v>
              </c:pt>
              <c:pt idx="38">
                <c:v>6.6669765304630548</c:v>
              </c:pt>
              <c:pt idx="39">
                <c:v>4.9493334237983877</c:v>
              </c:pt>
              <c:pt idx="40">
                <c:v>5.7821229024088554</c:v>
              </c:pt>
              <c:pt idx="41">
                <c:v>7.153767565502533</c:v>
              </c:pt>
              <c:pt idx="42">
                <c:v>6.5708907813742945</c:v>
              </c:pt>
              <c:pt idx="43">
                <c:v>5.2124897665449375</c:v>
              </c:pt>
              <c:pt idx="44">
                <c:v>5.5049595993373206</c:v>
              </c:pt>
              <c:pt idx="45">
                <c:v>5.9807072308638762</c:v>
              </c:pt>
              <c:pt idx="46">
                <c:v>6.3167413614079333</c:v>
              </c:pt>
              <c:pt idx="47">
                <c:v>5.4708054740098673</c:v>
              </c:pt>
              <c:pt idx="48">
                <c:v>5.7826378069846625</c:v>
              </c:pt>
              <c:pt idx="49">
                <c:v>4.7422577903040288</c:v>
              </c:pt>
              <c:pt idx="50">
                <c:v>4.8949632280524735</c:v>
              </c:pt>
              <c:pt idx="51">
                <c:v>6.4160256332538967</c:v>
              </c:pt>
              <c:pt idx="52">
                <c:v>11.576940975518532</c:v>
              </c:pt>
              <c:pt idx="53">
                <c:v>4.8500128188853928</c:v>
              </c:pt>
              <c:pt idx="54">
                <c:v>5.0173286996334054</c:v>
              </c:pt>
              <c:pt idx="55">
                <c:v>5.9728309248123237</c:v>
              </c:pt>
              <c:pt idx="56">
                <c:v>5.9174092751668601</c:v>
              </c:pt>
              <c:pt idx="57">
                <c:v>4.7125413324462553</c:v>
              </c:pt>
              <c:pt idx="58">
                <c:v>6.7203414360309992</c:v>
              </c:pt>
              <c:pt idx="59">
                <c:v>4.537248532653134</c:v>
              </c:pt>
              <c:pt idx="60">
                <c:v>5.9371336872541685</c:v>
              </c:pt>
              <c:pt idx="61">
                <c:v>6.7355782544111822</c:v>
              </c:pt>
              <c:pt idx="62">
                <c:v>5.6967042910903825</c:v>
              </c:pt>
              <c:pt idx="63">
                <c:v>6.4379597390925154</c:v>
              </c:pt>
              <c:pt idx="64">
                <c:v>6.089870303253818</c:v>
              </c:pt>
              <c:pt idx="65">
                <c:v>6.1110236804773397</c:v>
              </c:pt>
              <c:pt idx="66">
                <c:v>5.9881875411316647</c:v>
              </c:pt>
              <c:pt idx="67">
                <c:v>5.7231351537817821</c:v>
              </c:pt>
              <c:pt idx="68">
                <c:v>5.5625722879514603</c:v>
              </c:pt>
              <c:pt idx="69">
                <c:v>5.6338857342409678</c:v>
              </c:pt>
              <c:pt idx="70">
                <c:v>3.0277648898818033</c:v>
              </c:pt>
              <c:pt idx="71">
                <c:v>3.9957012976187687</c:v>
              </c:pt>
              <c:pt idx="72">
                <c:v>7.0383582249074594</c:v>
              </c:pt>
              <c:pt idx="73">
                <c:v>6.0122959966294642</c:v>
              </c:pt>
              <c:pt idx="74">
                <c:v>5.0342316266485252</c:v>
              </c:pt>
              <c:pt idx="75">
                <c:v>5.4087558575261312</c:v>
              </c:pt>
              <c:pt idx="76">
                <c:v>6.1766372083836467</c:v>
              </c:pt>
              <c:pt idx="77">
                <c:v>6.4595174587108639</c:v>
              </c:pt>
              <c:pt idx="78">
                <c:v>7.8546262313561295</c:v>
              </c:pt>
              <c:pt idx="79">
                <c:v>6.1659974476436332</c:v>
              </c:pt>
              <c:pt idx="80">
                <c:v>3.8767985879625368</c:v>
              </c:pt>
              <c:pt idx="81">
                <c:v>5.4757203910201229</c:v>
              </c:pt>
              <c:pt idx="82">
                <c:v>6.9839827084209363</c:v>
              </c:pt>
              <c:pt idx="83">
                <c:v>4.1516257333764859</c:v>
              </c:pt>
              <c:pt idx="84">
                <c:v>5.4818880024122407</c:v>
              </c:pt>
              <c:pt idx="85">
                <c:v>6.3820602226284571</c:v>
              </c:pt>
              <c:pt idx="86">
                <c:v>5.387765585310194</c:v>
              </c:pt>
              <c:pt idx="87">
                <c:v>4.6380367754663663</c:v>
              </c:pt>
              <c:pt idx="88">
                <c:v>3.6985035979370591</c:v>
              </c:pt>
              <c:pt idx="89">
                <c:v>5.3621505753953489</c:v>
              </c:pt>
              <c:pt idx="90">
                <c:v>6.8545254038320929</c:v>
              </c:pt>
              <c:pt idx="91">
                <c:v>5.2044760006634725</c:v>
              </c:pt>
              <c:pt idx="92">
                <c:v>4.9263949990369493</c:v>
              </c:pt>
              <c:pt idx="93">
                <c:v>6.193342454890101</c:v>
              </c:pt>
              <c:pt idx="94">
                <c:v>5.4165540332960651</c:v>
              </c:pt>
              <c:pt idx="95">
                <c:v>6.357801515763863</c:v>
              </c:pt>
              <c:pt idx="96">
                <c:v>4.7388220035002009</c:v>
              </c:pt>
              <c:pt idx="97">
                <c:v>5.30880495110822</c:v>
              </c:pt>
              <c:pt idx="98">
                <c:v>4.739938333508003</c:v>
              </c:pt>
              <c:pt idx="99">
                <c:v>3.7871387184686371</c:v>
              </c:pt>
              <c:pt idx="100">
                <c:v>6.1306609749467826</c:v>
              </c:pt>
              <c:pt idx="101">
                <c:v>5.6848583744520971</c:v>
              </c:pt>
              <c:pt idx="102">
                <c:v>5.3024973730004836</c:v>
              </c:pt>
              <c:pt idx="103">
                <c:v>6.3727644593943422</c:v>
              </c:pt>
              <c:pt idx="104">
                <c:v>6.4004856306180846</c:v>
              </c:pt>
              <c:pt idx="105">
                <c:v>6.1226654870449346</c:v>
              </c:pt>
              <c:pt idx="106">
                <c:v>4.1182745956593347</c:v>
              </c:pt>
              <c:pt idx="107">
                <c:v>6.1259697068801042</c:v>
              </c:pt>
              <c:pt idx="108">
                <c:v>6.6662731525793353</c:v>
              </c:pt>
              <c:pt idx="109">
                <c:v>6.1377759435268713</c:v>
              </c:pt>
              <c:pt idx="110">
                <c:v>5.7018518688089417</c:v>
              </c:pt>
              <c:pt idx="111">
                <c:v>9.4018153948383212</c:v>
              </c:pt>
              <c:pt idx="112">
                <c:v>6.8109871212697977</c:v>
              </c:pt>
              <c:pt idx="113">
                <c:v>4.9814622187910595</c:v>
              </c:pt>
              <c:pt idx="114">
                <c:v>8.3464965116736902</c:v>
              </c:pt>
              <c:pt idx="115">
                <c:v>5.1746954304109263</c:v>
              </c:pt>
              <c:pt idx="116">
                <c:v>5.4797704918875496</c:v>
              </c:pt>
              <c:pt idx="117">
                <c:v>6.057566143382874</c:v>
              </c:pt>
              <c:pt idx="118">
                <c:v>6.7974628288916028</c:v>
              </c:pt>
              <c:pt idx="119">
                <c:v>8.7204755016968178</c:v>
              </c:pt>
              <c:pt idx="120">
                <c:v>3.8954542297001735</c:v>
              </c:pt>
              <c:pt idx="121">
                <c:v>7.4300351405256677</c:v>
              </c:pt>
              <c:pt idx="122">
                <c:v>5.6020893455877845</c:v>
              </c:pt>
              <c:pt idx="123">
                <c:v>7.1127838408541963</c:v>
              </c:pt>
              <c:pt idx="124">
                <c:v>5.3509140303643701</c:v>
              </c:pt>
              <c:pt idx="125">
                <c:v>6.3757393912801419</c:v>
              </c:pt>
              <c:pt idx="126">
                <c:v>6.8516396479314414</c:v>
              </c:pt>
              <c:pt idx="127">
                <c:v>5.7157332783761898</c:v>
              </c:pt>
              <c:pt idx="128">
                <c:v>6.0597118121768894</c:v>
              </c:pt>
              <c:pt idx="129">
                <c:v>7.0775653041684219</c:v>
              </c:pt>
              <c:pt idx="130">
                <c:v>6.272083162888042</c:v>
              </c:pt>
              <c:pt idx="131">
                <c:v>5.5126452699886892</c:v>
              </c:pt>
              <c:pt idx="132">
                <c:v>6.3399679728782479</c:v>
              </c:pt>
              <c:pt idx="133">
                <c:v>6.4013562451258332</c:v>
              </c:pt>
              <c:pt idx="134">
                <c:v>5.2487672074309693</c:v>
              </c:pt>
              <c:pt idx="135">
                <c:v>6.4577396149653703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07-49E8-BAFA-EB6F82B45A77}"/>
            </c:ext>
          </c:extLst>
        </c:ser>
        <c:ser>
          <c:idx val="2"/>
          <c:order val="2"/>
          <c:tx>
            <c:v>Forecast</c:v>
          </c:tx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8'!$CG$43</c:f>
              </c:numRef>
            </c:plus>
            <c:minus>
              <c:numRef>
                <c:f>'Model 8'!$CG$43</c:f>
              </c:numRef>
            </c:minus>
          </c:errBars>
          <c:xVal>
            <c:numRef>
              <c:f>'Model 8'!$A$43:$A$43</c:f>
            </c:numRef>
          </c:xVal>
          <c:yVal>
            <c:numRef>
              <c:f>'Model 8'!$B$43:$B$43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07-49E8-BAFA-EB6F82B45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1712"/>
        <c:axId val="751482104"/>
      </c:scatterChart>
      <c:valAx>
        <c:axId val="75148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1482104"/>
        <c:crossesAt val="0"/>
        <c:crossBetween val="midCat"/>
      </c:valAx>
      <c:valAx>
        <c:axId val="7514821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48171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CD-4118-B939-658C736F9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51482888"/>
        <c:axId val="751483280"/>
      </c:barChart>
      <c:catAx>
        <c:axId val="751482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-0.01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51483280"/>
        <c:crossesAt val="0"/>
        <c:auto val="1"/>
        <c:lblAlgn val="ctr"/>
        <c:lblOffset val="100"/>
        <c:noMultiLvlLbl val="0"/>
      </c:catAx>
      <c:valAx>
        <c:axId val="7514832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48288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7.4501647090943965</c:v>
              </c:pt>
              <c:pt idx="1">
                <c:v>6.001570008263176</c:v>
              </c:pt>
              <c:pt idx="2">
                <c:v>5.218761611272325</c:v>
              </c:pt>
              <c:pt idx="3">
                <c:v>5.8687234277054658</c:v>
              </c:pt>
              <c:pt idx="4">
                <c:v>4.1633195334147457</c:v>
              </c:pt>
              <c:pt idx="5">
                <c:v>6.8212432166240289</c:v>
              </c:pt>
              <c:pt idx="6">
                <c:v>4.3279821535238394</c:v>
              </c:pt>
              <c:pt idx="7">
                <c:v>5.0188558241946115</c:v>
              </c:pt>
              <c:pt idx="8">
                <c:v>5.2240988720296784</c:v>
              </c:pt>
              <c:pt idx="9">
                <c:v>5.2777089946628948</c:v>
              </c:pt>
              <c:pt idx="10">
                <c:v>7.7354074276331231</c:v>
              </c:pt>
              <c:pt idx="11">
                <c:v>4.2353736694917981</c:v>
              </c:pt>
              <c:pt idx="12">
                <c:v>4.0839553945074849</c:v>
              </c:pt>
              <c:pt idx="13">
                <c:v>5.5370221294529562</c:v>
              </c:pt>
              <c:pt idx="14">
                <c:v>4.59696813667939</c:v>
              </c:pt>
              <c:pt idx="15">
                <c:v>5.5893046461306151</c:v>
              </c:pt>
              <c:pt idx="16">
                <c:v>6.4251059967558692</c:v>
              </c:pt>
              <c:pt idx="17">
                <c:v>4.2972677224270308</c:v>
              </c:pt>
              <c:pt idx="18">
                <c:v>7.1163958461721055</c:v>
              </c:pt>
              <c:pt idx="19">
                <c:v>6.654838667484646</c:v>
              </c:pt>
              <c:pt idx="20">
                <c:v>9.7368320710221852</c:v>
              </c:pt>
              <c:pt idx="21">
                <c:v>7.0907219822256309</c:v>
              </c:pt>
              <c:pt idx="22">
                <c:v>6.6248707776658549</c:v>
              </c:pt>
              <c:pt idx="23">
                <c:v>7.1340058574385514</c:v>
              </c:pt>
              <c:pt idx="24">
                <c:v>3.8935905675783324</c:v>
              </c:pt>
              <c:pt idx="25">
                <c:v>4.0787970933757283</c:v>
              </c:pt>
              <c:pt idx="26">
                <c:v>6.3265038581268627</c:v>
              </c:pt>
              <c:pt idx="27">
                <c:v>4.3317314914087275</c:v>
              </c:pt>
              <c:pt idx="28">
                <c:v>5.9711350308577602</c:v>
              </c:pt>
              <c:pt idx="29">
                <c:v>5.8158569357437084</c:v>
              </c:pt>
              <c:pt idx="30">
                <c:v>6.1446665236706446</c:v>
              </c:pt>
              <c:pt idx="31">
                <c:v>6.093485781001907</c:v>
              </c:pt>
              <c:pt idx="32">
                <c:v>7.3212037965006962</c:v>
              </c:pt>
              <c:pt idx="33">
                <c:v>5.5098477778081572</c:v>
              </c:pt>
              <c:pt idx="34">
                <c:v>6.0604138344332421</c:v>
              </c:pt>
              <c:pt idx="35">
                <c:v>5.7438733806249616</c:v>
              </c:pt>
              <c:pt idx="36">
                <c:v>5.5808442198241046</c:v>
              </c:pt>
              <c:pt idx="37">
                <c:v>6.0178018499563102</c:v>
              </c:pt>
              <c:pt idx="38">
                <c:v>6.6669765304630548</c:v>
              </c:pt>
              <c:pt idx="39">
                <c:v>4.9493334237983877</c:v>
              </c:pt>
              <c:pt idx="40">
                <c:v>5.7821229024088554</c:v>
              </c:pt>
              <c:pt idx="41">
                <c:v>7.153767565502533</c:v>
              </c:pt>
              <c:pt idx="42">
                <c:v>6.5708907813742945</c:v>
              </c:pt>
              <c:pt idx="43">
                <c:v>5.2124897665449375</c:v>
              </c:pt>
              <c:pt idx="44">
                <c:v>5.5049595993373206</c:v>
              </c:pt>
              <c:pt idx="45">
                <c:v>5.9807072308638762</c:v>
              </c:pt>
              <c:pt idx="46">
                <c:v>6.3167413614079333</c:v>
              </c:pt>
              <c:pt idx="47">
                <c:v>5.4708054740098673</c:v>
              </c:pt>
              <c:pt idx="48">
                <c:v>5.7826378069846625</c:v>
              </c:pt>
              <c:pt idx="49">
                <c:v>4.7422577903040288</c:v>
              </c:pt>
              <c:pt idx="50">
                <c:v>4.8949632280524735</c:v>
              </c:pt>
              <c:pt idx="51">
                <c:v>6.4160256332538967</c:v>
              </c:pt>
              <c:pt idx="52">
                <c:v>11.576940975518532</c:v>
              </c:pt>
              <c:pt idx="53">
                <c:v>4.8500128188853928</c:v>
              </c:pt>
              <c:pt idx="54">
                <c:v>5.0173286996334054</c:v>
              </c:pt>
              <c:pt idx="55">
                <c:v>5.9728309248123237</c:v>
              </c:pt>
              <c:pt idx="56">
                <c:v>5.9174092751668601</c:v>
              </c:pt>
              <c:pt idx="57">
                <c:v>4.7125413324462553</c:v>
              </c:pt>
              <c:pt idx="58">
                <c:v>6.7203414360309992</c:v>
              </c:pt>
              <c:pt idx="59">
                <c:v>4.537248532653134</c:v>
              </c:pt>
              <c:pt idx="60">
                <c:v>5.9371336872541685</c:v>
              </c:pt>
              <c:pt idx="61">
                <c:v>6.7355782544111822</c:v>
              </c:pt>
              <c:pt idx="62">
                <c:v>5.6967042910903825</c:v>
              </c:pt>
              <c:pt idx="63">
                <c:v>6.4379597390925154</c:v>
              </c:pt>
              <c:pt idx="64">
                <c:v>6.089870303253818</c:v>
              </c:pt>
              <c:pt idx="65">
                <c:v>6.1110236804773397</c:v>
              </c:pt>
              <c:pt idx="66">
                <c:v>5.9881875411316647</c:v>
              </c:pt>
              <c:pt idx="67">
                <c:v>5.7231351537817821</c:v>
              </c:pt>
              <c:pt idx="68">
                <c:v>5.5625722879514603</c:v>
              </c:pt>
              <c:pt idx="69">
                <c:v>5.6338857342409678</c:v>
              </c:pt>
              <c:pt idx="70">
                <c:v>3.0277648898818033</c:v>
              </c:pt>
              <c:pt idx="71">
                <c:v>3.9957012976187687</c:v>
              </c:pt>
              <c:pt idx="72">
                <c:v>7.0383582249074594</c:v>
              </c:pt>
              <c:pt idx="73">
                <c:v>6.0122959966294642</c:v>
              </c:pt>
              <c:pt idx="74">
                <c:v>5.0342316266485252</c:v>
              </c:pt>
              <c:pt idx="75">
                <c:v>5.4087558575261312</c:v>
              </c:pt>
              <c:pt idx="76">
                <c:v>6.1766372083836467</c:v>
              </c:pt>
              <c:pt idx="77">
                <c:v>6.4595174587108639</c:v>
              </c:pt>
              <c:pt idx="78">
                <c:v>7.8546262313561295</c:v>
              </c:pt>
              <c:pt idx="79">
                <c:v>6.1659974476436332</c:v>
              </c:pt>
              <c:pt idx="80">
                <c:v>3.8767985879625368</c:v>
              </c:pt>
              <c:pt idx="81">
                <c:v>5.4757203910201229</c:v>
              </c:pt>
              <c:pt idx="82">
                <c:v>6.9839827084209363</c:v>
              </c:pt>
              <c:pt idx="83">
                <c:v>4.1516257333764859</c:v>
              </c:pt>
              <c:pt idx="84">
                <c:v>5.4818880024122407</c:v>
              </c:pt>
              <c:pt idx="85">
                <c:v>6.3820602226284571</c:v>
              </c:pt>
              <c:pt idx="86">
                <c:v>5.387765585310194</c:v>
              </c:pt>
              <c:pt idx="87">
                <c:v>4.6380367754663663</c:v>
              </c:pt>
              <c:pt idx="88">
                <c:v>3.6985035979370591</c:v>
              </c:pt>
              <c:pt idx="89">
                <c:v>5.3621505753953489</c:v>
              </c:pt>
              <c:pt idx="90">
                <c:v>6.8545254038320929</c:v>
              </c:pt>
              <c:pt idx="91">
                <c:v>5.2044760006634725</c:v>
              </c:pt>
              <c:pt idx="92">
                <c:v>4.9263949990369493</c:v>
              </c:pt>
              <c:pt idx="93">
                <c:v>6.193342454890101</c:v>
              </c:pt>
              <c:pt idx="94">
                <c:v>5.4165540332960651</c:v>
              </c:pt>
              <c:pt idx="95">
                <c:v>6.357801515763863</c:v>
              </c:pt>
              <c:pt idx="96">
                <c:v>4.7388220035002009</c:v>
              </c:pt>
              <c:pt idx="97">
                <c:v>5.30880495110822</c:v>
              </c:pt>
              <c:pt idx="98">
                <c:v>4.739938333508003</c:v>
              </c:pt>
              <c:pt idx="99">
                <c:v>3.7871387184686371</c:v>
              </c:pt>
              <c:pt idx="100">
                <c:v>6.1306609749467826</c:v>
              </c:pt>
              <c:pt idx="101">
                <c:v>5.6848583744520971</c:v>
              </c:pt>
              <c:pt idx="102">
                <c:v>5.3024973730004836</c:v>
              </c:pt>
              <c:pt idx="103">
                <c:v>6.3727644593943422</c:v>
              </c:pt>
              <c:pt idx="104">
                <c:v>6.4004856306180846</c:v>
              </c:pt>
              <c:pt idx="105">
                <c:v>6.1226654870449346</c:v>
              </c:pt>
              <c:pt idx="106">
                <c:v>4.1182745956593347</c:v>
              </c:pt>
              <c:pt idx="107">
                <c:v>6.1259697068801042</c:v>
              </c:pt>
              <c:pt idx="108">
                <c:v>6.6662731525793353</c:v>
              </c:pt>
              <c:pt idx="109">
                <c:v>6.1377759435268713</c:v>
              </c:pt>
              <c:pt idx="110">
                <c:v>5.7018518688089417</c:v>
              </c:pt>
              <c:pt idx="111">
                <c:v>9.4018153948383212</c:v>
              </c:pt>
              <c:pt idx="112">
                <c:v>6.8109871212697977</c:v>
              </c:pt>
              <c:pt idx="113">
                <c:v>4.9814622187910595</c:v>
              </c:pt>
              <c:pt idx="114">
                <c:v>8.3464965116736902</c:v>
              </c:pt>
              <c:pt idx="115">
                <c:v>5.1746954304109263</c:v>
              </c:pt>
              <c:pt idx="116">
                <c:v>5.4797704918875496</c:v>
              </c:pt>
              <c:pt idx="117">
                <c:v>6.057566143382874</c:v>
              </c:pt>
              <c:pt idx="118">
                <c:v>6.7974628288916028</c:v>
              </c:pt>
              <c:pt idx="119">
                <c:v>8.7204755016968178</c:v>
              </c:pt>
              <c:pt idx="120">
                <c:v>3.8954542297001735</c:v>
              </c:pt>
              <c:pt idx="121">
                <c:v>7.4300351405256677</c:v>
              </c:pt>
              <c:pt idx="122">
                <c:v>5.6020893455877845</c:v>
              </c:pt>
              <c:pt idx="123">
                <c:v>7.1127838408541963</c:v>
              </c:pt>
              <c:pt idx="124">
                <c:v>5.3509140303643701</c:v>
              </c:pt>
              <c:pt idx="125">
                <c:v>6.3757393912801419</c:v>
              </c:pt>
              <c:pt idx="126">
                <c:v>6.8516396479314414</c:v>
              </c:pt>
              <c:pt idx="127">
                <c:v>5.7157332783761898</c:v>
              </c:pt>
              <c:pt idx="128">
                <c:v>6.0597118121768894</c:v>
              </c:pt>
              <c:pt idx="129">
                <c:v>7.0775653041684219</c:v>
              </c:pt>
              <c:pt idx="130">
                <c:v>6.272083162888042</c:v>
              </c:pt>
              <c:pt idx="131">
                <c:v>5.5126452699886892</c:v>
              </c:pt>
              <c:pt idx="132">
                <c:v>6.3399679728782479</c:v>
              </c:pt>
              <c:pt idx="133">
                <c:v>6.4013562451258332</c:v>
              </c:pt>
              <c:pt idx="134">
                <c:v>5.2487672074309693</c:v>
              </c:pt>
              <c:pt idx="135">
                <c:v>6.4577396149653703</c:v>
              </c:pt>
            </c:numLit>
          </c:xVal>
          <c:y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15-4B60-880C-B0280867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4064"/>
        <c:axId val="751484456"/>
      </c:scatterChart>
      <c:valAx>
        <c:axId val="751484064"/>
        <c:scaling>
          <c:orientation val="minMax"/>
          <c:min val="3"/>
        </c:scaling>
        <c:delete val="0"/>
        <c:axPos val="b"/>
        <c:numFmt formatCode="General" sourceLinked="1"/>
        <c:majorTickMark val="out"/>
        <c:minorTickMark val="none"/>
        <c:tickLblPos val="nextTo"/>
        <c:crossAx val="751484456"/>
        <c:crossesAt val="-8"/>
        <c:crossBetween val="midCat"/>
      </c:valAx>
      <c:valAx>
        <c:axId val="7514844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484064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-6.90</c:v>
              </c:pt>
              <c:pt idx="1">
                <c:v>-6.21</c:v>
              </c:pt>
              <c:pt idx="2">
                <c:v>-5.52</c:v>
              </c:pt>
              <c:pt idx="3">
                <c:v>-4.83</c:v>
              </c:pt>
              <c:pt idx="4">
                <c:v>-4.14</c:v>
              </c:pt>
              <c:pt idx="5">
                <c:v>-3.45</c:v>
              </c:pt>
              <c:pt idx="6">
                <c:v>-2.76</c:v>
              </c:pt>
              <c:pt idx="7">
                <c:v>-2.07</c:v>
              </c:pt>
              <c:pt idx="8">
                <c:v>-1.38</c:v>
              </c:pt>
              <c:pt idx="9">
                <c:v>-0.69</c:v>
              </c:pt>
              <c:pt idx="10">
                <c:v>0.00</c:v>
              </c:pt>
              <c:pt idx="11">
                <c:v>0.69</c:v>
              </c:pt>
              <c:pt idx="12">
                <c:v>1.38</c:v>
              </c:pt>
              <c:pt idx="13">
                <c:v>2.07</c:v>
              </c:pt>
              <c:pt idx="14">
                <c:v>2.76</c:v>
              </c:pt>
              <c:pt idx="15">
                <c:v>3.45</c:v>
              </c:pt>
              <c:pt idx="16">
                <c:v>4.14</c:v>
              </c:pt>
              <c:pt idx="17">
                <c:v>4.83</c:v>
              </c:pt>
              <c:pt idx="18">
                <c:v>5.52</c:v>
              </c:pt>
              <c:pt idx="19">
                <c:v>6.21</c:v>
              </c:pt>
              <c:pt idx="20">
                <c:v>6.90</c:v>
              </c:pt>
            </c:strLit>
          </c:cat>
          <c:val>
            <c:numLit>
              <c:formatCode>General</c:formatCode>
              <c:ptCount val="2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5</c:v>
              </c:pt>
              <c:pt idx="5">
                <c:v>4</c:v>
              </c:pt>
              <c:pt idx="6">
                <c:v>9</c:v>
              </c:pt>
              <c:pt idx="7">
                <c:v>18</c:v>
              </c:pt>
              <c:pt idx="8">
                <c:v>13</c:v>
              </c:pt>
              <c:pt idx="9">
                <c:v>17</c:v>
              </c:pt>
              <c:pt idx="10">
                <c:v>15</c:v>
              </c:pt>
              <c:pt idx="11">
                <c:v>6</c:v>
              </c:pt>
              <c:pt idx="12">
                <c:v>7</c:v>
              </c:pt>
              <c:pt idx="13">
                <c:v>12</c:v>
              </c:pt>
              <c:pt idx="14">
                <c:v>10</c:v>
              </c:pt>
              <c:pt idx="15">
                <c:v>5</c:v>
              </c:pt>
              <c:pt idx="16">
                <c:v>4</c:v>
              </c:pt>
              <c:pt idx="17">
                <c:v>4</c:v>
              </c:pt>
              <c:pt idx="18">
                <c:v>0</c:v>
              </c:pt>
              <c:pt idx="19">
                <c:v>2</c:v>
              </c:pt>
              <c:pt idx="20">
                <c:v>2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E36-4F16-B100-8109056A3012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-6.90</c:v>
              </c:pt>
              <c:pt idx="1">
                <c:v>-6.21</c:v>
              </c:pt>
              <c:pt idx="2">
                <c:v>-5.52</c:v>
              </c:pt>
              <c:pt idx="3">
                <c:v>-4.83</c:v>
              </c:pt>
              <c:pt idx="4">
                <c:v>-4.14</c:v>
              </c:pt>
              <c:pt idx="5">
                <c:v>-3.45</c:v>
              </c:pt>
              <c:pt idx="6">
                <c:v>-2.76</c:v>
              </c:pt>
              <c:pt idx="7">
                <c:v>-2.07</c:v>
              </c:pt>
              <c:pt idx="8">
                <c:v>-1.38</c:v>
              </c:pt>
              <c:pt idx="9">
                <c:v>-0.69</c:v>
              </c:pt>
              <c:pt idx="10">
                <c:v>0.00</c:v>
              </c:pt>
              <c:pt idx="11">
                <c:v>0.69</c:v>
              </c:pt>
              <c:pt idx="12">
                <c:v>1.38</c:v>
              </c:pt>
              <c:pt idx="13">
                <c:v>2.07</c:v>
              </c:pt>
              <c:pt idx="14">
                <c:v>2.76</c:v>
              </c:pt>
              <c:pt idx="15">
                <c:v>3.45</c:v>
              </c:pt>
              <c:pt idx="16">
                <c:v>4.14</c:v>
              </c:pt>
              <c:pt idx="17">
                <c:v>4.83</c:v>
              </c:pt>
              <c:pt idx="18">
                <c:v>5.52</c:v>
              </c:pt>
              <c:pt idx="19">
                <c:v>6.21</c:v>
              </c:pt>
              <c:pt idx="20">
                <c:v>6.90</c:v>
              </c:pt>
            </c:strLit>
          </c:cat>
          <c:val>
            <c:numLit>
              <c:formatCode>General</c:formatCode>
              <c:ptCount val="21"/>
              <c:pt idx="0">
                <c:v>0.4692993027420389</c:v>
              </c:pt>
              <c:pt idx="1">
                <c:v>0.89660111657061503</c:v>
              </c:pt>
              <c:pt idx="2">
                <c:v>1.6001179069863589</c:v>
              </c:pt>
              <c:pt idx="3">
                <c:v>2.6675262104873023</c:v>
              </c:pt>
              <c:pt idx="4">
                <c:v>4.154033433793443</c:v>
              </c:pt>
              <c:pt idx="5">
                <c:v>6.0427742455506586</c:v>
              </c:pt>
              <c:pt idx="6">
                <c:v>8.2112310464613607</c:v>
              </c:pt>
              <c:pt idx="7">
                <c:v>10.422839503714457</c:v>
              </c:pt>
              <c:pt idx="8">
                <c:v>12.358620019719687</c:v>
              </c:pt>
              <c:pt idx="9">
                <c:v>13.688638606803657</c:v>
              </c:pt>
              <c:pt idx="10">
                <c:v>14.163057035119124</c:v>
              </c:pt>
              <c:pt idx="11">
                <c:v>13.688638606803664</c:v>
              </c:pt>
              <c:pt idx="12">
                <c:v>12.358620019719694</c:v>
              </c:pt>
              <c:pt idx="13">
                <c:v>10.422839503714442</c:v>
              </c:pt>
              <c:pt idx="14">
                <c:v>8.2112310464613643</c:v>
              </c:pt>
              <c:pt idx="15">
                <c:v>6.0427742455506603</c:v>
              </c:pt>
              <c:pt idx="16">
                <c:v>4.1540334337934439</c:v>
              </c:pt>
              <c:pt idx="17">
                <c:v>2.6675262104872957</c:v>
              </c:pt>
              <c:pt idx="18">
                <c:v>1.6001179069863838</c:v>
              </c:pt>
              <c:pt idx="19">
                <c:v>0.89660111657062203</c:v>
              </c:pt>
              <c:pt idx="20">
                <c:v>0.46929930274203002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E36-4F16-B100-8109056A3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485240"/>
        <c:axId val="751485632"/>
      </c:barChart>
      <c:catAx>
        <c:axId val="751485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85632"/>
        <c:crosses val="autoZero"/>
        <c:auto val="1"/>
        <c:lblAlgn val="ctr"/>
        <c:lblOffset val="100"/>
        <c:noMultiLvlLbl val="0"/>
      </c:catAx>
      <c:valAx>
        <c:axId val="7514856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48524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-2.5872409821183733</c:v>
              </c:pt>
              <c:pt idx="1">
                <c:v>-1.7591906992926214</c:v>
              </c:pt>
              <c:pt idx="2">
                <c:v>-1.702052217265821</c:v>
              </c:pt>
              <c:pt idx="3">
                <c:v>-1.5745017731014652</c:v>
              </c:pt>
              <c:pt idx="4">
                <c:v>-1.5340665916935134</c:v>
              </c:pt>
              <c:pt idx="5">
                <c:v>-1.5210342733394167</c:v>
              </c:pt>
              <c:pt idx="6">
                <c:v>-1.5072860728398456</c:v>
              </c:pt>
              <c:pt idx="7">
                <c:v>-1.4845799709651655</c:v>
              </c:pt>
              <c:pt idx="8">
                <c:v>-1.4291305768133706</c:v>
              </c:pt>
              <c:pt idx="9">
                <c:v>-1.3899525588948627</c:v>
              </c:pt>
              <c:pt idx="10">
                <c:v>-1.3323421453779696</c:v>
              </c:pt>
              <c:pt idx="11">
                <c:v>-1.194390845946063</c:v>
              </c:pt>
              <c:pt idx="12">
                <c:v>-1.1619589216180173</c:v>
              </c:pt>
              <c:pt idx="13">
                <c:v>-1.1021179037811799</c:v>
              </c:pt>
              <c:pt idx="14">
                <c:v>-1.0762495340423357</c:v>
              </c:pt>
              <c:pt idx="15">
                <c:v>-1.0609691485382464</c:v>
              </c:pt>
              <c:pt idx="16">
                <c:v>-1.0238973855425411</c:v>
              </c:pt>
              <c:pt idx="17">
                <c:v>-1.0194628830971808</c:v>
              </c:pt>
              <c:pt idx="18">
                <c:v>-1.0073465765579728</c:v>
              </c:pt>
              <c:pt idx="19">
                <c:v>-0.9776307728393766</c:v>
              </c:pt>
              <c:pt idx="20">
                <c:v>-0.93931607837999231</c:v>
              </c:pt>
              <c:pt idx="21">
                <c:v>-0.91218264101047408</c:v>
              </c:pt>
              <c:pt idx="22">
                <c:v>-0.88910971847441866</c:v>
              </c:pt>
              <c:pt idx="23">
                <c:v>-0.886929214972073</c:v>
              </c:pt>
              <c:pt idx="24">
                <c:v>-0.88590765176350628</c:v>
              </c:pt>
              <c:pt idx="25">
                <c:v>-0.87552121928298676</c:v>
              </c:pt>
              <c:pt idx="26">
                <c:v>-0.86454230679820121</c:v>
              </c:pt>
              <c:pt idx="27">
                <c:v>-0.83823895789500136</c:v>
              </c:pt>
              <c:pt idx="28">
                <c:v>-0.79978711182952555</c:v>
              </c:pt>
              <c:pt idx="29">
                <c:v>-0.79888098901275151</c:v>
              </c:pt>
              <c:pt idx="30">
                <c:v>-0.78244133447861586</c:v>
              </c:pt>
              <c:pt idx="31">
                <c:v>-0.77758167595144889</c:v>
              </c:pt>
              <c:pt idx="32">
                <c:v>-0.74562815597576626</c:v>
              </c:pt>
              <c:pt idx="33">
                <c:v>-0.71226904334331165</c:v>
              </c:pt>
              <c:pt idx="34">
                <c:v>-0.71119953437867556</c:v>
              </c:pt>
              <c:pt idx="35">
                <c:v>-0.6931788934625972</c:v>
              </c:pt>
              <c:pt idx="36">
                <c:v>-0.67617882245077776</c:v>
              </c:pt>
              <c:pt idx="37">
                <c:v>-0.67232077991763839</c:v>
              </c:pt>
              <c:pt idx="38">
                <c:v>-0.66164012280202245</c:v>
              </c:pt>
              <c:pt idx="39">
                <c:v>-0.65169750359224876</c:v>
              </c:pt>
              <c:pt idx="40">
                <c:v>-0.6341010388225985</c:v>
              </c:pt>
              <c:pt idx="41">
                <c:v>-0.61548525733015691</c:v>
              </c:pt>
              <c:pt idx="42">
                <c:v>-0.58502083285837914</c:v>
              </c:pt>
              <c:pt idx="43">
                <c:v>-0.57617712067160376</c:v>
              </c:pt>
              <c:pt idx="44">
                <c:v>-0.57269937350780709</c:v>
              </c:pt>
              <c:pt idx="45">
                <c:v>-0.52649006448395841</c:v>
              </c:pt>
              <c:pt idx="46">
                <c:v>-0.50208409615125571</c:v>
              </c:pt>
              <c:pt idx="47">
                <c:v>-0.48950723705351717</c:v>
              </c:pt>
              <c:pt idx="48">
                <c:v>-0.47397213541421712</c:v>
              </c:pt>
              <c:pt idx="49">
                <c:v>-0.42215891379527914</c:v>
              </c:pt>
              <c:pt idx="50">
                <c:v>-0.41834197777024623</c:v>
              </c:pt>
              <c:pt idx="51">
                <c:v>-0.39676418813359943</c:v>
              </c:pt>
              <c:pt idx="52">
                <c:v>-0.36155755449550014</c:v>
              </c:pt>
              <c:pt idx="53">
                <c:v>-0.35936523757038819</c:v>
              </c:pt>
              <c:pt idx="54">
                <c:v>-0.35370101004969262</c:v>
              </c:pt>
              <c:pt idx="55">
                <c:v>-0.34946359277823186</c:v>
              </c:pt>
              <c:pt idx="56">
                <c:v>-0.34850962549639958</c:v>
              </c:pt>
              <c:pt idx="57">
                <c:v>-0.34795525723688853</c:v>
              </c:pt>
              <c:pt idx="58">
                <c:v>-0.33050286833699044</c:v>
              </c:pt>
              <c:pt idx="59">
                <c:v>-0.32476644442248276</c:v>
              </c:pt>
              <c:pt idx="60">
                <c:v>-0.31231429815166617</c:v>
              </c:pt>
              <c:pt idx="61">
                <c:v>-0.2982936840117999</c:v>
              </c:pt>
              <c:pt idx="62">
                <c:v>-0.2941161869789386</c:v>
              </c:pt>
              <c:pt idx="63">
                <c:v>-0.28180538632269209</c:v>
              </c:pt>
              <c:pt idx="64">
                <c:v>-0.27931556045188977</c:v>
              </c:pt>
              <c:pt idx="65">
                <c:v>-0.27308839864027196</c:v>
              </c:pt>
              <c:pt idx="66">
                <c:v>-0.2571950804301279</c:v>
              </c:pt>
              <c:pt idx="67">
                <c:v>-0.24064325851675808</c:v>
              </c:pt>
              <c:pt idx="68">
                <c:v>-0.18793391499568082</c:v>
              </c:pt>
              <c:pt idx="69">
                <c:v>-0.12991971207748906</c:v>
              </c:pt>
              <c:pt idx="70">
                <c:v>-0.128811105886556</c:v>
              </c:pt>
              <c:pt idx="71">
                <c:v>-7.4763704206093684E-2</c:v>
              </c:pt>
              <c:pt idx="72">
                <c:v>-5.5764772511868475E-2</c:v>
              </c:pt>
              <c:pt idx="73">
                <c:v>-5.5457921232137941E-2</c:v>
              </c:pt>
              <c:pt idx="74">
                <c:v>-3.5385366104280148E-2</c:v>
              </c:pt>
              <c:pt idx="75">
                <c:v>1.1774776765954115E-2</c:v>
              </c:pt>
              <c:pt idx="76">
                <c:v>1.2810900752776806E-2</c:v>
              </c:pt>
              <c:pt idx="77">
                <c:v>2.2980015046966965E-2</c:v>
              </c:pt>
              <c:pt idx="78">
                <c:v>5.1450962890574707E-2</c:v>
              </c:pt>
              <c:pt idx="79">
                <c:v>5.3406802396319772E-2</c:v>
              </c:pt>
              <c:pt idx="80">
                <c:v>6.7346065233812827E-2</c:v>
              </c:pt>
              <c:pt idx="81">
                <c:v>7.8160759433540394E-2</c:v>
              </c:pt>
              <c:pt idx="82">
                <c:v>9.463495992996436E-2</c:v>
              </c:pt>
              <c:pt idx="83">
                <c:v>0.11224713865708799</c:v>
              </c:pt>
              <c:pt idx="84">
                <c:v>0.20127231061001827</c:v>
              </c:pt>
              <c:pt idx="85">
                <c:v>0.21104194293776882</c:v>
              </c:pt>
              <c:pt idx="86">
                <c:v>0.2126062740874835</c:v>
              </c:pt>
              <c:pt idx="87">
                <c:v>0.21494728793695939</c:v>
              </c:pt>
              <c:pt idx="88">
                <c:v>0.3307978216711569</c:v>
              </c:pt>
              <c:pt idx="89">
                <c:v>0.3838956564372184</c:v>
              </c:pt>
              <c:pt idx="90">
                <c:v>0.39866791954390518</c:v>
              </c:pt>
              <c:pt idx="91">
                <c:v>0.41350076399486607</c:v>
              </c:pt>
              <c:pt idx="92">
                <c:v>0.43036225525606026</c:v>
              </c:pt>
              <c:pt idx="93">
                <c:v>0.43347945592304965</c:v>
              </c:pt>
              <c:pt idx="94">
                <c:v>0.51139093437954086</c:v>
              </c:pt>
              <c:pt idx="95">
                <c:v>0.55024494511132538</c:v>
              </c:pt>
              <c:pt idx="96">
                <c:v>0.63034377094400773</c:v>
              </c:pt>
              <c:pt idx="97">
                <c:v>0.66574944072974496</c:v>
              </c:pt>
              <c:pt idx="98">
                <c:v>0.68243822644736496</c:v>
              </c:pt>
              <c:pt idx="99">
                <c:v>0.68513708203955148</c:v>
              </c:pt>
              <c:pt idx="100">
                <c:v>0.69515366434756842</c:v>
              </c:pt>
              <c:pt idx="101">
                <c:v>0.70967360625824794</c:v>
              </c:pt>
              <c:pt idx="102">
                <c:v>0.71614666351072376</c:v>
              </c:pt>
              <c:pt idx="103">
                <c:v>0.76122246398986848</c:v>
              </c:pt>
              <c:pt idx="104">
                <c:v>0.78581855462758299</c:v>
              </c:pt>
              <c:pt idx="105">
                <c:v>0.81577707966460156</c:v>
              </c:pt>
              <c:pt idx="106">
                <c:v>0.82449996982013019</c:v>
              </c:pt>
              <c:pt idx="107">
                <c:v>0.83611036486837231</c:v>
              </c:pt>
              <c:pt idx="108">
                <c:v>0.87701136563374416</c:v>
              </c:pt>
              <c:pt idx="109">
                <c:v>0.92827539436916229</c:v>
              </c:pt>
              <c:pt idx="110">
                <c:v>0.94756175631785711</c:v>
              </c:pt>
              <c:pt idx="111">
                <c:v>0.95141983265125663</c:v>
              </c:pt>
              <c:pt idx="112">
                <c:v>1.0216220114509758</c:v>
              </c:pt>
              <c:pt idx="113">
                <c:v>1.0422734851853643</c:v>
              </c:pt>
              <c:pt idx="114">
                <c:v>1.0501288137044915</c:v>
              </c:pt>
              <c:pt idx="115">
                <c:v>1.0625781495119968</c:v>
              </c:pt>
              <c:pt idx="116">
                <c:v>1.1307227663152779</c:v>
              </c:pt>
              <c:pt idx="117">
                <c:v>1.141572253696602</c:v>
              </c:pt>
              <c:pt idx="118">
                <c:v>1.159502606096076</c:v>
              </c:pt>
              <c:pt idx="119">
                <c:v>1.2756160953988458</c:v>
              </c:pt>
              <c:pt idx="120">
                <c:v>1.322954880992947</c:v>
              </c:pt>
              <c:pt idx="121">
                <c:v>1.3279022519053103</c:v>
              </c:pt>
              <c:pt idx="122">
                <c:v>1.3288953535428638</c:v>
              </c:pt>
              <c:pt idx="123">
                <c:v>1.3571095339005266</c:v>
              </c:pt>
              <c:pt idx="124">
                <c:v>1.4985492974716583</c:v>
              </c:pt>
              <c:pt idx="125">
                <c:v>1.5125309142484074</c:v>
              </c:pt>
              <c:pt idx="126">
                <c:v>1.5507316394581256</c:v>
              </c:pt>
              <c:pt idx="127">
                <c:v>1.6118249145013357</c:v>
              </c:pt>
              <c:pt idx="128">
                <c:v>1.7299765025393969</c:v>
              </c:pt>
              <c:pt idx="129">
                <c:v>1.8291091492141018</c:v>
              </c:pt>
              <c:pt idx="130">
                <c:v>1.91933260993568</c:v>
              </c:pt>
              <c:pt idx="131">
                <c:v>1.9540597926780348</c:v>
              </c:pt>
              <c:pt idx="132">
                <c:v>2.330806213744995</c:v>
              </c:pt>
              <c:pt idx="133">
                <c:v>2.4540549374743814</c:v>
              </c:pt>
              <c:pt idx="134">
                <c:v>2.5800999158183959</c:v>
              </c:pt>
              <c:pt idx="135">
                <c:v>2.6120724923330232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D1-4E5D-830D-6B205B24052C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D1-4E5D-830D-6B205B240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6416"/>
        <c:axId val="751486808"/>
      </c:scatterChart>
      <c:valAx>
        <c:axId val="75148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51486808"/>
        <c:crosses val="autoZero"/>
        <c:crossBetween val="midCat"/>
        <c:majorUnit val="1"/>
      </c:valAx>
      <c:valAx>
        <c:axId val="751486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51486416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0.83004221347896434</c:v>
              </c:pt>
              <c:pt idx="1">
                <c:v>0.75537864054497039</c:v>
              </c:pt>
              <c:pt idx="2">
                <c:v>0.77716878910365639</c:v>
              </c:pt>
              <c:pt idx="3">
                <c:v>0.85231386595492098</c:v>
              </c:pt>
              <c:pt idx="4">
                <c:v>0.55141779914388933</c:v>
              </c:pt>
              <c:pt idx="5">
                <c:v>0.8709037817895926</c:v>
              </c:pt>
              <c:pt idx="6">
                <c:v>0.51478408726353231</c:v>
              </c:pt>
              <c:pt idx="7">
                <c:v>0.66866135379671465</c:v>
              </c:pt>
              <c:pt idx="8">
                <c:v>0.68128167371624215</c:v>
              </c:pt>
              <c:pt idx="9">
                <c:v>0.69230493276187233</c:v>
              </c:pt>
              <c:pt idx="10">
                <c:v>0.86476966442513215</c:v>
              </c:pt>
              <c:pt idx="11">
                <c:v>0.54081939028252479</c:v>
              </c:pt>
              <c:pt idx="12">
                <c:v>0.5408246156655846</c:v>
              </c:pt>
              <c:pt idx="13">
                <c:v>0.6194763558189732</c:v>
              </c:pt>
              <c:pt idx="14">
                <c:v>0.62332135603532324</c:v>
              </c:pt>
              <c:pt idx="15">
                <c:v>0.69293761861751924</c:v>
              </c:pt>
              <c:pt idx="16">
                <c:v>0.89861346901551586</c:v>
              </c:pt>
              <c:pt idx="17">
                <c:v>0.54170228592672098</c:v>
              </c:pt>
              <c:pt idx="18">
                <c:v>0.81234907806795387</c:v>
              </c:pt>
              <c:pt idx="19">
                <c:v>0.85252949591562377</c:v>
              </c:pt>
              <c:pt idx="20">
                <c:v>0.25056812394409728</c:v>
              </c:pt>
              <c:pt idx="21">
                <c:v>0.87182577145691786</c:v>
              </c:pt>
              <c:pt idx="22">
                <c:v>0.72801054611815585</c:v>
              </c:pt>
              <c:pt idx="23">
                <c:v>0.69782487363062351</c:v>
              </c:pt>
              <c:pt idx="24">
                <c:v>0.50090814362927738</c:v>
              </c:pt>
              <c:pt idx="25">
                <c:v>0.55351752109061769</c:v>
              </c:pt>
              <c:pt idx="26">
                <c:v>0.77642204217040689</c:v>
              </c:pt>
              <c:pt idx="27">
                <c:v>0.56069079800967758</c:v>
              </c:pt>
              <c:pt idx="28">
                <c:v>0.72702756269789404</c:v>
              </c:pt>
              <c:pt idx="29">
                <c:v>0.85486981677917073</c:v>
              </c:pt>
              <c:pt idx="30">
                <c:v>0.88264760994686642</c:v>
              </c:pt>
              <c:pt idx="31">
                <c:v>0.71521263015639036</c:v>
              </c:pt>
              <c:pt idx="32">
                <c:v>0.78003135531497281</c:v>
              </c:pt>
              <c:pt idx="33">
                <c:v>0.79022188481056888</c:v>
              </c:pt>
              <c:pt idx="34">
                <c:v>0.89545407388358411</c:v>
              </c:pt>
              <c:pt idx="35">
                <c:v>0.84702230782544607</c:v>
              </c:pt>
              <c:pt idx="36">
                <c:v>0.68025418110004043</c:v>
              </c:pt>
              <c:pt idx="37">
                <c:v>0.85330143641298495</c:v>
              </c:pt>
              <c:pt idx="38">
                <c:v>0.88006613303762016</c:v>
              </c:pt>
              <c:pt idx="39">
                <c:v>0.71700598229941115</c:v>
              </c:pt>
              <c:pt idx="40">
                <c:v>0.68860084305431146</c:v>
              </c:pt>
              <c:pt idx="41">
                <c:v>0.94920005481524361</c:v>
              </c:pt>
              <c:pt idx="42">
                <c:v>0.84533496607909919</c:v>
              </c:pt>
              <c:pt idx="43">
                <c:v>0.59622677011593583</c:v>
              </c:pt>
              <c:pt idx="44">
                <c:v>0.72852385657525642</c:v>
              </c:pt>
              <c:pt idx="45">
                <c:v>0.58609155578489558</c:v>
              </c:pt>
              <c:pt idx="46">
                <c:v>0.66669678352005779</c:v>
              </c:pt>
              <c:pt idx="47">
                <c:v>0.72405952873088053</c:v>
              </c:pt>
              <c:pt idx="48">
                <c:v>0.63627342087059102</c:v>
              </c:pt>
              <c:pt idx="49">
                <c:v>0.63566967234935934</c:v>
              </c:pt>
              <c:pt idx="50">
                <c:v>0.59195940671389624</c:v>
              </c:pt>
              <c:pt idx="51">
                <c:v>0.69223629840944378</c:v>
              </c:pt>
              <c:pt idx="52">
                <c:v>0.70484323193662135</c:v>
              </c:pt>
              <c:pt idx="53">
                <c:v>0.65626694351170867</c:v>
              </c:pt>
              <c:pt idx="54">
                <c:v>0.59036668010725346</c:v>
              </c:pt>
              <c:pt idx="55">
                <c:v>0.75474664005567371</c:v>
              </c:pt>
              <c:pt idx="56">
                <c:v>0.74903642068615961</c:v>
              </c:pt>
              <c:pt idx="57">
                <c:v>0.54085333932219193</c:v>
              </c:pt>
              <c:pt idx="58">
                <c:v>0.8503453377377399</c:v>
              </c:pt>
              <c:pt idx="59">
                <c:v>0.55116954899297743</c:v>
              </c:pt>
              <c:pt idx="60">
                <c:v>0.71251830040758768</c:v>
              </c:pt>
              <c:pt idx="61">
                <c:v>0.80223336455862504</c:v>
              </c:pt>
              <c:pt idx="62">
                <c:v>0.79773963771628198</c:v>
              </c:pt>
              <c:pt idx="63">
                <c:v>0.68894832236776027</c:v>
              </c:pt>
              <c:pt idx="64">
                <c:v>0.70595174026734853</c:v>
              </c:pt>
              <c:pt idx="65">
                <c:v>0.83702213279678073</c:v>
              </c:pt>
              <c:pt idx="66">
                <c:v>0.84096872684757851</c:v>
              </c:pt>
              <c:pt idx="67">
                <c:v>0.70751016911802767</c:v>
              </c:pt>
              <c:pt idx="68">
                <c:v>0.74643259270702</c:v>
              </c:pt>
              <c:pt idx="69">
                <c:v>0.78162312134613177</c:v>
              </c:pt>
              <c:pt idx="70">
                <c:v>0.32237014296227734</c:v>
              </c:pt>
              <c:pt idx="71">
                <c:v>0.57631465170524854</c:v>
              </c:pt>
              <c:pt idx="72">
                <c:v>0.72058509256244452</c:v>
              </c:pt>
              <c:pt idx="73">
                <c:v>0.75606256595479848</c:v>
              </c:pt>
              <c:pt idx="74">
                <c:v>0.65247372236317502</c:v>
              </c:pt>
              <c:pt idx="75">
                <c:v>0.803981239901987</c:v>
              </c:pt>
              <c:pt idx="76">
                <c:v>0.73267809586697963</c:v>
              </c:pt>
              <c:pt idx="77">
                <c:v>0.70741808526214944</c:v>
              </c:pt>
              <c:pt idx="78">
                <c:v>0.87099917488234413</c:v>
              </c:pt>
              <c:pt idx="79">
                <c:v>0.83011981789181555</c:v>
              </c:pt>
              <c:pt idx="80">
                <c:v>0.58941031848887282</c:v>
              </c:pt>
              <c:pt idx="81">
                <c:v>0.8117360266383209</c:v>
              </c:pt>
              <c:pt idx="82">
                <c:v>0.83089453283393444</c:v>
              </c:pt>
              <c:pt idx="83">
                <c:v>0.56401542074891919</c:v>
              </c:pt>
              <c:pt idx="84">
                <c:v>0.66590708286343891</c:v>
              </c:pt>
              <c:pt idx="85">
                <c:v>0.70405158039363003</c:v>
              </c:pt>
              <c:pt idx="86">
                <c:v>0.71395387976494418</c:v>
              </c:pt>
              <c:pt idx="87">
                <c:v>0.66204989520726754</c:v>
              </c:pt>
              <c:pt idx="88">
                <c:v>0.56622606522251473</c:v>
              </c:pt>
              <c:pt idx="89">
                <c:v>0.79669143488302041</c:v>
              </c:pt>
              <c:pt idx="90">
                <c:v>0.83627025868933325</c:v>
              </c:pt>
              <c:pt idx="91">
                <c:v>0.60480442215913743</c:v>
              </c:pt>
              <c:pt idx="92">
                <c:v>0.65566369754343934</c:v>
              </c:pt>
              <c:pt idx="93">
                <c:v>0.55167283034571557</c:v>
              </c:pt>
              <c:pt idx="94">
                <c:v>0.83030820149922224</c:v>
              </c:pt>
              <c:pt idx="95">
                <c:v>0.71608316536046746</c:v>
              </c:pt>
              <c:pt idx="96">
                <c:v>0.59635545611995044</c:v>
              </c:pt>
              <c:pt idx="97">
                <c:v>0.73217241692812174</c:v>
              </c:pt>
              <c:pt idx="98">
                <c:v>0.49505345881129004</c:v>
              </c:pt>
              <c:pt idx="99">
                <c:v>0.51473002068741491</c:v>
              </c:pt>
              <c:pt idx="100">
                <c:v>0.76791838483736197</c:v>
              </c:pt>
              <c:pt idx="101">
                <c:v>0.70365447448971064</c:v>
              </c:pt>
              <c:pt idx="102">
                <c:v>0.60719161055548021</c:v>
              </c:pt>
              <c:pt idx="103">
                <c:v>0.85236806652495634</c:v>
              </c:pt>
              <c:pt idx="104">
                <c:v>0.762424464362504</c:v>
              </c:pt>
              <c:pt idx="105">
                <c:v>0.74036718925317502</c:v>
              </c:pt>
              <c:pt idx="106">
                <c:v>0.51518485568527572</c:v>
              </c:pt>
              <c:pt idx="107">
                <c:v>0.74233956395664935</c:v>
              </c:pt>
              <c:pt idx="108">
                <c:v>0.75349984737580866</c:v>
              </c:pt>
              <c:pt idx="109">
                <c:v>0.56464883488461426</c:v>
              </c:pt>
              <c:pt idx="110">
                <c:v>0.54570361240958798</c:v>
              </c:pt>
              <c:pt idx="111">
                <c:v>0.80511087341464949</c:v>
              </c:pt>
              <c:pt idx="112">
                <c:v>0.79280240098719257</c:v>
              </c:pt>
              <c:pt idx="113">
                <c:v>0.666298567071818</c:v>
              </c:pt>
              <c:pt idx="114">
                <c:v>0.4120739852790079</c:v>
              </c:pt>
              <c:pt idx="115">
                <c:v>0.78785995442303713</c:v>
              </c:pt>
              <c:pt idx="116">
                <c:v>0.76438323562474364</c:v>
              </c:pt>
              <c:pt idx="117">
                <c:v>0.87117950854779347</c:v>
              </c:pt>
              <c:pt idx="118">
                <c:v>0.76684702958527584</c:v>
              </c:pt>
              <c:pt idx="119">
                <c:v>0.86369568575644429</c:v>
              </c:pt>
              <c:pt idx="120">
                <c:v>0.3100982094023409</c:v>
              </c:pt>
              <c:pt idx="121">
                <c:v>0.52622289206330197</c:v>
              </c:pt>
              <c:pt idx="122">
                <c:v>0.5315153933100274</c:v>
              </c:pt>
              <c:pt idx="123">
                <c:v>0.82861537193777279</c:v>
              </c:pt>
              <c:pt idx="124">
                <c:v>0.62616458462270208</c:v>
              </c:pt>
              <c:pt idx="125">
                <c:v>0.66982218315619402</c:v>
              </c:pt>
              <c:pt idx="126">
                <c:v>0.90019708259201003</c:v>
              </c:pt>
              <c:pt idx="127">
                <c:v>0.69785207155645024</c:v>
              </c:pt>
              <c:pt idx="128">
                <c:v>0.8603991968820125</c:v>
              </c:pt>
              <c:pt idx="129">
                <c:v>0.81491501857683057</c:v>
              </c:pt>
              <c:pt idx="130">
                <c:v>0.70649098895806062</c:v>
              </c:pt>
              <c:pt idx="131">
                <c:v>0.71389566349394595</c:v>
              </c:pt>
              <c:pt idx="132">
                <c:v>0.74437778330125193</c:v>
              </c:pt>
              <c:pt idx="133">
                <c:v>0.70098153174246813</c:v>
              </c:pt>
              <c:pt idx="134">
                <c:v>0.69071462825322683</c:v>
              </c:pt>
              <c:pt idx="135">
                <c:v>0.52415945118683227</c:v>
              </c:pt>
            </c:numLit>
          </c:xVal>
          <c:y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5E-47DE-B774-1B896A04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7592"/>
        <c:axId val="751487984"/>
      </c:scatterChart>
      <c:valAx>
        <c:axId val="751487592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87984"/>
        <c:crossesAt val="-8"/>
        <c:crossBetween val="midCat"/>
      </c:valAx>
      <c:valAx>
        <c:axId val="7514879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87592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8 for EV_Rev    (2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0.3669350534706135</c:v>
              </c:pt>
              <c:pt idx="1">
                <c:v>0.17939844250499792</c:v>
              </c:pt>
              <c:pt idx="2">
                <c:v>8.4287875513293642E-3</c:v>
              </c:pt>
              <c:pt idx="3">
                <c:v>4.5909889906875501E-2</c:v>
              </c:pt>
              <c:pt idx="4">
                <c:v>6.3792419977218628E-2</c:v>
              </c:pt>
              <c:pt idx="5">
                <c:v>0.20340544504430613</c:v>
              </c:pt>
              <c:pt idx="6">
                <c:v>0.13566846010258682</c:v>
              </c:pt>
              <c:pt idx="7">
                <c:v>9.2588012202160064E-2</c:v>
              </c:pt>
              <c:pt idx="8">
                <c:v>0.11687126928708191</c:v>
              </c:pt>
              <c:pt idx="9">
                <c:v>0.11455611954642619</c:v>
              </c:pt>
              <c:pt idx="10">
                <c:v>0.3814239960581427</c:v>
              </c:pt>
              <c:pt idx="11">
                <c:v>8.9157738796050046E-2</c:v>
              </c:pt>
              <c:pt idx="12">
                <c:v>6.0804126625211952E-2</c:v>
              </c:pt>
              <c:pt idx="13">
                <c:v>0.24470915467408383</c:v>
              </c:pt>
              <c:pt idx="14">
                <c:v>6.44086484290749E-2</c:v>
              </c:pt>
              <c:pt idx="15">
                <c:v>0.17218253183859034</c:v>
              </c:pt>
              <c:pt idx="16">
                <c:v>9.8193444027594667E-2</c:v>
              </c:pt>
              <c:pt idx="17">
                <c:v>9.9755926933540628E-2</c:v>
              </c:pt>
              <c:pt idx="18">
                <c:v>0.32427403147904221</c:v>
              </c:pt>
              <c:pt idx="19">
                <c:v>0.19284075768190023</c:v>
              </c:pt>
              <c:pt idx="20">
                <c:v>1.4443445708518534</c:v>
              </c:pt>
              <c:pt idx="21">
                <c:v>0.25282277859597468</c:v>
              </c:pt>
              <c:pt idx="22">
                <c:v>0.32675608348697449</c:v>
              </c:pt>
              <c:pt idx="23">
                <c:v>0.4558973541973701</c:v>
              </c:pt>
              <c:pt idx="24">
                <c:v>6.989213197969546E-2</c:v>
              </c:pt>
              <c:pt idx="25">
                <c:v>4.5615783060939163E-2</c:v>
              </c:pt>
              <c:pt idx="26">
                <c:v>0.21665138383569471</c:v>
              </c:pt>
              <c:pt idx="27">
                <c:v>8.4931082781860345E-2</c:v>
              </c:pt>
              <c:pt idx="28">
                <c:v>0.20546846268667451</c:v>
              </c:pt>
              <c:pt idx="29">
                <c:v>3.3148505303760789E-2</c:v>
              </c:pt>
              <c:pt idx="30">
                <c:v>6.3581033618146598E-2</c:v>
              </c:pt>
              <c:pt idx="31">
                <c:v>0.24161319405935378</c:v>
              </c:pt>
              <c:pt idx="32">
                <c:v>0.39882973076400785</c:v>
              </c:pt>
              <c:pt idx="33">
                <c:v>4.8298222232614041E-2</c:v>
              </c:pt>
              <c:pt idx="34">
                <c:v>3.3457797796119682E-2</c:v>
              </c:pt>
              <c:pt idx="35">
                <c:v>2.8465388663426294E-2</c:v>
              </c:pt>
              <c:pt idx="36">
                <c:v>0.18481063775957018</c:v>
              </c:pt>
              <c:pt idx="37">
                <c:v>7.2713000882189682E-2</c:v>
              </c:pt>
              <c:pt idx="38">
                <c:v>0.16425784080600758</c:v>
              </c:pt>
              <c:pt idx="39">
                <c:v>2.540134236457936E-2</c:v>
              </c:pt>
              <c:pt idx="40">
                <c:v>0.21314041853990284</c:v>
              </c:pt>
              <c:pt idx="41">
                <c:v>0.1779265510608794</c:v>
              </c:pt>
              <c:pt idx="42">
                <c:v>0.1851860649785193</c:v>
              </c:pt>
              <c:pt idx="43">
                <c:v>0.21000344730326859</c:v>
              </c:pt>
              <c:pt idx="44">
                <c:v>0.11651685176986892</c:v>
              </c:pt>
              <c:pt idx="45">
                <c:v>0.36518189524897715</c:v>
              </c:pt>
              <c:pt idx="46">
                <c:v>0.33777285869172391</c:v>
              </c:pt>
              <c:pt idx="47">
                <c:v>0.11512505167424569</c:v>
              </c:pt>
              <c:pt idx="48">
                <c:v>0.27187065021134593</c:v>
              </c:pt>
              <c:pt idx="49">
                <c:v>7.7772521897988778E-2</c:v>
              </c:pt>
              <c:pt idx="50">
                <c:v>0.15533940728225715</c:v>
              </c:pt>
              <c:pt idx="51">
                <c:v>0.32774285993421692</c:v>
              </c:pt>
              <c:pt idx="52">
                <c:v>1.2798168039962041</c:v>
              </c:pt>
              <c:pt idx="53">
                <c:v>7.4866249518044548E-2</c:v>
              </c:pt>
              <c:pt idx="54">
                <c:v>0.18003272596659103</c:v>
              </c:pt>
              <c:pt idx="55">
                <c:v>0.17472622601444865</c:v>
              </c:pt>
              <c:pt idx="56">
                <c:v>0.17074887275201789</c:v>
              </c:pt>
              <c:pt idx="57">
                <c:v>0.17845259402515357</c:v>
              </c:pt>
              <c:pt idx="58">
                <c:v>0.20755124106546718</c:v>
              </c:pt>
              <c:pt idx="59">
                <c:v>0.13407566857822273</c:v>
              </c:pt>
              <c:pt idx="60">
                <c:v>0.21536079842022415</c:v>
              </c:pt>
              <c:pt idx="61">
                <c:v>0.26431414661111607</c:v>
              </c:pt>
              <c:pt idx="62">
                <c:v>7.4856765799364622E-2</c:v>
              </c:pt>
              <c:pt idx="63">
                <c:v>0.33553348864665233</c:v>
              </c:pt>
              <c:pt idx="64">
                <c:v>0.25131331930295331</c:v>
              </c:pt>
              <c:pt idx="65">
                <c:v>0.10840677397719656</c:v>
              </c:pt>
              <c:pt idx="66">
                <c:v>8.0987787740784078E-2</c:v>
              </c:pt>
              <c:pt idx="67">
                <c:v>0.18090878735600224</c:v>
              </c:pt>
              <c:pt idx="68">
                <c:v>0.10723573897272698</c:v>
              </c:pt>
              <c:pt idx="69">
                <c:v>8.1155047470734543E-2</c:v>
              </c:pt>
              <c:pt idx="70">
                <c:v>0.10785176133707775</c:v>
              </c:pt>
              <c:pt idx="71">
                <c:v>4.5144101474923204E-3</c:v>
              </c:pt>
              <c:pt idx="72">
                <c:v>0.41248745064788483</c:v>
              </c:pt>
              <c:pt idx="73">
                <c:v>0.1806401563981197</c:v>
              </c:pt>
              <c:pt idx="74">
                <c:v>0.11360512866980788</c:v>
              </c:pt>
              <c:pt idx="75">
                <c:v>1.3954699502491508E-2</c:v>
              </c:pt>
              <c:pt idx="76">
                <c:v>0.23761000627341433</c:v>
              </c:pt>
              <c:pt idx="77">
                <c:v>0.31887370772507673</c:v>
              </c:pt>
              <c:pt idx="78">
                <c:v>0.39676325190343875</c:v>
              </c:pt>
              <c:pt idx="79">
                <c:v>0.12643285236175972</c:v>
              </c:pt>
              <c:pt idx="80">
                <c:v>-3.2419882822799839E-2</c:v>
              </c:pt>
              <c:pt idx="81">
                <c:v>1.7802077457975241E-2</c:v>
              </c:pt>
              <c:pt idx="82">
                <c:v>0.27870379794405276</c:v>
              </c:pt>
              <c:pt idx="83">
                <c:v>4.7487300909792252E-2</c:v>
              </c:pt>
              <c:pt idx="84">
                <c:v>0.18236074557512727</c:v>
              </c:pt>
              <c:pt idx="85">
                <c:v>0.30814478940144041</c:v>
              </c:pt>
              <c:pt idx="86">
                <c:v>0.1109023118563639</c:v>
              </c:pt>
              <c:pt idx="87">
                <c:v>2.8701272821758383E-2</c:v>
              </c:pt>
              <c:pt idx="88">
                <c:v>-3.982098141349466E-2</c:v>
              </c:pt>
              <c:pt idx="89">
                <c:v>1.3397856210463077E-2</c:v>
              </c:pt>
              <c:pt idx="90">
                <c:v>0.24844386259407103</c:v>
              </c:pt>
              <c:pt idx="91">
                <c:v>0.19889173489578238</c:v>
              </c:pt>
              <c:pt idx="92">
                <c:v>8.9842079791757845E-2</c:v>
              </c:pt>
              <c:pt idx="93">
                <c:v>0.44355718873420802</c:v>
              </c:pt>
              <c:pt idx="94">
                <c:v>-1.4085207919166232E-2</c:v>
              </c:pt>
              <c:pt idx="95">
                <c:v>0.29012158698208257</c:v>
              </c:pt>
              <c:pt idx="96">
                <c:v>0.12118158993992911</c:v>
              </c:pt>
              <c:pt idx="97">
                <c:v>7.5705500520764524E-2</c:v>
              </c:pt>
              <c:pt idx="98">
                <c:v>0.2349013248079701</c:v>
              </c:pt>
              <c:pt idx="99">
                <c:v>3.4475093708797866E-2</c:v>
              </c:pt>
              <c:pt idx="100">
                <c:v>0.18951518188509064</c:v>
              </c:pt>
              <c:pt idx="101">
                <c:v>0.17806318035514068</c:v>
              </c:pt>
              <c:pt idx="102">
                <c:v>0.21456790793125591</c:v>
              </c:pt>
              <c:pt idx="103">
                <c:v>0.14021314793477901</c:v>
              </c:pt>
              <c:pt idx="104">
                <c:v>0.24618641590165691</c:v>
              </c:pt>
              <c:pt idx="105">
                <c:v>0.2188899261151187</c:v>
              </c:pt>
              <c:pt idx="106">
                <c:v>9.5959012522825571E-2</c:v>
              </c:pt>
              <c:pt idx="107">
                <c:v>0.21729844335835513</c:v>
              </c:pt>
              <c:pt idx="108">
                <c:v>0.30594599654365151</c:v>
              </c:pt>
              <c:pt idx="109">
                <c:v>0.41861445945455178</c:v>
              </c:pt>
              <c:pt idx="110">
                <c:v>0.35823144628240677</c:v>
              </c:pt>
              <c:pt idx="111">
                <c:v>0.76024916182035529</c:v>
              </c:pt>
              <c:pt idx="112">
                <c:v>0.28899937720859659</c:v>
              </c:pt>
              <c:pt idx="113">
                <c:v>8.8234917900679388E-2</c:v>
              </c:pt>
              <c:pt idx="114">
                <c:v>1.003082767454107</c:v>
              </c:pt>
              <c:pt idx="115">
                <c:v>-1.180070437124503E-2</c:v>
              </c:pt>
              <c:pt idx="116">
                <c:v>7.1619985310756862E-2</c:v>
              </c:pt>
              <c:pt idx="117">
                <c:v>6.0124762155143952E-2</c:v>
              </c:pt>
              <c:pt idx="118">
                <c:v>0.31555089667677128</c:v>
              </c:pt>
              <c:pt idx="119">
                <c:v>0.56704682863946054</c:v>
              </c:pt>
              <c:pt idx="120">
                <c:v>0.2840470593780009</c:v>
              </c:pt>
              <c:pt idx="121">
                <c:v>0.70360160621062073</c:v>
              </c:pt>
              <c:pt idx="122">
                <c:v>0.35545257465776769</c:v>
              </c:pt>
              <c:pt idx="123">
                <c:v>0.30537113040322628</c:v>
              </c:pt>
              <c:pt idx="124">
                <c:v>0.20237266299744738</c:v>
              </c:pt>
              <c:pt idx="125">
                <c:v>0.34531610141587099</c:v>
              </c:pt>
              <c:pt idx="126">
                <c:v>0.1762724303997889</c:v>
              </c:pt>
              <c:pt idx="127">
                <c:v>0.19034512100899992</c:v>
              </c:pt>
              <c:pt idx="128">
                <c:v>7.2605999763788898E-2</c:v>
              </c:pt>
              <c:pt idx="129">
                <c:v>0.31412919220305247</c:v>
              </c:pt>
              <c:pt idx="130">
                <c:v>0.28482204336323713</c:v>
              </c:pt>
              <c:pt idx="131">
                <c:v>0.13434688178715493</c:v>
              </c:pt>
              <c:pt idx="132">
                <c:v>0.25507824501493381</c:v>
              </c:pt>
              <c:pt idx="133">
                <c:v>0.31519733798005456</c:v>
              </c:pt>
              <c:pt idx="134">
                <c:v>0.11091975107342789</c:v>
              </c:pt>
              <c:pt idx="135">
                <c:v>0.52388552100329933</c:v>
              </c:pt>
            </c:numLit>
          </c:xVal>
          <c:yVal>
            <c:numLit>
              <c:formatCode>General</c:formatCode>
              <c:ptCount val="136"/>
              <c:pt idx="0">
                <c:v>-0.77521340768651736</c:v>
              </c:pt>
              <c:pt idx="1">
                <c:v>-1.9652809646358547</c:v>
              </c:pt>
              <c:pt idx="2">
                <c:v>-3.9728121899264184</c:v>
              </c:pt>
              <c:pt idx="3">
                <c:v>-3.7668147267250736</c:v>
              </c:pt>
              <c:pt idx="4">
                <c:v>-0.82317887303738724</c:v>
              </c:pt>
              <c:pt idx="5">
                <c:v>4.5597659670707076</c:v>
              </c:pt>
              <c:pt idx="6">
                <c:v>-2.0623108828056074</c:v>
              </c:pt>
              <c:pt idx="7">
                <c:v>6.0569314311566202E-2</c:v>
              </c:pt>
              <c:pt idx="8">
                <c:v>-4.0433986390892844</c:v>
              </c:pt>
              <c:pt idx="9">
                <c:v>0.5305012124072741</c:v>
              </c:pt>
              <c:pt idx="10">
                <c:v>2.8006783192637235</c:v>
              </c:pt>
              <c:pt idx="11">
                <c:v>-1.3233624681476366</c:v>
              </c:pt>
              <c:pt idx="12">
                <c:v>-1.8773550614516981</c:v>
              </c:pt>
              <c:pt idx="13">
                <c:v>4.2483492574792772</c:v>
              </c:pt>
              <c:pt idx="14">
                <c:v>1.8058423018326133</c:v>
              </c:pt>
              <c:pt idx="15">
                <c:v>-1.5094858854154554</c:v>
              </c:pt>
              <c:pt idx="16">
                <c:v>6.1433960713748661</c:v>
              </c:pt>
              <c:pt idx="17">
                <c:v>-0.85599947649605346</c:v>
              </c:pt>
              <c:pt idx="18">
                <c:v>5.1503909603371252</c:v>
              </c:pt>
              <c:pt idx="19">
                <c:v>-3.1481021405385388</c:v>
              </c:pt>
              <c:pt idx="20">
                <c:v>-2.475791711755849</c:v>
              </c:pt>
              <c:pt idx="21">
                <c:v>3.0561458576147782</c:v>
              </c:pt>
              <c:pt idx="22">
                <c:v>2.3115727710063982</c:v>
              </c:pt>
              <c:pt idx="23">
                <c:v>-1.8270384151824643</c:v>
              </c:pt>
              <c:pt idx="24">
                <c:v>0.20601133616688649</c:v>
              </c:pt>
              <c:pt idx="25">
                <c:v>3.1035234460376593E-2</c:v>
              </c:pt>
              <c:pt idx="26">
                <c:v>2.446691353958002</c:v>
              </c:pt>
              <c:pt idx="27">
                <c:v>2.17316645441029</c:v>
              </c:pt>
              <c:pt idx="28">
                <c:v>-2.1056415159934674</c:v>
              </c:pt>
              <c:pt idx="29">
                <c:v>-1.6713246291283781</c:v>
              </c:pt>
              <c:pt idx="30">
                <c:v>-0.34243440920323653</c:v>
              </c:pt>
              <c:pt idx="31">
                <c:v>-2.343460867439815</c:v>
              </c:pt>
              <c:pt idx="32">
                <c:v>-0.9471928535540437</c:v>
              </c:pt>
              <c:pt idx="33">
                <c:v>-3.5117057151185715</c:v>
              </c:pt>
              <c:pt idx="34">
                <c:v>0.5665448789682479</c:v>
              </c:pt>
              <c:pt idx="35">
                <c:v>-0.91858029701698296</c:v>
              </c:pt>
              <c:pt idx="36">
                <c:v>-2.2093788365749205</c:v>
              </c:pt>
              <c:pt idx="37">
                <c:v>-3.0626200634232932</c:v>
              </c:pt>
              <c:pt idx="38">
                <c:v>-2.3377136300371797</c:v>
              </c:pt>
              <c:pt idx="39">
                <c:v>0.14076637435210682</c:v>
              </c:pt>
              <c:pt idx="40">
                <c:v>6.4682474986175071</c:v>
              </c:pt>
              <c:pt idx="41">
                <c:v>3.9497843332316451</c:v>
              </c:pt>
              <c:pt idx="42">
                <c:v>-0.49534468728204573</c:v>
              </c:pt>
              <c:pt idx="43">
                <c:v>-1.2902131542683253</c:v>
              </c:pt>
              <c:pt idx="44">
                <c:v>2.7678651234518892</c:v>
              </c:pt>
              <c:pt idx="45">
                <c:v>1.8322433951696704</c:v>
              </c:pt>
              <c:pt idx="46">
                <c:v>0.13561129253321624</c:v>
              </c:pt>
              <c:pt idx="47">
                <c:v>-0.67789901939237662</c:v>
              </c:pt>
              <c:pt idx="48">
                <c:v>-1.6222582939642525</c:v>
              </c:pt>
              <c:pt idx="49">
                <c:v>-1.7439104577274112</c:v>
              </c:pt>
              <c:pt idx="50">
                <c:v>-0.14698136736991163</c:v>
              </c:pt>
              <c:pt idx="51">
                <c:v>2.5076940449487477</c:v>
              </c:pt>
              <c:pt idx="52">
                <c:v>-6.8192911068775004</c:v>
              </c:pt>
              <c:pt idx="53">
                <c:v>-1.1026401283680896</c:v>
              </c:pt>
              <c:pt idx="54">
                <c:v>2.7471605303033124</c:v>
              </c:pt>
              <c:pt idx="55">
                <c:v>-2.8367125161517572</c:v>
              </c:pt>
              <c:pt idx="56">
                <c:v>0.55625141013162516</c:v>
              </c:pt>
              <c:pt idx="57">
                <c:v>-2.7964374131760854</c:v>
              </c:pt>
              <c:pt idx="58">
                <c:v>-4.6367669551853581</c:v>
              </c:pt>
              <c:pt idx="59">
                <c:v>3.9866362212484265</c:v>
              </c:pt>
              <c:pt idx="60">
                <c:v>-2.2787075904468628</c:v>
              </c:pt>
              <c:pt idx="61">
                <c:v>1.7547415458995328</c:v>
              </c:pt>
              <c:pt idx="62">
                <c:v>-1.5186523181018412</c:v>
              </c:pt>
              <c:pt idx="63">
                <c:v>-2.6551023265875999</c:v>
              </c:pt>
              <c:pt idx="64">
                <c:v>-1.7177043117885953</c:v>
              </c:pt>
              <c:pt idx="65">
                <c:v>1.7987288237817687</c:v>
              </c:pt>
              <c:pt idx="66">
                <c:v>-2.5767792335968482</c:v>
              </c:pt>
              <c:pt idx="67">
                <c:v>3.4869633393672883</c:v>
              </c:pt>
              <c:pt idx="68">
                <c:v>-0.87111919083880185</c:v>
              </c:pt>
              <c:pt idx="69">
                <c:v>-2.3076451346447691</c:v>
              </c:pt>
              <c:pt idx="70">
                <c:v>-1.7822306706127002</c:v>
              </c:pt>
              <c:pt idx="71">
                <c:v>1.0507844522921688</c:v>
              </c:pt>
              <c:pt idx="72">
                <c:v>4.8210537174357855</c:v>
              </c:pt>
              <c:pt idx="73">
                <c:v>-0.33951241299526469</c:v>
              </c:pt>
              <c:pt idx="74">
                <c:v>1.1425385649116562</c:v>
              </c:pt>
              <c:pt idx="75">
                <c:v>-4.0090488536350808</c:v>
              </c:pt>
              <c:pt idx="76">
                <c:v>-0.71978965280390739</c:v>
              </c:pt>
              <c:pt idx="77">
                <c:v>-1.2492666861250381</c:v>
              </c:pt>
              <c:pt idx="78">
                <c:v>-3.9129648391554506</c:v>
              </c:pt>
              <c:pt idx="79">
                <c:v>-4.486164848524691</c:v>
              </c:pt>
              <c:pt idx="80">
                <c:v>-0.74276535433010116</c:v>
              </c:pt>
              <c:pt idx="81">
                <c:v>-2.404275061613165</c:v>
              </c:pt>
              <c:pt idx="82">
                <c:v>2.0712123525515613</c:v>
              </c:pt>
              <c:pt idx="83">
                <c:v>-0.95297122805189671</c:v>
              </c:pt>
              <c:pt idx="84">
                <c:v>-0.91711912715760491</c:v>
              </c:pt>
              <c:pt idx="85">
                <c:v>6.8004691222809264</c:v>
              </c:pt>
              <c:pt idx="86">
                <c:v>-2.6987259338588805</c:v>
              </c:pt>
              <c:pt idx="87">
                <c:v>-0.78622419816258393</c:v>
              </c:pt>
              <c:pt idx="88">
                <c:v>-2.6870377442785225</c:v>
              </c:pt>
              <c:pt idx="89">
                <c:v>-0.93226343003834788</c:v>
              </c:pt>
              <c:pt idx="90">
                <c:v>5.0588591818601349</c:v>
              </c:pt>
              <c:pt idx="91">
                <c:v>1.8705141675593389</c:v>
              </c:pt>
              <c:pt idx="92">
                <c:v>-0.73620282399922576</c:v>
              </c:pt>
              <c:pt idx="93">
                <c:v>-9.3266577816399909E-2</c:v>
              </c:pt>
              <c:pt idx="94">
                <c:v>-1.8745361153149926</c:v>
              </c:pt>
              <c:pt idx="95">
                <c:v>0.17750662845333665</c:v>
              </c:pt>
              <c:pt idx="96">
                <c:v>1.134322438569475</c:v>
              </c:pt>
              <c:pt idx="97">
                <c:v>2.6927286423755312</c:v>
              </c:pt>
              <c:pt idx="98">
                <c:v>3.0088861344169802</c:v>
              </c:pt>
              <c:pt idx="99">
                <c:v>-1.7720618787150659</c:v>
              </c:pt>
              <c:pt idx="100">
                <c:v>2.203768421620544</c:v>
              </c:pt>
              <c:pt idx="101">
                <c:v>-0.14617258758578533</c:v>
              </c:pt>
              <c:pt idx="102">
                <c:v>0.29585412402906375</c:v>
              </c:pt>
              <c:pt idx="103">
                <c:v>-1.0457667137954818</c:v>
              </c:pt>
              <c:pt idx="104">
                <c:v>1.4503018801633543</c:v>
              </c:pt>
              <c:pt idx="105">
                <c:v>1.0898799540074036</c:v>
              </c:pt>
              <c:pt idx="106">
                <c:v>-2.0495020928993664</c:v>
              </c:pt>
              <c:pt idx="107">
                <c:v>2.4975251639624609</c:v>
              </c:pt>
              <c:pt idx="108">
                <c:v>3.5000033161990869</c:v>
              </c:pt>
              <c:pt idx="109">
                <c:v>3.5769860788186572</c:v>
              </c:pt>
              <c:pt idx="110">
                <c:v>4.0873233499308155</c:v>
              </c:pt>
              <c:pt idx="111">
                <c:v>3.3621906715549841</c:v>
              </c:pt>
              <c:pt idx="112">
                <c:v>3.3766186520040264E-2</c:v>
              </c:pt>
              <c:pt idx="113">
                <c:v>0.24943302348346474</c:v>
              </c:pt>
              <c:pt idx="114">
                <c:v>-4.1499752103812462</c:v>
              </c:pt>
              <c:pt idx="115">
                <c:v>-2.1080298189420033</c:v>
              </c:pt>
              <c:pt idx="116">
                <c:v>-1.3876902226769667</c:v>
              </c:pt>
              <c:pt idx="117">
                <c:v>1.0118486271687575</c:v>
              </c:pt>
              <c:pt idx="118">
                <c:v>0.56037457823664116</c:v>
              </c:pt>
              <c:pt idx="119">
                <c:v>1.347892861567475</c:v>
              </c:pt>
              <c:pt idx="120">
                <c:v>2.9802897209692212</c:v>
              </c:pt>
              <c:pt idx="121">
                <c:v>-3.6635517098575767</c:v>
              </c:pt>
              <c:pt idx="122">
                <c:v>3.5026208725890795</c:v>
              </c:pt>
              <c:pt idx="123">
                <c:v>-2.9048947786192771</c:v>
              </c:pt>
              <c:pt idx="124">
                <c:v>1.6614214528847597</c:v>
              </c:pt>
              <c:pt idx="125">
                <c:v>-1.5419620323046841</c:v>
              </c:pt>
              <c:pt idx="126">
                <c:v>-1.1127005742526919</c:v>
              </c:pt>
              <c:pt idx="127">
                <c:v>6.8847404786010635</c:v>
              </c:pt>
              <c:pt idx="128">
                <c:v>-0.63427274230548303</c:v>
              </c:pt>
              <c:pt idx="129">
                <c:v>-0.92109470547224959</c:v>
              </c:pt>
              <c:pt idx="130">
                <c:v>1.8875754548770649</c:v>
              </c:pt>
              <c:pt idx="131">
                <c:v>-0.19705758633754833</c:v>
              </c:pt>
              <c:pt idx="132">
                <c:v>0.87189661074770353</c:v>
              </c:pt>
              <c:pt idx="133">
                <c:v>2.0063834853107574</c:v>
              </c:pt>
              <c:pt idx="134">
                <c:v>-2.3350210563838401</c:v>
              </c:pt>
              <c:pt idx="135">
                <c:v>2.1501751955074715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8B-47BC-930A-3E9A68A33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8768"/>
        <c:axId val="751489160"/>
      </c:scatterChart>
      <c:valAx>
        <c:axId val="75148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89160"/>
        <c:crossesAt val="-8"/>
        <c:crossBetween val="midCat"/>
      </c:valAx>
      <c:valAx>
        <c:axId val="7514891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488768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9'!$AA$2</c:f>
          <c:strCache>
            <c:ptCount val="1"/>
            <c:pt idx="0">
              <c:v>Forecasts and 95.0% confidence limits for means and forecasts
Model 9 for EV    (6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9'!$CG$51</c:f>
              </c:numRef>
            </c:plus>
            <c:minus>
              <c:numRef>
                <c:f>'Model 9'!$CG$51</c:f>
              </c:numRef>
            </c:minus>
          </c:errBars>
          <c:val>
            <c:numRef>
              <c:f>'Model 9'!$B$51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54-4F82-8A93-3CB0D745958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9'!$A$51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9'!$H$50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9'!$H$51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54-4F82-8A93-3CB0D745958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9'!$A$51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9'!$G$50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9'!$G$51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54-4F82-8A93-3CB0D7459582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9'!$A$51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489552"/>
        <c:axId val="751490336"/>
      </c:lineChart>
      <c:catAx>
        <c:axId val="751489552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51490336"/>
        <c:crossesAt val="0"/>
        <c:auto val="1"/>
        <c:lblAlgn val="ctr"/>
        <c:lblOffset val="100"/>
        <c:noMultiLvlLbl val="0"/>
      </c:catAx>
      <c:valAx>
        <c:axId val="7514903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5148955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9'!$AA$3</c:f>
          <c:strCache>
            <c:ptCount val="1"/>
            <c:pt idx="0">
              <c:v>Actual and Predicted -vs- Observation #
Model 9 for EV    (6 variables, n=136)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3162.8121999999998</c:v>
              </c:pt>
              <c:pt idx="1">
                <c:v>1478.7066</c:v>
              </c:pt>
              <c:pt idx="2">
                <c:v>290.68</c:v>
              </c:pt>
              <c:pt idx="3">
                <c:v>205.81890000000001</c:v>
              </c:pt>
              <c:pt idx="4">
                <c:v>3540.5491000000002</c:v>
              </c:pt>
              <c:pt idx="5">
                <c:v>117401.54</c:v>
              </c:pt>
              <c:pt idx="6">
                <c:v>328.06920000000002</c:v>
              </c:pt>
              <c:pt idx="7">
                <c:v>2086.6887999999999</c:v>
              </c:pt>
              <c:pt idx="8">
                <c:v>117.0865</c:v>
              </c:pt>
              <c:pt idx="9">
                <c:v>2344.0949000000001</c:v>
              </c:pt>
              <c:pt idx="10">
                <c:v>2363.1176</c:v>
              </c:pt>
              <c:pt idx="11">
                <c:v>259.96980000000002</c:v>
              </c:pt>
              <c:pt idx="12">
                <c:v>265.0127</c:v>
              </c:pt>
              <c:pt idx="13">
                <c:v>2014.3187</c:v>
              </c:pt>
              <c:pt idx="14">
                <c:v>1409.3098</c:v>
              </c:pt>
              <c:pt idx="15">
                <c:v>1016.1319</c:v>
              </c:pt>
              <c:pt idx="16">
                <c:v>6894.6152000000002</c:v>
              </c:pt>
              <c:pt idx="17">
                <c:v>4868.8302000000003</c:v>
              </c:pt>
              <c:pt idx="18">
                <c:v>15390.5118</c:v>
              </c:pt>
              <c:pt idx="19">
                <c:v>304.52499999999998</c:v>
              </c:pt>
              <c:pt idx="20">
                <c:v>748.60599999999999</c:v>
              </c:pt>
              <c:pt idx="21">
                <c:v>28484.287400000001</c:v>
              </c:pt>
              <c:pt idx="22">
                <c:v>2527.3155999999999</c:v>
              </c:pt>
              <c:pt idx="23">
                <c:v>5116.1342000000004</c:v>
              </c:pt>
              <c:pt idx="24">
                <c:v>1106.0070000000001</c:v>
              </c:pt>
              <c:pt idx="25">
                <c:v>3579.8489</c:v>
              </c:pt>
              <c:pt idx="26">
                <c:v>2165.1192999999998</c:v>
              </c:pt>
              <c:pt idx="27">
                <c:v>2781.2797</c:v>
              </c:pt>
              <c:pt idx="28">
                <c:v>2584.7898</c:v>
              </c:pt>
              <c:pt idx="29">
                <c:v>17761.393199999999</c:v>
              </c:pt>
              <c:pt idx="30">
                <c:v>12773.614</c:v>
              </c:pt>
              <c:pt idx="31">
                <c:v>1234.2756999999999</c:v>
              </c:pt>
              <c:pt idx="32">
                <c:v>1444.5420999999999</c:v>
              </c:pt>
              <c:pt idx="33">
                <c:v>268.75810000000001</c:v>
              </c:pt>
              <c:pt idx="34">
                <c:v>12991.4501</c:v>
              </c:pt>
              <c:pt idx="35">
                <c:v>14433.059600000001</c:v>
              </c:pt>
              <c:pt idx="36">
                <c:v>1642.0148999999999</c:v>
              </c:pt>
              <c:pt idx="37">
                <c:v>2249.4695999999999</c:v>
              </c:pt>
              <c:pt idx="38">
                <c:v>14085.412700000001</c:v>
              </c:pt>
              <c:pt idx="39">
                <c:v>2710.8598999999999</c:v>
              </c:pt>
              <c:pt idx="40">
                <c:v>3256.0626999999999</c:v>
              </c:pt>
              <c:pt idx="41">
                <c:v>877.18060000000003</c:v>
              </c:pt>
              <c:pt idx="42">
                <c:v>2121.9027000000001</c:v>
              </c:pt>
              <c:pt idx="43">
                <c:v>151.4391</c:v>
              </c:pt>
              <c:pt idx="44">
                <c:v>2399.3838999999998</c:v>
              </c:pt>
              <c:pt idx="45">
                <c:v>1157.5277000000001</c:v>
              </c:pt>
              <c:pt idx="46">
                <c:v>9553.6566000000003</c:v>
              </c:pt>
              <c:pt idx="47">
                <c:v>25857.610499999999</c:v>
              </c:pt>
              <c:pt idx="48">
                <c:v>2277.1129999999998</c:v>
              </c:pt>
              <c:pt idx="49">
                <c:v>198.11580000000001</c:v>
              </c:pt>
              <c:pt idx="50">
                <c:v>2538.9832999999999</c:v>
              </c:pt>
              <c:pt idx="51">
                <c:v>1455.3159000000001</c:v>
              </c:pt>
              <c:pt idx="52">
                <c:v>498.00700000000001</c:v>
              </c:pt>
              <c:pt idx="53">
                <c:v>3196.73</c:v>
              </c:pt>
              <c:pt idx="54">
                <c:v>2066.1927000000001</c:v>
              </c:pt>
              <c:pt idx="55">
                <c:v>949.03020000000004</c:v>
              </c:pt>
              <c:pt idx="56">
                <c:v>12362.801600000001</c:v>
              </c:pt>
              <c:pt idx="57">
                <c:v>751.91750000000002</c:v>
              </c:pt>
              <c:pt idx="58">
                <c:v>194.5496</c:v>
              </c:pt>
              <c:pt idx="59">
                <c:v>6390.3563999999997</c:v>
              </c:pt>
              <c:pt idx="60">
                <c:v>1375.7365</c:v>
              </c:pt>
              <c:pt idx="61">
                <c:v>4738.1673000000001</c:v>
              </c:pt>
              <c:pt idx="62">
                <c:v>1544.9141</c:v>
              </c:pt>
              <c:pt idx="63">
                <c:v>2404.9515999999999</c:v>
              </c:pt>
              <c:pt idx="64">
                <c:v>1011.2338999999999</c:v>
              </c:pt>
              <c:pt idx="65">
                <c:v>52287.719499999999</c:v>
              </c:pt>
              <c:pt idx="66">
                <c:v>4272.2191999999995</c:v>
              </c:pt>
              <c:pt idx="67">
                <c:v>1563.4879000000001</c:v>
              </c:pt>
              <c:pt idx="68">
                <c:v>1214.4014</c:v>
              </c:pt>
              <c:pt idx="69">
                <c:v>4064.2968000000001</c:v>
              </c:pt>
              <c:pt idx="70">
                <c:v>374.9058</c:v>
              </c:pt>
              <c:pt idx="71">
                <c:v>2833.0971</c:v>
              </c:pt>
              <c:pt idx="72">
                <c:v>3220.2809999999999</c:v>
              </c:pt>
              <c:pt idx="73">
                <c:v>4083.6496999999999</c:v>
              </c:pt>
              <c:pt idx="74">
                <c:v>759109.37990000006</c:v>
              </c:pt>
              <c:pt idx="75">
                <c:v>719.44939999999997</c:v>
              </c:pt>
              <c:pt idx="76">
                <c:v>1905.4384</c:v>
              </c:pt>
              <c:pt idx="77">
                <c:v>1454.999</c:v>
              </c:pt>
              <c:pt idx="78">
                <c:v>305.15159999999997</c:v>
              </c:pt>
              <c:pt idx="79">
                <c:v>343.18979999999999</c:v>
              </c:pt>
              <c:pt idx="80">
                <c:v>471.51530000000002</c:v>
              </c:pt>
              <c:pt idx="81">
                <c:v>759.31349999999998</c:v>
              </c:pt>
              <c:pt idx="82">
                <c:v>4436.8191999999999</c:v>
              </c:pt>
              <c:pt idx="83">
                <c:v>6727.3046000000004</c:v>
              </c:pt>
              <c:pt idx="84">
                <c:v>6236.2366000000002</c:v>
              </c:pt>
              <c:pt idx="85">
                <c:v>5590.6315999999997</c:v>
              </c:pt>
              <c:pt idx="86">
                <c:v>599.29819999999995</c:v>
              </c:pt>
              <c:pt idx="87">
                <c:v>11155.011</c:v>
              </c:pt>
              <c:pt idx="88">
                <c:v>124.41030000000001</c:v>
              </c:pt>
              <c:pt idx="89">
                <c:v>178833.2904</c:v>
              </c:pt>
              <c:pt idx="90">
                <c:v>7407.2659999999996</c:v>
              </c:pt>
              <c:pt idx="91">
                <c:v>3202.2395999999999</c:v>
              </c:pt>
              <c:pt idx="92">
                <c:v>3887.6603</c:v>
              </c:pt>
              <c:pt idx="93">
                <c:v>4485.9957999999997</c:v>
              </c:pt>
              <c:pt idx="94">
                <c:v>1403.5246</c:v>
              </c:pt>
              <c:pt idx="95">
                <c:v>5177.2318999999998</c:v>
              </c:pt>
              <c:pt idx="96">
                <c:v>1209.0925</c:v>
              </c:pt>
              <c:pt idx="97">
                <c:v>10635.886500000001</c:v>
              </c:pt>
              <c:pt idx="98">
                <c:v>2059.2656000000002</c:v>
              </c:pt>
              <c:pt idx="99">
                <c:v>684.58810000000005</c:v>
              </c:pt>
              <c:pt idx="100">
                <c:v>2532.3746999999998</c:v>
              </c:pt>
              <c:pt idx="101">
                <c:v>1443.3649</c:v>
              </c:pt>
              <c:pt idx="102">
                <c:v>5264.8521000000001</c:v>
              </c:pt>
              <c:pt idx="103">
                <c:v>19172.8344</c:v>
              </c:pt>
              <c:pt idx="104">
                <c:v>5688.8769000000002</c:v>
              </c:pt>
              <c:pt idx="105">
                <c:v>103894.19990000001</c:v>
              </c:pt>
              <c:pt idx="106">
                <c:v>1118.7239</c:v>
              </c:pt>
              <c:pt idx="107">
                <c:v>1346.6967</c:v>
              </c:pt>
              <c:pt idx="108">
                <c:v>30069.100900000001</c:v>
              </c:pt>
              <c:pt idx="109">
                <c:v>11763.517900000001</c:v>
              </c:pt>
              <c:pt idx="110">
                <c:v>388.22890000000001</c:v>
              </c:pt>
              <c:pt idx="111">
                <c:v>2499.6136000000001</c:v>
              </c:pt>
              <c:pt idx="112">
                <c:v>12778.339900000001</c:v>
              </c:pt>
              <c:pt idx="113">
                <c:v>1335.0657000000001</c:v>
              </c:pt>
              <c:pt idx="114">
                <c:v>18277.499500000002</c:v>
              </c:pt>
              <c:pt idx="115">
                <c:v>14628.111500000001</c:v>
              </c:pt>
              <c:pt idx="116">
                <c:v>13254.6572</c:v>
              </c:pt>
              <c:pt idx="117">
                <c:v>7440.2691999999997</c:v>
              </c:pt>
              <c:pt idx="118">
                <c:v>1708.3059000000001</c:v>
              </c:pt>
              <c:pt idx="119">
                <c:v>2961.8824</c:v>
              </c:pt>
              <c:pt idx="120">
                <c:v>1498.6233999999999</c:v>
              </c:pt>
              <c:pt idx="121">
                <c:v>11310.248799999999</c:v>
              </c:pt>
              <c:pt idx="122">
                <c:v>6079.7704000000003</c:v>
              </c:pt>
              <c:pt idx="123">
                <c:v>11136.6034</c:v>
              </c:pt>
              <c:pt idx="124">
                <c:v>8730.4277999999995</c:v>
              </c:pt>
              <c:pt idx="125">
                <c:v>789.97940000000006</c:v>
              </c:pt>
              <c:pt idx="126">
                <c:v>1637.1987999999999</c:v>
              </c:pt>
              <c:pt idx="127">
                <c:v>11492.5267</c:v>
              </c:pt>
              <c:pt idx="128">
                <c:v>49272.508399999999</c:v>
              </c:pt>
              <c:pt idx="129">
                <c:v>4154.2816999999995</c:v>
              </c:pt>
              <c:pt idx="130">
                <c:v>25456.8783</c:v>
              </c:pt>
              <c:pt idx="131">
                <c:v>1360.3652</c:v>
              </c:pt>
              <c:pt idx="132">
                <c:v>1797.1029000000001</c:v>
              </c:pt>
              <c:pt idx="133">
                <c:v>5616.1094999999996</c:v>
              </c:pt>
              <c:pt idx="134">
                <c:v>2858.7084</c:v>
              </c:pt>
              <c:pt idx="135">
                <c:v>2202.7654000000002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57-46DC-B088-93491D6B9242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-9262.8510075252943</c:v>
              </c:pt>
              <c:pt idx="1">
                <c:v>14850.469073682498</c:v>
              </c:pt>
              <c:pt idx="2">
                <c:v>15072.657304862149</c:v>
              </c:pt>
              <c:pt idx="3">
                <c:v>37654.591097139302</c:v>
              </c:pt>
              <c:pt idx="4">
                <c:v>24233.780627622662</c:v>
              </c:pt>
              <c:pt idx="5">
                <c:v>30942.872802353872</c:v>
              </c:pt>
              <c:pt idx="6">
                <c:v>13840.634615444358</c:v>
              </c:pt>
              <c:pt idx="7">
                <c:v>16547.512951708552</c:v>
              </c:pt>
              <c:pt idx="8">
                <c:v>12053.061014279678</c:v>
              </c:pt>
              <c:pt idx="9">
                <c:v>3849.678865898406</c:v>
              </c:pt>
              <c:pt idx="10">
                <c:v>-12467.138865802737</c:v>
              </c:pt>
              <c:pt idx="11">
                <c:v>8198.649770912818</c:v>
              </c:pt>
              <c:pt idx="12">
                <c:v>19471.192027226367</c:v>
              </c:pt>
              <c:pt idx="13">
                <c:v>15830.519818848063</c:v>
              </c:pt>
              <c:pt idx="14">
                <c:v>-1276.4925154129178</c:v>
              </c:pt>
              <c:pt idx="15">
                <c:v>7968.5228049268098</c:v>
              </c:pt>
              <c:pt idx="16">
                <c:v>36727.106306183377</c:v>
              </c:pt>
              <c:pt idx="17">
                <c:v>39889.206186653275</c:v>
              </c:pt>
              <c:pt idx="18">
                <c:v>16409.34166140038</c:v>
              </c:pt>
              <c:pt idx="19">
                <c:v>19791.377371700684</c:v>
              </c:pt>
              <c:pt idx="20">
                <c:v>-7600.4954436418429</c:v>
              </c:pt>
              <c:pt idx="21">
                <c:v>14616.047855448311</c:v>
              </c:pt>
              <c:pt idx="22">
                <c:v>9761.6768499359732</c:v>
              </c:pt>
              <c:pt idx="23">
                <c:v>38560.464681777899</c:v>
              </c:pt>
              <c:pt idx="24">
                <c:v>15126.453314317123</c:v>
              </c:pt>
              <c:pt idx="25">
                <c:v>28691.219170814184</c:v>
              </c:pt>
              <c:pt idx="26">
                <c:v>9391.5421147734214</c:v>
              </c:pt>
              <c:pt idx="27">
                <c:v>24827.525081930769</c:v>
              </c:pt>
              <c:pt idx="28">
                <c:v>8614.2400926348255</c:v>
              </c:pt>
              <c:pt idx="29">
                <c:v>33739.299466208991</c:v>
              </c:pt>
              <c:pt idx="30">
                <c:v>30868.380064466419</c:v>
              </c:pt>
              <c:pt idx="31">
                <c:v>26574.038712090529</c:v>
              </c:pt>
              <c:pt idx="32">
                <c:v>6592.4573403280792</c:v>
              </c:pt>
              <c:pt idx="33">
                <c:v>11948.363267415849</c:v>
              </c:pt>
              <c:pt idx="34">
                <c:v>42276.188021987291</c:v>
              </c:pt>
              <c:pt idx="35">
                <c:v>36954.713918522189</c:v>
              </c:pt>
              <c:pt idx="36">
                <c:v>22993.284134476329</c:v>
              </c:pt>
              <c:pt idx="37">
                <c:v>21020.205775329632</c:v>
              </c:pt>
              <c:pt idx="38">
                <c:v>-7569.8937446485306</c:v>
              </c:pt>
              <c:pt idx="39">
                <c:v>20722.744180723304</c:v>
              </c:pt>
              <c:pt idx="40">
                <c:v>-4427.0936956868118</c:v>
              </c:pt>
              <c:pt idx="41">
                <c:v>6334.1774899294178</c:v>
              </c:pt>
              <c:pt idx="42">
                <c:v>17311.620895931715</c:v>
              </c:pt>
              <c:pt idx="43">
                <c:v>-6171.0812450781323</c:v>
              </c:pt>
              <c:pt idx="44">
                <c:v>27761.887113367193</c:v>
              </c:pt>
              <c:pt idx="45">
                <c:v>-40030.758467289532</c:v>
              </c:pt>
              <c:pt idx="46">
                <c:v>28184.352547567541</c:v>
              </c:pt>
              <c:pt idx="47">
                <c:v>24360.584899159883</c:v>
              </c:pt>
              <c:pt idx="48">
                <c:v>18138.692918790686</c:v>
              </c:pt>
              <c:pt idx="49">
                <c:v>17454.947829153985</c:v>
              </c:pt>
              <c:pt idx="50">
                <c:v>20224.30072332879</c:v>
              </c:pt>
              <c:pt idx="51">
                <c:v>-14707.476011505432</c:v>
              </c:pt>
              <c:pt idx="52">
                <c:v>32664.342634475244</c:v>
              </c:pt>
              <c:pt idx="53">
                <c:v>17319.312387272672</c:v>
              </c:pt>
              <c:pt idx="54">
                <c:v>13968.175689881615</c:v>
              </c:pt>
              <c:pt idx="55">
                <c:v>-14979.178821474097</c:v>
              </c:pt>
              <c:pt idx="56">
                <c:v>27525.305448318111</c:v>
              </c:pt>
              <c:pt idx="57">
                <c:v>7754.8551107516669</c:v>
              </c:pt>
              <c:pt idx="58">
                <c:v>-18650.40478866257</c:v>
              </c:pt>
              <c:pt idx="59">
                <c:v>16107.045264539987</c:v>
              </c:pt>
              <c:pt idx="60">
                <c:v>-20581.034928970461</c:v>
              </c:pt>
              <c:pt idx="61">
                <c:v>4833.3894941668605</c:v>
              </c:pt>
              <c:pt idx="62">
                <c:v>14896.724017141101</c:v>
              </c:pt>
              <c:pt idx="63">
                <c:v>-956.18015573215416</c:v>
              </c:pt>
              <c:pt idx="64">
                <c:v>-4059.2114026648069</c:v>
              </c:pt>
              <c:pt idx="65">
                <c:v>33983.694375349311</c:v>
              </c:pt>
              <c:pt idx="66">
                <c:v>30382.033562880715</c:v>
              </c:pt>
              <c:pt idx="67">
                <c:v>26030.755238541802</c:v>
              </c:pt>
              <c:pt idx="68">
                <c:v>15037.39468459333</c:v>
              </c:pt>
              <c:pt idx="69">
                <c:v>46435.932322788423</c:v>
              </c:pt>
              <c:pt idx="70">
                <c:v>23701.741317335109</c:v>
              </c:pt>
              <c:pt idx="71">
                <c:v>22932.321592619592</c:v>
              </c:pt>
              <c:pt idx="72">
                <c:v>-36283.839552773017</c:v>
              </c:pt>
              <c:pt idx="73">
                <c:v>10830.660279945636</c:v>
              </c:pt>
              <c:pt idx="74">
                <c:v>47928.118456234442</c:v>
              </c:pt>
              <c:pt idx="75">
                <c:v>9744.8365247696911</c:v>
              </c:pt>
              <c:pt idx="76">
                <c:v>20596.955824215955</c:v>
              </c:pt>
              <c:pt idx="77">
                <c:v>-2383.1797931996425</c:v>
              </c:pt>
              <c:pt idx="78">
                <c:v>-371.62762286130419</c:v>
              </c:pt>
              <c:pt idx="79">
                <c:v>1777.045910154482</c:v>
              </c:pt>
              <c:pt idx="80">
                <c:v>1263.8820823029037</c:v>
              </c:pt>
              <c:pt idx="81">
                <c:v>24578.933074794535</c:v>
              </c:pt>
              <c:pt idx="82">
                <c:v>19218.559734028866</c:v>
              </c:pt>
              <c:pt idx="83">
                <c:v>26680.061370449544</c:v>
              </c:pt>
              <c:pt idx="84">
                <c:v>17243.298322040588</c:v>
              </c:pt>
              <c:pt idx="85">
                <c:v>-19505.017973711881</c:v>
              </c:pt>
              <c:pt idx="86">
                <c:v>8783.3289964628984</c:v>
              </c:pt>
              <c:pt idx="87">
                <c:v>42536.783549721687</c:v>
              </c:pt>
              <c:pt idx="88">
                <c:v>-10721.570533742257</c:v>
              </c:pt>
              <c:pt idx="89">
                <c:v>45238.869659305063</c:v>
              </c:pt>
              <c:pt idx="90">
                <c:v>22953.109703169685</c:v>
              </c:pt>
              <c:pt idx="91">
                <c:v>17761.994446935896</c:v>
              </c:pt>
              <c:pt idx="92">
                <c:v>17310.871317236008</c:v>
              </c:pt>
              <c:pt idx="93">
                <c:v>1906.8472066000813</c:v>
              </c:pt>
              <c:pt idx="94">
                <c:v>39311.823289921085</c:v>
              </c:pt>
              <c:pt idx="95">
                <c:v>13268.105767450723</c:v>
              </c:pt>
              <c:pt idx="96">
                <c:v>-1189.4947138625084</c:v>
              </c:pt>
              <c:pt idx="97">
                <c:v>22386.934680122795</c:v>
              </c:pt>
              <c:pt idx="98">
                <c:v>5206.7779399572919</c:v>
              </c:pt>
              <c:pt idx="99">
                <c:v>11788.304224715414</c:v>
              </c:pt>
              <c:pt idx="100">
                <c:v>28315.742693906774</c:v>
              </c:pt>
              <c:pt idx="101">
                <c:v>-214.37247523143924</c:v>
              </c:pt>
              <c:pt idx="102">
                <c:v>25396.1188339285</c:v>
              </c:pt>
              <c:pt idx="103">
                <c:v>26130.182700747348</c:v>
              </c:pt>
              <c:pt idx="104">
                <c:v>9658.7123682050424</c:v>
              </c:pt>
              <c:pt idx="105">
                <c:v>23416.552897139285</c:v>
              </c:pt>
              <c:pt idx="106">
                <c:v>9709.8089129125929</c:v>
              </c:pt>
              <c:pt idx="107">
                <c:v>-181.21071354670312</c:v>
              </c:pt>
              <c:pt idx="108">
                <c:v>13963.506302622844</c:v>
              </c:pt>
              <c:pt idx="109">
                <c:v>789.27215302843433</c:v>
              </c:pt>
              <c:pt idx="110">
                <c:v>9915.4097168739117</c:v>
              </c:pt>
              <c:pt idx="111">
                <c:v>-11857.247842284925</c:v>
              </c:pt>
              <c:pt idx="112">
                <c:v>720.98527758291129</c:v>
              </c:pt>
              <c:pt idx="113">
                <c:v>16026.566981441107</c:v>
              </c:pt>
              <c:pt idx="114">
                <c:v>40206.753624523044</c:v>
              </c:pt>
              <c:pt idx="115">
                <c:v>41095.149494667945</c:v>
              </c:pt>
              <c:pt idx="116">
                <c:v>26492.806022832792</c:v>
              </c:pt>
              <c:pt idx="117">
                <c:v>9094.4037610088908</c:v>
              </c:pt>
              <c:pt idx="118">
                <c:v>-9510.4608257073505</c:v>
              </c:pt>
              <c:pt idx="119">
                <c:v>6692.9706534859561</c:v>
              </c:pt>
              <c:pt idx="120">
                <c:v>8639.4146323472141</c:v>
              </c:pt>
              <c:pt idx="121">
                <c:v>16043.432249989872</c:v>
              </c:pt>
              <c:pt idx="122">
                <c:v>-7506.9249164948178</c:v>
              </c:pt>
              <c:pt idx="123">
                <c:v>70882.469531808631</c:v>
              </c:pt>
              <c:pt idx="124">
                <c:v>18082.589561710745</c:v>
              </c:pt>
              <c:pt idx="125">
                <c:v>13616.757209027564</c:v>
              </c:pt>
              <c:pt idx="126">
                <c:v>3445.3329652045122</c:v>
              </c:pt>
              <c:pt idx="127">
                <c:v>22413.100489642035</c:v>
              </c:pt>
              <c:pt idx="128">
                <c:v>31500.443690690197</c:v>
              </c:pt>
              <c:pt idx="129">
                <c:v>5814.5409153722339</c:v>
              </c:pt>
              <c:pt idx="130">
                <c:v>11972.884200770526</c:v>
              </c:pt>
              <c:pt idx="131">
                <c:v>-9995.0175555037004</c:v>
              </c:pt>
              <c:pt idx="132">
                <c:v>-16337.301117827172</c:v>
              </c:pt>
              <c:pt idx="133">
                <c:v>-1993.4001269040036</c:v>
              </c:pt>
              <c:pt idx="134">
                <c:v>20261.893195134842</c:v>
              </c:pt>
              <c:pt idx="135">
                <c:v>3780.8171586977387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57-46DC-B088-93491D6B9242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9'!$CG$51</c:f>
              </c:numRef>
            </c:plus>
            <c:minus>
              <c:numRef>
                <c:f>'Model 9'!$CG$51</c:f>
              </c:numRef>
            </c:minus>
          </c:errBars>
          <c:xVal>
            <c:numRef>
              <c:f>'Model 9'!$A$51:$A$51</c:f>
            </c:numRef>
          </c:xVal>
          <c:yVal>
            <c:numRef>
              <c:f>'Model 9'!$B$51:$B$51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57-46DC-B088-93491D6B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47088"/>
        <c:axId val="751647480"/>
      </c:scatterChart>
      <c:valAx>
        <c:axId val="75164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1647480"/>
        <c:crossesAt val="-100000"/>
        <c:crossBetween val="midCat"/>
      </c:valAx>
      <c:valAx>
        <c:axId val="751647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4708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A67-4C57-BA1A-0558F52A8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51648264"/>
        <c:axId val="751648656"/>
      </c:barChart>
      <c:catAx>
        <c:axId val="751648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-0.01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51648656"/>
        <c:crossesAt val="0"/>
        <c:auto val="1"/>
        <c:lblAlgn val="ctr"/>
        <c:lblOffset val="100"/>
        <c:noMultiLvlLbl val="0"/>
      </c:catAx>
      <c:valAx>
        <c:axId val="7516486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48264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-9262.8510075252943</c:v>
              </c:pt>
              <c:pt idx="1">
                <c:v>14850.469073682498</c:v>
              </c:pt>
              <c:pt idx="2">
                <c:v>15072.657304862149</c:v>
              </c:pt>
              <c:pt idx="3">
                <c:v>37654.591097139302</c:v>
              </c:pt>
              <c:pt idx="4">
                <c:v>24233.780627622662</c:v>
              </c:pt>
              <c:pt idx="5">
                <c:v>30942.872802353872</c:v>
              </c:pt>
              <c:pt idx="6">
                <c:v>13840.634615444358</c:v>
              </c:pt>
              <c:pt idx="7">
                <c:v>16547.512951708552</c:v>
              </c:pt>
              <c:pt idx="8">
                <c:v>12053.061014279678</c:v>
              </c:pt>
              <c:pt idx="9">
                <c:v>3849.678865898406</c:v>
              </c:pt>
              <c:pt idx="10">
                <c:v>-12467.138865802737</c:v>
              </c:pt>
              <c:pt idx="11">
                <c:v>8198.649770912818</c:v>
              </c:pt>
              <c:pt idx="12">
                <c:v>19471.192027226367</c:v>
              </c:pt>
              <c:pt idx="13">
                <c:v>15830.519818848063</c:v>
              </c:pt>
              <c:pt idx="14">
                <c:v>-1276.4925154129178</c:v>
              </c:pt>
              <c:pt idx="15">
                <c:v>7968.5228049268098</c:v>
              </c:pt>
              <c:pt idx="16">
                <c:v>36727.106306183377</c:v>
              </c:pt>
              <c:pt idx="17">
                <c:v>39889.206186653275</c:v>
              </c:pt>
              <c:pt idx="18">
                <c:v>16409.34166140038</c:v>
              </c:pt>
              <c:pt idx="19">
                <c:v>19791.377371700684</c:v>
              </c:pt>
              <c:pt idx="20">
                <c:v>-7600.4954436418429</c:v>
              </c:pt>
              <c:pt idx="21">
                <c:v>14616.047855448311</c:v>
              </c:pt>
              <c:pt idx="22">
                <c:v>9761.6768499359732</c:v>
              </c:pt>
              <c:pt idx="23">
                <c:v>38560.464681777899</c:v>
              </c:pt>
              <c:pt idx="24">
                <c:v>15126.453314317123</c:v>
              </c:pt>
              <c:pt idx="25">
                <c:v>28691.219170814184</c:v>
              </c:pt>
              <c:pt idx="26">
                <c:v>9391.5421147734214</c:v>
              </c:pt>
              <c:pt idx="27">
                <c:v>24827.525081930769</c:v>
              </c:pt>
              <c:pt idx="28">
                <c:v>8614.2400926348255</c:v>
              </c:pt>
              <c:pt idx="29">
                <c:v>33739.299466208991</c:v>
              </c:pt>
              <c:pt idx="30">
                <c:v>30868.380064466419</c:v>
              </c:pt>
              <c:pt idx="31">
                <c:v>26574.038712090529</c:v>
              </c:pt>
              <c:pt idx="32">
                <c:v>6592.4573403280792</c:v>
              </c:pt>
              <c:pt idx="33">
                <c:v>11948.363267415849</c:v>
              </c:pt>
              <c:pt idx="34">
                <c:v>42276.188021987291</c:v>
              </c:pt>
              <c:pt idx="35">
                <c:v>36954.713918522189</c:v>
              </c:pt>
              <c:pt idx="36">
                <c:v>22993.284134476329</c:v>
              </c:pt>
              <c:pt idx="37">
                <c:v>21020.205775329632</c:v>
              </c:pt>
              <c:pt idx="38">
                <c:v>-7569.8937446485306</c:v>
              </c:pt>
              <c:pt idx="39">
                <c:v>20722.744180723304</c:v>
              </c:pt>
              <c:pt idx="40">
                <c:v>-4427.0936956868118</c:v>
              </c:pt>
              <c:pt idx="41">
                <c:v>6334.1774899294178</c:v>
              </c:pt>
              <c:pt idx="42">
                <c:v>17311.620895931715</c:v>
              </c:pt>
              <c:pt idx="43">
                <c:v>-6171.0812450781323</c:v>
              </c:pt>
              <c:pt idx="44">
                <c:v>27761.887113367193</c:v>
              </c:pt>
              <c:pt idx="45">
                <c:v>-40030.758467289532</c:v>
              </c:pt>
              <c:pt idx="46">
                <c:v>28184.352547567541</c:v>
              </c:pt>
              <c:pt idx="47">
                <c:v>24360.584899159883</c:v>
              </c:pt>
              <c:pt idx="48">
                <c:v>18138.692918790686</c:v>
              </c:pt>
              <c:pt idx="49">
                <c:v>17454.947829153985</c:v>
              </c:pt>
              <c:pt idx="50">
                <c:v>20224.30072332879</c:v>
              </c:pt>
              <c:pt idx="51">
                <c:v>-14707.476011505432</c:v>
              </c:pt>
              <c:pt idx="52">
                <c:v>32664.342634475244</c:v>
              </c:pt>
              <c:pt idx="53">
                <c:v>17319.312387272672</c:v>
              </c:pt>
              <c:pt idx="54">
                <c:v>13968.175689881615</c:v>
              </c:pt>
              <c:pt idx="55">
                <c:v>-14979.178821474097</c:v>
              </c:pt>
              <c:pt idx="56">
                <c:v>27525.305448318111</c:v>
              </c:pt>
              <c:pt idx="57">
                <c:v>7754.8551107516669</c:v>
              </c:pt>
              <c:pt idx="58">
                <c:v>-18650.40478866257</c:v>
              </c:pt>
              <c:pt idx="59">
                <c:v>16107.045264539987</c:v>
              </c:pt>
              <c:pt idx="60">
                <c:v>-20581.034928970461</c:v>
              </c:pt>
              <c:pt idx="61">
                <c:v>4833.3894941668605</c:v>
              </c:pt>
              <c:pt idx="62">
                <c:v>14896.724017141101</c:v>
              </c:pt>
              <c:pt idx="63">
                <c:v>-956.18015573215416</c:v>
              </c:pt>
              <c:pt idx="64">
                <c:v>-4059.2114026648069</c:v>
              </c:pt>
              <c:pt idx="65">
                <c:v>33983.694375349311</c:v>
              </c:pt>
              <c:pt idx="66">
                <c:v>30382.033562880715</c:v>
              </c:pt>
              <c:pt idx="67">
                <c:v>26030.755238541802</c:v>
              </c:pt>
              <c:pt idx="68">
                <c:v>15037.39468459333</c:v>
              </c:pt>
              <c:pt idx="69">
                <c:v>46435.932322788423</c:v>
              </c:pt>
              <c:pt idx="70">
                <c:v>23701.741317335109</c:v>
              </c:pt>
              <c:pt idx="71">
                <c:v>22932.321592619592</c:v>
              </c:pt>
              <c:pt idx="72">
                <c:v>-36283.839552773017</c:v>
              </c:pt>
              <c:pt idx="73">
                <c:v>10830.660279945636</c:v>
              </c:pt>
              <c:pt idx="74">
                <c:v>47928.118456234442</c:v>
              </c:pt>
              <c:pt idx="75">
                <c:v>9744.8365247696911</c:v>
              </c:pt>
              <c:pt idx="76">
                <c:v>20596.955824215955</c:v>
              </c:pt>
              <c:pt idx="77">
                <c:v>-2383.1797931996425</c:v>
              </c:pt>
              <c:pt idx="78">
                <c:v>-371.62762286130419</c:v>
              </c:pt>
              <c:pt idx="79">
                <c:v>1777.045910154482</c:v>
              </c:pt>
              <c:pt idx="80">
                <c:v>1263.8820823029037</c:v>
              </c:pt>
              <c:pt idx="81">
                <c:v>24578.933074794535</c:v>
              </c:pt>
              <c:pt idx="82">
                <c:v>19218.559734028866</c:v>
              </c:pt>
              <c:pt idx="83">
                <c:v>26680.061370449544</c:v>
              </c:pt>
              <c:pt idx="84">
                <c:v>17243.298322040588</c:v>
              </c:pt>
              <c:pt idx="85">
                <c:v>-19505.017973711881</c:v>
              </c:pt>
              <c:pt idx="86">
                <c:v>8783.3289964628984</c:v>
              </c:pt>
              <c:pt idx="87">
                <c:v>42536.783549721687</c:v>
              </c:pt>
              <c:pt idx="88">
                <c:v>-10721.570533742257</c:v>
              </c:pt>
              <c:pt idx="89">
                <c:v>45238.869659305063</c:v>
              </c:pt>
              <c:pt idx="90">
                <c:v>22953.109703169685</c:v>
              </c:pt>
              <c:pt idx="91">
                <c:v>17761.994446935896</c:v>
              </c:pt>
              <c:pt idx="92">
                <c:v>17310.871317236008</c:v>
              </c:pt>
              <c:pt idx="93">
                <c:v>1906.8472066000813</c:v>
              </c:pt>
              <c:pt idx="94">
                <c:v>39311.823289921085</c:v>
              </c:pt>
              <c:pt idx="95">
                <c:v>13268.105767450723</c:v>
              </c:pt>
              <c:pt idx="96">
                <c:v>-1189.4947138625084</c:v>
              </c:pt>
              <c:pt idx="97">
                <c:v>22386.934680122795</c:v>
              </c:pt>
              <c:pt idx="98">
                <c:v>5206.7779399572919</c:v>
              </c:pt>
              <c:pt idx="99">
                <c:v>11788.304224715414</c:v>
              </c:pt>
              <c:pt idx="100">
                <c:v>28315.742693906774</c:v>
              </c:pt>
              <c:pt idx="101">
                <c:v>-214.37247523143924</c:v>
              </c:pt>
              <c:pt idx="102">
                <c:v>25396.1188339285</c:v>
              </c:pt>
              <c:pt idx="103">
                <c:v>26130.182700747348</c:v>
              </c:pt>
              <c:pt idx="104">
                <c:v>9658.7123682050424</c:v>
              </c:pt>
              <c:pt idx="105">
                <c:v>23416.552897139285</c:v>
              </c:pt>
              <c:pt idx="106">
                <c:v>9709.8089129125929</c:v>
              </c:pt>
              <c:pt idx="107">
                <c:v>-181.21071354670312</c:v>
              </c:pt>
              <c:pt idx="108">
                <c:v>13963.506302622844</c:v>
              </c:pt>
              <c:pt idx="109">
                <c:v>789.27215302843433</c:v>
              </c:pt>
              <c:pt idx="110">
                <c:v>9915.4097168739117</c:v>
              </c:pt>
              <c:pt idx="111">
                <c:v>-11857.247842284925</c:v>
              </c:pt>
              <c:pt idx="112">
                <c:v>720.98527758291129</c:v>
              </c:pt>
              <c:pt idx="113">
                <c:v>16026.566981441107</c:v>
              </c:pt>
              <c:pt idx="114">
                <c:v>40206.753624523044</c:v>
              </c:pt>
              <c:pt idx="115">
                <c:v>41095.149494667945</c:v>
              </c:pt>
              <c:pt idx="116">
                <c:v>26492.806022832792</c:v>
              </c:pt>
              <c:pt idx="117">
                <c:v>9094.4037610088908</c:v>
              </c:pt>
              <c:pt idx="118">
                <c:v>-9510.4608257073505</c:v>
              </c:pt>
              <c:pt idx="119">
                <c:v>6692.9706534859561</c:v>
              </c:pt>
              <c:pt idx="120">
                <c:v>8639.4146323472141</c:v>
              </c:pt>
              <c:pt idx="121">
                <c:v>16043.432249989872</c:v>
              </c:pt>
              <c:pt idx="122">
                <c:v>-7506.9249164948178</c:v>
              </c:pt>
              <c:pt idx="123">
                <c:v>70882.469531808631</c:v>
              </c:pt>
              <c:pt idx="124">
                <c:v>18082.589561710745</c:v>
              </c:pt>
              <c:pt idx="125">
                <c:v>13616.757209027564</c:v>
              </c:pt>
              <c:pt idx="126">
                <c:v>3445.3329652045122</c:v>
              </c:pt>
              <c:pt idx="127">
                <c:v>22413.100489642035</c:v>
              </c:pt>
              <c:pt idx="128">
                <c:v>31500.443690690197</c:v>
              </c:pt>
              <c:pt idx="129">
                <c:v>5814.5409153722339</c:v>
              </c:pt>
              <c:pt idx="130">
                <c:v>11972.884200770526</c:v>
              </c:pt>
              <c:pt idx="131">
                <c:v>-9995.0175555037004</c:v>
              </c:pt>
              <c:pt idx="132">
                <c:v>-16337.301117827172</c:v>
              </c:pt>
              <c:pt idx="133">
                <c:v>-1993.4001269040036</c:v>
              </c:pt>
              <c:pt idx="134">
                <c:v>20261.893195134842</c:v>
              </c:pt>
              <c:pt idx="135">
                <c:v>3780.8171586977387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0B-493A-82F4-00E18F5B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49440"/>
        <c:axId val="751649832"/>
      </c:scatterChart>
      <c:valAx>
        <c:axId val="75164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1649832"/>
        <c:crossesAt val="-100000"/>
        <c:crossBetween val="midCat"/>
      </c:valAx>
      <c:valAx>
        <c:axId val="7516498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49440"/>
        <c:crossesAt val="-600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-720,000</c:v>
              </c:pt>
              <c:pt idx="1">
                <c:v>-648,000</c:v>
              </c:pt>
              <c:pt idx="2">
                <c:v>-576,000</c:v>
              </c:pt>
              <c:pt idx="3">
                <c:v>-504,000</c:v>
              </c:pt>
              <c:pt idx="4">
                <c:v>-432,000</c:v>
              </c:pt>
              <c:pt idx="5">
                <c:v>-360,000</c:v>
              </c:pt>
              <c:pt idx="6">
                <c:v>-288,000</c:v>
              </c:pt>
              <c:pt idx="7">
                <c:v>-216,000</c:v>
              </c:pt>
              <c:pt idx="8">
                <c:v>-144,000</c:v>
              </c:pt>
              <c:pt idx="9">
                <c:v>-72,000</c:v>
              </c:pt>
              <c:pt idx="10">
                <c:v>0</c:v>
              </c:pt>
              <c:pt idx="11">
                <c:v>72,000</c:v>
              </c:pt>
              <c:pt idx="12">
                <c:v>144,000</c:v>
              </c:pt>
              <c:pt idx="13">
                <c:v>216,000</c:v>
              </c:pt>
              <c:pt idx="14">
                <c:v>288,000</c:v>
              </c:pt>
              <c:pt idx="15">
                <c:v>360,000</c:v>
              </c:pt>
              <c:pt idx="16">
                <c:v>432,000</c:v>
              </c:pt>
              <c:pt idx="17">
                <c:v>504,000</c:v>
              </c:pt>
              <c:pt idx="18">
                <c:v>576,000</c:v>
              </c:pt>
              <c:pt idx="19">
                <c:v>648,000</c:v>
              </c:pt>
              <c:pt idx="20">
                <c:v>720,000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4</c:v>
              </c:pt>
              <c:pt idx="10">
                <c:v>126</c:v>
              </c:pt>
              <c:pt idx="11">
                <c:v>4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B21-40C4-9617-49670FF6FC2C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-720,000</c:v>
              </c:pt>
              <c:pt idx="1">
                <c:v>-648,000</c:v>
              </c:pt>
              <c:pt idx="2">
                <c:v>-576,000</c:v>
              </c:pt>
              <c:pt idx="3">
                <c:v>-504,000</c:v>
              </c:pt>
              <c:pt idx="4">
                <c:v>-432,000</c:v>
              </c:pt>
              <c:pt idx="5">
                <c:v>-360,000</c:v>
              </c:pt>
              <c:pt idx="6">
                <c:v>-288,000</c:v>
              </c:pt>
              <c:pt idx="7">
                <c:v>-216,000</c:v>
              </c:pt>
              <c:pt idx="8">
                <c:v>-144,000</c:v>
              </c:pt>
              <c:pt idx="9">
                <c:v>-72,000</c:v>
              </c:pt>
              <c:pt idx="10">
                <c:v>0</c:v>
              </c:pt>
              <c:pt idx="11">
                <c:v>72,000</c:v>
              </c:pt>
              <c:pt idx="12">
                <c:v>144,000</c:v>
              </c:pt>
              <c:pt idx="13">
                <c:v>216,000</c:v>
              </c:pt>
              <c:pt idx="14">
                <c:v>288,000</c:v>
              </c:pt>
              <c:pt idx="15">
                <c:v>360,000</c:v>
              </c:pt>
              <c:pt idx="16">
                <c:v>432,000</c:v>
              </c:pt>
              <c:pt idx="17">
                <c:v>504,000</c:v>
              </c:pt>
              <c:pt idx="18">
                <c:v>576,000</c:v>
              </c:pt>
              <c:pt idx="19">
                <c:v>648,000</c:v>
              </c:pt>
              <c:pt idx="20">
                <c:v>720,000</c:v>
              </c:pt>
            </c:strLit>
          </c:cat>
          <c:val>
            <c:numLit>
              <c:formatCode>General</c:formatCode>
              <c:ptCount val="21"/>
              <c:pt idx="0">
                <c:v>1.1307316080070318E-23</c:v>
              </c:pt>
              <c:pt idx="1">
                <c:v>6.5966079447537853E-19</c:v>
              </c:pt>
              <c:pt idx="2">
                <c:v>1.1658615786268911E-14</c:v>
              </c:pt>
              <c:pt idx="3">
                <c:v>6.2633833035553183E-11</c:v>
              </c:pt>
              <c:pt idx="4">
                <c:v>1.0277224683182445E-7</c:v>
              </c:pt>
              <c:pt idx="5">
                <c:v>5.1857737587615518E-5</c:v>
              </c:pt>
              <c:pt idx="6">
                <c:v>8.1263287744152458E-3</c:v>
              </c:pt>
              <c:pt idx="7">
                <c:v>0.40099346136890668</c:v>
              </c:pt>
              <c:pt idx="8">
                <c:v>6.345351272780726</c:v>
              </c:pt>
              <c:pt idx="9">
                <c:v>32.872667819918803</c:v>
              </c:pt>
              <c:pt idx="10">
                <c:v>56.745618313169352</c:v>
              </c:pt>
              <c:pt idx="11">
                <c:v>32.872667819918803</c:v>
              </c:pt>
              <c:pt idx="12">
                <c:v>6.3453512727807322</c:v>
              </c:pt>
              <c:pt idx="13">
                <c:v>0.40099346136889835</c:v>
              </c:pt>
              <c:pt idx="14">
                <c:v>8.1263287744093304E-3</c:v>
              </c:pt>
              <c:pt idx="15">
                <c:v>5.1857737588534292E-5</c:v>
              </c:pt>
              <c:pt idx="16">
                <c:v>1.0277224760102399E-7</c:v>
              </c:pt>
              <c:pt idx="17">
                <c:v>6.2613025875180028E-11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B21-40C4-9617-49670FF6F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650616"/>
        <c:axId val="751651008"/>
      </c:barChart>
      <c:catAx>
        <c:axId val="75165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1008"/>
        <c:crosses val="autoZero"/>
        <c:auto val="1"/>
        <c:lblAlgn val="ctr"/>
        <c:lblOffset val="100"/>
        <c:noMultiLvlLbl val="0"/>
      </c:catAx>
      <c:valAx>
        <c:axId val="7516510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5061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-0.91173549252963249</c:v>
              </c:pt>
              <c:pt idx="1">
                <c:v>-0.64660078569164947</c:v>
              </c:pt>
              <c:pt idx="2">
                <c:v>-0.57848925146998031</c:v>
              </c:pt>
              <c:pt idx="3">
                <c:v>-0.57147677277727027</c:v>
              </c:pt>
              <c:pt idx="4">
                <c:v>-0.53441889482902827</c:v>
              </c:pt>
              <c:pt idx="5">
                <c:v>-0.51036808231814157</c:v>
              </c:pt>
              <c:pt idx="6">
                <c:v>-0.49086559056439877</c:v>
              </c:pt>
              <c:pt idx="7">
                <c:v>-0.47889297962391536</c:v>
              </c:pt>
              <c:pt idx="8">
                <c:v>-0.4552505927703186</c:v>
              </c:pt>
              <c:pt idx="9">
                <c:v>-0.44689175471990139</c:v>
              </c:pt>
              <c:pt idx="10">
                <c:v>-0.40389301359582752</c:v>
              </c:pt>
              <c:pt idx="11">
                <c:v>-0.39844169980698357</c:v>
              </c:pt>
              <c:pt idx="12">
                <c:v>-0.39346005404182982</c:v>
              </c:pt>
              <c:pt idx="13">
                <c:v>-0.38703756186258698</c:v>
              </c:pt>
              <c:pt idx="14">
                <c:v>-0.38669054122411367</c:v>
              </c:pt>
              <c:pt idx="15">
                <c:v>-0.38320521609721053</c:v>
              </c:pt>
              <c:pt idx="16">
                <c:v>-0.37337605899871651</c:v>
              </c:pt>
              <c:pt idx="17">
                <c:v>-0.36349280696646491</c:v>
              </c:pt>
              <c:pt idx="18">
                <c:v>-0.35597281028004446</c:v>
              </c:pt>
              <c:pt idx="19">
                <c:v>-0.34368556223420094</c:v>
              </c:pt>
              <c:pt idx="20">
                <c:v>-0.33643071384017287</c:v>
              </c:pt>
              <c:pt idx="21">
                <c:v>-0.33464540066956833</c:v>
              </c:pt>
              <c:pt idx="22">
                <c:v>-0.32582521991867169</c:v>
              </c:pt>
              <c:pt idx="23">
                <c:v>-0.3157834149938305</c:v>
              </c:pt>
              <c:pt idx="24">
                <c:v>-0.30720770455333396</c:v>
              </c:pt>
              <c:pt idx="25">
                <c:v>-0.30671873267037419</c:v>
              </c:pt>
              <c:pt idx="26">
                <c:v>-0.30448360194990243</c:v>
              </c:pt>
              <c:pt idx="27">
                <c:v>-0.29737379496295735</c:v>
              </c:pt>
              <c:pt idx="28">
                <c:v>-0.29309066053020805</c:v>
              </c:pt>
              <c:pt idx="29">
                <c:v>-0.28644569909158124</c:v>
              </c:pt>
              <c:pt idx="30">
                <c:v>-0.28523680294963116</c:v>
              </c:pt>
              <c:pt idx="31">
                <c:v>-0.28430865339621963</c:v>
              </c:pt>
              <c:pt idx="32">
                <c:v>-0.27613024160698285</c:v>
              </c:pt>
              <c:pt idx="33">
                <c:v>-0.27486544675479924</c:v>
              </c:pt>
              <c:pt idx="34">
                <c:v>-0.26988196230897032</c:v>
              </c:pt>
              <c:pt idx="35">
                <c:v>-0.26557655429701521</c:v>
              </c:pt>
              <c:pt idx="36">
                <c:v>-0.2633431778341106</c:v>
              </c:pt>
              <c:pt idx="37">
                <c:v>-0.2438264800961446</c:v>
              </c:pt>
              <c:pt idx="38">
                <c:v>-0.24205131360305837</c:v>
              </c:pt>
              <c:pt idx="39">
                <c:v>-0.23723310721161406</c:v>
              </c:pt>
              <c:pt idx="40">
                <c:v>-0.23179855105290587</c:v>
              </c:pt>
              <c:pt idx="41">
                <c:v>-0.23138325392472259</c:v>
              </c:pt>
              <c:pt idx="42">
                <c:v>-0.22557633240896419</c:v>
              </c:pt>
              <c:pt idx="43">
                <c:v>-0.22557271923224964</c:v>
              </c:pt>
              <c:pt idx="44">
                <c:v>-0.22419564773374465</c:v>
              </c:pt>
              <c:pt idx="45">
                <c:v>-0.22218516720798523</c:v>
              </c:pt>
              <c:pt idx="46">
                <c:v>-0.22067546231994478</c:v>
              </c:pt>
              <c:pt idx="47">
                <c:v>-0.21551381613991136</c:v>
              </c:pt>
              <c:pt idx="48">
                <c:v>-0.21395519645941782</c:v>
              </c:pt>
              <c:pt idx="49">
                <c:v>-0.21094201836087742</c:v>
              </c:pt>
              <c:pt idx="50">
                <c:v>-0.21083836836829983</c:v>
              </c:pt>
              <c:pt idx="51">
                <c:v>-0.20620481854275013</c:v>
              </c:pt>
              <c:pt idx="52">
                <c:v>-0.20484125012313012</c:v>
              </c:pt>
              <c:pt idx="53">
                <c:v>-0.20405613365844943</c:v>
              </c:pt>
              <c:pt idx="54">
                <c:v>-0.20375165311204035</c:v>
              </c:pt>
              <c:pt idx="55">
                <c:v>-0.20201715898700714</c:v>
              </c:pt>
              <c:pt idx="56">
                <c:v>-0.19573954384528872</c:v>
              </c:pt>
              <c:pt idx="57">
                <c:v>-0.18214568316056462</c:v>
              </c:pt>
              <c:pt idx="58">
                <c:v>-0.18162696477475146</c:v>
              </c:pt>
              <c:pt idx="59">
                <c:v>-0.1793236652826706</c:v>
              </c:pt>
              <c:pt idx="60">
                <c:v>-0.1782334286755978</c:v>
              </c:pt>
              <c:pt idx="61">
                <c:v>-0.1694452310314204</c:v>
              </c:pt>
              <c:pt idx="62">
                <c:v>-0.16797026288494687</c:v>
              </c:pt>
              <c:pt idx="63">
                <c:v>-0.16665043738489804</c:v>
              </c:pt>
              <c:pt idx="64">
                <c:v>-0.14827887988307217</c:v>
              </c:pt>
              <c:pt idx="65">
                <c:v>-0.1453869440159784</c:v>
              </c:pt>
              <c:pt idx="66">
                <c:v>-0.14271611346664431</c:v>
              </c:pt>
              <c:pt idx="67">
                <c:v>-0.13772945825772392</c:v>
              </c:pt>
              <c:pt idx="68">
                <c:v>-0.13110190934936727</c:v>
              </c:pt>
              <c:pt idx="69">
                <c:v>-0.12489016951614992</c:v>
              </c:pt>
              <c:pt idx="70">
                <c:v>-0.12346857361245871</c:v>
              </c:pt>
              <c:pt idx="71">
                <c:v>-0.1211460601700414</c:v>
              </c:pt>
              <c:pt idx="72">
                <c:v>-0.11039799645378399</c:v>
              </c:pt>
              <c:pt idx="73">
                <c:v>-0.11027685412944516</c:v>
              </c:pt>
              <c:pt idx="74">
                <c:v>-0.10897009672455277</c:v>
              </c:pt>
              <c:pt idx="75">
                <c:v>-0.10686641913612972</c:v>
              </c:pt>
              <c:pt idx="76">
                <c:v>-0.10617071590673517</c:v>
              </c:pt>
              <c:pt idx="77">
                <c:v>-0.10609506492010236</c:v>
              </c:pt>
              <c:pt idx="78">
                <c:v>-0.10296091449470728</c:v>
              </c:pt>
              <c:pt idx="79">
                <c:v>-9.201078146746644E-2</c:v>
              </c:pt>
              <c:pt idx="80">
                <c:v>-8.3275012470253679E-2</c:v>
              </c:pt>
              <c:pt idx="81">
                <c:v>-7.8558356268309065E-2</c:v>
              </c:pt>
              <c:pt idx="82">
                <c:v>-7.2229454913067218E-2</c:v>
              </c:pt>
              <c:pt idx="83">
                <c:v>-6.0580591264347616E-2</c:v>
              </c:pt>
              <c:pt idx="84">
                <c:v>-5.6937254519981731E-2</c:v>
              </c:pt>
              <c:pt idx="85">
                <c:v>-4.8031753480367291E-2</c:v>
              </c:pt>
              <c:pt idx="86">
                <c:v>-2.7592538202316077E-2</c:v>
              </c:pt>
              <c:pt idx="87">
                <c:v>-2.5335932867970659E-2</c:v>
              </c:pt>
              <c:pt idx="88">
                <c:v>-2.5242469250752065E-2</c:v>
              </c:pt>
              <c:pt idx="89">
                <c:v>-2.408142840007366E-2</c:v>
              </c:pt>
              <c:pt idx="90">
                <c:v>-2.297555341594219E-2</c:v>
              </c:pt>
              <c:pt idx="91">
                <c:v>-2.1880970039403543E-2</c:v>
              </c:pt>
              <c:pt idx="92">
                <c:v>-1.5547575181828779E-2</c:v>
              </c:pt>
              <c:pt idx="93">
                <c:v>-1.2091697138229914E-2</c:v>
              </c:pt>
              <c:pt idx="94">
                <c:v>-1.4531123192179022E-3</c:v>
              </c:pt>
              <c:pt idx="95">
                <c:v>1.0327804717534418E-2</c:v>
              </c:pt>
              <c:pt idx="96">
                <c:v>2.2844950820534931E-2</c:v>
              </c:pt>
              <c:pt idx="97">
                <c:v>2.3316214299352558E-2</c:v>
              </c:pt>
              <c:pt idx="98">
                <c:v>2.5297449014413723E-2</c:v>
              </c:pt>
              <c:pt idx="99">
                <c:v>3.6602985886615542E-2</c:v>
              </c:pt>
              <c:pt idx="100">
                <c:v>3.9358393565218509E-2</c:v>
              </c:pt>
              <c:pt idx="101">
                <c:v>4.0985953596821605E-2</c:v>
              </c:pt>
              <c:pt idx="102">
                <c:v>5.1291634303346843E-2</c:v>
              </c:pt>
              <c:pt idx="103">
                <c:v>5.8571480488950306E-2</c:v>
              </c:pt>
              <c:pt idx="104">
                <c:v>7.7376147416974683E-2</c:v>
              </c:pt>
              <c:pt idx="105">
                <c:v>9.6483097058650505E-2</c:v>
              </c:pt>
              <c:pt idx="106">
                <c:v>0.11612284592691832</c:v>
              </c:pt>
              <c:pt idx="107">
                <c:v>0.11724671235244265</c:v>
              </c:pt>
              <c:pt idx="108">
                <c:v>0.12740918509918378</c:v>
              </c:pt>
              <c:pt idx="109">
                <c:v>0.16551213192897768</c:v>
              </c:pt>
              <c:pt idx="110">
                <c:v>0.1674694836490013</c:v>
              </c:pt>
              <c:pt idx="111">
                <c:v>0.17120092934416722</c:v>
              </c:pt>
              <c:pt idx="112">
                <c:v>0.17328572100053094</c:v>
              </c:pt>
              <c:pt idx="113">
                <c:v>0.18399797119053166</c:v>
              </c:pt>
              <c:pt idx="114">
                <c:v>0.18961844388575871</c:v>
              </c:pt>
              <c:pt idx="115">
                <c:v>0.20576881376538314</c:v>
              </c:pt>
              <c:pt idx="116">
                <c:v>0.20733605767645533</c:v>
              </c:pt>
              <c:pt idx="117">
                <c:v>0.21163248656862338</c:v>
              </c:pt>
              <c:pt idx="118">
                <c:v>0.21908896775190304</c:v>
              </c:pt>
              <c:pt idx="119">
                <c:v>0.22631308337482978</c:v>
              </c:pt>
              <c:pt idx="120">
                <c:v>0.24306808884936321</c:v>
              </c:pt>
              <c:pt idx="121">
                <c:v>0.2457750330429051</c:v>
              </c:pt>
              <c:pt idx="122">
                <c:v>0.24664787705278296</c:v>
              </c:pt>
              <c:pt idx="123">
                <c:v>0.27120574560361738</c:v>
              </c:pt>
              <c:pt idx="124">
                <c:v>0.27673512578173903</c:v>
              </c:pt>
              <c:pt idx="125">
                <c:v>0.27932358241289706</c:v>
              </c:pt>
              <c:pt idx="126">
                <c:v>0.28757828589078321</c:v>
              </c:pt>
              <c:pt idx="127">
                <c:v>0.33046489682873836</c:v>
              </c:pt>
              <c:pt idx="128">
                <c:v>0.33506532098787289</c:v>
              </c:pt>
              <c:pt idx="129">
                <c:v>0.38296531468739831</c:v>
              </c:pt>
              <c:pt idx="130">
                <c:v>0.6028418556971411</c:v>
              </c:pt>
              <c:pt idx="131">
                <c:v>0.62854260564802633</c:v>
              </c:pt>
              <c:pt idx="132">
                <c:v>1.2281071792633151</c:v>
              </c:pt>
              <c:pt idx="133">
                <c:v>1.3193789064333914</c:v>
              </c:pt>
              <c:pt idx="134">
                <c:v>2.0386812156093388</c:v>
              </c:pt>
              <c:pt idx="135">
                <c:v>10.852787643077864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3D-4F68-8E53-D3854C35560D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3D-4F68-8E53-D3854C355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1792"/>
        <c:axId val="751652184"/>
      </c:scatterChart>
      <c:valAx>
        <c:axId val="75165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51652184"/>
        <c:crosses val="autoZero"/>
        <c:crossBetween val="midCat"/>
        <c:majorUnit val="1"/>
      </c:valAx>
      <c:valAx>
        <c:axId val="751652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51651792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EBITDA_Margin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-7.7149426348448957E-2</c:v>
              </c:pt>
              <c:pt idx="1">
                <c:v>-4.3202941148065041E-2</c:v>
              </c:pt>
              <c:pt idx="2">
                <c:v>-4.0006784613153233E-2</c:v>
              </c:pt>
              <c:pt idx="3">
                <c:v>0.19263254750238168</c:v>
              </c:pt>
              <c:pt idx="4">
                <c:v>0.21546212246659341</c:v>
              </c:pt>
              <c:pt idx="5">
                <c:v>0.36045472818525676</c:v>
              </c:pt>
              <c:pt idx="6">
                <c:v>5.2352119966745631E-2</c:v>
              </c:pt>
              <c:pt idx="7">
                <c:v>0.2095776850470347</c:v>
              </c:pt>
              <c:pt idx="8">
                <c:v>-9.7116792431580154E-2</c:v>
              </c:pt>
              <c:pt idx="9">
                <c:v>-9.5939818062313938E-3</c:v>
              </c:pt>
              <c:pt idx="10">
                <c:v>-8.3431879773343209E-2</c:v>
              </c:pt>
              <c:pt idx="11">
                <c:v>-5.2773514104278572E-2</c:v>
              </c:pt>
              <c:pt idx="12">
                <c:v>0.14979331543244773</c:v>
              </c:pt>
              <c:pt idx="13">
                <c:v>0.18834804692223969</c:v>
              </c:pt>
              <c:pt idx="14">
                <c:v>-0.148054296892001</c:v>
              </c:pt>
              <c:pt idx="15">
                <c:v>-6.748499114904602E-2</c:v>
              </c:pt>
              <c:pt idx="16">
                <c:v>0.43761536213199226</c:v>
              </c:pt>
              <c:pt idx="17">
                <c:v>0.25324523902059848</c:v>
              </c:pt>
              <c:pt idx="18">
                <c:v>4.5932971932313299E-2</c:v>
              </c:pt>
              <c:pt idx="19">
                <c:v>4.9642175244845543E-2</c:v>
              </c:pt>
              <c:pt idx="20">
                <c:v>-0.29354885163447586</c:v>
              </c:pt>
              <c:pt idx="21">
                <c:v>-5.8508501807470879E-2</c:v>
              </c:pt>
              <c:pt idx="22">
                <c:v>-0.20314882317894153</c:v>
              </c:pt>
              <c:pt idx="23">
                <c:v>0.24663092218361932</c:v>
              </c:pt>
              <c:pt idx="24">
                <c:v>-4.4693393384950028E-2</c:v>
              </c:pt>
              <c:pt idx="25">
                <c:v>0.19488262938976889</c:v>
              </c:pt>
              <c:pt idx="26">
                <c:v>-6.6416225436546669E-2</c:v>
              </c:pt>
              <c:pt idx="27">
                <c:v>0.13823535382241892</c:v>
              </c:pt>
              <c:pt idx="28">
                <c:v>-0.18767712021459937</c:v>
              </c:pt>
              <c:pt idx="29">
                <c:v>0.34715525554484089</c:v>
              </c:pt>
              <c:pt idx="30">
                <c:v>0.25035919713763116</c:v>
              </c:pt>
              <c:pt idx="31">
                <c:v>0.1336569982156936</c:v>
              </c:pt>
              <c:pt idx="32">
                <c:v>-0.29694347402076365</c:v>
              </c:pt>
              <c:pt idx="33">
                <c:v>-3.383291636465665E-2</c:v>
              </c:pt>
              <c:pt idx="34">
                <c:v>0.50062601249283711</c:v>
              </c:pt>
              <c:pt idx="35">
                <c:v>0.30666060593348987</c:v>
              </c:pt>
              <c:pt idx="36">
                <c:v>-0.42935893194247121</c:v>
              </c:pt>
              <c:pt idx="37">
                <c:v>2.8356900667701995E-2</c:v>
              </c:pt>
              <c:pt idx="38">
                <c:v>0.25307575733177318</c:v>
              </c:pt>
              <c:pt idx="39">
                <c:v>3.0305247390167545E-2</c:v>
              </c:pt>
              <c:pt idx="40">
                <c:v>-0.15957917798215387</c:v>
              </c:pt>
              <c:pt idx="41">
                <c:v>0.31101734086808713</c:v>
              </c:pt>
              <c:pt idx="42">
                <c:v>0.11518518267148996</c:v>
              </c:pt>
              <c:pt idx="43">
                <c:v>-0.38988999968660876</c:v>
              </c:pt>
              <c:pt idx="44">
                <c:v>0.3204203799588089</c:v>
              </c:pt>
              <c:pt idx="45">
                <c:v>-1.4617596107773396</c:v>
              </c:pt>
              <c:pt idx="46">
                <c:v>6.1528731478135174E-2</c:v>
              </c:pt>
              <c:pt idx="47">
                <c:v>0.23790822653989252</c:v>
              </c:pt>
              <c:pt idx="48">
                <c:v>0.33725429140417862</c:v>
              </c:pt>
              <c:pt idx="49">
                <c:v>2.6946351966333371E-2</c:v>
              </c:pt>
              <c:pt idx="50">
                <c:v>0.1855197460953957</c:v>
              </c:pt>
              <c:pt idx="51">
                <c:v>-0.20080926173185265</c:v>
              </c:pt>
              <c:pt idx="52">
                <c:v>0.28234674777725782</c:v>
              </c:pt>
              <c:pt idx="53">
                <c:v>-0.1616257708135406</c:v>
              </c:pt>
              <c:pt idx="54">
                <c:v>4.7195455613744906E-2</c:v>
              </c:pt>
              <c:pt idx="55">
                <c:v>-0.32206534861783442</c:v>
              </c:pt>
              <c:pt idx="56">
                <c:v>0.1310568696990225</c:v>
              </c:pt>
              <c:pt idx="57">
                <c:v>-0.1280555922593665</c:v>
              </c:pt>
              <c:pt idx="58">
                <c:v>-0.13064671777998982</c:v>
              </c:pt>
              <c:pt idx="59">
                <c:v>4.2780837645805925E-2</c:v>
              </c:pt>
              <c:pt idx="60">
                <c:v>-0.52720814709237873</c:v>
              </c:pt>
              <c:pt idx="61">
                <c:v>-5.5513968374604379E-2</c:v>
              </c:pt>
              <c:pt idx="62">
                <c:v>2.0510319938192006E-2</c:v>
              </c:pt>
              <c:pt idx="63">
                <c:v>0.21141868003285524</c:v>
              </c:pt>
              <c:pt idx="64">
                <c:v>-0.21769450921622832</c:v>
              </c:pt>
              <c:pt idx="65">
                <c:v>0.3056673373574782</c:v>
              </c:pt>
              <c:pt idx="66">
                <c:v>0.35636412722889443</c:v>
              </c:pt>
              <c:pt idx="67">
                <c:v>0.2457844064778229</c:v>
              </c:pt>
              <c:pt idx="68">
                <c:v>4.1850597132395723E-2</c:v>
              </c:pt>
              <c:pt idx="69">
                <c:v>0.34477556473804827</c:v>
              </c:pt>
              <c:pt idx="70">
                <c:v>0.15434104903624257</c:v>
              </c:pt>
              <c:pt idx="71">
                <c:v>0.27209922755812105</c:v>
              </c:pt>
              <c:pt idx="72">
                <c:v>-0.5601978766236132</c:v>
              </c:pt>
              <c:pt idx="73">
                <c:v>0.13472280991789756</c:v>
              </c:pt>
              <c:pt idx="74">
                <c:v>0.41064697354113811</c:v>
              </c:pt>
              <c:pt idx="75">
                <c:v>9.3816454472644931E-2</c:v>
              </c:pt>
              <c:pt idx="76">
                <c:v>6.2447056988831899E-2</c:v>
              </c:pt>
              <c:pt idx="77">
                <c:v>-5.4009471058260393E-2</c:v>
              </c:pt>
              <c:pt idx="78">
                <c:v>0.11639635938702053</c:v>
              </c:pt>
              <c:pt idx="79">
                <c:v>-0.25936626435609172</c:v>
              </c:pt>
              <c:pt idx="80">
                <c:v>-8.3200956968570536E-2</c:v>
              </c:pt>
              <c:pt idx="81">
                <c:v>0.16492942904952795</c:v>
              </c:pt>
              <c:pt idx="82">
                <c:v>-5.8953862534937762E-3</c:v>
              </c:pt>
              <c:pt idx="83">
                <c:v>0.17174638575849141</c:v>
              </c:pt>
              <c:pt idx="84">
                <c:v>-0.19213684348227064</c:v>
              </c:pt>
              <c:pt idx="85">
                <c:v>-0.35956445966162343</c:v>
              </c:pt>
              <c:pt idx="86">
                <c:v>9.2239978466538378E-2</c:v>
              </c:pt>
              <c:pt idx="87">
                <c:v>0.35220537069472913</c:v>
              </c:pt>
              <c:pt idx="88">
                <c:v>-0.18292972351403164</c:v>
              </c:pt>
              <c:pt idx="89">
                <c:v>0.42810523144894064</c:v>
              </c:pt>
              <c:pt idx="90">
                <c:v>0.29743909980964922</c:v>
              </c:pt>
              <c:pt idx="91">
                <c:v>0.12320178424324617</c:v>
              </c:pt>
              <c:pt idx="92">
                <c:v>1.9566177541594419E-2</c:v>
              </c:pt>
              <c:pt idx="93">
                <c:v>-0.2867072605783651</c:v>
              </c:pt>
              <c:pt idx="94">
                <c:v>0.35425007028919331</c:v>
              </c:pt>
              <c:pt idx="95">
                <c:v>-3.7534647241411888E-2</c:v>
              </c:pt>
              <c:pt idx="96">
                <c:v>-0.24097986569870977</c:v>
              </c:pt>
              <c:pt idx="97">
                <c:v>0.1382021117066432</c:v>
              </c:pt>
              <c:pt idx="98">
                <c:v>-3.5297233748913803E-2</c:v>
              </c:pt>
              <c:pt idx="99">
                <c:v>2.0635727792309023E-2</c:v>
              </c:pt>
              <c:pt idx="100">
                <c:v>0.2628016411155828</c:v>
              </c:pt>
              <c:pt idx="101">
                <c:v>-0.21380507217218181</c:v>
              </c:pt>
              <c:pt idx="102">
                <c:v>0.19625825432557015</c:v>
              </c:pt>
              <c:pt idx="103">
                <c:v>0.19092963381018804</c:v>
              </c:pt>
              <c:pt idx="104">
                <c:v>3.4080313081651117E-3</c:v>
              </c:pt>
              <c:pt idx="105">
                <c:v>0.11068787166254691</c:v>
              </c:pt>
              <c:pt idx="106">
                <c:v>-6.6681664062389165E-2</c:v>
              </c:pt>
              <c:pt idx="107">
                <c:v>3.5092642393346273E-2</c:v>
              </c:pt>
              <c:pt idx="108">
                <c:v>2.6210494618110591E-2</c:v>
              </c:pt>
              <c:pt idx="109">
                <c:v>-4.8478571838612518E-2</c:v>
              </c:pt>
              <c:pt idx="110">
                <c:v>3.130244186444741E-2</c:v>
              </c:pt>
              <c:pt idx="111">
                <c:v>-0.40360259948046345</c:v>
              </c:pt>
              <c:pt idx="112">
                <c:v>-0.17765987856258086</c:v>
              </c:pt>
              <c:pt idx="113">
                <c:v>0.10634750760020978</c:v>
              </c:pt>
              <c:pt idx="114">
                <c:v>0.34420158714463439</c:v>
              </c:pt>
              <c:pt idx="115">
                <c:v>0.26434638491816864</c:v>
              </c:pt>
              <c:pt idx="116">
                <c:v>0.21514513898538351</c:v>
              </c:pt>
              <c:pt idx="117">
                <c:v>-0.12485180339031537</c:v>
              </c:pt>
              <c:pt idx="118">
                <c:v>-0.17408844944329543</c:v>
              </c:pt>
              <c:pt idx="119">
                <c:v>-0.19213006120590004</c:v>
              </c:pt>
              <c:pt idx="120">
                <c:v>0.10094083408446888</c:v>
              </c:pt>
              <c:pt idx="121">
                <c:v>0.16291078586997595</c:v>
              </c:pt>
              <c:pt idx="122">
                <c:v>-0.13976900967206404</c:v>
              </c:pt>
              <c:pt idx="123">
                <c:v>0.46475072954811325</c:v>
              </c:pt>
              <c:pt idx="124">
                <c:v>0.11049378006511108</c:v>
              </c:pt>
              <c:pt idx="125">
                <c:v>0.210594336516299</c:v>
              </c:pt>
              <c:pt idx="126">
                <c:v>-8.4031534503232599E-2</c:v>
              </c:pt>
              <c:pt idx="127">
                <c:v>0.24562399507193719</c:v>
              </c:pt>
              <c:pt idx="128">
                <c:v>0.29703554978150465</c:v>
              </c:pt>
              <c:pt idx="129">
                <c:v>-5.4056317346436011E-2</c:v>
              </c:pt>
              <c:pt idx="130">
                <c:v>-4.4409677493748537E-2</c:v>
              </c:pt>
              <c:pt idx="131">
                <c:v>-0.21606597921023002</c:v>
              </c:pt>
              <c:pt idx="132">
                <c:v>-0.34254040686400428</c:v>
              </c:pt>
              <c:pt idx="133">
                <c:v>-0.16941854797937722</c:v>
              </c:pt>
              <c:pt idx="134">
                <c:v>9.3039476783158506E-2</c:v>
              </c:pt>
              <c:pt idx="135">
                <c:v>-0.23658039850886703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FA-4DC0-80D7-C10A50065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2968"/>
        <c:axId val="751653360"/>
      </c:scatterChart>
      <c:valAx>
        <c:axId val="751652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3360"/>
        <c:crossesAt val="-200000"/>
        <c:crossBetween val="midCat"/>
      </c:valAx>
      <c:valAx>
        <c:axId val="7516533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2968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GP_Margin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0.83004221347896434</c:v>
              </c:pt>
              <c:pt idx="1">
                <c:v>0.75537864054497039</c:v>
              </c:pt>
              <c:pt idx="2">
                <c:v>0.77716878910365639</c:v>
              </c:pt>
              <c:pt idx="3">
                <c:v>0.85231386595492098</c:v>
              </c:pt>
              <c:pt idx="4">
                <c:v>0.55141779914388933</c:v>
              </c:pt>
              <c:pt idx="5">
                <c:v>0.8709037817895926</c:v>
              </c:pt>
              <c:pt idx="6">
                <c:v>0.51478408726353231</c:v>
              </c:pt>
              <c:pt idx="7">
                <c:v>0.66866135379671465</c:v>
              </c:pt>
              <c:pt idx="8">
                <c:v>0.68128167371624215</c:v>
              </c:pt>
              <c:pt idx="9">
                <c:v>0.69230493276187233</c:v>
              </c:pt>
              <c:pt idx="10">
                <c:v>0.86476966442513215</c:v>
              </c:pt>
              <c:pt idx="11">
                <c:v>0.54081939028252479</c:v>
              </c:pt>
              <c:pt idx="12">
                <c:v>0.5408246156655846</c:v>
              </c:pt>
              <c:pt idx="13">
                <c:v>0.6194763558189732</c:v>
              </c:pt>
              <c:pt idx="14">
                <c:v>0.62332135603532324</c:v>
              </c:pt>
              <c:pt idx="15">
                <c:v>0.69293761861751924</c:v>
              </c:pt>
              <c:pt idx="16">
                <c:v>0.89861346901551586</c:v>
              </c:pt>
              <c:pt idx="17">
                <c:v>0.54170228592672098</c:v>
              </c:pt>
              <c:pt idx="18">
                <c:v>0.81234907806795387</c:v>
              </c:pt>
              <c:pt idx="19">
                <c:v>0.85252949591562377</c:v>
              </c:pt>
              <c:pt idx="20">
                <c:v>0.25056812394409728</c:v>
              </c:pt>
              <c:pt idx="21">
                <c:v>0.87182577145691786</c:v>
              </c:pt>
              <c:pt idx="22">
                <c:v>0.72801054611815585</c:v>
              </c:pt>
              <c:pt idx="23">
                <c:v>0.69782487363062351</c:v>
              </c:pt>
              <c:pt idx="24">
                <c:v>0.50090814362927738</c:v>
              </c:pt>
              <c:pt idx="25">
                <c:v>0.55351752109061769</c:v>
              </c:pt>
              <c:pt idx="26">
                <c:v>0.77642204217040689</c:v>
              </c:pt>
              <c:pt idx="27">
                <c:v>0.56069079800967758</c:v>
              </c:pt>
              <c:pt idx="28">
                <c:v>0.72702756269789404</c:v>
              </c:pt>
              <c:pt idx="29">
                <c:v>0.85486981677917073</c:v>
              </c:pt>
              <c:pt idx="30">
                <c:v>0.88264760994686642</c:v>
              </c:pt>
              <c:pt idx="31">
                <c:v>0.71521263015639036</c:v>
              </c:pt>
              <c:pt idx="32">
                <c:v>0.78003135531497281</c:v>
              </c:pt>
              <c:pt idx="33">
                <c:v>0.79022188481056888</c:v>
              </c:pt>
              <c:pt idx="34">
                <c:v>0.89545407388358411</c:v>
              </c:pt>
              <c:pt idx="35">
                <c:v>0.84702230782544607</c:v>
              </c:pt>
              <c:pt idx="36">
                <c:v>0.68025418110004043</c:v>
              </c:pt>
              <c:pt idx="37">
                <c:v>0.85330143641298495</c:v>
              </c:pt>
              <c:pt idx="38">
                <c:v>0.88006613303762016</c:v>
              </c:pt>
              <c:pt idx="39">
                <c:v>0.71700598229941115</c:v>
              </c:pt>
              <c:pt idx="40">
                <c:v>0.68860084305431146</c:v>
              </c:pt>
              <c:pt idx="41">
                <c:v>0.94920005481524361</c:v>
              </c:pt>
              <c:pt idx="42">
                <c:v>0.84533496607909919</c:v>
              </c:pt>
              <c:pt idx="43">
                <c:v>0.59622677011593583</c:v>
              </c:pt>
              <c:pt idx="44">
                <c:v>0.72852385657525642</c:v>
              </c:pt>
              <c:pt idx="45">
                <c:v>0.58609155578489558</c:v>
              </c:pt>
              <c:pt idx="46">
                <c:v>0.66669678352005779</c:v>
              </c:pt>
              <c:pt idx="47">
                <c:v>0.72405952873088053</c:v>
              </c:pt>
              <c:pt idx="48">
                <c:v>0.63627342087059102</c:v>
              </c:pt>
              <c:pt idx="49">
                <c:v>0.63566967234935934</c:v>
              </c:pt>
              <c:pt idx="50">
                <c:v>0.59195940671389624</c:v>
              </c:pt>
              <c:pt idx="51">
                <c:v>0.69223629840944378</c:v>
              </c:pt>
              <c:pt idx="52">
                <c:v>0.70484323193662135</c:v>
              </c:pt>
              <c:pt idx="53">
                <c:v>0.65626694351170867</c:v>
              </c:pt>
              <c:pt idx="54">
                <c:v>0.59036668010725346</c:v>
              </c:pt>
              <c:pt idx="55">
                <c:v>0.75474664005567371</c:v>
              </c:pt>
              <c:pt idx="56">
                <c:v>0.74903642068615961</c:v>
              </c:pt>
              <c:pt idx="57">
                <c:v>0.54085333932219193</c:v>
              </c:pt>
              <c:pt idx="58">
                <c:v>0.8503453377377399</c:v>
              </c:pt>
              <c:pt idx="59">
                <c:v>0.55116954899297743</c:v>
              </c:pt>
              <c:pt idx="60">
                <c:v>0.71251830040758768</c:v>
              </c:pt>
              <c:pt idx="61">
                <c:v>0.80223336455862504</c:v>
              </c:pt>
              <c:pt idx="62">
                <c:v>0.79773963771628198</c:v>
              </c:pt>
              <c:pt idx="63">
                <c:v>0.68894832236776027</c:v>
              </c:pt>
              <c:pt idx="64">
                <c:v>0.70595174026734853</c:v>
              </c:pt>
              <c:pt idx="65">
                <c:v>0.83702213279678073</c:v>
              </c:pt>
              <c:pt idx="66">
                <c:v>0.84096872684757851</c:v>
              </c:pt>
              <c:pt idx="67">
                <c:v>0.70751016911802767</c:v>
              </c:pt>
              <c:pt idx="68">
                <c:v>0.74643259270702</c:v>
              </c:pt>
              <c:pt idx="69">
                <c:v>0.78162312134613177</c:v>
              </c:pt>
              <c:pt idx="70">
                <c:v>0.32237014296227734</c:v>
              </c:pt>
              <c:pt idx="71">
                <c:v>0.57631465170524854</c:v>
              </c:pt>
              <c:pt idx="72">
                <c:v>0.72058509256244452</c:v>
              </c:pt>
              <c:pt idx="73">
                <c:v>0.75606256595479848</c:v>
              </c:pt>
              <c:pt idx="74">
                <c:v>0.65247372236317502</c:v>
              </c:pt>
              <c:pt idx="75">
                <c:v>0.803981239901987</c:v>
              </c:pt>
              <c:pt idx="76">
                <c:v>0.73267809586697963</c:v>
              </c:pt>
              <c:pt idx="77">
                <c:v>0.70741808526214944</c:v>
              </c:pt>
              <c:pt idx="78">
                <c:v>0.87099917488234413</c:v>
              </c:pt>
              <c:pt idx="79">
                <c:v>0.83011981789181555</c:v>
              </c:pt>
              <c:pt idx="80">
                <c:v>0.58941031848887282</c:v>
              </c:pt>
              <c:pt idx="81">
                <c:v>0.8117360266383209</c:v>
              </c:pt>
              <c:pt idx="82">
                <c:v>0.83089453283393444</c:v>
              </c:pt>
              <c:pt idx="83">
                <c:v>0.56401542074891919</c:v>
              </c:pt>
              <c:pt idx="84">
                <c:v>0.66590708286343891</c:v>
              </c:pt>
              <c:pt idx="85">
                <c:v>0.70405158039363003</c:v>
              </c:pt>
              <c:pt idx="86">
                <c:v>0.71395387976494418</c:v>
              </c:pt>
              <c:pt idx="87">
                <c:v>0.66204989520726754</c:v>
              </c:pt>
              <c:pt idx="88">
                <c:v>0.56622606522251473</c:v>
              </c:pt>
              <c:pt idx="89">
                <c:v>0.79669143488302041</c:v>
              </c:pt>
              <c:pt idx="90">
                <c:v>0.83627025868933325</c:v>
              </c:pt>
              <c:pt idx="91">
                <c:v>0.60480442215913743</c:v>
              </c:pt>
              <c:pt idx="92">
                <c:v>0.65566369754343934</c:v>
              </c:pt>
              <c:pt idx="93">
                <c:v>0.55167283034571557</c:v>
              </c:pt>
              <c:pt idx="94">
                <c:v>0.83030820149922224</c:v>
              </c:pt>
              <c:pt idx="95">
                <c:v>0.71608316536046746</c:v>
              </c:pt>
              <c:pt idx="96">
                <c:v>0.59635545611995044</c:v>
              </c:pt>
              <c:pt idx="97">
                <c:v>0.73217241692812174</c:v>
              </c:pt>
              <c:pt idx="98">
                <c:v>0.49505345881129004</c:v>
              </c:pt>
              <c:pt idx="99">
                <c:v>0.51473002068741491</c:v>
              </c:pt>
              <c:pt idx="100">
                <c:v>0.76791838483736197</c:v>
              </c:pt>
              <c:pt idx="101">
                <c:v>0.70365447448971064</c:v>
              </c:pt>
              <c:pt idx="102">
                <c:v>0.60719161055548021</c:v>
              </c:pt>
              <c:pt idx="103">
                <c:v>0.85236806652495634</c:v>
              </c:pt>
              <c:pt idx="104">
                <c:v>0.762424464362504</c:v>
              </c:pt>
              <c:pt idx="105">
                <c:v>0.74036718925317502</c:v>
              </c:pt>
              <c:pt idx="106">
                <c:v>0.51518485568527572</c:v>
              </c:pt>
              <c:pt idx="107">
                <c:v>0.74233956395664935</c:v>
              </c:pt>
              <c:pt idx="108">
                <c:v>0.75349984737580866</c:v>
              </c:pt>
              <c:pt idx="109">
                <c:v>0.56464883488461426</c:v>
              </c:pt>
              <c:pt idx="110">
                <c:v>0.54570361240958798</c:v>
              </c:pt>
              <c:pt idx="111">
                <c:v>0.80511087341464949</c:v>
              </c:pt>
              <c:pt idx="112">
                <c:v>0.79280240098719257</c:v>
              </c:pt>
              <c:pt idx="113">
                <c:v>0.666298567071818</c:v>
              </c:pt>
              <c:pt idx="114">
                <c:v>0.4120739852790079</c:v>
              </c:pt>
              <c:pt idx="115">
                <c:v>0.78785995442303713</c:v>
              </c:pt>
              <c:pt idx="116">
                <c:v>0.76438323562474364</c:v>
              </c:pt>
              <c:pt idx="117">
                <c:v>0.87117950854779347</c:v>
              </c:pt>
              <c:pt idx="118">
                <c:v>0.76684702958527584</c:v>
              </c:pt>
              <c:pt idx="119">
                <c:v>0.86369568575644429</c:v>
              </c:pt>
              <c:pt idx="120">
                <c:v>0.3100982094023409</c:v>
              </c:pt>
              <c:pt idx="121">
                <c:v>0.52622289206330197</c:v>
              </c:pt>
              <c:pt idx="122">
                <c:v>0.5315153933100274</c:v>
              </c:pt>
              <c:pt idx="123">
                <c:v>0.82861537193777279</c:v>
              </c:pt>
              <c:pt idx="124">
                <c:v>0.62616458462270208</c:v>
              </c:pt>
              <c:pt idx="125">
                <c:v>0.66982218315619402</c:v>
              </c:pt>
              <c:pt idx="126">
                <c:v>0.90019708259201003</c:v>
              </c:pt>
              <c:pt idx="127">
                <c:v>0.69785207155645024</c:v>
              </c:pt>
              <c:pt idx="128">
                <c:v>0.8603991968820125</c:v>
              </c:pt>
              <c:pt idx="129">
                <c:v>0.81491501857683057</c:v>
              </c:pt>
              <c:pt idx="130">
                <c:v>0.70649098895806062</c:v>
              </c:pt>
              <c:pt idx="131">
                <c:v>0.71389566349394595</c:v>
              </c:pt>
              <c:pt idx="132">
                <c:v>0.74437778330125193</c:v>
              </c:pt>
              <c:pt idx="133">
                <c:v>0.70098153174246813</c:v>
              </c:pt>
              <c:pt idx="134">
                <c:v>0.69071462825322683</c:v>
              </c:pt>
              <c:pt idx="135">
                <c:v>0.52415945118683227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C8-4FFC-B15A-11E7E91C0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4144"/>
        <c:axId val="751654536"/>
      </c:scatterChart>
      <c:valAx>
        <c:axId val="751654144"/>
        <c:scaling>
          <c:orientation val="minMax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4536"/>
        <c:crossesAt val="-200000"/>
        <c:crossBetween val="midCat"/>
      </c:valAx>
      <c:valAx>
        <c:axId val="7516545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4144"/>
        <c:crossesAt val="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Profit_Margin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-0.13688015485851276</c:v>
              </c:pt>
              <c:pt idx="1">
                <c:v>0.13635747211584634</c:v>
              </c:pt>
              <c:pt idx="2">
                <c:v>-8.4296520423600627E-2</c:v>
              </c:pt>
              <c:pt idx="3">
                <c:v>5.4889192725901793E-2</c:v>
              </c:pt>
              <c:pt idx="4">
                <c:v>4.819837721477066E-2</c:v>
              </c:pt>
              <c:pt idx="5">
                <c:v>0.28179107087920752</c:v>
              </c:pt>
              <c:pt idx="6">
                <c:v>-4.2261141001709773E-2</c:v>
              </c:pt>
              <c:pt idx="7">
                <c:v>0.14413653216825575</c:v>
              </c:pt>
              <c:pt idx="8">
                <c:v>-0.13914855276495103</c:v>
              </c:pt>
              <c:pt idx="9">
                <c:v>-0.23347012720172772</c:v>
              </c:pt>
              <c:pt idx="10">
                <c:v>-0.12112952697708795</c:v>
              </c:pt>
              <c:pt idx="11">
                <c:v>-0.12710149340941534</c:v>
              </c:pt>
              <c:pt idx="12">
                <c:v>8.4802501413227815E-2</c:v>
              </c:pt>
              <c:pt idx="13">
                <c:v>0.1092716168823316</c:v>
              </c:pt>
              <c:pt idx="14">
                <c:v>-0.16283748168422885</c:v>
              </c:pt>
              <c:pt idx="15">
                <c:v>-0.10987946987452818</c:v>
              </c:pt>
              <c:pt idx="16">
                <c:v>0.30083750676574428</c:v>
              </c:pt>
              <c:pt idx="17">
                <c:v>0.10298638861940536</c:v>
              </c:pt>
              <c:pt idx="18">
                <c:v>-0.31811310458675307</c:v>
              </c:pt>
              <c:pt idx="19">
                <c:v>-2.1799151110561674E-2</c:v>
              </c:pt>
              <c:pt idx="20">
                <c:v>-0.31713433716531614</c:v>
              </c:pt>
              <c:pt idx="21">
                <c:v>-0.13449689685759542</c:v>
              </c:pt>
              <c:pt idx="22">
                <c:v>-0.25911901444461649</c:v>
              </c:pt>
              <c:pt idx="23">
                <c:v>0.11731849456823912</c:v>
              </c:pt>
              <c:pt idx="24">
                <c:v>-0.15946938451776649</c:v>
              </c:pt>
              <c:pt idx="25">
                <c:v>9.621988776192282E-2</c:v>
              </c:pt>
              <c:pt idx="26">
                <c:v>-0.16722539085440391</c:v>
              </c:pt>
              <c:pt idx="27">
                <c:v>1.0832333013623581E-2</c:v>
              </c:pt>
              <c:pt idx="28">
                <c:v>-0.27097319670889908</c:v>
              </c:pt>
              <c:pt idx="29">
                <c:v>0.18998194877144337</c:v>
              </c:pt>
              <c:pt idx="30">
                <c:v>0.16792960779188498</c:v>
              </c:pt>
              <c:pt idx="31">
                <c:v>-7.1294967909305918E-3</c:v>
              </c:pt>
              <c:pt idx="32">
                <c:v>-0.34458133247744022</c:v>
              </c:pt>
              <c:pt idx="33">
                <c:v>-8.1343964086137158E-2</c:v>
              </c:pt>
              <c:pt idx="34">
                <c:v>0.43366146404157885</c:v>
              </c:pt>
              <c:pt idx="35">
                <c:v>0.2030865917039695</c:v>
              </c:pt>
              <c:pt idx="36">
                <c:v>-0.44895429908724671</c:v>
              </c:pt>
              <c:pt idx="37">
                <c:v>-1.0834570505356555E-2</c:v>
              </c:pt>
              <c:pt idx="38">
                <c:v>0.10323290266826267</c:v>
              </c:pt>
              <c:pt idx="39">
                <c:v>-7.793685572468817E-2</c:v>
              </c:pt>
              <c:pt idx="40">
                <c:v>-0.22516716492845568</c:v>
              </c:pt>
              <c:pt idx="41">
                <c:v>0.23566135357180129</c:v>
              </c:pt>
              <c:pt idx="42">
                <c:v>9.1813351439375343E-2</c:v>
              </c:pt>
              <c:pt idx="43">
                <c:v>-0.65422214829671888</c:v>
              </c:pt>
              <c:pt idx="44">
                <c:v>0.12069220256770544</c:v>
              </c:pt>
              <c:pt idx="45">
                <c:v>-1.6269396631159929</c:v>
              </c:pt>
              <c:pt idx="46">
                <c:v>-4.517528008673654E-2</c:v>
              </c:pt>
              <c:pt idx="47">
                <c:v>0.18211657709797435</c:v>
              </c:pt>
              <c:pt idx="48">
                <c:v>0.24665552810936545</c:v>
              </c:pt>
              <c:pt idx="49">
                <c:v>-3.2454695222405273E-2</c:v>
              </c:pt>
              <c:pt idx="50">
                <c:v>4.177908225325213E-2</c:v>
              </c:pt>
              <c:pt idx="51">
                <c:v>-0.3190529846614778</c:v>
              </c:pt>
              <c:pt idx="52">
                <c:v>0.111911265793168</c:v>
              </c:pt>
              <c:pt idx="53">
                <c:v>-0.32442046693600513</c:v>
              </c:pt>
              <c:pt idx="54">
                <c:v>-1.0447476597386358E-2</c:v>
              </c:pt>
              <c:pt idx="55">
                <c:v>-0.35757347546418328</c:v>
              </c:pt>
              <c:pt idx="56">
                <c:v>8.3799201194223835E-2</c:v>
              </c:pt>
              <c:pt idx="57">
                <c:v>-7.820955807276965E-2</c:v>
              </c:pt>
              <c:pt idx="58">
                <c:v>-0.27934203627576876</c:v>
              </c:pt>
              <c:pt idx="59">
                <c:v>5.3461994018760582E-2</c:v>
              </c:pt>
              <c:pt idx="60">
                <c:v>-0.57156338979545007</c:v>
              </c:pt>
              <c:pt idx="61">
                <c:v>-0.1265161452563327</c:v>
              </c:pt>
              <c:pt idx="62">
                <c:v>-6.636852248580738E-2</c:v>
              </c:pt>
              <c:pt idx="63">
                <c:v>1.5162871570295377E-2</c:v>
              </c:pt>
              <c:pt idx="64">
                <c:v>-0.2655258416875409</c:v>
              </c:pt>
              <c:pt idx="65">
                <c:v>0.21276932914404878</c:v>
              </c:pt>
              <c:pt idx="66">
                <c:v>0.1301536113691058</c:v>
              </c:pt>
              <c:pt idx="67">
                <c:v>0.14145890144137127</c:v>
              </c:pt>
              <c:pt idx="68">
                <c:v>-3.8488770243618048E-2</c:v>
              </c:pt>
              <c:pt idx="69">
                <c:v>7.5428893232798611E-2</c:v>
              </c:pt>
              <c:pt idx="70">
                <c:v>6.6964827721336634E-2</c:v>
              </c:pt>
              <c:pt idx="71">
                <c:v>0.18931979666366661</c:v>
              </c:pt>
              <c:pt idx="72">
                <c:v>-0.57740024240406573</c:v>
              </c:pt>
              <c:pt idx="73">
                <c:v>8.0269276089363087E-2</c:v>
              </c:pt>
              <c:pt idx="74">
                <c:v>0.24918575570859006</c:v>
              </c:pt>
              <c:pt idx="75">
                <c:v>8.3248837108374787E-2</c:v>
              </c:pt>
              <c:pt idx="76">
                <c:v>-3.9696454737572787E-2</c:v>
              </c:pt>
              <c:pt idx="77">
                <c:v>-0.10750678901855586</c:v>
              </c:pt>
              <c:pt idx="78">
                <c:v>5.3675170497600407E-2</c:v>
              </c:pt>
              <c:pt idx="79">
                <c:v>-0.28542567914031614</c:v>
              </c:pt>
              <c:pt idx="80">
                <c:v>-0.19867034104867806</c:v>
              </c:pt>
              <c:pt idx="81">
                <c:v>6.3183463541559445E-2</c:v>
              </c:pt>
              <c:pt idx="82">
                <c:v>-8.7178644035064382E-2</c:v>
              </c:pt>
              <c:pt idx="83">
                <c:v>1.0619681589690514E-2</c:v>
              </c:pt>
              <c:pt idx="84">
                <c:v>-0.25167377453250095</c:v>
              </c:pt>
              <c:pt idx="85">
                <c:v>-0.3813291383272413</c:v>
              </c:pt>
              <c:pt idx="86">
                <c:v>3.6190930381431376E-2</c:v>
              </c:pt>
              <c:pt idx="87">
                <c:v>9.9335982673200984E-2</c:v>
              </c:pt>
              <c:pt idx="88">
                <c:v>-0.39573463359162725</c:v>
              </c:pt>
              <c:pt idx="89">
                <c:v>0.2829972991471616</c:v>
              </c:pt>
              <c:pt idx="90">
                <c:v>0.20995365661793713</c:v>
              </c:pt>
              <c:pt idx="91">
                <c:v>1.0140546239076941E-2</c:v>
              </c:pt>
              <c:pt idx="92">
                <c:v>1.9614338271570129E-2</c:v>
              </c:pt>
              <c:pt idx="93">
                <c:v>-0.32097260499846886</c:v>
              </c:pt>
              <c:pt idx="94">
                <c:v>0.16390927344611117</c:v>
              </c:pt>
              <c:pt idx="95">
                <c:v>-0.12790277669230971</c:v>
              </c:pt>
              <c:pt idx="96">
                <c:v>-0.3447641020578105</c:v>
              </c:pt>
              <c:pt idx="97">
                <c:v>3.955165157037363E-2</c:v>
              </c:pt>
              <c:pt idx="98">
                <c:v>-0.11313237392019553</c:v>
              </c:pt>
              <c:pt idx="99">
                <c:v>-3.6627147080944304E-3</c:v>
              </c:pt>
              <c:pt idx="100">
                <c:v>0.166605485032055</c:v>
              </c:pt>
              <c:pt idx="101">
                <c:v>-0.24352193410726553</c:v>
              </c:pt>
              <c:pt idx="102">
                <c:v>5.0853760092755822E-2</c:v>
              </c:pt>
              <c:pt idx="103">
                <c:v>0.13211163371598883</c:v>
              </c:pt>
              <c:pt idx="104">
                <c:v>-3.8053292150637866E-2</c:v>
              </c:pt>
              <c:pt idx="105">
                <c:v>4.0826302631850615E-2</c:v>
              </c:pt>
              <c:pt idx="106">
                <c:v>-0.10494352130105246</c:v>
              </c:pt>
              <c:pt idx="107">
                <c:v>-3.6651622508554908E-2</c:v>
              </c:pt>
              <c:pt idx="108">
                <c:v>-3.9516806217013457E-2</c:v>
              </c:pt>
              <c:pt idx="109">
                <c:v>-6.1180473140551542E-2</c:v>
              </c:pt>
              <c:pt idx="110">
                <c:v>-0.15712901126750914</c:v>
              </c:pt>
              <c:pt idx="111">
                <c:v>-0.44139034453003517</c:v>
              </c:pt>
              <c:pt idx="112">
                <c:v>-0.22092738611271831</c:v>
              </c:pt>
              <c:pt idx="113">
                <c:v>4.2834057467392654E-2</c:v>
              </c:pt>
              <c:pt idx="114">
                <c:v>0.11994384890125027</c:v>
              </c:pt>
              <c:pt idx="115">
                <c:v>8.5428483887666037E-2</c:v>
              </c:pt>
              <c:pt idx="116">
                <c:v>0.12152605918890333</c:v>
              </c:pt>
              <c:pt idx="117">
                <c:v>-0.14799918208566143</c:v>
              </c:pt>
              <c:pt idx="118">
                <c:v>-0.19658894523613904</c:v>
              </c:pt>
              <c:pt idx="119">
                <c:v>-0.21851944579096239</c:v>
              </c:pt>
              <c:pt idx="120">
                <c:v>5.2382229436047437E-2</c:v>
              </c:pt>
              <c:pt idx="121">
                <c:v>0.10941369794934695</c:v>
              </c:pt>
              <c:pt idx="122">
                <c:v>-0.1828748518211786</c:v>
              </c:pt>
              <c:pt idx="123">
                <c:v>0.10145241590998064</c:v>
              </c:pt>
              <c:pt idx="124">
                <c:v>4.5352465055309668E-2</c:v>
              </c:pt>
              <c:pt idx="125">
                <c:v>-1.6795940704626276E-2</c:v>
              </c:pt>
              <c:pt idx="126">
                <c:v>-0.10523436469191186</c:v>
              </c:pt>
              <c:pt idx="127">
                <c:v>0.21254360285143767</c:v>
              </c:pt>
              <c:pt idx="128">
                <c:v>0.40103169059199528</c:v>
              </c:pt>
              <c:pt idx="129">
                <c:v>-8.0099085189414249E-2</c:v>
              </c:pt>
              <c:pt idx="130">
                <c:v>-0.137903072523548</c:v>
              </c:pt>
              <c:pt idx="131">
                <c:v>-0.23881920127653916</c:v>
              </c:pt>
              <c:pt idx="132">
                <c:v>-0.36914925230302753</c:v>
              </c:pt>
              <c:pt idx="133">
                <c:v>-0.22722663595105191</c:v>
              </c:pt>
              <c:pt idx="134">
                <c:v>5.6450316593293103E-2</c:v>
              </c:pt>
              <c:pt idx="135">
                <c:v>-0.28080821314150284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63-40AD-995E-6B6C1B796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5320"/>
        <c:axId val="751655712"/>
      </c:scatterChart>
      <c:valAx>
        <c:axId val="751655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5712"/>
        <c:crossesAt val="-200000"/>
        <c:crossBetween val="midCat"/>
      </c:valAx>
      <c:valAx>
        <c:axId val="7516557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5320"/>
        <c:crossesAt val="-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R_D_Margin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0.13248941982869786</c:v>
              </c:pt>
              <c:pt idx="1">
                <c:v>0.11202181394405508</c:v>
              </c:pt>
              <c:pt idx="2">
                <c:v>0.27227577263885894</c:v>
              </c:pt>
              <c:pt idx="3">
                <c:v>0.21421277037176539</c:v>
              </c:pt>
              <c:pt idx="4">
                <c:v>0.13741086975066108</c:v>
              </c:pt>
              <c:pt idx="5">
                <c:v>0.14279772999884041</c:v>
              </c:pt>
              <c:pt idx="6">
                <c:v>0.21910244545183605</c:v>
              </c:pt>
              <c:pt idx="7">
                <c:v>0.19349785504748682</c:v>
              </c:pt>
              <c:pt idx="8">
                <c:v>0.24610879603558961</c:v>
              </c:pt>
              <c:pt idx="9">
                <c:v>0.25747993659245183</c:v>
              </c:pt>
              <c:pt idx="10">
                <c:v>0.1807218526730722</c:v>
              </c:pt>
              <c:pt idx="11">
                <c:v>0.18228546517503072</c:v>
              </c:pt>
              <c:pt idx="12">
                <c:v>0.1049056670435274</c:v>
              </c:pt>
              <c:pt idx="13">
                <c:v>0.10024186721489901</c:v>
              </c:pt>
              <c:pt idx="14">
                <c:v>0.16845673609331249</c:v>
              </c:pt>
              <c:pt idx="15">
                <c:v>0.19084328730503861</c:v>
              </c:pt>
              <c:pt idx="16">
                <c:v>0.16431171098307554</c:v>
              </c:pt>
              <c:pt idx="17">
                <c:v>0.13493975903614458</c:v>
              </c:pt>
              <c:pt idx="18">
                <c:v>0.43884892086330929</c:v>
              </c:pt>
              <c:pt idx="19">
                <c:v>0.1924424115053365</c:v>
              </c:pt>
              <c:pt idx="20">
                <c:v>0.25166397971261883</c:v>
              </c:pt>
              <c:pt idx="21">
                <c:v>0.33717141964564645</c:v>
              </c:pt>
              <c:pt idx="22">
                <c:v>0.19358319376615576</c:v>
              </c:pt>
              <c:pt idx="23">
                <c:v>0.23304841934850473</c:v>
              </c:pt>
              <c:pt idx="24">
                <c:v>0.19649825507614213</c:v>
              </c:pt>
              <c:pt idx="25">
                <c:v>0.10793054396821301</c:v>
              </c:pt>
              <c:pt idx="26">
                <c:v>0.11769751826544797</c:v>
              </c:pt>
              <c:pt idx="27">
                <c:v>0.14542142016158499</c:v>
              </c:pt>
              <c:pt idx="28">
                <c:v>0.24660001297980194</c:v>
              </c:pt>
              <c:pt idx="29">
                <c:v>0.15477338476374156</c:v>
              </c:pt>
              <c:pt idx="30">
                <c:v>0.38853342248443634</c:v>
              </c:pt>
              <c:pt idx="31">
                <c:v>0.17413019778263147</c:v>
              </c:pt>
              <c:pt idx="32">
                <c:v>0.3212500154307652</c:v>
              </c:pt>
              <c:pt idx="33">
                <c:v>0.17043497237095404</c:v>
              </c:pt>
              <c:pt idx="34">
                <c:v>0.1014198226921753</c:v>
              </c:pt>
              <c:pt idx="35">
                <c:v>0.14296854665154235</c:v>
              </c:pt>
              <c:pt idx="36">
                <c:v>0.52472364400677263</c:v>
              </c:pt>
              <c:pt idx="37">
                <c:v>0.13270048675447227</c:v>
              </c:pt>
              <c:pt idx="38">
                <c:v>0.12216788959801611</c:v>
              </c:pt>
              <c:pt idx="39">
                <c:v>0.11932450489235281</c:v>
              </c:pt>
              <c:pt idx="40">
                <c:v>0.20327255300212238</c:v>
              </c:pt>
              <c:pt idx="41">
                <c:v>0.19643043523640535</c:v>
              </c:pt>
              <c:pt idx="42">
                <c:v>0.14384658716854101</c:v>
              </c:pt>
              <c:pt idx="43">
                <c:v>0.30790686013350466</c:v>
              </c:pt>
              <c:pt idx="44">
                <c:v>0.16093007141069812</c:v>
              </c:pt>
              <c:pt idx="45">
                <c:v>0.72114002432641622</c:v>
              </c:pt>
              <c:pt idx="46">
                <c:v>0.3436031803397181</c:v>
              </c:pt>
              <c:pt idx="47">
                <c:v>0.27284001653575857</c:v>
              </c:pt>
              <c:pt idx="48">
                <c:v>7.8668578346737558E-2</c:v>
              </c:pt>
              <c:pt idx="49">
                <c:v>0.23995628557913448</c:v>
              </c:pt>
              <c:pt idx="50">
                <c:v>0.14965075153775187</c:v>
              </c:pt>
              <c:pt idx="51">
                <c:v>0.18107434786856416</c:v>
              </c:pt>
              <c:pt idx="52">
                <c:v>0.24859616284510996</c:v>
              </c:pt>
              <c:pt idx="53">
                <c:v>0.30652737632332966</c:v>
              </c:pt>
              <c:pt idx="54">
                <c:v>0.12026127560319098</c:v>
              </c:pt>
              <c:pt idx="55">
                <c:v>0.18413993625850628</c:v>
              </c:pt>
              <c:pt idx="56">
                <c:v>0.12911717555029012</c:v>
              </c:pt>
              <c:pt idx="57">
                <c:v>0.27754087136181815</c:v>
              </c:pt>
              <c:pt idx="58">
                <c:v>0.30038213606097808</c:v>
              </c:pt>
              <c:pt idx="59">
                <c:v>0.25966656934924898</c:v>
              </c:pt>
              <c:pt idx="60">
                <c:v>0.32673046530343136</c:v>
              </c:pt>
              <c:pt idx="61">
                <c:v>0.15943171597579511</c:v>
              </c:pt>
              <c:pt idx="62">
                <c:v>0.1844443733885244</c:v>
              </c:pt>
              <c:pt idx="63">
                <c:v>5.7524048005680346E-2</c:v>
              </c:pt>
              <c:pt idx="64">
                <c:v>0.26127344633379679</c:v>
              </c:pt>
              <c:pt idx="65">
                <c:v>0.19885982562038901</c:v>
              </c:pt>
              <c:pt idx="66">
                <c:v>3.9709695573962374E-2</c:v>
              </c:pt>
              <c:pt idx="67">
                <c:v>0.16480466358728924</c:v>
              </c:pt>
              <c:pt idx="68">
                <c:v>0.17124354104643602</c:v>
              </c:pt>
              <c:pt idx="69">
                <c:v>0.13867913676703503</c:v>
              </c:pt>
              <c:pt idx="70">
                <c:v>2.5550521352830539E-2</c:v>
              </c:pt>
              <c:pt idx="71">
                <c:v>0.10324991008755058</c:v>
              </c:pt>
              <c:pt idx="72">
                <c:v>0.32356261151367294</c:v>
              </c:pt>
              <c:pt idx="73">
                <c:v>0.22725617736491471</c:v>
              </c:pt>
              <c:pt idx="74">
                <c:v>0.13343602754621239</c:v>
              </c:pt>
              <c:pt idx="75">
                <c:v>0.15537968066344987</c:v>
              </c:pt>
              <c:pt idx="76">
                <c:v>0.13600550075670845</c:v>
              </c:pt>
              <c:pt idx="77">
                <c:v>0.16912330746815651</c:v>
              </c:pt>
              <c:pt idx="78">
                <c:v>0.1881788330386461</c:v>
              </c:pt>
              <c:pt idx="79">
                <c:v>0.41545137261604792</c:v>
              </c:pt>
              <c:pt idx="80">
                <c:v>0.19978005157854797</c:v>
              </c:pt>
              <c:pt idx="81">
                <c:v>0.15506004701658752</c:v>
              </c:pt>
              <c:pt idx="82">
                <c:v>0.1939866538267816</c:v>
              </c:pt>
              <c:pt idx="83">
                <c:v>0.13253024049454606</c:v>
              </c:pt>
              <c:pt idx="84">
                <c:v>0.27156094947713327</c:v>
              </c:pt>
              <c:pt idx="85">
                <c:v>0.21845185767824921</c:v>
              </c:pt>
              <c:pt idx="86">
                <c:v>0.11523891176265338</c:v>
              </c:pt>
              <c:pt idx="87">
                <c:v>0.11489638009676614</c:v>
              </c:pt>
              <c:pt idx="88">
                <c:v>0.32742904682981983</c:v>
              </c:pt>
              <c:pt idx="89">
                <c:v>0.15290189778090169</c:v>
              </c:pt>
              <c:pt idx="90">
                <c:v>6.1100982274089007E-2</c:v>
              </c:pt>
              <c:pt idx="91">
                <c:v>9.9714722390716423E-2</c:v>
              </c:pt>
              <c:pt idx="92">
                <c:v>0.19133435762983428</c:v>
              </c:pt>
              <c:pt idx="93">
                <c:v>0.31593173627305493</c:v>
              </c:pt>
              <c:pt idx="94">
                <c:v>0.19155484671979617</c:v>
              </c:pt>
              <c:pt idx="95">
                <c:v>0.21138970044589492</c:v>
              </c:pt>
              <c:pt idx="96">
                <c:v>0.30509702260683919</c:v>
              </c:pt>
              <c:pt idx="97">
                <c:v>0.19103524123905566</c:v>
              </c:pt>
              <c:pt idx="98">
                <c:v>0.18744336689885269</c:v>
              </c:pt>
              <c:pt idx="99">
                <c:v>0.14512607677574746</c:v>
              </c:pt>
              <c:pt idx="100">
                <c:v>0.16761928623999747</c:v>
              </c:pt>
              <c:pt idx="101">
                <c:v>0.2302719612310585</c:v>
              </c:pt>
              <c:pt idx="102">
                <c:v>0.11552762462691676</c:v>
              </c:pt>
              <c:pt idx="103">
                <c:v>0.18321370518221103</c:v>
              </c:pt>
              <c:pt idx="104">
                <c:v>0.12923707680824939</c:v>
              </c:pt>
              <c:pt idx="105">
                <c:v>0.13141762575305613</c:v>
              </c:pt>
              <c:pt idx="106">
                <c:v>0.162466382526818</c:v>
              </c:pt>
              <c:pt idx="107">
                <c:v>0.23106423777564716</c:v>
              </c:pt>
              <c:pt idx="108">
                <c:v>0.16668800760149377</c:v>
              </c:pt>
              <c:pt idx="109">
                <c:v>0.15932673596751537</c:v>
              </c:pt>
              <c:pt idx="110">
                <c:v>0.14243638480769888</c:v>
              </c:pt>
              <c:pt idx="111">
                <c:v>0.3378785291183159</c:v>
              </c:pt>
              <c:pt idx="112">
                <c:v>0.20790599854451852</c:v>
              </c:pt>
              <c:pt idx="113">
                <c:v>9.8847496940729029E-2</c:v>
              </c:pt>
              <c:pt idx="114">
                <c:v>7.0519627749966091E-2</c:v>
              </c:pt>
              <c:pt idx="115">
                <c:v>0.19825978868862648</c:v>
              </c:pt>
              <c:pt idx="116">
                <c:v>0.30067987375191063</c:v>
              </c:pt>
              <c:pt idx="117">
                <c:v>0.33658182316329377</c:v>
              </c:pt>
              <c:pt idx="118">
                <c:v>0.15205258237243957</c:v>
              </c:pt>
              <c:pt idx="119">
                <c:v>0.30721739547321375</c:v>
              </c:pt>
              <c:pt idx="120">
                <c:v>3.3156006433254982E-2</c:v>
              </c:pt>
              <c:pt idx="121">
                <c:v>0.11140731781207699</c:v>
              </c:pt>
              <c:pt idx="122">
                <c:v>0.24508168103798247</c:v>
              </c:pt>
              <c:pt idx="123">
                <c:v>0.39875419627298209</c:v>
              </c:pt>
              <c:pt idx="124">
                <c:v>0.14542604694913666</c:v>
              </c:pt>
              <c:pt idx="125">
                <c:v>0.12555976292393811</c:v>
              </c:pt>
              <c:pt idx="126">
                <c:v>0.19531353080881383</c:v>
              </c:pt>
              <c:pt idx="127">
                <c:v>0.17233994236672301</c:v>
              </c:pt>
              <c:pt idx="128">
                <c:v>0.20727530412188497</c:v>
              </c:pt>
              <c:pt idx="129">
                <c:v>0.29920172624994396</c:v>
              </c:pt>
              <c:pt idx="130">
                <c:v>0.37499876453320768</c:v>
              </c:pt>
              <c:pt idx="131">
                <c:v>0.30216745711626253</c:v>
              </c:pt>
              <c:pt idx="132">
                <c:v>0.12937751519821902</c:v>
              </c:pt>
              <c:pt idx="133">
                <c:v>0.2270021756893785</c:v>
              </c:pt>
              <c:pt idx="134">
                <c:v>0.28988441400800768</c:v>
              </c:pt>
              <c:pt idx="135">
                <c:v>0.23009539916391744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7F-4A5A-85D6-ACDA9C9EB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6496"/>
        <c:axId val="751656888"/>
      </c:scatterChart>
      <c:valAx>
        <c:axId val="75165649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R_D_Margin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6888"/>
        <c:crossesAt val="-200000"/>
        <c:crossBetween val="midCat"/>
      </c:valAx>
      <c:valAx>
        <c:axId val="7516568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649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Rev_Growth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0.3669350534706135</c:v>
              </c:pt>
              <c:pt idx="1">
                <c:v>0.17939844250499792</c:v>
              </c:pt>
              <c:pt idx="2">
                <c:v>8.4287875513293642E-3</c:v>
              </c:pt>
              <c:pt idx="3">
                <c:v>4.5909889906875501E-2</c:v>
              </c:pt>
              <c:pt idx="4">
                <c:v>6.3792419977218628E-2</c:v>
              </c:pt>
              <c:pt idx="5">
                <c:v>0.20340544504430613</c:v>
              </c:pt>
              <c:pt idx="6">
                <c:v>0.13566846010258682</c:v>
              </c:pt>
              <c:pt idx="7">
                <c:v>9.2588012202160064E-2</c:v>
              </c:pt>
              <c:pt idx="8">
                <c:v>0.11687126928708191</c:v>
              </c:pt>
              <c:pt idx="9">
                <c:v>0.11455611954642619</c:v>
              </c:pt>
              <c:pt idx="10">
                <c:v>0.3814239960581427</c:v>
              </c:pt>
              <c:pt idx="11">
                <c:v>8.9157738796050046E-2</c:v>
              </c:pt>
              <c:pt idx="12">
                <c:v>6.0804126625211952E-2</c:v>
              </c:pt>
              <c:pt idx="13">
                <c:v>0.24470915467408383</c:v>
              </c:pt>
              <c:pt idx="14">
                <c:v>6.44086484290749E-2</c:v>
              </c:pt>
              <c:pt idx="15">
                <c:v>0.17218253183859034</c:v>
              </c:pt>
              <c:pt idx="16">
                <c:v>9.8193444027594667E-2</c:v>
              </c:pt>
              <c:pt idx="17">
                <c:v>9.9755926933540628E-2</c:v>
              </c:pt>
              <c:pt idx="18">
                <c:v>0.32427403147904221</c:v>
              </c:pt>
              <c:pt idx="19">
                <c:v>0.19284075768190023</c:v>
              </c:pt>
              <c:pt idx="20">
                <c:v>1.4443445708518534</c:v>
              </c:pt>
              <c:pt idx="21">
                <c:v>0.25282277859597468</c:v>
              </c:pt>
              <c:pt idx="22">
                <c:v>0.32675608348697449</c:v>
              </c:pt>
              <c:pt idx="23">
                <c:v>0.4558973541973701</c:v>
              </c:pt>
              <c:pt idx="24">
                <c:v>6.989213197969546E-2</c:v>
              </c:pt>
              <c:pt idx="25">
                <c:v>4.5615783060939163E-2</c:v>
              </c:pt>
              <c:pt idx="26">
                <c:v>0.21665138383569471</c:v>
              </c:pt>
              <c:pt idx="27">
                <c:v>8.4931082781860345E-2</c:v>
              </c:pt>
              <c:pt idx="28">
                <c:v>0.20546846268667451</c:v>
              </c:pt>
              <c:pt idx="29">
                <c:v>3.3148505303760789E-2</c:v>
              </c:pt>
              <c:pt idx="30">
                <c:v>6.3581033618146598E-2</c:v>
              </c:pt>
              <c:pt idx="31">
                <c:v>0.24161319405935378</c:v>
              </c:pt>
              <c:pt idx="32">
                <c:v>0.39882973076400785</c:v>
              </c:pt>
              <c:pt idx="33">
                <c:v>4.8298222232614041E-2</c:v>
              </c:pt>
              <c:pt idx="34">
                <c:v>3.3457797796119682E-2</c:v>
              </c:pt>
              <c:pt idx="35">
                <c:v>2.8465388663426294E-2</c:v>
              </c:pt>
              <c:pt idx="36">
                <c:v>0.18481063775957018</c:v>
              </c:pt>
              <c:pt idx="37">
                <c:v>7.2713000882189682E-2</c:v>
              </c:pt>
              <c:pt idx="38">
                <c:v>0.16425784080600758</c:v>
              </c:pt>
              <c:pt idx="39">
                <c:v>2.540134236457936E-2</c:v>
              </c:pt>
              <c:pt idx="40">
                <c:v>0.21314041853990284</c:v>
              </c:pt>
              <c:pt idx="41">
                <c:v>0.1779265510608794</c:v>
              </c:pt>
              <c:pt idx="42">
                <c:v>0.1851860649785193</c:v>
              </c:pt>
              <c:pt idx="43">
                <c:v>0.21000344730326859</c:v>
              </c:pt>
              <c:pt idx="44">
                <c:v>0.11651685176986892</c:v>
              </c:pt>
              <c:pt idx="45">
                <c:v>0.36518189524897715</c:v>
              </c:pt>
              <c:pt idx="46">
                <c:v>0.33777285869172391</c:v>
              </c:pt>
              <c:pt idx="47">
                <c:v>0.11512505167424569</c:v>
              </c:pt>
              <c:pt idx="48">
                <c:v>0.27187065021134593</c:v>
              </c:pt>
              <c:pt idx="49">
                <c:v>7.7772521897988778E-2</c:v>
              </c:pt>
              <c:pt idx="50">
                <c:v>0.15533940728225715</c:v>
              </c:pt>
              <c:pt idx="51">
                <c:v>0.32774285993421692</c:v>
              </c:pt>
              <c:pt idx="52">
                <c:v>1.2798168039962041</c:v>
              </c:pt>
              <c:pt idx="53">
                <c:v>7.4866249518044548E-2</c:v>
              </c:pt>
              <c:pt idx="54">
                <c:v>0.18003272596659103</c:v>
              </c:pt>
              <c:pt idx="55">
                <c:v>0.17472622601444865</c:v>
              </c:pt>
              <c:pt idx="56">
                <c:v>0.17074887275201789</c:v>
              </c:pt>
              <c:pt idx="57">
                <c:v>0.17845259402515357</c:v>
              </c:pt>
              <c:pt idx="58">
                <c:v>0.20755124106546718</c:v>
              </c:pt>
              <c:pt idx="59">
                <c:v>0.13407566857822273</c:v>
              </c:pt>
              <c:pt idx="60">
                <c:v>0.21536079842022415</c:v>
              </c:pt>
              <c:pt idx="61">
                <c:v>0.26431414661111607</c:v>
              </c:pt>
              <c:pt idx="62">
                <c:v>7.4856765799364622E-2</c:v>
              </c:pt>
              <c:pt idx="63">
                <c:v>0.33553348864665233</c:v>
              </c:pt>
              <c:pt idx="64">
                <c:v>0.25131331930295331</c:v>
              </c:pt>
              <c:pt idx="65">
                <c:v>0.10840677397719656</c:v>
              </c:pt>
              <c:pt idx="66">
                <c:v>8.0987787740784078E-2</c:v>
              </c:pt>
              <c:pt idx="67">
                <c:v>0.18090878735600224</c:v>
              </c:pt>
              <c:pt idx="68">
                <c:v>0.10723573897272698</c:v>
              </c:pt>
              <c:pt idx="69">
                <c:v>8.1155047470734543E-2</c:v>
              </c:pt>
              <c:pt idx="70">
                <c:v>0.10785176133707775</c:v>
              </c:pt>
              <c:pt idx="71">
                <c:v>4.5144101474923204E-3</c:v>
              </c:pt>
              <c:pt idx="72">
                <c:v>0.41248745064788483</c:v>
              </c:pt>
              <c:pt idx="73">
                <c:v>0.1806401563981197</c:v>
              </c:pt>
              <c:pt idx="74">
                <c:v>0.11360512866980788</c:v>
              </c:pt>
              <c:pt idx="75">
                <c:v>1.3954699502491508E-2</c:v>
              </c:pt>
              <c:pt idx="76">
                <c:v>0.23761000627341433</c:v>
              </c:pt>
              <c:pt idx="77">
                <c:v>0.31887370772507673</c:v>
              </c:pt>
              <c:pt idx="78">
                <c:v>0.39676325190343875</c:v>
              </c:pt>
              <c:pt idx="79">
                <c:v>0.12643285236175972</c:v>
              </c:pt>
              <c:pt idx="80">
                <c:v>-3.2419882822799839E-2</c:v>
              </c:pt>
              <c:pt idx="81">
                <c:v>1.7802077457975241E-2</c:v>
              </c:pt>
              <c:pt idx="82">
                <c:v>0.27870379794405276</c:v>
              </c:pt>
              <c:pt idx="83">
                <c:v>4.7487300909792252E-2</c:v>
              </c:pt>
              <c:pt idx="84">
                <c:v>0.18236074557512727</c:v>
              </c:pt>
              <c:pt idx="85">
                <c:v>0.30814478940144041</c:v>
              </c:pt>
              <c:pt idx="86">
                <c:v>0.1109023118563639</c:v>
              </c:pt>
              <c:pt idx="87">
                <c:v>2.8701272821758383E-2</c:v>
              </c:pt>
              <c:pt idx="88">
                <c:v>-3.982098141349466E-2</c:v>
              </c:pt>
              <c:pt idx="89">
                <c:v>1.3397856210463077E-2</c:v>
              </c:pt>
              <c:pt idx="90">
                <c:v>0.24844386259407103</c:v>
              </c:pt>
              <c:pt idx="91">
                <c:v>0.19889173489578238</c:v>
              </c:pt>
              <c:pt idx="92">
                <c:v>8.9842079791757845E-2</c:v>
              </c:pt>
              <c:pt idx="93">
                <c:v>0.44355718873420802</c:v>
              </c:pt>
              <c:pt idx="94">
                <c:v>-1.4085207919166232E-2</c:v>
              </c:pt>
              <c:pt idx="95">
                <c:v>0.29012158698208257</c:v>
              </c:pt>
              <c:pt idx="96">
                <c:v>0.12118158993992911</c:v>
              </c:pt>
              <c:pt idx="97">
                <c:v>7.5705500520764524E-2</c:v>
              </c:pt>
              <c:pt idx="98">
                <c:v>0.2349013248079701</c:v>
              </c:pt>
              <c:pt idx="99">
                <c:v>3.4475093708797866E-2</c:v>
              </c:pt>
              <c:pt idx="100">
                <c:v>0.18951518188509064</c:v>
              </c:pt>
              <c:pt idx="101">
                <c:v>0.17806318035514068</c:v>
              </c:pt>
              <c:pt idx="102">
                <c:v>0.21456790793125591</c:v>
              </c:pt>
              <c:pt idx="103">
                <c:v>0.14021314793477901</c:v>
              </c:pt>
              <c:pt idx="104">
                <c:v>0.24618641590165691</c:v>
              </c:pt>
              <c:pt idx="105">
                <c:v>0.2188899261151187</c:v>
              </c:pt>
              <c:pt idx="106">
                <c:v>9.5959012522825571E-2</c:v>
              </c:pt>
              <c:pt idx="107">
                <c:v>0.21729844335835513</c:v>
              </c:pt>
              <c:pt idx="108">
                <c:v>0.30594599654365151</c:v>
              </c:pt>
              <c:pt idx="109">
                <c:v>0.41861445945455178</c:v>
              </c:pt>
              <c:pt idx="110">
                <c:v>0.35823144628240677</c:v>
              </c:pt>
              <c:pt idx="111">
                <c:v>0.76024916182035529</c:v>
              </c:pt>
              <c:pt idx="112">
                <c:v>0.28899937720859659</c:v>
              </c:pt>
              <c:pt idx="113">
                <c:v>8.8234917900679388E-2</c:v>
              </c:pt>
              <c:pt idx="114">
                <c:v>1.003082767454107</c:v>
              </c:pt>
              <c:pt idx="115">
                <c:v>-1.180070437124503E-2</c:v>
              </c:pt>
              <c:pt idx="116">
                <c:v>7.1619985310756862E-2</c:v>
              </c:pt>
              <c:pt idx="117">
                <c:v>6.0124762155143952E-2</c:v>
              </c:pt>
              <c:pt idx="118">
                <c:v>0.31555089667677128</c:v>
              </c:pt>
              <c:pt idx="119">
                <c:v>0.56704682863946054</c:v>
              </c:pt>
              <c:pt idx="120">
                <c:v>0.2840470593780009</c:v>
              </c:pt>
              <c:pt idx="121">
                <c:v>0.70360160621062073</c:v>
              </c:pt>
              <c:pt idx="122">
                <c:v>0.35545257465776769</c:v>
              </c:pt>
              <c:pt idx="123">
                <c:v>0.30537113040322628</c:v>
              </c:pt>
              <c:pt idx="124">
                <c:v>0.20237266299744738</c:v>
              </c:pt>
              <c:pt idx="125">
                <c:v>0.34531610141587099</c:v>
              </c:pt>
              <c:pt idx="126">
                <c:v>0.1762724303997889</c:v>
              </c:pt>
              <c:pt idx="127">
                <c:v>0.19034512100899992</c:v>
              </c:pt>
              <c:pt idx="128">
                <c:v>7.2605999763788898E-2</c:v>
              </c:pt>
              <c:pt idx="129">
                <c:v>0.31412919220305247</c:v>
              </c:pt>
              <c:pt idx="130">
                <c:v>0.28482204336323713</c:v>
              </c:pt>
              <c:pt idx="131">
                <c:v>0.13434688178715493</c:v>
              </c:pt>
              <c:pt idx="132">
                <c:v>0.25507824501493381</c:v>
              </c:pt>
              <c:pt idx="133">
                <c:v>0.31519733798005456</c:v>
              </c:pt>
              <c:pt idx="134">
                <c:v>0.11091975107342789</c:v>
              </c:pt>
              <c:pt idx="135">
                <c:v>0.52388552100329933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AE-43C7-9DA1-A7F45AD7B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7672"/>
        <c:axId val="751658064"/>
      </c:scatterChart>
      <c:valAx>
        <c:axId val="751657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Rev_Growth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8064"/>
        <c:crossesAt val="-200000"/>
        <c:crossBetween val="midCat"/>
      </c:valAx>
      <c:valAx>
        <c:axId val="7516580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7672"/>
        <c:crossesAt val="-0.2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S_M_Margin
</a:t>
            </a:r>
            <a:r>
              <a:rPr lang="en-US" sz="1000"/>
              <a:t>Model 9 for EV    (6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0.4353895551279573</c:v>
              </c:pt>
              <c:pt idx="1">
                <c:v>0.5924919598103191</c:v>
              </c:pt>
              <c:pt idx="2">
                <c:v>0.43812405446293501</c:v>
              </c:pt>
              <c:pt idx="3">
                <c:v>0.43699714186323541</c:v>
              </c:pt>
              <c:pt idx="4">
                <c:v>0.10827098606532287</c:v>
              </c:pt>
              <c:pt idx="5">
                <c:v>0.25636930006119946</c:v>
              </c:pt>
              <c:pt idx="6">
                <c:v>0.14176248215714263</c:v>
              </c:pt>
              <c:pt idx="7">
                <c:v>0.11566520123723734</c:v>
              </c:pt>
              <c:pt idx="8">
                <c:v>0.43153508277959235</c:v>
              </c:pt>
              <c:pt idx="9">
                <c:v>0.22081623409978404</c:v>
              </c:pt>
              <c:pt idx="10">
                <c:v>0.40909090909090912</c:v>
              </c:pt>
              <c:pt idx="11">
                <c:v>0.27482441807348168</c:v>
              </c:pt>
              <c:pt idx="12">
                <c:v>0.18246537591859807</c:v>
              </c:pt>
              <c:pt idx="13">
                <c:v>0.17359414681339944</c:v>
              </c:pt>
              <c:pt idx="14">
                <c:v>0.3963750489629525</c:v>
              </c:pt>
              <c:pt idx="15">
                <c:v>0.41392050000470637</c:v>
              </c:pt>
              <c:pt idx="16">
                <c:v>0.20235068486568944</c:v>
              </c:pt>
              <c:pt idx="17">
                <c:v>0.19603575592693354</c:v>
              </c:pt>
              <c:pt idx="18">
                <c:v>0.19842224811699938</c:v>
              </c:pt>
              <c:pt idx="19">
                <c:v>0.49302894191013868</c:v>
              </c:pt>
              <c:pt idx="20">
                <c:v>0.20959295280444246</c:v>
              </c:pt>
              <c:pt idx="21">
                <c:v>0.48525014504395947</c:v>
              </c:pt>
              <c:pt idx="22">
                <c:v>0.62767230095843951</c:v>
              </c:pt>
              <c:pt idx="23">
                <c:v>0.2563865212843971</c:v>
              </c:pt>
              <c:pt idx="24">
                <c:v>0.27474619289340102</c:v>
              </c:pt>
              <c:pt idx="25">
                <c:v>0.20830207251709093</c:v>
              </c:pt>
              <c:pt idx="26">
                <c:v>0.54118476449650466</c:v>
              </c:pt>
              <c:pt idx="27">
                <c:v>0.2179976452437985</c:v>
              </c:pt>
              <c:pt idx="28">
                <c:v>0.54680841091168686</c:v>
              </c:pt>
              <c:pt idx="29">
                <c:v>0.25578592092574737</c:v>
              </c:pt>
              <c:pt idx="30">
                <c:v>0.20250360646487209</c:v>
              </c:pt>
              <c:pt idx="31">
                <c:v>0.34298669503449786</c:v>
              </c:pt>
              <c:pt idx="32">
                <c:v>0.66160949053785467</c:v>
              </c:pt>
              <c:pt idx="33">
                <c:v>0.49486777806355076</c:v>
              </c:pt>
              <c:pt idx="34">
                <c:v>0.22848902461718351</c:v>
              </c:pt>
              <c:pt idx="35">
                <c:v>0.34594041478658438</c:v>
              </c:pt>
              <c:pt idx="36">
                <c:v>0.72608401611427897</c:v>
              </c:pt>
              <c:pt idx="37">
                <c:v>0.57881645664164783</c:v>
              </c:pt>
              <c:pt idx="38">
                <c:v>6.4733952045345974E-2</c:v>
              </c:pt>
              <c:pt idx="39">
                <c:v>0.46260940887439295</c:v>
              </c:pt>
              <c:pt idx="40">
                <c:v>0.40494762545927565</c:v>
              </c:pt>
              <c:pt idx="41">
                <c:v>0.12311569027986936</c:v>
              </c:pt>
              <c:pt idx="42">
                <c:v>0.43008734839589802</c:v>
              </c:pt>
              <c:pt idx="43">
                <c:v>0.48735466482810497</c:v>
              </c:pt>
              <c:pt idx="44">
                <c:v>0.12753065270532982</c:v>
              </c:pt>
              <c:pt idx="45">
                <c:v>1.2144963326084552</c:v>
              </c:pt>
              <c:pt idx="46">
                <c:v>0.28370075894470548</c:v>
              </c:pt>
              <c:pt idx="47">
                <c:v>0.13249276560562215</c:v>
              </c:pt>
              <c:pt idx="48">
                <c:v>3.7884262798690331E-2</c:v>
              </c:pt>
              <c:pt idx="49">
                <c:v>0.28840099825468546</c:v>
              </c:pt>
              <c:pt idx="50">
                <c:v>0.14052470449453497</c:v>
              </c:pt>
              <c:pt idx="51">
                <c:v>0.38263262448301688</c:v>
              </c:pt>
              <c:pt idx="52">
                <c:v>0.17770238652316328</c:v>
              </c:pt>
              <c:pt idx="53">
                <c:v>0.46864329256768161</c:v>
              </c:pt>
              <c:pt idx="54">
                <c:v>0.29519886124278849</c:v>
              </c:pt>
              <c:pt idx="55">
                <c:v>0.58653431831151026</c:v>
              </c:pt>
              <c:pt idx="56">
                <c:v>0.42976486419382226</c:v>
              </c:pt>
              <c:pt idx="57">
                <c:v>0.31338514576751675</c:v>
              </c:pt>
              <c:pt idx="58">
                <c:v>0.28332800411495862</c:v>
              </c:pt>
              <c:pt idx="59">
                <c:v>0.18775252735350578</c:v>
              </c:pt>
              <c:pt idx="60">
                <c:v>0.64699703630446226</c:v>
              </c:pt>
              <c:pt idx="61">
                <c:v>0.48223715957670954</c:v>
              </c:pt>
              <c:pt idx="62">
                <c:v>0.44235604635817416</c:v>
              </c:pt>
              <c:pt idx="63">
                <c:v>7.164089431901971E-2</c:v>
              </c:pt>
              <c:pt idx="64">
                <c:v>0.45291797637918807</c:v>
              </c:pt>
              <c:pt idx="65">
                <c:v>0.27397719651240776</c:v>
              </c:pt>
              <c:pt idx="66">
                <c:v>0.28510463458172064</c:v>
              </c:pt>
              <c:pt idx="67">
                <c:v>0.20368412265568483</c:v>
              </c:pt>
              <c:pt idx="68">
                <c:v>0.38884183690928381</c:v>
              </c:pt>
              <c:pt idx="69">
                <c:v>0.30699894706106162</c:v>
              </c:pt>
              <c:pt idx="70">
                <c:v>0.10027346639823038</c:v>
              </c:pt>
              <c:pt idx="71">
                <c:v>8.4959660175673718E-2</c:v>
              </c:pt>
              <c:pt idx="72">
                <c:v>0.57193834821916245</c:v>
              </c:pt>
              <c:pt idx="73">
                <c:v>0.2070979423544346</c:v>
              </c:pt>
              <c:pt idx="74">
                <c:v>0.15829104748097136</c:v>
              </c:pt>
              <c:pt idx="75">
                <c:v>0.34445264200297476</c:v>
              </c:pt>
              <c:pt idx="76">
                <c:v>0.42973244064180216</c:v>
              </c:pt>
              <c:pt idx="77">
                <c:v>0.33921478801732324</c:v>
              </c:pt>
              <c:pt idx="78">
                <c:v>0.2613214015083174</c:v>
              </c:pt>
              <c:pt idx="79">
                <c:v>0.53193765196918985</c:v>
              </c:pt>
              <c:pt idx="80">
                <c:v>0.2658610466200616</c:v>
              </c:pt>
              <c:pt idx="81">
                <c:v>0.37674202220730935</c:v>
              </c:pt>
              <c:pt idx="82">
                <c:v>0.54026948100245054</c:v>
              </c:pt>
              <c:pt idx="83">
                <c:v>0.19828958856392076</c:v>
              </c:pt>
              <c:pt idx="84">
                <c:v>0.56225112661050991</c:v>
              </c:pt>
              <c:pt idx="85">
                <c:v>0.53354616820123701</c:v>
              </c:pt>
              <c:pt idx="86">
                <c:v>0.29406135042717996</c:v>
              </c:pt>
              <c:pt idx="87">
                <c:v>0.18804109488317342</c:v>
              </c:pt>
              <c:pt idx="88">
                <c:v>0.15005284263262289</c:v>
              </c:pt>
              <c:pt idx="89">
                <c:v>0.21164273521437896</c:v>
              </c:pt>
              <c:pt idx="90">
                <c:v>0.30221593966604288</c:v>
              </c:pt>
              <c:pt idx="91">
                <c:v>0.25291965872639571</c:v>
              </c:pt>
              <c:pt idx="92">
                <c:v>0.36086482575212958</c:v>
              </c:pt>
              <c:pt idx="93">
                <c:v>0.43418015216828026</c:v>
              </c:pt>
              <c:pt idx="94">
                <c:v>0.23971725083413989</c:v>
              </c:pt>
              <c:pt idx="95">
                <c:v>0.42152705171925225</c:v>
              </c:pt>
              <c:pt idx="96">
                <c:v>0.37096782977611004</c:v>
              </c:pt>
              <c:pt idx="97">
                <c:v>0.30181365285433243</c:v>
              </c:pt>
              <c:pt idx="98">
                <c:v>0.19130951993717502</c:v>
              </c:pt>
              <c:pt idx="99">
                <c:v>0.22949292197886184</c:v>
              </c:pt>
              <c:pt idx="100">
                <c:v>0.24998434050016441</c:v>
              </c:pt>
              <c:pt idx="101">
                <c:v>0.50447090521138471</c:v>
              </c:pt>
              <c:pt idx="102">
                <c:v>0.21320020509085089</c:v>
              </c:pt>
              <c:pt idx="103">
                <c:v>0.37970630937781852</c:v>
              </c:pt>
              <c:pt idx="104">
                <c:v>0.44725817491409769</c:v>
              </c:pt>
              <c:pt idx="105">
                <c:v>0.40864399631607928</c:v>
              </c:pt>
              <c:pt idx="106">
                <c:v>0.3067190359511896</c:v>
              </c:pt>
              <c:pt idx="107">
                <c:v>0.21969927273577627</c:v>
              </c:pt>
              <c:pt idx="108">
                <c:v>0.41796603523991765</c:v>
              </c:pt>
              <c:pt idx="109">
                <c:v>0.26441089397157597</c:v>
              </c:pt>
              <c:pt idx="110">
                <c:v>0.2116168361930203</c:v>
              </c:pt>
              <c:pt idx="111">
                <c:v>0.65548794189819592</c:v>
              </c:pt>
              <c:pt idx="112">
                <c:v>0.55817645019947282</c:v>
              </c:pt>
              <c:pt idx="113">
                <c:v>0.31251465678603868</c:v>
              </c:pt>
              <c:pt idx="114">
                <c:v>5.4475715675295321E-2</c:v>
              </c:pt>
              <c:pt idx="115">
                <c:v>0.33001864512119328</c:v>
              </c:pt>
              <c:pt idx="116">
                <c:v>0.18171255400943553</c:v>
              </c:pt>
              <c:pt idx="117">
                <c:v>0.52121490497789513</c:v>
              </c:pt>
              <c:pt idx="118">
                <c:v>0.49234779159701952</c:v>
              </c:pt>
              <c:pt idx="119">
                <c:v>0.61951131163870943</c:v>
              </c:pt>
              <c:pt idx="120">
                <c:v>3.2649358147316829E-2</c:v>
              </c:pt>
              <c:pt idx="121">
                <c:v>0.14528740118616318</c:v>
              </c:pt>
              <c:pt idx="122">
                <c:v>0.20434265439015278</c:v>
              </c:pt>
              <c:pt idx="123">
                <c:v>0.19589767041169956</c:v>
              </c:pt>
              <c:pt idx="124">
                <c:v>0.26054192287300054</c:v>
              </c:pt>
              <c:pt idx="125">
                <c:v>0.12600428054000659</c:v>
              </c:pt>
              <c:pt idx="126">
                <c:v>0.56033117825570655</c:v>
              </c:pt>
              <c:pt idx="127">
                <c:v>0.1708351604752657</c:v>
              </c:pt>
              <c:pt idx="128">
                <c:v>0.30624778552025511</c:v>
              </c:pt>
              <c:pt idx="129">
                <c:v>0.39813392069455072</c:v>
              </c:pt>
              <c:pt idx="130">
                <c:v>0.28142574515120466</c:v>
              </c:pt>
              <c:pt idx="131">
                <c:v>0.37303754266211603</c:v>
              </c:pt>
              <c:pt idx="132">
                <c:v>0.63955918868960371</c:v>
              </c:pt>
              <c:pt idx="133">
                <c:v>0.43462988668694685</c:v>
              </c:pt>
              <c:pt idx="134">
                <c:v>0.24008324727793176</c:v>
              </c:pt>
              <c:pt idx="135">
                <c:v>0.43523337660636235</c:v>
              </c:pt>
            </c:numLit>
          </c:xVal>
          <c:yVal>
            <c:numLit>
              <c:formatCode>General</c:formatCode>
              <c:ptCount val="136"/>
              <c:pt idx="0">
                <c:v>12425.663207525295</c:v>
              </c:pt>
              <c:pt idx="1">
                <c:v>-13371.762473682498</c:v>
              </c:pt>
              <c:pt idx="2">
                <c:v>-14781.977304862148</c:v>
              </c:pt>
              <c:pt idx="3">
                <c:v>-37448.772197139304</c:v>
              </c:pt>
              <c:pt idx="4">
                <c:v>-20693.231527622662</c:v>
              </c:pt>
              <c:pt idx="5">
                <c:v>86458.667197646122</c:v>
              </c:pt>
              <c:pt idx="6">
                <c:v>-13512.565415444358</c:v>
              </c:pt>
              <c:pt idx="7">
                <c:v>-14460.824151708552</c:v>
              </c:pt>
              <c:pt idx="8">
                <c:v>-11935.974514279678</c:v>
              </c:pt>
              <c:pt idx="9">
                <c:v>-1505.5839658984059</c:v>
              </c:pt>
              <c:pt idx="10">
                <c:v>14830.256465802737</c:v>
              </c:pt>
              <c:pt idx="11">
                <c:v>-7938.6799709128181</c:v>
              </c:pt>
              <c:pt idx="12">
                <c:v>-19206.179327226368</c:v>
              </c:pt>
              <c:pt idx="13">
                <c:v>-13816.201118848063</c:v>
              </c:pt>
              <c:pt idx="14">
                <c:v>2685.8023154129178</c:v>
              </c:pt>
              <c:pt idx="15">
                <c:v>-6952.3909049268095</c:v>
              </c:pt>
              <c:pt idx="16">
                <c:v>-29832.491106183377</c:v>
              </c:pt>
              <c:pt idx="17">
                <c:v>-35020.375986653278</c:v>
              </c:pt>
              <c:pt idx="18">
                <c:v>-1018.8298614003797</c:v>
              </c:pt>
              <c:pt idx="19">
                <c:v>-19486.852371700683</c:v>
              </c:pt>
              <c:pt idx="20">
                <c:v>8349.1014436418427</c:v>
              </c:pt>
              <c:pt idx="21">
                <c:v>13868.23954455169</c:v>
              </c:pt>
              <c:pt idx="22">
                <c:v>-7234.3612499359733</c:v>
              </c:pt>
              <c:pt idx="23">
                <c:v>-33444.330481777899</c:v>
              </c:pt>
              <c:pt idx="24">
                <c:v>-14020.446314317123</c:v>
              </c:pt>
              <c:pt idx="25">
                <c:v>-25111.370270814183</c:v>
              </c:pt>
              <c:pt idx="26">
                <c:v>-7226.4228147734211</c:v>
              </c:pt>
              <c:pt idx="27">
                <c:v>-22046.24538193077</c:v>
              </c:pt>
              <c:pt idx="28">
                <c:v>-6029.450292634825</c:v>
              </c:pt>
              <c:pt idx="29">
                <c:v>-15977.906266208993</c:v>
              </c:pt>
              <c:pt idx="30">
                <c:v>-18094.766064466421</c:v>
              </c:pt>
              <c:pt idx="31">
                <c:v>-25339.763012090531</c:v>
              </c:pt>
              <c:pt idx="32">
                <c:v>-5147.9152403280796</c:v>
              </c:pt>
              <c:pt idx="33">
                <c:v>-11679.605167415848</c:v>
              </c:pt>
              <c:pt idx="34">
                <c:v>-29284.737921987289</c:v>
              </c:pt>
              <c:pt idx="35">
                <c:v>-22521.654318522189</c:v>
              </c:pt>
              <c:pt idx="36">
                <c:v>-21351.269234476331</c:v>
              </c:pt>
              <c:pt idx="37">
                <c:v>-18770.736175329632</c:v>
              </c:pt>
              <c:pt idx="38">
                <c:v>21655.30644464853</c:v>
              </c:pt>
              <c:pt idx="39">
                <c:v>-18011.884280723305</c:v>
              </c:pt>
              <c:pt idx="40">
                <c:v>7683.1563956868122</c:v>
              </c:pt>
              <c:pt idx="41">
                <c:v>-5456.9968899294181</c:v>
              </c:pt>
              <c:pt idx="42">
                <c:v>-15189.718195931715</c:v>
              </c:pt>
              <c:pt idx="43">
                <c:v>6322.5203450781319</c:v>
              </c:pt>
              <c:pt idx="44">
                <c:v>-25362.503213367192</c:v>
              </c:pt>
              <c:pt idx="45">
                <c:v>41188.286167289531</c:v>
              </c:pt>
              <c:pt idx="46">
                <c:v>-18630.695947567539</c:v>
              </c:pt>
              <c:pt idx="47">
                <c:v>1497.0256008401157</c:v>
              </c:pt>
              <c:pt idx="48">
                <c:v>-15861.579918790687</c:v>
              </c:pt>
              <c:pt idx="49">
                <c:v>-17256.832029153986</c:v>
              </c:pt>
              <c:pt idx="50">
                <c:v>-17685.31742332879</c:v>
              </c:pt>
              <c:pt idx="51">
                <c:v>16162.791911505432</c:v>
              </c:pt>
              <c:pt idx="52">
                <c:v>-32166.335634475243</c:v>
              </c:pt>
              <c:pt idx="53">
                <c:v>-14122.582387272672</c:v>
              </c:pt>
              <c:pt idx="54">
                <c:v>-11901.982989881615</c:v>
              </c:pt>
              <c:pt idx="55">
                <c:v>15928.209021474097</c:v>
              </c:pt>
              <c:pt idx="56">
                <c:v>-15162.503848318111</c:v>
              </c:pt>
              <c:pt idx="57">
                <c:v>-7002.9376107516673</c:v>
              </c:pt>
              <c:pt idx="58">
                <c:v>18844.954388662569</c:v>
              </c:pt>
              <c:pt idx="59">
                <c:v>-9716.6888645399886</c:v>
              </c:pt>
              <c:pt idx="60">
                <c:v>21956.77142897046</c:v>
              </c:pt>
              <c:pt idx="61">
                <c:v>-95.22219416686039</c:v>
              </c:pt>
              <c:pt idx="62">
                <c:v>-13351.809917141101</c:v>
              </c:pt>
              <c:pt idx="63">
                <c:v>3361.131755732154</c:v>
              </c:pt>
              <c:pt idx="64">
                <c:v>5070.4453026648071</c:v>
              </c:pt>
              <c:pt idx="65">
                <c:v>18304.025124650689</c:v>
              </c:pt>
              <c:pt idx="66">
                <c:v>-26109.814362880716</c:v>
              </c:pt>
              <c:pt idx="67">
                <c:v>-24467.267338541802</c:v>
              </c:pt>
              <c:pt idx="68">
                <c:v>-13822.993284593329</c:v>
              </c:pt>
              <c:pt idx="69">
                <c:v>-42371.63552278842</c:v>
              </c:pt>
              <c:pt idx="70">
                <c:v>-23326.835517335108</c:v>
              </c:pt>
              <c:pt idx="71">
                <c:v>-20099.224492619593</c:v>
              </c:pt>
              <c:pt idx="72">
                <c:v>39504.12055277302</c:v>
              </c:pt>
              <c:pt idx="73">
                <c:v>-6747.010579945636</c:v>
              </c:pt>
              <c:pt idx="74">
                <c:v>711181.2614437656</c:v>
              </c:pt>
              <c:pt idx="75">
                <c:v>-9025.3871247696916</c:v>
              </c:pt>
              <c:pt idx="76">
                <c:v>-18691.517424215956</c:v>
              </c:pt>
              <c:pt idx="77">
                <c:v>3838.1787931996423</c:v>
              </c:pt>
              <c:pt idx="78">
                <c:v>676.77922286130411</c:v>
              </c:pt>
              <c:pt idx="79">
                <c:v>-1433.8561101544819</c:v>
              </c:pt>
              <c:pt idx="80">
                <c:v>-792.36678230290363</c:v>
              </c:pt>
              <c:pt idx="81">
                <c:v>-23819.619574794535</c:v>
              </c:pt>
              <c:pt idx="82">
                <c:v>-14781.740534028866</c:v>
              </c:pt>
              <c:pt idx="83">
                <c:v>-19952.756770449545</c:v>
              </c:pt>
              <c:pt idx="84">
                <c:v>-11007.061722040587</c:v>
              </c:pt>
              <c:pt idx="85">
                <c:v>25095.649573711882</c:v>
              </c:pt>
              <c:pt idx="86">
                <c:v>-8184.0307964628983</c:v>
              </c:pt>
              <c:pt idx="87">
                <c:v>-31381.772549721689</c:v>
              </c:pt>
              <c:pt idx="88">
                <c:v>10845.980833742256</c:v>
              </c:pt>
              <c:pt idx="89">
                <c:v>133594.42074069494</c:v>
              </c:pt>
              <c:pt idx="90">
                <c:v>-15545.843703169685</c:v>
              </c:pt>
              <c:pt idx="91">
                <c:v>-14559.754846935895</c:v>
              </c:pt>
              <c:pt idx="92">
                <c:v>-13423.211017236008</c:v>
              </c:pt>
              <c:pt idx="93">
                <c:v>2579.1485933999184</c:v>
              </c:pt>
              <c:pt idx="94">
                <c:v>-37908.298689921088</c:v>
              </c:pt>
              <c:pt idx="95">
                <c:v>-8090.8738674507231</c:v>
              </c:pt>
              <c:pt idx="96">
                <c:v>2398.5872138625082</c:v>
              </c:pt>
              <c:pt idx="97">
                <c:v>-11751.048180122794</c:v>
              </c:pt>
              <c:pt idx="98">
                <c:v>-3147.5123399572917</c:v>
              </c:pt>
              <c:pt idx="99">
                <c:v>-11103.716124715413</c:v>
              </c:pt>
              <c:pt idx="100">
                <c:v>-25783.367993906773</c:v>
              </c:pt>
              <c:pt idx="101">
                <c:v>1657.7373752314393</c:v>
              </c:pt>
              <c:pt idx="102">
                <c:v>-20131.2667339285</c:v>
              </c:pt>
              <c:pt idx="103">
                <c:v>-6957.3483007473478</c:v>
              </c:pt>
              <c:pt idx="104">
                <c:v>-3969.8354682050422</c:v>
              </c:pt>
              <c:pt idx="105">
                <c:v>80477.647002860729</c:v>
              </c:pt>
              <c:pt idx="106">
                <c:v>-8591.0850129125938</c:v>
              </c:pt>
              <c:pt idx="107">
                <c:v>1527.9074135467031</c:v>
              </c:pt>
              <c:pt idx="108">
                <c:v>16105.594597377158</c:v>
              </c:pt>
              <c:pt idx="109">
                <c:v>10974.245746971566</c:v>
              </c:pt>
              <c:pt idx="110">
                <c:v>-9527.1808168739117</c:v>
              </c:pt>
              <c:pt idx="111">
                <c:v>14356.861442284926</c:v>
              </c:pt>
              <c:pt idx="112">
                <c:v>12057.35462241709</c:v>
              </c:pt>
              <c:pt idx="113">
                <c:v>-14691.501281441106</c:v>
              </c:pt>
              <c:pt idx="114">
                <c:v>-21929.254124523042</c:v>
              </c:pt>
              <c:pt idx="115">
                <c:v>-26467.037994667946</c:v>
              </c:pt>
              <c:pt idx="116">
                <c:v>-13238.148822832793</c:v>
              </c:pt>
              <c:pt idx="117">
                <c:v>-1654.1345610088911</c:v>
              </c:pt>
              <c:pt idx="118">
                <c:v>11218.76672570735</c:v>
              </c:pt>
              <c:pt idx="119">
                <c:v>-3731.0882534859561</c:v>
              </c:pt>
              <c:pt idx="120">
                <c:v>-7140.7912323472137</c:v>
              </c:pt>
              <c:pt idx="121">
                <c:v>-4733.1834499898723</c:v>
              </c:pt>
              <c:pt idx="122">
                <c:v>13586.695316494817</c:v>
              </c:pt>
              <c:pt idx="123">
                <c:v>-59745.866131808631</c:v>
              </c:pt>
              <c:pt idx="124">
                <c:v>-9352.1617617107458</c:v>
              </c:pt>
              <c:pt idx="125">
                <c:v>-12826.777809027564</c:v>
              </c:pt>
              <c:pt idx="126">
                <c:v>-1808.1341652045123</c:v>
              </c:pt>
              <c:pt idx="127">
                <c:v>-10920.573789642034</c:v>
              </c:pt>
              <c:pt idx="128">
                <c:v>17772.064709309801</c:v>
              </c:pt>
              <c:pt idx="129">
                <c:v>-1660.2592153722344</c:v>
              </c:pt>
              <c:pt idx="130">
                <c:v>13483.994099229474</c:v>
              </c:pt>
              <c:pt idx="131">
                <c:v>11355.382755503701</c:v>
              </c:pt>
              <c:pt idx="132">
                <c:v>18134.404017827172</c:v>
              </c:pt>
              <c:pt idx="133">
                <c:v>7609.5096269040032</c:v>
              </c:pt>
              <c:pt idx="134">
                <c:v>-17403.184795134843</c:v>
              </c:pt>
              <c:pt idx="135">
                <c:v>-1578.0517586977385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64-4EBD-8418-9A81BDDD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58848"/>
        <c:axId val="751659240"/>
      </c:scatterChart>
      <c:valAx>
        <c:axId val="75165884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S_M_Margin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9240"/>
        <c:crossesAt val="-200000"/>
        <c:crossBetween val="midCat"/>
      </c:valAx>
      <c:valAx>
        <c:axId val="7516592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658848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13'!$AA$3</c:f>
          <c:strCache>
            <c:ptCount val="1"/>
            <c:pt idx="0">
              <c:v>Actual and Predicted -vs- Observation #
Model 13 for EV    (3 variables, n=126)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</c:numLit>
          </c:xVal>
          <c:yVal>
            <c:numLit>
              <c:formatCode>General</c:formatCode>
              <c:ptCount val="126"/>
              <c:pt idx="0">
                <c:v>19172.8344</c:v>
              </c:pt>
              <c:pt idx="1">
                <c:v>18277.499500000002</c:v>
              </c:pt>
              <c:pt idx="2">
                <c:v>17761.393199999999</c:v>
              </c:pt>
              <c:pt idx="3">
                <c:v>15390.5118</c:v>
              </c:pt>
              <c:pt idx="4">
                <c:v>14628.111500000001</c:v>
              </c:pt>
              <c:pt idx="5">
                <c:v>14433.059600000001</c:v>
              </c:pt>
              <c:pt idx="6">
                <c:v>14085.412700000001</c:v>
              </c:pt>
              <c:pt idx="7">
                <c:v>13254.6572</c:v>
              </c:pt>
              <c:pt idx="8">
                <c:v>12991.4501</c:v>
              </c:pt>
              <c:pt idx="9">
                <c:v>12778.339900000001</c:v>
              </c:pt>
              <c:pt idx="10">
                <c:v>12773.614</c:v>
              </c:pt>
              <c:pt idx="11">
                <c:v>12362.801600000001</c:v>
              </c:pt>
              <c:pt idx="12">
                <c:v>11763.517900000001</c:v>
              </c:pt>
              <c:pt idx="13">
                <c:v>11492.5267</c:v>
              </c:pt>
              <c:pt idx="14">
                <c:v>11310.248799999999</c:v>
              </c:pt>
              <c:pt idx="15">
                <c:v>11155.011</c:v>
              </c:pt>
              <c:pt idx="16">
                <c:v>11136.6034</c:v>
              </c:pt>
              <c:pt idx="17">
                <c:v>10635.886500000001</c:v>
              </c:pt>
              <c:pt idx="18">
                <c:v>9553.6566000000003</c:v>
              </c:pt>
              <c:pt idx="19">
                <c:v>8730.4277999999995</c:v>
              </c:pt>
              <c:pt idx="20">
                <c:v>7440.2691999999997</c:v>
              </c:pt>
              <c:pt idx="21">
                <c:v>7407.2659999999996</c:v>
              </c:pt>
              <c:pt idx="22">
                <c:v>6894.6152000000002</c:v>
              </c:pt>
              <c:pt idx="23">
                <c:v>6727.3046000000004</c:v>
              </c:pt>
              <c:pt idx="24">
                <c:v>6390.3563999999997</c:v>
              </c:pt>
              <c:pt idx="25">
                <c:v>6236.2366000000002</c:v>
              </c:pt>
              <c:pt idx="26">
                <c:v>6079.7704000000003</c:v>
              </c:pt>
              <c:pt idx="27">
                <c:v>5688.8769000000002</c:v>
              </c:pt>
              <c:pt idx="28">
                <c:v>5616.1094999999996</c:v>
              </c:pt>
              <c:pt idx="29">
                <c:v>5590.6315999999997</c:v>
              </c:pt>
              <c:pt idx="30">
                <c:v>5264.8521000000001</c:v>
              </c:pt>
              <c:pt idx="31">
                <c:v>5177.2318999999998</c:v>
              </c:pt>
              <c:pt idx="32">
                <c:v>5116.1342000000004</c:v>
              </c:pt>
              <c:pt idx="33">
                <c:v>4868.8302000000003</c:v>
              </c:pt>
              <c:pt idx="34">
                <c:v>4738.1673000000001</c:v>
              </c:pt>
              <c:pt idx="35">
                <c:v>4485.9957999999997</c:v>
              </c:pt>
              <c:pt idx="36">
                <c:v>4436.8191999999999</c:v>
              </c:pt>
              <c:pt idx="37">
                <c:v>4272.2191999999995</c:v>
              </c:pt>
              <c:pt idx="38">
                <c:v>4154.2816999999995</c:v>
              </c:pt>
              <c:pt idx="39">
                <c:v>4083.6496999999999</c:v>
              </c:pt>
              <c:pt idx="40">
                <c:v>4064.2968000000001</c:v>
              </c:pt>
              <c:pt idx="41">
                <c:v>3887.6603</c:v>
              </c:pt>
              <c:pt idx="42">
                <c:v>3579.8489</c:v>
              </c:pt>
              <c:pt idx="43">
                <c:v>3540.5491000000002</c:v>
              </c:pt>
              <c:pt idx="44">
                <c:v>3256.0626999999999</c:v>
              </c:pt>
              <c:pt idx="45">
                <c:v>3220.2809999999999</c:v>
              </c:pt>
              <c:pt idx="46">
                <c:v>3202.2395999999999</c:v>
              </c:pt>
              <c:pt idx="47">
                <c:v>3196.73</c:v>
              </c:pt>
              <c:pt idx="48">
                <c:v>3162.8121999999998</c:v>
              </c:pt>
              <c:pt idx="49">
                <c:v>2961.8824</c:v>
              </c:pt>
              <c:pt idx="50">
                <c:v>2858.7084</c:v>
              </c:pt>
              <c:pt idx="51">
                <c:v>2833.0971</c:v>
              </c:pt>
              <c:pt idx="52">
                <c:v>2781.2797</c:v>
              </c:pt>
              <c:pt idx="53">
                <c:v>2710.8598999999999</c:v>
              </c:pt>
              <c:pt idx="54">
                <c:v>2584.7898</c:v>
              </c:pt>
              <c:pt idx="55">
                <c:v>2538.9832999999999</c:v>
              </c:pt>
              <c:pt idx="56">
                <c:v>2532.3746999999998</c:v>
              </c:pt>
              <c:pt idx="57">
                <c:v>2527.3155999999999</c:v>
              </c:pt>
              <c:pt idx="58">
                <c:v>2499.6136000000001</c:v>
              </c:pt>
              <c:pt idx="59">
                <c:v>2404.9515999999999</c:v>
              </c:pt>
              <c:pt idx="60">
                <c:v>2399.3838999999998</c:v>
              </c:pt>
              <c:pt idx="61">
                <c:v>2363.1176</c:v>
              </c:pt>
              <c:pt idx="62">
                <c:v>2344.0949000000001</c:v>
              </c:pt>
              <c:pt idx="63">
                <c:v>2277.1129999999998</c:v>
              </c:pt>
              <c:pt idx="64">
                <c:v>2249.4695999999999</c:v>
              </c:pt>
              <c:pt idx="65">
                <c:v>2202.7654000000002</c:v>
              </c:pt>
              <c:pt idx="66">
                <c:v>2165.1192999999998</c:v>
              </c:pt>
              <c:pt idx="67">
                <c:v>2121.9027000000001</c:v>
              </c:pt>
              <c:pt idx="68">
                <c:v>2086.6887999999999</c:v>
              </c:pt>
              <c:pt idx="69">
                <c:v>2066.1927000000001</c:v>
              </c:pt>
              <c:pt idx="70">
                <c:v>2059.2656000000002</c:v>
              </c:pt>
              <c:pt idx="71">
                <c:v>2014.3187</c:v>
              </c:pt>
              <c:pt idx="72">
                <c:v>1905.4384</c:v>
              </c:pt>
              <c:pt idx="73">
                <c:v>1797.1029000000001</c:v>
              </c:pt>
              <c:pt idx="74">
                <c:v>1708.3059000000001</c:v>
              </c:pt>
              <c:pt idx="75">
                <c:v>1642.0148999999999</c:v>
              </c:pt>
              <c:pt idx="76">
                <c:v>1637.1987999999999</c:v>
              </c:pt>
              <c:pt idx="77">
                <c:v>1563.4879000000001</c:v>
              </c:pt>
              <c:pt idx="78">
                <c:v>1544.9141</c:v>
              </c:pt>
              <c:pt idx="79">
                <c:v>1498.6233999999999</c:v>
              </c:pt>
              <c:pt idx="80">
                <c:v>1478.7066</c:v>
              </c:pt>
              <c:pt idx="81">
                <c:v>1455.3159000000001</c:v>
              </c:pt>
              <c:pt idx="82">
                <c:v>1454.999</c:v>
              </c:pt>
              <c:pt idx="83">
                <c:v>1444.5420999999999</c:v>
              </c:pt>
              <c:pt idx="84">
                <c:v>1443.3649</c:v>
              </c:pt>
              <c:pt idx="85">
                <c:v>1409.3098</c:v>
              </c:pt>
              <c:pt idx="86">
                <c:v>1403.5246</c:v>
              </c:pt>
              <c:pt idx="87">
                <c:v>1375.7365</c:v>
              </c:pt>
              <c:pt idx="88">
                <c:v>1360.3652</c:v>
              </c:pt>
              <c:pt idx="89">
                <c:v>1346.6967</c:v>
              </c:pt>
              <c:pt idx="90">
                <c:v>1335.0657000000001</c:v>
              </c:pt>
              <c:pt idx="91">
                <c:v>1234.2756999999999</c:v>
              </c:pt>
              <c:pt idx="92">
                <c:v>1214.4014</c:v>
              </c:pt>
              <c:pt idx="93">
                <c:v>1209.0925</c:v>
              </c:pt>
              <c:pt idx="94">
                <c:v>1157.5277000000001</c:v>
              </c:pt>
              <c:pt idx="95">
                <c:v>1118.7239</c:v>
              </c:pt>
              <c:pt idx="96">
                <c:v>1106.0070000000001</c:v>
              </c:pt>
              <c:pt idx="97">
                <c:v>1016.1319</c:v>
              </c:pt>
              <c:pt idx="98">
                <c:v>1011.2338999999999</c:v>
              </c:pt>
              <c:pt idx="99">
                <c:v>949.03020000000004</c:v>
              </c:pt>
              <c:pt idx="100">
                <c:v>877.18060000000003</c:v>
              </c:pt>
              <c:pt idx="101">
                <c:v>789.97940000000006</c:v>
              </c:pt>
              <c:pt idx="102">
                <c:v>759.31349999999998</c:v>
              </c:pt>
              <c:pt idx="103">
                <c:v>751.91750000000002</c:v>
              </c:pt>
              <c:pt idx="104">
                <c:v>748.60599999999999</c:v>
              </c:pt>
              <c:pt idx="105">
                <c:v>719.44939999999997</c:v>
              </c:pt>
              <c:pt idx="106">
                <c:v>684.58810000000005</c:v>
              </c:pt>
              <c:pt idx="107">
                <c:v>599.29819999999995</c:v>
              </c:pt>
              <c:pt idx="108">
                <c:v>498.00700000000001</c:v>
              </c:pt>
              <c:pt idx="109">
                <c:v>471.51530000000002</c:v>
              </c:pt>
              <c:pt idx="110">
                <c:v>388.22890000000001</c:v>
              </c:pt>
              <c:pt idx="111">
                <c:v>374.9058</c:v>
              </c:pt>
              <c:pt idx="112">
                <c:v>343.18979999999999</c:v>
              </c:pt>
              <c:pt idx="113">
                <c:v>328.06920000000002</c:v>
              </c:pt>
              <c:pt idx="114">
                <c:v>305.15159999999997</c:v>
              </c:pt>
              <c:pt idx="115">
                <c:v>304.52499999999998</c:v>
              </c:pt>
              <c:pt idx="116">
                <c:v>290.68</c:v>
              </c:pt>
              <c:pt idx="117">
                <c:v>268.75810000000001</c:v>
              </c:pt>
              <c:pt idx="118">
                <c:v>265.0127</c:v>
              </c:pt>
              <c:pt idx="119">
                <c:v>259.96980000000002</c:v>
              </c:pt>
              <c:pt idx="120">
                <c:v>205.81890000000001</c:v>
              </c:pt>
              <c:pt idx="121">
                <c:v>198.11580000000001</c:v>
              </c:pt>
              <c:pt idx="122">
                <c:v>194.5496</c:v>
              </c:pt>
              <c:pt idx="123">
                <c:v>151.4391</c:v>
              </c:pt>
              <c:pt idx="124">
                <c:v>124.41030000000001</c:v>
              </c:pt>
              <c:pt idx="125">
                <c:v>117.0865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EF-4A33-AC90-01662726ABA8}"/>
            </c:ext>
          </c:extLst>
        </c:ser>
        <c:ser>
          <c:idx val="1"/>
          <c:order val="1"/>
          <c:tx>
            <c:v>Predicted</c:v>
          </c:tx>
          <c:spPr>
            <a:ln w="25400">
              <a:noFill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</c:numLit>
          </c:xVal>
          <c:yVal>
            <c:numLit>
              <c:formatCode>General</c:formatCode>
              <c:ptCount val="126"/>
              <c:pt idx="0">
                <c:v>16102.081472492438</c:v>
              </c:pt>
              <c:pt idx="1">
                <c:v>11344.665335858148</c:v>
              </c:pt>
              <c:pt idx="2">
                <c:v>18796.375078994326</c:v>
              </c:pt>
              <c:pt idx="3">
                <c:v>5819.2097559792446</c:v>
              </c:pt>
              <c:pt idx="4">
                <c:v>23455.30520902108</c:v>
              </c:pt>
              <c:pt idx="5">
                <c:v>13802.327503280723</c:v>
              </c:pt>
              <c:pt idx="6">
                <c:v>13672.832510438035</c:v>
              </c:pt>
              <c:pt idx="7">
                <c:v>15521.963728610943</c:v>
              </c:pt>
              <c:pt idx="8">
                <c:v>7927.27327790652</c:v>
              </c:pt>
              <c:pt idx="9">
                <c:v>9624.1346540527375</c:v>
              </c:pt>
              <c:pt idx="10">
                <c:v>10321.086949474044</c:v>
              </c:pt>
              <c:pt idx="11">
                <c:v>9179.3468160794364</c:v>
              </c:pt>
              <c:pt idx="12">
                <c:v>5826.923694395211</c:v>
              </c:pt>
              <c:pt idx="13">
                <c:v>4440.6116091823624</c:v>
              </c:pt>
              <c:pt idx="14">
                <c:v>10142.246113194011</c:v>
              </c:pt>
              <c:pt idx="15">
                <c:v>13576.604965543671</c:v>
              </c:pt>
              <c:pt idx="16">
                <c:v>8823.9688204098529</c:v>
              </c:pt>
              <c:pt idx="17">
                <c:v>7118.9606591751626</c:v>
              </c:pt>
              <c:pt idx="18">
                <c:v>6814.1275205688535</c:v>
              </c:pt>
              <c:pt idx="19">
                <c:v>6302.8948347441428</c:v>
              </c:pt>
              <c:pt idx="20">
                <c:v>6552.763012041396</c:v>
              </c:pt>
              <c:pt idx="21">
                <c:v>2964.9256824651338</c:v>
              </c:pt>
              <c:pt idx="22">
                <c:v>2704.6332476746657</c:v>
              </c:pt>
              <c:pt idx="23">
                <c:v>11307.56717653962</c:v>
              </c:pt>
              <c:pt idx="24">
                <c:v>4482.7512228765363</c:v>
              </c:pt>
              <c:pt idx="25">
                <c:v>8047.8284062770481</c:v>
              </c:pt>
              <c:pt idx="26">
                <c:v>3826.1504272525026</c:v>
              </c:pt>
              <c:pt idx="27">
                <c:v>3957.4133732413729</c:v>
              </c:pt>
              <c:pt idx="28">
                <c:v>3870.6592574862616</c:v>
              </c:pt>
              <c:pt idx="29">
                <c:v>2925.3693411824679</c:v>
              </c:pt>
              <c:pt idx="30">
                <c:v>4688.6382277366338</c:v>
              </c:pt>
              <c:pt idx="31">
                <c:v>4256.189597827125</c:v>
              </c:pt>
              <c:pt idx="32">
                <c:v>3930.3991212678384</c:v>
              </c:pt>
              <c:pt idx="33">
                <c:v>7185.8059586773134</c:v>
              </c:pt>
              <c:pt idx="34">
                <c:v>3237.4276012774435</c:v>
              </c:pt>
              <c:pt idx="35">
                <c:v>4166.7073592349752</c:v>
              </c:pt>
              <c:pt idx="36">
                <c:v>2827.2300773772085</c:v>
              </c:pt>
              <c:pt idx="37">
                <c:v>5737.9979884728336</c:v>
              </c:pt>
              <c:pt idx="38">
                <c:v>3641.6863849705951</c:v>
              </c:pt>
              <c:pt idx="39">
                <c:v>3856.9859785499539</c:v>
              </c:pt>
              <c:pt idx="40">
                <c:v>5737.0819004086907</c:v>
              </c:pt>
              <c:pt idx="41">
                <c:v>5531.321288447908</c:v>
              </c:pt>
              <c:pt idx="42">
                <c:v>5047.9186288086285</c:v>
              </c:pt>
              <c:pt idx="43">
                <c:v>5835.7805637070733</c:v>
              </c:pt>
              <c:pt idx="44">
                <c:v>2063.7845825952936</c:v>
              </c:pt>
              <c:pt idx="45">
                <c:v>2142.5948384844178</c:v>
              </c:pt>
              <c:pt idx="46">
                <c:v>2736.4303679408276</c:v>
              </c:pt>
              <c:pt idx="47">
                <c:v>5676.3104420659829</c:v>
              </c:pt>
              <c:pt idx="48">
                <c:v>2705.918564009231</c:v>
              </c:pt>
              <c:pt idx="49">
                <c:v>1849.7554945064021</c:v>
              </c:pt>
              <c:pt idx="50">
                <c:v>5462.0463517156331</c:v>
              </c:pt>
              <c:pt idx="51">
                <c:v>3459.921772519192</c:v>
              </c:pt>
              <c:pt idx="52">
                <c:v>2826.8748137838902</c:v>
              </c:pt>
              <c:pt idx="53">
                <c:v>3591.4891966929335</c:v>
              </c:pt>
              <c:pt idx="54">
                <c:v>4179.2203894937138</c:v>
              </c:pt>
              <c:pt idx="55">
                <c:v>3108.8994288996291</c:v>
              </c:pt>
              <c:pt idx="56">
                <c:v>1911.2974849626155</c:v>
              </c:pt>
              <c:pt idx="57">
                <c:v>2047.4434561430742</c:v>
              </c:pt>
              <c:pt idx="58">
                <c:v>1466.3682056773159</c:v>
              </c:pt>
              <c:pt idx="59">
                <c:v>3082.3821886449778</c:v>
              </c:pt>
              <c:pt idx="60">
                <c:v>1894.7031044826931</c:v>
              </c:pt>
              <c:pt idx="61">
                <c:v>1636.1252494583487</c:v>
              </c:pt>
              <c:pt idx="62">
                <c:v>2773.9024298199365</c:v>
              </c:pt>
              <c:pt idx="63">
                <c:v>2702.4111230769222</c:v>
              </c:pt>
              <c:pt idx="64">
                <c:v>4540.7904576004803</c:v>
              </c:pt>
              <c:pt idx="65">
                <c:v>1820.3808060023184</c:v>
              </c:pt>
              <c:pt idx="66">
                <c:v>1879.4094418665825</c:v>
              </c:pt>
              <c:pt idx="67">
                <c:v>2213.5229377664846</c:v>
              </c:pt>
              <c:pt idx="68">
                <c:v>2593.0179636928469</c:v>
              </c:pt>
              <c:pt idx="69">
                <c:v>1976.5558272796786</c:v>
              </c:pt>
              <c:pt idx="70">
                <c:v>2000.8100000586767</c:v>
              </c:pt>
              <c:pt idx="71">
                <c:v>1553.6738980264415</c:v>
              </c:pt>
              <c:pt idx="72">
                <c:v>2235.6019619586486</c:v>
              </c:pt>
              <c:pt idx="73">
                <c:v>2042.2045957560449</c:v>
              </c:pt>
              <c:pt idx="74">
                <c:v>1790.6173455835863</c:v>
              </c:pt>
              <c:pt idx="75">
                <c:v>3627.6198524444326</c:v>
              </c:pt>
              <c:pt idx="76">
                <c:v>2088.7764200603879</c:v>
              </c:pt>
              <c:pt idx="77">
                <c:v>1399.9017956851167</c:v>
              </c:pt>
              <c:pt idx="78">
                <c:v>2593.3966927901656</c:v>
              </c:pt>
              <c:pt idx="79">
                <c:v>1687.0435367495215</c:v>
              </c:pt>
              <c:pt idx="80">
                <c:v>2490.2352908554394</c:v>
              </c:pt>
              <c:pt idx="81">
                <c:v>1480.5965626260841</c:v>
              </c:pt>
              <c:pt idx="82">
                <c:v>1939.7753849123842</c:v>
              </c:pt>
              <c:pt idx="83">
                <c:v>1764.1039769422728</c:v>
              </c:pt>
              <c:pt idx="84">
                <c:v>2112.4491420110198</c:v>
              </c:pt>
              <c:pt idx="85">
                <c:v>1995.2873888593283</c:v>
              </c:pt>
              <c:pt idx="86">
                <c:v>2455.5154774045714</c:v>
              </c:pt>
              <c:pt idx="87">
                <c:v>2991.354339652301</c:v>
              </c:pt>
              <c:pt idx="88">
                <c:v>2139.5077189892813</c:v>
              </c:pt>
              <c:pt idx="89">
                <c:v>1408.1973408546405</c:v>
              </c:pt>
              <c:pt idx="90">
                <c:v>1960.9830215234495</c:v>
              </c:pt>
              <c:pt idx="91">
                <c:v>2086.167325748394</c:v>
              </c:pt>
              <c:pt idx="92">
                <c:v>1984.4017164791271</c:v>
              </c:pt>
              <c:pt idx="93">
                <c:v>1912.0797110888989</c:v>
              </c:pt>
              <c:pt idx="94">
                <c:v>1853.2744691854616</c:v>
              </c:pt>
              <c:pt idx="95">
                <c:v>3721.9765844807798</c:v>
              </c:pt>
              <c:pt idx="96">
                <c:v>2230.2943444370953</c:v>
              </c:pt>
              <c:pt idx="97">
                <c:v>1957.1542320012429</c:v>
              </c:pt>
              <c:pt idx="98">
                <c:v>1882.0440125246578</c:v>
              </c:pt>
              <c:pt idx="99">
                <c:v>2421.0247138713694</c:v>
              </c:pt>
              <c:pt idx="100">
                <c:v>992.89029698803301</c:v>
              </c:pt>
              <c:pt idx="101">
                <c:v>1310.9002558430232</c:v>
              </c:pt>
              <c:pt idx="102">
                <c:v>1917.4046771796384</c:v>
              </c:pt>
              <c:pt idx="103">
                <c:v>2796.4964688727323</c:v>
              </c:pt>
              <c:pt idx="104">
                <c:v>1002.798694257924</c:v>
              </c:pt>
              <c:pt idx="105">
                <c:v>3364.1695694301561</c:v>
              </c:pt>
              <c:pt idx="106">
                <c:v>2617.1866715373508</c:v>
              </c:pt>
              <c:pt idx="107">
                <c:v>1776.6176286805019</c:v>
              </c:pt>
              <c:pt idx="108">
                <c:v>918.0348231028629</c:v>
              </c:pt>
              <c:pt idx="109">
                <c:v>1646.9872707823286</c:v>
              </c:pt>
              <c:pt idx="110">
                <c:v>868.18300486389364</c:v>
              </c:pt>
              <c:pt idx="111">
                <c:v>2228.3681240104861</c:v>
              </c:pt>
              <c:pt idx="112">
                <c:v>1858.1047150301185</c:v>
              </c:pt>
              <c:pt idx="113">
                <c:v>1430.8992356342874</c:v>
              </c:pt>
              <c:pt idx="114">
                <c:v>982.61178624976424</c:v>
              </c:pt>
              <c:pt idx="115">
                <c:v>1088.837192490807</c:v>
              </c:pt>
              <c:pt idx="116">
                <c:v>2024.899363656978</c:v>
              </c:pt>
              <c:pt idx="117">
                <c:v>1430.1184061742547</c:v>
              </c:pt>
              <c:pt idx="118">
                <c:v>1309.2222251657086</c:v>
              </c:pt>
              <c:pt idx="119">
                <c:v>1195.6148631236215</c:v>
              </c:pt>
              <c:pt idx="120">
                <c:v>1156.1022443974307</c:v>
              </c:pt>
              <c:pt idx="121">
                <c:v>1047.7008058825927</c:v>
              </c:pt>
              <c:pt idx="122">
                <c:v>1159.0506953627741</c:v>
              </c:pt>
              <c:pt idx="123">
                <c:v>926.10113709937104</c:v>
              </c:pt>
              <c:pt idx="124">
                <c:v>1525.6593269331722</c:v>
              </c:pt>
              <c:pt idx="125">
                <c:v>1235.0968113053709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EF-4A33-AC90-01662726A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60024"/>
        <c:axId val="751660416"/>
      </c:scatterChart>
      <c:valAx>
        <c:axId val="75166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1660416"/>
        <c:crossesAt val="0"/>
        <c:crossBetween val="midCat"/>
      </c:valAx>
      <c:valAx>
        <c:axId val="7516604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60024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</c:numLit>
          </c:cat>
          <c: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0F-4B45-8134-661E443A1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51661200"/>
        <c:axId val="751661592"/>
      </c:barChart>
      <c:catAx>
        <c:axId val="75166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51661592"/>
        <c:crossesAt val="0"/>
        <c:auto val="1"/>
        <c:lblAlgn val="ctr"/>
        <c:lblOffset val="100"/>
        <c:noMultiLvlLbl val="0"/>
      </c:catAx>
      <c:valAx>
        <c:axId val="7516615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6120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16102.081472492438</c:v>
              </c:pt>
              <c:pt idx="1">
                <c:v>11344.665335858148</c:v>
              </c:pt>
              <c:pt idx="2">
                <c:v>18796.375078994326</c:v>
              </c:pt>
              <c:pt idx="3">
                <c:v>5819.2097559792446</c:v>
              </c:pt>
              <c:pt idx="4">
                <c:v>23455.30520902108</c:v>
              </c:pt>
              <c:pt idx="5">
                <c:v>13802.327503280723</c:v>
              </c:pt>
              <c:pt idx="6">
                <c:v>13672.832510438035</c:v>
              </c:pt>
              <c:pt idx="7">
                <c:v>15521.963728610943</c:v>
              </c:pt>
              <c:pt idx="8">
                <c:v>7927.27327790652</c:v>
              </c:pt>
              <c:pt idx="9">
                <c:v>9624.1346540527375</c:v>
              </c:pt>
              <c:pt idx="10">
                <c:v>10321.086949474044</c:v>
              </c:pt>
              <c:pt idx="11">
                <c:v>9179.3468160794364</c:v>
              </c:pt>
              <c:pt idx="12">
                <c:v>5826.923694395211</c:v>
              </c:pt>
              <c:pt idx="13">
                <c:v>4440.6116091823624</c:v>
              </c:pt>
              <c:pt idx="14">
                <c:v>10142.246113194011</c:v>
              </c:pt>
              <c:pt idx="15">
                <c:v>13576.604965543671</c:v>
              </c:pt>
              <c:pt idx="16">
                <c:v>8823.9688204098529</c:v>
              </c:pt>
              <c:pt idx="17">
                <c:v>7118.9606591751626</c:v>
              </c:pt>
              <c:pt idx="18">
                <c:v>6814.1275205688535</c:v>
              </c:pt>
              <c:pt idx="19">
                <c:v>6302.8948347441428</c:v>
              </c:pt>
              <c:pt idx="20">
                <c:v>6552.763012041396</c:v>
              </c:pt>
              <c:pt idx="21">
                <c:v>2964.9256824651338</c:v>
              </c:pt>
              <c:pt idx="22">
                <c:v>2704.6332476746657</c:v>
              </c:pt>
              <c:pt idx="23">
                <c:v>11307.56717653962</c:v>
              </c:pt>
              <c:pt idx="24">
                <c:v>4482.7512228765363</c:v>
              </c:pt>
              <c:pt idx="25">
                <c:v>8047.8284062770481</c:v>
              </c:pt>
              <c:pt idx="26">
                <c:v>3826.1504272525026</c:v>
              </c:pt>
              <c:pt idx="27">
                <c:v>3957.4133732413729</c:v>
              </c:pt>
              <c:pt idx="28">
                <c:v>3870.6592574862616</c:v>
              </c:pt>
              <c:pt idx="29">
                <c:v>2925.3693411824679</c:v>
              </c:pt>
              <c:pt idx="30">
                <c:v>4688.6382277366338</c:v>
              </c:pt>
              <c:pt idx="31">
                <c:v>4256.189597827125</c:v>
              </c:pt>
              <c:pt idx="32">
                <c:v>3930.3991212678384</c:v>
              </c:pt>
              <c:pt idx="33">
                <c:v>7185.8059586773134</c:v>
              </c:pt>
              <c:pt idx="34">
                <c:v>3237.4276012774435</c:v>
              </c:pt>
              <c:pt idx="35">
                <c:v>4166.7073592349752</c:v>
              </c:pt>
              <c:pt idx="36">
                <c:v>2827.2300773772085</c:v>
              </c:pt>
              <c:pt idx="37">
                <c:v>5737.9979884728336</c:v>
              </c:pt>
              <c:pt idx="38">
                <c:v>3641.6863849705951</c:v>
              </c:pt>
              <c:pt idx="39">
                <c:v>3856.9859785499539</c:v>
              </c:pt>
              <c:pt idx="40">
                <c:v>5737.0819004086907</c:v>
              </c:pt>
              <c:pt idx="41">
                <c:v>5531.321288447908</c:v>
              </c:pt>
              <c:pt idx="42">
                <c:v>5047.9186288086285</c:v>
              </c:pt>
              <c:pt idx="43">
                <c:v>5835.7805637070733</c:v>
              </c:pt>
              <c:pt idx="44">
                <c:v>2063.7845825952936</c:v>
              </c:pt>
              <c:pt idx="45">
                <c:v>2142.5948384844178</c:v>
              </c:pt>
              <c:pt idx="46">
                <c:v>2736.4303679408276</c:v>
              </c:pt>
              <c:pt idx="47">
                <c:v>5676.3104420659829</c:v>
              </c:pt>
              <c:pt idx="48">
                <c:v>2705.918564009231</c:v>
              </c:pt>
              <c:pt idx="49">
                <c:v>1849.7554945064021</c:v>
              </c:pt>
              <c:pt idx="50">
                <c:v>5462.0463517156331</c:v>
              </c:pt>
              <c:pt idx="51">
                <c:v>3459.921772519192</c:v>
              </c:pt>
              <c:pt idx="52">
                <c:v>2826.8748137838902</c:v>
              </c:pt>
              <c:pt idx="53">
                <c:v>3591.4891966929335</c:v>
              </c:pt>
              <c:pt idx="54">
                <c:v>4179.2203894937138</c:v>
              </c:pt>
              <c:pt idx="55">
                <c:v>3108.8994288996291</c:v>
              </c:pt>
              <c:pt idx="56">
                <c:v>1911.2974849626155</c:v>
              </c:pt>
              <c:pt idx="57">
                <c:v>2047.4434561430742</c:v>
              </c:pt>
              <c:pt idx="58">
                <c:v>1466.3682056773159</c:v>
              </c:pt>
              <c:pt idx="59">
                <c:v>3082.3821886449778</c:v>
              </c:pt>
              <c:pt idx="60">
                <c:v>1894.7031044826931</c:v>
              </c:pt>
              <c:pt idx="61">
                <c:v>1636.1252494583487</c:v>
              </c:pt>
              <c:pt idx="62">
                <c:v>2773.9024298199365</c:v>
              </c:pt>
              <c:pt idx="63">
                <c:v>2702.4111230769222</c:v>
              </c:pt>
              <c:pt idx="64">
                <c:v>4540.7904576004803</c:v>
              </c:pt>
              <c:pt idx="65">
                <c:v>1820.3808060023184</c:v>
              </c:pt>
              <c:pt idx="66">
                <c:v>1879.4094418665825</c:v>
              </c:pt>
              <c:pt idx="67">
                <c:v>2213.5229377664846</c:v>
              </c:pt>
              <c:pt idx="68">
                <c:v>2593.0179636928469</c:v>
              </c:pt>
              <c:pt idx="69">
                <c:v>1976.5558272796786</c:v>
              </c:pt>
              <c:pt idx="70">
                <c:v>2000.8100000586767</c:v>
              </c:pt>
              <c:pt idx="71">
                <c:v>1553.6738980264415</c:v>
              </c:pt>
              <c:pt idx="72">
                <c:v>2235.6019619586486</c:v>
              </c:pt>
              <c:pt idx="73">
                <c:v>2042.2045957560449</c:v>
              </c:pt>
              <c:pt idx="74">
                <c:v>1790.6173455835863</c:v>
              </c:pt>
              <c:pt idx="75">
                <c:v>3627.6198524444326</c:v>
              </c:pt>
              <c:pt idx="76">
                <c:v>2088.7764200603879</c:v>
              </c:pt>
              <c:pt idx="77">
                <c:v>1399.9017956851167</c:v>
              </c:pt>
              <c:pt idx="78">
                <c:v>2593.3966927901656</c:v>
              </c:pt>
              <c:pt idx="79">
                <c:v>1687.0435367495215</c:v>
              </c:pt>
              <c:pt idx="80">
                <c:v>2490.2352908554394</c:v>
              </c:pt>
              <c:pt idx="81">
                <c:v>1480.5965626260841</c:v>
              </c:pt>
              <c:pt idx="82">
                <c:v>1939.7753849123842</c:v>
              </c:pt>
              <c:pt idx="83">
                <c:v>1764.1039769422728</c:v>
              </c:pt>
              <c:pt idx="84">
                <c:v>2112.4491420110198</c:v>
              </c:pt>
              <c:pt idx="85">
                <c:v>1995.2873888593283</c:v>
              </c:pt>
              <c:pt idx="86">
                <c:v>2455.5154774045714</c:v>
              </c:pt>
              <c:pt idx="87">
                <c:v>2991.354339652301</c:v>
              </c:pt>
              <c:pt idx="88">
                <c:v>2139.5077189892813</c:v>
              </c:pt>
              <c:pt idx="89">
                <c:v>1408.1973408546405</c:v>
              </c:pt>
              <c:pt idx="90">
                <c:v>1960.9830215234495</c:v>
              </c:pt>
              <c:pt idx="91">
                <c:v>2086.167325748394</c:v>
              </c:pt>
              <c:pt idx="92">
                <c:v>1984.4017164791271</c:v>
              </c:pt>
              <c:pt idx="93">
                <c:v>1912.0797110888989</c:v>
              </c:pt>
              <c:pt idx="94">
                <c:v>1853.2744691854616</c:v>
              </c:pt>
              <c:pt idx="95">
                <c:v>3721.9765844807798</c:v>
              </c:pt>
              <c:pt idx="96">
                <c:v>2230.2943444370953</c:v>
              </c:pt>
              <c:pt idx="97">
                <c:v>1957.1542320012429</c:v>
              </c:pt>
              <c:pt idx="98">
                <c:v>1882.0440125246578</c:v>
              </c:pt>
              <c:pt idx="99">
                <c:v>2421.0247138713694</c:v>
              </c:pt>
              <c:pt idx="100">
                <c:v>992.89029698803301</c:v>
              </c:pt>
              <c:pt idx="101">
                <c:v>1310.9002558430232</c:v>
              </c:pt>
              <c:pt idx="102">
                <c:v>1917.4046771796384</c:v>
              </c:pt>
              <c:pt idx="103">
                <c:v>2796.4964688727323</c:v>
              </c:pt>
              <c:pt idx="104">
                <c:v>1002.798694257924</c:v>
              </c:pt>
              <c:pt idx="105">
                <c:v>3364.1695694301561</c:v>
              </c:pt>
              <c:pt idx="106">
                <c:v>2617.1866715373508</c:v>
              </c:pt>
              <c:pt idx="107">
                <c:v>1776.6176286805019</c:v>
              </c:pt>
              <c:pt idx="108">
                <c:v>918.0348231028629</c:v>
              </c:pt>
              <c:pt idx="109">
                <c:v>1646.9872707823286</c:v>
              </c:pt>
              <c:pt idx="110">
                <c:v>868.18300486389364</c:v>
              </c:pt>
              <c:pt idx="111">
                <c:v>2228.3681240104861</c:v>
              </c:pt>
              <c:pt idx="112">
                <c:v>1858.1047150301185</c:v>
              </c:pt>
              <c:pt idx="113">
                <c:v>1430.8992356342874</c:v>
              </c:pt>
              <c:pt idx="114">
                <c:v>982.61178624976424</c:v>
              </c:pt>
              <c:pt idx="115">
                <c:v>1088.837192490807</c:v>
              </c:pt>
              <c:pt idx="116">
                <c:v>2024.899363656978</c:v>
              </c:pt>
              <c:pt idx="117">
                <c:v>1430.1184061742547</c:v>
              </c:pt>
              <c:pt idx="118">
                <c:v>1309.2222251657086</c:v>
              </c:pt>
              <c:pt idx="119">
                <c:v>1195.6148631236215</c:v>
              </c:pt>
              <c:pt idx="120">
                <c:v>1156.1022443974307</c:v>
              </c:pt>
              <c:pt idx="121">
                <c:v>1047.7008058825927</c:v>
              </c:pt>
              <c:pt idx="122">
                <c:v>1159.0506953627741</c:v>
              </c:pt>
              <c:pt idx="123">
                <c:v>926.10113709937104</c:v>
              </c:pt>
              <c:pt idx="124">
                <c:v>1525.6593269331722</c:v>
              </c:pt>
              <c:pt idx="125">
                <c:v>1235.0968113053709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05-4C28-A18A-82400E9ED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662376"/>
        <c:axId val="753837864"/>
      </c:scatterChart>
      <c:valAx>
        <c:axId val="751662376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753837864"/>
        <c:crossesAt val="-10000"/>
        <c:crossBetween val="midCat"/>
      </c:valAx>
      <c:valAx>
        <c:axId val="7538378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166237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-9,600</c:v>
              </c:pt>
              <c:pt idx="1">
                <c:v>-8,640</c:v>
              </c:pt>
              <c:pt idx="2">
                <c:v>-7,680</c:v>
              </c:pt>
              <c:pt idx="3">
                <c:v>-6,720</c:v>
              </c:pt>
              <c:pt idx="4">
                <c:v>-5,760</c:v>
              </c:pt>
              <c:pt idx="5">
                <c:v>-4,800</c:v>
              </c:pt>
              <c:pt idx="6">
                <c:v>-3,840</c:v>
              </c:pt>
              <c:pt idx="7">
                <c:v>-2,880</c:v>
              </c:pt>
              <c:pt idx="8">
                <c:v>-1,920</c:v>
              </c:pt>
              <c:pt idx="9">
                <c:v>-960</c:v>
              </c:pt>
              <c:pt idx="10">
                <c:v>0</c:v>
              </c:pt>
              <c:pt idx="11">
                <c:v>960</c:v>
              </c:pt>
              <c:pt idx="12">
                <c:v>1,920</c:v>
              </c:pt>
              <c:pt idx="13">
                <c:v>2,880</c:v>
              </c:pt>
              <c:pt idx="14">
                <c:v>3,840</c:v>
              </c:pt>
              <c:pt idx="15">
                <c:v>4,800</c:v>
              </c:pt>
              <c:pt idx="16">
                <c:v>5,760</c:v>
              </c:pt>
              <c:pt idx="17">
                <c:v>6,720</c:v>
              </c:pt>
              <c:pt idx="18">
                <c:v>7,680</c:v>
              </c:pt>
              <c:pt idx="19">
                <c:v>8,640</c:v>
              </c:pt>
              <c:pt idx="20">
                <c:v>9,600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5</c:v>
              </c:pt>
              <c:pt idx="8">
                <c:v>18</c:v>
              </c:pt>
              <c:pt idx="9">
                <c:v>37</c:v>
              </c:pt>
              <c:pt idx="10">
                <c:v>28</c:v>
              </c:pt>
              <c:pt idx="11">
                <c:v>14</c:v>
              </c:pt>
              <c:pt idx="12">
                <c:v>7</c:v>
              </c:pt>
              <c:pt idx="13">
                <c:v>7</c:v>
              </c:pt>
              <c:pt idx="14">
                <c:v>2</c:v>
              </c:pt>
              <c:pt idx="15">
                <c:v>2</c:v>
              </c:pt>
              <c:pt idx="16">
                <c:v>1</c:v>
              </c:pt>
              <c:pt idx="17">
                <c:v>2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2B-4ECC-B8ED-AA31E266EFAB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-9,600</c:v>
              </c:pt>
              <c:pt idx="1">
                <c:v>-8,640</c:v>
              </c:pt>
              <c:pt idx="2">
                <c:v>-7,680</c:v>
              </c:pt>
              <c:pt idx="3">
                <c:v>-6,720</c:v>
              </c:pt>
              <c:pt idx="4">
                <c:v>-5,760</c:v>
              </c:pt>
              <c:pt idx="5">
                <c:v>-4,800</c:v>
              </c:pt>
              <c:pt idx="6">
                <c:v>-3,840</c:v>
              </c:pt>
              <c:pt idx="7">
                <c:v>-2,880</c:v>
              </c:pt>
              <c:pt idx="8">
                <c:v>-1,920</c:v>
              </c:pt>
              <c:pt idx="9">
                <c:v>-960</c:v>
              </c:pt>
              <c:pt idx="10">
                <c:v>0</c:v>
              </c:pt>
              <c:pt idx="11">
                <c:v>960</c:v>
              </c:pt>
              <c:pt idx="12">
                <c:v>1,920</c:v>
              </c:pt>
              <c:pt idx="13">
                <c:v>2,880</c:v>
              </c:pt>
              <c:pt idx="14">
                <c:v>3,840</c:v>
              </c:pt>
              <c:pt idx="15">
                <c:v>4,800</c:v>
              </c:pt>
              <c:pt idx="16">
                <c:v>5,760</c:v>
              </c:pt>
              <c:pt idx="17">
                <c:v>6,720</c:v>
              </c:pt>
              <c:pt idx="18">
                <c:v>7,680</c:v>
              </c:pt>
              <c:pt idx="19">
                <c:v>8,640</c:v>
              </c:pt>
              <c:pt idx="20">
                <c:v>9,600</c:v>
              </c:pt>
            </c:strLit>
          </c:cat>
          <c:val>
            <c:numLit>
              <c:formatCode>General</c:formatCode>
              <c:ptCount val="21"/>
              <c:pt idx="0">
                <c:v>2.2439341720248999E-3</c:v>
              </c:pt>
              <c:pt idx="1">
                <c:v>1.2817771524175632E-2</c:v>
              </c:pt>
              <c:pt idx="2">
                <c:v>6.093344821797364E-2</c:v>
              </c:pt>
              <c:pt idx="3">
                <c:v>0.24108475549774139</c:v>
              </c:pt>
              <c:pt idx="4">
                <c:v>0.79392968977342293</c:v>
              </c:pt>
              <c:pt idx="5">
                <c:v>2.1762931030551154</c:v>
              </c:pt>
              <c:pt idx="6">
                <c:v>4.9658933846070212</c:v>
              </c:pt>
              <c:pt idx="7">
                <c:v>9.4327911703692244</c:v>
              </c:pt>
              <c:pt idx="8">
                <c:v>14.916272270173295</c:v>
              </c:pt>
              <c:pt idx="9">
                <c:v>19.636682277866498</c:v>
              </c:pt>
              <c:pt idx="10">
                <c:v>21.521374617587696</c:v>
              </c:pt>
              <c:pt idx="11">
                <c:v>19.636682277866498</c:v>
              </c:pt>
              <c:pt idx="12">
                <c:v>14.916272270173295</c:v>
              </c:pt>
              <c:pt idx="13">
                <c:v>9.432791170369228</c:v>
              </c:pt>
              <c:pt idx="14">
                <c:v>4.9658933846070141</c:v>
              </c:pt>
              <c:pt idx="15">
                <c:v>2.1762931030551158</c:v>
              </c:pt>
              <c:pt idx="16">
                <c:v>0.79392968977342093</c:v>
              </c:pt>
              <c:pt idx="17">
                <c:v>0.24108475549775221</c:v>
              </c:pt>
              <c:pt idx="18">
                <c:v>6.0933448217966202E-2</c:v>
              </c:pt>
              <c:pt idx="19">
                <c:v>1.2817771524183286E-2</c:v>
              </c:pt>
              <c:pt idx="20">
                <c:v>2.2439341720286166E-3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2B-4ECC-B8ED-AA31E266E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3838648"/>
        <c:axId val="753839040"/>
      </c:barChart>
      <c:catAx>
        <c:axId val="753838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39040"/>
        <c:crosses val="autoZero"/>
        <c:auto val="1"/>
        <c:lblAlgn val="ctr"/>
        <c:lblOffset val="100"/>
        <c:noMultiLvlLbl val="0"/>
      </c:catAx>
      <c:valAx>
        <c:axId val="7538390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3838648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-2.4147033084749885</c:v>
              </c:pt>
              <c:pt idx="1">
                <c:v>-2.1507484113299649</c:v>
              </c:pt>
              <c:pt idx="2">
                <c:v>-1.9841053711891627</c:v>
              </c:pt>
              <c:pt idx="3">
                <c:v>-1.8592470680409914</c:v>
              </c:pt>
              <c:pt idx="4">
                <c:v>-1.758043209566341</c:v>
              </c:pt>
              <c:pt idx="5">
                <c:v>-1.6721832673139114</c:v>
              </c:pt>
              <c:pt idx="6">
                <c:v>-1.5971322960951122</c:v>
              </c:pt>
              <c:pt idx="7">
                <c:v>-1.5301312196497687</c:v>
              </c:pt>
              <c:pt idx="8">
                <c:v>-1.4693706503384085</c:v>
              </c:pt>
              <c:pt idx="9">
                <c:v>-1.4135968218888988</c:v>
              </c:pt>
              <c:pt idx="10">
                <c:v>-1.3619034842735753</c:v>
              </c:pt>
              <c:pt idx="11">
                <c:v>-1.3136132783500947</c:v>
              </c:pt>
              <c:pt idx="12">
                <c:v>-1.2682059593000188</c:v>
              </c:pt>
              <c:pt idx="13">
                <c:v>-1.2252728323431181</c:v>
              </c:pt>
              <c:pt idx="14">
                <c:v>-1.1844866635486271</c:v>
              </c:pt>
              <c:pt idx="15">
                <c:v>-1.1455811416199235</c:v>
              </c:pt>
              <c:pt idx="16">
                <c:v>-1.1083364588623483</c:v>
              </c:pt>
              <c:pt idx="17">
                <c:v>-1.0725689397727689</c:v>
              </c:pt>
              <c:pt idx="18">
                <c:v>-1.038123421873907</c:v>
              </c:pt>
              <c:pt idx="19">
                <c:v>-1.0048675536162863</c:v>
              </c:pt>
              <c:pt idx="20">
                <c:v>-0.97268745625892783</c:v>
              </c:pt>
              <c:pt idx="21">
                <c:v>-0.94148437467935364</c:v>
              </c:pt>
              <c:pt idx="22">
                <c:v>-0.91117205737809315</c:v>
              </c:pt>
              <c:pt idx="23">
                <c:v>-0.8816746823750875</c:v>
              </c:pt>
              <c:pt idx="24">
                <c:v>-0.85292519741621597</c:v>
              </c:pt>
              <c:pt idx="25">
                <c:v>-0.82486397856790794</c:v>
              </c:pt>
              <c:pt idx="26">
                <c:v>-0.79743773628504444</c:v>
              </c:pt>
              <c:pt idx="27">
                <c:v>-0.77059861584764477</c:v>
              </c:pt>
              <c:pt idx="28">
                <c:v>-0.74430345192775693</c:v>
              </c:pt>
              <c:pt idx="29">
                <c:v>-0.71851314646370745</c:v>
              </c:pt>
              <c:pt idx="30">
                <c:v>-0.69319214599312395</c:v>
              </c:pt>
              <c:pt idx="31">
                <c:v>-0.66830799981969857</c:v>
              </c:pt>
              <c:pt idx="32">
                <c:v>-0.64383098434143737</c:v>
              </c:pt>
              <c:pt idx="33">
                <c:v>-0.61973378188829564</c:v>
              </c:pt>
              <c:pt idx="34">
                <c:v>-0.59599120474529932</c:v>
              </c:pt>
              <c:pt idx="35">
                <c:v>-0.57257995684716423</c:v>
              </c:pt>
              <c:pt idx="36">
                <c:v>-0.54947842704850169</c:v>
              </c:pt>
              <c:pt idx="37">
                <c:v>-0.52666650899293688</c:v>
              </c:pt>
              <c:pt idx="38">
                <c:v>-0.5041254434940029</c:v>
              </c:pt>
              <c:pt idx="39">
                <c:v>-0.48183768005222494</c:v>
              </c:pt>
              <c:pt idx="40">
                <c:v>-0.45978675470552149</c:v>
              </c:pt>
              <c:pt idx="41">
                <c:v>-0.43795718187363897</c:v>
              </c:pt>
              <c:pt idx="42">
                <c:v>-0.41633435823467929</c:v>
              </c:pt>
              <c:pt idx="43">
                <c:v>-0.3949044769804721</c:v>
              </c:pt>
              <c:pt idx="44">
                <c:v>-0.37365445105130612</c:v>
              </c:pt>
              <c:pt idx="45">
                <c:v>-0.35257184416008275</c:v>
              </c:pt>
              <c:pt idx="46">
                <c:v>-0.33164480858973305</c:v>
              </c:pt>
              <c:pt idx="47">
                <c:v>-0.31086202889240749</c:v>
              </c:pt>
              <c:pt idx="48">
                <c:v>-0.29021267073983703</c:v>
              </c:pt>
              <c:pt idx="49">
                <c:v>-0.26968633427559657</c:v>
              </c:pt>
              <c:pt idx="50">
                <c:v>-0.24927301140521096</c:v>
              </c:pt>
              <c:pt idx="51">
                <c:v>-0.22896304653185373</c:v>
              </c:pt>
              <c:pt idx="52">
                <c:v>-0.20874710030605939</c:v>
              </c:pt>
              <c:pt idx="53">
                <c:v>-0.1886161160091753</c:v>
              </c:pt>
              <c:pt idx="54">
                <c:v>-0.16856128823372668</c:v>
              </c:pt>
              <c:pt idx="55">
                <c:v>-0.14857403356064353</c:v>
              </c:pt>
              <c:pt idx="56">
                <c:v>-0.12864596296440176</c:v>
              </c:pt>
              <c:pt idx="57">
                <c:v>-0.10876885570336012</c:v>
              </c:pt>
              <c:pt idx="58">
                <c:v>-8.8934634474604979E-2</c:v>
              </c:pt>
              <c:pt idx="59">
                <c:v>-6.9135341630974609E-2</c:v>
              </c:pt>
              <c:pt idx="60">
                <c:v>-4.9363116273080293E-2</c:v>
              </c:pt>
              <c:pt idx="61">
                <c:v>-2.9610172041407933E-2</c:v>
              </c:pt>
              <c:pt idx="62">
                <c:v>-9.8687754432741897E-3</c:v>
              </c:pt>
              <c:pt idx="63">
                <c:v>9.8687754432741897E-3</c:v>
              </c:pt>
              <c:pt idx="64">
                <c:v>2.9610172041407933E-2</c:v>
              </c:pt>
              <c:pt idx="65">
                <c:v>4.9363116273080154E-2</c:v>
              </c:pt>
              <c:pt idx="66">
                <c:v>6.9135341630974456E-2</c:v>
              </c:pt>
              <c:pt idx="67">
                <c:v>8.8934634474605118E-2</c:v>
              </c:pt>
              <c:pt idx="68">
                <c:v>0.10876885570336027</c:v>
              </c:pt>
              <c:pt idx="69">
                <c:v>0.12864596296440176</c:v>
              </c:pt>
              <c:pt idx="70">
                <c:v>0.14857403356064353</c:v>
              </c:pt>
              <c:pt idx="71">
                <c:v>0.16856128823372668</c:v>
              </c:pt>
              <c:pt idx="72">
                <c:v>0.1886161160091753</c:v>
              </c:pt>
              <c:pt idx="73">
                <c:v>0.20874710030605928</c:v>
              </c:pt>
              <c:pt idx="74">
                <c:v>0.22896304653185359</c:v>
              </c:pt>
              <c:pt idx="75">
                <c:v>0.24927301140521113</c:v>
              </c:pt>
              <c:pt idx="76">
                <c:v>0.26968633427559674</c:v>
              </c:pt>
              <c:pt idx="77">
                <c:v>0.29021267073983703</c:v>
              </c:pt>
              <c:pt idx="78">
                <c:v>0.31086202889240749</c:v>
              </c:pt>
              <c:pt idx="79">
                <c:v>0.33164480858973305</c:v>
              </c:pt>
              <c:pt idx="80">
                <c:v>0.35257184416008275</c:v>
              </c:pt>
              <c:pt idx="81">
                <c:v>0.3736544510513059</c:v>
              </c:pt>
              <c:pt idx="82">
                <c:v>0.39490447698047187</c:v>
              </c:pt>
              <c:pt idx="83">
                <c:v>0.41633435823467946</c:v>
              </c:pt>
              <c:pt idx="84">
                <c:v>0.43795718187363902</c:v>
              </c:pt>
              <c:pt idx="85">
                <c:v>0.45978675470552149</c:v>
              </c:pt>
              <c:pt idx="86">
                <c:v>0.48183768005222494</c:v>
              </c:pt>
              <c:pt idx="87">
                <c:v>0.5041254434940029</c:v>
              </c:pt>
              <c:pt idx="88">
                <c:v>0.52666650899293688</c:v>
              </c:pt>
              <c:pt idx="89">
                <c:v>0.54947842704850158</c:v>
              </c:pt>
              <c:pt idx="90">
                <c:v>0.57257995684716423</c:v>
              </c:pt>
              <c:pt idx="91">
                <c:v>0.59599120474529954</c:v>
              </c:pt>
              <c:pt idx="92">
                <c:v>0.61973378188829586</c:v>
              </c:pt>
              <c:pt idx="93">
                <c:v>0.64383098434143737</c:v>
              </c:pt>
              <c:pt idx="94">
                <c:v>0.66830799981969857</c:v>
              </c:pt>
              <c:pt idx="95">
                <c:v>0.69319214599312395</c:v>
              </c:pt>
              <c:pt idx="96">
                <c:v>0.71851314646370745</c:v>
              </c:pt>
              <c:pt idx="97">
                <c:v>0.74430345192775693</c:v>
              </c:pt>
              <c:pt idx="98">
                <c:v>0.77059861584764389</c:v>
              </c:pt>
              <c:pt idx="99">
                <c:v>0.79743773628504411</c:v>
              </c:pt>
              <c:pt idx="100">
                <c:v>0.82486397856790794</c:v>
              </c:pt>
              <c:pt idx="101">
                <c:v>0.85292519741621597</c:v>
              </c:pt>
              <c:pt idx="102">
                <c:v>0.8816746823750875</c:v>
              </c:pt>
              <c:pt idx="103">
                <c:v>0.91117205737809315</c:v>
              </c:pt>
              <c:pt idx="104">
                <c:v>0.94148437467935364</c:v>
              </c:pt>
              <c:pt idx="105">
                <c:v>0.97268745625892783</c:v>
              </c:pt>
              <c:pt idx="106">
                <c:v>1.0048675536162885</c:v>
              </c:pt>
              <c:pt idx="107">
                <c:v>1.0381234218739044</c:v>
              </c:pt>
              <c:pt idx="108">
                <c:v>1.0725689397727689</c:v>
              </c:pt>
              <c:pt idx="109">
                <c:v>1.1083364588623483</c:v>
              </c:pt>
              <c:pt idx="110">
                <c:v>1.1455811416199235</c:v>
              </c:pt>
              <c:pt idx="111">
                <c:v>1.1844866635486271</c:v>
              </c:pt>
              <c:pt idx="112">
                <c:v>1.2252728323431181</c:v>
              </c:pt>
              <c:pt idx="113">
                <c:v>1.2682059593000177</c:v>
              </c:pt>
              <c:pt idx="114">
                <c:v>1.3136132783500938</c:v>
              </c:pt>
              <c:pt idx="115">
                <c:v>1.3619034842735758</c:v>
              </c:pt>
              <c:pt idx="116">
                <c:v>1.4135968218888988</c:v>
              </c:pt>
              <c:pt idx="117">
                <c:v>1.4693706503384087</c:v>
              </c:pt>
              <c:pt idx="118">
                <c:v>1.5301312196497692</c:v>
              </c:pt>
              <c:pt idx="119">
                <c:v>1.5971322960951115</c:v>
              </c:pt>
              <c:pt idx="120">
                <c:v>1.672183267313911</c:v>
              </c:pt>
              <c:pt idx="121">
                <c:v>1.7580432095663405</c:v>
              </c:pt>
              <c:pt idx="122">
                <c:v>1.8592470680409907</c:v>
              </c:pt>
              <c:pt idx="123">
                <c:v>1.9841053711891634</c:v>
              </c:pt>
              <c:pt idx="124">
                <c:v>2.1507484113299653</c:v>
              </c:pt>
              <c:pt idx="125">
                <c:v>2.4147033084749885</c:v>
              </c:pt>
            </c:numLit>
          </c:xVal>
          <c:yVal>
            <c:numLit>
              <c:formatCode>General</c:formatCode>
              <c:ptCount val="126"/>
              <c:pt idx="0">
                <c:v>-3.9673373526190305</c:v>
              </c:pt>
              <c:pt idx="1">
                <c:v>-2.0585757380783587</c:v>
              </c:pt>
              <c:pt idx="2">
                <c:v>-1.188656039651903</c:v>
              </c:pt>
              <c:pt idx="3">
                <c:v>-1.1700570122050196</c:v>
              </c:pt>
              <c:pt idx="4">
                <c:v>-1.170018689279644</c:v>
              </c:pt>
              <c:pt idx="5">
                <c:v>-1.1144348284300793</c:v>
              </c:pt>
              <c:pt idx="6">
                <c:v>-1.0883731012450701</c:v>
              </c:pt>
              <c:pt idx="7">
                <c:v>-1.0413529798399228</c:v>
              </c:pt>
              <c:pt idx="8">
                <c:v>-1.0315801169703069</c:v>
              </c:pt>
              <c:pt idx="9">
                <c:v>-1.0298225149294442</c:v>
              </c:pt>
              <c:pt idx="10">
                <c:v>-1.0190293968061943</c:v>
              </c:pt>
              <c:pt idx="11">
                <c:v>-0.91892562698588931</c:v>
              </c:pt>
              <c:pt idx="12">
                <c:v>-0.89242005500882349</c:v>
              </c:pt>
              <c:pt idx="13">
                <c:v>-0.86859660648917614</c:v>
              </c:pt>
              <c:pt idx="14">
                <c:v>-0.83302922220955178</c:v>
              </c:pt>
              <c:pt idx="15">
                <c:v>-0.81421073080071316</c:v>
              </c:pt>
              <c:pt idx="16">
                <c:v>-0.77943607967277073</c:v>
              </c:pt>
              <c:pt idx="17">
                <c:v>-0.75182476226546413</c:v>
              </c:pt>
              <c:pt idx="18">
                <c:v>-0.73873507815376416</c:v>
              </c:pt>
              <c:pt idx="19">
                <c:v>-0.72613122744318503</c:v>
              </c:pt>
              <c:pt idx="20">
                <c:v>-0.71660872553325827</c:v>
              </c:pt>
              <c:pt idx="21">
                <c:v>-0.68087080974517245</c:v>
              </c:pt>
              <c:pt idx="22">
                <c:v>-0.66158045356634754</c:v>
              </c:pt>
              <c:pt idx="23">
                <c:v>-0.65981647886570172</c:v>
              </c:pt>
              <c:pt idx="24">
                <c:v>-0.65878682737436423</c:v>
              </c:pt>
              <c:pt idx="25">
                <c:v>-0.62978425399135751</c:v>
              </c:pt>
              <c:pt idx="26">
                <c:v>-0.52914023406950228</c:v>
              </c:pt>
              <c:pt idx="27">
                <c:v>-0.52830990350597062</c:v>
              </c:pt>
              <c:pt idx="28">
                <c:v>-0.52196748756351463</c:v>
              </c:pt>
              <c:pt idx="29">
                <c:v>-0.5204981941506357</c:v>
              </c:pt>
              <c:pt idx="30">
                <c:v>-0.50530523331596855</c:v>
              </c:pt>
              <c:pt idx="31">
                <c:v>-0.50248405267486995</c:v>
              </c:pt>
              <c:pt idx="32">
                <c:v>-0.49566135492083796</c:v>
              </c:pt>
              <c:pt idx="33">
                <c:v>-0.47281195361968203</c:v>
              </c:pt>
              <c:pt idx="34">
                <c:v>-0.47123517292888034</c:v>
              </c:pt>
              <c:pt idx="35">
                <c:v>-0.46931466440084718</c:v>
              </c:pt>
              <c:pt idx="36">
                <c:v>-0.46516734572412444</c:v>
              </c:pt>
              <c:pt idx="37">
                <c:v>-0.45462642950447457</c:v>
              </c:pt>
              <c:pt idx="38">
                <c:v>-0.43349011570508017</c:v>
              </c:pt>
              <c:pt idx="39">
                <c:v>-0.42710001978848139</c:v>
              </c:pt>
              <c:pt idx="40">
                <c:v>-0.42293770483158688</c:v>
              </c:pt>
              <c:pt idx="41">
                <c:v>-0.42052091866188246</c:v>
              </c:pt>
              <c:pt idx="42">
                <c:v>-0.39579436203037099</c:v>
              </c:pt>
              <c:pt idx="43">
                <c:v>-0.39138117960714691</c:v>
              </c:pt>
              <c:pt idx="44">
                <c:v>-0.38287836186952368</c:v>
              </c:pt>
              <c:pt idx="45">
                <c:v>-0.38184166329310809</c:v>
              </c:pt>
              <c:pt idx="46">
                <c:v>-0.35250512903136239</c:v>
              </c:pt>
              <c:pt idx="47">
                <c:v>-0.35018164554844217</c:v>
              </c:pt>
              <c:pt idx="48">
                <c:v>-0.34816791573288275</c:v>
              </c:pt>
              <c:pt idx="49">
                <c:v>-0.34607272909103226</c:v>
              </c:pt>
              <c:pt idx="50">
                <c:v>-0.31595402943477058</c:v>
              </c:pt>
              <c:pt idx="51">
                <c:v>-0.31269984961728015</c:v>
              </c:pt>
              <c:pt idx="52">
                <c:v>-0.30448103784945696</c:v>
              </c:pt>
              <c:pt idx="53">
                <c:v>-0.30446773535640104</c:v>
              </c:pt>
              <c:pt idx="54">
                <c:v>-0.30071651227799867</c:v>
              </c:pt>
              <c:pt idx="55">
                <c:v>-0.28172316353351751</c:v>
              </c:pt>
              <c:pt idx="56">
                <c:v>-0.28131535923964918</c:v>
              </c:pt>
              <c:pt idx="57">
                <c:v>-0.26336464936794318</c:v>
              </c:pt>
              <c:pt idx="58">
                <c:v>-0.25614590781358165</c:v>
              </c:pt>
              <c:pt idx="59">
                <c:v>-0.23412523133283419</c:v>
              </c:pt>
              <c:pt idx="60">
                <c:v>-0.22756706945108579</c:v>
              </c:pt>
              <c:pt idx="61">
                <c:v>-0.21788028255967773</c:v>
              </c:pt>
              <c:pt idx="62">
                <c:v>-0.21571293329876662</c:v>
              </c:pt>
              <c:pt idx="63">
                <c:v>-0.20295926641345488</c:v>
              </c:pt>
              <c:pt idx="64">
                <c:v>-0.19317480999073425</c:v>
              </c:pt>
              <c:pt idx="65">
                <c:v>-0.19114808004694378</c:v>
              </c:pt>
              <c:pt idx="66">
                <c:v>-0.18877937050732815</c:v>
              </c:pt>
              <c:pt idx="67">
                <c:v>-0.14839033502727525</c:v>
              </c:pt>
              <c:pt idx="68">
                <c:v>-0.143625461574551</c:v>
              </c:pt>
              <c:pt idx="69">
                <c:v>-0.11424561462401263</c:v>
              </c:pt>
              <c:pt idx="70">
                <c:v>-0.11015971154790254</c:v>
              </c:pt>
              <c:pt idx="71">
                <c:v>-8.4684472908758912E-2</c:v>
              </c:pt>
              <c:pt idx="72">
                <c:v>-5.2005135273253442E-2</c:v>
              </c:pt>
              <c:pt idx="73">
                <c:v>-4.1178250249038761E-2</c:v>
              </c:pt>
              <c:pt idx="74">
                <c:v>-3.6994460909824632E-2</c:v>
              </c:pt>
              <c:pt idx="75">
                <c:v>-2.7641150485150274E-2</c:v>
              </c:pt>
              <c:pt idx="76">
                <c:v>-2.0492492175273987E-2</c:v>
              </c:pt>
              <c:pt idx="77">
                <c:v>-1.1362265340673678E-2</c:v>
              </c:pt>
              <c:pt idx="78">
                <c:v>2.6272572321593052E-2</c:v>
              </c:pt>
              <c:pt idx="79">
                <c:v>4.028683690852488E-2</c:v>
              </c:pt>
              <c:pt idx="80">
                <c:v>7.352294323785076E-2</c:v>
              </c:pt>
              <c:pt idx="81">
                <c:v>0.10187285769807</c:v>
              </c:pt>
              <c:pt idx="82">
                <c:v>0.12841084375726189</c:v>
              </c:pt>
              <c:pt idx="83">
                <c:v>0.14350256707429251</c:v>
              </c:pt>
              <c:pt idx="84">
                <c:v>0.17186081248933008</c:v>
              </c:pt>
              <c:pt idx="85">
                <c:v>0.18543206946133187</c:v>
              </c:pt>
              <c:pt idx="86">
                <c:v>0.20534852275731014</c:v>
              </c:pt>
              <c:pt idx="87">
                <c:v>0.20703446524480604</c:v>
              </c:pt>
              <c:pt idx="88">
                <c:v>0.20935559210109173</c:v>
              </c:pt>
              <c:pt idx="89">
                <c:v>0.21567609634071169</c:v>
              </c:pt>
              <c:pt idx="90">
                <c:v>0.22682621875161532</c:v>
              </c:pt>
              <c:pt idx="91">
                <c:v>0.23038335932464798</c:v>
              </c:pt>
              <c:pt idx="92">
                <c:v>0.2589763965632087</c:v>
              </c:pt>
              <c:pt idx="93">
                <c:v>0.27913999797696437</c:v>
              </c:pt>
              <c:pt idx="94">
                <c:v>0.28347933548267079</c:v>
              </c:pt>
              <c:pt idx="95">
                <c:v>0.3267430173674139</c:v>
              </c:pt>
              <c:pt idx="96">
                <c:v>0.39888514586128548</c:v>
              </c:pt>
              <c:pt idx="97">
                <c:v>0.41395778196396937</c:v>
              </c:pt>
              <c:pt idx="98">
                <c:v>0.4643868915132896</c:v>
              </c:pt>
              <c:pt idx="99">
                <c:v>0.48436056847964487</c:v>
              </c:pt>
              <c:pt idx="100">
                <c:v>0.49983978583230493</c:v>
              </c:pt>
              <c:pt idx="101">
                <c:v>0.52495287178179217</c:v>
              </c:pt>
              <c:pt idx="102">
                <c:v>0.53292260521679002</c:v>
              </c:pt>
              <c:pt idx="103">
                <c:v>0.53586334069636687</c:v>
              </c:pt>
              <c:pt idx="104">
                <c:v>0.67449983081435183</c:v>
              </c:pt>
              <c:pt idx="105">
                <c:v>0.72342165121228152</c:v>
              </c:pt>
              <c:pt idx="106">
                <c:v>0.77819748278400203</c:v>
              </c:pt>
              <c:pt idx="107">
                <c:v>0.78448374109948538</c:v>
              </c:pt>
              <c:pt idx="108">
                <c:v>0.85736345238657385</c:v>
              </c:pt>
              <c:pt idx="109">
                <c:v>1.012878043828604</c:v>
              </c:pt>
              <c:pt idx="110">
                <c:v>1.0394018589611183</c:v>
              </c:pt>
              <c:pt idx="111">
                <c:v>1.0910423544836469</c:v>
              </c:pt>
              <c:pt idx="112">
                <c:v>1.1022758190880628</c:v>
              </c:pt>
              <c:pt idx="113">
                <c:v>1.1978885773319232</c:v>
              </c:pt>
              <c:pt idx="114">
                <c:v>1.2312674224318716</c:v>
              </c:pt>
              <c:pt idx="115">
                <c:v>1.3801342976663904</c:v>
              </c:pt>
              <c:pt idx="116">
                <c:v>1.4176415180834672</c:v>
              </c:pt>
              <c:pt idx="117">
                <c:v>1.4307875742790772</c:v>
              </c:pt>
              <c:pt idx="118">
                <c:v>1.580664446100936</c:v>
              </c:pt>
              <c:pt idx="119">
                <c:v>1.8831660949358933</c:v>
              </c:pt>
              <c:pt idx="120">
                <c:v>1.9965872796911872</c:v>
              </c:pt>
              <c:pt idx="121">
                <c:v>2.2760685364847504</c:v>
              </c:pt>
              <c:pt idx="122">
                <c:v>2.6681720958686781</c:v>
              </c:pt>
              <c:pt idx="123">
                <c:v>3.1159270823301735</c:v>
              </c:pt>
              <c:pt idx="124">
                <c:v>3.1694473996539583</c:v>
              </c:pt>
              <c:pt idx="125">
                <c:v>4.3017730622174728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85-4E40-BAC6-E9347E6B6C24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26"/>
              <c:pt idx="0">
                <c:v>-2.4147033084749885</c:v>
              </c:pt>
              <c:pt idx="1">
                <c:v>-2.1507484113299649</c:v>
              </c:pt>
              <c:pt idx="2">
                <c:v>-1.9841053711891627</c:v>
              </c:pt>
              <c:pt idx="3">
                <c:v>-1.8592470680409914</c:v>
              </c:pt>
              <c:pt idx="4">
                <c:v>-1.758043209566341</c:v>
              </c:pt>
              <c:pt idx="5">
                <c:v>-1.6721832673139114</c:v>
              </c:pt>
              <c:pt idx="6">
                <c:v>-1.5971322960951122</c:v>
              </c:pt>
              <c:pt idx="7">
                <c:v>-1.5301312196497687</c:v>
              </c:pt>
              <c:pt idx="8">
                <c:v>-1.4693706503384085</c:v>
              </c:pt>
              <c:pt idx="9">
                <c:v>-1.4135968218888988</c:v>
              </c:pt>
              <c:pt idx="10">
                <c:v>-1.3619034842735753</c:v>
              </c:pt>
              <c:pt idx="11">
                <c:v>-1.3136132783500947</c:v>
              </c:pt>
              <c:pt idx="12">
                <c:v>-1.2682059593000188</c:v>
              </c:pt>
              <c:pt idx="13">
                <c:v>-1.2252728323431181</c:v>
              </c:pt>
              <c:pt idx="14">
                <c:v>-1.1844866635486271</c:v>
              </c:pt>
              <c:pt idx="15">
                <c:v>-1.1455811416199235</c:v>
              </c:pt>
              <c:pt idx="16">
                <c:v>-1.1083364588623483</c:v>
              </c:pt>
              <c:pt idx="17">
                <c:v>-1.0725689397727689</c:v>
              </c:pt>
              <c:pt idx="18">
                <c:v>-1.038123421873907</c:v>
              </c:pt>
              <c:pt idx="19">
                <c:v>-1.0048675536162863</c:v>
              </c:pt>
              <c:pt idx="20">
                <c:v>-0.97268745625892783</c:v>
              </c:pt>
              <c:pt idx="21">
                <c:v>-0.94148437467935364</c:v>
              </c:pt>
              <c:pt idx="22">
                <c:v>-0.91117205737809315</c:v>
              </c:pt>
              <c:pt idx="23">
                <c:v>-0.8816746823750875</c:v>
              </c:pt>
              <c:pt idx="24">
                <c:v>-0.85292519741621597</c:v>
              </c:pt>
              <c:pt idx="25">
                <c:v>-0.82486397856790794</c:v>
              </c:pt>
              <c:pt idx="26">
                <c:v>-0.79743773628504444</c:v>
              </c:pt>
              <c:pt idx="27">
                <c:v>-0.77059861584764477</c:v>
              </c:pt>
              <c:pt idx="28">
                <c:v>-0.74430345192775693</c:v>
              </c:pt>
              <c:pt idx="29">
                <c:v>-0.71851314646370745</c:v>
              </c:pt>
              <c:pt idx="30">
                <c:v>-0.69319214599312395</c:v>
              </c:pt>
              <c:pt idx="31">
                <c:v>-0.66830799981969857</c:v>
              </c:pt>
              <c:pt idx="32">
                <c:v>-0.64383098434143737</c:v>
              </c:pt>
              <c:pt idx="33">
                <c:v>-0.61973378188829564</c:v>
              </c:pt>
              <c:pt idx="34">
                <c:v>-0.59599120474529932</c:v>
              </c:pt>
              <c:pt idx="35">
                <c:v>-0.57257995684716423</c:v>
              </c:pt>
              <c:pt idx="36">
                <c:v>-0.54947842704850169</c:v>
              </c:pt>
              <c:pt idx="37">
                <c:v>-0.52666650899293688</c:v>
              </c:pt>
              <c:pt idx="38">
                <c:v>-0.5041254434940029</c:v>
              </c:pt>
              <c:pt idx="39">
                <c:v>-0.48183768005222494</c:v>
              </c:pt>
              <c:pt idx="40">
                <c:v>-0.45978675470552149</c:v>
              </c:pt>
              <c:pt idx="41">
                <c:v>-0.43795718187363897</c:v>
              </c:pt>
              <c:pt idx="42">
                <c:v>-0.41633435823467929</c:v>
              </c:pt>
              <c:pt idx="43">
                <c:v>-0.3949044769804721</c:v>
              </c:pt>
              <c:pt idx="44">
                <c:v>-0.37365445105130612</c:v>
              </c:pt>
              <c:pt idx="45">
                <c:v>-0.35257184416008275</c:v>
              </c:pt>
              <c:pt idx="46">
                <c:v>-0.33164480858973305</c:v>
              </c:pt>
              <c:pt idx="47">
                <c:v>-0.31086202889240749</c:v>
              </c:pt>
              <c:pt idx="48">
                <c:v>-0.29021267073983703</c:v>
              </c:pt>
              <c:pt idx="49">
                <c:v>-0.26968633427559657</c:v>
              </c:pt>
              <c:pt idx="50">
                <c:v>-0.24927301140521096</c:v>
              </c:pt>
              <c:pt idx="51">
                <c:v>-0.22896304653185373</c:v>
              </c:pt>
              <c:pt idx="52">
                <c:v>-0.20874710030605939</c:v>
              </c:pt>
              <c:pt idx="53">
                <c:v>-0.1886161160091753</c:v>
              </c:pt>
              <c:pt idx="54">
                <c:v>-0.16856128823372668</c:v>
              </c:pt>
              <c:pt idx="55">
                <c:v>-0.14857403356064353</c:v>
              </c:pt>
              <c:pt idx="56">
                <c:v>-0.12864596296440176</c:v>
              </c:pt>
              <c:pt idx="57">
                <c:v>-0.10876885570336012</c:v>
              </c:pt>
              <c:pt idx="58">
                <c:v>-8.8934634474604979E-2</c:v>
              </c:pt>
              <c:pt idx="59">
                <c:v>-6.9135341630974609E-2</c:v>
              </c:pt>
              <c:pt idx="60">
                <c:v>-4.9363116273080293E-2</c:v>
              </c:pt>
              <c:pt idx="61">
                <c:v>-2.9610172041407933E-2</c:v>
              </c:pt>
              <c:pt idx="62">
                <c:v>-9.8687754432741897E-3</c:v>
              </c:pt>
              <c:pt idx="63">
                <c:v>9.8687754432741897E-3</c:v>
              </c:pt>
              <c:pt idx="64">
                <c:v>2.9610172041407933E-2</c:v>
              </c:pt>
              <c:pt idx="65">
                <c:v>4.9363116273080154E-2</c:v>
              </c:pt>
              <c:pt idx="66">
                <c:v>6.9135341630974456E-2</c:v>
              </c:pt>
              <c:pt idx="67">
                <c:v>8.8934634474605118E-2</c:v>
              </c:pt>
              <c:pt idx="68">
                <c:v>0.10876885570336027</c:v>
              </c:pt>
              <c:pt idx="69">
                <c:v>0.12864596296440176</c:v>
              </c:pt>
              <c:pt idx="70">
                <c:v>0.14857403356064353</c:v>
              </c:pt>
              <c:pt idx="71">
                <c:v>0.16856128823372668</c:v>
              </c:pt>
              <c:pt idx="72">
                <c:v>0.1886161160091753</c:v>
              </c:pt>
              <c:pt idx="73">
                <c:v>0.20874710030605928</c:v>
              </c:pt>
              <c:pt idx="74">
                <c:v>0.22896304653185359</c:v>
              </c:pt>
              <c:pt idx="75">
                <c:v>0.24927301140521113</c:v>
              </c:pt>
              <c:pt idx="76">
                <c:v>0.26968633427559674</c:v>
              </c:pt>
              <c:pt idx="77">
                <c:v>0.29021267073983703</c:v>
              </c:pt>
              <c:pt idx="78">
                <c:v>0.31086202889240749</c:v>
              </c:pt>
              <c:pt idx="79">
                <c:v>0.33164480858973305</c:v>
              </c:pt>
              <c:pt idx="80">
                <c:v>0.35257184416008275</c:v>
              </c:pt>
              <c:pt idx="81">
                <c:v>0.3736544510513059</c:v>
              </c:pt>
              <c:pt idx="82">
                <c:v>0.39490447698047187</c:v>
              </c:pt>
              <c:pt idx="83">
                <c:v>0.41633435823467946</c:v>
              </c:pt>
              <c:pt idx="84">
                <c:v>0.43795718187363902</c:v>
              </c:pt>
              <c:pt idx="85">
                <c:v>0.45978675470552149</c:v>
              </c:pt>
              <c:pt idx="86">
                <c:v>0.48183768005222494</c:v>
              </c:pt>
              <c:pt idx="87">
                <c:v>0.5041254434940029</c:v>
              </c:pt>
              <c:pt idx="88">
                <c:v>0.52666650899293688</c:v>
              </c:pt>
              <c:pt idx="89">
                <c:v>0.54947842704850158</c:v>
              </c:pt>
              <c:pt idx="90">
                <c:v>0.57257995684716423</c:v>
              </c:pt>
              <c:pt idx="91">
                <c:v>0.59599120474529954</c:v>
              </c:pt>
              <c:pt idx="92">
                <c:v>0.61973378188829586</c:v>
              </c:pt>
              <c:pt idx="93">
                <c:v>0.64383098434143737</c:v>
              </c:pt>
              <c:pt idx="94">
                <c:v>0.66830799981969857</c:v>
              </c:pt>
              <c:pt idx="95">
                <c:v>0.69319214599312395</c:v>
              </c:pt>
              <c:pt idx="96">
                <c:v>0.71851314646370745</c:v>
              </c:pt>
              <c:pt idx="97">
                <c:v>0.74430345192775693</c:v>
              </c:pt>
              <c:pt idx="98">
                <c:v>0.77059861584764389</c:v>
              </c:pt>
              <c:pt idx="99">
                <c:v>0.79743773628504411</c:v>
              </c:pt>
              <c:pt idx="100">
                <c:v>0.82486397856790794</c:v>
              </c:pt>
              <c:pt idx="101">
                <c:v>0.85292519741621597</c:v>
              </c:pt>
              <c:pt idx="102">
                <c:v>0.8816746823750875</c:v>
              </c:pt>
              <c:pt idx="103">
                <c:v>0.91117205737809315</c:v>
              </c:pt>
              <c:pt idx="104">
                <c:v>0.94148437467935364</c:v>
              </c:pt>
              <c:pt idx="105">
                <c:v>0.97268745625892783</c:v>
              </c:pt>
              <c:pt idx="106">
                <c:v>1.0048675536162885</c:v>
              </c:pt>
              <c:pt idx="107">
                <c:v>1.0381234218739044</c:v>
              </c:pt>
              <c:pt idx="108">
                <c:v>1.0725689397727689</c:v>
              </c:pt>
              <c:pt idx="109">
                <c:v>1.1083364588623483</c:v>
              </c:pt>
              <c:pt idx="110">
                <c:v>1.1455811416199235</c:v>
              </c:pt>
              <c:pt idx="111">
                <c:v>1.1844866635486271</c:v>
              </c:pt>
              <c:pt idx="112">
                <c:v>1.2252728323431181</c:v>
              </c:pt>
              <c:pt idx="113">
                <c:v>1.2682059593000177</c:v>
              </c:pt>
              <c:pt idx="114">
                <c:v>1.3136132783500938</c:v>
              </c:pt>
              <c:pt idx="115">
                <c:v>1.3619034842735758</c:v>
              </c:pt>
              <c:pt idx="116">
                <c:v>1.4135968218888988</c:v>
              </c:pt>
              <c:pt idx="117">
                <c:v>1.4693706503384087</c:v>
              </c:pt>
              <c:pt idx="118">
                <c:v>1.5301312196497692</c:v>
              </c:pt>
              <c:pt idx="119">
                <c:v>1.5971322960951115</c:v>
              </c:pt>
              <c:pt idx="120">
                <c:v>1.672183267313911</c:v>
              </c:pt>
              <c:pt idx="121">
                <c:v>1.7580432095663405</c:v>
              </c:pt>
              <c:pt idx="122">
                <c:v>1.8592470680409907</c:v>
              </c:pt>
              <c:pt idx="123">
                <c:v>1.9841053711891634</c:v>
              </c:pt>
              <c:pt idx="124">
                <c:v>2.1507484113299653</c:v>
              </c:pt>
              <c:pt idx="125">
                <c:v>2.4147033084749885</c:v>
              </c:pt>
            </c:numLit>
          </c:xVal>
          <c:yVal>
            <c:numLit>
              <c:formatCode>General</c:formatCode>
              <c:ptCount val="126"/>
              <c:pt idx="0">
                <c:v>-2.4147033084749885</c:v>
              </c:pt>
              <c:pt idx="1">
                <c:v>-2.1507484113299649</c:v>
              </c:pt>
              <c:pt idx="2">
                <c:v>-1.9841053711891627</c:v>
              </c:pt>
              <c:pt idx="3">
                <c:v>-1.8592470680409914</c:v>
              </c:pt>
              <c:pt idx="4">
                <c:v>-1.758043209566341</c:v>
              </c:pt>
              <c:pt idx="5">
                <c:v>-1.6721832673139114</c:v>
              </c:pt>
              <c:pt idx="6">
                <c:v>-1.5971322960951122</c:v>
              </c:pt>
              <c:pt idx="7">
                <c:v>-1.5301312196497687</c:v>
              </c:pt>
              <c:pt idx="8">
                <c:v>-1.4693706503384085</c:v>
              </c:pt>
              <c:pt idx="9">
                <c:v>-1.4135968218888988</c:v>
              </c:pt>
              <c:pt idx="10">
                <c:v>-1.3619034842735753</c:v>
              </c:pt>
              <c:pt idx="11">
                <c:v>-1.3136132783500947</c:v>
              </c:pt>
              <c:pt idx="12">
                <c:v>-1.2682059593000188</c:v>
              </c:pt>
              <c:pt idx="13">
                <c:v>-1.2252728323431181</c:v>
              </c:pt>
              <c:pt idx="14">
                <c:v>-1.1844866635486271</c:v>
              </c:pt>
              <c:pt idx="15">
                <c:v>-1.1455811416199235</c:v>
              </c:pt>
              <c:pt idx="16">
                <c:v>-1.1083364588623483</c:v>
              </c:pt>
              <c:pt idx="17">
                <c:v>-1.0725689397727689</c:v>
              </c:pt>
              <c:pt idx="18">
                <c:v>-1.038123421873907</c:v>
              </c:pt>
              <c:pt idx="19">
                <c:v>-1.0048675536162863</c:v>
              </c:pt>
              <c:pt idx="20">
                <c:v>-0.97268745625892783</c:v>
              </c:pt>
              <c:pt idx="21">
                <c:v>-0.94148437467935364</c:v>
              </c:pt>
              <c:pt idx="22">
                <c:v>-0.91117205737809315</c:v>
              </c:pt>
              <c:pt idx="23">
                <c:v>-0.8816746823750875</c:v>
              </c:pt>
              <c:pt idx="24">
                <c:v>-0.85292519741621597</c:v>
              </c:pt>
              <c:pt idx="25">
                <c:v>-0.82486397856790794</c:v>
              </c:pt>
              <c:pt idx="26">
                <c:v>-0.79743773628504444</c:v>
              </c:pt>
              <c:pt idx="27">
                <c:v>-0.77059861584764477</c:v>
              </c:pt>
              <c:pt idx="28">
                <c:v>-0.74430345192775693</c:v>
              </c:pt>
              <c:pt idx="29">
                <c:v>-0.71851314646370745</c:v>
              </c:pt>
              <c:pt idx="30">
                <c:v>-0.69319214599312395</c:v>
              </c:pt>
              <c:pt idx="31">
                <c:v>-0.66830799981969857</c:v>
              </c:pt>
              <c:pt idx="32">
                <c:v>-0.64383098434143737</c:v>
              </c:pt>
              <c:pt idx="33">
                <c:v>-0.61973378188829564</c:v>
              </c:pt>
              <c:pt idx="34">
                <c:v>-0.59599120474529932</c:v>
              </c:pt>
              <c:pt idx="35">
                <c:v>-0.57257995684716423</c:v>
              </c:pt>
              <c:pt idx="36">
                <c:v>-0.54947842704850169</c:v>
              </c:pt>
              <c:pt idx="37">
                <c:v>-0.52666650899293688</c:v>
              </c:pt>
              <c:pt idx="38">
                <c:v>-0.5041254434940029</c:v>
              </c:pt>
              <c:pt idx="39">
                <c:v>-0.48183768005222494</c:v>
              </c:pt>
              <c:pt idx="40">
                <c:v>-0.45978675470552149</c:v>
              </c:pt>
              <c:pt idx="41">
                <c:v>-0.43795718187363897</c:v>
              </c:pt>
              <c:pt idx="42">
                <c:v>-0.41633435823467929</c:v>
              </c:pt>
              <c:pt idx="43">
                <c:v>-0.3949044769804721</c:v>
              </c:pt>
              <c:pt idx="44">
                <c:v>-0.37365445105130612</c:v>
              </c:pt>
              <c:pt idx="45">
                <c:v>-0.35257184416008275</c:v>
              </c:pt>
              <c:pt idx="46">
                <c:v>-0.33164480858973305</c:v>
              </c:pt>
              <c:pt idx="47">
                <c:v>-0.31086202889240749</c:v>
              </c:pt>
              <c:pt idx="48">
                <c:v>-0.29021267073983703</c:v>
              </c:pt>
              <c:pt idx="49">
                <c:v>-0.26968633427559657</c:v>
              </c:pt>
              <c:pt idx="50">
                <c:v>-0.24927301140521096</c:v>
              </c:pt>
              <c:pt idx="51">
                <c:v>-0.22896304653185373</c:v>
              </c:pt>
              <c:pt idx="52">
                <c:v>-0.20874710030605939</c:v>
              </c:pt>
              <c:pt idx="53">
                <c:v>-0.1886161160091753</c:v>
              </c:pt>
              <c:pt idx="54">
                <c:v>-0.16856128823372668</c:v>
              </c:pt>
              <c:pt idx="55">
                <c:v>-0.14857403356064353</c:v>
              </c:pt>
              <c:pt idx="56">
                <c:v>-0.12864596296440176</c:v>
              </c:pt>
              <c:pt idx="57">
                <c:v>-0.10876885570336012</c:v>
              </c:pt>
              <c:pt idx="58">
                <c:v>-8.8934634474604979E-2</c:v>
              </c:pt>
              <c:pt idx="59">
                <c:v>-6.9135341630974609E-2</c:v>
              </c:pt>
              <c:pt idx="60">
                <c:v>-4.9363116273080293E-2</c:v>
              </c:pt>
              <c:pt idx="61">
                <c:v>-2.9610172041407933E-2</c:v>
              </c:pt>
              <c:pt idx="62">
                <c:v>-9.8687754432741897E-3</c:v>
              </c:pt>
              <c:pt idx="63">
                <c:v>9.8687754432741897E-3</c:v>
              </c:pt>
              <c:pt idx="64">
                <c:v>2.9610172041407933E-2</c:v>
              </c:pt>
              <c:pt idx="65">
                <c:v>4.9363116273080154E-2</c:v>
              </c:pt>
              <c:pt idx="66">
                <c:v>6.9135341630974456E-2</c:v>
              </c:pt>
              <c:pt idx="67">
                <c:v>8.8934634474605118E-2</c:v>
              </c:pt>
              <c:pt idx="68">
                <c:v>0.10876885570336027</c:v>
              </c:pt>
              <c:pt idx="69">
                <c:v>0.12864596296440176</c:v>
              </c:pt>
              <c:pt idx="70">
                <c:v>0.14857403356064353</c:v>
              </c:pt>
              <c:pt idx="71">
                <c:v>0.16856128823372668</c:v>
              </c:pt>
              <c:pt idx="72">
                <c:v>0.1886161160091753</c:v>
              </c:pt>
              <c:pt idx="73">
                <c:v>0.20874710030605928</c:v>
              </c:pt>
              <c:pt idx="74">
                <c:v>0.22896304653185359</c:v>
              </c:pt>
              <c:pt idx="75">
                <c:v>0.24927301140521113</c:v>
              </c:pt>
              <c:pt idx="76">
                <c:v>0.26968633427559674</c:v>
              </c:pt>
              <c:pt idx="77">
                <c:v>0.29021267073983703</c:v>
              </c:pt>
              <c:pt idx="78">
                <c:v>0.31086202889240749</c:v>
              </c:pt>
              <c:pt idx="79">
                <c:v>0.33164480858973305</c:v>
              </c:pt>
              <c:pt idx="80">
                <c:v>0.35257184416008275</c:v>
              </c:pt>
              <c:pt idx="81">
                <c:v>0.3736544510513059</c:v>
              </c:pt>
              <c:pt idx="82">
                <c:v>0.39490447698047187</c:v>
              </c:pt>
              <c:pt idx="83">
                <c:v>0.41633435823467946</c:v>
              </c:pt>
              <c:pt idx="84">
                <c:v>0.43795718187363902</c:v>
              </c:pt>
              <c:pt idx="85">
                <c:v>0.45978675470552149</c:v>
              </c:pt>
              <c:pt idx="86">
                <c:v>0.48183768005222494</c:v>
              </c:pt>
              <c:pt idx="87">
                <c:v>0.5041254434940029</c:v>
              </c:pt>
              <c:pt idx="88">
                <c:v>0.52666650899293688</c:v>
              </c:pt>
              <c:pt idx="89">
                <c:v>0.54947842704850158</c:v>
              </c:pt>
              <c:pt idx="90">
                <c:v>0.57257995684716423</c:v>
              </c:pt>
              <c:pt idx="91">
                <c:v>0.59599120474529954</c:v>
              </c:pt>
              <c:pt idx="92">
                <c:v>0.61973378188829586</c:v>
              </c:pt>
              <c:pt idx="93">
                <c:v>0.64383098434143737</c:v>
              </c:pt>
              <c:pt idx="94">
                <c:v>0.66830799981969857</c:v>
              </c:pt>
              <c:pt idx="95">
                <c:v>0.69319214599312395</c:v>
              </c:pt>
              <c:pt idx="96">
                <c:v>0.71851314646370745</c:v>
              </c:pt>
              <c:pt idx="97">
                <c:v>0.74430345192775693</c:v>
              </c:pt>
              <c:pt idx="98">
                <c:v>0.77059861584764389</c:v>
              </c:pt>
              <c:pt idx="99">
                <c:v>0.79743773628504411</c:v>
              </c:pt>
              <c:pt idx="100">
                <c:v>0.82486397856790794</c:v>
              </c:pt>
              <c:pt idx="101">
                <c:v>0.85292519741621597</c:v>
              </c:pt>
              <c:pt idx="102">
                <c:v>0.8816746823750875</c:v>
              </c:pt>
              <c:pt idx="103">
                <c:v>0.91117205737809315</c:v>
              </c:pt>
              <c:pt idx="104">
                <c:v>0.94148437467935364</c:v>
              </c:pt>
              <c:pt idx="105">
                <c:v>0.97268745625892783</c:v>
              </c:pt>
              <c:pt idx="106">
                <c:v>1.0048675536162885</c:v>
              </c:pt>
              <c:pt idx="107">
                <c:v>1.0381234218739044</c:v>
              </c:pt>
              <c:pt idx="108">
                <c:v>1.0725689397727689</c:v>
              </c:pt>
              <c:pt idx="109">
                <c:v>1.1083364588623483</c:v>
              </c:pt>
              <c:pt idx="110">
                <c:v>1.1455811416199235</c:v>
              </c:pt>
              <c:pt idx="111">
                <c:v>1.1844866635486271</c:v>
              </c:pt>
              <c:pt idx="112">
                <c:v>1.2252728323431181</c:v>
              </c:pt>
              <c:pt idx="113">
                <c:v>1.2682059593000177</c:v>
              </c:pt>
              <c:pt idx="114">
                <c:v>1.3136132783500938</c:v>
              </c:pt>
              <c:pt idx="115">
                <c:v>1.3619034842735758</c:v>
              </c:pt>
              <c:pt idx="116">
                <c:v>1.4135968218888988</c:v>
              </c:pt>
              <c:pt idx="117">
                <c:v>1.4693706503384087</c:v>
              </c:pt>
              <c:pt idx="118">
                <c:v>1.5301312196497692</c:v>
              </c:pt>
              <c:pt idx="119">
                <c:v>1.5971322960951115</c:v>
              </c:pt>
              <c:pt idx="120">
                <c:v>1.672183267313911</c:v>
              </c:pt>
              <c:pt idx="121">
                <c:v>1.7580432095663405</c:v>
              </c:pt>
              <c:pt idx="122">
                <c:v>1.8592470680409907</c:v>
              </c:pt>
              <c:pt idx="123">
                <c:v>1.9841053711891634</c:v>
              </c:pt>
              <c:pt idx="124">
                <c:v>2.1507484113299653</c:v>
              </c:pt>
              <c:pt idx="125">
                <c:v>2.4147033084749885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85-4E40-BAC6-E9347E6B6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39824"/>
        <c:axId val="753840216"/>
      </c:scatterChart>
      <c:valAx>
        <c:axId val="75383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53840216"/>
        <c:crosses val="autoZero"/>
        <c:crossBetween val="midCat"/>
        <c:majorUnit val="1"/>
      </c:valAx>
      <c:valAx>
        <c:axId val="753840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53839824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TTM_EBITDA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602.68600000000004</c:v>
              </c:pt>
              <c:pt idx="1">
                <c:v>748.41300000000001</c:v>
              </c:pt>
              <c:pt idx="2">
                <c:v>1440</c:v>
              </c:pt>
              <c:pt idx="3">
                <c:v>43.517999999999994</c:v>
              </c:pt>
              <c:pt idx="4">
                <c:v>1276</c:v>
              </c:pt>
              <c:pt idx="5">
                <c:v>891.87300000000005</c:v>
              </c:pt>
              <c:pt idx="6">
                <c:v>707.22400000000005</c:v>
              </c:pt>
              <c:pt idx="7">
                <c:v>650.30199999999991</c:v>
              </c:pt>
              <c:pt idx="8">
                <c:v>949.65100000000007</c:v>
              </c:pt>
              <c:pt idx="9">
                <c:v>-257.30799999999999</c:v>
              </c:pt>
              <c:pt idx="10">
                <c:v>518.21699999999998</c:v>
              </c:pt>
              <c:pt idx="11">
                <c:v>213.77799999999999</c:v>
              </c:pt>
              <c:pt idx="12">
                <c:v>-41.38</c:v>
              </c:pt>
              <c:pt idx="13">
                <c:v>188.203</c:v>
              </c:pt>
              <c:pt idx="14">
                <c:v>287.15600000000006</c:v>
              </c:pt>
              <c:pt idx="15">
                <c:v>991.54299999999989</c:v>
              </c:pt>
              <c:pt idx="16">
                <c:v>942.26823079258611</c:v>
              </c:pt>
              <c:pt idx="17">
                <c:v>170.774</c:v>
              </c:pt>
              <c:pt idx="18">
                <c:v>68.100000000000009</c:v>
              </c:pt>
              <c:pt idx="19">
                <c:v>114.41199999999999</c:v>
              </c:pt>
              <c:pt idx="20">
                <c:v>-123.949</c:v>
              </c:pt>
              <c:pt idx="21">
                <c:v>148.13299999999998</c:v>
              </c:pt>
              <c:pt idx="22">
                <c:v>218.595</c:v>
              </c:pt>
              <c:pt idx="23">
                <c:v>344.83600000000001</c:v>
              </c:pt>
              <c:pt idx="24">
                <c:v>28.280999999999985</c:v>
              </c:pt>
              <c:pt idx="25">
                <c:v>-222.005860759494</c:v>
              </c:pt>
              <c:pt idx="26">
                <c:v>-68.85692307692301</c:v>
              </c:pt>
              <c:pt idx="27">
                <c:v>1.981681596884</c:v>
              </c:pt>
              <c:pt idx="28">
                <c:v>-86.045139240506003</c:v>
              </c:pt>
              <c:pt idx="29">
                <c:v>-116.569</c:v>
              </c:pt>
              <c:pt idx="30">
                <c:v>151.96100000000001</c:v>
              </c:pt>
              <c:pt idx="31">
                <c:v>-23.048000000000005</c:v>
              </c:pt>
              <c:pt idx="32">
                <c:v>163.30981038419148</c:v>
              </c:pt>
              <c:pt idx="33">
                <c:v>325.79999999999995</c:v>
              </c:pt>
              <c:pt idx="34">
                <c:v>-24.503810126582</c:v>
              </c:pt>
              <c:pt idx="35">
                <c:v>-146.059</c:v>
              </c:pt>
              <c:pt idx="36">
                <c:v>-2.2589999999999986</c:v>
              </c:pt>
              <c:pt idx="37">
                <c:v>412.85069230769199</c:v>
              </c:pt>
              <c:pt idx="38">
                <c:v>-27.757000000000005</c:v>
              </c:pt>
              <c:pt idx="39">
                <c:v>82.144000000000005</c:v>
              </c:pt>
              <c:pt idx="40">
                <c:v>389.65500000000003</c:v>
              </c:pt>
              <c:pt idx="41">
                <c:v>16.656999999999996</c:v>
              </c:pt>
              <c:pt idx="42">
                <c:v>162.346</c:v>
              </c:pt>
              <c:pt idx="43">
                <c:v>214.69400000000002</c:v>
              </c:pt>
              <c:pt idx="44">
                <c:v>-34.963000000000001</c:v>
              </c:pt>
              <c:pt idx="45">
                <c:v>-107.69300000000001</c:v>
              </c:pt>
              <c:pt idx="46">
                <c:v>46.511999999999993</c:v>
              </c:pt>
              <c:pt idx="47">
                <c:v>-128.273</c:v>
              </c:pt>
              <c:pt idx="48">
                <c:v>-26.742999999999999</c:v>
              </c:pt>
              <c:pt idx="49">
                <c:v>-36.067999999999998</c:v>
              </c:pt>
              <c:pt idx="50">
                <c:v>82.168000000000006</c:v>
              </c:pt>
              <c:pt idx="51">
                <c:v>152.07</c:v>
              </c:pt>
              <c:pt idx="52">
                <c:v>54.477999999999994</c:v>
              </c:pt>
              <c:pt idx="53">
                <c:v>15.740000000000002</c:v>
              </c:pt>
              <c:pt idx="54">
                <c:v>-104.10600000000001</c:v>
              </c:pt>
              <c:pt idx="55">
                <c:v>85.867999999999995</c:v>
              </c:pt>
              <c:pt idx="56">
                <c:v>67.129000000000005</c:v>
              </c:pt>
              <c:pt idx="57">
                <c:v>-43.302999999999997</c:v>
              </c:pt>
              <c:pt idx="58">
                <c:v>-44.902000000000001</c:v>
              </c:pt>
              <c:pt idx="59">
                <c:v>100.64099999999999</c:v>
              </c:pt>
              <c:pt idx="60">
                <c:v>83.233999999999995</c:v>
              </c:pt>
              <c:pt idx="61">
                <c:v>-13.546000000000001</c:v>
              </c:pt>
              <c:pt idx="62">
                <c:v>-3.4740000000000002</c:v>
              </c:pt>
              <c:pt idx="63">
                <c:v>145.13300000000001</c:v>
              </c:pt>
              <c:pt idx="64">
                <c:v>20.122</c:v>
              </c:pt>
              <c:pt idx="65">
                <c:v>-39.728000000000002</c:v>
              </c:pt>
              <c:pt idx="66">
                <c:v>-13.472000000000001</c:v>
              </c:pt>
              <c:pt idx="67">
                <c:v>33.942999999999998</c:v>
              </c:pt>
              <c:pt idx="68">
                <c:v>78.801000000000002</c:v>
              </c:pt>
              <c:pt idx="69">
                <c:v>10.643000000000001</c:v>
              </c:pt>
              <c:pt idx="70">
                <c:v>-7.5960000000000001</c:v>
              </c:pt>
              <c:pt idx="71">
                <c:v>31.149000000000001</c:v>
              </c:pt>
              <c:pt idx="72">
                <c:v>17.619</c:v>
              </c:pt>
              <c:pt idx="73">
                <c:v>-68.009</c:v>
              </c:pt>
              <c:pt idx="74">
                <c:v>-30.723999999999997</c:v>
              </c:pt>
              <c:pt idx="75">
                <c:v>-176.494</c:v>
              </c:pt>
              <c:pt idx="76">
                <c:v>-20.379999999999995</c:v>
              </c:pt>
              <c:pt idx="77">
                <c:v>35.331999999999994</c:v>
              </c:pt>
              <c:pt idx="78">
                <c:v>7.0558987341769992</c:v>
              </c:pt>
              <c:pt idx="79">
                <c:v>17.134</c:v>
              </c:pt>
              <c:pt idx="80">
                <c:v>-13.42</c:v>
              </c:pt>
              <c:pt idx="81">
                <c:v>-24.664999999999999</c:v>
              </c:pt>
              <c:pt idx="82">
                <c:v>-11.435911392404998</c:v>
              </c:pt>
              <c:pt idx="83">
                <c:v>-48.109000000000002</c:v>
              </c:pt>
              <c:pt idx="84">
                <c:v>-47.295392405064</c:v>
              </c:pt>
              <c:pt idx="85">
                <c:v>-30.616</c:v>
              </c:pt>
              <c:pt idx="86">
                <c:v>142.37699999999998</c:v>
              </c:pt>
              <c:pt idx="87">
                <c:v>-163.124</c:v>
              </c:pt>
              <c:pt idx="88">
                <c:v>-48.74664556962</c:v>
              </c:pt>
              <c:pt idx="89">
                <c:v>4.5019999999999998</c:v>
              </c:pt>
              <c:pt idx="90">
                <c:v>24.942</c:v>
              </c:pt>
              <c:pt idx="91">
                <c:v>35.430999999999997</c:v>
              </c:pt>
              <c:pt idx="92">
                <c:v>9.7840000000000007</c:v>
              </c:pt>
              <c:pt idx="93">
                <c:v>-44.247999999999998</c:v>
              </c:pt>
              <c:pt idx="94">
                <c:v>-158.636</c:v>
              </c:pt>
              <c:pt idx="95">
                <c:v>-32.902000000000001</c:v>
              </c:pt>
              <c:pt idx="96">
                <c:v>-11.269886075949</c:v>
              </c:pt>
              <c:pt idx="97">
                <c:v>-14.339075949367</c:v>
              </c:pt>
              <c:pt idx="98">
                <c:v>-40.238</c:v>
              </c:pt>
              <c:pt idx="99">
                <c:v>-82.965000000000003</c:v>
              </c:pt>
              <c:pt idx="100">
                <c:v>20.859000000000002</c:v>
              </c:pt>
              <c:pt idx="101">
                <c:v>25.582999999999998</c:v>
              </c:pt>
              <c:pt idx="102">
                <c:v>40.060203810127</c:v>
              </c:pt>
              <c:pt idx="103">
                <c:v>-42.642000000000003</c:v>
              </c:pt>
              <c:pt idx="104">
                <c:v>-12.381475760643527</c:v>
              </c:pt>
              <c:pt idx="105">
                <c:v>47.558000000000007</c:v>
              </c:pt>
              <c:pt idx="106">
                <c:v>6.7769999999999992</c:v>
              </c:pt>
              <c:pt idx="107">
                <c:v>18.504999999999999</c:v>
              </c:pt>
              <c:pt idx="108">
                <c:v>12.963605572070199</c:v>
              </c:pt>
              <c:pt idx="109">
                <c:v>-12.936999999999999</c:v>
              </c:pt>
              <c:pt idx="110">
                <c:v>0.91400000000000003</c:v>
              </c:pt>
              <c:pt idx="111">
                <c:v>41.933999999999997</c:v>
              </c:pt>
              <c:pt idx="112">
                <c:v>-47.040999999999997</c:v>
              </c:pt>
              <c:pt idx="113">
                <c:v>6.6750000000000007</c:v>
              </c:pt>
              <c:pt idx="114">
                <c:v>6.4513846153849999</c:v>
              </c:pt>
              <c:pt idx="115">
                <c:v>3.6139999999999999</c:v>
              </c:pt>
              <c:pt idx="116">
                <c:v>-9.2555696202529987</c:v>
              </c:pt>
              <c:pt idx="117">
                <c:v>-4.3410000000000002</c:v>
              </c:pt>
              <c:pt idx="118">
                <c:v>16.959000000000003</c:v>
              </c:pt>
              <c:pt idx="119">
                <c:v>-4.3256870000000003</c:v>
              </c:pt>
              <c:pt idx="120">
                <c:v>18.034611999999999</c:v>
              </c:pt>
              <c:pt idx="121">
                <c:v>1.6520000000000001</c:v>
              </c:pt>
              <c:pt idx="122">
                <c:v>-10.102160110826825</c:v>
              </c:pt>
              <c:pt idx="123">
                <c:v>-12.440999999999999</c:v>
              </c:pt>
              <c:pt idx="124">
                <c:v>-23.433501</c:v>
              </c:pt>
              <c:pt idx="125">
                <c:v>-8.6230000000000011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19-4C47-A38B-DB02D9C88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1000"/>
        <c:axId val="753841392"/>
      </c:scatterChart>
      <c:valAx>
        <c:axId val="753841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TTM_EBITDA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1392"/>
        <c:crossesAt val="-10000"/>
        <c:crossBetween val="midCat"/>
      </c:valAx>
      <c:valAx>
        <c:axId val="7538413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1000"/>
        <c:crossesAt val="-5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TTM_GP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2690.5739580078125</c:v>
              </c:pt>
              <c:pt idx="1">
                <c:v>895.99100952148433</c:v>
              </c:pt>
              <c:pt idx="2">
                <c:v>3546</c:v>
              </c:pt>
              <c:pt idx="3">
                <c:v>769.6390129394531</c:v>
              </c:pt>
              <c:pt idx="4">
                <c:v>3803</c:v>
              </c:pt>
              <c:pt idx="5">
                <c:v>2463.42801171875</c:v>
              </c:pt>
              <c:pt idx="6">
                <c:v>2459.358009765625</c:v>
              </c:pt>
              <c:pt idx="7">
                <c:v>2310.4400556640626</c:v>
              </c:pt>
              <c:pt idx="8">
                <c:v>1698.6110100097656</c:v>
              </c:pt>
              <c:pt idx="9">
                <c:v>1148.2299877929688</c:v>
              </c:pt>
              <c:pt idx="10">
                <c:v>1826.9869919433593</c:v>
              </c:pt>
              <c:pt idx="11">
                <c:v>1221.8169738769532</c:v>
              </c:pt>
              <c:pt idx="12">
                <c:v>481.96899993896483</c:v>
              </c:pt>
              <c:pt idx="13">
                <c:v>534.71100567626956</c:v>
              </c:pt>
              <c:pt idx="14">
                <c:v>927.55099047851559</c:v>
              </c:pt>
              <c:pt idx="15">
                <c:v>1863.8300090332032</c:v>
              </c:pt>
              <c:pt idx="16">
                <c:v>1679.9929314420062</c:v>
              </c:pt>
              <c:pt idx="17">
                <c:v>904.73300866699219</c:v>
              </c:pt>
              <c:pt idx="18">
                <c:v>737.9</c:v>
              </c:pt>
              <c:pt idx="19">
                <c:v>648.36900695800773</c:v>
              </c:pt>
              <c:pt idx="20">
                <c:v>864.88000952148434</c:v>
              </c:pt>
              <c:pt idx="21">
                <c:v>416.48600439453128</c:v>
              </c:pt>
              <c:pt idx="22">
                <c:v>448.87000836181642</c:v>
              </c:pt>
              <c:pt idx="23">
                <c:v>1132.4420061035157</c:v>
              </c:pt>
              <c:pt idx="24">
                <c:v>364.36000024414062</c:v>
              </c:pt>
              <c:pt idx="25">
                <c:v>769.42700024414057</c:v>
              </c:pt>
              <c:pt idx="26">
                <c:v>261.8499954833984</c:v>
              </c:pt>
              <c:pt idx="27">
                <c:v>443.33000299072262</c:v>
              </c:pt>
              <c:pt idx="28">
                <c:v>356.01800524902342</c:v>
              </c:pt>
              <c:pt idx="29">
                <c:v>228.25000210571289</c:v>
              </c:pt>
              <c:pt idx="30">
                <c:v>470.14299932861331</c:v>
              </c:pt>
              <c:pt idx="31">
                <c:v>439.7080033569336</c:v>
              </c:pt>
              <c:pt idx="32">
                <c:v>462.07363936766961</c:v>
              </c:pt>
              <c:pt idx="33">
                <c:v>696.89999084472652</c:v>
              </c:pt>
              <c:pt idx="34">
                <c:v>354.10500488281252</c:v>
              </c:pt>
              <c:pt idx="35">
                <c:v>281.04199999999997</c:v>
              </c:pt>
              <c:pt idx="36">
                <c:v>318.38299798583984</c:v>
              </c:pt>
              <c:pt idx="37">
                <c:v>974.26899780273436</c:v>
              </c:pt>
              <c:pt idx="38">
                <c:v>418.44500848388674</c:v>
              </c:pt>
              <c:pt idx="39">
                <c:v>460.99100408935544</c:v>
              </c:pt>
              <c:pt idx="40">
                <c:v>883.36700305175782</c:v>
              </c:pt>
              <c:pt idx="41">
                <c:v>558.17699633789061</c:v>
              </c:pt>
              <c:pt idx="42">
                <c:v>461.10500335693359</c:v>
              </c:pt>
              <c:pt idx="43">
                <c:v>549.45199468994144</c:v>
              </c:pt>
              <c:pt idx="44">
                <c:v>150.86900170898437</c:v>
              </c:pt>
              <c:pt idx="45">
                <c:v>138.52599877929688</c:v>
              </c:pt>
              <c:pt idx="46">
                <c:v>228.32999908447266</c:v>
              </c:pt>
              <c:pt idx="47">
                <c:v>520.84100958251952</c:v>
              </c:pt>
              <c:pt idx="48">
                <c:v>287.72500283813474</c:v>
              </c:pt>
              <c:pt idx="49">
                <c:v>162.13900000000001</c:v>
              </c:pt>
              <c:pt idx="50">
                <c:v>610.00600537109381</c:v>
              </c:pt>
              <c:pt idx="51">
                <c:v>322.08900360107418</c:v>
              </c:pt>
              <c:pt idx="52">
                <c:v>220.96600073242186</c:v>
              </c:pt>
              <c:pt idx="53">
                <c:v>372.4000010986328</c:v>
              </c:pt>
              <c:pt idx="54">
                <c:v>403.28800524902346</c:v>
              </c:pt>
              <c:pt idx="55">
                <c:v>273.98900335693361</c:v>
              </c:pt>
              <c:pt idx="56">
                <c:v>196.15400054931641</c:v>
              </c:pt>
              <c:pt idx="57">
                <c:v>155.18199999999999</c:v>
              </c:pt>
              <c:pt idx="58">
                <c:v>89.570999999999998</c:v>
              </c:pt>
              <c:pt idx="59">
                <c:v>327.95800305175783</c:v>
              </c:pt>
              <c:pt idx="60">
                <c:v>189.24499960327148</c:v>
              </c:pt>
              <c:pt idx="61">
                <c:v>140.40400271606444</c:v>
              </c:pt>
              <c:pt idx="62">
                <c:v>250.68500076293947</c:v>
              </c:pt>
              <c:pt idx="63">
                <c:v>273.81199511718751</c:v>
              </c:pt>
              <c:pt idx="64">
                <c:v>605.50099267578128</c:v>
              </c:pt>
              <c:pt idx="65">
                <c:v>88.019999999999982</c:v>
              </c:pt>
              <c:pt idx="66">
                <c:v>157.49099987792968</c:v>
              </c:pt>
              <c:pt idx="67">
                <c:v>249.10499847412109</c:v>
              </c:pt>
              <c:pt idx="68">
                <c:v>251.41600036621094</c:v>
              </c:pt>
              <c:pt idx="69">
                <c:v>133.13299966430662</c:v>
              </c:pt>
              <c:pt idx="70">
                <c:v>106.53599938964844</c:v>
              </c:pt>
              <c:pt idx="71">
                <c:v>102.44899972534179</c:v>
              </c:pt>
              <c:pt idx="72">
                <c:v>206.71999600219726</c:v>
              </c:pt>
              <c:pt idx="73">
                <c:v>147.79099822998046</c:v>
              </c:pt>
              <c:pt idx="74">
                <c:v>135.33699801635743</c:v>
              </c:pt>
              <c:pt idx="75">
                <c:v>279.62800469970705</c:v>
              </c:pt>
              <c:pt idx="76">
                <c:v>218.322998046875</c:v>
              </c:pt>
              <c:pt idx="77">
                <c:v>101.70600183105469</c:v>
              </c:pt>
              <c:pt idx="78">
                <c:v>274.43599694824218</c:v>
              </c:pt>
              <c:pt idx="79">
                <c:v>52.637000358581545</c:v>
              </c:pt>
              <c:pt idx="80">
                <c:v>234.64100097656251</c:v>
              </c:pt>
              <c:pt idx="81">
                <c:v>85.026000061035163</c:v>
              </c:pt>
              <c:pt idx="82">
                <c:v>149.78799795532225</c:v>
              </c:pt>
              <c:pt idx="83">
                <c:v>126.376</c:v>
              </c:pt>
              <c:pt idx="84">
                <c:v>155.65399899291992</c:v>
              </c:pt>
              <c:pt idx="85">
                <c:v>128.89599989318847</c:v>
              </c:pt>
              <c:pt idx="86">
                <c:v>333.70999957275393</c:v>
              </c:pt>
              <c:pt idx="87">
                <c:v>220.4609998474121</c:v>
              </c:pt>
              <c:pt idx="88">
                <c:v>161.06200064086914</c:v>
              </c:pt>
              <c:pt idx="89">
                <c:v>95.234000320434575</c:v>
              </c:pt>
              <c:pt idx="90">
                <c:v>156.26900183105468</c:v>
              </c:pt>
              <c:pt idx="91">
                <c:v>189.59500091552735</c:v>
              </c:pt>
              <c:pt idx="92">
                <c:v>174.50399725341796</c:v>
              </c:pt>
              <c:pt idx="93">
                <c:v>109.50099978637695</c:v>
              </c:pt>
              <c:pt idx="94">
                <c:v>63.605000000000004</c:v>
              </c:pt>
              <c:pt idx="95">
                <c:v>254.20199630737304</c:v>
              </c:pt>
              <c:pt idx="96">
                <c:v>126.30899749755859</c:v>
              </c:pt>
              <c:pt idx="97">
                <c:v>147.23399932861327</c:v>
              </c:pt>
              <c:pt idx="98">
                <c:v>130.4860018157959</c:v>
              </c:pt>
              <c:pt idx="99">
                <c:v>194.42499871826172</c:v>
              </c:pt>
              <c:pt idx="100">
                <c:v>63.660000076293947</c:v>
              </c:pt>
              <c:pt idx="101">
                <c:v>81.369998809814447</c:v>
              </c:pt>
              <c:pt idx="102">
                <c:v>197.1649987182617</c:v>
              </c:pt>
              <c:pt idx="103">
                <c:v>180.10199858093262</c:v>
              </c:pt>
              <c:pt idx="104">
                <c:v>10.568609400887199</c:v>
              </c:pt>
              <c:pt idx="105">
                <c:v>407.5589940185547</c:v>
              </c:pt>
              <c:pt idx="106">
                <c:v>169.04300082397461</c:v>
              </c:pt>
              <c:pt idx="107">
                <c:v>143.23199945068359</c:v>
              </c:pt>
              <c:pt idx="108">
                <c:v>32.362014866124603</c:v>
              </c:pt>
              <c:pt idx="109">
                <c:v>91.647999832153317</c:v>
              </c:pt>
              <c:pt idx="110">
                <c:v>15.933999778747559</c:v>
              </c:pt>
              <c:pt idx="111">
                <c:v>87.58700073242187</c:v>
              </c:pt>
              <c:pt idx="112">
                <c:v>150.5580012512207</c:v>
              </c:pt>
              <c:pt idx="113">
                <c:v>65.636000694274898</c:v>
              </c:pt>
              <c:pt idx="114">
                <c:v>48.276000267028806</c:v>
              </c:pt>
              <c:pt idx="115">
                <c:v>62.064999832153319</c:v>
              </c:pt>
              <c:pt idx="116">
                <c:v>179.79799935913087</c:v>
              </c:pt>
              <c:pt idx="117">
                <c:v>101.39099937438965</c:v>
              </c:pt>
              <c:pt idx="118">
                <c:v>61.229999687194827</c:v>
              </c:pt>
              <c:pt idx="119">
                <c:v>44.329346749023436</c:v>
              </c:pt>
              <c:pt idx="120">
                <c:v>79.795185569702141</c:v>
              </c:pt>
              <c:pt idx="121">
                <c:v>38.971000602722171</c:v>
              </c:pt>
              <c:pt idx="122">
                <c:v>65.752319670119391</c:v>
              </c:pt>
              <c:pt idx="123">
                <c:v>19.025000007629394</c:v>
              </c:pt>
              <c:pt idx="124">
                <c:v>72.534188598388667</c:v>
              </c:pt>
              <c:pt idx="125">
                <c:v>60.490999809265134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B6-4B7A-9390-16FBAA765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2176"/>
        <c:axId val="753842568"/>
      </c:scatterChart>
      <c:valAx>
        <c:axId val="75384217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TTM_GP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2568"/>
        <c:crossesAt val="-10000"/>
        <c:crossBetween val="midCat"/>
      </c:valAx>
      <c:valAx>
        <c:axId val="7538425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2176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TTM_Rev
</a:t>
            </a:r>
            <a:r>
              <a:rPr lang="en-US" sz="1000"/>
              <a:t>Model 13 for EV    (3 variables, n=126)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26"/>
              <c:pt idx="0">
                <c:v>3156.587</c:v>
              </c:pt>
              <c:pt idx="1">
                <c:v>2174.3449999999998</c:v>
              </c:pt>
              <c:pt idx="2">
                <c:v>4148</c:v>
              </c:pt>
              <c:pt idx="3">
                <c:v>947.42399999999998</c:v>
              </c:pt>
              <c:pt idx="4">
                <c:v>4827</c:v>
              </c:pt>
              <c:pt idx="5">
                <c:v>2908.3389999999999</c:v>
              </c:pt>
              <c:pt idx="6">
                <c:v>2794.5149999999999</c:v>
              </c:pt>
              <c:pt idx="7">
                <c:v>3022.62</c:v>
              </c:pt>
              <c:pt idx="8">
                <c:v>1896.9269999999999</c:v>
              </c:pt>
              <c:pt idx="9">
                <c:v>1448.318</c:v>
              </c:pt>
              <c:pt idx="10">
                <c:v>2069.8940000000002</c:v>
              </c:pt>
              <c:pt idx="11">
                <c:v>1631.1849999999999</c:v>
              </c:pt>
              <c:pt idx="12">
                <c:v>853.57299999999998</c:v>
              </c:pt>
              <c:pt idx="13">
                <c:v>766.22400000000005</c:v>
              </c:pt>
              <c:pt idx="14">
                <c:v>1762.6579999999999</c:v>
              </c:pt>
              <c:pt idx="15">
                <c:v>2815.241</c:v>
              </c:pt>
              <c:pt idx="16">
                <c:v>2027.4701488016447</c:v>
              </c:pt>
              <c:pt idx="17">
                <c:v>1235.683</c:v>
              </c:pt>
              <c:pt idx="18">
                <c:v>1106.8</c:v>
              </c:pt>
              <c:pt idx="19">
                <c:v>1035.461</c:v>
              </c:pt>
              <c:pt idx="20">
                <c:v>992.76900000000001</c:v>
              </c:pt>
              <c:pt idx="21">
                <c:v>498.02800000000002</c:v>
              </c:pt>
              <c:pt idx="22">
                <c:v>499.51400000000001</c:v>
              </c:pt>
              <c:pt idx="23">
                <c:v>2007.8210000000001</c:v>
              </c:pt>
              <c:pt idx="24">
                <c:v>661.06700000000001</c:v>
              </c:pt>
              <c:pt idx="25">
                <c:v>1155.4570000000001</c:v>
              </c:pt>
              <c:pt idx="26">
                <c:v>492.64800000000002</c:v>
              </c:pt>
              <c:pt idx="27">
                <c:v>581.47399999999993</c:v>
              </c:pt>
              <c:pt idx="28">
                <c:v>507.88499999999999</c:v>
              </c:pt>
              <c:pt idx="29">
                <c:v>324.19499999999999</c:v>
              </c:pt>
              <c:pt idx="30">
                <c:v>774.29099999999994</c:v>
              </c:pt>
              <c:pt idx="31">
                <c:v>614.04600000000005</c:v>
              </c:pt>
              <c:pt idx="32">
                <c:v>662.16275290332658</c:v>
              </c:pt>
              <c:pt idx="33">
                <c:v>1286.5</c:v>
              </c:pt>
              <c:pt idx="34">
                <c:v>441.399</c:v>
              </c:pt>
              <c:pt idx="35">
                <c:v>509.43599999999998</c:v>
              </c:pt>
              <c:pt idx="36">
                <c:v>383.18099999999998</c:v>
              </c:pt>
              <c:pt idx="37">
                <c:v>1158.5079999999998</c:v>
              </c:pt>
              <c:pt idx="38">
                <c:v>513.48300000000006</c:v>
              </c:pt>
              <c:pt idx="39">
                <c:v>609.726</c:v>
              </c:pt>
              <c:pt idx="40">
                <c:v>1130.17</c:v>
              </c:pt>
              <c:pt idx="41">
                <c:v>851.31600000000003</c:v>
              </c:pt>
              <c:pt idx="42">
                <c:v>833.04499999999996</c:v>
              </c:pt>
              <c:pt idx="43">
                <c:v>996.43500000000006</c:v>
              </c:pt>
              <c:pt idx="44">
                <c:v>219.095</c:v>
              </c:pt>
              <c:pt idx="45">
                <c:v>192.24099999999999</c:v>
              </c:pt>
              <c:pt idx="46">
                <c:v>377.52699999999999</c:v>
              </c:pt>
              <c:pt idx="47">
                <c:v>793.64200000000005</c:v>
              </c:pt>
              <c:pt idx="48">
                <c:v>346.63900000000001</c:v>
              </c:pt>
              <c:pt idx="49">
                <c:v>187.727</c:v>
              </c:pt>
              <c:pt idx="50">
                <c:v>883.15200000000004</c:v>
              </c:pt>
              <c:pt idx="51">
                <c:v>558.87699999999995</c:v>
              </c:pt>
              <c:pt idx="52">
                <c:v>394.09599999999995</c:v>
              </c:pt>
              <c:pt idx="53">
                <c:v>519.38200000000006</c:v>
              </c:pt>
              <c:pt idx="54">
                <c:v>554.70800000000008</c:v>
              </c:pt>
              <c:pt idx="55">
                <c:v>462.851</c:v>
              </c:pt>
              <c:pt idx="56">
                <c:v>255.43600000000001</c:v>
              </c:pt>
              <c:pt idx="57">
                <c:v>213.15899999999999</c:v>
              </c:pt>
              <c:pt idx="58">
                <c:v>111.253</c:v>
              </c:pt>
              <c:pt idx="59">
                <c:v>476.02700000000004</c:v>
              </c:pt>
              <c:pt idx="60">
                <c:v>259.76499999999999</c:v>
              </c:pt>
              <c:pt idx="61">
                <c:v>162.35999999999999</c:v>
              </c:pt>
              <c:pt idx="62">
                <c:v>362.10199999999998</c:v>
              </c:pt>
              <c:pt idx="63">
                <c:v>430.33699999999999</c:v>
              </c:pt>
              <c:pt idx="64">
                <c:v>709.59799999999996</c:v>
              </c:pt>
              <c:pt idx="65">
                <c:v>167.92599999999999</c:v>
              </c:pt>
              <c:pt idx="66">
                <c:v>202.84200000000001</c:v>
              </c:pt>
              <c:pt idx="67">
                <c:v>294.68199999999996</c:v>
              </c:pt>
              <c:pt idx="68">
                <c:v>375.99900000000002</c:v>
              </c:pt>
              <c:pt idx="69">
                <c:v>225.50900000000001</c:v>
              </c:pt>
              <c:pt idx="70">
                <c:v>215.20100000000002</c:v>
              </c:pt>
              <c:pt idx="71">
                <c:v>165.38</c:v>
              </c:pt>
              <c:pt idx="72">
                <c:v>282.14300000000003</c:v>
              </c:pt>
              <c:pt idx="73">
                <c:v>198.54300000000001</c:v>
              </c:pt>
              <c:pt idx="74">
                <c:v>176.48500000000001</c:v>
              </c:pt>
              <c:pt idx="75">
                <c:v>411.06400000000002</c:v>
              </c:pt>
              <c:pt idx="76">
                <c:v>242.52799999999999</c:v>
              </c:pt>
              <c:pt idx="77">
                <c:v>143.75199999999998</c:v>
              </c:pt>
              <c:pt idx="78">
                <c:v>344.017</c:v>
              </c:pt>
              <c:pt idx="79">
                <c:v>169.74299999999999</c:v>
              </c:pt>
              <c:pt idx="80">
                <c:v>310.62700000000001</c:v>
              </c:pt>
              <c:pt idx="81">
                <c:v>122.828</c:v>
              </c:pt>
              <c:pt idx="82">
                <c:v>211.739</c:v>
              </c:pt>
              <c:pt idx="83">
                <c:v>162.01400000000001</c:v>
              </c:pt>
              <c:pt idx="84">
                <c:v>221.20800000000003</c:v>
              </c:pt>
              <c:pt idx="85">
                <c:v>206.78900000000002</c:v>
              </c:pt>
              <c:pt idx="86">
                <c:v>401.911</c:v>
              </c:pt>
              <c:pt idx="87">
                <c:v>309.411</c:v>
              </c:pt>
              <c:pt idx="88">
                <c:v>225.61</c:v>
              </c:pt>
              <c:pt idx="89">
                <c:v>128.28899999999999</c:v>
              </c:pt>
              <c:pt idx="90">
                <c:v>234.53299999999999</c:v>
              </c:pt>
              <c:pt idx="91">
                <c:v>265.089</c:v>
              </c:pt>
              <c:pt idx="92">
                <c:v>233.78399999999999</c:v>
              </c:pt>
              <c:pt idx="93">
                <c:v>183.61700000000002</c:v>
              </c:pt>
              <c:pt idx="94">
                <c:v>108.524</c:v>
              </c:pt>
              <c:pt idx="95">
                <c:v>493.41899999999998</c:v>
              </c:pt>
              <c:pt idx="96">
                <c:v>252.16</c:v>
              </c:pt>
              <c:pt idx="97">
                <c:v>212.47800000000001</c:v>
              </c:pt>
              <c:pt idx="98">
                <c:v>184.83700000000002</c:v>
              </c:pt>
              <c:pt idx="99">
                <c:v>257.60300000000001</c:v>
              </c:pt>
              <c:pt idx="100">
                <c:v>67.067000000000007</c:v>
              </c:pt>
              <c:pt idx="101">
                <c:v>121.47999999999999</c:v>
              </c:pt>
              <c:pt idx="102">
                <c:v>242.89300000000003</c:v>
              </c:pt>
              <c:pt idx="103">
                <c:v>332.99599999999998</c:v>
              </c:pt>
              <c:pt idx="104">
                <c:v>42.178586942867071</c:v>
              </c:pt>
              <c:pt idx="105">
                <c:v>506.92600000000004</c:v>
              </c:pt>
              <c:pt idx="106">
                <c:v>328.411</c:v>
              </c:pt>
              <c:pt idx="107">
                <c:v>200.61800000000002</c:v>
              </c:pt>
              <c:pt idx="108">
                <c:v>45.913776851069429</c:v>
              </c:pt>
              <c:pt idx="109">
                <c:v>155.49099999999999</c:v>
              </c:pt>
              <c:pt idx="110">
                <c:v>29.199000000000002</c:v>
              </c:pt>
              <c:pt idx="111">
                <c:v>271.697</c:v>
              </c:pt>
              <c:pt idx="112">
                <c:v>181.369</c:v>
              </c:pt>
              <c:pt idx="113">
                <c:v>127.502</c:v>
              </c:pt>
              <c:pt idx="114">
                <c:v>55.426000000000002</c:v>
              </c:pt>
              <c:pt idx="115">
                <c:v>72.800999999999988</c:v>
              </c:pt>
              <c:pt idx="116">
                <c:v>231.34999999999997</c:v>
              </c:pt>
              <c:pt idx="117">
                <c:v>128.30699999999999</c:v>
              </c:pt>
              <c:pt idx="118">
                <c:v>113.21600000000001</c:v>
              </c:pt>
              <c:pt idx="119">
                <c:v>81.967006999999995</c:v>
              </c:pt>
              <c:pt idx="120">
                <c:v>93.621832000000012</c:v>
              </c:pt>
              <c:pt idx="121">
                <c:v>61.307000000000002</c:v>
              </c:pt>
              <c:pt idx="122">
                <c:v>77.324254925706967</c:v>
              </c:pt>
              <c:pt idx="123">
                <c:v>31.908999999999999</c:v>
              </c:pt>
              <c:pt idx="124">
                <c:v>128.101112</c:v>
              </c:pt>
              <c:pt idx="125">
                <c:v>88.789999999999992</c:v>
              </c:pt>
            </c:numLit>
          </c:xVal>
          <c:yVal>
            <c:numLit>
              <c:formatCode>General</c:formatCode>
              <c:ptCount val="126"/>
              <c:pt idx="0">
                <c:v>3070.7529275075613</c:v>
              </c:pt>
              <c:pt idx="1">
                <c:v>6932.8341641418538</c:v>
              </c:pt>
              <c:pt idx="2">
                <c:v>-1034.9818789943274</c:v>
              </c:pt>
              <c:pt idx="3">
                <c:v>9571.3020440207547</c:v>
              </c:pt>
              <c:pt idx="4">
                <c:v>-8827.1937090210795</c:v>
              </c:pt>
              <c:pt idx="5">
                <c:v>630.73209671927725</c:v>
              </c:pt>
              <c:pt idx="6">
                <c:v>412.58018956196611</c:v>
              </c:pt>
              <c:pt idx="7">
                <c:v>-2267.3065286109431</c:v>
              </c:pt>
              <c:pt idx="8">
                <c:v>5064.17682209348</c:v>
              </c:pt>
              <c:pt idx="9">
                <c:v>3154.2052459472634</c:v>
              </c:pt>
              <c:pt idx="10">
                <c:v>2452.5270505259559</c:v>
              </c:pt>
              <c:pt idx="11">
                <c:v>3183.4547839205643</c:v>
              </c:pt>
              <c:pt idx="12">
                <c:v>5936.5942056047897</c:v>
              </c:pt>
              <c:pt idx="13">
                <c:v>7051.915090817638</c:v>
              </c:pt>
              <c:pt idx="14">
                <c:v>1168.0026868059886</c:v>
              </c:pt>
              <c:pt idx="15">
                <c:v>-2421.5939655436705</c:v>
              </c:pt>
              <c:pt idx="16">
                <c:v>2312.634579590147</c:v>
              </c:pt>
              <c:pt idx="17">
                <c:v>3516.9258408248379</c:v>
              </c:pt>
              <c:pt idx="18">
                <c:v>2739.5290794311468</c:v>
              </c:pt>
              <c:pt idx="19">
                <c:v>2427.5329652558567</c:v>
              </c:pt>
              <c:pt idx="20">
                <c:v>887.50618795860373</c:v>
              </c:pt>
              <c:pt idx="21">
                <c:v>4442.3403175348658</c:v>
              </c:pt>
              <c:pt idx="22">
                <c:v>4189.9819523253345</c:v>
              </c:pt>
              <c:pt idx="23">
                <c:v>-4580.2625765396197</c:v>
              </c:pt>
              <c:pt idx="24">
                <c:v>1907.6051771234634</c:v>
              </c:pt>
              <c:pt idx="25">
                <c:v>-1811.5918062770479</c:v>
              </c:pt>
              <c:pt idx="26">
                <c:v>2253.6199727474977</c:v>
              </c:pt>
              <c:pt idx="27">
                <c:v>1731.4635267586273</c:v>
              </c:pt>
              <c:pt idx="28">
                <c:v>1745.450242513738</c:v>
              </c:pt>
              <c:pt idx="29">
                <c:v>2665.2622588175318</c:v>
              </c:pt>
              <c:pt idx="30">
                <c:v>576.21387226336628</c:v>
              </c:pt>
              <c:pt idx="31">
                <c:v>921.04230217287477</c:v>
              </c:pt>
              <c:pt idx="32">
                <c:v>1185.735078732162</c:v>
              </c:pt>
              <c:pt idx="33">
                <c:v>-2316.975758677313</c:v>
              </c:pt>
              <c:pt idx="34">
                <c:v>1500.7396987225566</c:v>
              </c:pt>
              <c:pt idx="35">
                <c:v>319.28844076502446</c:v>
              </c:pt>
              <c:pt idx="36">
                <c:v>1609.5891226227914</c:v>
              </c:pt>
              <c:pt idx="37">
                <c:v>-1465.7787884728341</c:v>
              </c:pt>
              <c:pt idx="38">
                <c:v>512.59531502940445</c:v>
              </c:pt>
              <c:pt idx="39">
                <c:v>226.66372145004607</c:v>
              </c:pt>
              <c:pt idx="40">
                <c:v>-1672.7851004086906</c:v>
              </c:pt>
              <c:pt idx="41">
                <c:v>-1643.660988447908</c:v>
              </c:pt>
              <c:pt idx="42">
                <c:v>-1468.0697288086285</c:v>
              </c:pt>
              <c:pt idx="43">
                <c:v>-2295.2314637070731</c:v>
              </c:pt>
              <c:pt idx="44">
                <c:v>1192.2781174047063</c:v>
              </c:pt>
              <c:pt idx="45">
                <c:v>1077.6861615155822</c:v>
              </c:pt>
              <c:pt idx="46">
                <c:v>465.80923205917225</c:v>
              </c:pt>
              <c:pt idx="47">
                <c:v>-2479.5804420659829</c:v>
              </c:pt>
              <c:pt idx="48">
                <c:v>456.89363599076887</c:v>
              </c:pt>
              <c:pt idx="49">
                <c:v>1112.1269054935979</c:v>
              </c:pt>
              <c:pt idx="50">
                <c:v>-2603.3379517156332</c:v>
              </c:pt>
              <c:pt idx="51">
                <c:v>-626.82467251919206</c:v>
              </c:pt>
              <c:pt idx="52">
                <c:v>-45.595113783890156</c:v>
              </c:pt>
              <c:pt idx="53">
                <c:v>-880.62929669293362</c:v>
              </c:pt>
              <c:pt idx="54">
                <c:v>-1594.4305894937138</c:v>
              </c:pt>
              <c:pt idx="55">
                <c:v>-569.91612889962926</c:v>
              </c:pt>
              <c:pt idx="56">
                <c:v>621.07721503738435</c:v>
              </c:pt>
              <c:pt idx="57">
                <c:v>479.87214385692573</c:v>
              </c:pt>
              <c:pt idx="58">
                <c:v>1033.2453943226842</c:v>
              </c:pt>
              <c:pt idx="59">
                <c:v>-677.43058864497789</c:v>
              </c:pt>
              <c:pt idx="60">
                <c:v>504.68079551730671</c:v>
              </c:pt>
              <c:pt idx="61">
                <c:v>726.99235054165138</c:v>
              </c:pt>
              <c:pt idx="62">
                <c:v>-429.80752981993646</c:v>
              </c:pt>
              <c:pt idx="63">
                <c:v>-425.29812307692237</c:v>
              </c:pt>
              <c:pt idx="64">
                <c:v>-2291.3208576004804</c:v>
              </c:pt>
              <c:pt idx="65">
                <c:v>382.3845939976818</c:v>
              </c:pt>
              <c:pt idx="66">
                <c:v>285.70985813341736</c:v>
              </c:pt>
              <c:pt idx="67">
                <c:v>-91.620237766484479</c:v>
              </c:pt>
              <c:pt idx="68">
                <c:v>-506.32916369284703</c:v>
              </c:pt>
              <c:pt idx="69">
                <c:v>89.636872720321435</c:v>
              </c:pt>
              <c:pt idx="70">
                <c:v>58.455599941323499</c:v>
              </c:pt>
              <c:pt idx="71">
                <c:v>460.64480197355851</c:v>
              </c:pt>
              <c:pt idx="72">
                <c:v>-330.16356195864864</c:v>
              </c:pt>
              <c:pt idx="73">
                <c:v>-245.10169575604482</c:v>
              </c:pt>
              <c:pt idx="74">
                <c:v>-82.311445583586192</c:v>
              </c:pt>
              <c:pt idx="75">
                <c:v>-1985.6049524444327</c:v>
              </c:pt>
              <c:pt idx="76">
                <c:v>-451.57762006038797</c:v>
              </c:pt>
              <c:pt idx="77">
                <c:v>163.58610431488341</c:v>
              </c:pt>
              <c:pt idx="78">
                <c:v>-1048.4825927901657</c:v>
              </c:pt>
              <c:pt idx="79">
                <c:v>-188.42013674952159</c:v>
              </c:pt>
              <c:pt idx="80">
                <c:v>-1011.5286908554394</c:v>
              </c:pt>
              <c:pt idx="81">
                <c:v>-25.280662626083995</c:v>
              </c:pt>
              <c:pt idx="82">
                <c:v>-484.77638491238417</c:v>
              </c:pt>
              <c:pt idx="83">
                <c:v>-319.56187694227287</c:v>
              </c:pt>
              <c:pt idx="84">
                <c:v>-669.0842420110198</c:v>
              </c:pt>
              <c:pt idx="85">
                <c:v>-585.97758885932831</c:v>
              </c:pt>
              <c:pt idx="86">
                <c:v>-1051.9908774045714</c:v>
              </c:pt>
              <c:pt idx="87">
                <c:v>-1615.617839652301</c:v>
              </c:pt>
              <c:pt idx="88">
                <c:v>-779.14251898928137</c:v>
              </c:pt>
              <c:pt idx="89">
                <c:v>-61.500640854640551</c:v>
              </c:pt>
              <c:pt idx="90">
                <c:v>-625.91732152344935</c:v>
              </c:pt>
              <c:pt idx="91">
                <c:v>-851.89162574839406</c:v>
              </c:pt>
              <c:pt idx="92">
                <c:v>-770.00031647912715</c:v>
              </c:pt>
              <c:pt idx="93">
                <c:v>-702.9872110888989</c:v>
              </c:pt>
              <c:pt idx="94">
                <c:v>-695.74676918546152</c:v>
              </c:pt>
              <c:pt idx="95">
                <c:v>-2603.2526844807799</c:v>
              </c:pt>
              <c:pt idx="96">
                <c:v>-1124.2873444370953</c:v>
              </c:pt>
              <c:pt idx="97">
                <c:v>-941.02233200124294</c:v>
              </c:pt>
              <c:pt idx="98">
                <c:v>-870.81011252465782</c:v>
              </c:pt>
              <c:pt idx="99">
                <c:v>-1471.9945138713692</c:v>
              </c:pt>
              <c:pt idx="100">
                <c:v>-115.70969698803299</c:v>
              </c:pt>
              <c:pt idx="101">
                <c:v>-520.92085584302311</c:v>
              </c:pt>
              <c:pt idx="102">
                <c:v>-1158.0911771796384</c:v>
              </c:pt>
              <c:pt idx="103">
                <c:v>-2044.5789688727323</c:v>
              </c:pt>
              <c:pt idx="104">
                <c:v>-254.19269425792402</c:v>
              </c:pt>
              <c:pt idx="105">
                <c:v>-2644.7201694301561</c:v>
              </c:pt>
              <c:pt idx="106">
                <c:v>-1932.5985715373508</c:v>
              </c:pt>
              <c:pt idx="107">
                <c:v>-1177.3194286805019</c:v>
              </c:pt>
              <c:pt idx="108">
                <c:v>-420.0278231028629</c:v>
              </c:pt>
              <c:pt idx="109">
                <c:v>-1175.4719707823285</c:v>
              </c:pt>
              <c:pt idx="110">
                <c:v>-479.95410486389363</c:v>
              </c:pt>
              <c:pt idx="111">
                <c:v>-1853.4623240104861</c:v>
              </c:pt>
              <c:pt idx="112">
                <c:v>-1514.9149150301187</c:v>
              </c:pt>
              <c:pt idx="113">
                <c:v>-1102.8300356342875</c:v>
              </c:pt>
              <c:pt idx="114">
                <c:v>-677.46018624976432</c:v>
              </c:pt>
              <c:pt idx="115">
                <c:v>-784.31219249080698</c:v>
              </c:pt>
              <c:pt idx="116">
                <c:v>-1734.219363656978</c:v>
              </c:pt>
              <c:pt idx="117">
                <c:v>-1161.3603061742547</c:v>
              </c:pt>
              <c:pt idx="118">
                <c:v>-1044.2095251657086</c:v>
              </c:pt>
              <c:pt idx="119">
                <c:v>-935.64506312362141</c:v>
              </c:pt>
              <c:pt idx="120">
                <c:v>-950.28334439743071</c:v>
              </c:pt>
              <c:pt idx="121">
                <c:v>-849.58500588259267</c:v>
              </c:pt>
              <c:pt idx="122">
                <c:v>-964.50109536277409</c:v>
              </c:pt>
              <c:pt idx="123">
                <c:v>-774.66203709937099</c:v>
              </c:pt>
              <c:pt idx="124">
                <c:v>-1401.2490269331722</c:v>
              </c:pt>
              <c:pt idx="125">
                <c:v>-1118.010311305371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4F-4239-9D22-2695F06B2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3352"/>
        <c:axId val="753843744"/>
      </c:scatterChart>
      <c:valAx>
        <c:axId val="75384335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3744"/>
        <c:crossesAt val="-10000"/>
        <c:crossBetween val="midCat"/>
      </c:valAx>
      <c:valAx>
        <c:axId val="7538437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3352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12'!$AA$2</c:f>
          <c:strCache>
            <c:ptCount val="1"/>
            <c:pt idx="0">
              <c:v>Forecasts and 95.0% confidence limits for means and forecasts
Model 12 for EV    (3 variables, n=136)</c:v>
            </c:pt>
          </c:strCache>
        </c:strRef>
      </c:tx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12'!$CG$45</c:f>
              </c:numRef>
            </c:plus>
            <c:minus>
              <c:numRef>
                <c:f>'Model 12'!$CG$45</c:f>
              </c:numRef>
            </c:minus>
          </c:errBars>
          <c:val>
            <c:numRef>
              <c:f>'Model 12'!$B$45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1F-410A-AA78-9376B848B65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12'!$A$45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'Model 12'!$H$44</c:f>
              <c:strCache>
                <c:ptCount val="1"/>
                <c:pt idx="0">
                  <c:v>Upper95%M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ED7D31"/>
                    </a:solidFill>
                  </a14:hiddenFill>
                </a:ext>
              </a:extLst>
            </c:spPr>
          </c:marker>
          <c:val>
            <c:numRef>
              <c:f>'Model 12'!$H$45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1F-410A-AA78-9376B848B65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12'!$A$45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'Model 12'!$G$44</c:f>
              <c:strCache>
                <c:ptCount val="1"/>
                <c:pt idx="0">
                  <c:v>Lower95%M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7"/>
            <c:spPr>
              <a:noFill/>
              <a:ln w="12700">
                <a:solidFill>
                  <a:srgbClr val="000000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A5A5A5"/>
                    </a:solidFill>
                  </a14:hiddenFill>
                </a:ext>
              </a:extLst>
            </c:spPr>
          </c:marker>
          <c:val>
            <c:numRef>
              <c:f>'Model 12'!$G$45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1F-410A-AA78-9376B848B657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'Model 12'!$A$45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3844136"/>
        <c:axId val="753844920"/>
      </c:lineChart>
      <c:catAx>
        <c:axId val="753844136"/>
        <c:scaling>
          <c:orientation val="minMax"/>
        </c:scaling>
        <c:delete val="0"/>
        <c:axPos val="b"/>
        <c:numFmt formatCode="#,##0.000" sourceLinked="1"/>
        <c:majorTickMark val="out"/>
        <c:minorTickMark val="none"/>
        <c:tickLblPos val="nextTo"/>
        <c:crossAx val="753844920"/>
        <c:crossesAt val="0"/>
        <c:auto val="1"/>
        <c:lblAlgn val="ctr"/>
        <c:lblOffset val="100"/>
        <c:noMultiLvlLbl val="0"/>
      </c:catAx>
      <c:valAx>
        <c:axId val="7538449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crossAx val="753844136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'Model 12'!$AA$3</c:f>
          <c:strCache>
            <c:ptCount val="1"/>
            <c:pt idx="0">
              <c:v>Actual and Predicted -vs- Observation #
Model 12 for EV    (3 variables, n=136)</c:v>
            </c:pt>
          </c:strCache>
        </c:strRef>
      </c:tx>
      <c:overlay val="0"/>
      <c:txPr>
        <a:bodyPr/>
        <a:lstStyle/>
        <a:p>
          <a:pPr>
            <a:defRPr sz="1000"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9525" cap="rnd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3162.8121999999998</c:v>
              </c:pt>
              <c:pt idx="1">
                <c:v>1478.7066</c:v>
              </c:pt>
              <c:pt idx="2">
                <c:v>290.68</c:v>
              </c:pt>
              <c:pt idx="3">
                <c:v>205.81890000000001</c:v>
              </c:pt>
              <c:pt idx="4">
                <c:v>3540.5491000000002</c:v>
              </c:pt>
              <c:pt idx="5">
                <c:v>117401.54</c:v>
              </c:pt>
              <c:pt idx="6">
                <c:v>328.06920000000002</c:v>
              </c:pt>
              <c:pt idx="7">
                <c:v>2086.6887999999999</c:v>
              </c:pt>
              <c:pt idx="8">
                <c:v>117.0865</c:v>
              </c:pt>
              <c:pt idx="9">
                <c:v>2344.0949000000001</c:v>
              </c:pt>
              <c:pt idx="10">
                <c:v>2363.1176</c:v>
              </c:pt>
              <c:pt idx="11">
                <c:v>259.96980000000002</c:v>
              </c:pt>
              <c:pt idx="12">
                <c:v>265.0127</c:v>
              </c:pt>
              <c:pt idx="13">
                <c:v>2014.3187</c:v>
              </c:pt>
              <c:pt idx="14">
                <c:v>1409.3098</c:v>
              </c:pt>
              <c:pt idx="15">
                <c:v>1016.1319</c:v>
              </c:pt>
              <c:pt idx="16">
                <c:v>6894.6152000000002</c:v>
              </c:pt>
              <c:pt idx="17">
                <c:v>4868.8302000000003</c:v>
              </c:pt>
              <c:pt idx="18">
                <c:v>15390.5118</c:v>
              </c:pt>
              <c:pt idx="19">
                <c:v>304.52499999999998</c:v>
              </c:pt>
              <c:pt idx="20">
                <c:v>748.60599999999999</c:v>
              </c:pt>
              <c:pt idx="21">
                <c:v>28484.287400000001</c:v>
              </c:pt>
              <c:pt idx="22">
                <c:v>2527.3155999999999</c:v>
              </c:pt>
              <c:pt idx="23">
                <c:v>5116.1342000000004</c:v>
              </c:pt>
              <c:pt idx="24">
                <c:v>1106.0070000000001</c:v>
              </c:pt>
              <c:pt idx="25">
                <c:v>3579.8489</c:v>
              </c:pt>
              <c:pt idx="26">
                <c:v>2165.1192999999998</c:v>
              </c:pt>
              <c:pt idx="27">
                <c:v>2781.2797</c:v>
              </c:pt>
              <c:pt idx="28">
                <c:v>2584.7898</c:v>
              </c:pt>
              <c:pt idx="29">
                <c:v>17761.393199999999</c:v>
              </c:pt>
              <c:pt idx="30">
                <c:v>12773.614</c:v>
              </c:pt>
              <c:pt idx="31">
                <c:v>1234.2756999999999</c:v>
              </c:pt>
              <c:pt idx="32">
                <c:v>1444.5420999999999</c:v>
              </c:pt>
              <c:pt idx="33">
                <c:v>268.75810000000001</c:v>
              </c:pt>
              <c:pt idx="34">
                <c:v>12991.4501</c:v>
              </c:pt>
              <c:pt idx="35">
                <c:v>14433.059600000001</c:v>
              </c:pt>
              <c:pt idx="36">
                <c:v>1642.0148999999999</c:v>
              </c:pt>
              <c:pt idx="37">
                <c:v>2249.4695999999999</c:v>
              </c:pt>
              <c:pt idx="38">
                <c:v>14085.412700000001</c:v>
              </c:pt>
              <c:pt idx="39">
                <c:v>2710.8598999999999</c:v>
              </c:pt>
              <c:pt idx="40">
                <c:v>3256.0626999999999</c:v>
              </c:pt>
              <c:pt idx="41">
                <c:v>877.18060000000003</c:v>
              </c:pt>
              <c:pt idx="42">
                <c:v>2121.9027000000001</c:v>
              </c:pt>
              <c:pt idx="43">
                <c:v>151.4391</c:v>
              </c:pt>
              <c:pt idx="44">
                <c:v>2399.3838999999998</c:v>
              </c:pt>
              <c:pt idx="45">
                <c:v>1157.5277000000001</c:v>
              </c:pt>
              <c:pt idx="46">
                <c:v>9553.6566000000003</c:v>
              </c:pt>
              <c:pt idx="47">
                <c:v>25857.610499999999</c:v>
              </c:pt>
              <c:pt idx="48">
                <c:v>2277.1129999999998</c:v>
              </c:pt>
              <c:pt idx="49">
                <c:v>198.11580000000001</c:v>
              </c:pt>
              <c:pt idx="50">
                <c:v>2538.9832999999999</c:v>
              </c:pt>
              <c:pt idx="51">
                <c:v>1455.3159000000001</c:v>
              </c:pt>
              <c:pt idx="52">
                <c:v>498.00700000000001</c:v>
              </c:pt>
              <c:pt idx="53">
                <c:v>3196.73</c:v>
              </c:pt>
              <c:pt idx="54">
                <c:v>2066.1927000000001</c:v>
              </c:pt>
              <c:pt idx="55">
                <c:v>949.03020000000004</c:v>
              </c:pt>
              <c:pt idx="56">
                <c:v>12362.801600000001</c:v>
              </c:pt>
              <c:pt idx="57">
                <c:v>751.91750000000002</c:v>
              </c:pt>
              <c:pt idx="58">
                <c:v>194.5496</c:v>
              </c:pt>
              <c:pt idx="59">
                <c:v>6390.3563999999997</c:v>
              </c:pt>
              <c:pt idx="60">
                <c:v>1375.7365</c:v>
              </c:pt>
              <c:pt idx="61">
                <c:v>4738.1673000000001</c:v>
              </c:pt>
              <c:pt idx="62">
                <c:v>1544.9141</c:v>
              </c:pt>
              <c:pt idx="63">
                <c:v>2404.9515999999999</c:v>
              </c:pt>
              <c:pt idx="64">
                <c:v>1011.2338999999999</c:v>
              </c:pt>
              <c:pt idx="65">
                <c:v>52287.719499999999</c:v>
              </c:pt>
              <c:pt idx="66">
                <c:v>4272.2191999999995</c:v>
              </c:pt>
              <c:pt idx="67">
                <c:v>1563.4879000000001</c:v>
              </c:pt>
              <c:pt idx="68">
                <c:v>1214.4014</c:v>
              </c:pt>
              <c:pt idx="69">
                <c:v>4064.2968000000001</c:v>
              </c:pt>
              <c:pt idx="70">
                <c:v>374.9058</c:v>
              </c:pt>
              <c:pt idx="71">
                <c:v>2833.0971</c:v>
              </c:pt>
              <c:pt idx="72">
                <c:v>3220.2809999999999</c:v>
              </c:pt>
              <c:pt idx="73">
                <c:v>4083.6496999999999</c:v>
              </c:pt>
              <c:pt idx="74">
                <c:v>759109.37990000006</c:v>
              </c:pt>
              <c:pt idx="75">
                <c:v>719.44939999999997</c:v>
              </c:pt>
              <c:pt idx="76">
                <c:v>1905.4384</c:v>
              </c:pt>
              <c:pt idx="77">
                <c:v>1454.999</c:v>
              </c:pt>
              <c:pt idx="78">
                <c:v>305.15159999999997</c:v>
              </c:pt>
              <c:pt idx="79">
                <c:v>343.18979999999999</c:v>
              </c:pt>
              <c:pt idx="80">
                <c:v>471.51530000000002</c:v>
              </c:pt>
              <c:pt idx="81">
                <c:v>759.31349999999998</c:v>
              </c:pt>
              <c:pt idx="82">
                <c:v>4436.8191999999999</c:v>
              </c:pt>
              <c:pt idx="83">
                <c:v>6727.3046000000004</c:v>
              </c:pt>
              <c:pt idx="84">
                <c:v>6236.2366000000002</c:v>
              </c:pt>
              <c:pt idx="85">
                <c:v>5590.6315999999997</c:v>
              </c:pt>
              <c:pt idx="86">
                <c:v>599.29819999999995</c:v>
              </c:pt>
              <c:pt idx="87">
                <c:v>11155.011</c:v>
              </c:pt>
              <c:pt idx="88">
                <c:v>124.41030000000001</c:v>
              </c:pt>
              <c:pt idx="89">
                <c:v>178833.2904</c:v>
              </c:pt>
              <c:pt idx="90">
                <c:v>7407.2659999999996</c:v>
              </c:pt>
              <c:pt idx="91">
                <c:v>3202.2395999999999</c:v>
              </c:pt>
              <c:pt idx="92">
                <c:v>3887.6603</c:v>
              </c:pt>
              <c:pt idx="93">
                <c:v>4485.9957999999997</c:v>
              </c:pt>
              <c:pt idx="94">
                <c:v>1403.5246</c:v>
              </c:pt>
              <c:pt idx="95">
                <c:v>5177.2318999999998</c:v>
              </c:pt>
              <c:pt idx="96">
                <c:v>1209.0925</c:v>
              </c:pt>
              <c:pt idx="97">
                <c:v>10635.886500000001</c:v>
              </c:pt>
              <c:pt idx="98">
                <c:v>2059.2656000000002</c:v>
              </c:pt>
              <c:pt idx="99">
                <c:v>684.58810000000005</c:v>
              </c:pt>
              <c:pt idx="100">
                <c:v>2532.3746999999998</c:v>
              </c:pt>
              <c:pt idx="101">
                <c:v>1443.3649</c:v>
              </c:pt>
              <c:pt idx="102">
                <c:v>5264.8521000000001</c:v>
              </c:pt>
              <c:pt idx="103">
                <c:v>19172.8344</c:v>
              </c:pt>
              <c:pt idx="104">
                <c:v>5688.8769000000002</c:v>
              </c:pt>
              <c:pt idx="105">
                <c:v>103894.19990000001</c:v>
              </c:pt>
              <c:pt idx="106">
                <c:v>1118.7239</c:v>
              </c:pt>
              <c:pt idx="107">
                <c:v>1346.6967</c:v>
              </c:pt>
              <c:pt idx="108">
                <c:v>30069.100900000001</c:v>
              </c:pt>
              <c:pt idx="109">
                <c:v>11763.517900000001</c:v>
              </c:pt>
              <c:pt idx="110">
                <c:v>388.22890000000001</c:v>
              </c:pt>
              <c:pt idx="111">
                <c:v>2499.6136000000001</c:v>
              </c:pt>
              <c:pt idx="112">
                <c:v>12778.339900000001</c:v>
              </c:pt>
              <c:pt idx="113">
                <c:v>1335.0657000000001</c:v>
              </c:pt>
              <c:pt idx="114">
                <c:v>18277.499500000002</c:v>
              </c:pt>
              <c:pt idx="115">
                <c:v>14628.111500000001</c:v>
              </c:pt>
              <c:pt idx="116">
                <c:v>13254.6572</c:v>
              </c:pt>
              <c:pt idx="117">
                <c:v>7440.2691999999997</c:v>
              </c:pt>
              <c:pt idx="118">
                <c:v>1708.3059000000001</c:v>
              </c:pt>
              <c:pt idx="119">
                <c:v>2961.8824</c:v>
              </c:pt>
              <c:pt idx="120">
                <c:v>1498.6233999999999</c:v>
              </c:pt>
              <c:pt idx="121">
                <c:v>11310.248799999999</c:v>
              </c:pt>
              <c:pt idx="122">
                <c:v>6079.7704000000003</c:v>
              </c:pt>
              <c:pt idx="123">
                <c:v>11136.6034</c:v>
              </c:pt>
              <c:pt idx="124">
                <c:v>8730.4277999999995</c:v>
              </c:pt>
              <c:pt idx="125">
                <c:v>789.97940000000006</c:v>
              </c:pt>
              <c:pt idx="126">
                <c:v>1637.1987999999999</c:v>
              </c:pt>
              <c:pt idx="127">
                <c:v>11492.5267</c:v>
              </c:pt>
              <c:pt idx="128">
                <c:v>49272.508399999999</c:v>
              </c:pt>
              <c:pt idx="129">
                <c:v>4154.2816999999995</c:v>
              </c:pt>
              <c:pt idx="130">
                <c:v>25456.8783</c:v>
              </c:pt>
              <c:pt idx="131">
                <c:v>1360.3652</c:v>
              </c:pt>
              <c:pt idx="132">
                <c:v>1797.1029000000001</c:v>
              </c:pt>
              <c:pt idx="133">
                <c:v>5616.1094999999996</c:v>
              </c:pt>
              <c:pt idx="134">
                <c:v>2858.7084</c:v>
              </c:pt>
              <c:pt idx="135">
                <c:v>2202.7654000000002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1D-4DB2-BF33-AACDE541852E}"/>
            </c:ext>
          </c:extLst>
        </c:ser>
        <c:ser>
          <c:idx val="1"/>
          <c:order val="1"/>
          <c:tx>
            <c:v>Predicted</c:v>
          </c:tx>
          <c:spPr>
            <a:ln w="9525">
              <a:solidFill>
                <a:srgbClr val="FF0000"/>
              </a:solidFill>
              <a:prstDash val="sysDash"/>
            </a:ln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xVal>
          <c:yVal>
            <c:numLit>
              <c:formatCode>General</c:formatCode>
              <c:ptCount val="136"/>
              <c:pt idx="0">
                <c:v>2403.1325963623021</c:v>
              </c:pt>
              <c:pt idx="1">
                <c:v>2155.5320403722271</c:v>
              </c:pt>
              <c:pt idx="2">
                <c:v>1245.617847912509</c:v>
              </c:pt>
              <c:pt idx="3">
                <c:v>-504.79826437939437</c:v>
              </c:pt>
              <c:pt idx="4">
                <c:v>8796.2492149644913</c:v>
              </c:pt>
              <c:pt idx="5">
                <c:v>42869.458971451335</c:v>
              </c:pt>
              <c:pt idx="6">
                <c:v>375.55535302464887</c:v>
              </c:pt>
              <c:pt idx="7">
                <c:v>2157.7875755209716</c:v>
              </c:pt>
              <c:pt idx="8">
                <c:v>-102.97122316379841</c:v>
              </c:pt>
              <c:pt idx="9">
                <c:v>2810.1834134486717</c:v>
              </c:pt>
              <c:pt idx="10">
                <c:v>454.09191536935441</c:v>
              </c:pt>
              <c:pt idx="11">
                <c:v>-106.31163142740706</c:v>
              </c:pt>
              <c:pt idx="12">
                <c:v>51.418272899627254</c:v>
              </c:pt>
              <c:pt idx="13">
                <c:v>413.01730499088421</c:v>
              </c:pt>
              <c:pt idx="14">
                <c:v>1559.4944538974576</c:v>
              </c:pt>
              <c:pt idx="15">
                <c:v>1296.0525897387572</c:v>
              </c:pt>
              <c:pt idx="16">
                <c:v>829.77773980793768</c:v>
              </c:pt>
              <c:pt idx="17">
                <c:v>11298.54500264827</c:v>
              </c:pt>
              <c:pt idx="18">
                <c:v>7507.7541861803529</c:v>
              </c:pt>
              <c:pt idx="19">
                <c:v>-540.66057569911902</c:v>
              </c:pt>
              <c:pt idx="20">
                <c:v>-388.34465488652154</c:v>
              </c:pt>
              <c:pt idx="21">
                <c:v>20534.182972705144</c:v>
              </c:pt>
              <c:pt idx="22">
                <c:v>1541.7023123711645</c:v>
              </c:pt>
              <c:pt idx="23">
                <c:v>4228.1939859376826</c:v>
              </c:pt>
              <c:pt idx="24">
                <c:v>2193.6656893763602</c:v>
              </c:pt>
              <c:pt idx="25">
                <c:v>7329.8241761987101</c:v>
              </c:pt>
              <c:pt idx="26">
                <c:v>1007.2294364829502</c:v>
              </c:pt>
              <c:pt idx="27">
                <c:v>3062.428280934635</c:v>
              </c:pt>
              <c:pt idx="28">
                <c:v>5806.5681609132416</c:v>
              </c:pt>
              <c:pt idx="29">
                <c:v>21423.736533682746</c:v>
              </c:pt>
              <c:pt idx="30">
                <c:v>11690.530943789297</c:v>
              </c:pt>
              <c:pt idx="31">
                <c:v>1266.7126276638653</c:v>
              </c:pt>
              <c:pt idx="32">
                <c:v>968.4999808076434</c:v>
              </c:pt>
              <c:pt idx="33">
                <c:v>141.71030281767003</c:v>
              </c:pt>
              <c:pt idx="34">
                <c:v>5198.4383851198181</c:v>
              </c:pt>
              <c:pt idx="35">
                <c:v>16186.8449637095</c:v>
              </c:pt>
              <c:pt idx="36">
                <c:v>5277.9884382939126</c:v>
              </c:pt>
              <c:pt idx="37">
                <c:v>5164.6771849655042</c:v>
              </c:pt>
              <c:pt idx="38">
                <c:v>16186.045400713225</c:v>
              </c:pt>
              <c:pt idx="39">
                <c:v>4183.3860046844438</c:v>
              </c:pt>
              <c:pt idx="40">
                <c:v>1602.3862293860623</c:v>
              </c:pt>
              <c:pt idx="41">
                <c:v>-848.16386302295268</c:v>
              </c:pt>
              <c:pt idx="42">
                <c:v>1203.5825597792229</c:v>
              </c:pt>
              <c:pt idx="43">
                <c:v>-659.96218269292058</c:v>
              </c:pt>
              <c:pt idx="44">
                <c:v>654.05523403290522</c:v>
              </c:pt>
              <c:pt idx="45">
                <c:v>1853.4503338967768</c:v>
              </c:pt>
              <c:pt idx="46">
                <c:v>10440.802089155117</c:v>
              </c:pt>
              <c:pt idx="47">
                <c:v>37453.284584003872</c:v>
              </c:pt>
              <c:pt idx="48">
                <c:v>2184.9611830418489</c:v>
              </c:pt>
              <c:pt idx="49">
                <c:v>-488.70149499584682</c:v>
              </c:pt>
              <c:pt idx="50">
                <c:v>3414.4080820998079</c:v>
              </c:pt>
              <c:pt idx="51">
                <c:v>432.66454495892071</c:v>
              </c:pt>
              <c:pt idx="52">
                <c:v>-821.29751507946708</c:v>
              </c:pt>
              <c:pt idx="53">
                <c:v>9167.0719248513815</c:v>
              </c:pt>
              <c:pt idx="54">
                <c:v>1404.3512655215534</c:v>
              </c:pt>
              <c:pt idx="55">
                <c:v>2370.5542013729546</c:v>
              </c:pt>
              <c:pt idx="56">
                <c:v>13326.4286912842</c:v>
              </c:pt>
              <c:pt idx="57">
                <c:v>3438.6201387479505</c:v>
              </c:pt>
              <c:pt idx="58">
                <c:v>-347.79880325896193</c:v>
              </c:pt>
              <c:pt idx="59">
                <c:v>6684.4132984781991</c:v>
              </c:pt>
              <c:pt idx="60">
                <c:v>3908.9596289498195</c:v>
              </c:pt>
              <c:pt idx="61">
                <c:v>3403.7020059874885</c:v>
              </c:pt>
              <c:pt idx="62">
                <c:v>2124.8720851809021</c:v>
              </c:pt>
              <c:pt idx="63">
                <c:v>2935.355882647943</c:v>
              </c:pt>
              <c:pt idx="64">
                <c:v>1252.0250739281148</c:v>
              </c:pt>
              <c:pt idx="65">
                <c:v>35106.646792252119</c:v>
              </c:pt>
              <c:pt idx="66">
                <c:v>5186.5941247975134</c:v>
              </c:pt>
              <c:pt idx="67">
                <c:v>-14.82887567116336</c:v>
              </c:pt>
              <c:pt idx="68">
                <c:v>1136.8120494463744</c:v>
              </c:pt>
              <c:pt idx="69">
                <c:v>5864.3156963632919</c:v>
              </c:pt>
              <c:pt idx="70">
                <c:v>2365.7005766572865</c:v>
              </c:pt>
              <c:pt idx="71">
                <c:v>3929.9352288992395</c:v>
              </c:pt>
              <c:pt idx="72">
                <c:v>2036.8680917016861</c:v>
              </c:pt>
              <c:pt idx="73">
                <c:v>4177.2323162211478</c:v>
              </c:pt>
              <c:pt idx="74">
                <c:v>753862.06700139074</c:v>
              </c:pt>
              <c:pt idx="75">
                <c:v>3250.386106976589</c:v>
              </c:pt>
              <c:pt idx="76">
                <c:v>1591.6932710892936</c:v>
              </c:pt>
              <c:pt idx="77">
                <c:v>1224.8265460887553</c:v>
              </c:pt>
              <c:pt idx="78">
                <c:v>-742.81097278936113</c:v>
              </c:pt>
              <c:pt idx="79">
                <c:v>1056.8061407350367</c:v>
              </c:pt>
              <c:pt idx="80">
                <c:v>825.76418171540354</c:v>
              </c:pt>
              <c:pt idx="81">
                <c:v>738.15022716097496</c:v>
              </c:pt>
              <c:pt idx="82">
                <c:v>2479.788891053704</c:v>
              </c:pt>
              <c:pt idx="83">
                <c:v>19611.651653157533</c:v>
              </c:pt>
              <c:pt idx="84">
                <c:v>14150.80212023666</c:v>
              </c:pt>
              <c:pt idx="85">
                <c:v>3588.62425641147</c:v>
              </c:pt>
              <c:pt idx="86">
                <c:v>765.9642328665409</c:v>
              </c:pt>
              <c:pt idx="87">
                <c:v>19598.905217178984</c:v>
              </c:pt>
              <c:pt idx="88">
                <c:v>642.99798166708001</c:v>
              </c:pt>
              <c:pt idx="89">
                <c:v>204626.99387843258</c:v>
              </c:pt>
              <c:pt idx="90">
                <c:v>1903.3932562498574</c:v>
              </c:pt>
              <c:pt idx="91">
                <c:v>2774.5278525424037</c:v>
              </c:pt>
              <c:pt idx="92">
                <c:v>8245.1006286296306</c:v>
              </c:pt>
              <c:pt idx="93">
                <c:v>6705.9225856086614</c:v>
              </c:pt>
              <c:pt idx="94">
                <c:v>1085.4992429427655</c:v>
              </c:pt>
              <c:pt idx="95">
                <c:v>5619.1874535324687</c:v>
              </c:pt>
              <c:pt idx="96">
                <c:v>1489.8020260484384</c:v>
              </c:pt>
              <c:pt idx="97">
                <c:v>9928.9551352087346</c:v>
              </c:pt>
              <c:pt idx="98">
                <c:v>1690.9248986724322</c:v>
              </c:pt>
              <c:pt idx="99">
                <c:v>2931.9954182401461</c:v>
              </c:pt>
              <c:pt idx="100">
                <c:v>680.120526287026</c:v>
              </c:pt>
              <c:pt idx="101">
                <c:v>1725.4232495082695</c:v>
              </c:pt>
              <c:pt idx="102">
                <c:v>6290.3755603249274</c:v>
              </c:pt>
              <c:pt idx="103">
                <c:v>21470.907639865469</c:v>
              </c:pt>
              <c:pt idx="104">
                <c:v>4722.1687186558511</c:v>
              </c:pt>
              <c:pt idx="105">
                <c:v>107560.63229240621</c:v>
              </c:pt>
              <c:pt idx="106">
                <c:v>5462.0076899727374</c:v>
              </c:pt>
              <c:pt idx="107">
                <c:v>108.55569557397507</c:v>
              </c:pt>
              <c:pt idx="108">
                <c:v>21439.678438905263</c:v>
              </c:pt>
              <c:pt idx="109">
                <c:v>9702.3362463851699</c:v>
              </c:pt>
              <c:pt idx="110">
                <c:v>-822.34030089158296</c:v>
              </c:pt>
              <c:pt idx="111">
                <c:v>397.39620198813441</c:v>
              </c:pt>
              <c:pt idx="112">
                <c:v>15914.146162758825</c:v>
              </c:pt>
              <c:pt idx="113">
                <c:v>1173.1530547249579</c:v>
              </c:pt>
              <c:pt idx="114">
                <c:v>20657.17842511482</c:v>
              </c:pt>
              <c:pt idx="115">
                <c:v>32804.700264701118</c:v>
              </c:pt>
              <c:pt idx="116">
                <c:v>22452.257910284043</c:v>
              </c:pt>
              <c:pt idx="117">
                <c:v>9167.079432430899</c:v>
              </c:pt>
              <c:pt idx="118">
                <c:v>947.92282006773326</c:v>
              </c:pt>
              <c:pt idx="119">
                <c:v>932.74505654725795</c:v>
              </c:pt>
              <c:pt idx="120">
                <c:v>1157.2497342243462</c:v>
              </c:pt>
              <c:pt idx="121">
                <c:v>17929.141876115977</c:v>
              </c:pt>
              <c:pt idx="122">
                <c:v>5760.6531066066791</c:v>
              </c:pt>
              <c:pt idx="123">
                <c:v>7824.3560932778964</c:v>
              </c:pt>
              <c:pt idx="124">
                <c:v>9572.5663291857618</c:v>
              </c:pt>
              <c:pt idx="125">
                <c:v>-100.86252545443608</c:v>
              </c:pt>
              <c:pt idx="126">
                <c:v>1171.4584654040025</c:v>
              </c:pt>
              <c:pt idx="127">
                <c:v>5085.4711432230724</c:v>
              </c:pt>
              <c:pt idx="128">
                <c:v>49090.245185888496</c:v>
              </c:pt>
              <c:pt idx="129">
                <c:v>4076.1894024471185</c:v>
              </c:pt>
              <c:pt idx="130">
                <c:v>26113.369829235835</c:v>
              </c:pt>
              <c:pt idx="131">
                <c:v>1764.8912675308495</c:v>
              </c:pt>
              <c:pt idx="132">
                <c:v>1623.1734112716974</c:v>
              </c:pt>
              <c:pt idx="133">
                <c:v>5252.59026503327</c:v>
              </c:pt>
              <c:pt idx="134">
                <c:v>7572.3371739078502</c:v>
              </c:pt>
              <c:pt idx="135">
                <c:v>1378.9254363210619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1D-4DB2-BF33-AACDE541852E}"/>
            </c:ext>
          </c:extLst>
        </c:ser>
        <c:ser>
          <c:idx val="2"/>
          <c:order val="2"/>
          <c:tx>
            <c:v>Forecast</c:v>
          </c:tx>
          <c:spPr>
            <a:ln w="25400">
              <a:noFill/>
            </a:ln>
          </c:spPr>
          <c:marker>
            <c:symbol val="circle"/>
            <c:size val="7"/>
            <c:spPr>
              <a:solidFill>
                <a:srgbClr val="FF9999"/>
              </a:solidFill>
              <a:ln w="12700"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'Model 12'!$CG$45</c:f>
              </c:numRef>
            </c:plus>
            <c:minus>
              <c:numRef>
                <c:f>'Model 12'!$CG$45</c:f>
              </c:numRef>
            </c:minus>
          </c:errBars>
          <c:xVal>
            <c:numRef>
              <c:f>'Model 12'!$A$45:$A$45</c:f>
            </c:numRef>
          </c:xVal>
          <c:yVal>
            <c:numRef>
              <c:f>'Model 12'!$B$45:$B$45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1D-4DB2-BF33-AACDE5418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5704"/>
        <c:axId val="753846096"/>
      </c:scatterChart>
      <c:valAx>
        <c:axId val="75384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3846096"/>
        <c:crossesAt val="-100000"/>
        <c:crossBetween val="midCat"/>
      </c:valAx>
      <c:valAx>
        <c:axId val="753846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3845704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txPr>
    <a:bodyPr/>
    <a:lstStyle/>
    <a:p>
      <a:pPr>
        <a:defRPr sz="1000">
          <a:latin typeface="+mn-lt"/>
          <a:ea typeface="+mn-lt"/>
          <a:cs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Observation #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0000FF"/>
            </a:solidFill>
            <a:ln w="3175">
              <a:solidFill>
                <a:srgbClr val="0000FF"/>
              </a:solidFill>
              <a:prstDash val="solid"/>
            </a:ln>
            <a:effectLst/>
          </c:spPr>
          <c:invertIfNegative val="0"/>
          <c:trendline>
            <c:spPr>
              <a:ln w="12700">
                <a:solidFill>
                  <a:srgbClr val="FF0000"/>
                </a:solidFill>
                <a:prstDash val="sysDash"/>
              </a:ln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3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</c:numLit>
          </c:cat>
          <c: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074-46A5-A82C-FF30F7F33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753846880"/>
        <c:axId val="753847272"/>
      </c:barChart>
      <c:catAx>
        <c:axId val="75384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sz="900"/>
                  <a:t>Lag 1 autocorrelation = -0.03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753847272"/>
        <c:crossesAt val="0"/>
        <c:auto val="1"/>
        <c:lblAlgn val="ctr"/>
        <c:lblOffset val="100"/>
        <c:noMultiLvlLbl val="0"/>
      </c:catAx>
      <c:valAx>
        <c:axId val="7538472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3846880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Predicted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2403.1325963623021</c:v>
              </c:pt>
              <c:pt idx="1">
                <c:v>2155.5320403722271</c:v>
              </c:pt>
              <c:pt idx="2">
                <c:v>1245.617847912509</c:v>
              </c:pt>
              <c:pt idx="3">
                <c:v>-504.79826437939437</c:v>
              </c:pt>
              <c:pt idx="4">
                <c:v>8796.2492149644913</c:v>
              </c:pt>
              <c:pt idx="5">
                <c:v>42869.458971451335</c:v>
              </c:pt>
              <c:pt idx="6">
                <c:v>375.55535302464887</c:v>
              </c:pt>
              <c:pt idx="7">
                <c:v>2157.7875755209716</c:v>
              </c:pt>
              <c:pt idx="8">
                <c:v>-102.97122316379841</c:v>
              </c:pt>
              <c:pt idx="9">
                <c:v>2810.1834134486717</c:v>
              </c:pt>
              <c:pt idx="10">
                <c:v>454.09191536935441</c:v>
              </c:pt>
              <c:pt idx="11">
                <c:v>-106.31163142740706</c:v>
              </c:pt>
              <c:pt idx="12">
                <c:v>51.418272899627254</c:v>
              </c:pt>
              <c:pt idx="13">
                <c:v>413.01730499088421</c:v>
              </c:pt>
              <c:pt idx="14">
                <c:v>1559.4944538974576</c:v>
              </c:pt>
              <c:pt idx="15">
                <c:v>1296.0525897387572</c:v>
              </c:pt>
              <c:pt idx="16">
                <c:v>829.77773980793768</c:v>
              </c:pt>
              <c:pt idx="17">
                <c:v>11298.54500264827</c:v>
              </c:pt>
              <c:pt idx="18">
                <c:v>7507.7541861803529</c:v>
              </c:pt>
              <c:pt idx="19">
                <c:v>-540.66057569911902</c:v>
              </c:pt>
              <c:pt idx="20">
                <c:v>-388.34465488652154</c:v>
              </c:pt>
              <c:pt idx="21">
                <c:v>20534.182972705144</c:v>
              </c:pt>
              <c:pt idx="22">
                <c:v>1541.7023123711645</c:v>
              </c:pt>
              <c:pt idx="23">
                <c:v>4228.1939859376826</c:v>
              </c:pt>
              <c:pt idx="24">
                <c:v>2193.6656893763602</c:v>
              </c:pt>
              <c:pt idx="25">
                <c:v>7329.8241761987101</c:v>
              </c:pt>
              <c:pt idx="26">
                <c:v>1007.2294364829502</c:v>
              </c:pt>
              <c:pt idx="27">
                <c:v>3062.428280934635</c:v>
              </c:pt>
              <c:pt idx="28">
                <c:v>5806.5681609132416</c:v>
              </c:pt>
              <c:pt idx="29">
                <c:v>21423.736533682746</c:v>
              </c:pt>
              <c:pt idx="30">
                <c:v>11690.530943789297</c:v>
              </c:pt>
              <c:pt idx="31">
                <c:v>1266.7126276638653</c:v>
              </c:pt>
              <c:pt idx="32">
                <c:v>968.4999808076434</c:v>
              </c:pt>
              <c:pt idx="33">
                <c:v>141.71030281767003</c:v>
              </c:pt>
              <c:pt idx="34">
                <c:v>5198.4383851198181</c:v>
              </c:pt>
              <c:pt idx="35">
                <c:v>16186.8449637095</c:v>
              </c:pt>
              <c:pt idx="36">
                <c:v>5277.9884382939126</c:v>
              </c:pt>
              <c:pt idx="37">
                <c:v>5164.6771849655042</c:v>
              </c:pt>
              <c:pt idx="38">
                <c:v>16186.045400713225</c:v>
              </c:pt>
              <c:pt idx="39">
                <c:v>4183.3860046844438</c:v>
              </c:pt>
              <c:pt idx="40">
                <c:v>1602.3862293860623</c:v>
              </c:pt>
              <c:pt idx="41">
                <c:v>-848.16386302295268</c:v>
              </c:pt>
              <c:pt idx="42">
                <c:v>1203.5825597792229</c:v>
              </c:pt>
              <c:pt idx="43">
                <c:v>-659.96218269292058</c:v>
              </c:pt>
              <c:pt idx="44">
                <c:v>654.05523403290522</c:v>
              </c:pt>
              <c:pt idx="45">
                <c:v>1853.4503338967768</c:v>
              </c:pt>
              <c:pt idx="46">
                <c:v>10440.802089155117</c:v>
              </c:pt>
              <c:pt idx="47">
                <c:v>37453.284584003872</c:v>
              </c:pt>
              <c:pt idx="48">
                <c:v>2184.9611830418489</c:v>
              </c:pt>
              <c:pt idx="49">
                <c:v>-488.70149499584682</c:v>
              </c:pt>
              <c:pt idx="50">
                <c:v>3414.4080820998079</c:v>
              </c:pt>
              <c:pt idx="51">
                <c:v>432.66454495892071</c:v>
              </c:pt>
              <c:pt idx="52">
                <c:v>-821.29751507946708</c:v>
              </c:pt>
              <c:pt idx="53">
                <c:v>9167.0719248513815</c:v>
              </c:pt>
              <c:pt idx="54">
                <c:v>1404.3512655215534</c:v>
              </c:pt>
              <c:pt idx="55">
                <c:v>2370.5542013729546</c:v>
              </c:pt>
              <c:pt idx="56">
                <c:v>13326.4286912842</c:v>
              </c:pt>
              <c:pt idx="57">
                <c:v>3438.6201387479505</c:v>
              </c:pt>
              <c:pt idx="58">
                <c:v>-347.79880325896193</c:v>
              </c:pt>
              <c:pt idx="59">
                <c:v>6684.4132984781991</c:v>
              </c:pt>
              <c:pt idx="60">
                <c:v>3908.9596289498195</c:v>
              </c:pt>
              <c:pt idx="61">
                <c:v>3403.7020059874885</c:v>
              </c:pt>
              <c:pt idx="62">
                <c:v>2124.8720851809021</c:v>
              </c:pt>
              <c:pt idx="63">
                <c:v>2935.355882647943</c:v>
              </c:pt>
              <c:pt idx="64">
                <c:v>1252.0250739281148</c:v>
              </c:pt>
              <c:pt idx="65">
                <c:v>35106.646792252119</c:v>
              </c:pt>
              <c:pt idx="66">
                <c:v>5186.5941247975134</c:v>
              </c:pt>
              <c:pt idx="67">
                <c:v>-14.82887567116336</c:v>
              </c:pt>
              <c:pt idx="68">
                <c:v>1136.8120494463744</c:v>
              </c:pt>
              <c:pt idx="69">
                <c:v>5864.3156963632919</c:v>
              </c:pt>
              <c:pt idx="70">
                <c:v>2365.7005766572865</c:v>
              </c:pt>
              <c:pt idx="71">
                <c:v>3929.9352288992395</c:v>
              </c:pt>
              <c:pt idx="72">
                <c:v>2036.8680917016861</c:v>
              </c:pt>
              <c:pt idx="73">
                <c:v>4177.2323162211478</c:v>
              </c:pt>
              <c:pt idx="74">
                <c:v>753862.06700139074</c:v>
              </c:pt>
              <c:pt idx="75">
                <c:v>3250.386106976589</c:v>
              </c:pt>
              <c:pt idx="76">
                <c:v>1591.6932710892936</c:v>
              </c:pt>
              <c:pt idx="77">
                <c:v>1224.8265460887553</c:v>
              </c:pt>
              <c:pt idx="78">
                <c:v>-742.81097278936113</c:v>
              </c:pt>
              <c:pt idx="79">
                <c:v>1056.8061407350367</c:v>
              </c:pt>
              <c:pt idx="80">
                <c:v>825.76418171540354</c:v>
              </c:pt>
              <c:pt idx="81">
                <c:v>738.15022716097496</c:v>
              </c:pt>
              <c:pt idx="82">
                <c:v>2479.788891053704</c:v>
              </c:pt>
              <c:pt idx="83">
                <c:v>19611.651653157533</c:v>
              </c:pt>
              <c:pt idx="84">
                <c:v>14150.80212023666</c:v>
              </c:pt>
              <c:pt idx="85">
                <c:v>3588.62425641147</c:v>
              </c:pt>
              <c:pt idx="86">
                <c:v>765.9642328665409</c:v>
              </c:pt>
              <c:pt idx="87">
                <c:v>19598.905217178984</c:v>
              </c:pt>
              <c:pt idx="88">
                <c:v>642.99798166708001</c:v>
              </c:pt>
              <c:pt idx="89">
                <c:v>204626.99387843258</c:v>
              </c:pt>
              <c:pt idx="90">
                <c:v>1903.3932562498574</c:v>
              </c:pt>
              <c:pt idx="91">
                <c:v>2774.5278525424037</c:v>
              </c:pt>
              <c:pt idx="92">
                <c:v>8245.1006286296306</c:v>
              </c:pt>
              <c:pt idx="93">
                <c:v>6705.9225856086614</c:v>
              </c:pt>
              <c:pt idx="94">
                <c:v>1085.4992429427655</c:v>
              </c:pt>
              <c:pt idx="95">
                <c:v>5619.1874535324687</c:v>
              </c:pt>
              <c:pt idx="96">
                <c:v>1489.8020260484384</c:v>
              </c:pt>
              <c:pt idx="97">
                <c:v>9928.9551352087346</c:v>
              </c:pt>
              <c:pt idx="98">
                <c:v>1690.9248986724322</c:v>
              </c:pt>
              <c:pt idx="99">
                <c:v>2931.9954182401461</c:v>
              </c:pt>
              <c:pt idx="100">
                <c:v>680.120526287026</c:v>
              </c:pt>
              <c:pt idx="101">
                <c:v>1725.4232495082695</c:v>
              </c:pt>
              <c:pt idx="102">
                <c:v>6290.3755603249274</c:v>
              </c:pt>
              <c:pt idx="103">
                <c:v>21470.907639865469</c:v>
              </c:pt>
              <c:pt idx="104">
                <c:v>4722.1687186558511</c:v>
              </c:pt>
              <c:pt idx="105">
                <c:v>107560.63229240621</c:v>
              </c:pt>
              <c:pt idx="106">
                <c:v>5462.0076899727374</c:v>
              </c:pt>
              <c:pt idx="107">
                <c:v>108.55569557397507</c:v>
              </c:pt>
              <c:pt idx="108">
                <c:v>21439.678438905263</c:v>
              </c:pt>
              <c:pt idx="109">
                <c:v>9702.3362463851699</c:v>
              </c:pt>
              <c:pt idx="110">
                <c:v>-822.34030089158296</c:v>
              </c:pt>
              <c:pt idx="111">
                <c:v>397.39620198813441</c:v>
              </c:pt>
              <c:pt idx="112">
                <c:v>15914.146162758825</c:v>
              </c:pt>
              <c:pt idx="113">
                <c:v>1173.1530547249579</c:v>
              </c:pt>
              <c:pt idx="114">
                <c:v>20657.17842511482</c:v>
              </c:pt>
              <c:pt idx="115">
                <c:v>32804.700264701118</c:v>
              </c:pt>
              <c:pt idx="116">
                <c:v>22452.257910284043</c:v>
              </c:pt>
              <c:pt idx="117">
                <c:v>9167.079432430899</c:v>
              </c:pt>
              <c:pt idx="118">
                <c:v>947.92282006773326</c:v>
              </c:pt>
              <c:pt idx="119">
                <c:v>932.74505654725795</c:v>
              </c:pt>
              <c:pt idx="120">
                <c:v>1157.2497342243462</c:v>
              </c:pt>
              <c:pt idx="121">
                <c:v>17929.141876115977</c:v>
              </c:pt>
              <c:pt idx="122">
                <c:v>5760.6531066066791</c:v>
              </c:pt>
              <c:pt idx="123">
                <c:v>7824.3560932778964</c:v>
              </c:pt>
              <c:pt idx="124">
                <c:v>9572.5663291857618</c:v>
              </c:pt>
              <c:pt idx="125">
                <c:v>-100.86252545443608</c:v>
              </c:pt>
              <c:pt idx="126">
                <c:v>1171.4584654040025</c:v>
              </c:pt>
              <c:pt idx="127">
                <c:v>5085.4711432230724</c:v>
              </c:pt>
              <c:pt idx="128">
                <c:v>49090.245185888496</c:v>
              </c:pt>
              <c:pt idx="129">
                <c:v>4076.1894024471185</c:v>
              </c:pt>
              <c:pt idx="130">
                <c:v>26113.369829235835</c:v>
              </c:pt>
              <c:pt idx="131">
                <c:v>1764.8912675308495</c:v>
              </c:pt>
              <c:pt idx="132">
                <c:v>1623.1734112716974</c:v>
              </c:pt>
              <c:pt idx="133">
                <c:v>5252.59026503327</c:v>
              </c:pt>
              <c:pt idx="134">
                <c:v>7572.3371739078502</c:v>
              </c:pt>
              <c:pt idx="135">
                <c:v>1378.9254363210619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38-41FE-AA7C-C4D4EA03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8056"/>
        <c:axId val="753848448"/>
      </c:scatterChart>
      <c:valAx>
        <c:axId val="753848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3848448"/>
        <c:crossesAt val="-40000"/>
        <c:crossBetween val="midCat"/>
      </c:valAx>
      <c:valAx>
        <c:axId val="7538484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3848056"/>
        <c:crossesAt val="-1000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Histogram of Residuals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rgbClr val="9999FF"/>
            </a:solidFill>
            <a:ln w="9525" cap="flat" cmpd="sng" algn="ctr">
              <a:solidFill>
                <a:srgbClr val="0000FF"/>
              </a:solidFill>
              <a:prstDash val="solid"/>
              <a:round/>
              <a:headEnd type="none" w="med" len="med"/>
              <a:tailEnd type="none" w="med" len="med"/>
            </a:ln>
          </c:spPr>
          <c:invertIfNegative val="0"/>
          <c:cat>
            <c:strLit>
              <c:ptCount val="21"/>
              <c:pt idx="0">
                <c:v>-75,000</c:v>
              </c:pt>
              <c:pt idx="1">
                <c:v>-67,500</c:v>
              </c:pt>
              <c:pt idx="2">
                <c:v>-60,000</c:v>
              </c:pt>
              <c:pt idx="3">
                <c:v>-52,500</c:v>
              </c:pt>
              <c:pt idx="4">
                <c:v>-45,000</c:v>
              </c:pt>
              <c:pt idx="5">
                <c:v>-37,500</c:v>
              </c:pt>
              <c:pt idx="6">
                <c:v>-30,000</c:v>
              </c:pt>
              <c:pt idx="7">
                <c:v>-22,500</c:v>
              </c:pt>
              <c:pt idx="8">
                <c:v>-15,000</c:v>
              </c:pt>
              <c:pt idx="9">
                <c:v>-7,500</c:v>
              </c:pt>
              <c:pt idx="10">
                <c:v>0</c:v>
              </c:pt>
              <c:pt idx="11">
                <c:v>7,500</c:v>
              </c:pt>
              <c:pt idx="12">
                <c:v>15,000</c:v>
              </c:pt>
              <c:pt idx="13">
                <c:v>22,500</c:v>
              </c:pt>
              <c:pt idx="14">
                <c:v>30,000</c:v>
              </c:pt>
              <c:pt idx="15">
                <c:v>37,500</c:v>
              </c:pt>
              <c:pt idx="16">
                <c:v>45,000</c:v>
              </c:pt>
              <c:pt idx="17">
                <c:v>52,500</c:v>
              </c:pt>
              <c:pt idx="18">
                <c:v>60,000</c:v>
              </c:pt>
              <c:pt idx="19">
                <c:v>67,500</c:v>
              </c:pt>
              <c:pt idx="20">
                <c:v>75,000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3</c:v>
              </c:pt>
              <c:pt idx="9">
                <c:v>10</c:v>
              </c:pt>
              <c:pt idx="10">
                <c:v>112</c:v>
              </c:pt>
              <c:pt idx="11">
                <c:v>8</c:v>
              </c:pt>
              <c:pt idx="12">
                <c:v>1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FD-4BB8-B39D-39F93D04D960}"/>
            </c:ext>
          </c:extLst>
        </c:ser>
        <c:ser>
          <c:idx val="1"/>
          <c:order val="1"/>
          <c:tx>
            <c:v>Normal</c:v>
          </c:tx>
          <c:spPr>
            <a:solidFill>
              <a:srgbClr val="FFD2D2"/>
            </a:solidFill>
            <a:ln w="9525">
              <a:solidFill>
                <a:srgbClr val="FF0000"/>
              </a:solidFill>
              <a:prstDash val="solid"/>
            </a:ln>
          </c:spPr>
          <c:invertIfNegative val="0"/>
          <c:cat>
            <c:strLit>
              <c:ptCount val="21"/>
              <c:pt idx="0">
                <c:v>-75,000</c:v>
              </c:pt>
              <c:pt idx="1">
                <c:v>-67,500</c:v>
              </c:pt>
              <c:pt idx="2">
                <c:v>-60,000</c:v>
              </c:pt>
              <c:pt idx="3">
                <c:v>-52,500</c:v>
              </c:pt>
              <c:pt idx="4">
                <c:v>-45,000</c:v>
              </c:pt>
              <c:pt idx="5">
                <c:v>-37,500</c:v>
              </c:pt>
              <c:pt idx="6">
                <c:v>-30,000</c:v>
              </c:pt>
              <c:pt idx="7">
                <c:v>-22,500</c:v>
              </c:pt>
              <c:pt idx="8">
                <c:v>-15,000</c:v>
              </c:pt>
              <c:pt idx="9">
                <c:v>-7,500</c:v>
              </c:pt>
              <c:pt idx="10">
                <c:v>0</c:v>
              </c:pt>
              <c:pt idx="11">
                <c:v>7,500</c:v>
              </c:pt>
              <c:pt idx="12">
                <c:v>15,000</c:v>
              </c:pt>
              <c:pt idx="13">
                <c:v>22,500</c:v>
              </c:pt>
              <c:pt idx="14">
                <c:v>30,000</c:v>
              </c:pt>
              <c:pt idx="15">
                <c:v>37,500</c:v>
              </c:pt>
              <c:pt idx="16">
                <c:v>45,000</c:v>
              </c:pt>
              <c:pt idx="17">
                <c:v>52,500</c:v>
              </c:pt>
              <c:pt idx="18">
                <c:v>60,000</c:v>
              </c:pt>
              <c:pt idx="19">
                <c:v>67,500</c:v>
              </c:pt>
              <c:pt idx="20">
                <c:v>75,000</c:v>
              </c:pt>
            </c:strLit>
          </c:cat>
          <c:val>
            <c:numLit>
              <c:formatCode>General</c:formatCode>
              <c:ptCount val="21"/>
              <c:pt idx="0">
                <c:v>4.2850479958721023E-18</c:v>
              </c:pt>
              <c:pt idx="1">
                <c:v>1.9780658033070498E-14</c:v>
              </c:pt>
              <c:pt idx="2">
                <c:v>3.6651087061101297E-11</c:v>
              </c:pt>
              <c:pt idx="3">
                <c:v>2.7340607764862407E-8</c:v>
              </c:pt>
              <c:pt idx="4">
                <c:v>8.2442587247994998E-6</c:v>
              </c:pt>
              <c:pt idx="5">
                <c:v>1.0102427430729102E-3</c:v>
              </c:pt>
              <c:pt idx="6">
                <c:v>5.0653780571709141E-2</c:v>
              </c:pt>
              <c:pt idx="7">
                <c:v>1.0480396265726388</c:v>
              </c:pt>
              <c:pt idx="8">
                <c:v>9.033619961326119</c:v>
              </c:pt>
              <c:pt idx="9">
                <c:v>32.741739435151061</c:v>
              </c:pt>
              <c:pt idx="10">
                <c:v>50.249857363998785</c:v>
              </c:pt>
              <c:pt idx="11">
                <c:v>32.741739435151061</c:v>
              </c:pt>
              <c:pt idx="12">
                <c:v>9.0336199613261385</c:v>
              </c:pt>
              <c:pt idx="13">
                <c:v>1.0480396265726313</c:v>
              </c:pt>
              <c:pt idx="14">
                <c:v>5.065378057170733E-2</c:v>
              </c:pt>
              <c:pt idx="15">
                <c:v>1.0102427430638272E-3</c:v>
              </c:pt>
              <c:pt idx="16">
                <c:v>8.2442587370223919E-6</c:v>
              </c:pt>
              <c:pt idx="17">
                <c:v>2.73406044470903E-8</c:v>
              </c:pt>
              <c:pt idx="18">
                <c:v>3.6635583455790766E-11</c:v>
              </c:pt>
              <c:pt idx="19">
                <c:v>0</c:v>
              </c:pt>
              <c:pt idx="20">
                <c:v>0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5FD-4BB8-B39D-39F93D04D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3849232"/>
        <c:axId val="753849624"/>
      </c:barChart>
      <c:catAx>
        <c:axId val="75384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49624"/>
        <c:crosses val="autoZero"/>
        <c:auto val="1"/>
        <c:lblAlgn val="ctr"/>
        <c:lblOffset val="100"/>
        <c:noMultiLvlLbl val="0"/>
      </c:catAx>
      <c:valAx>
        <c:axId val="7538496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53849232"/>
        <c:crosses val="autoZero"/>
        <c:crossBetween val="between"/>
      </c:valAx>
      <c:spPr>
        <a:ln w="6350">
          <a:solidFill>
            <a:srgbClr val="80808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Normal Quantile Plot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-3.3084795669796883</c:v>
              </c:pt>
              <c:pt idx="1">
                <c:v>-2.3314555265663848</c:v>
              </c:pt>
              <c:pt idx="2">
                <c:v>-1.6526358456004486</c:v>
              </c:pt>
              <c:pt idx="3">
                <c:v>-1.4873416996656121</c:v>
              </c:pt>
              <c:pt idx="4">
                <c:v>-1.179748152127776</c:v>
              </c:pt>
              <c:pt idx="5">
                <c:v>-1.0830725222003774</c:v>
              </c:pt>
              <c:pt idx="6">
                <c:v>-1.0151771469002002</c:v>
              </c:pt>
              <c:pt idx="7">
                <c:v>-0.84898519968888786</c:v>
              </c:pt>
              <c:pt idx="8">
                <c:v>-0.82471988033264476</c:v>
              </c:pt>
              <c:pt idx="9">
                <c:v>-0.76579752429771308</c:v>
              </c:pt>
              <c:pt idx="10">
                <c:v>-0.67413260197676228</c:v>
              </c:pt>
              <c:pt idx="11">
                <c:v>-0.6046027666341659</c:v>
              </c:pt>
              <c:pt idx="12">
                <c:v>-0.55891556261623154</c:v>
              </c:pt>
              <c:pt idx="13">
                <c:v>-0.55709974663910156</c:v>
              </c:pt>
              <c:pt idx="14">
                <c:v>-0.48099787563877089</c:v>
              </c:pt>
              <c:pt idx="15">
                <c:v>-0.47028208508836872</c:v>
              </c:pt>
              <c:pt idx="16">
                <c:v>-0.46975759401456657</c:v>
              </c:pt>
              <c:pt idx="17">
                <c:v>-0.46637522089771866</c:v>
              </c:pt>
              <c:pt idx="18">
                <c:v>-0.41324767051507194</c:v>
              </c:pt>
              <c:pt idx="19">
                <c:v>-0.40222029205768622</c:v>
              </c:pt>
              <c:pt idx="20">
                <c:v>-0.37392477340166247</c:v>
              </c:pt>
              <c:pt idx="21">
                <c:v>-0.34461514184190201</c:v>
              </c:pt>
              <c:pt idx="22">
                <c:v>-0.32492879387167906</c:v>
              </c:pt>
              <c:pt idx="23">
                <c:v>-0.32463552150828029</c:v>
              </c:pt>
              <c:pt idx="24">
                <c:v>-0.30523414779493291</c:v>
              </c:pt>
              <c:pt idx="25">
                <c:v>-0.29476683578513946</c:v>
              </c:pt>
              <c:pt idx="26">
                <c:v>-0.28826807276028976</c:v>
              </c:pt>
              <c:pt idx="27">
                <c:v>-0.28474322876970087</c:v>
              </c:pt>
              <c:pt idx="28">
                <c:v>-0.26944174084385453</c:v>
              </c:pt>
              <c:pt idx="29">
                <c:v>-0.25535316578822553</c:v>
              </c:pt>
              <c:pt idx="30">
                <c:v>-0.2308829262837277</c:v>
              </c:pt>
              <c:pt idx="31">
                <c:v>-0.22495269225501369</c:v>
              </c:pt>
              <c:pt idx="32">
                <c:v>-0.22149267455238067</c:v>
              </c:pt>
              <c:pt idx="33">
                <c:v>-0.18887642611175451</c:v>
              </c:pt>
              <c:pt idx="34">
                <c:v>-0.18233454208877417</c:v>
              </c:pt>
              <c:pt idx="35">
                <c:v>-0.14068807687045198</c:v>
              </c:pt>
              <c:pt idx="36">
                <c:v>-0.13951065819836536</c:v>
              </c:pt>
              <c:pt idx="37">
                <c:v>-0.13154076213911362</c:v>
              </c:pt>
              <c:pt idx="38">
                <c:v>-0.12360150392391731</c:v>
              </c:pt>
              <c:pt idx="39">
                <c:v>-0.1224869612150043</c:v>
              </c:pt>
              <c:pt idx="40">
                <c:v>-0.11728407895286067</c:v>
              </c:pt>
              <c:pt idx="41">
                <c:v>-0.11379144240617063</c:v>
              </c:pt>
              <c:pt idx="42">
                <c:v>-0.11228806310914695</c:v>
              </c:pt>
              <c:pt idx="43">
                <c:v>-0.10801853710953542</c:v>
              </c:pt>
              <c:pt idx="44">
                <c:v>-9.1533388524793383E-2</c:v>
              </c:pt>
              <c:pt idx="45">
                <c:v>-8.9263870788131042E-2</c:v>
              </c:pt>
              <c:pt idx="46">
                <c:v>-8.6814332100696751E-2</c:v>
              </c:pt>
              <c:pt idx="47">
                <c:v>-8.4206163422329686E-2</c:v>
              </c:pt>
              <c:pt idx="48">
                <c:v>-7.4389439472393404E-2</c:v>
              </c:pt>
              <c:pt idx="49">
                <c:v>-6.8033337393621759E-2</c:v>
              </c:pt>
              <c:pt idx="50">
                <c:v>-6.6517658075642985E-2</c:v>
              </c:pt>
              <c:pt idx="51">
                <c:v>-5.9783750109333816E-2</c:v>
              </c:pt>
              <c:pt idx="52">
                <c:v>-5.6688289046898266E-2</c:v>
              </c:pt>
              <c:pt idx="53">
                <c:v>-5.1887323193256722E-2</c:v>
              </c:pt>
              <c:pt idx="54">
                <c:v>-4.5438422123477019E-2</c:v>
              </c:pt>
              <c:pt idx="55">
                <c:v>-3.7717780269825099E-2</c:v>
              </c:pt>
              <c:pt idx="56">
                <c:v>-3.6178763038987691E-2</c:v>
              </c:pt>
              <c:pt idx="57">
                <c:v>-3.6062069802629965E-2</c:v>
              </c:pt>
              <c:pt idx="58">
                <c:v>-3.6005753573323127E-2</c:v>
              </c:pt>
              <c:pt idx="59">
                <c:v>-3.5904571949115727E-2</c:v>
              </c:pt>
              <c:pt idx="60">
                <c:v>-3.088554846404053E-2</c:v>
              </c:pt>
              <c:pt idx="61">
                <c:v>-2.1377743010404793E-2</c:v>
              </c:pt>
              <c:pt idx="62">
                <c:v>-1.9263726866873679E-2</c:v>
              </c:pt>
              <c:pt idx="63">
                <c:v>-1.2003556366035433E-2</c:v>
              </c:pt>
              <c:pt idx="64">
                <c:v>-9.1196227887591717E-3</c:v>
              </c:pt>
              <c:pt idx="65">
                <c:v>-6.0909038179758294E-3</c:v>
              </c:pt>
              <c:pt idx="66">
                <c:v>-4.1605856437494501E-3</c:v>
              </c:pt>
              <c:pt idx="67">
                <c:v>2.714548370957132E-3</c:v>
              </c:pt>
              <c:pt idx="68">
                <c:v>9.9521490249175129E-3</c:v>
              </c:pt>
              <c:pt idx="69">
                <c:v>1.0016660500429434E-2</c:v>
              </c:pt>
              <c:pt idx="70">
                <c:v>1.1820032114466316E-2</c:v>
              </c:pt>
              <c:pt idx="71">
                <c:v>1.6296032919777565E-2</c:v>
              </c:pt>
              <c:pt idx="72">
                <c:v>2.0768040501668195E-2</c:v>
              </c:pt>
              <c:pt idx="73">
                <c:v>2.2309404310008048E-2</c:v>
              </c:pt>
              <c:pt idx="74">
                <c:v>2.3378345812347632E-2</c:v>
              </c:pt>
              <c:pt idx="75">
                <c:v>2.7397104811769303E-2</c:v>
              </c:pt>
              <c:pt idx="76">
                <c:v>2.8226132057859191E-2</c:v>
              </c:pt>
              <c:pt idx="77">
                <c:v>2.9523517678788285E-2</c:v>
              </c:pt>
              <c:pt idx="78">
                <c:v>4.0243129456319478E-2</c:v>
              </c:pt>
              <c:pt idx="79">
                <c:v>4.0792141248156208E-2</c:v>
              </c:pt>
              <c:pt idx="80">
                <c:v>4.0932200587033479E-2</c:v>
              </c:pt>
              <c:pt idx="81">
                <c:v>4.3786957497905468E-2</c:v>
              </c:pt>
              <c:pt idx="82">
                <c:v>4.6627502021846061E-2</c:v>
              </c:pt>
              <c:pt idx="83">
                <c:v>4.6981800525656363E-2</c:v>
              </c:pt>
              <c:pt idx="84">
                <c:v>4.7245936786402154E-2</c:v>
              </c:pt>
              <c:pt idx="85">
                <c:v>5.486127954459312E-2</c:v>
              </c:pt>
              <c:pt idx="86">
                <c:v>5.9739090271296591E-2</c:v>
              </c:pt>
              <c:pt idx="87">
                <c:v>6.1060468718132609E-2</c:v>
              </c:pt>
              <c:pt idx="88">
                <c:v>6.9565373265094779E-2</c:v>
              </c:pt>
              <c:pt idx="89">
                <c:v>8.4892379428311904E-2</c:v>
              </c:pt>
              <c:pt idx="90">
                <c:v>8.8095956776506432E-2</c:v>
              </c:pt>
              <c:pt idx="91">
                <c:v>9.0675927077498317E-2</c:v>
              </c:pt>
              <c:pt idx="92">
                <c:v>9.1148693333631403E-2</c:v>
              </c:pt>
              <c:pt idx="93">
                <c:v>9.7441782572561531E-2</c:v>
              </c:pt>
              <c:pt idx="94">
                <c:v>9.7532015328333985E-2</c:v>
              </c:pt>
              <c:pt idx="95">
                <c:v>0.10407596437848825</c:v>
              </c:pt>
              <c:pt idx="96">
                <c:v>0.10567143599879392</c:v>
              </c:pt>
              <c:pt idx="97">
                <c:v>0.10840937245962412</c:v>
              </c:pt>
              <c:pt idx="98">
                <c:v>0.1138933793427972</c:v>
              </c:pt>
              <c:pt idx="99">
                <c:v>0.11426557300076193</c:v>
              </c:pt>
              <c:pt idx="100">
                <c:v>0.117790119685868</c:v>
              </c:pt>
              <c:pt idx="101">
                <c:v>0.12399670593575295</c:v>
              </c:pt>
              <c:pt idx="102">
                <c:v>0.12642160617959591</c:v>
              </c:pt>
              <c:pt idx="103">
                <c:v>0.1311723659662348</c:v>
              </c:pt>
              <c:pt idx="104">
                <c:v>0.13441895856219854</c:v>
              </c:pt>
              <c:pt idx="105">
                <c:v>0.13892375570694018</c:v>
              </c:pt>
              <c:pt idx="106">
                <c:v>0.14583318806861054</c:v>
              </c:pt>
              <c:pt idx="107">
                <c:v>0.14851899640787258</c:v>
              </c:pt>
              <c:pt idx="108">
                <c:v>0.15179275941040252</c:v>
              </c:pt>
              <c:pt idx="109">
                <c:v>0.15527601412157177</c:v>
              </c:pt>
              <c:pt idx="110">
                <c:v>0.15881256515212672</c:v>
              </c:pt>
              <c:pt idx="111">
                <c:v>0.16922316077697683</c:v>
              </c:pt>
              <c:pt idx="112">
                <c:v>0.17116778758721424</c:v>
              </c:pt>
              <c:pt idx="113">
                <c:v>0.20244587237716927</c:v>
              </c:pt>
              <c:pt idx="114">
                <c:v>0.20539403930085301</c:v>
              </c:pt>
              <c:pt idx="115">
                <c:v>0.21211203028661663</c:v>
              </c:pt>
              <c:pt idx="116">
                <c:v>0.22130466478712343</c:v>
              </c:pt>
              <c:pt idx="117">
                <c:v>0.22386797746373666</c:v>
              </c:pt>
              <c:pt idx="118">
                <c:v>0.23758298577427131</c:v>
              </c:pt>
              <c:pt idx="119">
                <c:v>0.24486489409018003</c:v>
              </c:pt>
              <c:pt idx="120">
                <c:v>0.2510223006371563</c:v>
              </c:pt>
              <c:pt idx="121">
                <c:v>0.25679136750347858</c:v>
              </c:pt>
              <c:pt idx="122">
                <c:v>0.26027124972659405</c:v>
              </c:pt>
              <c:pt idx="123">
                <c:v>0.26438147552250879</c:v>
              </c:pt>
              <c:pt idx="124">
                <c:v>0.26964500512642603</c:v>
              </c:pt>
              <c:pt idx="125">
                <c:v>0.42485184588698333</c:v>
              </c:pt>
              <c:pt idx="126">
                <c:v>0.6730567993508183</c:v>
              </c:pt>
              <c:pt idx="127">
                <c:v>0.70596494711120572</c:v>
              </c:pt>
              <c:pt idx="128">
                <c:v>0.77791817801100627</c:v>
              </c:pt>
              <c:pt idx="129">
                <c:v>0.82181344806977918</c:v>
              </c:pt>
              <c:pt idx="130">
                <c:v>0.99958581153237303</c:v>
              </c:pt>
              <c:pt idx="131">
                <c:v>1.0110972438906505</c:v>
              </c:pt>
              <c:pt idx="132">
                <c:v>1.0197356139669069</c:v>
              </c:pt>
              <c:pt idx="133">
                <c:v>1.10686966341378</c:v>
              </c:pt>
              <c:pt idx="134">
                <c:v>2.2037637224102289</c:v>
              </c:pt>
              <c:pt idx="135">
                <c:v>9.5600024003382167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57-41BA-817A-609508063D31}"/>
            </c:ext>
          </c:extLst>
        </c:ser>
        <c:ser>
          <c:idx val="1"/>
          <c:order val="1"/>
          <c:tx>
            <c:v>Theoretical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xVal>
          <c:yVal>
            <c:numLit>
              <c:formatCode>General</c:formatCode>
              <c:ptCount val="136"/>
              <c:pt idx="0">
                <c:v>-2.4421880491253143</c:v>
              </c:pt>
              <c:pt idx="1">
                <c:v>-2.1808153021682743</c:v>
              </c:pt>
              <c:pt idx="2">
                <c:v>-2.0160416527263889</c:v>
              </c:pt>
              <c:pt idx="3">
                <c:v>-1.8927271749816086</c:v>
              </c:pt>
              <c:pt idx="4">
                <c:v>-1.7928763311641345</c:v>
              </c:pt>
              <c:pt idx="5">
                <c:v>-1.7082431184356848</c:v>
              </c:pt>
              <c:pt idx="6">
                <c:v>-1.6343290311739951</c:v>
              </c:pt>
              <c:pt idx="7">
                <c:v>-1.5683978131253791</c:v>
              </c:pt>
              <c:pt idx="8">
                <c:v>-1.5086554288199723</c:v>
              </c:pt>
              <c:pt idx="9">
                <c:v>-1.4538590016426736</c:v>
              </c:pt>
              <c:pt idx="10">
                <c:v>-1.4031103288021298</c:v>
              </c:pt>
              <c:pt idx="11">
                <c:v>-1.3557381963313866</c:v>
              </c:pt>
              <c:pt idx="12">
                <c:v>-1.3112271808003206</c:v>
              </c:pt>
              <c:pt idx="13">
                <c:v>-1.269172457559324</c:v>
              </c:pt>
              <c:pt idx="14">
                <c:v>-1.2292499609031462</c:v>
              </c:pt>
              <c:pt idx="15">
                <c:v>-1.1911960182089929</c:v>
              </c:pt>
              <c:pt idx="16">
                <c:v>-1.1547930533436743</c:v>
              </c:pt>
              <c:pt idx="17">
                <c:v>-1.1198593043168414</c:v>
              </c:pt>
              <c:pt idx="18">
                <c:v>-1.0862412702562496</c:v>
              </c:pt>
              <c:pt idx="19">
                <c:v>-1.0538080593349772</c:v>
              </c:pt>
              <c:pt idx="20">
                <c:v>-1.0224470891122484</c:v>
              </c:pt>
              <c:pt idx="21">
                <c:v>-0.99206076735168713</c:v>
              </c:pt>
              <c:pt idx="22">
                <c:v>-0.96256389575654266</c:v>
              </c:pt>
              <c:pt idx="23">
                <c:v>-0.93388161486624266</c:v>
              </c:pt>
              <c:pt idx="24">
                <c:v>-0.90594775965164942</c:v>
              </c:pt>
              <c:pt idx="25">
                <c:v>-0.87870353070900364</c:v>
              </c:pt>
              <c:pt idx="26">
                <c:v>-0.85209641074996312</c:v>
              </c:pt>
              <c:pt idx="27">
                <c:v>-0.82607927374516243</c:v>
              </c:pt>
              <c:pt idx="28">
                <c:v>-0.80060964683518954</c:v>
              </c:pt>
              <c:pt idx="29">
                <c:v>-0.77564909445822994</c:v>
              </c:pt>
              <c:pt idx="30">
                <c:v>-0.75116270105805993</c:v>
              </c:pt>
              <c:pt idx="31">
                <c:v>-0.72711863391436637</c:v>
              </c:pt>
              <c:pt idx="32">
                <c:v>-0.70348777155606745</c:v>
              </c:pt>
              <c:pt idx="33">
                <c:v>-0.68024338621206992</c:v>
              </c:pt>
              <c:pt idx="34">
                <c:v>-0.65736087106186036</c:v>
              </c:pt>
              <c:pt idx="35">
                <c:v>-0.63481750484239274</c:v>
              </c:pt>
              <c:pt idx="36">
                <c:v>-0.61259224777345078</c:v>
              </c:pt>
              <c:pt idx="37">
                <c:v>-0.59066556387310731</c:v>
              </c:pt>
              <c:pt idx="38">
                <c:v>-0.56901926561672789</c:v>
              </c:pt>
              <c:pt idx="39">
                <c:v>-0.54763637759838146</c:v>
              </c:pt>
              <c:pt idx="40">
                <c:v>-0.52650101642132652</c:v>
              </c:pt>
              <c:pt idx="41">
                <c:v>-0.5055982845039646</c:v>
              </c:pt>
              <c:pt idx="42">
                <c:v>-0.48491417586189661</c:v>
              </c:pt>
              <c:pt idx="43">
                <c:v>-0.46443549223297398</c:v>
              </c:pt>
              <c:pt idx="44">
                <c:v>-0.44414976816409463</c:v>
              </c:pt>
              <c:pt idx="45">
                <c:v>-0.42404520388658756</c:v>
              </c:pt>
              <c:pt idx="46">
                <c:v>-0.40411060497970364</c:v>
              </c:pt>
              <c:pt idx="47">
                <c:v>-0.38433532796565362</c:v>
              </c:pt>
              <c:pt idx="48">
                <c:v>-0.36470923110000675</c:v>
              </c:pt>
              <c:pt idx="49">
                <c:v>-0.34522262972237733</c:v>
              </c:pt>
              <c:pt idx="50">
                <c:v>-0.32586625561750387</c:v>
              </c:pt>
              <c:pt idx="51">
                <c:v>-0.30663121990884307</c:v>
              </c:pt>
              <c:pt idx="52">
                <c:v>-0.28750897906785555</c:v>
              </c:pt>
              <c:pt idx="53">
                <c:v>-0.26849130367407431</c:v>
              </c:pt>
              <c:pt idx="54">
                <c:v>-0.24957024960527571</c:v>
              </c:pt>
              <c:pt idx="55">
                <c:v>-0.23073813137485966</c:v>
              </c:pt>
              <c:pt idx="56">
                <c:v>-0.21198749736584974</c:v>
              </c:pt>
              <c:pt idx="57">
                <c:v>-0.19331110673860696</c:v>
              </c:pt>
              <c:pt idx="58">
                <c:v>-0.17470190781306269</c:v>
              </c:pt>
              <c:pt idx="59">
                <c:v>-0.15615301774660617</c:v>
              </c:pt>
              <c:pt idx="60">
                <c:v>-0.13765770334616576</c:v>
              </c:pt>
              <c:pt idx="61">
                <c:v>-0.11920936286789212</c:v>
              </c:pt>
              <c:pt idx="62">
                <c:v>-0.10080150867052502</c:v>
              </c:pt>
              <c:pt idx="63">
                <c:v>-8.2427750599248076E-2</c:v>
              </c:pt>
              <c:pt idx="64">
                <c:v>-6.4081779985855875E-2</c:v>
              </c:pt>
              <c:pt idx="65">
                <c:v>-4.5757354158539494E-2</c:v>
              </c:pt>
              <c:pt idx="66">
                <c:v>-2.7448281360703052E-2</c:v>
              </c:pt>
              <c:pt idx="67">
                <c:v>-9.1484059830602652E-3</c:v>
              </c:pt>
              <c:pt idx="68">
                <c:v>9.1484059830604057E-3</c:v>
              </c:pt>
              <c:pt idx="69">
                <c:v>2.7448281360703194E-2</c:v>
              </c:pt>
              <c:pt idx="70">
                <c:v>4.575735415853964E-2</c:v>
              </c:pt>
              <c:pt idx="71">
                <c:v>6.4081779985855875E-2</c:v>
              </c:pt>
              <c:pt idx="72">
                <c:v>8.2427750599248076E-2</c:v>
              </c:pt>
              <c:pt idx="73">
                <c:v>0.10080150867052502</c:v>
              </c:pt>
              <c:pt idx="74">
                <c:v>0.11920936286789212</c:v>
              </c:pt>
              <c:pt idx="75">
                <c:v>0.13765770334616576</c:v>
              </c:pt>
              <c:pt idx="76">
                <c:v>0.15615301774660617</c:v>
              </c:pt>
              <c:pt idx="77">
                <c:v>0.17470190781306255</c:v>
              </c:pt>
              <c:pt idx="78">
                <c:v>0.19331110673860685</c:v>
              </c:pt>
              <c:pt idx="79">
                <c:v>0.21198749736584957</c:v>
              </c:pt>
              <c:pt idx="80">
                <c:v>0.23073813137485977</c:v>
              </c:pt>
              <c:pt idx="81">
                <c:v>0.24957024960527588</c:v>
              </c:pt>
              <c:pt idx="82">
                <c:v>0.26849130367407442</c:v>
              </c:pt>
              <c:pt idx="83">
                <c:v>0.28750897906785572</c:v>
              </c:pt>
              <c:pt idx="84">
                <c:v>0.30663121990884307</c:v>
              </c:pt>
              <c:pt idx="85">
                <c:v>0.32586625561750387</c:v>
              </c:pt>
              <c:pt idx="86">
                <c:v>0.34522262972237733</c:v>
              </c:pt>
              <c:pt idx="87">
                <c:v>0.36470923110000675</c:v>
              </c:pt>
              <c:pt idx="88">
                <c:v>0.38433532796565362</c:v>
              </c:pt>
              <c:pt idx="89">
                <c:v>0.40411060497970364</c:v>
              </c:pt>
              <c:pt idx="90">
                <c:v>0.42404520388658723</c:v>
              </c:pt>
              <c:pt idx="91">
                <c:v>0.44414976816409452</c:v>
              </c:pt>
              <c:pt idx="92">
                <c:v>0.46443549223297381</c:v>
              </c:pt>
              <c:pt idx="93">
                <c:v>0.48491417586189683</c:v>
              </c:pt>
              <c:pt idx="94">
                <c:v>0.50559828450396482</c:v>
              </c:pt>
              <c:pt idx="95">
                <c:v>0.52650101642132674</c:v>
              </c:pt>
              <c:pt idx="96">
                <c:v>0.54763637759838146</c:v>
              </c:pt>
              <c:pt idx="97">
                <c:v>0.56901926561672789</c:v>
              </c:pt>
              <c:pt idx="98">
                <c:v>0.59066556387310731</c:v>
              </c:pt>
              <c:pt idx="99">
                <c:v>0.61259224777345078</c:v>
              </c:pt>
              <c:pt idx="100">
                <c:v>0.63481750484239274</c:v>
              </c:pt>
              <c:pt idx="101">
                <c:v>0.65736087106186036</c:v>
              </c:pt>
              <c:pt idx="102">
                <c:v>0.68024338621206992</c:v>
              </c:pt>
              <c:pt idx="103">
                <c:v>0.70348777155606745</c:v>
              </c:pt>
              <c:pt idx="104">
                <c:v>0.72711863391436626</c:v>
              </c:pt>
              <c:pt idx="105">
                <c:v>0.75116270105806004</c:v>
              </c:pt>
              <c:pt idx="106">
                <c:v>0.7756490944582306</c:v>
              </c:pt>
              <c:pt idx="107">
                <c:v>0.80060964683518954</c:v>
              </c:pt>
              <c:pt idx="108">
                <c:v>0.82607927374516243</c:v>
              </c:pt>
              <c:pt idx="109">
                <c:v>0.85209641074996312</c:v>
              </c:pt>
              <c:pt idx="110">
                <c:v>0.87870353070900364</c:v>
              </c:pt>
              <c:pt idx="111">
                <c:v>0.90594775965164942</c:v>
              </c:pt>
              <c:pt idx="112">
                <c:v>0.93388161486624266</c:v>
              </c:pt>
              <c:pt idx="113">
                <c:v>0.96256389575654266</c:v>
              </c:pt>
              <c:pt idx="114">
                <c:v>0.99206076735168713</c:v>
              </c:pt>
              <c:pt idx="115">
                <c:v>1.0224470891122484</c:v>
              </c:pt>
              <c:pt idx="116">
                <c:v>1.053808059334977</c:v>
              </c:pt>
              <c:pt idx="117">
                <c:v>1.0862412702562496</c:v>
              </c:pt>
              <c:pt idx="118">
                <c:v>1.1198593043168414</c:v>
              </c:pt>
              <c:pt idx="119">
                <c:v>1.1547930533436743</c:v>
              </c:pt>
              <c:pt idx="120">
                <c:v>1.1911960182089929</c:v>
              </c:pt>
              <c:pt idx="121">
                <c:v>1.2292499609031462</c:v>
              </c:pt>
              <c:pt idx="122">
                <c:v>1.269172457559324</c:v>
              </c:pt>
              <c:pt idx="123">
                <c:v>1.3112271808003206</c:v>
              </c:pt>
              <c:pt idx="124">
                <c:v>1.3557381963313866</c:v>
              </c:pt>
              <c:pt idx="125">
                <c:v>1.4031103288021298</c:v>
              </c:pt>
              <c:pt idx="126">
                <c:v>1.453859001642674</c:v>
              </c:pt>
              <c:pt idx="127">
                <c:v>1.5086554288199729</c:v>
              </c:pt>
              <c:pt idx="128">
                <c:v>1.5683978131253788</c:v>
              </c:pt>
              <c:pt idx="129">
                <c:v>1.6343290311739946</c:v>
              </c:pt>
              <c:pt idx="130">
                <c:v>1.7082431184356857</c:v>
              </c:pt>
              <c:pt idx="131">
                <c:v>1.7928763311641345</c:v>
              </c:pt>
              <c:pt idx="132">
                <c:v>1.8927271749816097</c:v>
              </c:pt>
              <c:pt idx="133">
                <c:v>2.0160416527263894</c:v>
              </c:pt>
              <c:pt idx="134">
                <c:v>2.1808153021682743</c:v>
              </c:pt>
              <c:pt idx="135">
                <c:v>2.4421880491253143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57-41BA-817A-60950806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50408"/>
        <c:axId val="753850800"/>
      </c:scatterChart>
      <c:valAx>
        <c:axId val="753850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</a:t>
                </a:r>
                <a:r>
                  <a:rPr lang="en-US" sz="900"/>
                  <a:t>ormality test (A-D*):  P &lt; 0.001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753850800"/>
        <c:crosses val="autoZero"/>
        <c:crossBetween val="midCat"/>
        <c:majorUnit val="1"/>
      </c:valAx>
      <c:valAx>
        <c:axId val="753850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53850408"/>
        <c:crossesAt val="-3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TTM_EBITDA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-26.742999999999999</c:v>
              </c:pt>
              <c:pt idx="1">
                <c:v>-13.42</c:v>
              </c:pt>
              <c:pt idx="2">
                <c:v>-9.2555696202529987</c:v>
              </c:pt>
              <c:pt idx="3">
                <c:v>18.034611999999999</c:v>
              </c:pt>
              <c:pt idx="4">
                <c:v>214.69400000000002</c:v>
              </c:pt>
              <c:pt idx="5">
                <c:v>3089.8100000000004</c:v>
              </c:pt>
              <c:pt idx="6">
                <c:v>6.6750000000000007</c:v>
              </c:pt>
              <c:pt idx="7">
                <c:v>78.801000000000002</c:v>
              </c:pt>
              <c:pt idx="8">
                <c:v>-8.6230000000000011</c:v>
              </c:pt>
              <c:pt idx="9">
                <c:v>-3.4740000000000002</c:v>
              </c:pt>
              <c:pt idx="10">
                <c:v>-13.546000000000001</c:v>
              </c:pt>
              <c:pt idx="11">
                <c:v>-4.3256870000000003</c:v>
              </c:pt>
              <c:pt idx="12">
                <c:v>16.959000000000003</c:v>
              </c:pt>
              <c:pt idx="13">
                <c:v>31.149000000000001</c:v>
              </c:pt>
              <c:pt idx="14">
                <c:v>-30.616</c:v>
              </c:pt>
              <c:pt idx="15">
                <c:v>-14.339075949367</c:v>
              </c:pt>
              <c:pt idx="16">
                <c:v>218.595</c:v>
              </c:pt>
              <c:pt idx="17">
                <c:v>325.79999999999995</c:v>
              </c:pt>
              <c:pt idx="18">
                <c:v>43.517999999999994</c:v>
              </c:pt>
              <c:pt idx="19">
                <c:v>3.6139999999999999</c:v>
              </c:pt>
              <c:pt idx="20">
                <c:v>-12.381475760643527</c:v>
              </c:pt>
              <c:pt idx="21">
                <c:v>-131.1</c:v>
              </c:pt>
              <c:pt idx="22">
                <c:v>-43.302999999999997</c:v>
              </c:pt>
              <c:pt idx="23">
                <c:v>163.30981038419148</c:v>
              </c:pt>
              <c:pt idx="24">
                <c:v>-11.269886075949</c:v>
              </c:pt>
              <c:pt idx="25">
                <c:v>162.346</c:v>
              </c:pt>
              <c:pt idx="26">
                <c:v>-13.472000000000001</c:v>
              </c:pt>
              <c:pt idx="27">
                <c:v>54.477999999999994</c:v>
              </c:pt>
              <c:pt idx="28">
                <c:v>-104.10600000000001</c:v>
              </c:pt>
              <c:pt idx="29">
                <c:v>1440</c:v>
              </c:pt>
              <c:pt idx="30">
                <c:v>518.21699999999998</c:v>
              </c:pt>
              <c:pt idx="31">
                <c:v>35.430999999999997</c:v>
              </c:pt>
              <c:pt idx="32">
                <c:v>-48.109000000000002</c:v>
              </c:pt>
              <c:pt idx="33">
                <c:v>-4.3410000000000002</c:v>
              </c:pt>
              <c:pt idx="34">
                <c:v>949.65100000000007</c:v>
              </c:pt>
              <c:pt idx="35">
                <c:v>891.87300000000005</c:v>
              </c:pt>
              <c:pt idx="36">
                <c:v>-176.494</c:v>
              </c:pt>
              <c:pt idx="37">
                <c:v>20.122</c:v>
              </c:pt>
              <c:pt idx="38">
                <c:v>707.22400000000005</c:v>
              </c:pt>
              <c:pt idx="39">
                <c:v>15.740000000000002</c:v>
              </c:pt>
              <c:pt idx="40">
                <c:v>-34.963000000000001</c:v>
              </c:pt>
              <c:pt idx="41">
                <c:v>20.859000000000002</c:v>
              </c:pt>
              <c:pt idx="42">
                <c:v>33.942999999999998</c:v>
              </c:pt>
              <c:pt idx="43">
                <c:v>-12.440999999999999</c:v>
              </c:pt>
              <c:pt idx="44">
                <c:v>83.233999999999995</c:v>
              </c:pt>
              <c:pt idx="45">
                <c:v>-158.636</c:v>
              </c:pt>
              <c:pt idx="46">
                <c:v>68.100000000000009</c:v>
              </c:pt>
              <c:pt idx="47">
                <c:v>1151</c:v>
              </c:pt>
              <c:pt idx="48">
                <c:v>145.13300000000001</c:v>
              </c:pt>
              <c:pt idx="49">
                <c:v>1.6520000000000001</c:v>
              </c:pt>
              <c:pt idx="50">
                <c:v>85.867999999999995</c:v>
              </c:pt>
              <c:pt idx="51">
                <c:v>-24.664999999999999</c:v>
              </c:pt>
              <c:pt idx="52">
                <c:v>12.963605572070199</c:v>
              </c:pt>
              <c:pt idx="53">
                <c:v>-128.273</c:v>
              </c:pt>
              <c:pt idx="54">
                <c:v>10.643000000000001</c:v>
              </c:pt>
              <c:pt idx="55">
                <c:v>-82.965000000000003</c:v>
              </c:pt>
              <c:pt idx="56">
                <c:v>213.77799999999999</c:v>
              </c:pt>
              <c:pt idx="57">
                <c:v>-42.642000000000003</c:v>
              </c:pt>
              <c:pt idx="58">
                <c:v>-10.102160110826825</c:v>
              </c:pt>
              <c:pt idx="59">
                <c:v>28.280999999999985</c:v>
              </c:pt>
              <c:pt idx="60">
                <c:v>-163.124</c:v>
              </c:pt>
              <c:pt idx="61">
                <c:v>-24.503810126582</c:v>
              </c:pt>
              <c:pt idx="62">
                <c:v>7.0558987341769992</c:v>
              </c:pt>
              <c:pt idx="63">
                <c:v>100.64099999999999</c:v>
              </c:pt>
              <c:pt idx="64">
                <c:v>-40.238</c:v>
              </c:pt>
              <c:pt idx="65">
                <c:v>1823</c:v>
              </c:pt>
              <c:pt idx="66">
                <c:v>412.85069230769199</c:v>
              </c:pt>
              <c:pt idx="67">
                <c:v>35.331999999999994</c:v>
              </c:pt>
              <c:pt idx="68">
                <c:v>9.7840000000000007</c:v>
              </c:pt>
              <c:pt idx="69">
                <c:v>389.65500000000003</c:v>
              </c:pt>
              <c:pt idx="70">
                <c:v>41.933999999999997</c:v>
              </c:pt>
              <c:pt idx="71">
                <c:v>152.07</c:v>
              </c:pt>
              <c:pt idx="72">
                <c:v>-107.69300000000001</c:v>
              </c:pt>
              <c:pt idx="73">
                <c:v>82.144000000000005</c:v>
              </c:pt>
              <c:pt idx="74">
                <c:v>45319</c:v>
              </c:pt>
              <c:pt idx="75">
                <c:v>47.558000000000007</c:v>
              </c:pt>
              <c:pt idx="76">
                <c:v>17.619</c:v>
              </c:pt>
              <c:pt idx="77">
                <c:v>-11.435911392404998</c:v>
              </c:pt>
              <c:pt idx="78">
                <c:v>6.4513846153849999</c:v>
              </c:pt>
              <c:pt idx="79">
                <c:v>-47.040999999999997</c:v>
              </c:pt>
              <c:pt idx="80">
                <c:v>-12.936999999999999</c:v>
              </c:pt>
              <c:pt idx="81">
                <c:v>40.060203810127</c:v>
              </c:pt>
              <c:pt idx="82">
                <c:v>-2.2589999999999986</c:v>
              </c:pt>
              <c:pt idx="83">
                <c:v>344.83600000000001</c:v>
              </c:pt>
              <c:pt idx="84">
                <c:v>-222.005860759494</c:v>
              </c:pt>
              <c:pt idx="85">
                <c:v>-116.569</c:v>
              </c:pt>
              <c:pt idx="86">
                <c:v>18.504999999999999</c:v>
              </c:pt>
              <c:pt idx="87">
                <c:v>991.54299999999989</c:v>
              </c:pt>
              <c:pt idx="88">
                <c:v>-23.433501</c:v>
              </c:pt>
              <c:pt idx="89">
                <c:v>17054</c:v>
              </c:pt>
              <c:pt idx="90">
                <c:v>148.13299999999998</c:v>
              </c:pt>
              <c:pt idx="91">
                <c:v>46.511999999999993</c:v>
              </c:pt>
              <c:pt idx="92">
                <c:v>16.656999999999996</c:v>
              </c:pt>
              <c:pt idx="93">
                <c:v>-146.059</c:v>
              </c:pt>
              <c:pt idx="94">
                <c:v>142.37699999999998</c:v>
              </c:pt>
              <c:pt idx="95">
                <c:v>-23.048000000000005</c:v>
              </c:pt>
              <c:pt idx="96">
                <c:v>-44.247999999999998</c:v>
              </c:pt>
              <c:pt idx="97">
                <c:v>170.774</c:v>
              </c:pt>
              <c:pt idx="98">
                <c:v>-7.5960000000000001</c:v>
              </c:pt>
              <c:pt idx="99">
                <c:v>6.7769999999999992</c:v>
              </c:pt>
              <c:pt idx="100">
                <c:v>67.129000000000005</c:v>
              </c:pt>
              <c:pt idx="101">
                <c:v>-47.295392405064</c:v>
              </c:pt>
              <c:pt idx="102">
                <c:v>151.96100000000001</c:v>
              </c:pt>
              <c:pt idx="103">
                <c:v>602.68600000000004</c:v>
              </c:pt>
              <c:pt idx="104">
                <c:v>1.981681596884</c:v>
              </c:pt>
              <c:pt idx="105">
                <c:v>1308.0920000000001</c:v>
              </c:pt>
              <c:pt idx="106">
                <c:v>-32.902000000000001</c:v>
              </c:pt>
              <c:pt idx="107">
                <c:v>4.5019999999999998</c:v>
              </c:pt>
              <c:pt idx="108">
                <c:v>59.362000000000002</c:v>
              </c:pt>
              <c:pt idx="109">
                <c:v>-41.38</c:v>
              </c:pt>
              <c:pt idx="110">
                <c:v>0.91400000000000003</c:v>
              </c:pt>
              <c:pt idx="111">
                <c:v>-44.902000000000001</c:v>
              </c:pt>
              <c:pt idx="112">
                <c:v>-257.30799999999999</c:v>
              </c:pt>
              <c:pt idx="113">
                <c:v>24.942</c:v>
              </c:pt>
              <c:pt idx="114">
                <c:v>748.41300000000001</c:v>
              </c:pt>
              <c:pt idx="115">
                <c:v>1276</c:v>
              </c:pt>
              <c:pt idx="116">
                <c:v>650.30199999999991</c:v>
              </c:pt>
              <c:pt idx="117">
                <c:v>-123.949</c:v>
              </c:pt>
              <c:pt idx="118">
                <c:v>-30.723999999999997</c:v>
              </c:pt>
              <c:pt idx="119">
                <c:v>-36.067999999999998</c:v>
              </c:pt>
              <c:pt idx="120">
                <c:v>17.134</c:v>
              </c:pt>
              <c:pt idx="121">
                <c:v>287.15600000000006</c:v>
              </c:pt>
              <c:pt idx="122">
                <c:v>-68.85692307692301</c:v>
              </c:pt>
              <c:pt idx="123">
                <c:v>942.26823079258611</c:v>
              </c:pt>
              <c:pt idx="124">
                <c:v>114.41199999999999</c:v>
              </c:pt>
              <c:pt idx="125">
                <c:v>25.582999999999998</c:v>
              </c:pt>
              <c:pt idx="126">
                <c:v>-20.379999999999995</c:v>
              </c:pt>
              <c:pt idx="127">
                <c:v>188.203</c:v>
              </c:pt>
              <c:pt idx="128">
                <c:v>2515</c:v>
              </c:pt>
              <c:pt idx="129">
                <c:v>-27.757000000000005</c:v>
              </c:pt>
              <c:pt idx="130">
                <c:v>-107.83699999999999</c:v>
              </c:pt>
              <c:pt idx="131">
                <c:v>-48.74664556962</c:v>
              </c:pt>
              <c:pt idx="132">
                <c:v>-68.009</c:v>
              </c:pt>
              <c:pt idx="133">
                <c:v>-86.045139240506003</c:v>
              </c:pt>
              <c:pt idx="134">
                <c:v>82.168000000000006</c:v>
              </c:pt>
              <c:pt idx="135">
                <c:v>-39.728000000000002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F6-40AE-9CFA-1DBB7474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51584"/>
        <c:axId val="753851976"/>
      </c:scatterChart>
      <c:valAx>
        <c:axId val="75385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TTM_EBITDA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51976"/>
        <c:crossesAt val="-40000"/>
        <c:crossBetween val="midCat"/>
      </c:valAx>
      <c:valAx>
        <c:axId val="7538519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51584"/>
        <c:crossesAt val="-1000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TTM_GP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287.72500283813474</c:v>
              </c:pt>
              <c:pt idx="1">
                <c:v>234.64100097656251</c:v>
              </c:pt>
              <c:pt idx="2">
                <c:v>179.79799935913087</c:v>
              </c:pt>
              <c:pt idx="3">
                <c:v>79.795185569702141</c:v>
              </c:pt>
              <c:pt idx="4">
                <c:v>549.45199468994144</c:v>
              </c:pt>
              <c:pt idx="5">
                <c:v>7465.3680576171873</c:v>
              </c:pt>
              <c:pt idx="6">
                <c:v>65.636000694274898</c:v>
              </c:pt>
              <c:pt idx="7">
                <c:v>251.41600036621094</c:v>
              </c:pt>
              <c:pt idx="8">
                <c:v>60.490999809265134</c:v>
              </c:pt>
              <c:pt idx="9">
                <c:v>250.68500076293947</c:v>
              </c:pt>
              <c:pt idx="10">
                <c:v>140.40400271606444</c:v>
              </c:pt>
              <c:pt idx="11">
                <c:v>44.329346749023436</c:v>
              </c:pt>
              <c:pt idx="12">
                <c:v>61.229999687194827</c:v>
              </c:pt>
              <c:pt idx="13">
                <c:v>102.44899972534179</c:v>
              </c:pt>
              <c:pt idx="14">
                <c:v>128.89599989318847</c:v>
              </c:pt>
              <c:pt idx="15">
                <c:v>147.23399932861327</c:v>
              </c:pt>
              <c:pt idx="16">
                <c:v>448.87000836181642</c:v>
              </c:pt>
              <c:pt idx="17">
                <c:v>696.89999084472652</c:v>
              </c:pt>
              <c:pt idx="18">
                <c:v>769.6390129394531</c:v>
              </c:pt>
              <c:pt idx="19">
                <c:v>62.064999832153319</c:v>
              </c:pt>
              <c:pt idx="20">
                <c:v>10.568609400887199</c:v>
              </c:pt>
              <c:pt idx="21">
                <c:v>1953.5000061035157</c:v>
              </c:pt>
              <c:pt idx="22">
                <c:v>155.18199999999999</c:v>
              </c:pt>
              <c:pt idx="23">
                <c:v>462.07363936766961</c:v>
              </c:pt>
              <c:pt idx="24">
                <c:v>126.30899749755859</c:v>
              </c:pt>
              <c:pt idx="25">
                <c:v>461.10500335693359</c:v>
              </c:pt>
              <c:pt idx="26">
                <c:v>157.49099987792968</c:v>
              </c:pt>
              <c:pt idx="27">
                <c:v>220.96600073242186</c:v>
              </c:pt>
              <c:pt idx="28">
                <c:v>403.28800524902346</c:v>
              </c:pt>
              <c:pt idx="29">
                <c:v>3546</c:v>
              </c:pt>
              <c:pt idx="30">
                <c:v>1826.9869919433593</c:v>
              </c:pt>
              <c:pt idx="31">
                <c:v>189.59500091552735</c:v>
              </c:pt>
              <c:pt idx="32">
                <c:v>126.376</c:v>
              </c:pt>
              <c:pt idx="33">
                <c:v>101.39099937438965</c:v>
              </c:pt>
              <c:pt idx="34">
                <c:v>1698.6110100097656</c:v>
              </c:pt>
              <c:pt idx="35">
                <c:v>2463.42801171875</c:v>
              </c:pt>
              <c:pt idx="36">
                <c:v>279.62800469970705</c:v>
              </c:pt>
              <c:pt idx="37">
                <c:v>605.50099267578128</c:v>
              </c:pt>
              <c:pt idx="38">
                <c:v>2459.358009765625</c:v>
              </c:pt>
              <c:pt idx="39">
                <c:v>372.4000010986328</c:v>
              </c:pt>
              <c:pt idx="40">
                <c:v>150.86900170898437</c:v>
              </c:pt>
              <c:pt idx="41">
                <c:v>63.660000076293947</c:v>
              </c:pt>
              <c:pt idx="42">
                <c:v>249.10499847412109</c:v>
              </c:pt>
              <c:pt idx="43">
                <c:v>19.025000007629394</c:v>
              </c:pt>
              <c:pt idx="44">
                <c:v>189.24499960327148</c:v>
              </c:pt>
              <c:pt idx="45">
                <c:v>63.605000000000004</c:v>
              </c:pt>
              <c:pt idx="46">
                <c:v>737.9</c:v>
              </c:pt>
              <c:pt idx="47">
                <c:v>3503</c:v>
              </c:pt>
              <c:pt idx="48">
                <c:v>273.81199511718751</c:v>
              </c:pt>
              <c:pt idx="49">
                <c:v>38.971000602722171</c:v>
              </c:pt>
              <c:pt idx="50">
                <c:v>273.98900335693361</c:v>
              </c:pt>
              <c:pt idx="51">
                <c:v>85.026000061035163</c:v>
              </c:pt>
              <c:pt idx="52">
                <c:v>32.362014866124603</c:v>
              </c:pt>
              <c:pt idx="53">
                <c:v>520.84100958251952</c:v>
              </c:pt>
              <c:pt idx="54">
                <c:v>133.13299966430662</c:v>
              </c:pt>
              <c:pt idx="55">
                <c:v>194.42499871826172</c:v>
              </c:pt>
              <c:pt idx="56">
                <c:v>1221.8169738769532</c:v>
              </c:pt>
              <c:pt idx="57">
                <c:v>180.10199858093262</c:v>
              </c:pt>
              <c:pt idx="58">
                <c:v>65.752319670119391</c:v>
              </c:pt>
              <c:pt idx="59">
                <c:v>364.36000024414062</c:v>
              </c:pt>
              <c:pt idx="60">
                <c:v>220.4609998474121</c:v>
              </c:pt>
              <c:pt idx="61">
                <c:v>354.10500488281252</c:v>
              </c:pt>
              <c:pt idx="62">
                <c:v>274.43599694824218</c:v>
              </c:pt>
              <c:pt idx="63">
                <c:v>327.95800305175783</c:v>
              </c:pt>
              <c:pt idx="64">
                <c:v>130.4860018157959</c:v>
              </c:pt>
              <c:pt idx="65">
                <c:v>4992</c:v>
              </c:pt>
              <c:pt idx="66">
                <c:v>974.26899780273436</c:v>
              </c:pt>
              <c:pt idx="67">
                <c:v>101.70600183105469</c:v>
              </c:pt>
              <c:pt idx="68">
                <c:v>174.50399725341796</c:v>
              </c:pt>
              <c:pt idx="69">
                <c:v>883.36700305175782</c:v>
              </c:pt>
              <c:pt idx="70">
                <c:v>87.58700073242187</c:v>
              </c:pt>
              <c:pt idx="71">
                <c:v>322.08900360107418</c:v>
              </c:pt>
              <c:pt idx="72">
                <c:v>138.52599877929688</c:v>
              </c:pt>
              <c:pt idx="73">
                <c:v>460.99100408935544</c:v>
              </c:pt>
              <c:pt idx="74">
                <c:v>72007</c:v>
              </c:pt>
              <c:pt idx="75">
                <c:v>407.5589940185547</c:v>
              </c:pt>
              <c:pt idx="76">
                <c:v>206.71999600219726</c:v>
              </c:pt>
              <c:pt idx="77">
                <c:v>149.78799795532225</c:v>
              </c:pt>
              <c:pt idx="78">
                <c:v>48.276000267028806</c:v>
              </c:pt>
              <c:pt idx="79">
                <c:v>150.5580012512207</c:v>
              </c:pt>
              <c:pt idx="80">
                <c:v>91.647999832153317</c:v>
              </c:pt>
              <c:pt idx="81">
                <c:v>197.1649987182617</c:v>
              </c:pt>
              <c:pt idx="82">
                <c:v>318.38299798583984</c:v>
              </c:pt>
              <c:pt idx="83">
                <c:v>1132.4420061035157</c:v>
              </c:pt>
              <c:pt idx="84">
                <c:v>769.42700024414057</c:v>
              </c:pt>
              <c:pt idx="85">
                <c:v>228.25000210571289</c:v>
              </c:pt>
              <c:pt idx="86">
                <c:v>143.23199945068359</c:v>
              </c:pt>
              <c:pt idx="87">
                <c:v>1863.8300090332032</c:v>
              </c:pt>
              <c:pt idx="88">
                <c:v>72.534188598388667</c:v>
              </c:pt>
              <c:pt idx="89">
                <c:v>31737</c:v>
              </c:pt>
              <c:pt idx="90">
                <c:v>416.48600439453128</c:v>
              </c:pt>
              <c:pt idx="91">
                <c:v>228.32999908447266</c:v>
              </c:pt>
              <c:pt idx="92">
                <c:v>558.17699633789061</c:v>
              </c:pt>
              <c:pt idx="93">
                <c:v>281.04199999999997</c:v>
              </c:pt>
              <c:pt idx="94">
                <c:v>333.70999957275393</c:v>
              </c:pt>
              <c:pt idx="95">
                <c:v>439.7080033569336</c:v>
              </c:pt>
              <c:pt idx="96">
                <c:v>109.50099978637695</c:v>
              </c:pt>
              <c:pt idx="97">
                <c:v>904.73300866699219</c:v>
              </c:pt>
              <c:pt idx="98">
                <c:v>106.53599938964844</c:v>
              </c:pt>
              <c:pt idx="99">
                <c:v>169.04300082397461</c:v>
              </c:pt>
              <c:pt idx="100">
                <c:v>196.15400054931641</c:v>
              </c:pt>
              <c:pt idx="101">
                <c:v>155.65399899291992</c:v>
              </c:pt>
              <c:pt idx="102">
                <c:v>470.14299932861331</c:v>
              </c:pt>
              <c:pt idx="103">
                <c:v>2690.5739580078125</c:v>
              </c:pt>
              <c:pt idx="104">
                <c:v>443.33000299072262</c:v>
              </c:pt>
              <c:pt idx="105">
                <c:v>8749.5439453125</c:v>
              </c:pt>
              <c:pt idx="106">
                <c:v>254.20199630737304</c:v>
              </c:pt>
              <c:pt idx="107">
                <c:v>95.234000320434575</c:v>
              </c:pt>
              <c:pt idx="108">
                <c:v>1706.5400173339845</c:v>
              </c:pt>
              <c:pt idx="109">
                <c:v>481.96899993896483</c:v>
              </c:pt>
              <c:pt idx="110">
                <c:v>15.933999778747559</c:v>
              </c:pt>
              <c:pt idx="111">
                <c:v>89.570999999999998</c:v>
              </c:pt>
              <c:pt idx="112">
                <c:v>1148.2299877929688</c:v>
              </c:pt>
              <c:pt idx="113">
                <c:v>156.26900183105468</c:v>
              </c:pt>
              <c:pt idx="114">
                <c:v>895.99100952148433</c:v>
              </c:pt>
              <c:pt idx="115">
                <c:v>3803</c:v>
              </c:pt>
              <c:pt idx="116">
                <c:v>2310.4400556640626</c:v>
              </c:pt>
              <c:pt idx="117">
                <c:v>864.88000952148434</c:v>
              </c:pt>
              <c:pt idx="118">
                <c:v>135.33699801635743</c:v>
              </c:pt>
              <c:pt idx="119">
                <c:v>162.13900000000001</c:v>
              </c:pt>
              <c:pt idx="120">
                <c:v>52.637000358581545</c:v>
              </c:pt>
              <c:pt idx="121">
                <c:v>927.55099047851559</c:v>
              </c:pt>
              <c:pt idx="122">
                <c:v>261.8499954833984</c:v>
              </c:pt>
              <c:pt idx="123">
                <c:v>1679.9929314420062</c:v>
              </c:pt>
              <c:pt idx="124">
                <c:v>648.36900695800773</c:v>
              </c:pt>
              <c:pt idx="125">
                <c:v>81.369998809814447</c:v>
              </c:pt>
              <c:pt idx="126">
                <c:v>218.322998046875</c:v>
              </c:pt>
              <c:pt idx="127">
                <c:v>534.71100567626956</c:v>
              </c:pt>
              <c:pt idx="128">
                <c:v>7285</c:v>
              </c:pt>
              <c:pt idx="129">
                <c:v>418.44500848388674</c:v>
              </c:pt>
              <c:pt idx="130">
                <c:v>1715.5240270996094</c:v>
              </c:pt>
              <c:pt idx="131">
                <c:v>161.06200064086914</c:v>
              </c:pt>
              <c:pt idx="132">
                <c:v>147.79099822998046</c:v>
              </c:pt>
              <c:pt idx="133">
                <c:v>356.01800524902342</c:v>
              </c:pt>
              <c:pt idx="134">
                <c:v>610.00600537109381</c:v>
              </c:pt>
              <c:pt idx="135">
                <c:v>88.019999999999982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BF-469E-9AC2-64C72F43F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52760"/>
        <c:axId val="753853152"/>
      </c:scatterChart>
      <c:valAx>
        <c:axId val="75385276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TTM_GP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53152"/>
        <c:crossesAt val="-40000"/>
        <c:crossBetween val="midCat"/>
      </c:valAx>
      <c:valAx>
        <c:axId val="7538531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85276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Residual -vs- TTM_Rev
</a:t>
            </a:r>
            <a:r>
              <a:rPr lang="en-US" sz="1000"/>
              <a:t>Model 12 for EV    (3 variables, n=136)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25400">
              <a:noFill/>
            </a:ln>
            <a:effectLst/>
          </c:spPr>
          <c:marker>
            <c:symbol val="diamond"/>
            <c:size val="6"/>
            <c:spPr>
              <a:solidFill>
                <a:srgbClr val="9999FF"/>
              </a:solidFill>
              <a:ln w="9525" cap="rnd" cmpd="sng" algn="ctr">
                <a:solidFill>
                  <a:srgbClr val="0000FF"/>
                </a:solidFill>
                <a:prstDash val="solid"/>
                <a:round/>
                <a:headEnd type="none" w="med" len="med"/>
                <a:tailEnd type="none" w="med" len="med"/>
              </a:ln>
            </c:spPr>
          </c:marker>
          <c:xVal>
            <c:numLit>
              <c:formatCode>General</c:formatCode>
              <c:ptCount val="136"/>
              <c:pt idx="0">
                <c:v>346.63900000000001</c:v>
              </c:pt>
              <c:pt idx="1">
                <c:v>310.62700000000001</c:v>
              </c:pt>
              <c:pt idx="2">
                <c:v>231.34999999999997</c:v>
              </c:pt>
              <c:pt idx="3">
                <c:v>93.621832000000012</c:v>
              </c:pt>
              <c:pt idx="4">
                <c:v>996.43500000000006</c:v>
              </c:pt>
              <c:pt idx="5">
                <c:v>8571.9779999999992</c:v>
              </c:pt>
              <c:pt idx="6">
                <c:v>127.502</c:v>
              </c:pt>
              <c:pt idx="7">
                <c:v>375.99900000000002</c:v>
              </c:pt>
              <c:pt idx="8">
                <c:v>88.789999999999992</c:v>
              </c:pt>
              <c:pt idx="9">
                <c:v>362.10199999999998</c:v>
              </c:pt>
              <c:pt idx="10">
                <c:v>162.35999999999999</c:v>
              </c:pt>
              <c:pt idx="11">
                <c:v>81.967006999999995</c:v>
              </c:pt>
              <c:pt idx="12">
                <c:v>113.21600000000001</c:v>
              </c:pt>
              <c:pt idx="13">
                <c:v>165.38</c:v>
              </c:pt>
              <c:pt idx="14">
                <c:v>206.78900000000002</c:v>
              </c:pt>
              <c:pt idx="15">
                <c:v>212.47800000000001</c:v>
              </c:pt>
              <c:pt idx="16">
                <c:v>499.51400000000001</c:v>
              </c:pt>
              <c:pt idx="17">
                <c:v>1286.5</c:v>
              </c:pt>
              <c:pt idx="18">
                <c:v>947.42399999999998</c:v>
              </c:pt>
              <c:pt idx="19">
                <c:v>72.800999999999988</c:v>
              </c:pt>
              <c:pt idx="20">
                <c:v>42.178586942867071</c:v>
              </c:pt>
              <c:pt idx="21">
                <c:v>2240.6999999999998</c:v>
              </c:pt>
              <c:pt idx="22">
                <c:v>213.15899999999999</c:v>
              </c:pt>
              <c:pt idx="23">
                <c:v>662.16275290332658</c:v>
              </c:pt>
              <c:pt idx="24">
                <c:v>252.16</c:v>
              </c:pt>
              <c:pt idx="25">
                <c:v>833.04499999999996</c:v>
              </c:pt>
              <c:pt idx="26">
                <c:v>202.84200000000001</c:v>
              </c:pt>
              <c:pt idx="27">
                <c:v>394.09599999999995</c:v>
              </c:pt>
              <c:pt idx="28">
                <c:v>554.70800000000008</c:v>
              </c:pt>
              <c:pt idx="29">
                <c:v>4148</c:v>
              </c:pt>
              <c:pt idx="30">
                <c:v>2069.8940000000002</c:v>
              </c:pt>
              <c:pt idx="31">
                <c:v>265.089</c:v>
              </c:pt>
              <c:pt idx="32">
                <c:v>162.01400000000001</c:v>
              </c:pt>
              <c:pt idx="33">
                <c:v>128.30699999999999</c:v>
              </c:pt>
              <c:pt idx="34">
                <c:v>1896.9269999999999</c:v>
              </c:pt>
              <c:pt idx="35">
                <c:v>2908.3389999999999</c:v>
              </c:pt>
              <c:pt idx="36">
                <c:v>411.06400000000002</c:v>
              </c:pt>
              <c:pt idx="37">
                <c:v>709.59799999999996</c:v>
              </c:pt>
              <c:pt idx="38">
                <c:v>2794.5149999999999</c:v>
              </c:pt>
              <c:pt idx="39">
                <c:v>519.38200000000006</c:v>
              </c:pt>
              <c:pt idx="40">
                <c:v>219.095</c:v>
              </c:pt>
              <c:pt idx="41">
                <c:v>67.067000000000007</c:v>
              </c:pt>
              <c:pt idx="42">
                <c:v>294.68199999999996</c:v>
              </c:pt>
              <c:pt idx="43">
                <c:v>31.908999999999999</c:v>
              </c:pt>
              <c:pt idx="44">
                <c:v>259.76499999999999</c:v>
              </c:pt>
              <c:pt idx="45">
                <c:v>108.524</c:v>
              </c:pt>
              <c:pt idx="46">
                <c:v>1106.8</c:v>
              </c:pt>
              <c:pt idx="47">
                <c:v>4838</c:v>
              </c:pt>
              <c:pt idx="48">
                <c:v>430.33699999999999</c:v>
              </c:pt>
              <c:pt idx="49">
                <c:v>61.307000000000002</c:v>
              </c:pt>
              <c:pt idx="50">
                <c:v>462.851</c:v>
              </c:pt>
              <c:pt idx="51">
                <c:v>122.828</c:v>
              </c:pt>
              <c:pt idx="52">
                <c:v>45.913776851069429</c:v>
              </c:pt>
              <c:pt idx="53">
                <c:v>793.64200000000005</c:v>
              </c:pt>
              <c:pt idx="54">
                <c:v>225.50900000000001</c:v>
              </c:pt>
              <c:pt idx="55">
                <c:v>257.60300000000001</c:v>
              </c:pt>
              <c:pt idx="56">
                <c:v>1631.1849999999999</c:v>
              </c:pt>
              <c:pt idx="57">
                <c:v>332.99599999999998</c:v>
              </c:pt>
              <c:pt idx="58">
                <c:v>77.324254925706967</c:v>
              </c:pt>
              <c:pt idx="59">
                <c:v>661.06700000000001</c:v>
              </c:pt>
              <c:pt idx="60">
                <c:v>309.411</c:v>
              </c:pt>
              <c:pt idx="61">
                <c:v>441.399</c:v>
              </c:pt>
              <c:pt idx="62">
                <c:v>344.017</c:v>
              </c:pt>
              <c:pt idx="63">
                <c:v>476.02700000000004</c:v>
              </c:pt>
              <c:pt idx="64">
                <c:v>184.83700000000002</c:v>
              </c:pt>
              <c:pt idx="65">
                <c:v>5964</c:v>
              </c:pt>
              <c:pt idx="66">
                <c:v>1158.5079999999998</c:v>
              </c:pt>
              <c:pt idx="67">
                <c:v>143.75199999999998</c:v>
              </c:pt>
              <c:pt idx="68">
                <c:v>233.78399999999999</c:v>
              </c:pt>
              <c:pt idx="69">
                <c:v>1130.17</c:v>
              </c:pt>
              <c:pt idx="70">
                <c:v>271.697</c:v>
              </c:pt>
              <c:pt idx="71">
                <c:v>558.87699999999995</c:v>
              </c:pt>
              <c:pt idx="72">
                <c:v>192.24099999999999</c:v>
              </c:pt>
              <c:pt idx="73">
                <c:v>609.726</c:v>
              </c:pt>
              <c:pt idx="74">
                <c:v>110360</c:v>
              </c:pt>
              <c:pt idx="75">
                <c:v>506.92600000000004</c:v>
              </c:pt>
              <c:pt idx="76">
                <c:v>282.14300000000003</c:v>
              </c:pt>
              <c:pt idx="77">
                <c:v>211.739</c:v>
              </c:pt>
              <c:pt idx="78">
                <c:v>55.426000000000002</c:v>
              </c:pt>
              <c:pt idx="79">
                <c:v>181.369</c:v>
              </c:pt>
              <c:pt idx="80">
                <c:v>155.49099999999999</c:v>
              </c:pt>
              <c:pt idx="81">
                <c:v>242.89300000000003</c:v>
              </c:pt>
              <c:pt idx="82">
                <c:v>383.18099999999998</c:v>
              </c:pt>
              <c:pt idx="83">
                <c:v>2007.8210000000001</c:v>
              </c:pt>
              <c:pt idx="84">
                <c:v>1155.4570000000001</c:v>
              </c:pt>
              <c:pt idx="85">
                <c:v>324.19499999999999</c:v>
              </c:pt>
              <c:pt idx="86">
                <c:v>200.61800000000002</c:v>
              </c:pt>
              <c:pt idx="87">
                <c:v>2815.241</c:v>
              </c:pt>
              <c:pt idx="88">
                <c:v>128.101112</c:v>
              </c:pt>
              <c:pt idx="89">
                <c:v>39836</c:v>
              </c:pt>
              <c:pt idx="90">
                <c:v>498.02800000000002</c:v>
              </c:pt>
              <c:pt idx="91">
                <c:v>377.52699999999999</c:v>
              </c:pt>
              <c:pt idx="92">
                <c:v>851.31600000000003</c:v>
              </c:pt>
              <c:pt idx="93">
                <c:v>509.43599999999998</c:v>
              </c:pt>
              <c:pt idx="94">
                <c:v>401.911</c:v>
              </c:pt>
              <c:pt idx="95">
                <c:v>614.04600000000005</c:v>
              </c:pt>
              <c:pt idx="96">
                <c:v>183.61700000000002</c:v>
              </c:pt>
              <c:pt idx="97">
                <c:v>1235.683</c:v>
              </c:pt>
              <c:pt idx="98">
                <c:v>215.20100000000002</c:v>
              </c:pt>
              <c:pt idx="99">
                <c:v>328.411</c:v>
              </c:pt>
              <c:pt idx="100">
                <c:v>255.43600000000001</c:v>
              </c:pt>
              <c:pt idx="101">
                <c:v>221.20800000000003</c:v>
              </c:pt>
              <c:pt idx="102">
                <c:v>774.29099999999994</c:v>
              </c:pt>
              <c:pt idx="103">
                <c:v>3156.587</c:v>
              </c:pt>
              <c:pt idx="104">
                <c:v>581.47399999999993</c:v>
              </c:pt>
              <c:pt idx="105">
                <c:v>11817.844000000001</c:v>
              </c:pt>
              <c:pt idx="106">
                <c:v>493.41899999999998</c:v>
              </c:pt>
              <c:pt idx="107">
                <c:v>128.28899999999999</c:v>
              </c:pt>
              <c:pt idx="108">
                <c:v>2264.8180000000002</c:v>
              </c:pt>
              <c:pt idx="109">
                <c:v>853.57299999999998</c:v>
              </c:pt>
              <c:pt idx="110">
                <c:v>29.199000000000002</c:v>
              </c:pt>
              <c:pt idx="111">
                <c:v>111.253</c:v>
              </c:pt>
              <c:pt idx="112">
                <c:v>1448.318</c:v>
              </c:pt>
              <c:pt idx="113">
                <c:v>234.53299999999999</c:v>
              </c:pt>
              <c:pt idx="114">
                <c:v>2174.3449999999998</c:v>
              </c:pt>
              <c:pt idx="115">
                <c:v>4827</c:v>
              </c:pt>
              <c:pt idx="116">
                <c:v>3022.62</c:v>
              </c:pt>
              <c:pt idx="117">
                <c:v>992.76900000000001</c:v>
              </c:pt>
              <c:pt idx="118">
                <c:v>176.48500000000001</c:v>
              </c:pt>
              <c:pt idx="119">
                <c:v>187.727</c:v>
              </c:pt>
              <c:pt idx="120">
                <c:v>169.74299999999999</c:v>
              </c:pt>
              <c:pt idx="121">
                <c:v>1762.6579999999999</c:v>
              </c:pt>
              <c:pt idx="122">
                <c:v>492.64800000000002</c:v>
              </c:pt>
              <c:pt idx="123">
                <c:v>2027.4701488016447</c:v>
              </c:pt>
              <c:pt idx="124">
                <c:v>1035.461</c:v>
              </c:pt>
              <c:pt idx="125">
                <c:v>121.47999999999999</c:v>
              </c:pt>
              <c:pt idx="126">
                <c:v>242.52799999999999</c:v>
              </c:pt>
              <c:pt idx="127">
                <c:v>766.22400000000005</c:v>
              </c:pt>
              <c:pt idx="128">
                <c:v>8467</c:v>
              </c:pt>
              <c:pt idx="129">
                <c:v>513.48300000000006</c:v>
              </c:pt>
              <c:pt idx="130">
                <c:v>2428.232</c:v>
              </c:pt>
              <c:pt idx="131">
                <c:v>225.61</c:v>
              </c:pt>
              <c:pt idx="132">
                <c:v>198.54300000000001</c:v>
              </c:pt>
              <c:pt idx="133">
                <c:v>507.88499999999999</c:v>
              </c:pt>
              <c:pt idx="134">
                <c:v>883.15200000000004</c:v>
              </c:pt>
              <c:pt idx="135">
                <c:v>167.92599999999999</c:v>
              </c:pt>
            </c:numLit>
          </c:xVal>
          <c:yVal>
            <c:numLit>
              <c:formatCode>General</c:formatCode>
              <c:ptCount val="136"/>
              <c:pt idx="0">
                <c:v>759.67960363769771</c:v>
              </c:pt>
              <c:pt idx="1">
                <c:v>-676.82544037222715</c:v>
              </c:pt>
              <c:pt idx="2">
                <c:v>-954.93784791250891</c:v>
              </c:pt>
              <c:pt idx="3">
                <c:v>710.61716437939435</c:v>
              </c:pt>
              <c:pt idx="4">
                <c:v>-5255.7001149644911</c:v>
              </c:pt>
              <c:pt idx="5">
                <c:v>74532.081028548651</c:v>
              </c:pt>
              <c:pt idx="6">
                <c:v>-47.486153024648843</c:v>
              </c:pt>
              <c:pt idx="7">
                <c:v>-71.098775520971685</c:v>
              </c:pt>
              <c:pt idx="8">
                <c:v>220.05772316379841</c:v>
              </c:pt>
              <c:pt idx="9">
                <c:v>-466.08851344867162</c:v>
              </c:pt>
              <c:pt idx="10">
                <c:v>1909.0256846306456</c:v>
              </c:pt>
              <c:pt idx="11">
                <c:v>366.28143142740709</c:v>
              </c:pt>
              <c:pt idx="12">
                <c:v>213.59442710037274</c:v>
              </c:pt>
              <c:pt idx="13">
                <c:v>1601.3013950091158</c:v>
              </c:pt>
              <c:pt idx="14">
                <c:v>-150.18465389745757</c:v>
              </c:pt>
              <c:pt idx="15">
                <c:v>-279.92068973875723</c:v>
              </c:pt>
              <c:pt idx="16">
                <c:v>6064.8374601920623</c:v>
              </c:pt>
              <c:pt idx="17">
                <c:v>-6429.7148026482701</c:v>
              </c:pt>
              <c:pt idx="18">
                <c:v>7882.7576138196473</c:v>
              </c:pt>
              <c:pt idx="19">
                <c:v>845.185575699119</c:v>
              </c:pt>
              <c:pt idx="20">
                <c:v>1136.9506548865215</c:v>
              </c:pt>
              <c:pt idx="21">
                <c:v>7950.1044272948566</c:v>
              </c:pt>
              <c:pt idx="22">
                <c:v>985.61328762883545</c:v>
              </c:pt>
              <c:pt idx="23">
                <c:v>887.94021406231786</c:v>
              </c:pt>
              <c:pt idx="24">
                <c:v>-1087.6586893763601</c:v>
              </c:pt>
              <c:pt idx="25">
                <c:v>-3749.9752761987102</c:v>
              </c:pt>
              <c:pt idx="26">
                <c:v>1157.8898635170497</c:v>
              </c:pt>
              <c:pt idx="27">
                <c:v>-281.14858093463499</c:v>
              </c:pt>
              <c:pt idx="28">
                <c:v>-3221.7783609132416</c:v>
              </c:pt>
              <c:pt idx="29">
                <c:v>-3662.3433336827475</c:v>
              </c:pt>
              <c:pt idx="30">
                <c:v>1083.0830562107021</c:v>
              </c:pt>
              <c:pt idx="31">
                <c:v>-32.43692766386539</c:v>
              </c:pt>
              <c:pt idx="32">
                <c:v>476.04211919235649</c:v>
              </c:pt>
              <c:pt idx="33">
                <c:v>127.04779718232999</c:v>
              </c:pt>
              <c:pt idx="34">
                <c:v>7793.0117148801819</c:v>
              </c:pt>
              <c:pt idx="35">
                <c:v>-1753.7853637094995</c:v>
              </c:pt>
              <c:pt idx="36">
                <c:v>-3635.9735382939125</c:v>
              </c:pt>
              <c:pt idx="37">
                <c:v>-2915.2075849655043</c:v>
              </c:pt>
              <c:pt idx="38">
                <c:v>-2100.632700713224</c:v>
              </c:pt>
              <c:pt idx="39">
                <c:v>-1472.5261046844439</c:v>
              </c:pt>
              <c:pt idx="40">
                <c:v>1653.6764706139377</c:v>
              </c:pt>
              <c:pt idx="41">
                <c:v>1725.3444630229528</c:v>
              </c:pt>
              <c:pt idx="42">
                <c:v>918.32014022077715</c:v>
              </c:pt>
              <c:pt idx="43">
                <c:v>811.40128269292063</c:v>
              </c:pt>
              <c:pt idx="44">
                <c:v>1745.3286659670946</c:v>
              </c:pt>
              <c:pt idx="45">
                <c:v>-695.92263389677669</c:v>
              </c:pt>
              <c:pt idx="46">
                <c:v>-887.14548915511659</c:v>
              </c:pt>
              <c:pt idx="47">
                <c:v>-11595.674084003873</c:v>
              </c:pt>
              <c:pt idx="48">
                <c:v>92.151816958150903</c:v>
              </c:pt>
              <c:pt idx="49">
                <c:v>686.81729499584685</c:v>
              </c:pt>
              <c:pt idx="50">
                <c:v>-875.424782099808</c:v>
              </c:pt>
              <c:pt idx="51">
                <c:v>1022.6513550410793</c:v>
              </c:pt>
              <c:pt idx="52">
                <c:v>1319.3045150794671</c:v>
              </c:pt>
              <c:pt idx="53">
                <c:v>-5970.3419248513819</c:v>
              </c:pt>
              <c:pt idx="54">
                <c:v>661.84143447844667</c:v>
              </c:pt>
              <c:pt idx="55">
                <c:v>-1421.5240013729544</c:v>
              </c:pt>
              <c:pt idx="56">
                <c:v>-963.6270912841992</c:v>
              </c:pt>
              <c:pt idx="57">
                <c:v>-2686.7026387479505</c:v>
              </c:pt>
              <c:pt idx="58">
                <c:v>542.34840325896198</c:v>
              </c:pt>
              <c:pt idx="59">
                <c:v>-294.0568984781994</c:v>
              </c:pt>
              <c:pt idx="60">
                <c:v>-2533.2231289498195</c:v>
              </c:pt>
              <c:pt idx="61">
                <c:v>1334.4652940125115</c:v>
              </c:pt>
              <c:pt idx="62">
                <c:v>-579.95798518090214</c:v>
              </c:pt>
              <c:pt idx="63">
                <c:v>-530.40428264794309</c:v>
              </c:pt>
              <c:pt idx="64">
                <c:v>-240.79117392811486</c:v>
              </c:pt>
              <c:pt idx="65">
                <c:v>17181.07270774788</c:v>
              </c:pt>
              <c:pt idx="66">
                <c:v>-914.37492479751381</c:v>
              </c:pt>
              <c:pt idx="67">
                <c:v>1578.3167756711634</c:v>
              </c:pt>
              <c:pt idx="68">
                <c:v>77.589350553625536</c:v>
              </c:pt>
              <c:pt idx="69">
                <c:v>-1800.0188963632918</c:v>
              </c:pt>
              <c:pt idx="70">
                <c:v>-1990.7947766572865</c:v>
              </c:pt>
              <c:pt idx="71">
                <c:v>-1096.8381288992396</c:v>
              </c:pt>
              <c:pt idx="72">
                <c:v>1183.4129082983138</c:v>
              </c:pt>
              <c:pt idx="73">
                <c:v>-93.582616221147873</c:v>
              </c:pt>
              <c:pt idx="74">
                <c:v>5247.3128986093216</c:v>
              </c:pt>
              <c:pt idx="75">
                <c:v>-2530.936706976589</c:v>
              </c:pt>
              <c:pt idx="76">
                <c:v>313.7451289107064</c:v>
              </c:pt>
              <c:pt idx="77">
                <c:v>230.1724539112447</c:v>
              </c:pt>
              <c:pt idx="78">
                <c:v>1047.962572789361</c:v>
              </c:pt>
              <c:pt idx="79">
                <c:v>-713.61634073503672</c:v>
              </c:pt>
              <c:pt idx="80">
                <c:v>-354.24888171540351</c:v>
              </c:pt>
              <c:pt idx="81">
                <c:v>21.163272839025012</c:v>
              </c:pt>
              <c:pt idx="82">
                <c:v>1957.0303089462959</c:v>
              </c:pt>
              <c:pt idx="83">
                <c:v>-12884.347053157533</c:v>
              </c:pt>
              <c:pt idx="84">
                <c:v>-7914.5655202366597</c:v>
              </c:pt>
              <c:pt idx="85">
                <c:v>2002.0073435885297</c:v>
              </c:pt>
              <c:pt idx="86">
                <c:v>-166.66603286654095</c:v>
              </c:pt>
              <c:pt idx="87">
                <c:v>-8443.894217178984</c:v>
              </c:pt>
              <c:pt idx="88">
                <c:v>-518.58768166708001</c:v>
              </c:pt>
              <c:pt idx="89">
                <c:v>-25793.703478432581</c:v>
              </c:pt>
              <c:pt idx="90">
                <c:v>5503.872743750142</c:v>
              </c:pt>
              <c:pt idx="91">
                <c:v>427.71174745759618</c:v>
              </c:pt>
              <c:pt idx="92">
                <c:v>-4357.440328629631</c:v>
              </c:pt>
              <c:pt idx="93">
                <c:v>-2219.9267856086617</c:v>
              </c:pt>
              <c:pt idx="94">
                <c:v>318.02535705723449</c:v>
              </c:pt>
              <c:pt idx="95">
                <c:v>-441.95555353246891</c:v>
              </c:pt>
              <c:pt idx="96">
                <c:v>-280.70952604843842</c:v>
              </c:pt>
              <c:pt idx="97">
                <c:v>706.93136479126588</c:v>
              </c:pt>
              <c:pt idx="98">
                <c:v>368.34070132756801</c:v>
              </c:pt>
              <c:pt idx="99">
                <c:v>-2247.4073182401462</c:v>
              </c:pt>
              <c:pt idx="100">
                <c:v>1852.2541737129739</c:v>
              </c:pt>
              <c:pt idx="101">
                <c:v>-282.05834950826943</c:v>
              </c:pt>
              <c:pt idx="102">
                <c:v>-1025.5234603249273</c:v>
              </c:pt>
              <c:pt idx="103">
                <c:v>-2298.0732398654691</c:v>
              </c:pt>
              <c:pt idx="104">
                <c:v>966.70818134414912</c:v>
              </c:pt>
              <c:pt idx="105">
                <c:v>-3666.4323924062046</c:v>
              </c:pt>
              <c:pt idx="106">
                <c:v>-4343.2837899727374</c:v>
              </c:pt>
              <c:pt idx="107">
                <c:v>1238.1410044260249</c:v>
              </c:pt>
              <c:pt idx="108">
                <c:v>8629.4224610947385</c:v>
              </c:pt>
              <c:pt idx="109">
                <c:v>2061.1816536148308</c:v>
              </c:pt>
              <c:pt idx="110">
                <c:v>1210.569200891583</c:v>
              </c:pt>
              <c:pt idx="111">
                <c:v>2102.217398011866</c:v>
              </c:pt>
              <c:pt idx="112">
                <c:v>-3135.8062627588242</c:v>
              </c:pt>
              <c:pt idx="113">
                <c:v>161.91264527504222</c:v>
              </c:pt>
              <c:pt idx="114">
                <c:v>-2379.6789251148184</c:v>
              </c:pt>
              <c:pt idx="115">
                <c:v>-18176.588764701119</c:v>
              </c:pt>
              <c:pt idx="116">
                <c:v>-9197.6007102840431</c:v>
              </c:pt>
              <c:pt idx="117">
                <c:v>-1726.8102324308993</c:v>
              </c:pt>
              <c:pt idx="118">
                <c:v>760.38307993226681</c:v>
              </c:pt>
              <c:pt idx="119">
                <c:v>2029.137343452742</c:v>
              </c:pt>
              <c:pt idx="120">
                <c:v>341.37366577565376</c:v>
              </c:pt>
              <c:pt idx="121">
                <c:v>-6618.8930761159772</c:v>
              </c:pt>
              <c:pt idx="122">
                <c:v>319.11729339332123</c:v>
              </c:pt>
              <c:pt idx="123">
                <c:v>3312.2473067221035</c:v>
              </c:pt>
              <c:pt idx="124">
                <c:v>-842.13852918576231</c:v>
              </c:pt>
              <c:pt idx="125">
                <c:v>890.84192545443614</c:v>
              </c:pt>
              <c:pt idx="126">
                <c:v>465.74033459599741</c:v>
              </c:pt>
              <c:pt idx="127">
                <c:v>6407.0555567769279</c:v>
              </c:pt>
              <c:pt idx="128">
                <c:v>182.26321411150275</c:v>
              </c:pt>
              <c:pt idx="129">
                <c:v>78.092297552881064</c:v>
              </c:pt>
              <c:pt idx="130">
                <c:v>-656.49152923583461</c:v>
              </c:pt>
              <c:pt idx="131">
                <c:v>-404.52606753084956</c:v>
              </c:pt>
              <c:pt idx="132">
                <c:v>173.92948872830266</c:v>
              </c:pt>
              <c:pt idx="133">
                <c:v>363.51923496672953</c:v>
              </c:pt>
              <c:pt idx="134">
                <c:v>-4713.6287739078507</c:v>
              </c:pt>
              <c:pt idx="135">
                <c:v>823.83996367893837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68-4D25-935F-3CC8E8892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68560"/>
        <c:axId val="754968952"/>
      </c:scatterChart>
      <c:valAx>
        <c:axId val="75496856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TTM_Rev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68952"/>
        <c:crossesAt val="-40000"/>
        <c:crossBetween val="midCat"/>
      </c:valAx>
      <c:valAx>
        <c:axId val="7549689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68560"/>
        <c:crossesAt val="0"/>
        <c:crossBetween val="midCat"/>
      </c:valAx>
      <c:spPr>
        <a:ln w="6350">
          <a:solidFill>
            <a:srgbClr val="808080"/>
          </a:solidFill>
          <a:prstDash val="solid"/>
        </a:ln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3F3"/>
    </a:solidFill>
    <a:ln w="6350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 Growth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Sample'!$D$2:$D$121</c:f>
              <c:numCache>
                <c:formatCode>#,##0.0_);\(#,##0.0\);0.0_);@_)</c:formatCode>
                <c:ptCount val="120"/>
                <c:pt idx="0">
                  <c:v>1.0939254096816726</c:v>
                </c:pt>
                <c:pt idx="1">
                  <c:v>0.36518189524897715</c:v>
                </c:pt>
                <c:pt idx="2">
                  <c:v>2.5665012608801829E-2</c:v>
                </c:pt>
                <c:pt idx="3" formatCode="0.0%_);\(0.0%\)">
                  <c:v>0.18481063775957018</c:v>
                </c:pt>
                <c:pt idx="4" formatCode="0.0%_);\(0.0%\)">
                  <c:v>0.32427403147904221</c:v>
                </c:pt>
                <c:pt idx="5">
                  <c:v>0.12643285236175972</c:v>
                </c:pt>
                <c:pt idx="6">
                  <c:v>3.6360003995604906E-2</c:v>
                </c:pt>
                <c:pt idx="7" formatCode="0.0%_);\(0.0%\)">
                  <c:v>6.3581033618146598E-2</c:v>
                </c:pt>
                <c:pt idx="8" formatCode="0.0%_);\(0.0%\)">
                  <c:v>0.28482204336323713</c:v>
                </c:pt>
                <c:pt idx="9" formatCode="0.0%_);\(0.0%\)">
                  <c:v>0.33777285869172391</c:v>
                </c:pt>
                <c:pt idx="10" formatCode="0.0%_);\(0.0%\)">
                  <c:v>0.76024916182035529</c:v>
                </c:pt>
                <c:pt idx="11" formatCode="0.0%_);\(0.0%\)">
                  <c:v>0.25282277859597468</c:v>
                </c:pt>
                <c:pt idx="12" formatCode="0.0%_);\(0.0%\)">
                  <c:v>6.0124762155143952E-2</c:v>
                </c:pt>
                <c:pt idx="13">
                  <c:v>-3.982098141349466E-2</c:v>
                </c:pt>
                <c:pt idx="14" formatCode="0.0%_);\(0.0%\)">
                  <c:v>0.21536079842022415</c:v>
                </c:pt>
                <c:pt idx="15" formatCode="0.0%_);\(0.0%\)">
                  <c:v>0.39882973076400785</c:v>
                </c:pt>
                <c:pt idx="16" formatCode="0.0%_);\(0.0%\)">
                  <c:v>0.44355718873420802</c:v>
                </c:pt>
                <c:pt idx="17">
                  <c:v>0.21000344730326859</c:v>
                </c:pt>
                <c:pt idx="18" formatCode="0.0%_);\(0.0%\)">
                  <c:v>0.56704682863946054</c:v>
                </c:pt>
                <c:pt idx="19" formatCode="0.0%_);\(0.0%\)">
                  <c:v>7.4866249518044548E-2</c:v>
                </c:pt>
                <c:pt idx="20" formatCode="0.0%_);\(0.0%\)">
                  <c:v>0.12118158993992911</c:v>
                </c:pt>
                <c:pt idx="21" formatCode="0.0%_);\(0.0%\)">
                  <c:v>0.13434688178715493</c:v>
                </c:pt>
                <c:pt idx="22" formatCode="0.0%_);\(0.0%\)">
                  <c:v>7.1619985310756862E-2</c:v>
                </c:pt>
                <c:pt idx="23">
                  <c:v>0.20755124106546718</c:v>
                </c:pt>
                <c:pt idx="24">
                  <c:v>8.4287875513293642E-3</c:v>
                </c:pt>
                <c:pt idx="25" formatCode="0.0%_);\(0.0%\)">
                  <c:v>0.18236074557512727</c:v>
                </c:pt>
                <c:pt idx="26" formatCode="0.0%_);\(0.0%\)">
                  <c:v>0.25131331930295331</c:v>
                </c:pt>
                <c:pt idx="27" formatCode="0.0%_);\(0.0%\)">
                  <c:v>0.13407566857822273</c:v>
                </c:pt>
                <c:pt idx="28" formatCode="0.0%_);\(0.0%\)">
                  <c:v>0.11455611954642619</c:v>
                </c:pt>
                <c:pt idx="29">
                  <c:v>1.4443445708518534</c:v>
                </c:pt>
                <c:pt idx="30" formatCode="0.0%_);\(0.0%\)">
                  <c:v>0.20546846268667451</c:v>
                </c:pt>
                <c:pt idx="31">
                  <c:v>0.11687126928708191</c:v>
                </c:pt>
                <c:pt idx="32">
                  <c:v>7.7772521897988778E-2</c:v>
                </c:pt>
                <c:pt idx="33" formatCode="0.0%_);\(0.0%\)">
                  <c:v>0.21729844335835513</c:v>
                </c:pt>
                <c:pt idx="34" formatCode="0.0%_);\(0.0%\)">
                  <c:v>0.17806318035514068</c:v>
                </c:pt>
                <c:pt idx="35" formatCode="0.0%_);\(0.0%\)">
                  <c:v>0.52388552100329933</c:v>
                </c:pt>
                <c:pt idx="36" formatCode="0.0%_);\(0.0%\)">
                  <c:v>0.31519733798005456</c:v>
                </c:pt>
                <c:pt idx="37">
                  <c:v>0.13566846010258682</c:v>
                </c:pt>
                <c:pt idx="38">
                  <c:v>4.5909889906875501E-2</c:v>
                </c:pt>
                <c:pt idx="39" formatCode="0.0%_);\(0.0%\)">
                  <c:v>0.29012158698208257</c:v>
                </c:pt>
                <c:pt idx="40" formatCode="0.0%_);\(0.0%\)">
                  <c:v>0.28899937720859659</c:v>
                </c:pt>
                <c:pt idx="41" formatCode="0.0%_);\(0.0%\)">
                  <c:v>7.2605999763788898E-2</c:v>
                </c:pt>
                <c:pt idx="42" formatCode="0.0%_);\(0.0%\)">
                  <c:v>0.21314041853990284</c:v>
                </c:pt>
                <c:pt idx="43">
                  <c:v>-3.2419882822799839E-2</c:v>
                </c:pt>
                <c:pt idx="44" formatCode="0.0%_);\(0.0%\)">
                  <c:v>0.10840677397719656</c:v>
                </c:pt>
                <c:pt idx="45" formatCode="0.0%_);\(0.0%\)">
                  <c:v>-1.180070437124503E-2</c:v>
                </c:pt>
                <c:pt idx="46" formatCode="0.0%_);\(0.0%\)">
                  <c:v>6.989213197969546E-2</c:v>
                </c:pt>
                <c:pt idx="47" formatCode="0.0%_);\(0.0%\)">
                  <c:v>0.1762724303997889</c:v>
                </c:pt>
                <c:pt idx="48" formatCode="0.0%_);\(0.0%\)">
                  <c:v>0.27870379794405276</c:v>
                </c:pt>
                <c:pt idx="49" formatCode="0.0%_);\(0.0%\)">
                  <c:v>0.32675608348697449</c:v>
                </c:pt>
                <c:pt idx="50" formatCode="0.0%_);\(0.0%\)">
                  <c:v>9.2588012202160064E-2</c:v>
                </c:pt>
                <c:pt idx="51">
                  <c:v>0.19284075768190023</c:v>
                </c:pt>
                <c:pt idx="52" formatCode="0.0%_);\(0.0%\)">
                  <c:v>-1.4085207919166232E-2</c:v>
                </c:pt>
                <c:pt idx="53" formatCode="0.0%_);\(0.0%\)">
                  <c:v>8.9842079791757845E-2</c:v>
                </c:pt>
                <c:pt idx="54" formatCode="0.0%_);\(0.0%\)">
                  <c:v>7.5705500520764524E-2</c:v>
                </c:pt>
                <c:pt idx="55" formatCode="0.0%_);\(0.0%\)">
                  <c:v>0.17218253183859034</c:v>
                </c:pt>
                <c:pt idx="56">
                  <c:v>0.39676325190343875</c:v>
                </c:pt>
                <c:pt idx="57" formatCode="0.0%_);\(0.0%\)">
                  <c:v>0.2349013248079701</c:v>
                </c:pt>
                <c:pt idx="58" formatCode="0.0%_);\(0.0%\)">
                  <c:v>7.4856765799364622E-2</c:v>
                </c:pt>
                <c:pt idx="59" formatCode="0.0%_);\(0.0%\)">
                  <c:v>0.17472622601444865</c:v>
                </c:pt>
                <c:pt idx="60" formatCode="0.0%_);\(0.0%\)">
                  <c:v>0.14021314793477901</c:v>
                </c:pt>
                <c:pt idx="61">
                  <c:v>8.9157738796050046E-2</c:v>
                </c:pt>
                <c:pt idx="62" formatCode="0.0%_);\(0.0%\)">
                  <c:v>0.32774285993421692</c:v>
                </c:pt>
                <c:pt idx="63" formatCode="0.0%_);\(0.0%\)">
                  <c:v>0.3814239960581427</c:v>
                </c:pt>
                <c:pt idx="64" formatCode="0.0%_);\(0.0%\)">
                  <c:v>0.10723573897272698</c:v>
                </c:pt>
                <c:pt idx="65">
                  <c:v>4.8298222232614041E-2</c:v>
                </c:pt>
                <c:pt idx="66" formatCode="0.0%_);\(0.0%\)">
                  <c:v>0.31887370772507673</c:v>
                </c:pt>
                <c:pt idx="67" formatCode="0.0%_);\(0.0%\)">
                  <c:v>6.44086484290749E-2</c:v>
                </c:pt>
                <c:pt idx="68" formatCode="0.0%_);\(0.0%\)">
                  <c:v>0.18951518188509064</c:v>
                </c:pt>
                <c:pt idx="69" formatCode="0.0%_);\(0.0%\)">
                  <c:v>0.30594599654365151</c:v>
                </c:pt>
                <c:pt idx="70" formatCode="0.0%_);\(0.0%\)">
                  <c:v>0.18090878735600224</c:v>
                </c:pt>
                <c:pt idx="71" formatCode="0.0%_);\(0.0%\)">
                  <c:v>9.8193444027594667E-2</c:v>
                </c:pt>
                <c:pt idx="72" formatCode="0.0%_);\(0.0%\)">
                  <c:v>9.5959012522825571E-2</c:v>
                </c:pt>
                <c:pt idx="73" formatCode="0.0%_);\(0.0%\)">
                  <c:v>0.11651685176986892</c:v>
                </c:pt>
                <c:pt idx="74" formatCode="0.0%_);\(0.0%\)">
                  <c:v>0.26431414661111607</c:v>
                </c:pt>
                <c:pt idx="75" formatCode="0.0%_);\(0.0%\)">
                  <c:v>1.3954699502491508E-2</c:v>
                </c:pt>
                <c:pt idx="76">
                  <c:v>1.7802077457975241E-2</c:v>
                </c:pt>
                <c:pt idx="77" formatCode="0.0%_);\(0.0%\)">
                  <c:v>3.3148505303760789E-2</c:v>
                </c:pt>
                <c:pt idx="78" formatCode="0.0%_);\(0.0%\)">
                  <c:v>1.3397856210463077E-2</c:v>
                </c:pt>
                <c:pt idx="79" formatCode="0.0%_);\(0.0%\)">
                  <c:v>0.31555089667677128</c:v>
                </c:pt>
                <c:pt idx="80" formatCode="0.0%_);\(0.0%\)">
                  <c:v>0.15533940728225715</c:v>
                </c:pt>
                <c:pt idx="81" formatCode="0.0%_);\(0.0%\)">
                  <c:v>0.20237266299744738</c:v>
                </c:pt>
                <c:pt idx="82" formatCode="0.0%_);\(0.0%\)">
                  <c:v>8.4931082781860345E-2</c:v>
                </c:pt>
                <c:pt idx="83">
                  <c:v>3.4475093708797866E-2</c:v>
                </c:pt>
                <c:pt idx="84" formatCode="0.0%_);\(0.0%\)">
                  <c:v>0.1851860649785193</c:v>
                </c:pt>
                <c:pt idx="85" formatCode="0.0%_);\(0.0%\)">
                  <c:v>2.8465388663426294E-2</c:v>
                </c:pt>
                <c:pt idx="86" formatCode="0.0%_);\(0.0%\)">
                  <c:v>0.20340544504430613</c:v>
                </c:pt>
                <c:pt idx="87">
                  <c:v>0.35823144628240677</c:v>
                </c:pt>
                <c:pt idx="88" formatCode="0.0%_);\(0.0%\)">
                  <c:v>8.1155047470734543E-2</c:v>
                </c:pt>
                <c:pt idx="89" formatCode="0.0%_);\(0.0%\)">
                  <c:v>6.3792419977218628E-2</c:v>
                </c:pt>
                <c:pt idx="90" formatCode="0.0%_);\(0.0%\)">
                  <c:v>0.23761000627341433</c:v>
                </c:pt>
                <c:pt idx="91" formatCode="0.0%_);\(0.0%\)">
                  <c:v>0.11360512866980788</c:v>
                </c:pt>
                <c:pt idx="92" formatCode="0.0%_);\(0.0%\)">
                  <c:v>7.2713000882189682E-2</c:v>
                </c:pt>
                <c:pt idx="93" formatCode="0.0%_);\(0.0%\)">
                  <c:v>4.7487300909792252E-2</c:v>
                </c:pt>
                <c:pt idx="94" formatCode="0.0%_);\(0.0%\)">
                  <c:v>0.3669350534706135</c:v>
                </c:pt>
                <c:pt idx="95" formatCode="0.0%_);\(0.0%\)">
                  <c:v>0.2188899261151187</c:v>
                </c:pt>
                <c:pt idx="96" formatCode="0.0%_);\(0.0%\)">
                  <c:v>0.25507824501493381</c:v>
                </c:pt>
                <c:pt idx="97" formatCode="0.0%_);\(0.0%\)">
                  <c:v>0.24618641590165691</c:v>
                </c:pt>
                <c:pt idx="98" formatCode="0.0%_);\(0.0%\)">
                  <c:v>0.17074887275201789</c:v>
                </c:pt>
                <c:pt idx="99">
                  <c:v>0.34531610141587099</c:v>
                </c:pt>
                <c:pt idx="100" formatCode="0.0%_);\(0.0%\)">
                  <c:v>0.16425784080600758</c:v>
                </c:pt>
                <c:pt idx="101" formatCode="0.0%_);\(0.0%\)">
                  <c:v>0.18003272596659103</c:v>
                </c:pt>
                <c:pt idx="102" formatCode="0.0%_);\(0.0%\)">
                  <c:v>2.540134236457936E-2</c:v>
                </c:pt>
                <c:pt idx="103" formatCode="0.0%_);\(0.0%\)">
                  <c:v>0.21665138383569471</c:v>
                </c:pt>
                <c:pt idx="104" formatCode="0.0%_);\(0.0%\)">
                  <c:v>0.21456790793125591</c:v>
                </c:pt>
                <c:pt idx="105">
                  <c:v>0.1109023118563639</c:v>
                </c:pt>
                <c:pt idx="106" formatCode="0.0%_);\(0.0%\)">
                  <c:v>2.8701272821758383E-2</c:v>
                </c:pt>
                <c:pt idx="107" formatCode="0.0%_);\(0.0%\)">
                  <c:v>0.17939844250499792</c:v>
                </c:pt>
                <c:pt idx="108" formatCode="0.0%_);\(0.0%\)">
                  <c:v>4.5615783060939163E-2</c:v>
                </c:pt>
                <c:pt idx="109">
                  <c:v>6.0804126625211952E-2</c:v>
                </c:pt>
                <c:pt idx="110" formatCode="0.0%_);\(0.0%\)">
                  <c:v>4.5144101474923204E-3</c:v>
                </c:pt>
                <c:pt idx="111" formatCode="0.0%_);\(0.0%\)">
                  <c:v>3.3457797796119682E-2</c:v>
                </c:pt>
                <c:pt idx="112" formatCode="0.0%_);\(0.0%\)">
                  <c:v>0.24470915467408383</c:v>
                </c:pt>
                <c:pt idx="113" formatCode="0.0%_);\(0.0%\)">
                  <c:v>0.19889173489578238</c:v>
                </c:pt>
                <c:pt idx="114" formatCode="0.0%_);\(0.0%\)">
                  <c:v>8.8234917900679388E-2</c:v>
                </c:pt>
                <c:pt idx="115" formatCode="0.0%_);\(0.0%\)">
                  <c:v>0.27187065021134593</c:v>
                </c:pt>
                <c:pt idx="116" formatCode="0.0%_);\(0.0%\)">
                  <c:v>1.003082767454107</c:v>
                </c:pt>
                <c:pt idx="117" formatCode="0.0%_);\(0.0%\)">
                  <c:v>0.24844386259407103</c:v>
                </c:pt>
                <c:pt idx="118" formatCode="0.0%_);\(0.0%\)">
                  <c:v>8.0987787740784078E-2</c:v>
                </c:pt>
                <c:pt idx="119">
                  <c:v>0.10785176133707775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0E5-4A98-B181-E13E3686A2A7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Sample'!$D$2:$D$121</c:f>
              <c:numCache>
                <c:formatCode>#,##0.0_);\(#,##0.0\);0.0_);@_)</c:formatCode>
                <c:ptCount val="120"/>
                <c:pt idx="0">
                  <c:v>1.0939254096816726</c:v>
                </c:pt>
                <c:pt idx="1">
                  <c:v>0.36518189524897715</c:v>
                </c:pt>
                <c:pt idx="2">
                  <c:v>2.5665012608801829E-2</c:v>
                </c:pt>
                <c:pt idx="3" formatCode="0.0%_);\(0.0%\)">
                  <c:v>0.18481063775957018</c:v>
                </c:pt>
                <c:pt idx="4" formatCode="0.0%_);\(0.0%\)">
                  <c:v>0.32427403147904221</c:v>
                </c:pt>
                <c:pt idx="5">
                  <c:v>0.12643285236175972</c:v>
                </c:pt>
                <c:pt idx="6">
                  <c:v>3.6360003995604906E-2</c:v>
                </c:pt>
                <c:pt idx="7" formatCode="0.0%_);\(0.0%\)">
                  <c:v>6.3581033618146598E-2</c:v>
                </c:pt>
                <c:pt idx="8" formatCode="0.0%_);\(0.0%\)">
                  <c:v>0.28482204336323713</c:v>
                </c:pt>
                <c:pt idx="9" formatCode="0.0%_);\(0.0%\)">
                  <c:v>0.33777285869172391</c:v>
                </c:pt>
                <c:pt idx="10" formatCode="0.0%_);\(0.0%\)">
                  <c:v>0.76024916182035529</c:v>
                </c:pt>
                <c:pt idx="11" formatCode="0.0%_);\(0.0%\)">
                  <c:v>0.25282277859597468</c:v>
                </c:pt>
                <c:pt idx="12" formatCode="0.0%_);\(0.0%\)">
                  <c:v>6.0124762155143952E-2</c:v>
                </c:pt>
                <c:pt idx="13">
                  <c:v>-3.982098141349466E-2</c:v>
                </c:pt>
                <c:pt idx="14" formatCode="0.0%_);\(0.0%\)">
                  <c:v>0.21536079842022415</c:v>
                </c:pt>
                <c:pt idx="15" formatCode="0.0%_);\(0.0%\)">
                  <c:v>0.39882973076400785</c:v>
                </c:pt>
                <c:pt idx="16" formatCode="0.0%_);\(0.0%\)">
                  <c:v>0.44355718873420802</c:v>
                </c:pt>
                <c:pt idx="17">
                  <c:v>0.21000344730326859</c:v>
                </c:pt>
                <c:pt idx="18" formatCode="0.0%_);\(0.0%\)">
                  <c:v>0.56704682863946054</c:v>
                </c:pt>
                <c:pt idx="19" formatCode="0.0%_);\(0.0%\)">
                  <c:v>7.4866249518044548E-2</c:v>
                </c:pt>
                <c:pt idx="20" formatCode="0.0%_);\(0.0%\)">
                  <c:v>0.12118158993992911</c:v>
                </c:pt>
                <c:pt idx="21" formatCode="0.0%_);\(0.0%\)">
                  <c:v>0.13434688178715493</c:v>
                </c:pt>
                <c:pt idx="22" formatCode="0.0%_);\(0.0%\)">
                  <c:v>7.1619985310756862E-2</c:v>
                </c:pt>
                <c:pt idx="23">
                  <c:v>0.20755124106546718</c:v>
                </c:pt>
                <c:pt idx="24">
                  <c:v>8.4287875513293642E-3</c:v>
                </c:pt>
                <c:pt idx="25" formatCode="0.0%_);\(0.0%\)">
                  <c:v>0.18236074557512727</c:v>
                </c:pt>
                <c:pt idx="26" formatCode="0.0%_);\(0.0%\)">
                  <c:v>0.25131331930295331</c:v>
                </c:pt>
                <c:pt idx="27" formatCode="0.0%_);\(0.0%\)">
                  <c:v>0.13407566857822273</c:v>
                </c:pt>
                <c:pt idx="28" formatCode="0.0%_);\(0.0%\)">
                  <c:v>0.11455611954642619</c:v>
                </c:pt>
                <c:pt idx="29">
                  <c:v>1.4443445708518534</c:v>
                </c:pt>
                <c:pt idx="30" formatCode="0.0%_);\(0.0%\)">
                  <c:v>0.20546846268667451</c:v>
                </c:pt>
                <c:pt idx="31">
                  <c:v>0.11687126928708191</c:v>
                </c:pt>
                <c:pt idx="32">
                  <c:v>7.7772521897988778E-2</c:v>
                </c:pt>
                <c:pt idx="33" formatCode="0.0%_);\(0.0%\)">
                  <c:v>0.21729844335835513</c:v>
                </c:pt>
                <c:pt idx="34" formatCode="0.0%_);\(0.0%\)">
                  <c:v>0.17806318035514068</c:v>
                </c:pt>
                <c:pt idx="35" formatCode="0.0%_);\(0.0%\)">
                  <c:v>0.52388552100329933</c:v>
                </c:pt>
                <c:pt idx="36" formatCode="0.0%_);\(0.0%\)">
                  <c:v>0.31519733798005456</c:v>
                </c:pt>
                <c:pt idx="37">
                  <c:v>0.13566846010258682</c:v>
                </c:pt>
                <c:pt idx="38">
                  <c:v>4.5909889906875501E-2</c:v>
                </c:pt>
                <c:pt idx="39" formatCode="0.0%_);\(0.0%\)">
                  <c:v>0.29012158698208257</c:v>
                </c:pt>
                <c:pt idx="40" formatCode="0.0%_);\(0.0%\)">
                  <c:v>0.28899937720859659</c:v>
                </c:pt>
                <c:pt idx="41" formatCode="0.0%_);\(0.0%\)">
                  <c:v>7.2605999763788898E-2</c:v>
                </c:pt>
                <c:pt idx="42" formatCode="0.0%_);\(0.0%\)">
                  <c:v>0.21314041853990284</c:v>
                </c:pt>
                <c:pt idx="43">
                  <c:v>-3.2419882822799839E-2</c:v>
                </c:pt>
                <c:pt idx="44" formatCode="0.0%_);\(0.0%\)">
                  <c:v>0.10840677397719656</c:v>
                </c:pt>
                <c:pt idx="45" formatCode="0.0%_);\(0.0%\)">
                  <c:v>-1.180070437124503E-2</c:v>
                </c:pt>
                <c:pt idx="46" formatCode="0.0%_);\(0.0%\)">
                  <c:v>6.989213197969546E-2</c:v>
                </c:pt>
                <c:pt idx="47" formatCode="0.0%_);\(0.0%\)">
                  <c:v>0.1762724303997889</c:v>
                </c:pt>
                <c:pt idx="48" formatCode="0.0%_);\(0.0%\)">
                  <c:v>0.27870379794405276</c:v>
                </c:pt>
                <c:pt idx="49" formatCode="0.0%_);\(0.0%\)">
                  <c:v>0.32675608348697449</c:v>
                </c:pt>
                <c:pt idx="50" formatCode="0.0%_);\(0.0%\)">
                  <c:v>9.2588012202160064E-2</c:v>
                </c:pt>
                <c:pt idx="51">
                  <c:v>0.19284075768190023</c:v>
                </c:pt>
                <c:pt idx="52" formatCode="0.0%_);\(0.0%\)">
                  <c:v>-1.4085207919166232E-2</c:v>
                </c:pt>
                <c:pt idx="53" formatCode="0.0%_);\(0.0%\)">
                  <c:v>8.9842079791757845E-2</c:v>
                </c:pt>
                <c:pt idx="54" formatCode="0.0%_);\(0.0%\)">
                  <c:v>7.5705500520764524E-2</c:v>
                </c:pt>
                <c:pt idx="55" formatCode="0.0%_);\(0.0%\)">
                  <c:v>0.17218253183859034</c:v>
                </c:pt>
                <c:pt idx="56">
                  <c:v>0.39676325190343875</c:v>
                </c:pt>
                <c:pt idx="57" formatCode="0.0%_);\(0.0%\)">
                  <c:v>0.2349013248079701</c:v>
                </c:pt>
                <c:pt idx="58" formatCode="0.0%_);\(0.0%\)">
                  <c:v>7.4856765799364622E-2</c:v>
                </c:pt>
                <c:pt idx="59" formatCode="0.0%_);\(0.0%\)">
                  <c:v>0.17472622601444865</c:v>
                </c:pt>
                <c:pt idx="60" formatCode="0.0%_);\(0.0%\)">
                  <c:v>0.14021314793477901</c:v>
                </c:pt>
                <c:pt idx="61">
                  <c:v>8.9157738796050046E-2</c:v>
                </c:pt>
                <c:pt idx="62" formatCode="0.0%_);\(0.0%\)">
                  <c:v>0.32774285993421692</c:v>
                </c:pt>
                <c:pt idx="63" formatCode="0.0%_);\(0.0%\)">
                  <c:v>0.3814239960581427</c:v>
                </c:pt>
                <c:pt idx="64" formatCode="0.0%_);\(0.0%\)">
                  <c:v>0.10723573897272698</c:v>
                </c:pt>
                <c:pt idx="65">
                  <c:v>4.8298222232614041E-2</c:v>
                </c:pt>
                <c:pt idx="66" formatCode="0.0%_);\(0.0%\)">
                  <c:v>0.31887370772507673</c:v>
                </c:pt>
                <c:pt idx="67" formatCode="0.0%_);\(0.0%\)">
                  <c:v>6.44086484290749E-2</c:v>
                </c:pt>
                <c:pt idx="68" formatCode="0.0%_);\(0.0%\)">
                  <c:v>0.18951518188509064</c:v>
                </c:pt>
                <c:pt idx="69" formatCode="0.0%_);\(0.0%\)">
                  <c:v>0.30594599654365151</c:v>
                </c:pt>
                <c:pt idx="70" formatCode="0.0%_);\(0.0%\)">
                  <c:v>0.18090878735600224</c:v>
                </c:pt>
                <c:pt idx="71" formatCode="0.0%_);\(0.0%\)">
                  <c:v>9.8193444027594667E-2</c:v>
                </c:pt>
                <c:pt idx="72" formatCode="0.0%_);\(0.0%\)">
                  <c:v>9.5959012522825571E-2</c:v>
                </c:pt>
                <c:pt idx="73" formatCode="0.0%_);\(0.0%\)">
                  <c:v>0.11651685176986892</c:v>
                </c:pt>
                <c:pt idx="74" formatCode="0.0%_);\(0.0%\)">
                  <c:v>0.26431414661111607</c:v>
                </c:pt>
                <c:pt idx="75" formatCode="0.0%_);\(0.0%\)">
                  <c:v>1.3954699502491508E-2</c:v>
                </c:pt>
                <c:pt idx="76">
                  <c:v>1.7802077457975241E-2</c:v>
                </c:pt>
                <c:pt idx="77" formatCode="0.0%_);\(0.0%\)">
                  <c:v>3.3148505303760789E-2</c:v>
                </c:pt>
                <c:pt idx="78" formatCode="0.0%_);\(0.0%\)">
                  <c:v>1.3397856210463077E-2</c:v>
                </c:pt>
                <c:pt idx="79" formatCode="0.0%_);\(0.0%\)">
                  <c:v>0.31555089667677128</c:v>
                </c:pt>
                <c:pt idx="80" formatCode="0.0%_);\(0.0%\)">
                  <c:v>0.15533940728225715</c:v>
                </c:pt>
                <c:pt idx="81" formatCode="0.0%_);\(0.0%\)">
                  <c:v>0.20237266299744738</c:v>
                </c:pt>
                <c:pt idx="82" formatCode="0.0%_);\(0.0%\)">
                  <c:v>8.4931082781860345E-2</c:v>
                </c:pt>
                <c:pt idx="83">
                  <c:v>3.4475093708797866E-2</c:v>
                </c:pt>
                <c:pt idx="84" formatCode="0.0%_);\(0.0%\)">
                  <c:v>0.1851860649785193</c:v>
                </c:pt>
                <c:pt idx="85" formatCode="0.0%_);\(0.0%\)">
                  <c:v>2.8465388663426294E-2</c:v>
                </c:pt>
                <c:pt idx="86" formatCode="0.0%_);\(0.0%\)">
                  <c:v>0.20340544504430613</c:v>
                </c:pt>
                <c:pt idx="87">
                  <c:v>0.35823144628240677</c:v>
                </c:pt>
                <c:pt idx="88" formatCode="0.0%_);\(0.0%\)">
                  <c:v>8.1155047470734543E-2</c:v>
                </c:pt>
                <c:pt idx="89" formatCode="0.0%_);\(0.0%\)">
                  <c:v>6.3792419977218628E-2</c:v>
                </c:pt>
                <c:pt idx="90" formatCode="0.0%_);\(0.0%\)">
                  <c:v>0.23761000627341433</c:v>
                </c:pt>
                <c:pt idx="91" formatCode="0.0%_);\(0.0%\)">
                  <c:v>0.11360512866980788</c:v>
                </c:pt>
                <c:pt idx="92" formatCode="0.0%_);\(0.0%\)">
                  <c:v>7.2713000882189682E-2</c:v>
                </c:pt>
                <c:pt idx="93" formatCode="0.0%_);\(0.0%\)">
                  <c:v>4.7487300909792252E-2</c:v>
                </c:pt>
                <c:pt idx="94" formatCode="0.0%_);\(0.0%\)">
                  <c:v>0.3669350534706135</c:v>
                </c:pt>
                <c:pt idx="95" formatCode="0.0%_);\(0.0%\)">
                  <c:v>0.2188899261151187</c:v>
                </c:pt>
                <c:pt idx="96" formatCode="0.0%_);\(0.0%\)">
                  <c:v>0.25507824501493381</c:v>
                </c:pt>
                <c:pt idx="97" formatCode="0.0%_);\(0.0%\)">
                  <c:v>0.24618641590165691</c:v>
                </c:pt>
                <c:pt idx="98" formatCode="0.0%_);\(0.0%\)">
                  <c:v>0.17074887275201789</c:v>
                </c:pt>
                <c:pt idx="99">
                  <c:v>0.34531610141587099</c:v>
                </c:pt>
                <c:pt idx="100" formatCode="0.0%_);\(0.0%\)">
                  <c:v>0.16425784080600758</c:v>
                </c:pt>
                <c:pt idx="101" formatCode="0.0%_);\(0.0%\)">
                  <c:v>0.18003272596659103</c:v>
                </c:pt>
                <c:pt idx="102" formatCode="0.0%_);\(0.0%\)">
                  <c:v>2.540134236457936E-2</c:v>
                </c:pt>
                <c:pt idx="103" formatCode="0.0%_);\(0.0%\)">
                  <c:v>0.21665138383569471</c:v>
                </c:pt>
                <c:pt idx="104" formatCode="0.0%_);\(0.0%\)">
                  <c:v>0.21456790793125591</c:v>
                </c:pt>
                <c:pt idx="105">
                  <c:v>0.1109023118563639</c:v>
                </c:pt>
                <c:pt idx="106" formatCode="0.0%_);\(0.0%\)">
                  <c:v>2.8701272821758383E-2</c:v>
                </c:pt>
                <c:pt idx="107" formatCode="0.0%_);\(0.0%\)">
                  <c:v>0.17939844250499792</c:v>
                </c:pt>
                <c:pt idx="108" formatCode="0.0%_);\(0.0%\)">
                  <c:v>4.5615783060939163E-2</c:v>
                </c:pt>
                <c:pt idx="109">
                  <c:v>6.0804126625211952E-2</c:v>
                </c:pt>
                <c:pt idx="110" formatCode="0.0%_);\(0.0%\)">
                  <c:v>4.5144101474923204E-3</c:v>
                </c:pt>
                <c:pt idx="111" formatCode="0.0%_);\(0.0%\)">
                  <c:v>3.3457797796119682E-2</c:v>
                </c:pt>
                <c:pt idx="112" formatCode="0.0%_);\(0.0%\)">
                  <c:v>0.24470915467408383</c:v>
                </c:pt>
                <c:pt idx="113" formatCode="0.0%_);\(0.0%\)">
                  <c:v>0.19889173489578238</c:v>
                </c:pt>
                <c:pt idx="114" formatCode="0.0%_);\(0.0%\)">
                  <c:v>8.8234917900679388E-2</c:v>
                </c:pt>
                <c:pt idx="115" formatCode="0.0%_);\(0.0%\)">
                  <c:v>0.27187065021134593</c:v>
                </c:pt>
                <c:pt idx="116" formatCode="0.0%_);\(0.0%\)">
                  <c:v>1.003082767454107</c:v>
                </c:pt>
                <c:pt idx="117" formatCode="0.0%_);\(0.0%\)">
                  <c:v>0.24844386259407103</c:v>
                </c:pt>
                <c:pt idx="118" formatCode="0.0%_);\(0.0%\)">
                  <c:v>8.0987787740784078E-2</c:v>
                </c:pt>
                <c:pt idx="119">
                  <c:v>0.10785176133707775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0E5-4A98-B181-E13E3686A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0520"/>
        <c:axId val="754970912"/>
      </c:scatterChart>
      <c:valAx>
        <c:axId val="75497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 Growth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0912"/>
        <c:crosses val="autoZero"/>
        <c:crossBetween val="midCat"/>
      </c:valAx>
      <c:valAx>
        <c:axId val="754970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0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Sample'!$E$2:$E$121</c:f>
              <c:numCache>
                <c:formatCode>0%</c:formatCode>
                <c:ptCount val="120"/>
                <c:pt idx="0">
                  <c:v>0.41391975074461967</c:v>
                </c:pt>
                <c:pt idx="1">
                  <c:v>0.58609155578489558</c:v>
                </c:pt>
                <c:pt idx="2">
                  <c:v>0.6535019975037103</c:v>
                </c:pt>
                <c:pt idx="3">
                  <c:v>0.68025418110004043</c:v>
                </c:pt>
                <c:pt idx="4">
                  <c:v>0.81234907806795387</c:v>
                </c:pt>
                <c:pt idx="5">
                  <c:v>0.83011981789181555</c:v>
                </c:pt>
                <c:pt idx="6">
                  <c:v>0.5148919555518755</c:v>
                </c:pt>
                <c:pt idx="7">
                  <c:v>0.88264760994686642</c:v>
                </c:pt>
                <c:pt idx="8">
                  <c:v>0.70649098895806062</c:v>
                </c:pt>
                <c:pt idx="9">
                  <c:v>0.66669678352005779</c:v>
                </c:pt>
                <c:pt idx="10">
                  <c:v>0.80511087341464949</c:v>
                </c:pt>
                <c:pt idx="11">
                  <c:v>0.87182577145691786</c:v>
                </c:pt>
                <c:pt idx="12">
                  <c:v>0.87117950854779347</c:v>
                </c:pt>
                <c:pt idx="13">
                  <c:v>0.56622606522251473</c:v>
                </c:pt>
                <c:pt idx="14">
                  <c:v>0.71251830040758768</c:v>
                </c:pt>
                <c:pt idx="15">
                  <c:v>0.78003135531497281</c:v>
                </c:pt>
                <c:pt idx="16">
                  <c:v>0.55167283034571557</c:v>
                </c:pt>
                <c:pt idx="17">
                  <c:v>0.59622677011593583</c:v>
                </c:pt>
                <c:pt idx="18">
                  <c:v>0.86369568575644429</c:v>
                </c:pt>
                <c:pt idx="19">
                  <c:v>0.65626694351170867</c:v>
                </c:pt>
                <c:pt idx="20">
                  <c:v>0.59635545611995044</c:v>
                </c:pt>
                <c:pt idx="21">
                  <c:v>0.71389566349394595</c:v>
                </c:pt>
                <c:pt idx="22">
                  <c:v>0.76438323562474364</c:v>
                </c:pt>
                <c:pt idx="23">
                  <c:v>0.8503453377377399</c:v>
                </c:pt>
                <c:pt idx="24">
                  <c:v>0.77716878910365639</c:v>
                </c:pt>
                <c:pt idx="25">
                  <c:v>0.66590708286343891</c:v>
                </c:pt>
                <c:pt idx="26">
                  <c:v>0.70595174026734853</c:v>
                </c:pt>
                <c:pt idx="27">
                  <c:v>0.55116954899297743</c:v>
                </c:pt>
                <c:pt idx="28">
                  <c:v>0.69230493276187233</c:v>
                </c:pt>
                <c:pt idx="29">
                  <c:v>0.25056812394409728</c:v>
                </c:pt>
                <c:pt idx="30">
                  <c:v>0.72702756269789404</c:v>
                </c:pt>
                <c:pt idx="31">
                  <c:v>0.68128167371624215</c:v>
                </c:pt>
                <c:pt idx="32">
                  <c:v>0.63566967234935934</c:v>
                </c:pt>
                <c:pt idx="33">
                  <c:v>0.74233956395664935</c:v>
                </c:pt>
                <c:pt idx="34">
                  <c:v>0.70365447448971064</c:v>
                </c:pt>
                <c:pt idx="35">
                  <c:v>0.52415945118683227</c:v>
                </c:pt>
                <c:pt idx="36">
                  <c:v>0.70098153174246813</c:v>
                </c:pt>
                <c:pt idx="37">
                  <c:v>0.51478408726353231</c:v>
                </c:pt>
                <c:pt idx="38">
                  <c:v>0.85231386595492098</c:v>
                </c:pt>
                <c:pt idx="39">
                  <c:v>0.71608316536046746</c:v>
                </c:pt>
                <c:pt idx="40">
                  <c:v>0.79280240098719257</c:v>
                </c:pt>
                <c:pt idx="41">
                  <c:v>0.8603991968820125</c:v>
                </c:pt>
                <c:pt idx="42">
                  <c:v>0.68860084305431146</c:v>
                </c:pt>
                <c:pt idx="43">
                  <c:v>0.58941031848887282</c:v>
                </c:pt>
                <c:pt idx="44">
                  <c:v>0.83702213279678073</c:v>
                </c:pt>
                <c:pt idx="45">
                  <c:v>0.78785995442303713</c:v>
                </c:pt>
                <c:pt idx="46">
                  <c:v>0.50090814362927738</c:v>
                </c:pt>
                <c:pt idx="47">
                  <c:v>0.90019708259201003</c:v>
                </c:pt>
                <c:pt idx="48">
                  <c:v>0.83089453283393444</c:v>
                </c:pt>
                <c:pt idx="49">
                  <c:v>0.72801054611815585</c:v>
                </c:pt>
                <c:pt idx="50">
                  <c:v>0.66866135379671465</c:v>
                </c:pt>
                <c:pt idx="51">
                  <c:v>0.85252949591562377</c:v>
                </c:pt>
                <c:pt idx="52">
                  <c:v>0.83030820149922224</c:v>
                </c:pt>
                <c:pt idx="53">
                  <c:v>0.65566369754343934</c:v>
                </c:pt>
                <c:pt idx="54">
                  <c:v>0.73217241692812174</c:v>
                </c:pt>
                <c:pt idx="55">
                  <c:v>0.69293761861751924</c:v>
                </c:pt>
                <c:pt idx="56">
                  <c:v>0.87099917488234413</c:v>
                </c:pt>
                <c:pt idx="57">
                  <c:v>0.49505345881129004</c:v>
                </c:pt>
                <c:pt idx="58">
                  <c:v>0.79773963771628198</c:v>
                </c:pt>
                <c:pt idx="59">
                  <c:v>0.75474664005567371</c:v>
                </c:pt>
                <c:pt idx="60">
                  <c:v>0.85236806652495634</c:v>
                </c:pt>
                <c:pt idx="61">
                  <c:v>0.54081939028252479</c:v>
                </c:pt>
                <c:pt idx="62">
                  <c:v>0.69223629840944378</c:v>
                </c:pt>
                <c:pt idx="63">
                  <c:v>0.86476966442513215</c:v>
                </c:pt>
                <c:pt idx="64">
                  <c:v>0.74643259270702</c:v>
                </c:pt>
                <c:pt idx="65">
                  <c:v>0.79022188481056888</c:v>
                </c:pt>
                <c:pt idx="66">
                  <c:v>0.70741808526214944</c:v>
                </c:pt>
                <c:pt idx="67">
                  <c:v>0.62332135603532324</c:v>
                </c:pt>
                <c:pt idx="68">
                  <c:v>0.76791838483736197</c:v>
                </c:pt>
                <c:pt idx="69">
                  <c:v>0.75349984737580866</c:v>
                </c:pt>
                <c:pt idx="70">
                  <c:v>0.70751016911802767</c:v>
                </c:pt>
                <c:pt idx="71">
                  <c:v>0.89861346901551586</c:v>
                </c:pt>
                <c:pt idx="72">
                  <c:v>0.51518485568527572</c:v>
                </c:pt>
                <c:pt idx="73">
                  <c:v>0.72852385657525642</c:v>
                </c:pt>
                <c:pt idx="74">
                  <c:v>0.80223336455862504</c:v>
                </c:pt>
                <c:pt idx="75">
                  <c:v>0.803981239901987</c:v>
                </c:pt>
                <c:pt idx="76">
                  <c:v>0.8117360266383209</c:v>
                </c:pt>
                <c:pt idx="77">
                  <c:v>0.85486981677917073</c:v>
                </c:pt>
                <c:pt idx="78">
                  <c:v>0.79669143488302041</c:v>
                </c:pt>
                <c:pt idx="79">
                  <c:v>0.76684702958527584</c:v>
                </c:pt>
                <c:pt idx="80">
                  <c:v>0.59195940671389624</c:v>
                </c:pt>
                <c:pt idx="81">
                  <c:v>0.62616458462270208</c:v>
                </c:pt>
                <c:pt idx="82">
                  <c:v>0.56069079800967758</c:v>
                </c:pt>
                <c:pt idx="83">
                  <c:v>0.51473002068741491</c:v>
                </c:pt>
                <c:pt idx="84">
                  <c:v>0.84533496607909919</c:v>
                </c:pt>
                <c:pt idx="85">
                  <c:v>0.84702230782544607</c:v>
                </c:pt>
                <c:pt idx="86">
                  <c:v>0.8709037817895926</c:v>
                </c:pt>
                <c:pt idx="87">
                  <c:v>0.54570361240958798</c:v>
                </c:pt>
                <c:pt idx="88">
                  <c:v>0.78162312134613177</c:v>
                </c:pt>
                <c:pt idx="89">
                  <c:v>0.55141779914388933</c:v>
                </c:pt>
                <c:pt idx="90">
                  <c:v>0.73267809586697963</c:v>
                </c:pt>
                <c:pt idx="91">
                  <c:v>0.65247372236317502</c:v>
                </c:pt>
                <c:pt idx="92">
                  <c:v>0.85330143641298495</c:v>
                </c:pt>
                <c:pt idx="93">
                  <c:v>0.56401542074891919</c:v>
                </c:pt>
                <c:pt idx="94">
                  <c:v>0.83004221347896434</c:v>
                </c:pt>
                <c:pt idx="95">
                  <c:v>0.74036718925317502</c:v>
                </c:pt>
                <c:pt idx="96">
                  <c:v>0.74437778330125193</c:v>
                </c:pt>
                <c:pt idx="97">
                  <c:v>0.762424464362504</c:v>
                </c:pt>
                <c:pt idx="98">
                  <c:v>0.74903642068615961</c:v>
                </c:pt>
                <c:pt idx="99">
                  <c:v>0.66982218315619402</c:v>
                </c:pt>
                <c:pt idx="100">
                  <c:v>0.88006613303762016</c:v>
                </c:pt>
                <c:pt idx="101">
                  <c:v>0.59036668010725346</c:v>
                </c:pt>
                <c:pt idx="102">
                  <c:v>0.71700598229941115</c:v>
                </c:pt>
                <c:pt idx="103">
                  <c:v>0.77642204217040689</c:v>
                </c:pt>
                <c:pt idx="104">
                  <c:v>0.60719161055548021</c:v>
                </c:pt>
                <c:pt idx="105">
                  <c:v>0.71395387976494418</c:v>
                </c:pt>
                <c:pt idx="106">
                  <c:v>0.66204989520726754</c:v>
                </c:pt>
                <c:pt idx="107">
                  <c:v>0.75537864054497039</c:v>
                </c:pt>
                <c:pt idx="108">
                  <c:v>0.55351752109061769</c:v>
                </c:pt>
                <c:pt idx="109">
                  <c:v>0.5408246156655846</c:v>
                </c:pt>
                <c:pt idx="110">
                  <c:v>0.57631465170524854</c:v>
                </c:pt>
                <c:pt idx="111">
                  <c:v>0.89545407388358411</c:v>
                </c:pt>
                <c:pt idx="112">
                  <c:v>0.6194763558189732</c:v>
                </c:pt>
                <c:pt idx="113">
                  <c:v>0.60480442215913743</c:v>
                </c:pt>
                <c:pt idx="114">
                  <c:v>0.666298567071818</c:v>
                </c:pt>
                <c:pt idx="115">
                  <c:v>0.63627342087059102</c:v>
                </c:pt>
                <c:pt idx="116">
                  <c:v>0.4120739852790079</c:v>
                </c:pt>
                <c:pt idx="117">
                  <c:v>0.83627025868933325</c:v>
                </c:pt>
                <c:pt idx="118">
                  <c:v>0.84096872684757851</c:v>
                </c:pt>
                <c:pt idx="119">
                  <c:v>0.32237014296227734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2C6-4ADD-9568-F03156EE0B67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Sample'!$E$2:$E$121</c:f>
              <c:numCache>
                <c:formatCode>0%</c:formatCode>
                <c:ptCount val="120"/>
                <c:pt idx="0">
                  <c:v>0.41391975074461967</c:v>
                </c:pt>
                <c:pt idx="1">
                  <c:v>0.58609155578489558</c:v>
                </c:pt>
                <c:pt idx="2">
                  <c:v>0.6535019975037103</c:v>
                </c:pt>
                <c:pt idx="3">
                  <c:v>0.68025418110004043</c:v>
                </c:pt>
                <c:pt idx="4">
                  <c:v>0.81234907806795387</c:v>
                </c:pt>
                <c:pt idx="5">
                  <c:v>0.83011981789181555</c:v>
                </c:pt>
                <c:pt idx="6">
                  <c:v>0.5148919555518755</c:v>
                </c:pt>
                <c:pt idx="7">
                  <c:v>0.88264760994686642</c:v>
                </c:pt>
                <c:pt idx="8">
                  <c:v>0.70649098895806062</c:v>
                </c:pt>
                <c:pt idx="9">
                  <c:v>0.66669678352005779</c:v>
                </c:pt>
                <c:pt idx="10">
                  <c:v>0.80511087341464949</c:v>
                </c:pt>
                <c:pt idx="11">
                  <c:v>0.87182577145691786</c:v>
                </c:pt>
                <c:pt idx="12">
                  <c:v>0.87117950854779347</c:v>
                </c:pt>
                <c:pt idx="13">
                  <c:v>0.56622606522251473</c:v>
                </c:pt>
                <c:pt idx="14">
                  <c:v>0.71251830040758768</c:v>
                </c:pt>
                <c:pt idx="15">
                  <c:v>0.78003135531497281</c:v>
                </c:pt>
                <c:pt idx="16">
                  <c:v>0.55167283034571557</c:v>
                </c:pt>
                <c:pt idx="17">
                  <c:v>0.59622677011593583</c:v>
                </c:pt>
                <c:pt idx="18">
                  <c:v>0.86369568575644429</c:v>
                </c:pt>
                <c:pt idx="19">
                  <c:v>0.65626694351170867</c:v>
                </c:pt>
                <c:pt idx="20">
                  <c:v>0.59635545611995044</c:v>
                </c:pt>
                <c:pt idx="21">
                  <c:v>0.71389566349394595</c:v>
                </c:pt>
                <c:pt idx="22">
                  <c:v>0.76438323562474364</c:v>
                </c:pt>
                <c:pt idx="23">
                  <c:v>0.8503453377377399</c:v>
                </c:pt>
                <c:pt idx="24">
                  <c:v>0.77716878910365639</c:v>
                </c:pt>
                <c:pt idx="25">
                  <c:v>0.66590708286343891</c:v>
                </c:pt>
                <c:pt idx="26">
                  <c:v>0.70595174026734853</c:v>
                </c:pt>
                <c:pt idx="27">
                  <c:v>0.55116954899297743</c:v>
                </c:pt>
                <c:pt idx="28">
                  <c:v>0.69230493276187233</c:v>
                </c:pt>
                <c:pt idx="29">
                  <c:v>0.25056812394409728</c:v>
                </c:pt>
                <c:pt idx="30">
                  <c:v>0.72702756269789404</c:v>
                </c:pt>
                <c:pt idx="31">
                  <c:v>0.68128167371624215</c:v>
                </c:pt>
                <c:pt idx="32">
                  <c:v>0.63566967234935934</c:v>
                </c:pt>
                <c:pt idx="33">
                  <c:v>0.74233956395664935</c:v>
                </c:pt>
                <c:pt idx="34">
                  <c:v>0.70365447448971064</c:v>
                </c:pt>
                <c:pt idx="35">
                  <c:v>0.52415945118683227</c:v>
                </c:pt>
                <c:pt idx="36">
                  <c:v>0.70098153174246813</c:v>
                </c:pt>
                <c:pt idx="37">
                  <c:v>0.51478408726353231</c:v>
                </c:pt>
                <c:pt idx="38">
                  <c:v>0.85231386595492098</c:v>
                </c:pt>
                <c:pt idx="39">
                  <c:v>0.71608316536046746</c:v>
                </c:pt>
                <c:pt idx="40">
                  <c:v>0.79280240098719257</c:v>
                </c:pt>
                <c:pt idx="41">
                  <c:v>0.8603991968820125</c:v>
                </c:pt>
                <c:pt idx="42">
                  <c:v>0.68860084305431146</c:v>
                </c:pt>
                <c:pt idx="43">
                  <c:v>0.58941031848887282</c:v>
                </c:pt>
                <c:pt idx="44">
                  <c:v>0.83702213279678073</c:v>
                </c:pt>
                <c:pt idx="45">
                  <c:v>0.78785995442303713</c:v>
                </c:pt>
                <c:pt idx="46">
                  <c:v>0.50090814362927738</c:v>
                </c:pt>
                <c:pt idx="47">
                  <c:v>0.90019708259201003</c:v>
                </c:pt>
                <c:pt idx="48">
                  <c:v>0.83089453283393444</c:v>
                </c:pt>
                <c:pt idx="49">
                  <c:v>0.72801054611815585</c:v>
                </c:pt>
                <c:pt idx="50">
                  <c:v>0.66866135379671465</c:v>
                </c:pt>
                <c:pt idx="51">
                  <c:v>0.85252949591562377</c:v>
                </c:pt>
                <c:pt idx="52">
                  <c:v>0.83030820149922224</c:v>
                </c:pt>
                <c:pt idx="53">
                  <c:v>0.65566369754343934</c:v>
                </c:pt>
                <c:pt idx="54">
                  <c:v>0.73217241692812174</c:v>
                </c:pt>
                <c:pt idx="55">
                  <c:v>0.69293761861751924</c:v>
                </c:pt>
                <c:pt idx="56">
                  <c:v>0.87099917488234413</c:v>
                </c:pt>
                <c:pt idx="57">
                  <c:v>0.49505345881129004</c:v>
                </c:pt>
                <c:pt idx="58">
                  <c:v>0.79773963771628198</c:v>
                </c:pt>
                <c:pt idx="59">
                  <c:v>0.75474664005567371</c:v>
                </c:pt>
                <c:pt idx="60">
                  <c:v>0.85236806652495634</c:v>
                </c:pt>
                <c:pt idx="61">
                  <c:v>0.54081939028252479</c:v>
                </c:pt>
                <c:pt idx="62">
                  <c:v>0.69223629840944378</c:v>
                </c:pt>
                <c:pt idx="63">
                  <c:v>0.86476966442513215</c:v>
                </c:pt>
                <c:pt idx="64">
                  <c:v>0.74643259270702</c:v>
                </c:pt>
                <c:pt idx="65">
                  <c:v>0.79022188481056888</c:v>
                </c:pt>
                <c:pt idx="66">
                  <c:v>0.70741808526214944</c:v>
                </c:pt>
                <c:pt idx="67">
                  <c:v>0.62332135603532324</c:v>
                </c:pt>
                <c:pt idx="68">
                  <c:v>0.76791838483736197</c:v>
                </c:pt>
                <c:pt idx="69">
                  <c:v>0.75349984737580866</c:v>
                </c:pt>
                <c:pt idx="70">
                  <c:v>0.70751016911802767</c:v>
                </c:pt>
                <c:pt idx="71">
                  <c:v>0.89861346901551586</c:v>
                </c:pt>
                <c:pt idx="72">
                  <c:v>0.51518485568527572</c:v>
                </c:pt>
                <c:pt idx="73">
                  <c:v>0.72852385657525642</c:v>
                </c:pt>
                <c:pt idx="74">
                  <c:v>0.80223336455862504</c:v>
                </c:pt>
                <c:pt idx="75">
                  <c:v>0.803981239901987</c:v>
                </c:pt>
                <c:pt idx="76">
                  <c:v>0.8117360266383209</c:v>
                </c:pt>
                <c:pt idx="77">
                  <c:v>0.85486981677917073</c:v>
                </c:pt>
                <c:pt idx="78">
                  <c:v>0.79669143488302041</c:v>
                </c:pt>
                <c:pt idx="79">
                  <c:v>0.76684702958527584</c:v>
                </c:pt>
                <c:pt idx="80">
                  <c:v>0.59195940671389624</c:v>
                </c:pt>
                <c:pt idx="81">
                  <c:v>0.62616458462270208</c:v>
                </c:pt>
                <c:pt idx="82">
                  <c:v>0.56069079800967758</c:v>
                </c:pt>
                <c:pt idx="83">
                  <c:v>0.51473002068741491</c:v>
                </c:pt>
                <c:pt idx="84">
                  <c:v>0.84533496607909919</c:v>
                </c:pt>
                <c:pt idx="85">
                  <c:v>0.84702230782544607</c:v>
                </c:pt>
                <c:pt idx="86">
                  <c:v>0.8709037817895926</c:v>
                </c:pt>
                <c:pt idx="87">
                  <c:v>0.54570361240958798</c:v>
                </c:pt>
                <c:pt idx="88">
                  <c:v>0.78162312134613177</c:v>
                </c:pt>
                <c:pt idx="89">
                  <c:v>0.55141779914388933</c:v>
                </c:pt>
                <c:pt idx="90">
                  <c:v>0.73267809586697963</c:v>
                </c:pt>
                <c:pt idx="91">
                  <c:v>0.65247372236317502</c:v>
                </c:pt>
                <c:pt idx="92">
                  <c:v>0.85330143641298495</c:v>
                </c:pt>
                <c:pt idx="93">
                  <c:v>0.56401542074891919</c:v>
                </c:pt>
                <c:pt idx="94">
                  <c:v>0.83004221347896434</c:v>
                </c:pt>
                <c:pt idx="95">
                  <c:v>0.74036718925317502</c:v>
                </c:pt>
                <c:pt idx="96">
                  <c:v>0.74437778330125193</c:v>
                </c:pt>
                <c:pt idx="97">
                  <c:v>0.762424464362504</c:v>
                </c:pt>
                <c:pt idx="98">
                  <c:v>0.74903642068615961</c:v>
                </c:pt>
                <c:pt idx="99">
                  <c:v>0.66982218315619402</c:v>
                </c:pt>
                <c:pt idx="100">
                  <c:v>0.88006613303762016</c:v>
                </c:pt>
                <c:pt idx="101">
                  <c:v>0.59036668010725346</c:v>
                </c:pt>
                <c:pt idx="102">
                  <c:v>0.71700598229941115</c:v>
                </c:pt>
                <c:pt idx="103">
                  <c:v>0.77642204217040689</c:v>
                </c:pt>
                <c:pt idx="104">
                  <c:v>0.60719161055548021</c:v>
                </c:pt>
                <c:pt idx="105">
                  <c:v>0.71395387976494418</c:v>
                </c:pt>
                <c:pt idx="106">
                  <c:v>0.66204989520726754</c:v>
                </c:pt>
                <c:pt idx="107">
                  <c:v>0.75537864054497039</c:v>
                </c:pt>
                <c:pt idx="108">
                  <c:v>0.55351752109061769</c:v>
                </c:pt>
                <c:pt idx="109">
                  <c:v>0.5408246156655846</c:v>
                </c:pt>
                <c:pt idx="110">
                  <c:v>0.57631465170524854</c:v>
                </c:pt>
                <c:pt idx="111">
                  <c:v>0.89545407388358411</c:v>
                </c:pt>
                <c:pt idx="112">
                  <c:v>0.6194763558189732</c:v>
                </c:pt>
                <c:pt idx="113">
                  <c:v>0.60480442215913743</c:v>
                </c:pt>
                <c:pt idx="114">
                  <c:v>0.666298567071818</c:v>
                </c:pt>
                <c:pt idx="115">
                  <c:v>0.63627342087059102</c:v>
                </c:pt>
                <c:pt idx="116">
                  <c:v>0.4120739852790079</c:v>
                </c:pt>
                <c:pt idx="117">
                  <c:v>0.83627025868933325</c:v>
                </c:pt>
                <c:pt idx="118">
                  <c:v>0.84096872684757851</c:v>
                </c:pt>
                <c:pt idx="119">
                  <c:v>0.32237014296227734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2C6-4ADD-9568-F03156EE0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1696"/>
        <c:axId val="754972088"/>
      </c:scatterChart>
      <c:valAx>
        <c:axId val="75497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54972088"/>
        <c:crosses val="autoZero"/>
        <c:crossBetween val="midCat"/>
      </c:valAx>
      <c:valAx>
        <c:axId val="754972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1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R&amp;D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Sample'!$F$2:$F$121</c:f>
              <c:numCache>
                <c:formatCode>0%</c:formatCode>
                <c:ptCount val="120"/>
                <c:pt idx="0">
                  <c:v>0.82395931437182146</c:v>
                </c:pt>
                <c:pt idx="1">
                  <c:v>0.72114002432641622</c:v>
                </c:pt>
                <c:pt idx="2">
                  <c:v>0.62779630684129173</c:v>
                </c:pt>
                <c:pt idx="3">
                  <c:v>0.52472364400677263</c:v>
                </c:pt>
                <c:pt idx="4">
                  <c:v>0.43884892086330929</c:v>
                </c:pt>
                <c:pt idx="5">
                  <c:v>0.41545137261604792</c:v>
                </c:pt>
                <c:pt idx="6">
                  <c:v>0.39539839509872476</c:v>
                </c:pt>
                <c:pt idx="7">
                  <c:v>0.38853342248443634</c:v>
                </c:pt>
                <c:pt idx="8">
                  <c:v>0.37499876453320768</c:v>
                </c:pt>
                <c:pt idx="9">
                  <c:v>0.3436031803397181</c:v>
                </c:pt>
                <c:pt idx="10">
                  <c:v>0.3378785291183159</c:v>
                </c:pt>
                <c:pt idx="11">
                  <c:v>0.33717141964564645</c:v>
                </c:pt>
                <c:pt idx="12">
                  <c:v>0.33658182316329377</c:v>
                </c:pt>
                <c:pt idx="13">
                  <c:v>0.32742904682981983</c:v>
                </c:pt>
                <c:pt idx="14">
                  <c:v>0.32673046530343136</c:v>
                </c:pt>
                <c:pt idx="15">
                  <c:v>0.3212500154307652</c:v>
                </c:pt>
                <c:pt idx="16">
                  <c:v>0.31593173627305493</c:v>
                </c:pt>
                <c:pt idx="17">
                  <c:v>0.30790686013350466</c:v>
                </c:pt>
                <c:pt idx="18">
                  <c:v>0.30721739547321375</c:v>
                </c:pt>
                <c:pt idx="19">
                  <c:v>0.30652737632332966</c:v>
                </c:pt>
                <c:pt idx="20">
                  <c:v>0.30509702260683919</c:v>
                </c:pt>
                <c:pt idx="21">
                  <c:v>0.30216745711626253</c:v>
                </c:pt>
                <c:pt idx="22">
                  <c:v>0.30067987375191063</c:v>
                </c:pt>
                <c:pt idx="23">
                  <c:v>0.30038213606097808</c:v>
                </c:pt>
                <c:pt idx="24">
                  <c:v>0.27227577263885894</c:v>
                </c:pt>
                <c:pt idx="25">
                  <c:v>0.27156094947713327</c:v>
                </c:pt>
                <c:pt idx="26">
                  <c:v>0.26127344633379679</c:v>
                </c:pt>
                <c:pt idx="27">
                  <c:v>0.25966656934924898</c:v>
                </c:pt>
                <c:pt idx="28">
                  <c:v>0.25747993659245183</c:v>
                </c:pt>
                <c:pt idx="29">
                  <c:v>0.25166397971261883</c:v>
                </c:pt>
                <c:pt idx="30">
                  <c:v>0.24660001297980194</c:v>
                </c:pt>
                <c:pt idx="31">
                  <c:v>0.24610879603558961</c:v>
                </c:pt>
                <c:pt idx="32">
                  <c:v>0.23995628557913448</c:v>
                </c:pt>
                <c:pt idx="33">
                  <c:v>0.23106423777564716</c:v>
                </c:pt>
                <c:pt idx="34">
                  <c:v>0.2302719612310585</c:v>
                </c:pt>
                <c:pt idx="35">
                  <c:v>0.23009539916391744</c:v>
                </c:pt>
                <c:pt idx="36">
                  <c:v>0.2270021756893785</c:v>
                </c:pt>
                <c:pt idx="37">
                  <c:v>0.21910244545183605</c:v>
                </c:pt>
                <c:pt idx="38">
                  <c:v>0.21421277037176539</c:v>
                </c:pt>
                <c:pt idx="39">
                  <c:v>0.21138970044589492</c:v>
                </c:pt>
                <c:pt idx="40">
                  <c:v>0.20790599854451852</c:v>
                </c:pt>
                <c:pt idx="41">
                  <c:v>0.20727530412188497</c:v>
                </c:pt>
                <c:pt idx="42">
                  <c:v>0.20327255300212238</c:v>
                </c:pt>
                <c:pt idx="43">
                  <c:v>0.19978005157854797</c:v>
                </c:pt>
                <c:pt idx="44">
                  <c:v>0.19885982562038901</c:v>
                </c:pt>
                <c:pt idx="45">
                  <c:v>0.19825978868862648</c:v>
                </c:pt>
                <c:pt idx="46">
                  <c:v>0.19649825507614213</c:v>
                </c:pt>
                <c:pt idx="47">
                  <c:v>0.19531353080881383</c:v>
                </c:pt>
                <c:pt idx="48">
                  <c:v>0.1939866538267816</c:v>
                </c:pt>
                <c:pt idx="49">
                  <c:v>0.19358319376615576</c:v>
                </c:pt>
                <c:pt idx="50">
                  <c:v>0.19349785504748682</c:v>
                </c:pt>
                <c:pt idx="51">
                  <c:v>0.1924424115053365</c:v>
                </c:pt>
                <c:pt idx="52">
                  <c:v>0.19155484671979617</c:v>
                </c:pt>
                <c:pt idx="53">
                  <c:v>0.19133435762983428</c:v>
                </c:pt>
                <c:pt idx="54">
                  <c:v>0.19103524123905566</c:v>
                </c:pt>
                <c:pt idx="55">
                  <c:v>0.19084328730503861</c:v>
                </c:pt>
                <c:pt idx="56">
                  <c:v>0.1881788330386461</c:v>
                </c:pt>
                <c:pt idx="57">
                  <c:v>0.18744336689885269</c:v>
                </c:pt>
                <c:pt idx="58">
                  <c:v>0.1844443733885244</c:v>
                </c:pt>
                <c:pt idx="59">
                  <c:v>0.18413993625850628</c:v>
                </c:pt>
                <c:pt idx="60">
                  <c:v>0.18321370518221103</c:v>
                </c:pt>
                <c:pt idx="61">
                  <c:v>0.18228546517503072</c:v>
                </c:pt>
                <c:pt idx="62">
                  <c:v>0.18107434786856416</c:v>
                </c:pt>
                <c:pt idx="63">
                  <c:v>0.1807218526730722</c:v>
                </c:pt>
                <c:pt idx="64">
                  <c:v>0.17124354104643602</c:v>
                </c:pt>
                <c:pt idx="65">
                  <c:v>0.17043497237095404</c:v>
                </c:pt>
                <c:pt idx="66">
                  <c:v>0.16912330746815651</c:v>
                </c:pt>
                <c:pt idx="67">
                  <c:v>0.16845673609331249</c:v>
                </c:pt>
                <c:pt idx="68">
                  <c:v>0.16761928623999747</c:v>
                </c:pt>
                <c:pt idx="69">
                  <c:v>0.16668800760149377</c:v>
                </c:pt>
                <c:pt idx="70">
                  <c:v>0.16480466358728924</c:v>
                </c:pt>
                <c:pt idx="71">
                  <c:v>0.16431171098307554</c:v>
                </c:pt>
                <c:pt idx="72">
                  <c:v>0.162466382526818</c:v>
                </c:pt>
                <c:pt idx="73">
                  <c:v>0.16093007141069812</c:v>
                </c:pt>
                <c:pt idx="74">
                  <c:v>0.15943171597579511</c:v>
                </c:pt>
                <c:pt idx="75">
                  <c:v>0.15537968066344987</c:v>
                </c:pt>
                <c:pt idx="76">
                  <c:v>0.15506004701658752</c:v>
                </c:pt>
                <c:pt idx="77">
                  <c:v>0.15477338476374156</c:v>
                </c:pt>
                <c:pt idx="78">
                  <c:v>0.15290189778090169</c:v>
                </c:pt>
                <c:pt idx="79">
                  <c:v>0.15205258237243957</c:v>
                </c:pt>
                <c:pt idx="80">
                  <c:v>0.14965075153775187</c:v>
                </c:pt>
                <c:pt idx="81">
                  <c:v>0.14542604694913666</c:v>
                </c:pt>
                <c:pt idx="82">
                  <c:v>0.14542142016158499</c:v>
                </c:pt>
                <c:pt idx="83">
                  <c:v>0.14512607677574746</c:v>
                </c:pt>
                <c:pt idx="84">
                  <c:v>0.14384658716854101</c:v>
                </c:pt>
                <c:pt idx="85">
                  <c:v>0.14296854665154235</c:v>
                </c:pt>
                <c:pt idx="86">
                  <c:v>0.14279772999884041</c:v>
                </c:pt>
                <c:pt idx="87">
                  <c:v>0.14243638480769888</c:v>
                </c:pt>
                <c:pt idx="88">
                  <c:v>0.13867913676703503</c:v>
                </c:pt>
                <c:pt idx="89">
                  <c:v>0.13741086975066108</c:v>
                </c:pt>
                <c:pt idx="90">
                  <c:v>0.13600550075670845</c:v>
                </c:pt>
                <c:pt idx="91">
                  <c:v>0.13343602754621239</c:v>
                </c:pt>
                <c:pt idx="92">
                  <c:v>0.13270048675447227</c:v>
                </c:pt>
                <c:pt idx="93">
                  <c:v>0.13253024049454606</c:v>
                </c:pt>
                <c:pt idx="94">
                  <c:v>0.13248941982869786</c:v>
                </c:pt>
                <c:pt idx="95">
                  <c:v>0.13141762575305613</c:v>
                </c:pt>
                <c:pt idx="96">
                  <c:v>0.12937751519821902</c:v>
                </c:pt>
                <c:pt idx="97">
                  <c:v>0.12923707680824939</c:v>
                </c:pt>
                <c:pt idx="98">
                  <c:v>0.12911717555029012</c:v>
                </c:pt>
                <c:pt idx="99">
                  <c:v>0.12555976292393811</c:v>
                </c:pt>
                <c:pt idx="100">
                  <c:v>0.12216788959801611</c:v>
                </c:pt>
                <c:pt idx="101">
                  <c:v>0.12026127560319098</c:v>
                </c:pt>
                <c:pt idx="102">
                  <c:v>0.11932450489235281</c:v>
                </c:pt>
                <c:pt idx="103">
                  <c:v>0.11769751826544797</c:v>
                </c:pt>
                <c:pt idx="104">
                  <c:v>0.11552762462691676</c:v>
                </c:pt>
                <c:pt idx="105">
                  <c:v>0.11523891176265338</c:v>
                </c:pt>
                <c:pt idx="106">
                  <c:v>0.11489638009676614</c:v>
                </c:pt>
                <c:pt idx="107">
                  <c:v>0.11202181394405508</c:v>
                </c:pt>
                <c:pt idx="108">
                  <c:v>0.10793054396821301</c:v>
                </c:pt>
                <c:pt idx="109">
                  <c:v>0.1049056670435274</c:v>
                </c:pt>
                <c:pt idx="110">
                  <c:v>0.10324991008755058</c:v>
                </c:pt>
                <c:pt idx="111">
                  <c:v>0.1014198226921753</c:v>
                </c:pt>
                <c:pt idx="112">
                  <c:v>0.10024186721489901</c:v>
                </c:pt>
                <c:pt idx="113">
                  <c:v>9.9714722390716423E-2</c:v>
                </c:pt>
                <c:pt idx="114">
                  <c:v>9.8847496940729029E-2</c:v>
                </c:pt>
                <c:pt idx="115">
                  <c:v>7.8668578346737558E-2</c:v>
                </c:pt>
                <c:pt idx="116">
                  <c:v>7.0519627749966091E-2</c:v>
                </c:pt>
                <c:pt idx="117">
                  <c:v>6.1100982274089007E-2</c:v>
                </c:pt>
                <c:pt idx="118">
                  <c:v>3.9709695573962374E-2</c:v>
                </c:pt>
                <c:pt idx="119">
                  <c:v>2.5550521352830539E-2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9D9-4CA6-94D3-FE62A3DB0C8B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Sample'!$F$2:$F$121</c:f>
              <c:numCache>
                <c:formatCode>0%</c:formatCode>
                <c:ptCount val="120"/>
                <c:pt idx="0">
                  <c:v>0.82395931437182146</c:v>
                </c:pt>
                <c:pt idx="1">
                  <c:v>0.72114002432641622</c:v>
                </c:pt>
                <c:pt idx="2">
                  <c:v>0.62779630684129173</c:v>
                </c:pt>
                <c:pt idx="3">
                  <c:v>0.52472364400677263</c:v>
                </c:pt>
                <c:pt idx="4">
                  <c:v>0.43884892086330929</c:v>
                </c:pt>
                <c:pt idx="5">
                  <c:v>0.41545137261604792</c:v>
                </c:pt>
                <c:pt idx="6">
                  <c:v>0.39539839509872476</c:v>
                </c:pt>
                <c:pt idx="7">
                  <c:v>0.38853342248443634</c:v>
                </c:pt>
                <c:pt idx="8">
                  <c:v>0.37499876453320768</c:v>
                </c:pt>
                <c:pt idx="9">
                  <c:v>0.3436031803397181</c:v>
                </c:pt>
                <c:pt idx="10">
                  <c:v>0.3378785291183159</c:v>
                </c:pt>
                <c:pt idx="11">
                  <c:v>0.33717141964564645</c:v>
                </c:pt>
                <c:pt idx="12">
                  <c:v>0.33658182316329377</c:v>
                </c:pt>
                <c:pt idx="13">
                  <c:v>0.32742904682981983</c:v>
                </c:pt>
                <c:pt idx="14">
                  <c:v>0.32673046530343136</c:v>
                </c:pt>
                <c:pt idx="15">
                  <c:v>0.3212500154307652</c:v>
                </c:pt>
                <c:pt idx="16">
                  <c:v>0.31593173627305493</c:v>
                </c:pt>
                <c:pt idx="17">
                  <c:v>0.30790686013350466</c:v>
                </c:pt>
                <c:pt idx="18">
                  <c:v>0.30721739547321375</c:v>
                </c:pt>
                <c:pt idx="19">
                  <c:v>0.30652737632332966</c:v>
                </c:pt>
                <c:pt idx="20">
                  <c:v>0.30509702260683919</c:v>
                </c:pt>
                <c:pt idx="21">
                  <c:v>0.30216745711626253</c:v>
                </c:pt>
                <c:pt idx="22">
                  <c:v>0.30067987375191063</c:v>
                </c:pt>
                <c:pt idx="23">
                  <c:v>0.30038213606097808</c:v>
                </c:pt>
                <c:pt idx="24">
                  <c:v>0.27227577263885894</c:v>
                </c:pt>
                <c:pt idx="25">
                  <c:v>0.27156094947713327</c:v>
                </c:pt>
                <c:pt idx="26">
                  <c:v>0.26127344633379679</c:v>
                </c:pt>
                <c:pt idx="27">
                  <c:v>0.25966656934924898</c:v>
                </c:pt>
                <c:pt idx="28">
                  <c:v>0.25747993659245183</c:v>
                </c:pt>
                <c:pt idx="29">
                  <c:v>0.25166397971261883</c:v>
                </c:pt>
                <c:pt idx="30">
                  <c:v>0.24660001297980194</c:v>
                </c:pt>
                <c:pt idx="31">
                  <c:v>0.24610879603558961</c:v>
                </c:pt>
                <c:pt idx="32">
                  <c:v>0.23995628557913448</c:v>
                </c:pt>
                <c:pt idx="33">
                  <c:v>0.23106423777564716</c:v>
                </c:pt>
                <c:pt idx="34">
                  <c:v>0.2302719612310585</c:v>
                </c:pt>
                <c:pt idx="35">
                  <c:v>0.23009539916391744</c:v>
                </c:pt>
                <c:pt idx="36">
                  <c:v>0.2270021756893785</c:v>
                </c:pt>
                <c:pt idx="37">
                  <c:v>0.21910244545183605</c:v>
                </c:pt>
                <c:pt idx="38">
                  <c:v>0.21421277037176539</c:v>
                </c:pt>
                <c:pt idx="39">
                  <c:v>0.21138970044589492</c:v>
                </c:pt>
                <c:pt idx="40">
                  <c:v>0.20790599854451852</c:v>
                </c:pt>
                <c:pt idx="41">
                  <c:v>0.20727530412188497</c:v>
                </c:pt>
                <c:pt idx="42">
                  <c:v>0.20327255300212238</c:v>
                </c:pt>
                <c:pt idx="43">
                  <c:v>0.19978005157854797</c:v>
                </c:pt>
                <c:pt idx="44">
                  <c:v>0.19885982562038901</c:v>
                </c:pt>
                <c:pt idx="45">
                  <c:v>0.19825978868862648</c:v>
                </c:pt>
                <c:pt idx="46">
                  <c:v>0.19649825507614213</c:v>
                </c:pt>
                <c:pt idx="47">
                  <c:v>0.19531353080881383</c:v>
                </c:pt>
                <c:pt idx="48">
                  <c:v>0.1939866538267816</c:v>
                </c:pt>
                <c:pt idx="49">
                  <c:v>0.19358319376615576</c:v>
                </c:pt>
                <c:pt idx="50">
                  <c:v>0.19349785504748682</c:v>
                </c:pt>
                <c:pt idx="51">
                  <c:v>0.1924424115053365</c:v>
                </c:pt>
                <c:pt idx="52">
                  <c:v>0.19155484671979617</c:v>
                </c:pt>
                <c:pt idx="53">
                  <c:v>0.19133435762983428</c:v>
                </c:pt>
                <c:pt idx="54">
                  <c:v>0.19103524123905566</c:v>
                </c:pt>
                <c:pt idx="55">
                  <c:v>0.19084328730503861</c:v>
                </c:pt>
                <c:pt idx="56">
                  <c:v>0.1881788330386461</c:v>
                </c:pt>
                <c:pt idx="57">
                  <c:v>0.18744336689885269</c:v>
                </c:pt>
                <c:pt idx="58">
                  <c:v>0.1844443733885244</c:v>
                </c:pt>
                <c:pt idx="59">
                  <c:v>0.18413993625850628</c:v>
                </c:pt>
                <c:pt idx="60">
                  <c:v>0.18321370518221103</c:v>
                </c:pt>
                <c:pt idx="61">
                  <c:v>0.18228546517503072</c:v>
                </c:pt>
                <c:pt idx="62">
                  <c:v>0.18107434786856416</c:v>
                </c:pt>
                <c:pt idx="63">
                  <c:v>0.1807218526730722</c:v>
                </c:pt>
                <c:pt idx="64">
                  <c:v>0.17124354104643602</c:v>
                </c:pt>
                <c:pt idx="65">
                  <c:v>0.17043497237095404</c:v>
                </c:pt>
                <c:pt idx="66">
                  <c:v>0.16912330746815651</c:v>
                </c:pt>
                <c:pt idx="67">
                  <c:v>0.16845673609331249</c:v>
                </c:pt>
                <c:pt idx="68">
                  <c:v>0.16761928623999747</c:v>
                </c:pt>
                <c:pt idx="69">
                  <c:v>0.16668800760149377</c:v>
                </c:pt>
                <c:pt idx="70">
                  <c:v>0.16480466358728924</c:v>
                </c:pt>
                <c:pt idx="71">
                  <c:v>0.16431171098307554</c:v>
                </c:pt>
                <c:pt idx="72">
                  <c:v>0.162466382526818</c:v>
                </c:pt>
                <c:pt idx="73">
                  <c:v>0.16093007141069812</c:v>
                </c:pt>
                <c:pt idx="74">
                  <c:v>0.15943171597579511</c:v>
                </c:pt>
                <c:pt idx="75">
                  <c:v>0.15537968066344987</c:v>
                </c:pt>
                <c:pt idx="76">
                  <c:v>0.15506004701658752</c:v>
                </c:pt>
                <c:pt idx="77">
                  <c:v>0.15477338476374156</c:v>
                </c:pt>
                <c:pt idx="78">
                  <c:v>0.15290189778090169</c:v>
                </c:pt>
                <c:pt idx="79">
                  <c:v>0.15205258237243957</c:v>
                </c:pt>
                <c:pt idx="80">
                  <c:v>0.14965075153775187</c:v>
                </c:pt>
                <c:pt idx="81">
                  <c:v>0.14542604694913666</c:v>
                </c:pt>
                <c:pt idx="82">
                  <c:v>0.14542142016158499</c:v>
                </c:pt>
                <c:pt idx="83">
                  <c:v>0.14512607677574746</c:v>
                </c:pt>
                <c:pt idx="84">
                  <c:v>0.14384658716854101</c:v>
                </c:pt>
                <c:pt idx="85">
                  <c:v>0.14296854665154235</c:v>
                </c:pt>
                <c:pt idx="86">
                  <c:v>0.14279772999884041</c:v>
                </c:pt>
                <c:pt idx="87">
                  <c:v>0.14243638480769888</c:v>
                </c:pt>
                <c:pt idx="88">
                  <c:v>0.13867913676703503</c:v>
                </c:pt>
                <c:pt idx="89">
                  <c:v>0.13741086975066108</c:v>
                </c:pt>
                <c:pt idx="90">
                  <c:v>0.13600550075670845</c:v>
                </c:pt>
                <c:pt idx="91">
                  <c:v>0.13343602754621239</c:v>
                </c:pt>
                <c:pt idx="92">
                  <c:v>0.13270048675447227</c:v>
                </c:pt>
                <c:pt idx="93">
                  <c:v>0.13253024049454606</c:v>
                </c:pt>
                <c:pt idx="94">
                  <c:v>0.13248941982869786</c:v>
                </c:pt>
                <c:pt idx="95">
                  <c:v>0.13141762575305613</c:v>
                </c:pt>
                <c:pt idx="96">
                  <c:v>0.12937751519821902</c:v>
                </c:pt>
                <c:pt idx="97">
                  <c:v>0.12923707680824939</c:v>
                </c:pt>
                <c:pt idx="98">
                  <c:v>0.12911717555029012</c:v>
                </c:pt>
                <c:pt idx="99">
                  <c:v>0.12555976292393811</c:v>
                </c:pt>
                <c:pt idx="100">
                  <c:v>0.12216788959801611</c:v>
                </c:pt>
                <c:pt idx="101">
                  <c:v>0.12026127560319098</c:v>
                </c:pt>
                <c:pt idx="102">
                  <c:v>0.11932450489235281</c:v>
                </c:pt>
                <c:pt idx="103">
                  <c:v>0.11769751826544797</c:v>
                </c:pt>
                <c:pt idx="104">
                  <c:v>0.11552762462691676</c:v>
                </c:pt>
                <c:pt idx="105">
                  <c:v>0.11523891176265338</c:v>
                </c:pt>
                <c:pt idx="106">
                  <c:v>0.11489638009676614</c:v>
                </c:pt>
                <c:pt idx="107">
                  <c:v>0.11202181394405508</c:v>
                </c:pt>
                <c:pt idx="108">
                  <c:v>0.10793054396821301</c:v>
                </c:pt>
                <c:pt idx="109">
                  <c:v>0.1049056670435274</c:v>
                </c:pt>
                <c:pt idx="110">
                  <c:v>0.10324991008755058</c:v>
                </c:pt>
                <c:pt idx="111">
                  <c:v>0.1014198226921753</c:v>
                </c:pt>
                <c:pt idx="112">
                  <c:v>0.10024186721489901</c:v>
                </c:pt>
                <c:pt idx="113">
                  <c:v>9.9714722390716423E-2</c:v>
                </c:pt>
                <c:pt idx="114">
                  <c:v>9.8847496940729029E-2</c:v>
                </c:pt>
                <c:pt idx="115">
                  <c:v>7.8668578346737558E-2</c:v>
                </c:pt>
                <c:pt idx="116">
                  <c:v>7.0519627749966091E-2</c:v>
                </c:pt>
                <c:pt idx="117">
                  <c:v>6.1100982274089007E-2</c:v>
                </c:pt>
                <c:pt idx="118">
                  <c:v>3.9709695573962374E-2</c:v>
                </c:pt>
                <c:pt idx="119">
                  <c:v>2.5550521352830539E-2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9D9-4CA6-94D3-FE62A3DB0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2872"/>
        <c:axId val="754973264"/>
      </c:scatterChart>
      <c:valAx>
        <c:axId val="754972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54973264"/>
        <c:crosses val="autoZero"/>
        <c:crossBetween val="midCat"/>
      </c:valAx>
      <c:valAx>
        <c:axId val="754973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2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S&amp;M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Sample'!$G$2:$G$121</c:f>
              <c:numCache>
                <c:formatCode>0%</c:formatCode>
                <c:ptCount val="120"/>
                <c:pt idx="0">
                  <c:v>0.19540403089093994</c:v>
                </c:pt>
                <c:pt idx="1">
                  <c:v>1.2144963326084552</c:v>
                </c:pt>
                <c:pt idx="2">
                  <c:v>0.67664524526153091</c:v>
                </c:pt>
                <c:pt idx="3">
                  <c:v>0.72608401611427897</c:v>
                </c:pt>
                <c:pt idx="4">
                  <c:v>0.19842224811699938</c:v>
                </c:pt>
                <c:pt idx="5">
                  <c:v>0.53193765196918985</c:v>
                </c:pt>
                <c:pt idx="6">
                  <c:v>0.43114241001564946</c:v>
                </c:pt>
                <c:pt idx="7">
                  <c:v>0.20250360646487209</c:v>
                </c:pt>
                <c:pt idx="8">
                  <c:v>0.28142574515120466</c:v>
                </c:pt>
                <c:pt idx="9">
                  <c:v>0.28370075894470548</c:v>
                </c:pt>
                <c:pt idx="10">
                  <c:v>0.65548794189819592</c:v>
                </c:pt>
                <c:pt idx="11">
                  <c:v>0.48525014504395947</c:v>
                </c:pt>
                <c:pt idx="12">
                  <c:v>0.52121490497789513</c:v>
                </c:pt>
                <c:pt idx="13">
                  <c:v>0.15005284263262289</c:v>
                </c:pt>
                <c:pt idx="14">
                  <c:v>0.64699703630446226</c:v>
                </c:pt>
                <c:pt idx="15">
                  <c:v>0.66160949053785467</c:v>
                </c:pt>
                <c:pt idx="16">
                  <c:v>0.43418015216828026</c:v>
                </c:pt>
                <c:pt idx="17">
                  <c:v>0.48735466482810497</c:v>
                </c:pt>
                <c:pt idx="18">
                  <c:v>0.61951131163870943</c:v>
                </c:pt>
                <c:pt idx="19">
                  <c:v>0.46864329256768161</c:v>
                </c:pt>
                <c:pt idx="20">
                  <c:v>0.37096782977611004</c:v>
                </c:pt>
                <c:pt idx="21">
                  <c:v>0.37303754266211603</c:v>
                </c:pt>
                <c:pt idx="22">
                  <c:v>0.18171255400943553</c:v>
                </c:pt>
                <c:pt idx="23">
                  <c:v>0.28332800411495862</c:v>
                </c:pt>
                <c:pt idx="24">
                  <c:v>0.43812405446293501</c:v>
                </c:pt>
                <c:pt idx="25">
                  <c:v>0.56225112661050991</c:v>
                </c:pt>
                <c:pt idx="26">
                  <c:v>0.45291797637918807</c:v>
                </c:pt>
                <c:pt idx="27">
                  <c:v>0.18775252735350578</c:v>
                </c:pt>
                <c:pt idx="28">
                  <c:v>0.22081623409978404</c:v>
                </c:pt>
                <c:pt idx="29">
                  <c:v>0.20959295280444246</c:v>
                </c:pt>
                <c:pt idx="30">
                  <c:v>0.54680841091168686</c:v>
                </c:pt>
                <c:pt idx="31">
                  <c:v>0.43153508277959235</c:v>
                </c:pt>
                <c:pt idx="32">
                  <c:v>0.28840099825468546</c:v>
                </c:pt>
                <c:pt idx="33">
                  <c:v>0.21969927273577627</c:v>
                </c:pt>
                <c:pt idx="34">
                  <c:v>0.50447090521138471</c:v>
                </c:pt>
                <c:pt idx="35">
                  <c:v>0.43523337660636235</c:v>
                </c:pt>
                <c:pt idx="36">
                  <c:v>0.43462988668694685</c:v>
                </c:pt>
                <c:pt idx="37">
                  <c:v>0.14176248215714263</c:v>
                </c:pt>
                <c:pt idx="38">
                  <c:v>0.43699714186323541</c:v>
                </c:pt>
                <c:pt idx="39">
                  <c:v>0.42152705171925225</c:v>
                </c:pt>
                <c:pt idx="40">
                  <c:v>0.55817645019947282</c:v>
                </c:pt>
                <c:pt idx="41">
                  <c:v>0.30624778552025511</c:v>
                </c:pt>
                <c:pt idx="42">
                  <c:v>0.40494762545927565</c:v>
                </c:pt>
                <c:pt idx="43">
                  <c:v>0.2658610466200616</c:v>
                </c:pt>
                <c:pt idx="44">
                  <c:v>0.27397719651240776</c:v>
                </c:pt>
                <c:pt idx="45">
                  <c:v>0.33001864512119328</c:v>
                </c:pt>
                <c:pt idx="46">
                  <c:v>0.27474619289340102</c:v>
                </c:pt>
                <c:pt idx="47">
                  <c:v>0.56033117825570655</c:v>
                </c:pt>
                <c:pt idx="48">
                  <c:v>0.54026948100245054</c:v>
                </c:pt>
                <c:pt idx="49">
                  <c:v>0.62767230095843951</c:v>
                </c:pt>
                <c:pt idx="50">
                  <c:v>0.11566520123723734</c:v>
                </c:pt>
                <c:pt idx="51">
                  <c:v>0.49302894191013868</c:v>
                </c:pt>
                <c:pt idx="52">
                  <c:v>0.23971725083413989</c:v>
                </c:pt>
                <c:pt idx="53">
                  <c:v>0.36086482575212958</c:v>
                </c:pt>
                <c:pt idx="54">
                  <c:v>0.30181365285433243</c:v>
                </c:pt>
                <c:pt idx="55">
                  <c:v>0.41392050000470637</c:v>
                </c:pt>
                <c:pt idx="56">
                  <c:v>0.2613214015083174</c:v>
                </c:pt>
                <c:pt idx="57">
                  <c:v>0.19130951993717502</c:v>
                </c:pt>
                <c:pt idx="58">
                  <c:v>0.44235604635817416</c:v>
                </c:pt>
                <c:pt idx="59">
                  <c:v>0.58653431831151026</c:v>
                </c:pt>
                <c:pt idx="60">
                  <c:v>0.37970630937781852</c:v>
                </c:pt>
                <c:pt idx="61">
                  <c:v>0.27482441807348168</c:v>
                </c:pt>
                <c:pt idx="62">
                  <c:v>0.38263262448301688</c:v>
                </c:pt>
                <c:pt idx="63">
                  <c:v>0.40909090909090912</c:v>
                </c:pt>
                <c:pt idx="64">
                  <c:v>0.38884183690928381</c:v>
                </c:pt>
                <c:pt idx="65">
                  <c:v>0.49486777806355076</c:v>
                </c:pt>
                <c:pt idx="66">
                  <c:v>0.33921478801732324</c:v>
                </c:pt>
                <c:pt idx="67">
                  <c:v>0.3963750489629525</c:v>
                </c:pt>
                <c:pt idx="68">
                  <c:v>0.24998434050016441</c:v>
                </c:pt>
                <c:pt idx="69">
                  <c:v>0.41796603523991765</c:v>
                </c:pt>
                <c:pt idx="70">
                  <c:v>0.20368412265568483</c:v>
                </c:pt>
                <c:pt idx="71">
                  <c:v>0.20235068486568944</c:v>
                </c:pt>
                <c:pt idx="72">
                  <c:v>0.3067190359511896</c:v>
                </c:pt>
                <c:pt idx="73">
                  <c:v>0.12753065270532982</c:v>
                </c:pt>
                <c:pt idx="74">
                  <c:v>0.48223715957670954</c:v>
                </c:pt>
                <c:pt idx="75">
                  <c:v>0.34445264200297476</c:v>
                </c:pt>
                <c:pt idx="76">
                  <c:v>0.37674202220730935</c:v>
                </c:pt>
                <c:pt idx="77">
                  <c:v>0.25578592092574737</c:v>
                </c:pt>
                <c:pt idx="78">
                  <c:v>0.21164273521437896</c:v>
                </c:pt>
                <c:pt idx="79">
                  <c:v>0.49234779159701952</c:v>
                </c:pt>
                <c:pt idx="80">
                  <c:v>0.14052470449453497</c:v>
                </c:pt>
                <c:pt idx="81">
                  <c:v>0.26054192287300054</c:v>
                </c:pt>
                <c:pt idx="82">
                  <c:v>0.2179976452437985</c:v>
                </c:pt>
                <c:pt idx="83">
                  <c:v>0.22949292197886184</c:v>
                </c:pt>
                <c:pt idx="84">
                  <c:v>0.43008734839589802</c:v>
                </c:pt>
                <c:pt idx="85">
                  <c:v>0.34594041478658438</c:v>
                </c:pt>
                <c:pt idx="86">
                  <c:v>0.25636930006119946</c:v>
                </c:pt>
                <c:pt idx="87">
                  <c:v>0.2116168361930203</c:v>
                </c:pt>
                <c:pt idx="88">
                  <c:v>0.30699894706106162</c:v>
                </c:pt>
                <c:pt idx="89">
                  <c:v>0.10827098606532287</c:v>
                </c:pt>
                <c:pt idx="90">
                  <c:v>0.42973244064180216</c:v>
                </c:pt>
                <c:pt idx="91">
                  <c:v>0.15829104748097136</c:v>
                </c:pt>
                <c:pt idx="92">
                  <c:v>0.57881645664164783</c:v>
                </c:pt>
                <c:pt idx="93">
                  <c:v>0.19828958856392076</c:v>
                </c:pt>
                <c:pt idx="94">
                  <c:v>0.4353895551279573</c:v>
                </c:pt>
                <c:pt idx="95">
                  <c:v>0.40864399631607928</c:v>
                </c:pt>
                <c:pt idx="96">
                  <c:v>0.63955918868960371</c:v>
                </c:pt>
                <c:pt idx="97">
                  <c:v>0.44725817491409769</c:v>
                </c:pt>
                <c:pt idx="98">
                  <c:v>0.42976486419382226</c:v>
                </c:pt>
                <c:pt idx="99">
                  <c:v>0.12600428054000659</c:v>
                </c:pt>
                <c:pt idx="100">
                  <c:v>6.4733952045345974E-2</c:v>
                </c:pt>
                <c:pt idx="101">
                  <c:v>0.29519886124278849</c:v>
                </c:pt>
                <c:pt idx="102">
                  <c:v>0.46260940887439295</c:v>
                </c:pt>
                <c:pt idx="103">
                  <c:v>0.54118476449650466</c:v>
                </c:pt>
                <c:pt idx="104">
                  <c:v>0.21320020509085089</c:v>
                </c:pt>
                <c:pt idx="105">
                  <c:v>0.29406135042717996</c:v>
                </c:pt>
                <c:pt idx="106">
                  <c:v>0.18804109488317342</c:v>
                </c:pt>
                <c:pt idx="107">
                  <c:v>0.5924919598103191</c:v>
                </c:pt>
                <c:pt idx="108">
                  <c:v>0.20830207251709093</c:v>
                </c:pt>
                <c:pt idx="109">
                  <c:v>0.18246537591859807</c:v>
                </c:pt>
                <c:pt idx="110">
                  <c:v>8.4959660175673718E-2</c:v>
                </c:pt>
                <c:pt idx="111">
                  <c:v>0.22848902461718351</c:v>
                </c:pt>
                <c:pt idx="112">
                  <c:v>0.17359414681339944</c:v>
                </c:pt>
                <c:pt idx="113">
                  <c:v>0.25291965872639571</c:v>
                </c:pt>
                <c:pt idx="114">
                  <c:v>0.31251465678603868</c:v>
                </c:pt>
                <c:pt idx="115">
                  <c:v>3.7884262798690331E-2</c:v>
                </c:pt>
                <c:pt idx="116">
                  <c:v>5.4475715675295321E-2</c:v>
                </c:pt>
                <c:pt idx="117">
                  <c:v>0.30221593966604288</c:v>
                </c:pt>
                <c:pt idx="118">
                  <c:v>0.28510463458172064</c:v>
                </c:pt>
                <c:pt idx="119">
                  <c:v>0.10027346639823038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F8F-498D-A253-13AC7316EF69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Sample'!$G$2:$G$121</c:f>
              <c:numCache>
                <c:formatCode>0%</c:formatCode>
                <c:ptCount val="120"/>
                <c:pt idx="0">
                  <c:v>0.19540403089093994</c:v>
                </c:pt>
                <c:pt idx="1">
                  <c:v>1.2144963326084552</c:v>
                </c:pt>
                <c:pt idx="2">
                  <c:v>0.67664524526153091</c:v>
                </c:pt>
                <c:pt idx="3">
                  <c:v>0.72608401611427897</c:v>
                </c:pt>
                <c:pt idx="4">
                  <c:v>0.19842224811699938</c:v>
                </c:pt>
                <c:pt idx="5">
                  <c:v>0.53193765196918985</c:v>
                </c:pt>
                <c:pt idx="6">
                  <c:v>0.43114241001564946</c:v>
                </c:pt>
                <c:pt idx="7">
                  <c:v>0.20250360646487209</c:v>
                </c:pt>
                <c:pt idx="8">
                  <c:v>0.28142574515120466</c:v>
                </c:pt>
                <c:pt idx="9">
                  <c:v>0.28370075894470548</c:v>
                </c:pt>
                <c:pt idx="10">
                  <c:v>0.65548794189819592</c:v>
                </c:pt>
                <c:pt idx="11">
                  <c:v>0.48525014504395947</c:v>
                </c:pt>
                <c:pt idx="12">
                  <c:v>0.52121490497789513</c:v>
                </c:pt>
                <c:pt idx="13">
                  <c:v>0.15005284263262289</c:v>
                </c:pt>
                <c:pt idx="14">
                  <c:v>0.64699703630446226</c:v>
                </c:pt>
                <c:pt idx="15">
                  <c:v>0.66160949053785467</c:v>
                </c:pt>
                <c:pt idx="16">
                  <c:v>0.43418015216828026</c:v>
                </c:pt>
                <c:pt idx="17">
                  <c:v>0.48735466482810497</c:v>
                </c:pt>
                <c:pt idx="18">
                  <c:v>0.61951131163870943</c:v>
                </c:pt>
                <c:pt idx="19">
                  <c:v>0.46864329256768161</c:v>
                </c:pt>
                <c:pt idx="20">
                  <c:v>0.37096782977611004</c:v>
                </c:pt>
                <c:pt idx="21">
                  <c:v>0.37303754266211603</c:v>
                </c:pt>
                <c:pt idx="22">
                  <c:v>0.18171255400943553</c:v>
                </c:pt>
                <c:pt idx="23">
                  <c:v>0.28332800411495862</c:v>
                </c:pt>
                <c:pt idx="24">
                  <c:v>0.43812405446293501</c:v>
                </c:pt>
                <c:pt idx="25">
                  <c:v>0.56225112661050991</c:v>
                </c:pt>
                <c:pt idx="26">
                  <c:v>0.45291797637918807</c:v>
                </c:pt>
                <c:pt idx="27">
                  <c:v>0.18775252735350578</c:v>
                </c:pt>
                <c:pt idx="28">
                  <c:v>0.22081623409978404</c:v>
                </c:pt>
                <c:pt idx="29">
                  <c:v>0.20959295280444246</c:v>
                </c:pt>
                <c:pt idx="30">
                  <c:v>0.54680841091168686</c:v>
                </c:pt>
                <c:pt idx="31">
                  <c:v>0.43153508277959235</c:v>
                </c:pt>
                <c:pt idx="32">
                  <c:v>0.28840099825468546</c:v>
                </c:pt>
                <c:pt idx="33">
                  <c:v>0.21969927273577627</c:v>
                </c:pt>
                <c:pt idx="34">
                  <c:v>0.50447090521138471</c:v>
                </c:pt>
                <c:pt idx="35">
                  <c:v>0.43523337660636235</c:v>
                </c:pt>
                <c:pt idx="36">
                  <c:v>0.43462988668694685</c:v>
                </c:pt>
                <c:pt idx="37">
                  <c:v>0.14176248215714263</c:v>
                </c:pt>
                <c:pt idx="38">
                  <c:v>0.43699714186323541</c:v>
                </c:pt>
                <c:pt idx="39">
                  <c:v>0.42152705171925225</c:v>
                </c:pt>
                <c:pt idx="40">
                  <c:v>0.55817645019947282</c:v>
                </c:pt>
                <c:pt idx="41">
                  <c:v>0.30624778552025511</c:v>
                </c:pt>
                <c:pt idx="42">
                  <c:v>0.40494762545927565</c:v>
                </c:pt>
                <c:pt idx="43">
                  <c:v>0.2658610466200616</c:v>
                </c:pt>
                <c:pt idx="44">
                  <c:v>0.27397719651240776</c:v>
                </c:pt>
                <c:pt idx="45">
                  <c:v>0.33001864512119328</c:v>
                </c:pt>
                <c:pt idx="46">
                  <c:v>0.27474619289340102</c:v>
                </c:pt>
                <c:pt idx="47">
                  <c:v>0.56033117825570655</c:v>
                </c:pt>
                <c:pt idx="48">
                  <c:v>0.54026948100245054</c:v>
                </c:pt>
                <c:pt idx="49">
                  <c:v>0.62767230095843951</c:v>
                </c:pt>
                <c:pt idx="50">
                  <c:v>0.11566520123723734</c:v>
                </c:pt>
                <c:pt idx="51">
                  <c:v>0.49302894191013868</c:v>
                </c:pt>
                <c:pt idx="52">
                  <c:v>0.23971725083413989</c:v>
                </c:pt>
                <c:pt idx="53">
                  <c:v>0.36086482575212958</c:v>
                </c:pt>
                <c:pt idx="54">
                  <c:v>0.30181365285433243</c:v>
                </c:pt>
                <c:pt idx="55">
                  <c:v>0.41392050000470637</c:v>
                </c:pt>
                <c:pt idx="56">
                  <c:v>0.2613214015083174</c:v>
                </c:pt>
                <c:pt idx="57">
                  <c:v>0.19130951993717502</c:v>
                </c:pt>
                <c:pt idx="58">
                  <c:v>0.44235604635817416</c:v>
                </c:pt>
                <c:pt idx="59">
                  <c:v>0.58653431831151026</c:v>
                </c:pt>
                <c:pt idx="60">
                  <c:v>0.37970630937781852</c:v>
                </c:pt>
                <c:pt idx="61">
                  <c:v>0.27482441807348168</c:v>
                </c:pt>
                <c:pt idx="62">
                  <c:v>0.38263262448301688</c:v>
                </c:pt>
                <c:pt idx="63">
                  <c:v>0.40909090909090912</c:v>
                </c:pt>
                <c:pt idx="64">
                  <c:v>0.38884183690928381</c:v>
                </c:pt>
                <c:pt idx="65">
                  <c:v>0.49486777806355076</c:v>
                </c:pt>
                <c:pt idx="66">
                  <c:v>0.33921478801732324</c:v>
                </c:pt>
                <c:pt idx="67">
                  <c:v>0.3963750489629525</c:v>
                </c:pt>
                <c:pt idx="68">
                  <c:v>0.24998434050016441</c:v>
                </c:pt>
                <c:pt idx="69">
                  <c:v>0.41796603523991765</c:v>
                </c:pt>
                <c:pt idx="70">
                  <c:v>0.20368412265568483</c:v>
                </c:pt>
                <c:pt idx="71">
                  <c:v>0.20235068486568944</c:v>
                </c:pt>
                <c:pt idx="72">
                  <c:v>0.3067190359511896</c:v>
                </c:pt>
                <c:pt idx="73">
                  <c:v>0.12753065270532982</c:v>
                </c:pt>
                <c:pt idx="74">
                  <c:v>0.48223715957670954</c:v>
                </c:pt>
                <c:pt idx="75">
                  <c:v>0.34445264200297476</c:v>
                </c:pt>
                <c:pt idx="76">
                  <c:v>0.37674202220730935</c:v>
                </c:pt>
                <c:pt idx="77">
                  <c:v>0.25578592092574737</c:v>
                </c:pt>
                <c:pt idx="78">
                  <c:v>0.21164273521437896</c:v>
                </c:pt>
                <c:pt idx="79">
                  <c:v>0.49234779159701952</c:v>
                </c:pt>
                <c:pt idx="80">
                  <c:v>0.14052470449453497</c:v>
                </c:pt>
                <c:pt idx="81">
                  <c:v>0.26054192287300054</c:v>
                </c:pt>
                <c:pt idx="82">
                  <c:v>0.2179976452437985</c:v>
                </c:pt>
                <c:pt idx="83">
                  <c:v>0.22949292197886184</c:v>
                </c:pt>
                <c:pt idx="84">
                  <c:v>0.43008734839589802</c:v>
                </c:pt>
                <c:pt idx="85">
                  <c:v>0.34594041478658438</c:v>
                </c:pt>
                <c:pt idx="86">
                  <c:v>0.25636930006119946</c:v>
                </c:pt>
                <c:pt idx="87">
                  <c:v>0.2116168361930203</c:v>
                </c:pt>
                <c:pt idx="88">
                  <c:v>0.30699894706106162</c:v>
                </c:pt>
                <c:pt idx="89">
                  <c:v>0.10827098606532287</c:v>
                </c:pt>
                <c:pt idx="90">
                  <c:v>0.42973244064180216</c:v>
                </c:pt>
                <c:pt idx="91">
                  <c:v>0.15829104748097136</c:v>
                </c:pt>
                <c:pt idx="92">
                  <c:v>0.57881645664164783</c:v>
                </c:pt>
                <c:pt idx="93">
                  <c:v>0.19828958856392076</c:v>
                </c:pt>
                <c:pt idx="94">
                  <c:v>0.4353895551279573</c:v>
                </c:pt>
                <c:pt idx="95">
                  <c:v>0.40864399631607928</c:v>
                </c:pt>
                <c:pt idx="96">
                  <c:v>0.63955918868960371</c:v>
                </c:pt>
                <c:pt idx="97">
                  <c:v>0.44725817491409769</c:v>
                </c:pt>
                <c:pt idx="98">
                  <c:v>0.42976486419382226</c:v>
                </c:pt>
                <c:pt idx="99">
                  <c:v>0.12600428054000659</c:v>
                </c:pt>
                <c:pt idx="100">
                  <c:v>6.4733952045345974E-2</c:v>
                </c:pt>
                <c:pt idx="101">
                  <c:v>0.29519886124278849</c:v>
                </c:pt>
                <c:pt idx="102">
                  <c:v>0.46260940887439295</c:v>
                </c:pt>
                <c:pt idx="103">
                  <c:v>0.54118476449650466</c:v>
                </c:pt>
                <c:pt idx="104">
                  <c:v>0.21320020509085089</c:v>
                </c:pt>
                <c:pt idx="105">
                  <c:v>0.29406135042717996</c:v>
                </c:pt>
                <c:pt idx="106">
                  <c:v>0.18804109488317342</c:v>
                </c:pt>
                <c:pt idx="107">
                  <c:v>0.5924919598103191</c:v>
                </c:pt>
                <c:pt idx="108">
                  <c:v>0.20830207251709093</c:v>
                </c:pt>
                <c:pt idx="109">
                  <c:v>0.18246537591859807</c:v>
                </c:pt>
                <c:pt idx="110">
                  <c:v>8.4959660175673718E-2</c:v>
                </c:pt>
                <c:pt idx="111">
                  <c:v>0.22848902461718351</c:v>
                </c:pt>
                <c:pt idx="112">
                  <c:v>0.17359414681339944</c:v>
                </c:pt>
                <c:pt idx="113">
                  <c:v>0.25291965872639571</c:v>
                </c:pt>
                <c:pt idx="114">
                  <c:v>0.31251465678603868</c:v>
                </c:pt>
                <c:pt idx="115">
                  <c:v>3.7884262798690331E-2</c:v>
                </c:pt>
                <c:pt idx="116">
                  <c:v>5.4475715675295321E-2</c:v>
                </c:pt>
                <c:pt idx="117">
                  <c:v>0.30221593966604288</c:v>
                </c:pt>
                <c:pt idx="118">
                  <c:v>0.28510463458172064</c:v>
                </c:pt>
                <c:pt idx="119">
                  <c:v>0.10027346639823038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F8F-498D-A253-13AC7316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4048"/>
        <c:axId val="754974440"/>
      </c:scatterChart>
      <c:valAx>
        <c:axId val="75497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S&amp;M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54974440"/>
        <c:crosses val="autoZero"/>
        <c:crossBetween val="midCat"/>
      </c:valAx>
      <c:valAx>
        <c:axId val="754974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4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EBITDA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Sample'!$H$2:$H$121</c:f>
              <c:numCache>
                <c:formatCode>0%</c:formatCode>
                <c:ptCount val="120"/>
                <c:pt idx="0">
                  <c:v>-0.77476925974759847</c:v>
                </c:pt>
                <c:pt idx="1">
                  <c:v>-1.4617596107773396</c:v>
                </c:pt>
                <c:pt idx="2">
                  <c:v>-1.1143740340030912</c:v>
                </c:pt>
                <c:pt idx="3">
                  <c:v>-0.42935893194247121</c:v>
                </c:pt>
                <c:pt idx="4">
                  <c:v>4.5932971932313299E-2</c:v>
                </c:pt>
                <c:pt idx="5">
                  <c:v>-0.25936626435609172</c:v>
                </c:pt>
                <c:pt idx="6">
                  <c:v>-0.3627509739286785</c:v>
                </c:pt>
                <c:pt idx="7">
                  <c:v>0.25035919713763116</c:v>
                </c:pt>
                <c:pt idx="8">
                  <c:v>-4.4409677493748537E-2</c:v>
                </c:pt>
                <c:pt idx="9">
                  <c:v>6.1528731478135174E-2</c:v>
                </c:pt>
                <c:pt idx="10">
                  <c:v>-0.40360259948046345</c:v>
                </c:pt>
                <c:pt idx="11">
                  <c:v>-5.8508501807470879E-2</c:v>
                </c:pt>
                <c:pt idx="12">
                  <c:v>-0.12485180339031537</c:v>
                </c:pt>
                <c:pt idx="13">
                  <c:v>-0.18292972351403164</c:v>
                </c:pt>
                <c:pt idx="14">
                  <c:v>-0.52720814709237873</c:v>
                </c:pt>
                <c:pt idx="15">
                  <c:v>-0.29694347402076365</c:v>
                </c:pt>
                <c:pt idx="16">
                  <c:v>-0.2867072605783651</c:v>
                </c:pt>
                <c:pt idx="17">
                  <c:v>-0.38988999968660876</c:v>
                </c:pt>
                <c:pt idx="18">
                  <c:v>-0.19213006120590004</c:v>
                </c:pt>
                <c:pt idx="19">
                  <c:v>-0.1616257708135406</c:v>
                </c:pt>
                <c:pt idx="20">
                  <c:v>-0.24097986569870977</c:v>
                </c:pt>
                <c:pt idx="21">
                  <c:v>-0.21606597921023002</c:v>
                </c:pt>
                <c:pt idx="22">
                  <c:v>0.21514513898538351</c:v>
                </c:pt>
                <c:pt idx="23">
                  <c:v>-0.13064671777998982</c:v>
                </c:pt>
                <c:pt idx="24">
                  <c:v>-4.0006784613153233E-2</c:v>
                </c:pt>
                <c:pt idx="25">
                  <c:v>-0.19213684348227064</c:v>
                </c:pt>
                <c:pt idx="26">
                  <c:v>-0.21769450921622832</c:v>
                </c:pt>
                <c:pt idx="27">
                  <c:v>4.2780837645805925E-2</c:v>
                </c:pt>
                <c:pt idx="28">
                  <c:v>-9.5939818062313938E-3</c:v>
                </c:pt>
                <c:pt idx="29">
                  <c:v>-0.29354885163447586</c:v>
                </c:pt>
                <c:pt idx="30">
                  <c:v>-0.18767712021459937</c:v>
                </c:pt>
                <c:pt idx="31">
                  <c:v>-9.7116792431580154E-2</c:v>
                </c:pt>
                <c:pt idx="32">
                  <c:v>2.6946351966333371E-2</c:v>
                </c:pt>
                <c:pt idx="33">
                  <c:v>3.5092642393346273E-2</c:v>
                </c:pt>
                <c:pt idx="34">
                  <c:v>-0.21380507217218181</c:v>
                </c:pt>
                <c:pt idx="35">
                  <c:v>-0.23658039850886703</c:v>
                </c:pt>
                <c:pt idx="36">
                  <c:v>-0.16941854797937722</c:v>
                </c:pt>
                <c:pt idx="37">
                  <c:v>5.2352119966745631E-2</c:v>
                </c:pt>
                <c:pt idx="38">
                  <c:v>0.19263254750238168</c:v>
                </c:pt>
                <c:pt idx="39">
                  <c:v>-3.7534647241411888E-2</c:v>
                </c:pt>
                <c:pt idx="40">
                  <c:v>-0.17765987856258086</c:v>
                </c:pt>
                <c:pt idx="41">
                  <c:v>0.29703554978150465</c:v>
                </c:pt>
                <c:pt idx="42">
                  <c:v>-0.15957917798215387</c:v>
                </c:pt>
                <c:pt idx="43">
                  <c:v>-8.3200956968570536E-2</c:v>
                </c:pt>
                <c:pt idx="44">
                  <c:v>0.3056673373574782</c:v>
                </c:pt>
                <c:pt idx="45">
                  <c:v>0.26434638491816864</c:v>
                </c:pt>
                <c:pt idx="46">
                  <c:v>-4.4693393384950028E-2</c:v>
                </c:pt>
                <c:pt idx="47">
                  <c:v>-8.4031534503232599E-2</c:v>
                </c:pt>
                <c:pt idx="48">
                  <c:v>-5.8953862534937762E-3</c:v>
                </c:pt>
                <c:pt idx="49">
                  <c:v>-0.20314882317894153</c:v>
                </c:pt>
                <c:pt idx="50">
                  <c:v>0.2095776850470347</c:v>
                </c:pt>
                <c:pt idx="51">
                  <c:v>4.9642175244845543E-2</c:v>
                </c:pt>
                <c:pt idx="52">
                  <c:v>0.35425007028919331</c:v>
                </c:pt>
                <c:pt idx="53">
                  <c:v>1.9566177541594419E-2</c:v>
                </c:pt>
                <c:pt idx="54">
                  <c:v>0.1382021117066432</c:v>
                </c:pt>
                <c:pt idx="55">
                  <c:v>-6.748499114904602E-2</c:v>
                </c:pt>
                <c:pt idx="56">
                  <c:v>0.11639635938702053</c:v>
                </c:pt>
                <c:pt idx="57">
                  <c:v>-3.5297233748913803E-2</c:v>
                </c:pt>
                <c:pt idx="58">
                  <c:v>2.0510319938192006E-2</c:v>
                </c:pt>
                <c:pt idx="59">
                  <c:v>-0.32206534861783442</c:v>
                </c:pt>
                <c:pt idx="60">
                  <c:v>0.19092963381018804</c:v>
                </c:pt>
                <c:pt idx="61">
                  <c:v>-5.2773514104278572E-2</c:v>
                </c:pt>
                <c:pt idx="62">
                  <c:v>-0.20080926173185265</c:v>
                </c:pt>
                <c:pt idx="63">
                  <c:v>-8.3431879773343209E-2</c:v>
                </c:pt>
                <c:pt idx="64">
                  <c:v>4.1850597132395723E-2</c:v>
                </c:pt>
                <c:pt idx="65">
                  <c:v>-3.383291636465665E-2</c:v>
                </c:pt>
                <c:pt idx="66">
                  <c:v>-5.4009471058260393E-2</c:v>
                </c:pt>
                <c:pt idx="67">
                  <c:v>-0.148054296892001</c:v>
                </c:pt>
                <c:pt idx="68">
                  <c:v>0.2628016411155828</c:v>
                </c:pt>
                <c:pt idx="69">
                  <c:v>2.6210494618110591E-2</c:v>
                </c:pt>
                <c:pt idx="70">
                  <c:v>0.2457844064778229</c:v>
                </c:pt>
                <c:pt idx="71">
                  <c:v>0.43761536213199226</c:v>
                </c:pt>
                <c:pt idx="72">
                  <c:v>-6.6681664062389165E-2</c:v>
                </c:pt>
                <c:pt idx="73">
                  <c:v>0.3204203799588089</c:v>
                </c:pt>
                <c:pt idx="74">
                  <c:v>-5.5513968374604379E-2</c:v>
                </c:pt>
                <c:pt idx="75">
                  <c:v>9.3816454472644931E-2</c:v>
                </c:pt>
                <c:pt idx="76">
                  <c:v>0.16492942904952795</c:v>
                </c:pt>
                <c:pt idx="77">
                  <c:v>0.34715525554484089</c:v>
                </c:pt>
                <c:pt idx="78">
                  <c:v>0.42810523144894064</c:v>
                </c:pt>
                <c:pt idx="79">
                  <c:v>-0.17408844944329543</c:v>
                </c:pt>
                <c:pt idx="80">
                  <c:v>0.1855197460953957</c:v>
                </c:pt>
                <c:pt idx="81">
                  <c:v>0.11049378006511108</c:v>
                </c:pt>
                <c:pt idx="82">
                  <c:v>0.13823535382241892</c:v>
                </c:pt>
                <c:pt idx="83">
                  <c:v>2.0635727792309023E-2</c:v>
                </c:pt>
                <c:pt idx="84">
                  <c:v>0.11518518267148996</c:v>
                </c:pt>
                <c:pt idx="85">
                  <c:v>0.30666060593348987</c:v>
                </c:pt>
                <c:pt idx="86">
                  <c:v>0.36045472818525676</c:v>
                </c:pt>
                <c:pt idx="87">
                  <c:v>3.130244186444741E-2</c:v>
                </c:pt>
                <c:pt idx="88">
                  <c:v>0.34477556473804827</c:v>
                </c:pt>
                <c:pt idx="89">
                  <c:v>0.21546212246659341</c:v>
                </c:pt>
                <c:pt idx="90">
                  <c:v>6.2447056988831899E-2</c:v>
                </c:pt>
                <c:pt idx="91">
                  <c:v>0.41064697354113811</c:v>
                </c:pt>
                <c:pt idx="92">
                  <c:v>2.8356900667701995E-2</c:v>
                </c:pt>
                <c:pt idx="93">
                  <c:v>0.17174638575849141</c:v>
                </c:pt>
                <c:pt idx="94">
                  <c:v>-7.7149426348448957E-2</c:v>
                </c:pt>
                <c:pt idx="95">
                  <c:v>0.11068787166254691</c:v>
                </c:pt>
                <c:pt idx="96">
                  <c:v>-0.34254040686400428</c:v>
                </c:pt>
                <c:pt idx="97">
                  <c:v>3.4080313081651117E-3</c:v>
                </c:pt>
                <c:pt idx="98">
                  <c:v>0.1310568696990225</c:v>
                </c:pt>
                <c:pt idx="99">
                  <c:v>0.210594336516299</c:v>
                </c:pt>
                <c:pt idx="100">
                  <c:v>0.25307575733177318</c:v>
                </c:pt>
                <c:pt idx="101">
                  <c:v>4.7195455613744906E-2</c:v>
                </c:pt>
                <c:pt idx="102">
                  <c:v>3.0305247390167545E-2</c:v>
                </c:pt>
                <c:pt idx="103">
                  <c:v>-6.6416225436546669E-2</c:v>
                </c:pt>
                <c:pt idx="104">
                  <c:v>0.19625825432557015</c:v>
                </c:pt>
                <c:pt idx="105">
                  <c:v>9.2239978466538378E-2</c:v>
                </c:pt>
                <c:pt idx="106">
                  <c:v>0.35220537069472913</c:v>
                </c:pt>
                <c:pt idx="107">
                  <c:v>-4.3202941148065041E-2</c:v>
                </c:pt>
                <c:pt idx="108">
                  <c:v>0.19488262938976889</c:v>
                </c:pt>
                <c:pt idx="109">
                  <c:v>0.14979331543244773</c:v>
                </c:pt>
                <c:pt idx="110">
                  <c:v>0.27209922755812105</c:v>
                </c:pt>
                <c:pt idx="111">
                  <c:v>0.50062601249283711</c:v>
                </c:pt>
                <c:pt idx="112">
                  <c:v>0.18834804692223969</c:v>
                </c:pt>
                <c:pt idx="113">
                  <c:v>0.12320178424324617</c:v>
                </c:pt>
                <c:pt idx="114">
                  <c:v>0.10634750760020978</c:v>
                </c:pt>
                <c:pt idx="115">
                  <c:v>0.33725429140417862</c:v>
                </c:pt>
                <c:pt idx="116">
                  <c:v>0.34420158714463439</c:v>
                </c:pt>
                <c:pt idx="117">
                  <c:v>0.29743909980964922</c:v>
                </c:pt>
                <c:pt idx="118">
                  <c:v>0.35636412722889443</c:v>
                </c:pt>
                <c:pt idx="119">
                  <c:v>0.15434104903624257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0FA-470E-8AC3-88F596685D09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Sample'!$H$2:$H$121</c:f>
              <c:numCache>
                <c:formatCode>0%</c:formatCode>
                <c:ptCount val="120"/>
                <c:pt idx="0">
                  <c:v>-0.77476925974759847</c:v>
                </c:pt>
                <c:pt idx="1">
                  <c:v>-1.4617596107773396</c:v>
                </c:pt>
                <c:pt idx="2">
                  <c:v>-1.1143740340030912</c:v>
                </c:pt>
                <c:pt idx="3">
                  <c:v>-0.42935893194247121</c:v>
                </c:pt>
                <c:pt idx="4">
                  <c:v>4.5932971932313299E-2</c:v>
                </c:pt>
                <c:pt idx="5">
                  <c:v>-0.25936626435609172</c:v>
                </c:pt>
                <c:pt idx="6">
                  <c:v>-0.3627509739286785</c:v>
                </c:pt>
                <c:pt idx="7">
                  <c:v>0.25035919713763116</c:v>
                </c:pt>
                <c:pt idx="8">
                  <c:v>-4.4409677493748537E-2</c:v>
                </c:pt>
                <c:pt idx="9">
                  <c:v>6.1528731478135174E-2</c:v>
                </c:pt>
                <c:pt idx="10">
                  <c:v>-0.40360259948046345</c:v>
                </c:pt>
                <c:pt idx="11">
                  <c:v>-5.8508501807470879E-2</c:v>
                </c:pt>
                <c:pt idx="12">
                  <c:v>-0.12485180339031537</c:v>
                </c:pt>
                <c:pt idx="13">
                  <c:v>-0.18292972351403164</c:v>
                </c:pt>
                <c:pt idx="14">
                  <c:v>-0.52720814709237873</c:v>
                </c:pt>
                <c:pt idx="15">
                  <c:v>-0.29694347402076365</c:v>
                </c:pt>
                <c:pt idx="16">
                  <c:v>-0.2867072605783651</c:v>
                </c:pt>
                <c:pt idx="17">
                  <c:v>-0.38988999968660876</c:v>
                </c:pt>
                <c:pt idx="18">
                  <c:v>-0.19213006120590004</c:v>
                </c:pt>
                <c:pt idx="19">
                  <c:v>-0.1616257708135406</c:v>
                </c:pt>
                <c:pt idx="20">
                  <c:v>-0.24097986569870977</c:v>
                </c:pt>
                <c:pt idx="21">
                  <c:v>-0.21606597921023002</c:v>
                </c:pt>
                <c:pt idx="22">
                  <c:v>0.21514513898538351</c:v>
                </c:pt>
                <c:pt idx="23">
                  <c:v>-0.13064671777998982</c:v>
                </c:pt>
                <c:pt idx="24">
                  <c:v>-4.0006784613153233E-2</c:v>
                </c:pt>
                <c:pt idx="25">
                  <c:v>-0.19213684348227064</c:v>
                </c:pt>
                <c:pt idx="26">
                  <c:v>-0.21769450921622832</c:v>
                </c:pt>
                <c:pt idx="27">
                  <c:v>4.2780837645805925E-2</c:v>
                </c:pt>
                <c:pt idx="28">
                  <c:v>-9.5939818062313938E-3</c:v>
                </c:pt>
                <c:pt idx="29">
                  <c:v>-0.29354885163447586</c:v>
                </c:pt>
                <c:pt idx="30">
                  <c:v>-0.18767712021459937</c:v>
                </c:pt>
                <c:pt idx="31">
                  <c:v>-9.7116792431580154E-2</c:v>
                </c:pt>
                <c:pt idx="32">
                  <c:v>2.6946351966333371E-2</c:v>
                </c:pt>
                <c:pt idx="33">
                  <c:v>3.5092642393346273E-2</c:v>
                </c:pt>
                <c:pt idx="34">
                  <c:v>-0.21380507217218181</c:v>
                </c:pt>
                <c:pt idx="35">
                  <c:v>-0.23658039850886703</c:v>
                </c:pt>
                <c:pt idx="36">
                  <c:v>-0.16941854797937722</c:v>
                </c:pt>
                <c:pt idx="37">
                  <c:v>5.2352119966745631E-2</c:v>
                </c:pt>
                <c:pt idx="38">
                  <c:v>0.19263254750238168</c:v>
                </c:pt>
                <c:pt idx="39">
                  <c:v>-3.7534647241411888E-2</c:v>
                </c:pt>
                <c:pt idx="40">
                  <c:v>-0.17765987856258086</c:v>
                </c:pt>
                <c:pt idx="41">
                  <c:v>0.29703554978150465</c:v>
                </c:pt>
                <c:pt idx="42">
                  <c:v>-0.15957917798215387</c:v>
                </c:pt>
                <c:pt idx="43">
                  <c:v>-8.3200956968570536E-2</c:v>
                </c:pt>
                <c:pt idx="44">
                  <c:v>0.3056673373574782</c:v>
                </c:pt>
                <c:pt idx="45">
                  <c:v>0.26434638491816864</c:v>
                </c:pt>
                <c:pt idx="46">
                  <c:v>-4.4693393384950028E-2</c:v>
                </c:pt>
                <c:pt idx="47">
                  <c:v>-8.4031534503232599E-2</c:v>
                </c:pt>
                <c:pt idx="48">
                  <c:v>-5.8953862534937762E-3</c:v>
                </c:pt>
                <c:pt idx="49">
                  <c:v>-0.20314882317894153</c:v>
                </c:pt>
                <c:pt idx="50">
                  <c:v>0.2095776850470347</c:v>
                </c:pt>
                <c:pt idx="51">
                  <c:v>4.9642175244845543E-2</c:v>
                </c:pt>
                <c:pt idx="52">
                  <c:v>0.35425007028919331</c:v>
                </c:pt>
                <c:pt idx="53">
                  <c:v>1.9566177541594419E-2</c:v>
                </c:pt>
                <c:pt idx="54">
                  <c:v>0.1382021117066432</c:v>
                </c:pt>
                <c:pt idx="55">
                  <c:v>-6.748499114904602E-2</c:v>
                </c:pt>
                <c:pt idx="56">
                  <c:v>0.11639635938702053</c:v>
                </c:pt>
                <c:pt idx="57">
                  <c:v>-3.5297233748913803E-2</c:v>
                </c:pt>
                <c:pt idx="58">
                  <c:v>2.0510319938192006E-2</c:v>
                </c:pt>
                <c:pt idx="59">
                  <c:v>-0.32206534861783442</c:v>
                </c:pt>
                <c:pt idx="60">
                  <c:v>0.19092963381018804</c:v>
                </c:pt>
                <c:pt idx="61">
                  <c:v>-5.2773514104278572E-2</c:v>
                </c:pt>
                <c:pt idx="62">
                  <c:v>-0.20080926173185265</c:v>
                </c:pt>
                <c:pt idx="63">
                  <c:v>-8.3431879773343209E-2</c:v>
                </c:pt>
                <c:pt idx="64">
                  <c:v>4.1850597132395723E-2</c:v>
                </c:pt>
                <c:pt idx="65">
                  <c:v>-3.383291636465665E-2</c:v>
                </c:pt>
                <c:pt idx="66">
                  <c:v>-5.4009471058260393E-2</c:v>
                </c:pt>
                <c:pt idx="67">
                  <c:v>-0.148054296892001</c:v>
                </c:pt>
                <c:pt idx="68">
                  <c:v>0.2628016411155828</c:v>
                </c:pt>
                <c:pt idx="69">
                  <c:v>2.6210494618110591E-2</c:v>
                </c:pt>
                <c:pt idx="70">
                  <c:v>0.2457844064778229</c:v>
                </c:pt>
                <c:pt idx="71">
                  <c:v>0.43761536213199226</c:v>
                </c:pt>
                <c:pt idx="72">
                  <c:v>-6.6681664062389165E-2</c:v>
                </c:pt>
                <c:pt idx="73">
                  <c:v>0.3204203799588089</c:v>
                </c:pt>
                <c:pt idx="74">
                  <c:v>-5.5513968374604379E-2</c:v>
                </c:pt>
                <c:pt idx="75">
                  <c:v>9.3816454472644931E-2</c:v>
                </c:pt>
                <c:pt idx="76">
                  <c:v>0.16492942904952795</c:v>
                </c:pt>
                <c:pt idx="77">
                  <c:v>0.34715525554484089</c:v>
                </c:pt>
                <c:pt idx="78">
                  <c:v>0.42810523144894064</c:v>
                </c:pt>
                <c:pt idx="79">
                  <c:v>-0.17408844944329543</c:v>
                </c:pt>
                <c:pt idx="80">
                  <c:v>0.1855197460953957</c:v>
                </c:pt>
                <c:pt idx="81">
                  <c:v>0.11049378006511108</c:v>
                </c:pt>
                <c:pt idx="82">
                  <c:v>0.13823535382241892</c:v>
                </c:pt>
                <c:pt idx="83">
                  <c:v>2.0635727792309023E-2</c:v>
                </c:pt>
                <c:pt idx="84">
                  <c:v>0.11518518267148996</c:v>
                </c:pt>
                <c:pt idx="85">
                  <c:v>0.30666060593348987</c:v>
                </c:pt>
                <c:pt idx="86">
                  <c:v>0.36045472818525676</c:v>
                </c:pt>
                <c:pt idx="87">
                  <c:v>3.130244186444741E-2</c:v>
                </c:pt>
                <c:pt idx="88">
                  <c:v>0.34477556473804827</c:v>
                </c:pt>
                <c:pt idx="89">
                  <c:v>0.21546212246659341</c:v>
                </c:pt>
                <c:pt idx="90">
                  <c:v>6.2447056988831899E-2</c:v>
                </c:pt>
                <c:pt idx="91">
                  <c:v>0.41064697354113811</c:v>
                </c:pt>
                <c:pt idx="92">
                  <c:v>2.8356900667701995E-2</c:v>
                </c:pt>
                <c:pt idx="93">
                  <c:v>0.17174638575849141</c:v>
                </c:pt>
                <c:pt idx="94">
                  <c:v>-7.7149426348448957E-2</c:v>
                </c:pt>
                <c:pt idx="95">
                  <c:v>0.11068787166254691</c:v>
                </c:pt>
                <c:pt idx="96">
                  <c:v>-0.34254040686400428</c:v>
                </c:pt>
                <c:pt idx="97">
                  <c:v>3.4080313081651117E-3</c:v>
                </c:pt>
                <c:pt idx="98">
                  <c:v>0.1310568696990225</c:v>
                </c:pt>
                <c:pt idx="99">
                  <c:v>0.210594336516299</c:v>
                </c:pt>
                <c:pt idx="100">
                  <c:v>0.25307575733177318</c:v>
                </c:pt>
                <c:pt idx="101">
                  <c:v>4.7195455613744906E-2</c:v>
                </c:pt>
                <c:pt idx="102">
                  <c:v>3.0305247390167545E-2</c:v>
                </c:pt>
                <c:pt idx="103">
                  <c:v>-6.6416225436546669E-2</c:v>
                </c:pt>
                <c:pt idx="104">
                  <c:v>0.19625825432557015</c:v>
                </c:pt>
                <c:pt idx="105">
                  <c:v>9.2239978466538378E-2</c:v>
                </c:pt>
                <c:pt idx="106">
                  <c:v>0.35220537069472913</c:v>
                </c:pt>
                <c:pt idx="107">
                  <c:v>-4.3202941148065041E-2</c:v>
                </c:pt>
                <c:pt idx="108">
                  <c:v>0.19488262938976889</c:v>
                </c:pt>
                <c:pt idx="109">
                  <c:v>0.14979331543244773</c:v>
                </c:pt>
                <c:pt idx="110">
                  <c:v>0.27209922755812105</c:v>
                </c:pt>
                <c:pt idx="111">
                  <c:v>0.50062601249283711</c:v>
                </c:pt>
                <c:pt idx="112">
                  <c:v>0.18834804692223969</c:v>
                </c:pt>
                <c:pt idx="113">
                  <c:v>0.12320178424324617</c:v>
                </c:pt>
                <c:pt idx="114">
                  <c:v>0.10634750760020978</c:v>
                </c:pt>
                <c:pt idx="115">
                  <c:v>0.33725429140417862</c:v>
                </c:pt>
                <c:pt idx="116">
                  <c:v>0.34420158714463439</c:v>
                </c:pt>
                <c:pt idx="117">
                  <c:v>0.29743909980964922</c:v>
                </c:pt>
                <c:pt idx="118">
                  <c:v>0.35636412722889443</c:v>
                </c:pt>
                <c:pt idx="119">
                  <c:v>0.15434104903624257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0FA-470E-8AC3-88F59668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5224"/>
        <c:axId val="754975616"/>
      </c:scatterChart>
      <c:valAx>
        <c:axId val="754975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54975616"/>
        <c:crosses val="autoZero"/>
        <c:crossBetween val="midCat"/>
      </c:valAx>
      <c:valAx>
        <c:axId val="754975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5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Margin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'Filtered Sample'!$I$2:$I$121</c:f>
              <c:numCache>
                <c:formatCode>0%</c:formatCode>
                <c:ptCount val="120"/>
                <c:pt idx="0">
                  <c:v>-0.81159625164814475</c:v>
                </c:pt>
                <c:pt idx="1">
                  <c:v>-1.6269396631159929</c:v>
                </c:pt>
                <c:pt idx="2">
                  <c:v>-1.1697714146262099</c:v>
                </c:pt>
                <c:pt idx="3">
                  <c:v>-0.44895429908724671</c:v>
                </c:pt>
                <c:pt idx="4">
                  <c:v>-0.31811310458675307</c:v>
                </c:pt>
                <c:pt idx="5">
                  <c:v>-0.28542567914031614</c:v>
                </c:pt>
                <c:pt idx="6">
                  <c:v>-0.62696531372440323</c:v>
                </c:pt>
                <c:pt idx="7">
                  <c:v>0.16792960779188498</c:v>
                </c:pt>
                <c:pt idx="8">
                  <c:v>-0.137903072523548</c:v>
                </c:pt>
                <c:pt idx="9">
                  <c:v>-4.517528008673654E-2</c:v>
                </c:pt>
                <c:pt idx="10">
                  <c:v>-0.44139034453003517</c:v>
                </c:pt>
                <c:pt idx="11">
                  <c:v>-0.13449689685759542</c:v>
                </c:pt>
                <c:pt idx="12">
                  <c:v>-0.14799918208566143</c:v>
                </c:pt>
                <c:pt idx="13">
                  <c:v>-0.39573463359162725</c:v>
                </c:pt>
                <c:pt idx="14">
                  <c:v>-0.57156338979545007</c:v>
                </c:pt>
                <c:pt idx="15">
                  <c:v>-0.34458133247744022</c:v>
                </c:pt>
                <c:pt idx="16">
                  <c:v>-0.32097260499846886</c:v>
                </c:pt>
                <c:pt idx="17">
                  <c:v>-0.65422214829671888</c:v>
                </c:pt>
                <c:pt idx="18">
                  <c:v>-0.21851944579096239</c:v>
                </c:pt>
                <c:pt idx="19">
                  <c:v>-0.32442046693600513</c:v>
                </c:pt>
                <c:pt idx="20">
                  <c:v>-0.3447641020578105</c:v>
                </c:pt>
                <c:pt idx="21">
                  <c:v>-0.23881920127653916</c:v>
                </c:pt>
                <c:pt idx="22">
                  <c:v>0.12152605918890333</c:v>
                </c:pt>
                <c:pt idx="23">
                  <c:v>-0.27934203627576876</c:v>
                </c:pt>
                <c:pt idx="24">
                  <c:v>-8.4296520423600627E-2</c:v>
                </c:pt>
                <c:pt idx="25">
                  <c:v>-0.25167377453250095</c:v>
                </c:pt>
                <c:pt idx="26">
                  <c:v>-0.2655258416875409</c:v>
                </c:pt>
                <c:pt idx="27">
                  <c:v>5.3461994018760582E-2</c:v>
                </c:pt>
                <c:pt idx="28">
                  <c:v>-0.23347012720172772</c:v>
                </c:pt>
                <c:pt idx="29">
                  <c:v>-0.31713433716531614</c:v>
                </c:pt>
                <c:pt idx="30">
                  <c:v>-0.27097319670889908</c:v>
                </c:pt>
                <c:pt idx="31">
                  <c:v>-0.13914855276495103</c:v>
                </c:pt>
                <c:pt idx="32">
                  <c:v>-3.2454695222405273E-2</c:v>
                </c:pt>
                <c:pt idx="33">
                  <c:v>-3.6651622508554908E-2</c:v>
                </c:pt>
                <c:pt idx="34">
                  <c:v>-0.24352193410726553</c:v>
                </c:pt>
                <c:pt idx="35">
                  <c:v>-0.28080821314150284</c:v>
                </c:pt>
                <c:pt idx="36">
                  <c:v>-0.22722663595105191</c:v>
                </c:pt>
                <c:pt idx="37">
                  <c:v>-4.2261141001709773E-2</c:v>
                </c:pt>
                <c:pt idx="38">
                  <c:v>5.4889192725901793E-2</c:v>
                </c:pt>
                <c:pt idx="39">
                  <c:v>-0.12790277669230971</c:v>
                </c:pt>
                <c:pt idx="40">
                  <c:v>-0.22092738611271831</c:v>
                </c:pt>
                <c:pt idx="41">
                  <c:v>0.40103169059199528</c:v>
                </c:pt>
                <c:pt idx="42">
                  <c:v>-0.22516716492845568</c:v>
                </c:pt>
                <c:pt idx="43">
                  <c:v>-0.19867034104867806</c:v>
                </c:pt>
                <c:pt idx="44">
                  <c:v>0.21276932914404878</c:v>
                </c:pt>
                <c:pt idx="45">
                  <c:v>8.5428483887666037E-2</c:v>
                </c:pt>
                <c:pt idx="46">
                  <c:v>-0.15946938451776649</c:v>
                </c:pt>
                <c:pt idx="47">
                  <c:v>-0.10523436469191186</c:v>
                </c:pt>
                <c:pt idx="48">
                  <c:v>-8.7178644035064382E-2</c:v>
                </c:pt>
                <c:pt idx="49">
                  <c:v>-0.25911901444461649</c:v>
                </c:pt>
                <c:pt idx="50">
                  <c:v>0.14413653216825575</c:v>
                </c:pt>
                <c:pt idx="51">
                  <c:v>-2.1799151110561674E-2</c:v>
                </c:pt>
                <c:pt idx="52">
                  <c:v>0.16390927344611117</c:v>
                </c:pt>
                <c:pt idx="53">
                  <c:v>1.9614338271570129E-2</c:v>
                </c:pt>
                <c:pt idx="54">
                  <c:v>3.955165157037363E-2</c:v>
                </c:pt>
                <c:pt idx="55">
                  <c:v>-0.10987946987452818</c:v>
                </c:pt>
                <c:pt idx="56">
                  <c:v>5.3675170497600407E-2</c:v>
                </c:pt>
                <c:pt idx="57">
                  <c:v>-0.11313237392019553</c:v>
                </c:pt>
                <c:pt idx="58">
                  <c:v>-6.636852248580738E-2</c:v>
                </c:pt>
                <c:pt idx="59">
                  <c:v>-0.35757347546418328</c:v>
                </c:pt>
                <c:pt idx="60">
                  <c:v>0.13211163371598883</c:v>
                </c:pt>
                <c:pt idx="61">
                  <c:v>-0.12710149340941534</c:v>
                </c:pt>
                <c:pt idx="62">
                  <c:v>-0.3190529846614778</c:v>
                </c:pt>
                <c:pt idx="63">
                  <c:v>-0.12112952697708795</c:v>
                </c:pt>
                <c:pt idx="64">
                  <c:v>-3.8488770243618048E-2</c:v>
                </c:pt>
                <c:pt idx="65">
                  <c:v>-8.1343964086137158E-2</c:v>
                </c:pt>
                <c:pt idx="66">
                  <c:v>-0.10750678901855586</c:v>
                </c:pt>
                <c:pt idx="67">
                  <c:v>-0.16283748168422885</c:v>
                </c:pt>
                <c:pt idx="68">
                  <c:v>0.166605485032055</c:v>
                </c:pt>
                <c:pt idx="69">
                  <c:v>-3.9516806217013457E-2</c:v>
                </c:pt>
                <c:pt idx="70">
                  <c:v>0.14145890144137127</c:v>
                </c:pt>
                <c:pt idx="71">
                  <c:v>0.30083750676574428</c:v>
                </c:pt>
                <c:pt idx="72">
                  <c:v>-0.10494352130105246</c:v>
                </c:pt>
                <c:pt idx="73">
                  <c:v>0.12069220256770544</c:v>
                </c:pt>
                <c:pt idx="74">
                  <c:v>-0.1265161452563327</c:v>
                </c:pt>
                <c:pt idx="75">
                  <c:v>8.3248837108374787E-2</c:v>
                </c:pt>
                <c:pt idx="76">
                  <c:v>6.3183463541559445E-2</c:v>
                </c:pt>
                <c:pt idx="77">
                  <c:v>0.18998194877144337</c:v>
                </c:pt>
                <c:pt idx="78">
                  <c:v>0.2829972991471616</c:v>
                </c:pt>
                <c:pt idx="79">
                  <c:v>-0.19658894523613904</c:v>
                </c:pt>
                <c:pt idx="80">
                  <c:v>4.177908225325213E-2</c:v>
                </c:pt>
                <c:pt idx="81">
                  <c:v>4.5352465055309668E-2</c:v>
                </c:pt>
                <c:pt idx="82">
                  <c:v>1.0832333013623581E-2</c:v>
                </c:pt>
                <c:pt idx="83">
                  <c:v>-3.6627147080944304E-3</c:v>
                </c:pt>
                <c:pt idx="84">
                  <c:v>9.1813351439375343E-2</c:v>
                </c:pt>
                <c:pt idx="85">
                  <c:v>0.2030865917039695</c:v>
                </c:pt>
                <c:pt idx="86">
                  <c:v>0.28179107087920752</c:v>
                </c:pt>
                <c:pt idx="87">
                  <c:v>-0.15712901126750914</c:v>
                </c:pt>
                <c:pt idx="88">
                  <c:v>7.5428893232798611E-2</c:v>
                </c:pt>
                <c:pt idx="89">
                  <c:v>4.819837721477066E-2</c:v>
                </c:pt>
                <c:pt idx="90">
                  <c:v>-3.9696454737572787E-2</c:v>
                </c:pt>
                <c:pt idx="91">
                  <c:v>0.24918575570859006</c:v>
                </c:pt>
                <c:pt idx="92">
                  <c:v>-1.0834570505356555E-2</c:v>
                </c:pt>
                <c:pt idx="93">
                  <c:v>1.0619681589690514E-2</c:v>
                </c:pt>
                <c:pt idx="94">
                  <c:v>-0.13688015485851276</c:v>
                </c:pt>
                <c:pt idx="95">
                  <c:v>4.0826302631850615E-2</c:v>
                </c:pt>
                <c:pt idx="96">
                  <c:v>-0.36914925230302753</c:v>
                </c:pt>
                <c:pt idx="97">
                  <c:v>-3.8053292150637866E-2</c:v>
                </c:pt>
                <c:pt idx="98">
                  <c:v>8.3799201194223835E-2</c:v>
                </c:pt>
                <c:pt idx="99">
                  <c:v>-1.6795940704626276E-2</c:v>
                </c:pt>
                <c:pt idx="100">
                  <c:v>0.10323290266826267</c:v>
                </c:pt>
                <c:pt idx="101">
                  <c:v>-1.0447476597386358E-2</c:v>
                </c:pt>
                <c:pt idx="102">
                  <c:v>-7.793685572468817E-2</c:v>
                </c:pt>
                <c:pt idx="103">
                  <c:v>-0.16722539085440391</c:v>
                </c:pt>
                <c:pt idx="104">
                  <c:v>5.0853760092755822E-2</c:v>
                </c:pt>
                <c:pt idx="105">
                  <c:v>3.6190930381431376E-2</c:v>
                </c:pt>
                <c:pt idx="106">
                  <c:v>9.9335982673200984E-2</c:v>
                </c:pt>
                <c:pt idx="107">
                  <c:v>0.13635747211584634</c:v>
                </c:pt>
                <c:pt idx="108">
                  <c:v>9.621988776192282E-2</c:v>
                </c:pt>
                <c:pt idx="109">
                  <c:v>8.4802501413227815E-2</c:v>
                </c:pt>
                <c:pt idx="110">
                  <c:v>0.18931979666366661</c:v>
                </c:pt>
                <c:pt idx="111">
                  <c:v>0.43366146404157885</c:v>
                </c:pt>
                <c:pt idx="112">
                  <c:v>0.1092716168823316</c:v>
                </c:pt>
                <c:pt idx="113">
                  <c:v>1.0140546239076941E-2</c:v>
                </c:pt>
                <c:pt idx="114">
                  <c:v>4.2834057467392654E-2</c:v>
                </c:pt>
                <c:pt idx="115">
                  <c:v>0.24665552810936545</c:v>
                </c:pt>
                <c:pt idx="116">
                  <c:v>0.11994384890125027</c:v>
                </c:pt>
                <c:pt idx="117">
                  <c:v>0.20995365661793713</c:v>
                </c:pt>
                <c:pt idx="118">
                  <c:v>0.1301536113691058</c:v>
                </c:pt>
                <c:pt idx="119">
                  <c:v>6.6964827721336634E-2</c:v>
                </c:pt>
              </c:numCache>
            </c:numRef>
          </c:xVal>
          <c:yVal>
            <c:numRef>
              <c:f>'Filtered Sample'!$C$2:$C$121</c:f>
              <c:numCache>
                <c:formatCode>#,##0.0_);\(#,##0.0\);0.0_);@_)</c:formatCode>
                <c:ptCount val="120"/>
                <c:pt idx="0">
                  <c:v>0.57648122410978131</c:v>
                </c:pt>
                <c:pt idx="1">
                  <c:v>7.8129506260335466</c:v>
                </c:pt>
                <c:pt idx="2">
                  <c:v>10.11253519451164</c:v>
                </c:pt>
                <c:pt idx="3">
                  <c:v>3.3714653832491841</c:v>
                </c:pt>
                <c:pt idx="4">
                  <c:v>12.266786806509231</c:v>
                </c:pt>
                <c:pt idx="5">
                  <c:v>1.6798325991189427</c:v>
                </c:pt>
                <c:pt idx="6">
                  <c:v>0.56028755020080312</c:v>
                </c:pt>
                <c:pt idx="7">
                  <c:v>5.8022321144674081</c:v>
                </c:pt>
                <c:pt idx="8">
                  <c:v>8.1596586177651069</c:v>
                </c:pt>
                <c:pt idx="9">
                  <c:v>6.4523526539411495</c:v>
                </c:pt>
                <c:pt idx="10">
                  <c:v>12.764006066393305</c:v>
                </c:pt>
                <c:pt idx="11">
                  <c:v>10.146867839840409</c:v>
                </c:pt>
                <c:pt idx="12">
                  <c:v>7.0694147705516315</c:v>
                </c:pt>
                <c:pt idx="13">
                  <c:v>1.0114658536585366</c:v>
                </c:pt>
                <c:pt idx="14">
                  <c:v>3.6584260968073057</c:v>
                </c:pt>
                <c:pt idx="15">
                  <c:v>6.3740109429466525</c:v>
                </c:pt>
                <c:pt idx="16">
                  <c:v>6.1000758770737011</c:v>
                </c:pt>
                <c:pt idx="17">
                  <c:v>3.9222766122766122</c:v>
                </c:pt>
                <c:pt idx="18">
                  <c:v>10.068368363264293</c:v>
                </c:pt>
                <c:pt idx="19">
                  <c:v>3.7473726905173033</c:v>
                </c:pt>
                <c:pt idx="20">
                  <c:v>5.8731444420696759</c:v>
                </c:pt>
                <c:pt idx="21">
                  <c:v>5.3155876836511409</c:v>
                </c:pt>
                <c:pt idx="22">
                  <c:v>4.0920802692105829</c:v>
                </c:pt>
                <c:pt idx="23">
                  <c:v>2.0835744808456407</c:v>
                </c:pt>
                <c:pt idx="24">
                  <c:v>1.2459494213459066</c:v>
                </c:pt>
                <c:pt idx="25">
                  <c:v>4.5647688752546358</c:v>
                </c:pt>
                <c:pt idx="26">
                  <c:v>4.3721659914652227</c:v>
                </c:pt>
                <c:pt idx="27">
                  <c:v>8.5238847539015605</c:v>
                </c:pt>
                <c:pt idx="28">
                  <c:v>5.8082102070701689</c:v>
                </c:pt>
                <c:pt idx="29">
                  <c:v>7.2610403592663362</c:v>
                </c:pt>
                <c:pt idx="30">
                  <c:v>3.8654935148642928</c:v>
                </c:pt>
                <c:pt idx="31">
                  <c:v>1.1807002329403935</c:v>
                </c:pt>
                <c:pt idx="32">
                  <c:v>2.9983473325766177</c:v>
                </c:pt>
                <c:pt idx="33">
                  <c:v>8.6234948708425652</c:v>
                </c:pt>
                <c:pt idx="34">
                  <c:v>5.5386857868663117</c:v>
                </c:pt>
                <c:pt idx="35">
                  <c:v>8.6079148104728418</c:v>
                </c:pt>
                <c:pt idx="36">
                  <c:v>8.4077397304365906</c:v>
                </c:pt>
                <c:pt idx="37">
                  <c:v>2.265671270718232</c:v>
                </c:pt>
                <c:pt idx="38">
                  <c:v>2.1019087009803923</c:v>
                </c:pt>
                <c:pt idx="39">
                  <c:v>6.5353081442171996</c:v>
                </c:pt>
                <c:pt idx="40">
                  <c:v>6.8447533077898379</c:v>
                </c:pt>
                <c:pt idx="41">
                  <c:v>5.4254390698714063</c:v>
                </c:pt>
                <c:pt idx="42">
                  <c:v>12.250370401026363</c:v>
                </c:pt>
                <c:pt idx="43">
                  <c:v>3.1340332336324357</c:v>
                </c:pt>
                <c:pt idx="44">
                  <c:v>7.9097525042591084</c:v>
                </c:pt>
                <c:pt idx="45">
                  <c:v>3.066665611468923</c:v>
                </c:pt>
                <c:pt idx="46">
                  <c:v>4.0996019037452189</c:v>
                </c:pt>
                <c:pt idx="47">
                  <c:v>5.7389390736787496</c:v>
                </c:pt>
                <c:pt idx="48">
                  <c:v>9.0551950609724976</c:v>
                </c:pt>
                <c:pt idx="49">
                  <c:v>8.9364435486722531</c:v>
                </c:pt>
                <c:pt idx="50">
                  <c:v>5.0794251385061777</c:v>
                </c:pt>
                <c:pt idx="51">
                  <c:v>3.5067365269461073</c:v>
                </c:pt>
                <c:pt idx="52">
                  <c:v>3.5420179179810725</c:v>
                </c:pt>
                <c:pt idx="53">
                  <c:v>4.1901921750377236</c:v>
                </c:pt>
                <c:pt idx="54">
                  <c:v>8.0015335934837513</c:v>
                </c:pt>
                <c:pt idx="55">
                  <c:v>4.0798187607151597</c:v>
                </c:pt>
                <c:pt idx="56">
                  <c:v>3.9416613922006789</c:v>
                </c:pt>
                <c:pt idx="57">
                  <c:v>7.7488244679249831</c:v>
                </c:pt>
                <c:pt idx="58">
                  <c:v>4.1780519729885413</c:v>
                </c:pt>
                <c:pt idx="59">
                  <c:v>3.1361184086605665</c:v>
                </c:pt>
                <c:pt idx="60">
                  <c:v>5.3269977455988604</c:v>
                </c:pt>
                <c:pt idx="61">
                  <c:v>2.9120112013441615</c:v>
                </c:pt>
                <c:pt idx="62">
                  <c:v>8.9237196782026444</c:v>
                </c:pt>
                <c:pt idx="63">
                  <c:v>10.536085746896847</c:v>
                </c:pt>
                <c:pt idx="64">
                  <c:v>4.6914530971126585</c:v>
                </c:pt>
                <c:pt idx="65">
                  <c:v>1.9981420626895856</c:v>
                </c:pt>
                <c:pt idx="66">
                  <c:v>5.2102507725858258</c:v>
                </c:pt>
                <c:pt idx="67">
                  <c:v>6.4028104385120033</c:v>
                </c:pt>
                <c:pt idx="68">
                  <c:v>8.3344293965673266</c:v>
                </c:pt>
                <c:pt idx="69">
                  <c:v>10.166276468778422</c:v>
                </c:pt>
                <c:pt idx="70">
                  <c:v>9.2100984931490704</c:v>
                </c:pt>
                <c:pt idx="71">
                  <c:v>12.568502068130735</c:v>
                </c:pt>
                <c:pt idx="72">
                  <c:v>2.0687725027599684</c:v>
                </c:pt>
                <c:pt idx="73">
                  <c:v>8.2728247227892098</c:v>
                </c:pt>
                <c:pt idx="74">
                  <c:v>8.490319800310715</c:v>
                </c:pt>
                <c:pt idx="75">
                  <c:v>1.3997070038910506</c:v>
                </c:pt>
                <c:pt idx="76">
                  <c:v>3.0714453294069579</c:v>
                </c:pt>
                <c:pt idx="77">
                  <c:v>4.1445323066153303</c:v>
                </c:pt>
                <c:pt idx="78">
                  <c:v>4.429887145357001</c:v>
                </c:pt>
                <c:pt idx="79">
                  <c:v>7.357837407128244</c:v>
                </c:pt>
                <c:pt idx="80">
                  <c:v>4.7479818606825619</c:v>
                </c:pt>
                <c:pt idx="81">
                  <c:v>7.0123354832491298</c:v>
                </c:pt>
                <c:pt idx="82">
                  <c:v>6.5048979458190175</c:v>
                </c:pt>
                <c:pt idx="83">
                  <c:v>2.0150768397535712</c:v>
                </c:pt>
                <c:pt idx="84">
                  <c:v>6.0755460940922488</c:v>
                </c:pt>
                <c:pt idx="85">
                  <c:v>4.8252930836079786</c:v>
                </c:pt>
                <c:pt idx="86">
                  <c:v>11.381009183694736</c:v>
                </c:pt>
                <c:pt idx="87">
                  <c:v>9.7891752187397572</c:v>
                </c:pt>
                <c:pt idx="88">
                  <c:v>3.3262405995961988</c:v>
                </c:pt>
                <c:pt idx="89">
                  <c:v>3.3401406603773585</c:v>
                </c:pt>
                <c:pt idx="90">
                  <c:v>5.4568475555797393</c:v>
                </c:pt>
                <c:pt idx="91">
                  <c:v>6.1767701915601814</c:v>
                </c:pt>
                <c:pt idx="92">
                  <c:v>2.955181786533017</c:v>
                </c:pt>
                <c:pt idx="93">
                  <c:v>3.1986545053245892</c:v>
                </c:pt>
                <c:pt idx="94">
                  <c:v>6.6749513014078792</c:v>
                </c:pt>
                <c:pt idx="95">
                  <c:v>7.2125454410523382</c:v>
                </c:pt>
                <c:pt idx="96">
                  <c:v>7.2118645836259514</c:v>
                </c:pt>
                <c:pt idx="97">
                  <c:v>7.8507875107814389</c:v>
                </c:pt>
                <c:pt idx="98">
                  <c:v>6.4736606852984853</c:v>
                </c:pt>
                <c:pt idx="99">
                  <c:v>4.8337773589754578</c:v>
                </c:pt>
                <c:pt idx="100">
                  <c:v>4.3292629004258751</c:v>
                </c:pt>
                <c:pt idx="101">
                  <c:v>7.7644892299367179</c:v>
                </c:pt>
                <c:pt idx="102">
                  <c:v>5.0900997981504945</c:v>
                </c:pt>
                <c:pt idx="103">
                  <c:v>8.7731952120848646</c:v>
                </c:pt>
                <c:pt idx="104">
                  <c:v>5.5983514970295474</c:v>
                </c:pt>
                <c:pt idx="105">
                  <c:v>2.6890396514513135</c:v>
                </c:pt>
                <c:pt idx="106">
                  <c:v>3.8518125773037823</c:v>
                </c:pt>
                <c:pt idx="107">
                  <c:v>4.0362890436273213</c:v>
                </c:pt>
                <c:pt idx="108">
                  <c:v>4.1098323278361049</c:v>
                </c:pt>
                <c:pt idx="109">
                  <c:v>2.2066003330557868</c:v>
                </c:pt>
                <c:pt idx="110">
                  <c:v>5.0464857499109375</c:v>
                </c:pt>
                <c:pt idx="111">
                  <c:v>6.62695871340149</c:v>
                </c:pt>
                <c:pt idx="112">
                  <c:v>9.7853713869322334</c:v>
                </c:pt>
                <c:pt idx="113">
                  <c:v>7.0749901682228113</c:v>
                </c:pt>
                <c:pt idx="114">
                  <c:v>5.2308952422745243</c:v>
                </c:pt>
                <c:pt idx="115">
                  <c:v>4.16037951302041</c:v>
                </c:pt>
                <c:pt idx="116">
                  <c:v>4.1965213012924441</c:v>
                </c:pt>
                <c:pt idx="117">
                  <c:v>11.913384585692228</c:v>
                </c:pt>
                <c:pt idx="118">
                  <c:v>3.4114083075348165</c:v>
                </c:pt>
                <c:pt idx="119">
                  <c:v>1.245534219269103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500-4C11-96A0-5B10450D8BCB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'Filtered Sample'!$I$2:$I$121</c:f>
              <c:numCache>
                <c:formatCode>0%</c:formatCode>
                <c:ptCount val="120"/>
                <c:pt idx="0">
                  <c:v>-0.81159625164814475</c:v>
                </c:pt>
                <c:pt idx="1">
                  <c:v>-1.6269396631159929</c:v>
                </c:pt>
                <c:pt idx="2">
                  <c:v>-1.1697714146262099</c:v>
                </c:pt>
                <c:pt idx="3">
                  <c:v>-0.44895429908724671</c:v>
                </c:pt>
                <c:pt idx="4">
                  <c:v>-0.31811310458675307</c:v>
                </c:pt>
                <c:pt idx="5">
                  <c:v>-0.28542567914031614</c:v>
                </c:pt>
                <c:pt idx="6">
                  <c:v>-0.62696531372440323</c:v>
                </c:pt>
                <c:pt idx="7">
                  <c:v>0.16792960779188498</c:v>
                </c:pt>
                <c:pt idx="8">
                  <c:v>-0.137903072523548</c:v>
                </c:pt>
                <c:pt idx="9">
                  <c:v>-4.517528008673654E-2</c:v>
                </c:pt>
                <c:pt idx="10">
                  <c:v>-0.44139034453003517</c:v>
                </c:pt>
                <c:pt idx="11">
                  <c:v>-0.13449689685759542</c:v>
                </c:pt>
                <c:pt idx="12">
                  <c:v>-0.14799918208566143</c:v>
                </c:pt>
                <c:pt idx="13">
                  <c:v>-0.39573463359162725</c:v>
                </c:pt>
                <c:pt idx="14">
                  <c:v>-0.57156338979545007</c:v>
                </c:pt>
                <c:pt idx="15">
                  <c:v>-0.34458133247744022</c:v>
                </c:pt>
                <c:pt idx="16">
                  <c:v>-0.32097260499846886</c:v>
                </c:pt>
                <c:pt idx="17">
                  <c:v>-0.65422214829671888</c:v>
                </c:pt>
                <c:pt idx="18">
                  <c:v>-0.21851944579096239</c:v>
                </c:pt>
                <c:pt idx="19">
                  <c:v>-0.32442046693600513</c:v>
                </c:pt>
                <c:pt idx="20">
                  <c:v>-0.3447641020578105</c:v>
                </c:pt>
                <c:pt idx="21">
                  <c:v>-0.23881920127653916</c:v>
                </c:pt>
                <c:pt idx="22">
                  <c:v>0.12152605918890333</c:v>
                </c:pt>
                <c:pt idx="23">
                  <c:v>-0.27934203627576876</c:v>
                </c:pt>
                <c:pt idx="24">
                  <c:v>-8.4296520423600627E-2</c:v>
                </c:pt>
                <c:pt idx="25">
                  <c:v>-0.25167377453250095</c:v>
                </c:pt>
                <c:pt idx="26">
                  <c:v>-0.2655258416875409</c:v>
                </c:pt>
                <c:pt idx="27">
                  <c:v>5.3461994018760582E-2</c:v>
                </c:pt>
                <c:pt idx="28">
                  <c:v>-0.23347012720172772</c:v>
                </c:pt>
                <c:pt idx="29">
                  <c:v>-0.31713433716531614</c:v>
                </c:pt>
                <c:pt idx="30">
                  <c:v>-0.27097319670889908</c:v>
                </c:pt>
                <c:pt idx="31">
                  <c:v>-0.13914855276495103</c:v>
                </c:pt>
                <c:pt idx="32">
                  <c:v>-3.2454695222405273E-2</c:v>
                </c:pt>
                <c:pt idx="33">
                  <c:v>-3.6651622508554908E-2</c:v>
                </c:pt>
                <c:pt idx="34">
                  <c:v>-0.24352193410726553</c:v>
                </c:pt>
                <c:pt idx="35">
                  <c:v>-0.28080821314150284</c:v>
                </c:pt>
                <c:pt idx="36">
                  <c:v>-0.22722663595105191</c:v>
                </c:pt>
                <c:pt idx="37">
                  <c:v>-4.2261141001709773E-2</c:v>
                </c:pt>
                <c:pt idx="38">
                  <c:v>5.4889192725901793E-2</c:v>
                </c:pt>
                <c:pt idx="39">
                  <c:v>-0.12790277669230971</c:v>
                </c:pt>
                <c:pt idx="40">
                  <c:v>-0.22092738611271831</c:v>
                </c:pt>
                <c:pt idx="41">
                  <c:v>0.40103169059199528</c:v>
                </c:pt>
                <c:pt idx="42">
                  <c:v>-0.22516716492845568</c:v>
                </c:pt>
                <c:pt idx="43">
                  <c:v>-0.19867034104867806</c:v>
                </c:pt>
                <c:pt idx="44">
                  <c:v>0.21276932914404878</c:v>
                </c:pt>
                <c:pt idx="45">
                  <c:v>8.5428483887666037E-2</c:v>
                </c:pt>
                <c:pt idx="46">
                  <c:v>-0.15946938451776649</c:v>
                </c:pt>
                <c:pt idx="47">
                  <c:v>-0.10523436469191186</c:v>
                </c:pt>
                <c:pt idx="48">
                  <c:v>-8.7178644035064382E-2</c:v>
                </c:pt>
                <c:pt idx="49">
                  <c:v>-0.25911901444461649</c:v>
                </c:pt>
                <c:pt idx="50">
                  <c:v>0.14413653216825575</c:v>
                </c:pt>
                <c:pt idx="51">
                  <c:v>-2.1799151110561674E-2</c:v>
                </c:pt>
                <c:pt idx="52">
                  <c:v>0.16390927344611117</c:v>
                </c:pt>
                <c:pt idx="53">
                  <c:v>1.9614338271570129E-2</c:v>
                </c:pt>
                <c:pt idx="54">
                  <c:v>3.955165157037363E-2</c:v>
                </c:pt>
                <c:pt idx="55">
                  <c:v>-0.10987946987452818</c:v>
                </c:pt>
                <c:pt idx="56">
                  <c:v>5.3675170497600407E-2</c:v>
                </c:pt>
                <c:pt idx="57">
                  <c:v>-0.11313237392019553</c:v>
                </c:pt>
                <c:pt idx="58">
                  <c:v>-6.636852248580738E-2</c:v>
                </c:pt>
                <c:pt idx="59">
                  <c:v>-0.35757347546418328</c:v>
                </c:pt>
                <c:pt idx="60">
                  <c:v>0.13211163371598883</c:v>
                </c:pt>
                <c:pt idx="61">
                  <c:v>-0.12710149340941534</c:v>
                </c:pt>
                <c:pt idx="62">
                  <c:v>-0.3190529846614778</c:v>
                </c:pt>
                <c:pt idx="63">
                  <c:v>-0.12112952697708795</c:v>
                </c:pt>
                <c:pt idx="64">
                  <c:v>-3.8488770243618048E-2</c:v>
                </c:pt>
                <c:pt idx="65">
                  <c:v>-8.1343964086137158E-2</c:v>
                </c:pt>
                <c:pt idx="66">
                  <c:v>-0.10750678901855586</c:v>
                </c:pt>
                <c:pt idx="67">
                  <c:v>-0.16283748168422885</c:v>
                </c:pt>
                <c:pt idx="68">
                  <c:v>0.166605485032055</c:v>
                </c:pt>
                <c:pt idx="69">
                  <c:v>-3.9516806217013457E-2</c:v>
                </c:pt>
                <c:pt idx="70">
                  <c:v>0.14145890144137127</c:v>
                </c:pt>
                <c:pt idx="71">
                  <c:v>0.30083750676574428</c:v>
                </c:pt>
                <c:pt idx="72">
                  <c:v>-0.10494352130105246</c:v>
                </c:pt>
                <c:pt idx="73">
                  <c:v>0.12069220256770544</c:v>
                </c:pt>
                <c:pt idx="74">
                  <c:v>-0.1265161452563327</c:v>
                </c:pt>
                <c:pt idx="75">
                  <c:v>8.3248837108374787E-2</c:v>
                </c:pt>
                <c:pt idx="76">
                  <c:v>6.3183463541559445E-2</c:v>
                </c:pt>
                <c:pt idx="77">
                  <c:v>0.18998194877144337</c:v>
                </c:pt>
                <c:pt idx="78">
                  <c:v>0.2829972991471616</c:v>
                </c:pt>
                <c:pt idx="79">
                  <c:v>-0.19658894523613904</c:v>
                </c:pt>
                <c:pt idx="80">
                  <c:v>4.177908225325213E-2</c:v>
                </c:pt>
                <c:pt idx="81">
                  <c:v>4.5352465055309668E-2</c:v>
                </c:pt>
                <c:pt idx="82">
                  <c:v>1.0832333013623581E-2</c:v>
                </c:pt>
                <c:pt idx="83">
                  <c:v>-3.6627147080944304E-3</c:v>
                </c:pt>
                <c:pt idx="84">
                  <c:v>9.1813351439375343E-2</c:v>
                </c:pt>
                <c:pt idx="85">
                  <c:v>0.2030865917039695</c:v>
                </c:pt>
                <c:pt idx="86">
                  <c:v>0.28179107087920752</c:v>
                </c:pt>
                <c:pt idx="87">
                  <c:v>-0.15712901126750914</c:v>
                </c:pt>
                <c:pt idx="88">
                  <c:v>7.5428893232798611E-2</c:v>
                </c:pt>
                <c:pt idx="89">
                  <c:v>4.819837721477066E-2</c:v>
                </c:pt>
                <c:pt idx="90">
                  <c:v>-3.9696454737572787E-2</c:v>
                </c:pt>
                <c:pt idx="91">
                  <c:v>0.24918575570859006</c:v>
                </c:pt>
                <c:pt idx="92">
                  <c:v>-1.0834570505356555E-2</c:v>
                </c:pt>
                <c:pt idx="93">
                  <c:v>1.0619681589690514E-2</c:v>
                </c:pt>
                <c:pt idx="94">
                  <c:v>-0.13688015485851276</c:v>
                </c:pt>
                <c:pt idx="95">
                  <c:v>4.0826302631850615E-2</c:v>
                </c:pt>
                <c:pt idx="96">
                  <c:v>-0.36914925230302753</c:v>
                </c:pt>
                <c:pt idx="97">
                  <c:v>-3.8053292150637866E-2</c:v>
                </c:pt>
                <c:pt idx="98">
                  <c:v>8.3799201194223835E-2</c:v>
                </c:pt>
                <c:pt idx="99">
                  <c:v>-1.6795940704626276E-2</c:v>
                </c:pt>
                <c:pt idx="100">
                  <c:v>0.10323290266826267</c:v>
                </c:pt>
                <c:pt idx="101">
                  <c:v>-1.0447476597386358E-2</c:v>
                </c:pt>
                <c:pt idx="102">
                  <c:v>-7.793685572468817E-2</c:v>
                </c:pt>
                <c:pt idx="103">
                  <c:v>-0.16722539085440391</c:v>
                </c:pt>
                <c:pt idx="104">
                  <c:v>5.0853760092755822E-2</c:v>
                </c:pt>
                <c:pt idx="105">
                  <c:v>3.6190930381431376E-2</c:v>
                </c:pt>
                <c:pt idx="106">
                  <c:v>9.9335982673200984E-2</c:v>
                </c:pt>
                <c:pt idx="107">
                  <c:v>0.13635747211584634</c:v>
                </c:pt>
                <c:pt idx="108">
                  <c:v>9.621988776192282E-2</c:v>
                </c:pt>
                <c:pt idx="109">
                  <c:v>8.4802501413227815E-2</c:v>
                </c:pt>
                <c:pt idx="110">
                  <c:v>0.18931979666366661</c:v>
                </c:pt>
                <c:pt idx="111">
                  <c:v>0.43366146404157885</c:v>
                </c:pt>
                <c:pt idx="112">
                  <c:v>0.1092716168823316</c:v>
                </c:pt>
                <c:pt idx="113">
                  <c:v>1.0140546239076941E-2</c:v>
                </c:pt>
                <c:pt idx="114">
                  <c:v>4.2834057467392654E-2</c:v>
                </c:pt>
                <c:pt idx="115">
                  <c:v>0.24665552810936545</c:v>
                </c:pt>
                <c:pt idx="116">
                  <c:v>0.11994384890125027</c:v>
                </c:pt>
                <c:pt idx="117">
                  <c:v>0.20995365661793713</c:v>
                </c:pt>
                <c:pt idx="118">
                  <c:v>0.1301536113691058</c:v>
                </c:pt>
                <c:pt idx="119">
                  <c:v>6.6964827721336634E-2</c:v>
                </c:pt>
              </c:numCache>
            </c:numRef>
          </c:xVal>
          <c:yVal>
            <c:numRef>
              <c:f>'Filtered Output'!$B$34:$B$153</c:f>
              <c:numCache>
                <c:formatCode>General</c:formatCode>
                <c:ptCount val="120"/>
                <c:pt idx="0">
                  <c:v>6.831336748277252</c:v>
                </c:pt>
                <c:pt idx="1">
                  <c:v>5.4741213688361228</c:v>
                </c:pt>
                <c:pt idx="2">
                  <c:v>4.2149817996501646</c:v>
                </c:pt>
                <c:pt idx="3">
                  <c:v>4.1656997720974651</c:v>
                </c:pt>
                <c:pt idx="4">
                  <c:v>7.0412352623512264</c:v>
                </c:pt>
                <c:pt idx="5">
                  <c:v>5.637885463090953</c:v>
                </c:pt>
                <c:pt idx="6">
                  <c:v>3.2843803239666127</c:v>
                </c:pt>
                <c:pt idx="7">
                  <c:v>5.271063988370198</c:v>
                </c:pt>
                <c:pt idx="8">
                  <c:v>5.5855528715550085</c:v>
                </c:pt>
                <c:pt idx="9">
                  <c:v>5.4671383741151462</c:v>
                </c:pt>
                <c:pt idx="10">
                  <c:v>9.625549506716542</c:v>
                </c:pt>
                <c:pt idx="11">
                  <c:v>6.8646200725212756</c:v>
                </c:pt>
                <c:pt idx="12">
                  <c:v>5.7395366134855221</c:v>
                </c:pt>
                <c:pt idx="13">
                  <c:v>3.4690548421810687</c:v>
                </c:pt>
                <c:pt idx="14">
                  <c:v>6.0380041797036359</c:v>
                </c:pt>
                <c:pt idx="15">
                  <c:v>7.1934921010749848</c:v>
                </c:pt>
                <c:pt idx="16">
                  <c:v>5.5852384389740486</c:v>
                </c:pt>
                <c:pt idx="17">
                  <c:v>5.4674001827196363</c:v>
                </c:pt>
                <c:pt idx="18">
                  <c:v>8.750899694111256</c:v>
                </c:pt>
                <c:pt idx="19">
                  <c:v>4.4973445237899385</c:v>
                </c:pt>
                <c:pt idx="20">
                  <c:v>4.3664998923891947</c:v>
                </c:pt>
                <c:pt idx="21">
                  <c:v>5.2755493651705478</c:v>
                </c:pt>
                <c:pt idx="22">
                  <c:v>4.8104526533721677</c:v>
                </c:pt>
                <c:pt idx="23">
                  <c:v>7.1939137646912359</c:v>
                </c:pt>
                <c:pt idx="24">
                  <c:v>4.8660975215083733</c:v>
                </c:pt>
                <c:pt idx="25">
                  <c:v>5.0715226751320595</c:v>
                </c:pt>
                <c:pt idx="26">
                  <c:v>6.0484656613897281</c:v>
                </c:pt>
                <c:pt idx="27">
                  <c:v>3.5323004869229546</c:v>
                </c:pt>
                <c:pt idx="28">
                  <c:v>5.4134123386227557</c:v>
                </c:pt>
                <c:pt idx="29">
                  <c:v>9.0930038896035477</c:v>
                </c:pt>
                <c:pt idx="30">
                  <c:v>5.9644442429738129</c:v>
                </c:pt>
                <c:pt idx="31">
                  <c:v>4.8662329483203681</c:v>
                </c:pt>
                <c:pt idx="32">
                  <c:v>4.185906024943896</c:v>
                </c:pt>
                <c:pt idx="33">
                  <c:v>6.106805662603227</c:v>
                </c:pt>
                <c:pt idx="34">
                  <c:v>5.6516354006623315</c:v>
                </c:pt>
                <c:pt idx="35">
                  <c:v>6.1373015655432122</c:v>
                </c:pt>
                <c:pt idx="36">
                  <c:v>6.4783214239950375</c:v>
                </c:pt>
                <c:pt idx="37">
                  <c:v>3.7153173316846333</c:v>
                </c:pt>
                <c:pt idx="38">
                  <c:v>5.7739512450529471</c:v>
                </c:pt>
                <c:pt idx="39">
                  <c:v>6.3497434116467488</c:v>
                </c:pt>
                <c:pt idx="40">
                  <c:v>7.1070053627717176</c:v>
                </c:pt>
                <c:pt idx="41">
                  <c:v>5.3386859665584474</c:v>
                </c:pt>
                <c:pt idx="42">
                  <c:v>5.9379124598901178</c:v>
                </c:pt>
                <c:pt idx="43">
                  <c:v>3.7617266744691245</c:v>
                </c:pt>
                <c:pt idx="44">
                  <c:v>5.8903334157735987</c:v>
                </c:pt>
                <c:pt idx="45">
                  <c:v>5.0014162326358784</c:v>
                </c:pt>
                <c:pt idx="46">
                  <c:v>3.44241738645345</c:v>
                </c:pt>
                <c:pt idx="47">
                  <c:v>7.2468203073919613</c:v>
                </c:pt>
                <c:pt idx="48">
                  <c:v>7.1939118145853183</c:v>
                </c:pt>
                <c:pt idx="49">
                  <c:v>6.8039023371462006</c:v>
                </c:pt>
                <c:pt idx="50">
                  <c:v>4.6170978674126104</c:v>
                </c:pt>
                <c:pt idx="51">
                  <c:v>6.8170238487729762</c:v>
                </c:pt>
                <c:pt idx="52">
                  <c:v>5.3461271534007029</c:v>
                </c:pt>
                <c:pt idx="53">
                  <c:v>4.4663747940201608</c:v>
                </c:pt>
                <c:pt idx="54">
                  <c:v>5.1432437625344996</c:v>
                </c:pt>
                <c:pt idx="55">
                  <c:v>5.5262207033811288</c:v>
                </c:pt>
                <c:pt idx="56">
                  <c:v>8.2754461173909508</c:v>
                </c:pt>
                <c:pt idx="57">
                  <c:v>4.3597303148294158</c:v>
                </c:pt>
                <c:pt idx="58">
                  <c:v>5.8485041595949179</c:v>
                </c:pt>
                <c:pt idx="59">
                  <c:v>6.5058823202392944</c:v>
                </c:pt>
                <c:pt idx="60">
                  <c:v>6.3428695621889739</c:v>
                </c:pt>
                <c:pt idx="61">
                  <c:v>3.9091025550084417</c:v>
                </c:pt>
                <c:pt idx="62">
                  <c:v>6.9939915109406527</c:v>
                </c:pt>
                <c:pt idx="63">
                  <c:v>8.3866298533258732</c:v>
                </c:pt>
                <c:pt idx="64">
                  <c:v>5.6258938026952103</c:v>
                </c:pt>
                <c:pt idx="65">
                  <c:v>5.6611288334120307</c:v>
                </c:pt>
                <c:pt idx="66">
                  <c:v>6.6943037555037712</c:v>
                </c:pt>
                <c:pt idx="67">
                  <c:v>4.5215558440028607</c:v>
                </c:pt>
                <c:pt idx="68">
                  <c:v>6.0106268426918712</c:v>
                </c:pt>
                <c:pt idx="69">
                  <c:v>6.8092259683502956</c:v>
                </c:pt>
                <c:pt idx="70">
                  <c:v>5.5344313828947689</c:v>
                </c:pt>
                <c:pt idx="71">
                  <c:v>6.4725019997150257</c:v>
                </c:pt>
                <c:pt idx="72">
                  <c:v>3.7143299473003162</c:v>
                </c:pt>
                <c:pt idx="73">
                  <c:v>5.5449793888961594</c:v>
                </c:pt>
                <c:pt idx="74">
                  <c:v>7.1833375485487467</c:v>
                </c:pt>
                <c:pt idx="75">
                  <c:v>5.4640634922369236</c:v>
                </c:pt>
                <c:pt idx="76">
                  <c:v>5.5881245338726027</c:v>
                </c:pt>
                <c:pt idx="77">
                  <c:v>5.9429221546398505</c:v>
                </c:pt>
                <c:pt idx="78">
                  <c:v>5.1390592665265062</c:v>
                </c:pt>
                <c:pt idx="79">
                  <c:v>7.323840526819299</c:v>
                </c:pt>
                <c:pt idx="80">
                  <c:v>4.7156611514033502</c:v>
                </c:pt>
                <c:pt idx="81">
                  <c:v>5.1481515982069403</c:v>
                </c:pt>
                <c:pt idx="82">
                  <c:v>4.0212270351283843</c:v>
                </c:pt>
                <c:pt idx="83">
                  <c:v>3.3059046287164486</c:v>
                </c:pt>
                <c:pt idx="84">
                  <c:v>6.7591938151910211</c:v>
                </c:pt>
                <c:pt idx="85">
                  <c:v>5.7518508495141445</c:v>
                </c:pt>
                <c:pt idx="86">
                  <c:v>6.8903743002108238</c:v>
                </c:pt>
                <c:pt idx="87">
                  <c:v>5.8636992203175939</c:v>
                </c:pt>
                <c:pt idx="88">
                  <c:v>5.851320292596613</c:v>
                </c:pt>
                <c:pt idx="89">
                  <c:v>3.9129420544543088</c:v>
                </c:pt>
                <c:pt idx="90">
                  <c:v>6.3802078459490215</c:v>
                </c:pt>
                <c:pt idx="91">
                  <c:v>4.6243645443739947</c:v>
                </c:pt>
                <c:pt idx="92">
                  <c:v>6.3096336842761191</c:v>
                </c:pt>
                <c:pt idx="93">
                  <c:v>3.9373989095566428</c:v>
                </c:pt>
                <c:pt idx="94">
                  <c:v>8.240602561161813</c:v>
                </c:pt>
                <c:pt idx="95">
                  <c:v>6.2003340425884943</c:v>
                </c:pt>
                <c:pt idx="96">
                  <c:v>7.1086912389692909</c:v>
                </c:pt>
                <c:pt idx="97">
                  <c:v>6.6988259016627589</c:v>
                </c:pt>
                <c:pt idx="98">
                  <c:v>5.8879693322954374</c:v>
                </c:pt>
                <c:pt idx="99">
                  <c:v>6.8124495321124927</c:v>
                </c:pt>
                <c:pt idx="100">
                  <c:v>7.519476187681998</c:v>
                </c:pt>
                <c:pt idx="101">
                  <c:v>4.9043528309781275</c:v>
                </c:pt>
                <c:pt idx="102">
                  <c:v>5.1627829209417726</c:v>
                </c:pt>
                <c:pt idx="103">
                  <c:v>6.9172431669514127</c:v>
                </c:pt>
                <c:pt idx="104">
                  <c:v>5.2597771780976617</c:v>
                </c:pt>
                <c:pt idx="105">
                  <c:v>5.5711935109212165</c:v>
                </c:pt>
                <c:pt idx="106">
                  <c:v>4.6559524303917943</c:v>
                </c:pt>
                <c:pt idx="107">
                  <c:v>5.7103790805007035</c:v>
                </c:pt>
                <c:pt idx="108">
                  <c:v>3.7314724686154692</c:v>
                </c:pt>
                <c:pt idx="109">
                  <c:v>3.7658846295658788</c:v>
                </c:pt>
                <c:pt idx="110">
                  <c:v>3.6632296594025124</c:v>
                </c:pt>
                <c:pt idx="111">
                  <c:v>6.0426688408794984</c:v>
                </c:pt>
                <c:pt idx="112">
                  <c:v>5.5206811839069552</c:v>
                </c:pt>
                <c:pt idx="113">
                  <c:v>5.2675513128108049</c:v>
                </c:pt>
                <c:pt idx="114">
                  <c:v>5.050272213684627</c:v>
                </c:pt>
                <c:pt idx="115">
                  <c:v>5.7917389253228162</c:v>
                </c:pt>
                <c:pt idx="116">
                  <c:v>8.2299896341995584</c:v>
                </c:pt>
                <c:pt idx="117">
                  <c:v>7.3582227578831203</c:v>
                </c:pt>
                <c:pt idx="118">
                  <c:v>6.7961226510940129</c:v>
                </c:pt>
                <c:pt idx="119">
                  <c:v>2.5699463426707325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500-4C11-96A0-5B10450D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6400"/>
        <c:axId val="754976792"/>
      </c:scatterChart>
      <c:valAx>
        <c:axId val="75497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Margin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754976792"/>
        <c:crosses val="autoZero"/>
        <c:crossBetween val="midCat"/>
      </c:valAx>
      <c:valAx>
        <c:axId val="754976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overlay val="0"/>
        </c:title>
        <c:numFmt formatCode="#,##0.0_);\(#,##0.0\);0.0_);@_)" sourceLinked="1"/>
        <c:majorTickMark val="out"/>
        <c:minorTickMark val="none"/>
        <c:tickLblPos val="nextTo"/>
        <c:crossAx val="754976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 Growth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73B-4931-A410-5D971113D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7576"/>
        <c:axId val="754977968"/>
      </c:scatterChart>
      <c:valAx>
        <c:axId val="754977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 Growth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4977968"/>
        <c:crosses val="autoZero"/>
        <c:crossBetween val="midCat"/>
      </c:valAx>
      <c:valAx>
        <c:axId val="754977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4977576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 Margin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786-4F14-ABB0-0F8531A3D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8752"/>
        <c:axId val="754979144"/>
      </c:scatterChart>
      <c:valAx>
        <c:axId val="75497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4979144"/>
        <c:crosses val="autoZero"/>
        <c:crossBetween val="midCat"/>
      </c:valAx>
      <c:valAx>
        <c:axId val="754979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4978752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R&amp;D Margin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F52-4A25-8B1A-839688F24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79928"/>
        <c:axId val="754980320"/>
      </c:scatterChart>
      <c:valAx>
        <c:axId val="754979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4980320"/>
        <c:crosses val="autoZero"/>
        <c:crossBetween val="midCat"/>
      </c:valAx>
      <c:valAx>
        <c:axId val="754980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497992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EBITDA Margin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12E-42DF-89F5-463F810B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81104"/>
        <c:axId val="754981496"/>
      </c:scatterChart>
      <c:valAx>
        <c:axId val="75498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4981496"/>
        <c:crosses val="autoZero"/>
        <c:crossBetween val="midCat"/>
      </c:valAx>
      <c:valAx>
        <c:axId val="754981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498110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Margin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Output'!$C$32:$C$198</c:f>
              <c:numCache>
                <c:formatCode>General</c:formatCode>
                <c:ptCount val="167"/>
                <c:pt idx="0">
                  <c:v>1.7669718943015456</c:v>
                </c:pt>
                <c:pt idx="1">
                  <c:v>-1.0447320014463566</c:v>
                </c:pt>
                <c:pt idx="2">
                  <c:v>4.8919822813083487</c:v>
                </c:pt>
                <c:pt idx="3">
                  <c:v>1.1549489891363711</c:v>
                </c:pt>
                <c:pt idx="4">
                  <c:v>1.0930640601392287</c:v>
                </c:pt>
                <c:pt idx="5">
                  <c:v>-0.84211220615088411</c:v>
                </c:pt>
                <c:pt idx="6">
                  <c:v>1.873196519741346</c:v>
                </c:pt>
                <c:pt idx="7">
                  <c:v>3.8586943047261792</c:v>
                </c:pt>
                <c:pt idx="8">
                  <c:v>3.1144811414228259</c:v>
                </c:pt>
                <c:pt idx="9">
                  <c:v>3.3272695382028052</c:v>
                </c:pt>
                <c:pt idx="10">
                  <c:v>2.9507787406976211</c:v>
                </c:pt>
                <c:pt idx="11">
                  <c:v>1.0551512393290858</c:v>
                </c:pt>
                <c:pt idx="12">
                  <c:v>-1.2353890112146582</c:v>
                </c:pt>
                <c:pt idx="13">
                  <c:v>0.56405279896019023</c:v>
                </c:pt>
                <c:pt idx="14">
                  <c:v>-2.0462860298297629</c:v>
                </c:pt>
                <c:pt idx="15">
                  <c:v>0.67292305791385054</c:v>
                </c:pt>
                <c:pt idx="16">
                  <c:v>0.23142665889082004</c:v>
                </c:pt>
                <c:pt idx="17">
                  <c:v>6.6920178567113915</c:v>
                </c:pt>
                <c:pt idx="18">
                  <c:v>2.2647917149545433</c:v>
                </c:pt>
                <c:pt idx="19">
                  <c:v>-2.5491769474602357</c:v>
                </c:pt>
                <c:pt idx="20">
                  <c:v>-0.15706947729389142</c:v>
                </c:pt>
                <c:pt idx="21">
                  <c:v>0.40986745186816176</c:v>
                </c:pt>
                <c:pt idx="22">
                  <c:v>-1.4640198725269773</c:v>
                </c:pt>
                <c:pt idx="23">
                  <c:v>-1.1058328219309308</c:v>
                </c:pt>
                <c:pt idx="24">
                  <c:v>1.034078326673312</c:v>
                </c:pt>
                <c:pt idx="25">
                  <c:v>2.675503799871759E-2</c:v>
                </c:pt>
                <c:pt idx="26">
                  <c:v>3.065202904963825</c:v>
                </c:pt>
                <c:pt idx="27">
                  <c:v>0.85033652124017767</c:v>
                </c:pt>
                <c:pt idx="28">
                  <c:v>-2.5394771242789771</c:v>
                </c:pt>
                <c:pt idx="29">
                  <c:v>4.1924826089444363</c:v>
                </c:pt>
                <c:pt idx="30">
                  <c:v>-1.8411683004603157</c:v>
                </c:pt>
                <c:pt idx="31">
                  <c:v>2.4378635083096087</c:v>
                </c:pt>
                <c:pt idx="32">
                  <c:v>3.2780064024748468</c:v>
                </c:pt>
                <c:pt idx="33">
                  <c:v>1.7017373019855571</c:v>
                </c:pt>
                <c:pt idx="34">
                  <c:v>-0.77798566076978037</c:v>
                </c:pt>
                <c:pt idx="35">
                  <c:v>2.0137497377811284</c:v>
                </c:pt>
                <c:pt idx="36">
                  <c:v>0.19896620768513884</c:v>
                </c:pt>
                <c:pt idx="37">
                  <c:v>4.2680156682006238</c:v>
                </c:pt>
                <c:pt idx="38">
                  <c:v>-1.3849120503524288</c:v>
                </c:pt>
                <c:pt idx="39">
                  <c:v>0.56156389041814947</c:v>
                </c:pt>
                <c:pt idx="40">
                  <c:v>5.2020444707263209</c:v>
                </c:pt>
                <c:pt idx="41">
                  <c:v>0.49746315313276757</c:v>
                </c:pt>
                <c:pt idx="42">
                  <c:v>4.4904607741375271</c:v>
                </c:pt>
                <c:pt idx="43">
                  <c:v>6.2172575003243988</c:v>
                </c:pt>
                <c:pt idx="44">
                  <c:v>-1.0327343738933985</c:v>
                </c:pt>
                <c:pt idx="45">
                  <c:v>0.35040813143754468</c:v>
                </c:pt>
                <c:pt idx="46">
                  <c:v>2.2894464771291094</c:v>
                </c:pt>
                <c:pt idx="47">
                  <c:v>1.2880657923838505</c:v>
                </c:pt>
                <c:pt idx="48">
                  <c:v>0.67208807398336035</c:v>
                </c:pt>
                <c:pt idx="49">
                  <c:v>-1.5008645797925073</c:v>
                </c:pt>
                <c:pt idx="50">
                  <c:v>-1.2416297899642263</c:v>
                </c:pt>
                <c:pt idx="51">
                  <c:v>0.88165979682049933</c:v>
                </c:pt>
                <c:pt idx="52">
                  <c:v>0.58991819501325615</c:v>
                </c:pt>
                <c:pt idx="53">
                  <c:v>1.5499573088252481</c:v>
                </c:pt>
                <c:pt idx="54">
                  <c:v>-1.9072552452426903</c:v>
                </c:pt>
                <c:pt idx="55">
                  <c:v>4.8565530492107687</c:v>
                </c:pt>
                <c:pt idx="56">
                  <c:v>-1.0152068146467284</c:v>
                </c:pt>
                <c:pt idx="57">
                  <c:v>2.1275434983391479</c:v>
                </c:pt>
                <c:pt idx="58">
                  <c:v>1.2424298627618411</c:v>
                </c:pt>
                <c:pt idx="59">
                  <c:v>-1.0550808673378329</c:v>
                </c:pt>
                <c:pt idx="60">
                  <c:v>-0.48884459068659147</c:v>
                </c:pt>
                <c:pt idx="61">
                  <c:v>-0.53496986215863718</c:v>
                </c:pt>
                <c:pt idx="62">
                  <c:v>-2.2961527388623821</c:v>
                </c:pt>
                <c:pt idx="63">
                  <c:v>6.2419925776132974</c:v>
                </c:pt>
                <c:pt idx="64">
                  <c:v>-3.1139473461421496</c:v>
                </c:pt>
                <c:pt idx="65">
                  <c:v>-1.0112571062091447</c:v>
                </c:pt>
                <c:pt idx="66">
                  <c:v>-0.74763288052775057</c:v>
                </c:pt>
                <c:pt idx="67">
                  <c:v>-7.2632096451483719E-2</c:v>
                </c:pt>
                <c:pt idx="68">
                  <c:v>-1.4366325498358847</c:v>
                </c:pt>
                <c:pt idx="69">
                  <c:v>2.1268414473107189</c:v>
                </c:pt>
                <c:pt idx="70">
                  <c:v>6.5800081236250003</c:v>
                </c:pt>
                <c:pt idx="71">
                  <c:v>0.869020122196277</c:v>
                </c:pt>
                <c:pt idx="72">
                  <c:v>2.6055246580954883</c:v>
                </c:pt>
                <c:pt idx="73">
                  <c:v>-0.64114279766632087</c:v>
                </c:pt>
                <c:pt idx="74">
                  <c:v>-2.1653135979686273</c:v>
                </c:pt>
                <c:pt idx="75">
                  <c:v>-0.87334855559243518</c:v>
                </c:pt>
                <c:pt idx="76">
                  <c:v>2.2489798870626423</c:v>
                </c:pt>
                <c:pt idx="77">
                  <c:v>0.31563516943793513</c:v>
                </c:pt>
                <c:pt idx="78">
                  <c:v>-2.3616183504433006</c:v>
                </c:pt>
                <c:pt idx="79">
                  <c:v>2.6184120588540276</c:v>
                </c:pt>
                <c:pt idx="80">
                  <c:v>2.9745531460892147</c:v>
                </c:pt>
                <c:pt idx="81">
                  <c:v>-4.1990147246097695</c:v>
                </c:pt>
                <c:pt idx="82">
                  <c:v>-0.65120629167580457</c:v>
                </c:pt>
                <c:pt idx="83">
                  <c:v>-0.82397675616464117</c:v>
                </c:pt>
                <c:pt idx="84">
                  <c:v>0.49519885209931847</c:v>
                </c:pt>
                <c:pt idx="85">
                  <c:v>-2.6879319128595096</c:v>
                </c:pt>
                <c:pt idx="86">
                  <c:v>5.2728568486070699</c:v>
                </c:pt>
                <c:pt idx="87">
                  <c:v>3.3829407675860512E-2</c:v>
                </c:pt>
                <c:pt idx="88">
                  <c:v>3.0922839281663643</c:v>
                </c:pt>
                <c:pt idx="89">
                  <c:v>1.9021533523122374</c:v>
                </c:pt>
                <c:pt idx="90">
                  <c:v>2.3516852225583316</c:v>
                </c:pt>
                <c:pt idx="91">
                  <c:v>0.23884051316027222</c:v>
                </c:pt>
                <c:pt idx="92">
                  <c:v>-1.9455871075318782</c:v>
                </c:pt>
                <c:pt idx="93">
                  <c:v>2.8246789037361797</c:v>
                </c:pt>
                <c:pt idx="94">
                  <c:v>3.6669743245121946</c:v>
                </c:pt>
                <c:pt idx="95">
                  <c:v>-1.0502721111797233</c:v>
                </c:pt>
                <c:pt idx="96">
                  <c:v>-0.6418533378983291</c:v>
                </c:pt>
                <c:pt idx="97">
                  <c:v>4.8365080888614704</c:v>
                </c:pt>
                <c:pt idx="98">
                  <c:v>3.7163296650924496</c:v>
                </c:pt>
                <c:pt idx="99">
                  <c:v>-2.288588366278848</c:v>
                </c:pt>
                <c:pt idx="100">
                  <c:v>-1.3906193629532329</c:v>
                </c:pt>
                <c:pt idx="101">
                  <c:v>1.4647371783965997</c:v>
                </c:pt>
                <c:pt idx="102">
                  <c:v>-1.9352576119033653</c:v>
                </c:pt>
                <c:pt idx="103">
                  <c:v>-9.5199985898647199E-2</c:v>
                </c:pt>
                <c:pt idx="104">
                  <c:v>0.33806770029495237</c:v>
                </c:pt>
                <c:pt idx="105">
                  <c:v>-0.6540408353252527</c:v>
                </c:pt>
                <c:pt idx="106">
                  <c:v>-0.31024433281533437</c:v>
                </c:pt>
                <c:pt idx="107">
                  <c:v>3.9595929970944406</c:v>
                </c:pt>
                <c:pt idx="108">
                  <c:v>-2.6815296111543114</c:v>
                </c:pt>
                <c:pt idx="109">
                  <c:v>-0.90647820671285562</c:v>
                </c:pt>
                <c:pt idx="110">
                  <c:v>2.7615631121560105</c:v>
                </c:pt>
                <c:pt idx="111">
                  <c:v>0.18196946666753977</c:v>
                </c:pt>
                <c:pt idx="112">
                  <c:v>-0.61759331670920137</c:v>
                </c:pt>
                <c:pt idx="113">
                  <c:v>0.93650446135609844</c:v>
                </c:pt>
                <c:pt idx="114">
                  <c:v>-3.0101958865312568</c:v>
                </c:pt>
                <c:pt idx="115">
                  <c:v>2.6247718485411218</c:v>
                </c:pt>
                <c:pt idx="116">
                  <c:v>-0.2379013959422478</c:v>
                </c:pt>
                <c:pt idx="117">
                  <c:v>-1.8883026831091234</c:v>
                </c:pt>
                <c:pt idx="118">
                  <c:v>-5.0334980697882541</c:v>
                </c:pt>
                <c:pt idx="119">
                  <c:v>-2.2235249200562497</c:v>
                </c:pt>
                <c:pt idx="120">
                  <c:v>-0.61466087101958067</c:v>
                </c:pt>
                <c:pt idx="121">
                  <c:v>-1.0174196874984895</c:v>
                </c:pt>
                <c:pt idx="122">
                  <c:v>-2.2303388887243241</c:v>
                </c:pt>
                <c:pt idx="123">
                  <c:v>-1.3527720851436973</c:v>
                </c:pt>
                <c:pt idx="124">
                  <c:v>-0.43746145731899944</c:v>
                </c:pt>
                <c:pt idx="125">
                  <c:v>-1.7588712763781436</c:v>
                </c:pt>
                <c:pt idx="126">
                  <c:v>-2.2868442426004925</c:v>
                </c:pt>
                <c:pt idx="127">
                  <c:v>-2.0185441475571935</c:v>
                </c:pt>
                <c:pt idx="128">
                  <c:v>-1.1668406937200104</c:v>
                </c:pt>
                <c:pt idx="129">
                  <c:v>-3.9265257685051971</c:v>
                </c:pt>
                <c:pt idx="130">
                  <c:v>0.94804463276326434</c:v>
                </c:pt>
                <c:pt idx="131">
                  <c:v>-1.7328967200399079</c:v>
                </c:pt>
                <c:pt idx="132">
                  <c:v>0.10655407699165487</c:v>
                </c:pt>
                <c:pt idx="133">
                  <c:v>-0.7545413763355806</c:v>
                </c:pt>
                <c:pt idx="134">
                  <c:v>-2.1441776136755584</c:v>
                </c:pt>
                <c:pt idx="135">
                  <c:v>-2.5180292365826995</c:v>
                </c:pt>
                <c:pt idx="136">
                  <c:v>-3.2200469000102587</c:v>
                </c:pt>
                <c:pt idx="137">
                  <c:v>-3.181746172882888</c:v>
                </c:pt>
                <c:pt idx="138">
                  <c:v>-0.7498580789684457</c:v>
                </c:pt>
                <c:pt idx="139">
                  <c:v>4.0408938311139355</c:v>
                </c:pt>
                <c:pt idx="140">
                  <c:v>-0.41351136276705791</c:v>
                </c:pt>
                <c:pt idx="141">
                  <c:v>-1.6425221056635566</c:v>
                </c:pt>
                <c:pt idx="142">
                  <c:v>-4.9041707178086469</c:v>
                </c:pt>
                <c:pt idx="143">
                  <c:v>1.378291929576597</c:v>
                </c:pt>
                <c:pt idx="144">
                  <c:v>-4.8078916607185604</c:v>
                </c:pt>
                <c:pt idx="145">
                  <c:v>5.2058953603833071</c:v>
                </c:pt>
                <c:pt idx="146">
                  <c:v>-1.4148533850144966</c:v>
                </c:pt>
                <c:pt idx="147">
                  <c:v>-1.5585038005741185</c:v>
                </c:pt>
                <c:pt idx="148">
                  <c:v>-2.0156044886066682</c:v>
                </c:pt>
                <c:pt idx="149">
                  <c:v>-3.4157168642384832</c:v>
                </c:pt>
                <c:pt idx="150">
                  <c:v>-4.5945801616418649</c:v>
                </c:pt>
                <c:pt idx="151">
                  <c:v>-3.1316148073310242</c:v>
                </c:pt>
                <c:pt idx="152">
                  <c:v>3.8065500943455044</c:v>
                </c:pt>
                <c:pt idx="153">
                  <c:v>-1.5332928957721723</c:v>
                </c:pt>
                <c:pt idx="154">
                  <c:v>-4.2378018846992713</c:v>
                </c:pt>
                <c:pt idx="155">
                  <c:v>-4.3695868839016221</c:v>
                </c:pt>
                <c:pt idx="156">
                  <c:v>-0.12853320544633229</c:v>
                </c:pt>
                <c:pt idx="157">
                  <c:v>-1.8282328653283919</c:v>
                </c:pt>
                <c:pt idx="158">
                  <c:v>-2.7239578488988392</c:v>
                </c:pt>
                <c:pt idx="159">
                  <c:v>-4.8294172795953507</c:v>
                </c:pt>
                <c:pt idx="160">
                  <c:v>-3.344058135125572</c:v>
                </c:pt>
                <c:pt idx="161">
                  <c:v>-2.2194664708597762</c:v>
                </c:pt>
                <c:pt idx="162">
                  <c:v>-3.62099173598512</c:v>
                </c:pt>
                <c:pt idx="163">
                  <c:v>-2.8313363869206314</c:v>
                </c:pt>
                <c:pt idx="164">
                  <c:v>-3.2634618933980373</c:v>
                </c:pt>
                <c:pt idx="165">
                  <c:v>-3.4908419949060274</c:v>
                </c:pt>
                <c:pt idx="166">
                  <c:v>-1.3826489095552605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C59-4358-9119-02352C69E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82280"/>
        <c:axId val="754982672"/>
      </c:scatterChart>
      <c:valAx>
        <c:axId val="754982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4982672"/>
        <c:crosses val="autoZero"/>
        <c:crossBetween val="midCat"/>
      </c:valAx>
      <c:valAx>
        <c:axId val="754982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4982280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 Growth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58A-478F-B11C-E12E40729C1B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58A-478F-B11C-E12E4072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83456"/>
        <c:axId val="754983848"/>
      </c:scatterChart>
      <c:valAx>
        <c:axId val="75498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 Growth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4983848"/>
        <c:crosses val="autoZero"/>
        <c:crossBetween val="midCat"/>
      </c:valAx>
      <c:valAx>
        <c:axId val="754983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4983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 Margin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708-4BBB-9BB9-CD3394C51236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708-4BBB-9BB9-CD3394C5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72240"/>
        <c:axId val="756772632"/>
      </c:scatterChart>
      <c:valAx>
        <c:axId val="75677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GP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6772632"/>
        <c:crosses val="autoZero"/>
        <c:crossBetween val="midCat"/>
      </c:valAx>
      <c:valAx>
        <c:axId val="756772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6772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R&amp;D Margin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E6D-41D4-A5D2-F84069620BAE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E6D-41D4-A5D2-F84069620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73416"/>
        <c:axId val="756773808"/>
      </c:scatterChart>
      <c:valAx>
        <c:axId val="75677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6773808"/>
        <c:crosses val="autoZero"/>
        <c:crossBetween val="midCat"/>
      </c:valAx>
      <c:valAx>
        <c:axId val="756773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6773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EBITDA Margin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B4A-4BC6-B83C-1C71ACA9023C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B4A-4BC6-B83C-1C71ACA9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74592"/>
        <c:axId val="756774984"/>
      </c:scatterChart>
      <c:valAx>
        <c:axId val="75677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EBITDA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6774984"/>
        <c:crosses val="autoZero"/>
        <c:crossBetween val="midCat"/>
      </c:valAx>
      <c:valAx>
        <c:axId val="756774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6774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Profit Margin Line Fit 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39B-4BE5-B5CF-1FDC396CEA9A}"/>
            </c:ext>
          </c:extLst>
        </c:ser>
        <c:ser>
          <c:idx val="1"/>
          <c:order val="1"/>
          <c:tx>
            <c:v>Predicted EV/Rev</c:v>
          </c:tx>
          <c:spPr>
            <a:ln w="19050">
              <a:noFill/>
            </a:ln>
          </c:spPr>
          <c:xVal>
            <c:numRef>
              <c:f>#REF!</c:f>
            </c:numRef>
          </c:xVal>
          <c:yVal>
            <c:numRef>
              <c:f>'Full Sample Output'!$B$32:$B$198</c:f>
              <c:numCache>
                <c:formatCode>General</c:formatCode>
                <c:ptCount val="167"/>
                <c:pt idx="0">
                  <c:v>4.4097982972586358</c:v>
                </c:pt>
                <c:pt idx="1">
                  <c:v>5.4746191468033576</c:v>
                </c:pt>
                <c:pt idx="2">
                  <c:v>6.4890269023863878</c:v>
                </c:pt>
                <c:pt idx="3">
                  <c:v>6.0575964519159671</c:v>
                </c:pt>
                <c:pt idx="4">
                  <c:v>3.2563449096110659</c:v>
                </c:pt>
                <c:pt idx="5">
                  <c:v>6.2675512760222905</c:v>
                </c:pt>
                <c:pt idx="6">
                  <c:v>6.0365559845177623</c:v>
                </c:pt>
                <c:pt idx="7">
                  <c:v>6.3075821640522429</c:v>
                </c:pt>
                <c:pt idx="8">
                  <c:v>5.9168420863291553</c:v>
                </c:pt>
                <c:pt idx="9">
                  <c:v>6.8195983016376038</c:v>
                </c:pt>
                <c:pt idx="10">
                  <c:v>5.2088798770674858</c:v>
                </c:pt>
                <c:pt idx="11">
                  <c:v>5.2562000026732747</c:v>
                </c:pt>
                <c:pt idx="12">
                  <c:v>6.5623867568135186</c:v>
                </c:pt>
                <c:pt idx="13">
                  <c:v>3.7317828451554651</c:v>
                </c:pt>
                <c:pt idx="14">
                  <c:v>6.1908183364450933</c:v>
                </c:pt>
                <c:pt idx="15">
                  <c:v>4.6107408405119967</c:v>
                </c:pt>
                <c:pt idx="16">
                  <c:v>6.39553205451067</c:v>
                </c:pt>
                <c:pt idx="17">
                  <c:v>5.5747689497978392</c:v>
                </c:pt>
                <c:pt idx="18">
                  <c:v>2.5415292528825768</c:v>
                </c:pt>
                <c:pt idx="19">
                  <c:v>6.8784398478861108</c:v>
                </c:pt>
                <c:pt idx="20">
                  <c:v>7.0018227850837294</c:v>
                </c:pt>
                <c:pt idx="21">
                  <c:v>6.0637932334303235</c:v>
                </c:pt>
                <c:pt idx="22">
                  <c:v>6.2893129561349559</c:v>
                </c:pt>
                <c:pt idx="23">
                  <c:v>5.1979130911415137</c:v>
                </c:pt>
                <c:pt idx="24">
                  <c:v>2.1592870681963228</c:v>
                </c:pt>
                <c:pt idx="25">
                  <c:v>5.7754770764686905</c:v>
                </c:pt>
                <c:pt idx="26">
                  <c:v>6.0694552153273689</c:v>
                </c:pt>
                <c:pt idx="27">
                  <c:v>3.3461847800522664</c:v>
                </c:pt>
                <c:pt idx="28">
                  <c:v>5.6061427357479001</c:v>
                </c:pt>
                <c:pt idx="29">
                  <c:v>2.9073805665769519</c:v>
                </c:pt>
                <c:pt idx="30">
                  <c:v>3.4602069011283558</c:v>
                </c:pt>
                <c:pt idx="31">
                  <c:v>5.5636700851741425</c:v>
                </c:pt>
                <c:pt idx="32">
                  <c:v>4.038964891916911</c:v>
                </c:pt>
                <c:pt idx="33">
                  <c:v>4.7506153519555925</c:v>
                </c:pt>
                <c:pt idx="34">
                  <c:v>4.6297982380735627</c:v>
                </c:pt>
                <c:pt idx="35">
                  <c:v>4.9985857454680014</c:v>
                </c:pt>
                <c:pt idx="36">
                  <c:v>6.8704485628664926</c:v>
                </c:pt>
                <c:pt idx="37">
                  <c:v>3.6392769047882481</c:v>
                </c:pt>
                <c:pt idx="38">
                  <c:v>3.1907923827752929</c:v>
                </c:pt>
                <c:pt idx="39">
                  <c:v>5.8259764836135828</c:v>
                </c:pt>
                <c:pt idx="40">
                  <c:v>6.7113401149659069</c:v>
                </c:pt>
                <c:pt idx="41">
                  <c:v>3.5675370666474526</c:v>
                </c:pt>
                <c:pt idx="42">
                  <c:v>4.0334239797640334</c:v>
                </c:pt>
                <c:pt idx="43">
                  <c:v>6.3512445678063365</c:v>
                </c:pt>
                <c:pt idx="44">
                  <c:v>5.5975032491480343</c:v>
                </c:pt>
                <c:pt idx="45">
                  <c:v>2.1167519605759151</c:v>
                </c:pt>
                <c:pt idx="46">
                  <c:v>6.1182932533074812</c:v>
                </c:pt>
                <c:pt idx="47">
                  <c:v>6.5627217183975883</c:v>
                </c:pt>
                <c:pt idx="48">
                  <c:v>5.3459432031525136</c:v>
                </c:pt>
                <c:pt idx="49">
                  <c:v>3.4540713891434667</c:v>
                </c:pt>
                <c:pt idx="50">
                  <c:v>3.2366545934315551</c:v>
                </c:pt>
                <c:pt idx="51">
                  <c:v>4.716691700209048</c:v>
                </c:pt>
                <c:pt idx="52">
                  <c:v>5.9453899492039435</c:v>
                </c:pt>
                <c:pt idx="53">
                  <c:v>6.9403624914854669</c:v>
                </c:pt>
                <c:pt idx="54">
                  <c:v>5.6114063898208038</c:v>
                </c:pt>
                <c:pt idx="55">
                  <c:v>3.3634641131107297</c:v>
                </c:pt>
                <c:pt idx="56">
                  <c:v>4.2138613199713175</c:v>
                </c:pt>
                <c:pt idx="57">
                  <c:v>6.9276515626333497</c:v>
                </c:pt>
                <c:pt idx="58">
                  <c:v>4.85764601431186</c:v>
                </c:pt>
                <c:pt idx="59">
                  <c:v>5.2452730423755565</c:v>
                </c:pt>
                <c:pt idx="60">
                  <c:v>1.4917965497292258</c:v>
                </c:pt>
                <c:pt idx="61">
                  <c:v>2.1070548618753207</c:v>
                </c:pt>
                <c:pt idx="62">
                  <c:v>5.6223933384585809</c:v>
                </c:pt>
                <c:pt idx="63">
                  <c:v>6.0083778234130651</c:v>
                </c:pt>
                <c:pt idx="64">
                  <c:v>6.5253556536769661</c:v>
                </c:pt>
                <c:pt idx="65">
                  <c:v>3.8842226298612714</c:v>
                </c:pt>
                <c:pt idx="66">
                  <c:v>7.4225841819356297</c:v>
                </c:pt>
                <c:pt idx="67">
                  <c:v>4.1824644242875886</c:v>
                </c:pt>
                <c:pt idx="68">
                  <c:v>5.184005240353188</c:v>
                </c:pt>
                <c:pt idx="69">
                  <c:v>4.9481487209120925</c:v>
                </c:pt>
                <c:pt idx="70">
                  <c:v>7.7502732112605264</c:v>
                </c:pt>
                <c:pt idx="71">
                  <c:v>4.1774656277146605</c:v>
                </c:pt>
                <c:pt idx="72">
                  <c:v>5.7289047384718383</c:v>
                </c:pt>
                <c:pt idx="73">
                  <c:v>3.9812834580436793</c:v>
                </c:pt>
                <c:pt idx="74">
                  <c:v>4.794684114016456</c:v>
                </c:pt>
                <c:pt idx="75">
                  <c:v>5.9634483537429297</c:v>
                </c:pt>
                <c:pt idx="76">
                  <c:v>4.2559180587563752</c:v>
                </c:pt>
                <c:pt idx="77">
                  <c:v>4.4323466912446268</c:v>
                </c:pt>
                <c:pt idx="78">
                  <c:v>6.2271118653075934</c:v>
                </c:pt>
                <c:pt idx="79">
                  <c:v>7.4499563044102652</c:v>
                </c:pt>
                <c:pt idx="80">
                  <c:v>7.5615326008076318</c:v>
                </c:pt>
                <c:pt idx="81">
                  <c:v>7.1541965111427865</c:v>
                </c:pt>
                <c:pt idx="82">
                  <c:v>5.8189179597159422</c:v>
                </c:pt>
                <c:pt idx="83">
                  <c:v>6.8995228502568899</c:v>
                </c:pt>
                <c:pt idx="84">
                  <c:v>5.3130113549708504</c:v>
                </c:pt>
                <c:pt idx="85">
                  <c:v>5.9036762685385646</c:v>
                </c:pt>
                <c:pt idx="86">
                  <c:v>7.4911492177862353</c:v>
                </c:pt>
                <c:pt idx="87">
                  <c:v>2.9230364903823918</c:v>
                </c:pt>
                <c:pt idx="88">
                  <c:v>5.1805407946228454</c:v>
                </c:pt>
                <c:pt idx="89">
                  <c:v>6.8710418597726273</c:v>
                </c:pt>
                <c:pt idx="90">
                  <c:v>6.5847583261139215</c:v>
                </c:pt>
                <c:pt idx="91">
                  <c:v>4.8405846253459055</c:v>
                </c:pt>
                <c:pt idx="92">
                  <c:v>5.3170524907810623</c:v>
                </c:pt>
                <c:pt idx="93">
                  <c:v>4.9398103262005382</c:v>
                </c:pt>
                <c:pt idx="94">
                  <c:v>4.0818501434127885</c:v>
                </c:pt>
                <c:pt idx="95">
                  <c:v>3.0721058489339859</c:v>
                </c:pt>
                <c:pt idx="96">
                  <c:v>6.0987008934780684</c:v>
                </c:pt>
                <c:pt idx="97">
                  <c:v>4.948863298070763</c:v>
                </c:pt>
                <c:pt idx="98">
                  <c:v>4.8915851453803922</c:v>
                </c:pt>
                <c:pt idx="99">
                  <c:v>6.4666403392673892</c:v>
                </c:pt>
                <c:pt idx="100">
                  <c:v>2.905128526918161</c:v>
                </c:pt>
                <c:pt idx="101">
                  <c:v>3.6536851900244529</c:v>
                </c:pt>
                <c:pt idx="102">
                  <c:v>7.6741966855821149</c:v>
                </c:pt>
                <c:pt idx="103">
                  <c:v>7.3070645695245986</c:v>
                </c:pt>
                <c:pt idx="104">
                  <c:v>7.0197697068332916</c:v>
                </c:pt>
                <c:pt idx="105">
                  <c:v>4.8144203483456627</c:v>
                </c:pt>
                <c:pt idx="106">
                  <c:v>3.2945830295439524</c:v>
                </c:pt>
                <c:pt idx="107">
                  <c:v>5.2505054960546298</c:v>
                </c:pt>
                <c:pt idx="108">
                  <c:v>6.7178186547816328</c:v>
                </c:pt>
                <c:pt idx="109">
                  <c:v>6.1167289792986814</c:v>
                </c:pt>
                <c:pt idx="110">
                  <c:v>5.8619317586865547</c:v>
                </c:pt>
                <c:pt idx="111">
                  <c:v>4.9184169262135526</c:v>
                </c:pt>
                <c:pt idx="112">
                  <c:v>6.1562791035755131</c:v>
                </c:pt>
                <c:pt idx="113">
                  <c:v>5.4663059771559048</c:v>
                </c:pt>
                <c:pt idx="114">
                  <c:v>6.6686219833385625</c:v>
                </c:pt>
                <c:pt idx="115">
                  <c:v>6.2989478296615227</c:v>
                </c:pt>
                <c:pt idx="116">
                  <c:v>5.4687966382167721</c:v>
                </c:pt>
                <c:pt idx="117">
                  <c:v>4.8527572418253886</c:v>
                </c:pt>
                <c:pt idx="118">
                  <c:v>6.4332050736793045</c:v>
                </c:pt>
                <c:pt idx="119">
                  <c:v>5.7655428380373221</c:v>
                </c:pt>
                <c:pt idx="120">
                  <c:v>5.9302485546707215</c:v>
                </c:pt>
                <c:pt idx="121">
                  <c:v>2.5854203800725566</c:v>
                </c:pt>
                <c:pt idx="122">
                  <c:v>2.9766076481568624</c:v>
                </c:pt>
                <c:pt idx="123">
                  <c:v>6.0442251822563557</c:v>
                </c:pt>
                <c:pt idx="124">
                  <c:v>6.8114724002656519</c:v>
                </c:pt>
                <c:pt idx="125">
                  <c:v>5.8386900370933033</c:v>
                </c:pt>
                <c:pt idx="126">
                  <c:v>4.3556167453604608</c:v>
                </c:pt>
                <c:pt idx="127">
                  <c:v>3.5676143129878835</c:v>
                </c:pt>
                <c:pt idx="128">
                  <c:v>2.076903016822345</c:v>
                </c:pt>
                <c:pt idx="129">
                  <c:v>7.0626441771657635</c:v>
                </c:pt>
                <c:pt idx="130">
                  <c:v>4.9250998093064116</c:v>
                </c:pt>
                <c:pt idx="131">
                  <c:v>6.1050627115051306</c:v>
                </c:pt>
                <c:pt idx="132">
                  <c:v>3.9930478267535641</c:v>
                </c:pt>
                <c:pt idx="133">
                  <c:v>3.1253651453100346</c:v>
                </c:pt>
                <c:pt idx="134">
                  <c:v>4.1592544534291296</c:v>
                </c:pt>
                <c:pt idx="135">
                  <c:v>4.0282467239947204</c:v>
                </c:pt>
                <c:pt idx="136">
                  <c:v>6.2914922294172166</c:v>
                </c:pt>
                <c:pt idx="137">
                  <c:v>5.8707858243342015</c:v>
                </c:pt>
                <c:pt idx="138">
                  <c:v>1.9667597203058318</c:v>
                </c:pt>
                <c:pt idx="139">
                  <c:v>3.2201465281524002</c:v>
                </c:pt>
                <c:pt idx="140">
                  <c:v>5.2472887217425157</c:v>
                </c:pt>
                <c:pt idx="141">
                  <c:v>4.7765553392959923</c:v>
                </c:pt>
                <c:pt idx="142">
                  <c:v>6.5840033169275891</c:v>
                </c:pt>
                <c:pt idx="143">
                  <c:v>6.4346586964569497</c:v>
                </c:pt>
                <c:pt idx="144">
                  <c:v>6.0538410820644675</c:v>
                </c:pt>
                <c:pt idx="145">
                  <c:v>4.58327985835645</c:v>
                </c:pt>
                <c:pt idx="146">
                  <c:v>2.6603876042835997</c:v>
                </c:pt>
                <c:pt idx="147">
                  <c:v>3.8241750712923506</c:v>
                </c:pt>
                <c:pt idx="148">
                  <c:v>4.222204821662455</c:v>
                </c:pt>
                <c:pt idx="149">
                  <c:v>6.9224533911845905</c:v>
                </c:pt>
                <c:pt idx="150">
                  <c:v>6.5927222243314505</c:v>
                </c:pt>
                <c:pt idx="151">
                  <c:v>7.0732761995317031</c:v>
                </c:pt>
                <c:pt idx="152">
                  <c:v>6.3059851001661356</c:v>
                </c:pt>
                <c:pt idx="153">
                  <c:v>4.4453040971163338</c:v>
                </c:pt>
                <c:pt idx="154">
                  <c:v>6.3397105856796632</c:v>
                </c:pt>
                <c:pt idx="155">
                  <c:v>5.550287116842016</c:v>
                </c:pt>
                <c:pt idx="156">
                  <c:v>1.0465575400470928</c:v>
                </c:pt>
                <c:pt idx="157">
                  <c:v>4.8265801979050096</c:v>
                </c:pt>
                <c:pt idx="158">
                  <c:v>3.3004390730086204</c:v>
                </c:pt>
                <c:pt idx="159">
                  <c:v>6.912991760440991</c:v>
                </c:pt>
                <c:pt idx="160">
                  <c:v>4.7511450609206252</c:v>
                </c:pt>
                <c:pt idx="161">
                  <c:v>3.3254675752220071</c:v>
                </c:pt>
                <c:pt idx="162">
                  <c:v>6.0189753872112783</c:v>
                </c:pt>
                <c:pt idx="163">
                  <c:v>3.7685113762868587</c:v>
                </c:pt>
                <c:pt idx="164">
                  <c:v>4.2749277470565739</c:v>
                </c:pt>
                <c:pt idx="165">
                  <c:v>4.0511295451068303</c:v>
                </c:pt>
                <c:pt idx="166">
                  <c:v>5.3049255218318727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39B-4BE5-B5CF-1FDC396CE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75768"/>
        <c:axId val="756776160"/>
      </c:scatterChart>
      <c:valAx>
        <c:axId val="75677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Margin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756776160"/>
        <c:crosses val="autoZero"/>
        <c:crossBetween val="midCat"/>
      </c:valAx>
      <c:valAx>
        <c:axId val="756776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EV/Rev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56775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18" Type="http://schemas.openxmlformats.org/officeDocument/2006/relationships/chart" Target="../charts/chart6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17" Type="http://schemas.openxmlformats.org/officeDocument/2006/relationships/chart" Target="../charts/chart61.xml"/><Relationship Id="rId2" Type="http://schemas.openxmlformats.org/officeDocument/2006/relationships/chart" Target="../charts/chart46.xml"/><Relationship Id="rId16" Type="http://schemas.openxmlformats.org/officeDocument/2006/relationships/chart" Target="../charts/chart60.xml"/><Relationship Id="rId20" Type="http://schemas.openxmlformats.org/officeDocument/2006/relationships/chart" Target="../charts/chart64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5" Type="http://schemas.openxmlformats.org/officeDocument/2006/relationships/chart" Target="../charts/chart59.xml"/><Relationship Id="rId10" Type="http://schemas.openxmlformats.org/officeDocument/2006/relationships/chart" Target="../charts/chart54.xml"/><Relationship Id="rId19" Type="http://schemas.openxmlformats.org/officeDocument/2006/relationships/chart" Target="../charts/chart63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Relationship Id="rId14" Type="http://schemas.openxmlformats.org/officeDocument/2006/relationships/chart" Target="../charts/chart5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3" Type="http://schemas.openxmlformats.org/officeDocument/2006/relationships/image" Target="../media/image2.emf"/><Relationship Id="rId7" Type="http://schemas.openxmlformats.org/officeDocument/2006/relationships/image" Target="../media/image6.emf"/><Relationship Id="rId2" Type="http://schemas.openxmlformats.org/officeDocument/2006/relationships/image" Target="../media/image1.emf"/><Relationship Id="rId1" Type="http://schemas.openxmlformats.org/officeDocument/2006/relationships/chart" Target="../charts/chart65.xml"/><Relationship Id="rId6" Type="http://schemas.openxmlformats.org/officeDocument/2006/relationships/image" Target="../media/image5.emf"/><Relationship Id="rId5" Type="http://schemas.openxmlformats.org/officeDocument/2006/relationships/image" Target="../media/image4.emf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10" Type="http://schemas.openxmlformats.org/officeDocument/2006/relationships/chart" Target="../charts/chart75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3.xml"/><Relationship Id="rId3" Type="http://schemas.openxmlformats.org/officeDocument/2006/relationships/chart" Target="../charts/chart78.xml"/><Relationship Id="rId7" Type="http://schemas.openxmlformats.org/officeDocument/2006/relationships/chart" Target="../charts/chart82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1.xml"/><Relationship Id="rId3" Type="http://schemas.openxmlformats.org/officeDocument/2006/relationships/chart" Target="../charts/chart86.xml"/><Relationship Id="rId7" Type="http://schemas.openxmlformats.org/officeDocument/2006/relationships/chart" Target="../charts/chart90.xml"/><Relationship Id="rId12" Type="http://schemas.openxmlformats.org/officeDocument/2006/relationships/chart" Target="../charts/chart95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6" Type="http://schemas.openxmlformats.org/officeDocument/2006/relationships/chart" Target="../charts/chart89.xml"/><Relationship Id="rId11" Type="http://schemas.openxmlformats.org/officeDocument/2006/relationships/chart" Target="../charts/chart94.xml"/><Relationship Id="rId5" Type="http://schemas.openxmlformats.org/officeDocument/2006/relationships/chart" Target="../charts/chart88.xml"/><Relationship Id="rId10" Type="http://schemas.openxmlformats.org/officeDocument/2006/relationships/chart" Target="../charts/chart93.xml"/><Relationship Id="rId4" Type="http://schemas.openxmlformats.org/officeDocument/2006/relationships/chart" Target="../charts/chart87.xml"/><Relationship Id="rId9" Type="http://schemas.openxmlformats.org/officeDocument/2006/relationships/chart" Target="../charts/chart9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3" Type="http://schemas.openxmlformats.org/officeDocument/2006/relationships/chart" Target="../charts/chart98.xml"/><Relationship Id="rId7" Type="http://schemas.openxmlformats.org/officeDocument/2006/relationships/chart" Target="../charts/chart102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6.xml"/><Relationship Id="rId7" Type="http://schemas.openxmlformats.org/officeDocument/2006/relationships/chart" Target="../charts/chart110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4" Type="http://schemas.openxmlformats.org/officeDocument/2006/relationships/chart" Target="../charts/chart107.xml"/><Relationship Id="rId9" Type="http://schemas.openxmlformats.org/officeDocument/2006/relationships/chart" Target="../charts/chart11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gif"/><Relationship Id="rId3" Type="http://schemas.openxmlformats.org/officeDocument/2006/relationships/image" Target="../media/image11.gif"/><Relationship Id="rId7" Type="http://schemas.openxmlformats.org/officeDocument/2006/relationships/image" Target="../media/image15.gif"/><Relationship Id="rId2" Type="http://schemas.openxmlformats.org/officeDocument/2006/relationships/image" Target="../media/image10.gif"/><Relationship Id="rId1" Type="http://schemas.openxmlformats.org/officeDocument/2006/relationships/image" Target="../media/image9.gif"/><Relationship Id="rId6" Type="http://schemas.openxmlformats.org/officeDocument/2006/relationships/image" Target="../media/image14.gif"/><Relationship Id="rId11" Type="http://schemas.openxmlformats.org/officeDocument/2006/relationships/image" Target="../media/image19.gif"/><Relationship Id="rId5" Type="http://schemas.openxmlformats.org/officeDocument/2006/relationships/image" Target="../media/image13.gif"/><Relationship Id="rId10" Type="http://schemas.openxmlformats.org/officeDocument/2006/relationships/image" Target="../media/image18.gif"/><Relationship Id="rId4" Type="http://schemas.openxmlformats.org/officeDocument/2006/relationships/image" Target="../media/image12.gif"/><Relationship Id="rId9" Type="http://schemas.openxmlformats.org/officeDocument/2006/relationships/image" Target="../media/image17.gi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chart" Target="../charts/chart11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6.xml"/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10" Type="http://schemas.openxmlformats.org/officeDocument/2006/relationships/chart" Target="../charts/chart128.xml"/><Relationship Id="rId4" Type="http://schemas.openxmlformats.org/officeDocument/2006/relationships/chart" Target="../charts/chart122.xml"/><Relationship Id="rId9" Type="http://schemas.openxmlformats.org/officeDocument/2006/relationships/chart" Target="../charts/chart12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Relationship Id="rId4" Type="http://schemas.openxmlformats.org/officeDocument/2006/relationships/image" Target="../media/image31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emf"/><Relationship Id="rId2" Type="http://schemas.openxmlformats.org/officeDocument/2006/relationships/image" Target="../media/image33.emf"/><Relationship Id="rId1" Type="http://schemas.openxmlformats.org/officeDocument/2006/relationships/image" Target="../media/image32.emf"/><Relationship Id="rId4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49</xdr:row>
      <xdr:rowOff>127000</xdr:rowOff>
    </xdr:from>
    <xdr:to>
      <xdr:col>6</xdr:col>
      <xdr:colOff>688975</xdr:colOff>
      <xdr:row>67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5020F9D-CD7A-4AA6-8EE0-58FB8C05C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73</xdr:row>
      <xdr:rowOff>127000</xdr:rowOff>
    </xdr:from>
    <xdr:to>
      <xdr:col>6</xdr:col>
      <xdr:colOff>688975</xdr:colOff>
      <xdr:row>91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B32D2B27-EEBC-4E37-ACE5-96B4674DF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95</xdr:row>
      <xdr:rowOff>127000</xdr:rowOff>
    </xdr:from>
    <xdr:to>
      <xdr:col>6</xdr:col>
      <xdr:colOff>688975</xdr:colOff>
      <xdr:row>113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A5335600-6267-4290-AC0D-E97C27B5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117</xdr:row>
      <xdr:rowOff>127000</xdr:rowOff>
    </xdr:from>
    <xdr:to>
      <xdr:col>6</xdr:col>
      <xdr:colOff>688975</xdr:colOff>
      <xdr:row>135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4F47FF46-EE4B-49B6-BAAE-2B1F1D9A7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139</xdr:row>
      <xdr:rowOff>127000</xdr:rowOff>
    </xdr:from>
    <xdr:to>
      <xdr:col>6</xdr:col>
      <xdr:colOff>688975</xdr:colOff>
      <xdr:row>157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D218F22B-FC7B-4024-9478-72226AD76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161</xdr:row>
      <xdr:rowOff>127000</xdr:rowOff>
    </xdr:from>
    <xdr:to>
      <xdr:col>6</xdr:col>
      <xdr:colOff>688975</xdr:colOff>
      <xdr:row>179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943FC5D9-F094-4BAA-9470-4FAAE6F98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185</xdr:row>
      <xdr:rowOff>127000</xdr:rowOff>
    </xdr:from>
    <xdr:to>
      <xdr:col>6</xdr:col>
      <xdr:colOff>688975</xdr:colOff>
      <xdr:row>203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BCDEACC4-96B8-4F71-B675-F75602F24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207</xdr:row>
      <xdr:rowOff>127000</xdr:rowOff>
    </xdr:from>
    <xdr:to>
      <xdr:col>6</xdr:col>
      <xdr:colOff>688975</xdr:colOff>
      <xdr:row>225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9BB76CDD-7A13-4B1C-89D4-1108169C2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229</xdr:row>
      <xdr:rowOff>127000</xdr:rowOff>
    </xdr:from>
    <xdr:to>
      <xdr:col>6</xdr:col>
      <xdr:colOff>688975</xdr:colOff>
      <xdr:row>247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C60C795B-A2BD-478C-B9CB-4772D0D08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251</xdr:row>
      <xdr:rowOff>127000</xdr:rowOff>
    </xdr:from>
    <xdr:to>
      <xdr:col>6</xdr:col>
      <xdr:colOff>688975</xdr:colOff>
      <xdr:row>269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xmlns="" id="{42BD5BE1-A842-4EA1-A524-E77FE0992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124239</xdr:colOff>
      <xdr:row>14</xdr:row>
      <xdr:rowOff>44726</xdr:rowOff>
    </xdr:from>
    <xdr:to>
      <xdr:col>13</xdr:col>
      <xdr:colOff>381000</xdr:colOff>
      <xdr:row>43</xdr:row>
      <xdr:rowOff>87796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B2E197D7-3FEB-4BD8-8805-D78BA255C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49</xdr:row>
      <xdr:rowOff>127000</xdr:rowOff>
    </xdr:from>
    <xdr:to>
      <xdr:col>6</xdr:col>
      <xdr:colOff>688975</xdr:colOff>
      <xdr:row>67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3F8550F-2E33-422C-9B71-49B507895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73</xdr:row>
      <xdr:rowOff>127000</xdr:rowOff>
    </xdr:from>
    <xdr:to>
      <xdr:col>6</xdr:col>
      <xdr:colOff>688975</xdr:colOff>
      <xdr:row>91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2A5F82B2-C701-4EA8-B02B-A40E16E7F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95</xdr:row>
      <xdr:rowOff>127000</xdr:rowOff>
    </xdr:from>
    <xdr:to>
      <xdr:col>6</xdr:col>
      <xdr:colOff>688975</xdr:colOff>
      <xdr:row>113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4B939E1C-18AD-478F-A266-31B399A5C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117</xdr:row>
      <xdr:rowOff>127000</xdr:rowOff>
    </xdr:from>
    <xdr:to>
      <xdr:col>6</xdr:col>
      <xdr:colOff>688975</xdr:colOff>
      <xdr:row>135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F1E8C753-73FA-4F4C-93CC-74A34E086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139</xdr:row>
      <xdr:rowOff>127000</xdr:rowOff>
    </xdr:from>
    <xdr:to>
      <xdr:col>6</xdr:col>
      <xdr:colOff>688975</xdr:colOff>
      <xdr:row>157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3E7692E9-1D67-489B-B4FB-7E077B3E3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161</xdr:row>
      <xdr:rowOff>127000</xdr:rowOff>
    </xdr:from>
    <xdr:to>
      <xdr:col>6</xdr:col>
      <xdr:colOff>688975</xdr:colOff>
      <xdr:row>179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5689A064-2928-4FE0-8D39-94F50241E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185</xdr:row>
      <xdr:rowOff>127000</xdr:rowOff>
    </xdr:from>
    <xdr:to>
      <xdr:col>6</xdr:col>
      <xdr:colOff>688975</xdr:colOff>
      <xdr:row>203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1A977704-6B11-42CC-9D65-E21C1E8C4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207</xdr:row>
      <xdr:rowOff>127000</xdr:rowOff>
    </xdr:from>
    <xdr:to>
      <xdr:col>6</xdr:col>
      <xdr:colOff>688975</xdr:colOff>
      <xdr:row>225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75E6EEA5-26D8-48F4-8888-70EF8EBBE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229</xdr:row>
      <xdr:rowOff>127000</xdr:rowOff>
    </xdr:from>
    <xdr:to>
      <xdr:col>6</xdr:col>
      <xdr:colOff>688975</xdr:colOff>
      <xdr:row>247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531DB635-7DBF-4688-85F3-E884BEA0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251</xdr:row>
      <xdr:rowOff>127000</xdr:rowOff>
    </xdr:from>
    <xdr:to>
      <xdr:col>6</xdr:col>
      <xdr:colOff>688975</xdr:colOff>
      <xdr:row>269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xmlns="" id="{91F05B24-5079-48BB-8D87-B01C340BD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53</xdr:row>
      <xdr:rowOff>127000</xdr:rowOff>
    </xdr:from>
    <xdr:to>
      <xdr:col>6</xdr:col>
      <xdr:colOff>688975</xdr:colOff>
      <xdr:row>71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FE40366-6131-4489-B42D-752F25572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77</xdr:row>
      <xdr:rowOff>127000</xdr:rowOff>
    </xdr:from>
    <xdr:to>
      <xdr:col>6</xdr:col>
      <xdr:colOff>688975</xdr:colOff>
      <xdr:row>95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DA33429D-0503-4A81-853F-641299918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99</xdr:row>
      <xdr:rowOff>127000</xdr:rowOff>
    </xdr:from>
    <xdr:to>
      <xdr:col>6</xdr:col>
      <xdr:colOff>688975</xdr:colOff>
      <xdr:row>117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98152489-7B26-4E20-966E-9B095ABEB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121</xdr:row>
      <xdr:rowOff>127000</xdr:rowOff>
    </xdr:from>
    <xdr:to>
      <xdr:col>6</xdr:col>
      <xdr:colOff>688975</xdr:colOff>
      <xdr:row>139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FE4E5C60-B45A-414C-A553-08586CAA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143</xdr:row>
      <xdr:rowOff>127000</xdr:rowOff>
    </xdr:from>
    <xdr:to>
      <xdr:col>6</xdr:col>
      <xdr:colOff>688975</xdr:colOff>
      <xdr:row>161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92BDEFFA-3FF6-48D0-9D0D-BC70D5D01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165</xdr:row>
      <xdr:rowOff>127000</xdr:rowOff>
    </xdr:from>
    <xdr:to>
      <xdr:col>6</xdr:col>
      <xdr:colOff>688975</xdr:colOff>
      <xdr:row>183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AE7263EF-D38E-497F-9C7F-B0028FDEF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189</xdr:row>
      <xdr:rowOff>127000</xdr:rowOff>
    </xdr:from>
    <xdr:to>
      <xdr:col>6</xdr:col>
      <xdr:colOff>688975</xdr:colOff>
      <xdr:row>207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63711525-6D03-4D98-B353-BA37ADAF9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211</xdr:row>
      <xdr:rowOff>127000</xdr:rowOff>
    </xdr:from>
    <xdr:to>
      <xdr:col>6</xdr:col>
      <xdr:colOff>688975</xdr:colOff>
      <xdr:row>229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DE6044A9-AF97-42FB-8704-C6C3BF95E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233</xdr:row>
      <xdr:rowOff>127000</xdr:rowOff>
    </xdr:from>
    <xdr:to>
      <xdr:col>6</xdr:col>
      <xdr:colOff>688975</xdr:colOff>
      <xdr:row>251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C9E0D1ED-9018-4A13-8A54-129AF138C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255</xdr:row>
      <xdr:rowOff>127000</xdr:rowOff>
    </xdr:from>
    <xdr:to>
      <xdr:col>6</xdr:col>
      <xdr:colOff>688975</xdr:colOff>
      <xdr:row>273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xmlns="" id="{EC3F7489-C3F1-4D40-B33E-E9734E3B4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127000</xdr:colOff>
      <xdr:row>277</xdr:row>
      <xdr:rowOff>127000</xdr:rowOff>
    </xdr:from>
    <xdr:to>
      <xdr:col>6</xdr:col>
      <xdr:colOff>688975</xdr:colOff>
      <xdr:row>295</xdr:row>
      <xdr:rowOff>127000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xmlns="" id="{EAA82FDD-9348-4599-910E-AE0D93FE5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127000</xdr:colOff>
      <xdr:row>299</xdr:row>
      <xdr:rowOff>127000</xdr:rowOff>
    </xdr:from>
    <xdr:to>
      <xdr:col>6</xdr:col>
      <xdr:colOff>688975</xdr:colOff>
      <xdr:row>317</xdr:row>
      <xdr:rowOff>127000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xmlns="" id="{1712DA3A-4271-4CE6-BEA4-EF8ECFF8E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51</xdr:row>
      <xdr:rowOff>127000</xdr:rowOff>
    </xdr:from>
    <xdr:to>
      <xdr:col>6</xdr:col>
      <xdr:colOff>688975</xdr:colOff>
      <xdr:row>69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C7EF048-CCF6-4469-AB79-219F1FF0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75</xdr:row>
      <xdr:rowOff>127000</xdr:rowOff>
    </xdr:from>
    <xdr:to>
      <xdr:col>6</xdr:col>
      <xdr:colOff>688975</xdr:colOff>
      <xdr:row>93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E1827FA6-BA40-4350-898C-E2C3F5CEF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97</xdr:row>
      <xdr:rowOff>127000</xdr:rowOff>
    </xdr:from>
    <xdr:to>
      <xdr:col>6</xdr:col>
      <xdr:colOff>688975</xdr:colOff>
      <xdr:row>115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486DB2B3-3D1C-4A78-9CD5-2350F0413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119</xdr:row>
      <xdr:rowOff>127000</xdr:rowOff>
    </xdr:from>
    <xdr:to>
      <xdr:col>6</xdr:col>
      <xdr:colOff>688975</xdr:colOff>
      <xdr:row>137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C181D752-2F37-412F-8DF0-DA20C502C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141</xdr:row>
      <xdr:rowOff>127000</xdr:rowOff>
    </xdr:from>
    <xdr:to>
      <xdr:col>6</xdr:col>
      <xdr:colOff>688975</xdr:colOff>
      <xdr:row>159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B7FFCF79-321C-4210-B8E7-D7B610D2F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163</xdr:row>
      <xdr:rowOff>127000</xdr:rowOff>
    </xdr:from>
    <xdr:to>
      <xdr:col>6</xdr:col>
      <xdr:colOff>688975</xdr:colOff>
      <xdr:row>181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2A837F76-2243-49BD-BFDB-393FB8628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187</xdr:row>
      <xdr:rowOff>127000</xdr:rowOff>
    </xdr:from>
    <xdr:to>
      <xdr:col>6</xdr:col>
      <xdr:colOff>688975</xdr:colOff>
      <xdr:row>205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34D5EB2F-76E4-4583-871E-EEB62EA78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209</xdr:row>
      <xdr:rowOff>127000</xdr:rowOff>
    </xdr:from>
    <xdr:to>
      <xdr:col>6</xdr:col>
      <xdr:colOff>688975</xdr:colOff>
      <xdr:row>227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25BE1182-028D-4315-BFD5-313D74EEA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231</xdr:row>
      <xdr:rowOff>127000</xdr:rowOff>
    </xdr:from>
    <xdr:to>
      <xdr:col>6</xdr:col>
      <xdr:colOff>688975</xdr:colOff>
      <xdr:row>249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8899FDDD-81DC-46CA-829A-201FFD567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253</xdr:row>
      <xdr:rowOff>127000</xdr:rowOff>
    </xdr:from>
    <xdr:to>
      <xdr:col>6</xdr:col>
      <xdr:colOff>688975</xdr:colOff>
      <xdr:row>271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xmlns="" id="{62067001-4A71-48F6-8033-3F8F0B4B5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127000</xdr:colOff>
      <xdr:row>275</xdr:row>
      <xdr:rowOff>127000</xdr:rowOff>
    </xdr:from>
    <xdr:to>
      <xdr:col>6</xdr:col>
      <xdr:colOff>688975</xdr:colOff>
      <xdr:row>293</xdr:row>
      <xdr:rowOff>127000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xmlns="" id="{90641551-8DC0-4347-A405-69879FC3A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47</xdr:row>
      <xdr:rowOff>127000</xdr:rowOff>
    </xdr:from>
    <xdr:to>
      <xdr:col>6</xdr:col>
      <xdr:colOff>688975</xdr:colOff>
      <xdr:row>65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9F1477A-2613-4477-85E6-06CF7C4A3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71</xdr:row>
      <xdr:rowOff>127000</xdr:rowOff>
    </xdr:from>
    <xdr:to>
      <xdr:col>6</xdr:col>
      <xdr:colOff>688975</xdr:colOff>
      <xdr:row>89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7F0FE4A5-8048-40B1-88C7-DEF9E7528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93</xdr:row>
      <xdr:rowOff>127000</xdr:rowOff>
    </xdr:from>
    <xdr:to>
      <xdr:col>6</xdr:col>
      <xdr:colOff>688975</xdr:colOff>
      <xdr:row>111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48B8FBAE-5707-44C7-A8DC-AA06198A7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115</xdr:row>
      <xdr:rowOff>127000</xdr:rowOff>
    </xdr:from>
    <xdr:to>
      <xdr:col>6</xdr:col>
      <xdr:colOff>688975</xdr:colOff>
      <xdr:row>133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F6328F04-86B5-4AD9-B3F5-5764A9180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137</xdr:row>
      <xdr:rowOff>127000</xdr:rowOff>
    </xdr:from>
    <xdr:to>
      <xdr:col>6</xdr:col>
      <xdr:colOff>688975</xdr:colOff>
      <xdr:row>155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329C7B43-48BF-48DE-B08F-B9173DB22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159</xdr:row>
      <xdr:rowOff>127000</xdr:rowOff>
    </xdr:from>
    <xdr:to>
      <xdr:col>6</xdr:col>
      <xdr:colOff>688975</xdr:colOff>
      <xdr:row>177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AE4FF12E-BE27-492A-957D-905F41F1F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183</xdr:row>
      <xdr:rowOff>127000</xdr:rowOff>
    </xdr:from>
    <xdr:to>
      <xdr:col>6</xdr:col>
      <xdr:colOff>688975</xdr:colOff>
      <xdr:row>201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15B4AB07-C2C3-4B1E-A32B-EAD1469E7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205</xdr:row>
      <xdr:rowOff>127000</xdr:rowOff>
    </xdr:from>
    <xdr:to>
      <xdr:col>6</xdr:col>
      <xdr:colOff>688975</xdr:colOff>
      <xdr:row>223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4E7C398D-09A0-43DC-BF73-28A066192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227</xdr:row>
      <xdr:rowOff>127000</xdr:rowOff>
    </xdr:from>
    <xdr:to>
      <xdr:col>6</xdr:col>
      <xdr:colOff>688975</xdr:colOff>
      <xdr:row>245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0F0FA4F1-1EAF-42F9-AA1B-943B7EE58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51</xdr:row>
      <xdr:rowOff>127000</xdr:rowOff>
    </xdr:from>
    <xdr:to>
      <xdr:col>6</xdr:col>
      <xdr:colOff>688975</xdr:colOff>
      <xdr:row>69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A8146BBD-9F3F-4FA0-A5D7-08C1A3D5A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127000</xdr:colOff>
      <xdr:row>75</xdr:row>
      <xdr:rowOff>127000</xdr:rowOff>
    </xdr:from>
    <xdr:to>
      <xdr:col>6</xdr:col>
      <xdr:colOff>688975</xdr:colOff>
      <xdr:row>93</xdr:row>
      <xdr:rowOff>127000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xmlns="" id="{3B1513AF-2830-4E54-8EE3-25A7F0CA6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127000</xdr:colOff>
      <xdr:row>97</xdr:row>
      <xdr:rowOff>127000</xdr:rowOff>
    </xdr:from>
    <xdr:to>
      <xdr:col>6</xdr:col>
      <xdr:colOff>688975</xdr:colOff>
      <xdr:row>115</xdr:row>
      <xdr:rowOff>127000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xmlns="" id="{A30290E2-12CF-47CF-BF79-D43B3F31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127000</xdr:colOff>
      <xdr:row>119</xdr:row>
      <xdr:rowOff>127000</xdr:rowOff>
    </xdr:from>
    <xdr:to>
      <xdr:col>6</xdr:col>
      <xdr:colOff>688975</xdr:colOff>
      <xdr:row>137</xdr:row>
      <xdr:rowOff>127000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xmlns="" id="{39A37278-FFF3-4702-B145-6A8C7A00E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127000</xdr:colOff>
      <xdr:row>141</xdr:row>
      <xdr:rowOff>127000</xdr:rowOff>
    </xdr:from>
    <xdr:to>
      <xdr:col>6</xdr:col>
      <xdr:colOff>688975</xdr:colOff>
      <xdr:row>159</xdr:row>
      <xdr:rowOff>127000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xmlns="" id="{A0BCEE76-5DEE-4119-85E5-1D4CA6DE3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127000</xdr:colOff>
      <xdr:row>163</xdr:row>
      <xdr:rowOff>127000</xdr:rowOff>
    </xdr:from>
    <xdr:to>
      <xdr:col>6</xdr:col>
      <xdr:colOff>688975</xdr:colOff>
      <xdr:row>181</xdr:row>
      <xdr:rowOff>127000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xmlns="" id="{805B8792-8D42-4409-95E9-CECEAAD47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127000</xdr:colOff>
      <xdr:row>187</xdr:row>
      <xdr:rowOff>127000</xdr:rowOff>
    </xdr:from>
    <xdr:to>
      <xdr:col>6</xdr:col>
      <xdr:colOff>688975</xdr:colOff>
      <xdr:row>205</xdr:row>
      <xdr:rowOff>127000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xmlns="" id="{7230D0C4-428F-4F52-B1F3-4A48B8560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127000</xdr:colOff>
      <xdr:row>209</xdr:row>
      <xdr:rowOff>127000</xdr:rowOff>
    </xdr:from>
    <xdr:to>
      <xdr:col>6</xdr:col>
      <xdr:colOff>688975</xdr:colOff>
      <xdr:row>227</xdr:row>
      <xdr:rowOff>127000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xmlns="" id="{96C64624-7787-4C39-945E-FEB719DDE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127000</xdr:colOff>
      <xdr:row>231</xdr:row>
      <xdr:rowOff>127000</xdr:rowOff>
    </xdr:from>
    <xdr:to>
      <xdr:col>6</xdr:col>
      <xdr:colOff>688975</xdr:colOff>
      <xdr:row>249</xdr:row>
      <xdr:rowOff>127000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xmlns="" id="{CC92444B-DEBC-429A-9F4C-EC2FE21BB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127000</xdr:colOff>
      <xdr:row>253</xdr:row>
      <xdr:rowOff>127000</xdr:rowOff>
    </xdr:from>
    <xdr:to>
      <xdr:col>6</xdr:col>
      <xdr:colOff>688975</xdr:colOff>
      <xdr:row>271</xdr:row>
      <xdr:rowOff>127000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xmlns="" id="{2A269E3D-D2F5-4D58-9A58-4C9D93F0D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127000</xdr:colOff>
      <xdr:row>275</xdr:row>
      <xdr:rowOff>127000</xdr:rowOff>
    </xdr:from>
    <xdr:to>
      <xdr:col>6</xdr:col>
      <xdr:colOff>688975</xdr:colOff>
      <xdr:row>293</xdr:row>
      <xdr:rowOff>127000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xmlns="" id="{2C9FF038-AE98-47E7-8541-76D129D16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45</xdr:row>
      <xdr:rowOff>127000</xdr:rowOff>
    </xdr:from>
    <xdr:to>
      <xdr:col>6</xdr:col>
      <xdr:colOff>688975</xdr:colOff>
      <xdr:row>63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0451F06-B0F3-49FC-A439-5EE2D800B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69</xdr:row>
      <xdr:rowOff>127000</xdr:rowOff>
    </xdr:from>
    <xdr:to>
      <xdr:col>6</xdr:col>
      <xdr:colOff>688975</xdr:colOff>
      <xdr:row>87</xdr:row>
      <xdr:rowOff>127000</xdr:rowOff>
    </xdr:to>
    <xdr:pic>
      <xdr:nvPicPr>
        <xdr:cNvPr id="25601" name="Picture 1">
          <a:extLst>
            <a:ext uri="{FF2B5EF4-FFF2-40B4-BE49-F238E27FC236}">
              <a16:creationId xmlns:a16="http://schemas.microsoft.com/office/drawing/2014/main" xmlns="" id="{455C9051-49A5-4AB0-BDFA-6A890EBF2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007110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91</xdr:row>
      <xdr:rowOff>127000</xdr:rowOff>
    </xdr:from>
    <xdr:to>
      <xdr:col>6</xdr:col>
      <xdr:colOff>688975</xdr:colOff>
      <xdr:row>109</xdr:row>
      <xdr:rowOff>127000</xdr:rowOff>
    </xdr:to>
    <xdr:pic>
      <xdr:nvPicPr>
        <xdr:cNvPr id="25602" name="Picture 2">
          <a:extLst>
            <a:ext uri="{FF2B5EF4-FFF2-40B4-BE49-F238E27FC236}">
              <a16:creationId xmlns:a16="http://schemas.microsoft.com/office/drawing/2014/main" xmlns="" id="{22BBE80C-1A37-4E33-9622-D89F0F19D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321435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113</xdr:row>
      <xdr:rowOff>127000</xdr:rowOff>
    </xdr:from>
    <xdr:to>
      <xdr:col>6</xdr:col>
      <xdr:colOff>688975</xdr:colOff>
      <xdr:row>131</xdr:row>
      <xdr:rowOff>127000</xdr:rowOff>
    </xdr:to>
    <xdr:pic>
      <xdr:nvPicPr>
        <xdr:cNvPr id="25603" name="Picture 3">
          <a:extLst>
            <a:ext uri="{FF2B5EF4-FFF2-40B4-BE49-F238E27FC236}">
              <a16:creationId xmlns:a16="http://schemas.microsoft.com/office/drawing/2014/main" xmlns="" id="{6E55B79E-9A3D-44BF-A8E1-5C4B30DD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635760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135</xdr:row>
      <xdr:rowOff>127000</xdr:rowOff>
    </xdr:from>
    <xdr:to>
      <xdr:col>6</xdr:col>
      <xdr:colOff>688975</xdr:colOff>
      <xdr:row>153</xdr:row>
      <xdr:rowOff>127000</xdr:rowOff>
    </xdr:to>
    <xdr:pic>
      <xdr:nvPicPr>
        <xdr:cNvPr id="25604" name="Picture 4">
          <a:extLst>
            <a:ext uri="{FF2B5EF4-FFF2-40B4-BE49-F238E27FC236}">
              <a16:creationId xmlns:a16="http://schemas.microsoft.com/office/drawing/2014/main" xmlns="" id="{10050C84-4211-4E41-AE75-A6A51730F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950085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157</xdr:row>
      <xdr:rowOff>127000</xdr:rowOff>
    </xdr:from>
    <xdr:to>
      <xdr:col>6</xdr:col>
      <xdr:colOff>688975</xdr:colOff>
      <xdr:row>175</xdr:row>
      <xdr:rowOff>127000</xdr:rowOff>
    </xdr:to>
    <xdr:pic>
      <xdr:nvPicPr>
        <xdr:cNvPr id="25605" name="Picture 5">
          <a:extLst>
            <a:ext uri="{FF2B5EF4-FFF2-40B4-BE49-F238E27FC236}">
              <a16:creationId xmlns:a16="http://schemas.microsoft.com/office/drawing/2014/main" xmlns="" id="{09B13DCF-D4D6-402E-8012-EF0B9F677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264410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181</xdr:row>
      <xdr:rowOff>127000</xdr:rowOff>
    </xdr:from>
    <xdr:to>
      <xdr:col>6</xdr:col>
      <xdr:colOff>688975</xdr:colOff>
      <xdr:row>199</xdr:row>
      <xdr:rowOff>127000</xdr:rowOff>
    </xdr:to>
    <xdr:pic>
      <xdr:nvPicPr>
        <xdr:cNvPr id="25606" name="Picture 6">
          <a:extLst>
            <a:ext uri="{FF2B5EF4-FFF2-40B4-BE49-F238E27FC236}">
              <a16:creationId xmlns:a16="http://schemas.microsoft.com/office/drawing/2014/main" xmlns="" id="{2161FD44-0F31-4329-9EEC-0BAC66F23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607310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203</xdr:row>
      <xdr:rowOff>127000</xdr:rowOff>
    </xdr:from>
    <xdr:to>
      <xdr:col>6</xdr:col>
      <xdr:colOff>688975</xdr:colOff>
      <xdr:row>221</xdr:row>
      <xdr:rowOff>127000</xdr:rowOff>
    </xdr:to>
    <xdr:pic>
      <xdr:nvPicPr>
        <xdr:cNvPr id="25607" name="Picture 7">
          <a:extLst>
            <a:ext uri="{FF2B5EF4-FFF2-40B4-BE49-F238E27FC236}">
              <a16:creationId xmlns:a16="http://schemas.microsoft.com/office/drawing/2014/main" xmlns="" id="{8E8BD6B3-F814-4B94-9276-4E7B214FB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29216350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98425</xdr:colOff>
      <xdr:row>33</xdr:row>
      <xdr:rowOff>136525</xdr:rowOff>
    </xdr:from>
    <xdr:to>
      <xdr:col>6</xdr:col>
      <xdr:colOff>660400</xdr:colOff>
      <xdr:row>51</xdr:row>
      <xdr:rowOff>136525</xdr:rowOff>
    </xdr:to>
    <xdr:pic>
      <xdr:nvPicPr>
        <xdr:cNvPr id="22529" name="Picture 1">
          <a:extLst>
            <a:ext uri="{FF2B5EF4-FFF2-40B4-BE49-F238E27FC236}">
              <a16:creationId xmlns:a16="http://schemas.microsoft.com/office/drawing/2014/main" xmlns="" id="{3635F2F3-0D12-4657-9724-A953BB59B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5" y="3603625"/>
          <a:ext cx="51816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33</xdr:row>
      <xdr:rowOff>127000</xdr:rowOff>
    </xdr:from>
    <xdr:to>
      <xdr:col>6</xdr:col>
      <xdr:colOff>688975</xdr:colOff>
      <xdr:row>51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8DD5159-7F57-4AFA-9DEC-987A82ECD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55</xdr:row>
      <xdr:rowOff>127000</xdr:rowOff>
    </xdr:from>
    <xdr:to>
      <xdr:col>6</xdr:col>
      <xdr:colOff>688975</xdr:colOff>
      <xdr:row>73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13C0CB10-70F4-4C5F-A963-4BBB5F4E5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77</xdr:row>
      <xdr:rowOff>127000</xdr:rowOff>
    </xdr:from>
    <xdr:to>
      <xdr:col>6</xdr:col>
      <xdr:colOff>688975</xdr:colOff>
      <xdr:row>95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83526CF8-B3D4-4CED-9D9F-FF56498BD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99</xdr:row>
      <xdr:rowOff>127000</xdr:rowOff>
    </xdr:from>
    <xdr:to>
      <xdr:col>6</xdr:col>
      <xdr:colOff>688975</xdr:colOff>
      <xdr:row>117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90733C35-3BE8-4A3A-8AB9-D1F5BCFC4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123</xdr:row>
      <xdr:rowOff>127000</xdr:rowOff>
    </xdr:from>
    <xdr:to>
      <xdr:col>6</xdr:col>
      <xdr:colOff>688975</xdr:colOff>
      <xdr:row>141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8D6D87C0-AB13-4CE0-803F-2A6C61689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145</xdr:row>
      <xdr:rowOff>127000</xdr:rowOff>
    </xdr:from>
    <xdr:to>
      <xdr:col>6</xdr:col>
      <xdr:colOff>688975</xdr:colOff>
      <xdr:row>163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3D87A4B4-6D01-497C-BFD5-F35BDDE08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167</xdr:row>
      <xdr:rowOff>127000</xdr:rowOff>
    </xdr:from>
    <xdr:to>
      <xdr:col>6</xdr:col>
      <xdr:colOff>688975</xdr:colOff>
      <xdr:row>185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73843BF9-099E-42A8-AECB-F1F641627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189</xdr:row>
      <xdr:rowOff>127000</xdr:rowOff>
    </xdr:from>
    <xdr:to>
      <xdr:col>6</xdr:col>
      <xdr:colOff>688975</xdr:colOff>
      <xdr:row>207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0C6AA179-DBE8-44B3-B27A-2EB59DF1C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211</xdr:row>
      <xdr:rowOff>127000</xdr:rowOff>
    </xdr:from>
    <xdr:to>
      <xdr:col>6</xdr:col>
      <xdr:colOff>688975</xdr:colOff>
      <xdr:row>229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0FA79820-8272-48B6-9210-4D87FB10A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233</xdr:row>
      <xdr:rowOff>127000</xdr:rowOff>
    </xdr:from>
    <xdr:to>
      <xdr:col>6</xdr:col>
      <xdr:colOff>688975</xdr:colOff>
      <xdr:row>251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xmlns="" id="{7A858680-5EC3-4BAD-AC2D-24620768F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45</xdr:row>
      <xdr:rowOff>127000</xdr:rowOff>
    </xdr:from>
    <xdr:to>
      <xdr:col>6</xdr:col>
      <xdr:colOff>688975</xdr:colOff>
      <xdr:row>63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9C70E5D-C52C-4E17-81F0-A966B2DE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69</xdr:row>
      <xdr:rowOff>127000</xdr:rowOff>
    </xdr:from>
    <xdr:to>
      <xdr:col>6</xdr:col>
      <xdr:colOff>688975</xdr:colOff>
      <xdr:row>87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189D77AC-993C-4A01-81D3-C5A8CED4C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91</xdr:row>
      <xdr:rowOff>127000</xdr:rowOff>
    </xdr:from>
    <xdr:to>
      <xdr:col>6</xdr:col>
      <xdr:colOff>688975</xdr:colOff>
      <xdr:row>109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B6F73024-B4D2-48CA-A71B-8550FB9F5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113</xdr:row>
      <xdr:rowOff>127000</xdr:rowOff>
    </xdr:from>
    <xdr:to>
      <xdr:col>6</xdr:col>
      <xdr:colOff>688975</xdr:colOff>
      <xdr:row>131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C5B567EE-8985-4553-8364-A5F48DEC2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135</xdr:row>
      <xdr:rowOff>127000</xdr:rowOff>
    </xdr:from>
    <xdr:to>
      <xdr:col>6</xdr:col>
      <xdr:colOff>688975</xdr:colOff>
      <xdr:row>153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D0BBB174-9D89-4227-9137-9DF166900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157</xdr:row>
      <xdr:rowOff>127000</xdr:rowOff>
    </xdr:from>
    <xdr:to>
      <xdr:col>6</xdr:col>
      <xdr:colOff>688975</xdr:colOff>
      <xdr:row>175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5276124B-6FCF-4C34-A151-6FD5A4399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181</xdr:row>
      <xdr:rowOff>127000</xdr:rowOff>
    </xdr:from>
    <xdr:to>
      <xdr:col>6</xdr:col>
      <xdr:colOff>688975</xdr:colOff>
      <xdr:row>199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6707CEDF-E53F-4679-B47A-246DCFCE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203</xdr:row>
      <xdr:rowOff>127000</xdr:rowOff>
    </xdr:from>
    <xdr:to>
      <xdr:col>6</xdr:col>
      <xdr:colOff>688975</xdr:colOff>
      <xdr:row>221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62A2E079-1A78-4C87-821A-E97046B3F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53</xdr:row>
      <xdr:rowOff>127000</xdr:rowOff>
    </xdr:from>
    <xdr:to>
      <xdr:col>6</xdr:col>
      <xdr:colOff>688975</xdr:colOff>
      <xdr:row>71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D286E36-3256-4F8D-BA54-38ED00C67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77</xdr:row>
      <xdr:rowOff>127000</xdr:rowOff>
    </xdr:from>
    <xdr:to>
      <xdr:col>6</xdr:col>
      <xdr:colOff>688975</xdr:colOff>
      <xdr:row>95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2287AF4A-66E4-48A4-B3A1-6A5665548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99</xdr:row>
      <xdr:rowOff>127000</xdr:rowOff>
    </xdr:from>
    <xdr:to>
      <xdr:col>6</xdr:col>
      <xdr:colOff>688975</xdr:colOff>
      <xdr:row>117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6AA6E420-ADC5-4A67-934C-37C8953C2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121</xdr:row>
      <xdr:rowOff>127000</xdr:rowOff>
    </xdr:from>
    <xdr:to>
      <xdr:col>6</xdr:col>
      <xdr:colOff>688975</xdr:colOff>
      <xdr:row>139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98BBB2C9-942A-44A2-8FA6-9ADCC51EE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143</xdr:row>
      <xdr:rowOff>127000</xdr:rowOff>
    </xdr:from>
    <xdr:to>
      <xdr:col>6</xdr:col>
      <xdr:colOff>688975</xdr:colOff>
      <xdr:row>161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8D6A1935-9542-465E-9A6B-BD0CA4376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165</xdr:row>
      <xdr:rowOff>127000</xdr:rowOff>
    </xdr:from>
    <xdr:to>
      <xdr:col>6</xdr:col>
      <xdr:colOff>688975</xdr:colOff>
      <xdr:row>183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8BA33B24-BC3E-4F03-A740-60A9101A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189</xdr:row>
      <xdr:rowOff>127000</xdr:rowOff>
    </xdr:from>
    <xdr:to>
      <xdr:col>6</xdr:col>
      <xdr:colOff>688975</xdr:colOff>
      <xdr:row>207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8B3E1288-DFE9-4DDC-8A55-96915A5F2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211</xdr:row>
      <xdr:rowOff>127000</xdr:rowOff>
    </xdr:from>
    <xdr:to>
      <xdr:col>6</xdr:col>
      <xdr:colOff>688975</xdr:colOff>
      <xdr:row>229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51C70EC2-FC51-4542-A74C-10781CCD5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233</xdr:row>
      <xdr:rowOff>127000</xdr:rowOff>
    </xdr:from>
    <xdr:to>
      <xdr:col>6</xdr:col>
      <xdr:colOff>688975</xdr:colOff>
      <xdr:row>251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96CE8EBA-0D97-4433-92CE-618EC1F83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127000</xdr:colOff>
      <xdr:row>255</xdr:row>
      <xdr:rowOff>127000</xdr:rowOff>
    </xdr:from>
    <xdr:to>
      <xdr:col>6</xdr:col>
      <xdr:colOff>688975</xdr:colOff>
      <xdr:row>273</xdr:row>
      <xdr:rowOff>127000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xmlns="" id="{E3911FF4-9724-4B88-B2CA-728F668A8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127000</xdr:colOff>
      <xdr:row>277</xdr:row>
      <xdr:rowOff>127000</xdr:rowOff>
    </xdr:from>
    <xdr:to>
      <xdr:col>6</xdr:col>
      <xdr:colOff>688975</xdr:colOff>
      <xdr:row>295</xdr:row>
      <xdr:rowOff>127000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xmlns="" id="{B957A320-EAA8-416F-88DD-A9121E3DB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127000</xdr:colOff>
      <xdr:row>299</xdr:row>
      <xdr:rowOff>127000</xdr:rowOff>
    </xdr:from>
    <xdr:to>
      <xdr:col>6</xdr:col>
      <xdr:colOff>688975</xdr:colOff>
      <xdr:row>317</xdr:row>
      <xdr:rowOff>127000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xmlns="" id="{7682EA2E-1B20-4379-AE0D-481ABA0F3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30</xdr:row>
      <xdr:rowOff>127000</xdr:rowOff>
    </xdr:from>
    <xdr:to>
      <xdr:col>6</xdr:col>
      <xdr:colOff>688975</xdr:colOff>
      <xdr:row>48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5443C1-F66A-4658-B8A5-186B4364A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52</xdr:row>
      <xdr:rowOff>127000</xdr:rowOff>
    </xdr:from>
    <xdr:to>
      <xdr:col>6</xdr:col>
      <xdr:colOff>688975</xdr:colOff>
      <xdr:row>70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B326C49C-263F-4884-B697-01F855E11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74</xdr:row>
      <xdr:rowOff>127000</xdr:rowOff>
    </xdr:from>
    <xdr:to>
      <xdr:col>6</xdr:col>
      <xdr:colOff>688975</xdr:colOff>
      <xdr:row>92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D1FCFFC0-0AFD-438E-9147-84AE450F0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96</xdr:row>
      <xdr:rowOff>127000</xdr:rowOff>
    </xdr:from>
    <xdr:to>
      <xdr:col>6</xdr:col>
      <xdr:colOff>688975</xdr:colOff>
      <xdr:row>114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9FD01782-EA28-447D-A405-E21DAE4B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118</xdr:row>
      <xdr:rowOff>127000</xdr:rowOff>
    </xdr:from>
    <xdr:to>
      <xdr:col>6</xdr:col>
      <xdr:colOff>688975</xdr:colOff>
      <xdr:row>136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443B64B5-5F0B-4A08-A61F-B62CEB71C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142</xdr:row>
      <xdr:rowOff>127000</xdr:rowOff>
    </xdr:from>
    <xdr:to>
      <xdr:col>6</xdr:col>
      <xdr:colOff>688975</xdr:colOff>
      <xdr:row>160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A728E25F-2EF9-4934-AA45-A36B1C21D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164</xdr:row>
      <xdr:rowOff>127000</xdr:rowOff>
    </xdr:from>
    <xdr:to>
      <xdr:col>6</xdr:col>
      <xdr:colOff>688975</xdr:colOff>
      <xdr:row>182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C6385D2B-3881-4204-8AAE-35D1C7F17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186</xdr:row>
      <xdr:rowOff>127000</xdr:rowOff>
    </xdr:from>
    <xdr:to>
      <xdr:col>6</xdr:col>
      <xdr:colOff>688975</xdr:colOff>
      <xdr:row>204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36FB3C58-E225-44EC-9AA8-AF7AB45AF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47</xdr:row>
      <xdr:rowOff>127000</xdr:rowOff>
    </xdr:from>
    <xdr:to>
      <xdr:col>6</xdr:col>
      <xdr:colOff>688975</xdr:colOff>
      <xdr:row>65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D8D0547-C4AF-4E2E-A6FC-3EF492AB3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71</xdr:row>
      <xdr:rowOff>127000</xdr:rowOff>
    </xdr:from>
    <xdr:to>
      <xdr:col>6</xdr:col>
      <xdr:colOff>688975</xdr:colOff>
      <xdr:row>89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xmlns="" id="{D1A137A7-2F43-4BF5-93B3-378F72462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93</xdr:row>
      <xdr:rowOff>127000</xdr:rowOff>
    </xdr:from>
    <xdr:to>
      <xdr:col>6</xdr:col>
      <xdr:colOff>688975</xdr:colOff>
      <xdr:row>111</xdr:row>
      <xdr:rowOff>127000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xmlns="" id="{030EDDD1-C401-4957-8E23-BF195DAAD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115</xdr:row>
      <xdr:rowOff>127000</xdr:rowOff>
    </xdr:from>
    <xdr:to>
      <xdr:col>6</xdr:col>
      <xdr:colOff>688975</xdr:colOff>
      <xdr:row>133</xdr:row>
      <xdr:rowOff>127000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xmlns="" id="{3E16AA20-1A6C-4878-83D0-167086A20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137</xdr:row>
      <xdr:rowOff>127000</xdr:rowOff>
    </xdr:from>
    <xdr:to>
      <xdr:col>6</xdr:col>
      <xdr:colOff>688975</xdr:colOff>
      <xdr:row>155</xdr:row>
      <xdr:rowOff>127000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xmlns="" id="{2F987AD1-04E3-4D0D-A08B-2E3FCD484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127000</xdr:colOff>
      <xdr:row>159</xdr:row>
      <xdr:rowOff>127000</xdr:rowOff>
    </xdr:from>
    <xdr:to>
      <xdr:col>6</xdr:col>
      <xdr:colOff>688975</xdr:colOff>
      <xdr:row>177</xdr:row>
      <xdr:rowOff>127000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ABBEA8A2-9D35-4EC0-AA23-9D0BC9767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127000</xdr:colOff>
      <xdr:row>183</xdr:row>
      <xdr:rowOff>127000</xdr:rowOff>
    </xdr:from>
    <xdr:to>
      <xdr:col>6</xdr:col>
      <xdr:colOff>688975</xdr:colOff>
      <xdr:row>201</xdr:row>
      <xdr:rowOff>127000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xmlns="" id="{3A4DBBF5-EB64-4852-84EE-A33F018D5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127000</xdr:colOff>
      <xdr:row>205</xdr:row>
      <xdr:rowOff>127000</xdr:rowOff>
    </xdr:from>
    <xdr:to>
      <xdr:col>6</xdr:col>
      <xdr:colOff>688975</xdr:colOff>
      <xdr:row>223</xdr:row>
      <xdr:rowOff>127000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xmlns="" id="{DBBA3F9C-4770-4C5F-A773-59B7113BA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227</xdr:row>
      <xdr:rowOff>127000</xdr:rowOff>
    </xdr:from>
    <xdr:to>
      <xdr:col>6</xdr:col>
      <xdr:colOff>688975</xdr:colOff>
      <xdr:row>245</xdr:row>
      <xdr:rowOff>127000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xmlns="" id="{399F3ED6-97AC-48E5-9EAE-C36F3ADA0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33</xdr:row>
      <xdr:rowOff>127000</xdr:rowOff>
    </xdr:from>
    <xdr:to>
      <xdr:col>6</xdr:col>
      <xdr:colOff>698500</xdr:colOff>
      <xdr:row>51</xdr:row>
      <xdr:rowOff>136525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1A07C1B-0D0E-48C4-9A19-7B1633AB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48799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55</xdr:row>
      <xdr:rowOff>127000</xdr:rowOff>
    </xdr:from>
    <xdr:to>
      <xdr:col>6</xdr:col>
      <xdr:colOff>698500</xdr:colOff>
      <xdr:row>73</xdr:row>
      <xdr:rowOff>136525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7F759A5-3B86-4950-9C61-1D30553A2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802322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77</xdr:row>
      <xdr:rowOff>127000</xdr:rowOff>
    </xdr:from>
    <xdr:to>
      <xdr:col>6</xdr:col>
      <xdr:colOff>698500</xdr:colOff>
      <xdr:row>95</xdr:row>
      <xdr:rowOff>136525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A67AB0B-D428-4991-B21F-79ECB0DF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111664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99</xdr:row>
      <xdr:rowOff>127000</xdr:rowOff>
    </xdr:from>
    <xdr:to>
      <xdr:col>6</xdr:col>
      <xdr:colOff>698500</xdr:colOff>
      <xdr:row>117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5293028F-FE03-4EEB-A5B3-AAF5ABCE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430972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121</xdr:row>
      <xdr:rowOff>127002</xdr:rowOff>
    </xdr:from>
    <xdr:to>
      <xdr:col>6</xdr:col>
      <xdr:colOff>698500</xdr:colOff>
      <xdr:row>139</xdr:row>
      <xdr:rowOff>136527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F5837C7C-E052-4448-BCAF-372AC640C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17452977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145</xdr:row>
      <xdr:rowOff>127002</xdr:rowOff>
    </xdr:from>
    <xdr:to>
      <xdr:col>6</xdr:col>
      <xdr:colOff>698500</xdr:colOff>
      <xdr:row>163</xdr:row>
      <xdr:rowOff>136527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A0646B0-C2E4-4AD6-928E-4F95095A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20881977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167</xdr:row>
      <xdr:rowOff>126998</xdr:rowOff>
    </xdr:from>
    <xdr:to>
      <xdr:col>6</xdr:col>
      <xdr:colOff>698500</xdr:colOff>
      <xdr:row>185</xdr:row>
      <xdr:rowOff>136523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5AE4F6F3-F5DF-4BAC-9BEE-2E9B9617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24025223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189</xdr:row>
      <xdr:rowOff>127000</xdr:rowOff>
    </xdr:from>
    <xdr:to>
      <xdr:col>6</xdr:col>
      <xdr:colOff>698500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ACF5CAA2-E392-4D01-8792-A3580E0F7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" y="271684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211</xdr:row>
      <xdr:rowOff>127000</xdr:rowOff>
    </xdr:from>
    <xdr:to>
      <xdr:col>6</xdr:col>
      <xdr:colOff>698500</xdr:colOff>
      <xdr:row>229</xdr:row>
      <xdr:rowOff>136525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7389D171-F9F0-456D-9CF5-6E70275D1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" y="3031172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233</xdr:row>
      <xdr:rowOff>127000</xdr:rowOff>
    </xdr:from>
    <xdr:to>
      <xdr:col>6</xdr:col>
      <xdr:colOff>698500</xdr:colOff>
      <xdr:row>251</xdr:row>
      <xdr:rowOff>136525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4BCF6D4E-2B2A-489C-AE39-914DB5500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00" y="33454975"/>
          <a:ext cx="5191125" cy="2581275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255</xdr:row>
      <xdr:rowOff>127000</xdr:rowOff>
    </xdr:from>
    <xdr:to>
      <xdr:col>6</xdr:col>
      <xdr:colOff>698500</xdr:colOff>
      <xdr:row>273</xdr:row>
      <xdr:rowOff>136525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5FE552EF-3362-4208-87CD-C346303AD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" y="36598225"/>
          <a:ext cx="5191125" cy="25812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152400</xdr:rowOff>
    </xdr:from>
    <xdr:to>
      <xdr:col>15</xdr:col>
      <xdr:colOff>238125</xdr:colOff>
      <xdr:row>10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824433C-0A98-486C-BF1B-CCB7BB09D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152400</xdr:rowOff>
    </xdr:from>
    <xdr:to>
      <xdr:col>16</xdr:col>
      <xdr:colOff>238125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2E1F1654-0FCE-48D5-91CC-592278C40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152400</xdr:rowOff>
    </xdr:from>
    <xdr:to>
      <xdr:col>17</xdr:col>
      <xdr:colOff>238125</xdr:colOff>
      <xdr:row>14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430E9723-C7BA-4191-9A00-07B0A6C4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152400</xdr:rowOff>
    </xdr:from>
    <xdr:to>
      <xdr:col>18</xdr:col>
      <xdr:colOff>238125</xdr:colOff>
      <xdr:row>16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501C3D23-DB56-4B32-A835-D818F0909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152400</xdr:rowOff>
    </xdr:from>
    <xdr:to>
      <xdr:col>19</xdr:col>
      <xdr:colOff>238125</xdr:colOff>
      <xdr:row>18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828EBBC3-C186-4C43-ACA6-A65B68972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152400</xdr:rowOff>
    </xdr:from>
    <xdr:to>
      <xdr:col>20</xdr:col>
      <xdr:colOff>238125</xdr:colOff>
      <xdr:row>20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95E8018B-9D76-455E-A924-6B0A23A54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152400</xdr:rowOff>
    </xdr:from>
    <xdr:to>
      <xdr:col>15</xdr:col>
      <xdr:colOff>238125</xdr:colOff>
      <xdr:row>10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152400</xdr:rowOff>
    </xdr:from>
    <xdr:to>
      <xdr:col>16</xdr:col>
      <xdr:colOff>238125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152400</xdr:rowOff>
    </xdr:from>
    <xdr:to>
      <xdr:col>17</xdr:col>
      <xdr:colOff>238125</xdr:colOff>
      <xdr:row>14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152400</xdr:rowOff>
    </xdr:from>
    <xdr:to>
      <xdr:col>18</xdr:col>
      <xdr:colOff>238125</xdr:colOff>
      <xdr:row>16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152400</xdr:rowOff>
    </xdr:from>
    <xdr:to>
      <xdr:col>19</xdr:col>
      <xdr:colOff>238125</xdr:colOff>
      <xdr:row>18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152400</xdr:rowOff>
    </xdr:from>
    <xdr:to>
      <xdr:col>20</xdr:col>
      <xdr:colOff>238125</xdr:colOff>
      <xdr:row>20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152400</xdr:rowOff>
    </xdr:from>
    <xdr:to>
      <xdr:col>21</xdr:col>
      <xdr:colOff>238125</xdr:colOff>
      <xdr:row>22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14</xdr:row>
      <xdr:rowOff>152400</xdr:rowOff>
    </xdr:from>
    <xdr:to>
      <xdr:col>22</xdr:col>
      <xdr:colOff>238125</xdr:colOff>
      <xdr:row>24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238125</xdr:colOff>
      <xdr:row>16</xdr:row>
      <xdr:rowOff>152400</xdr:rowOff>
    </xdr:from>
    <xdr:to>
      <xdr:col>23</xdr:col>
      <xdr:colOff>238125</xdr:colOff>
      <xdr:row>29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238125</xdr:colOff>
      <xdr:row>18</xdr:row>
      <xdr:rowOff>152400</xdr:rowOff>
    </xdr:from>
    <xdr:to>
      <xdr:col>24</xdr:col>
      <xdr:colOff>238125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12</xdr:col>
          <xdr:colOff>517071</xdr:colOff>
          <xdr:row>48</xdr:row>
          <xdr:rowOff>217714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xmlns="" id="{00000000-0008-0000-06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38:$M$51" spid="_x0000_s870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6613071"/>
              <a:ext cx="11919857" cy="51979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12</xdr:col>
          <xdr:colOff>517071</xdr:colOff>
          <xdr:row>68</xdr:row>
          <xdr:rowOff>380999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xmlns="" id="{00000000-0008-0000-06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53:$M$69" spid="_x0000_s870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12899571"/>
              <a:ext cx="11919857" cy="6517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12</xdr:col>
          <xdr:colOff>517071</xdr:colOff>
          <xdr:row>83</xdr:row>
          <xdr:rowOff>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xmlns="" id="{00000000-0008-0000-06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71:$M$83" spid="_x0000_s870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0" y="19580679"/>
              <a:ext cx="11919857" cy="4993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7</xdr:col>
          <xdr:colOff>312965</xdr:colOff>
          <xdr:row>92</xdr:row>
          <xdr:rowOff>0</xdr:rowOff>
        </xdr:to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xmlns="" id="{00000000-0008-0000-0600-00000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85:$J$92" spid="_x0000_s87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24737786"/>
              <a:ext cx="8245929" cy="30616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0</xdr:colOff>
          <xdr:row>48</xdr:row>
          <xdr:rowOff>217714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xmlns="" id="{00000000-0008-0000-05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38:$M$51" spid="_x0000_s468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9089571"/>
              <a:ext cx="0" cy="51979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0</xdr:colOff>
          <xdr:row>68</xdr:row>
          <xdr:rowOff>380999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xmlns="" id="{00000000-0008-0000-05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53:$M$69" spid="_x0000_s468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15376071"/>
              <a:ext cx="0" cy="6517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0</xdr:colOff>
          <xdr:row>83</xdr:row>
          <xdr:rowOff>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xmlns="" id="{00000000-0008-0000-05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71:$M$83" spid="_x0000_s468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0" y="22057179"/>
              <a:ext cx="0" cy="499382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0</xdr:colOff>
          <xdr:row>92</xdr:row>
          <xdr:rowOff>0</xdr:rowOff>
        </xdr:to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xmlns="" id="{00000000-0008-0000-0500-00000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85:$J$92" spid="_x0000_s46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27214286"/>
              <a:ext cx="0" cy="28711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2"/>
  <sheetViews>
    <sheetView topLeftCell="B1" zoomScale="85" zoomScaleNormal="85" workbookViewId="0">
      <pane ySplit="4" topLeftCell="A5" activePane="bottomLeft" state="frozen"/>
      <selection activeCell="E20" sqref="E20"/>
      <selection pane="bottomLeft" activeCell="G5" sqref="G5"/>
    </sheetView>
  </sheetViews>
  <sheetFormatPr defaultRowHeight="12.75" x14ac:dyDescent="0.2"/>
  <cols>
    <col min="1" max="1" width="18.140625" hidden="1" customWidth="1"/>
    <col min="2" max="2" width="36.140625" bestFit="1" customWidth="1"/>
    <col min="3" max="3" width="36.140625" customWidth="1"/>
    <col min="4" max="4" width="29.85546875" bestFit="1" customWidth="1"/>
    <col min="5" max="5" width="14" bestFit="1" customWidth="1"/>
    <col min="6" max="6" width="10.5703125" bestFit="1" customWidth="1"/>
    <col min="7" max="7" width="10.5703125" customWidth="1"/>
    <col min="8" max="8" width="14" customWidth="1"/>
    <col min="9" max="11" width="9.7109375" customWidth="1"/>
    <col min="12" max="12" width="14.85546875" bestFit="1" customWidth="1"/>
    <col min="13" max="14" width="9.42578125" customWidth="1"/>
    <col min="15" max="15" width="13.5703125" bestFit="1" customWidth="1"/>
    <col min="16" max="16" width="9.42578125" customWidth="1"/>
    <col min="17" max="21" width="12.28515625" customWidth="1"/>
    <col min="22" max="22" width="14" customWidth="1"/>
    <col min="23" max="23" width="13.42578125" customWidth="1"/>
    <col min="24" max="27" width="12.28515625" customWidth="1"/>
    <col min="29" max="29" width="26.28515625" customWidth="1"/>
    <col min="30" max="36" width="16.28515625" customWidth="1"/>
  </cols>
  <sheetData>
    <row r="1" spans="1:27" x14ac:dyDescent="0.2">
      <c r="G1" t="s">
        <v>1060</v>
      </c>
    </row>
    <row r="2" spans="1:27" x14ac:dyDescent="0.2">
      <c r="G2" t="s">
        <v>1063</v>
      </c>
      <c r="H2" s="2" t="s">
        <v>452</v>
      </c>
    </row>
    <row r="3" spans="1:27" x14ac:dyDescent="0.2">
      <c r="G3" t="s">
        <v>1064</v>
      </c>
      <c r="H3" s="2" t="s">
        <v>452</v>
      </c>
    </row>
    <row r="4" spans="1:27" ht="55.5" customHeight="1" x14ac:dyDescent="0.2">
      <c r="A4" s="41" t="s">
        <v>0</v>
      </c>
      <c r="B4" s="95" t="s">
        <v>424</v>
      </c>
      <c r="C4" s="95"/>
      <c r="D4" s="16" t="s">
        <v>463</v>
      </c>
      <c r="E4" s="16" t="s">
        <v>434</v>
      </c>
      <c r="F4" s="16" t="s">
        <v>435</v>
      </c>
      <c r="G4" s="16" t="s">
        <v>1057</v>
      </c>
      <c r="H4" s="40" t="s">
        <v>436</v>
      </c>
      <c r="I4" s="40" t="s">
        <v>513</v>
      </c>
      <c r="J4" s="40" t="s">
        <v>937</v>
      </c>
      <c r="K4" s="40" t="s">
        <v>514</v>
      </c>
      <c r="L4" s="40" t="s">
        <v>464</v>
      </c>
      <c r="M4" s="40" t="s">
        <v>437</v>
      </c>
      <c r="N4" s="40"/>
      <c r="O4" s="40" t="s">
        <v>507</v>
      </c>
      <c r="P4" s="40" t="s">
        <v>498</v>
      </c>
      <c r="Q4" s="40" t="s">
        <v>508</v>
      </c>
      <c r="R4" s="40" t="s">
        <v>499</v>
      </c>
      <c r="S4" s="40" t="s">
        <v>509</v>
      </c>
      <c r="T4" s="40" t="s">
        <v>500</v>
      </c>
      <c r="U4" s="40" t="s">
        <v>510</v>
      </c>
      <c r="V4" s="40" t="s">
        <v>438</v>
      </c>
      <c r="W4" s="40"/>
      <c r="X4" s="40" t="s">
        <v>511</v>
      </c>
      <c r="Y4" s="40" t="s">
        <v>439</v>
      </c>
      <c r="Z4" s="40"/>
      <c r="AA4" s="96" t="s">
        <v>512</v>
      </c>
    </row>
    <row r="5" spans="1:27" x14ac:dyDescent="0.2">
      <c r="A5" s="1" t="s">
        <v>1</v>
      </c>
      <c r="B5" s="1" t="s">
        <v>1</v>
      </c>
      <c r="C5" s="1" t="s">
        <v>2</v>
      </c>
      <c r="D5" s="36" t="s">
        <v>505</v>
      </c>
      <c r="E5" s="36">
        <v>809670.37990000006</v>
      </c>
      <c r="F5" s="36">
        <v>759109.37990000006</v>
      </c>
      <c r="G5" s="36">
        <f>_xll.BDP(B5,G3,"EQY_FUND_YEAR=2016")</f>
        <v>91154</v>
      </c>
      <c r="H5" s="36">
        <v>25826</v>
      </c>
      <c r="I5" s="36">
        <v>122897.462</v>
      </c>
      <c r="J5" s="36">
        <f>F5/H5</f>
        <v>29.393223104623249</v>
      </c>
      <c r="K5" s="36">
        <f>F5/I5</f>
        <v>6.1767701915601814</v>
      </c>
      <c r="L5" s="44">
        <v>0.11360512866980788</v>
      </c>
      <c r="M5" s="36">
        <v>72007</v>
      </c>
      <c r="N5" s="36">
        <v>65.683999999999997</v>
      </c>
      <c r="O5" s="94">
        <f t="shared" ref="O5:O68" si="0">M5/H5</f>
        <v>2.7881592193913112</v>
      </c>
      <c r="P5" s="36">
        <v>14726</v>
      </c>
      <c r="Q5" s="36">
        <f t="shared" ref="Q5:Q68" si="1">P5/H5</f>
        <v>0.57020057306590255</v>
      </c>
      <c r="R5" s="36">
        <v>17469</v>
      </c>
      <c r="S5" s="36">
        <f t="shared" ref="S5:S68" si="2">R5/H5</f>
        <v>0.67641136838844573</v>
      </c>
      <c r="T5" s="36">
        <v>4754</v>
      </c>
      <c r="U5" s="36">
        <f t="shared" ref="U5:U68" si="3">T5/H5</f>
        <v>0.18407806086889181</v>
      </c>
      <c r="V5" s="36">
        <v>45319</v>
      </c>
      <c r="W5" s="36">
        <v>53201.4</v>
      </c>
      <c r="X5" s="36">
        <f t="shared" ref="X5:X68" si="4">V5/H5</f>
        <v>1.7547820026330054</v>
      </c>
      <c r="Y5" s="36">
        <v>27500.14</v>
      </c>
      <c r="Z5" s="36">
        <v>33168.381000000001</v>
      </c>
      <c r="AA5" s="92">
        <f t="shared" ref="AA5:AA68" si="5">Y5/H5</f>
        <v>1.064823820955626</v>
      </c>
    </row>
    <row r="6" spans="1:27" x14ac:dyDescent="0.2">
      <c r="A6" s="1" t="s">
        <v>7</v>
      </c>
      <c r="B6" s="1" t="s">
        <v>7</v>
      </c>
      <c r="C6" s="1" t="s">
        <v>8</v>
      </c>
      <c r="D6" s="36" t="s">
        <v>505</v>
      </c>
      <c r="E6" s="36">
        <v>180301.2904</v>
      </c>
      <c r="F6" s="36">
        <v>178833.2904</v>
      </c>
      <c r="G6" s="36">
        <v>42825</v>
      </c>
      <c r="H6" s="36">
        <v>23212</v>
      </c>
      <c r="I6" s="36">
        <v>40369.717000000004</v>
      </c>
      <c r="J6" s="36">
        <f t="shared" ref="J6:J69" si="6">F6/H6</f>
        <v>7.7043464759607101</v>
      </c>
      <c r="K6" s="36">
        <f t="shared" ref="K6:K69" si="7">F6/I6</f>
        <v>4.429887145357001</v>
      </c>
      <c r="L6" s="44">
        <v>1.3397856210463077E-2</v>
      </c>
      <c r="M6" s="36">
        <v>31737</v>
      </c>
      <c r="N6" s="36">
        <v>80.283000000000001</v>
      </c>
      <c r="O6" s="94">
        <f t="shared" si="0"/>
        <v>1.3672669308978114</v>
      </c>
      <c r="P6" s="36">
        <v>6091</v>
      </c>
      <c r="Q6" s="36">
        <f t="shared" si="1"/>
        <v>0.26240737549543341</v>
      </c>
      <c r="R6" s="36">
        <v>8431</v>
      </c>
      <c r="S6" s="36">
        <f t="shared" si="2"/>
        <v>0.36321730139582975</v>
      </c>
      <c r="T6" s="36">
        <v>1289</v>
      </c>
      <c r="U6" s="36">
        <f t="shared" si="3"/>
        <v>5.5531621575047388E-2</v>
      </c>
      <c r="V6" s="36">
        <v>17054</v>
      </c>
      <c r="W6" s="36">
        <v>18945.600000000002</v>
      </c>
      <c r="X6" s="36">
        <f t="shared" si="4"/>
        <v>0.73470618645528174</v>
      </c>
      <c r="Y6" s="36">
        <v>11273.48040882633</v>
      </c>
      <c r="Z6" s="36">
        <v>13494.148999999999</v>
      </c>
      <c r="AA6" s="92">
        <f t="shared" si="5"/>
        <v>0.48567466865527875</v>
      </c>
    </row>
    <row r="7" spans="1:27" x14ac:dyDescent="0.2">
      <c r="A7" s="1" t="s">
        <v>9</v>
      </c>
      <c r="B7" s="1" t="s">
        <v>9</v>
      </c>
      <c r="C7" s="1" t="s">
        <v>10</v>
      </c>
      <c r="D7" s="36" t="s">
        <v>495</v>
      </c>
      <c r="E7" s="36">
        <v>120471.356</v>
      </c>
      <c r="F7" s="36">
        <v>117401.54</v>
      </c>
      <c r="G7" s="36">
        <v>42916</v>
      </c>
      <c r="H7" s="36">
        <v>25605</v>
      </c>
      <c r="I7" s="36">
        <v>10315.565000000001</v>
      </c>
      <c r="J7" s="36">
        <f t="shared" si="6"/>
        <v>4.5851021284905293</v>
      </c>
      <c r="K7" s="36">
        <f t="shared" si="7"/>
        <v>11.381009183694736</v>
      </c>
      <c r="L7" s="44">
        <v>0.20340544504430613</v>
      </c>
      <c r="M7" s="36">
        <v>7465.3680576171873</v>
      </c>
      <c r="N7" s="36">
        <v>88.408000000000001</v>
      </c>
      <c r="O7" s="94">
        <f t="shared" si="0"/>
        <v>0.29155899463453183</v>
      </c>
      <c r="P7" s="36">
        <v>1224.059</v>
      </c>
      <c r="Q7" s="36">
        <f t="shared" si="1"/>
        <v>4.7805467682093337E-2</v>
      </c>
      <c r="R7" s="36">
        <v>2197.5920000000001</v>
      </c>
      <c r="S7" s="36">
        <f t="shared" si="2"/>
        <v>8.5826674477641085E-2</v>
      </c>
      <c r="T7" s="36">
        <v>624.70600000000002</v>
      </c>
      <c r="U7" s="36">
        <f t="shared" si="3"/>
        <v>2.4397812927162664E-2</v>
      </c>
      <c r="V7" s="36">
        <v>3089.8100000000004</v>
      </c>
      <c r="W7" s="36">
        <v>4722.8</v>
      </c>
      <c r="X7" s="36">
        <f t="shared" si="4"/>
        <v>0.12067213434876002</v>
      </c>
      <c r="Y7" s="36">
        <v>2415.5068601730072</v>
      </c>
      <c r="Z7" s="36">
        <v>3792.5219999999999</v>
      </c>
      <c r="AA7" s="92">
        <f t="shared" si="5"/>
        <v>9.4337311469361737E-2</v>
      </c>
    </row>
    <row r="8" spans="1:27" x14ac:dyDescent="0.2">
      <c r="A8" s="1" t="s">
        <v>11</v>
      </c>
      <c r="B8" s="1" t="s">
        <v>11</v>
      </c>
      <c r="C8" s="1" t="s">
        <v>12</v>
      </c>
      <c r="D8" s="36" t="s">
        <v>495</v>
      </c>
      <c r="E8" s="36">
        <v>103645.19990000001</v>
      </c>
      <c r="F8" s="36">
        <v>103894.19990000001</v>
      </c>
      <c r="G8" s="36">
        <v>43007</v>
      </c>
      <c r="H8" s="36">
        <v>24538</v>
      </c>
      <c r="I8" s="36">
        <v>14404.651</v>
      </c>
      <c r="J8" s="36">
        <f t="shared" si="6"/>
        <v>4.2340125478849133</v>
      </c>
      <c r="K8" s="36">
        <f t="shared" si="7"/>
        <v>7.2125454410523382</v>
      </c>
      <c r="L8" s="44">
        <v>0.2188899261151187</v>
      </c>
      <c r="M8" s="36">
        <v>8749.5439453125</v>
      </c>
      <c r="N8" s="36">
        <v>76.641000000000005</v>
      </c>
      <c r="O8" s="94">
        <f t="shared" si="0"/>
        <v>0.35657119346778465</v>
      </c>
      <c r="P8" s="36">
        <v>1553.0729999999999</v>
      </c>
      <c r="Q8" s="36">
        <f t="shared" si="1"/>
        <v>6.3292566631347288E-2</v>
      </c>
      <c r="R8" s="36">
        <v>4829.2910000000002</v>
      </c>
      <c r="S8" s="36">
        <f t="shared" si="2"/>
        <v>0.19680866411280465</v>
      </c>
      <c r="T8" s="36">
        <v>1088.3579999999999</v>
      </c>
      <c r="U8" s="36">
        <f t="shared" si="3"/>
        <v>4.4353981579590834E-2</v>
      </c>
      <c r="V8" s="36">
        <v>1308.0920000000001</v>
      </c>
      <c r="W8" s="36">
        <v>3506.19</v>
      </c>
      <c r="X8" s="36">
        <f t="shared" si="4"/>
        <v>5.3308827125275085E-2</v>
      </c>
      <c r="Y8" s="36">
        <v>482.47887560000004</v>
      </c>
      <c r="Z8" s="36">
        <v>1884.8969999999999</v>
      </c>
      <c r="AA8" s="92">
        <f t="shared" si="5"/>
        <v>1.9662518363354798E-2</v>
      </c>
    </row>
    <row r="9" spans="1:27" x14ac:dyDescent="0.2">
      <c r="A9" s="1" t="s">
        <v>15</v>
      </c>
      <c r="B9" s="1" t="s">
        <v>15</v>
      </c>
      <c r="C9" s="1" t="s">
        <v>16</v>
      </c>
      <c r="D9" s="36" t="s">
        <v>506</v>
      </c>
      <c r="E9" s="36">
        <v>61784.005499999999</v>
      </c>
      <c r="F9" s="36">
        <v>61613.105499999998</v>
      </c>
      <c r="G9" s="36"/>
      <c r="H9" s="36">
        <v>13325.8</v>
      </c>
      <c r="I9" s="36">
        <v>14165.857</v>
      </c>
      <c r="J9" s="36">
        <f t="shared" si="6"/>
        <v>4.6235952438127539</v>
      </c>
      <c r="K9" s="36">
        <f t="shared" si="7"/>
        <v>4.3494089697502947</v>
      </c>
      <c r="L9" s="44">
        <v>6.303989253928477E-2</v>
      </c>
      <c r="M9" s="36">
        <v>5483.0999511718746</v>
      </c>
      <c r="N9" s="36">
        <v>47.800000000000004</v>
      </c>
      <c r="O9" s="94">
        <f t="shared" si="0"/>
        <v>0.41146497404822785</v>
      </c>
      <c r="P9" s="36">
        <v>0</v>
      </c>
      <c r="Q9" s="36">
        <f t="shared" si="1"/>
        <v>0</v>
      </c>
      <c r="R9" s="36" t="s">
        <v>480</v>
      </c>
      <c r="S9" s="36" t="e">
        <f t="shared" si="2"/>
        <v>#VALUE!</v>
      </c>
      <c r="T9" s="36" t="s">
        <v>480</v>
      </c>
      <c r="U9" s="36" t="e">
        <f t="shared" si="3"/>
        <v>#VALUE!</v>
      </c>
      <c r="V9" s="36">
        <v>3327.1</v>
      </c>
      <c r="W9" s="36">
        <v>3330.7559999999999</v>
      </c>
      <c r="X9" s="36">
        <f t="shared" si="4"/>
        <v>0.24967356556454398</v>
      </c>
      <c r="Y9" s="36">
        <v>1929.6169999999997</v>
      </c>
      <c r="Z9" s="36">
        <v>2265.875</v>
      </c>
      <c r="AA9" s="92">
        <f t="shared" si="5"/>
        <v>0.144803088745141</v>
      </c>
    </row>
    <row r="10" spans="1:27" x14ac:dyDescent="0.2">
      <c r="A10" s="1" t="s">
        <v>17</v>
      </c>
      <c r="B10" s="1" t="s">
        <v>17</v>
      </c>
      <c r="C10" s="1" t="s">
        <v>18</v>
      </c>
      <c r="D10" s="36" t="s">
        <v>505</v>
      </c>
      <c r="E10" s="36">
        <v>58334.508399999999</v>
      </c>
      <c r="F10" s="36">
        <v>49272.508399999999</v>
      </c>
      <c r="G10" s="36"/>
      <c r="H10" s="36">
        <v>8467</v>
      </c>
      <c r="I10" s="36">
        <v>9081.755000000001</v>
      </c>
      <c r="J10" s="36">
        <f t="shared" si="6"/>
        <v>5.8193584976969408</v>
      </c>
      <c r="K10" s="36">
        <f t="shared" si="7"/>
        <v>5.4254390698714063</v>
      </c>
      <c r="L10" s="44">
        <v>7.2605999763788898E-2</v>
      </c>
      <c r="M10" s="36">
        <v>7285</v>
      </c>
      <c r="N10" s="36">
        <v>87.66</v>
      </c>
      <c r="O10" s="94">
        <f t="shared" si="0"/>
        <v>0.8603991968820125</v>
      </c>
      <c r="P10" s="36">
        <v>1755</v>
      </c>
      <c r="Q10" s="36">
        <f t="shared" si="1"/>
        <v>0.20727530412188497</v>
      </c>
      <c r="R10" s="36">
        <v>2593</v>
      </c>
      <c r="S10" s="36">
        <f t="shared" si="2"/>
        <v>0.30624778552025511</v>
      </c>
      <c r="T10" s="36">
        <v>654</v>
      </c>
      <c r="U10" s="36">
        <f t="shared" si="3"/>
        <v>7.7241053501830637E-2</v>
      </c>
      <c r="V10" s="36">
        <v>2515</v>
      </c>
      <c r="W10" s="36">
        <v>3697</v>
      </c>
      <c r="X10" s="36">
        <f t="shared" si="4"/>
        <v>0.29703554978150465</v>
      </c>
      <c r="Y10" s="36">
        <v>3395.5353242424239</v>
      </c>
      <c r="Z10" s="36">
        <v>2533.7220000000002</v>
      </c>
      <c r="AA10" s="92">
        <f t="shared" si="5"/>
        <v>0.40103169059199528</v>
      </c>
    </row>
    <row r="11" spans="1:27" x14ac:dyDescent="0.2">
      <c r="A11" s="1" t="s">
        <v>19</v>
      </c>
      <c r="B11" s="1" t="s">
        <v>19</v>
      </c>
      <c r="C11" s="1" t="s">
        <v>20</v>
      </c>
      <c r="D11" s="36" t="s">
        <v>495</v>
      </c>
      <c r="E11" s="36">
        <v>53751.963400000001</v>
      </c>
      <c r="F11" s="36">
        <v>52287.719499999999</v>
      </c>
      <c r="G11" s="36"/>
      <c r="H11" s="36">
        <v>5964</v>
      </c>
      <c r="I11" s="36">
        <v>6610.5380000000005</v>
      </c>
      <c r="J11" s="36">
        <f t="shared" si="6"/>
        <v>8.7672232562038896</v>
      </c>
      <c r="K11" s="36">
        <f t="shared" si="7"/>
        <v>7.9097525042591084</v>
      </c>
      <c r="L11" s="44">
        <v>0.10840677397719656</v>
      </c>
      <c r="M11" s="36">
        <v>4992</v>
      </c>
      <c r="N11" s="36">
        <v>77.832999999999998</v>
      </c>
      <c r="O11" s="94">
        <f t="shared" si="0"/>
        <v>0.83702213279678073</v>
      </c>
      <c r="P11" s="36">
        <v>1186</v>
      </c>
      <c r="Q11" s="36">
        <f t="shared" si="1"/>
        <v>0.19885982562038901</v>
      </c>
      <c r="R11" s="36">
        <v>1634</v>
      </c>
      <c r="S11" s="36">
        <f t="shared" si="2"/>
        <v>0.27397719651240776</v>
      </c>
      <c r="T11" s="36">
        <v>664</v>
      </c>
      <c r="U11" s="36">
        <f t="shared" si="3"/>
        <v>0.11133467471495641</v>
      </c>
      <c r="V11" s="36">
        <v>1823</v>
      </c>
      <c r="W11" s="36">
        <v>2438</v>
      </c>
      <c r="X11" s="36">
        <f t="shared" si="4"/>
        <v>0.3056673373574782</v>
      </c>
      <c r="Y11" s="36">
        <v>1268.9562790151069</v>
      </c>
      <c r="Z11" s="36">
        <v>1695.9180000000001</v>
      </c>
      <c r="AA11" s="92">
        <f t="shared" si="5"/>
        <v>0.21276932914404878</v>
      </c>
    </row>
    <row r="12" spans="1:27" x14ac:dyDescent="0.2">
      <c r="A12" s="1" t="s">
        <v>23</v>
      </c>
      <c r="B12" s="1" t="s">
        <v>23</v>
      </c>
      <c r="C12" s="1" t="s">
        <v>24</v>
      </c>
      <c r="D12" s="36" t="s">
        <v>505</v>
      </c>
      <c r="E12" s="36">
        <v>30961.627899999999</v>
      </c>
      <c r="F12" s="36">
        <v>30069.100900000001</v>
      </c>
      <c r="G12" s="36"/>
      <c r="H12" s="36">
        <v>2264.8180000000002</v>
      </c>
      <c r="I12" s="36">
        <v>2957.73</v>
      </c>
      <c r="J12" s="36">
        <f t="shared" si="6"/>
        <v>13.27660805415711</v>
      </c>
      <c r="K12" s="36">
        <f t="shared" si="7"/>
        <v>10.166276468778422</v>
      </c>
      <c r="L12" s="44">
        <v>0.30594599654365151</v>
      </c>
      <c r="M12" s="36">
        <v>1706.5400173339845</v>
      </c>
      <c r="N12" s="36">
        <v>79.881</v>
      </c>
      <c r="O12" s="94">
        <f t="shared" si="0"/>
        <v>0.75349984737580866</v>
      </c>
      <c r="P12" s="36">
        <v>377.51799999999997</v>
      </c>
      <c r="Q12" s="36">
        <f t="shared" si="1"/>
        <v>0.16668800760149377</v>
      </c>
      <c r="R12" s="36">
        <v>946.61699999999996</v>
      </c>
      <c r="S12" s="36">
        <f t="shared" si="2"/>
        <v>0.41796603523991765</v>
      </c>
      <c r="T12" s="36">
        <v>210.53299999999999</v>
      </c>
      <c r="U12" s="36">
        <f t="shared" si="3"/>
        <v>9.2958021350942971E-2</v>
      </c>
      <c r="V12" s="36">
        <v>59.362000000000002</v>
      </c>
      <c r="W12" s="36">
        <v>778.80000000000007</v>
      </c>
      <c r="X12" s="36">
        <f t="shared" si="4"/>
        <v>2.6210494618110591E-2</v>
      </c>
      <c r="Y12" s="36">
        <v>-89.498374022804001</v>
      </c>
      <c r="Z12" s="36">
        <v>496.71600000000001</v>
      </c>
      <c r="AA12" s="92">
        <f t="shared" si="5"/>
        <v>-3.9516806217013457E-2</v>
      </c>
    </row>
    <row r="13" spans="1:27" x14ac:dyDescent="0.2">
      <c r="A13" s="1" t="s">
        <v>29</v>
      </c>
      <c r="B13" s="1" t="s">
        <v>29</v>
      </c>
      <c r="C13" s="1" t="s">
        <v>30</v>
      </c>
      <c r="D13" s="36" t="s">
        <v>506</v>
      </c>
      <c r="E13" s="36">
        <v>29089.448</v>
      </c>
      <c r="F13" s="36">
        <v>37238.548000000003</v>
      </c>
      <c r="G13" s="36"/>
      <c r="H13" s="36">
        <v>3957.0110000000004</v>
      </c>
      <c r="I13" s="36">
        <v>4123.2660000000005</v>
      </c>
      <c r="J13" s="36">
        <f t="shared" si="6"/>
        <v>9.4107769728211519</v>
      </c>
      <c r="K13" s="36">
        <f t="shared" si="7"/>
        <v>9.0313232277519813</v>
      </c>
      <c r="L13" s="44">
        <v>4.2015298921332267E-2</v>
      </c>
      <c r="M13" s="36">
        <v>2980.6710327148439</v>
      </c>
      <c r="N13" s="36" t="s">
        <v>480</v>
      </c>
      <c r="O13" s="94">
        <f t="shared" si="0"/>
        <v>0.75326326682307521</v>
      </c>
      <c r="P13" s="36">
        <v>0</v>
      </c>
      <c r="Q13" s="36">
        <f t="shared" si="1"/>
        <v>0</v>
      </c>
      <c r="R13" s="36">
        <v>669.50599999999997</v>
      </c>
      <c r="S13" s="36">
        <f t="shared" si="2"/>
        <v>0.16919487967053917</v>
      </c>
      <c r="T13" s="36">
        <v>295.101</v>
      </c>
      <c r="U13" s="36">
        <f t="shared" si="3"/>
        <v>7.4576744921861463E-2</v>
      </c>
      <c r="V13" s="36">
        <v>1336.268</v>
      </c>
      <c r="W13" s="36">
        <v>2025.325</v>
      </c>
      <c r="X13" s="36">
        <f t="shared" si="4"/>
        <v>0.33769630663144479</v>
      </c>
      <c r="Y13" s="36">
        <v>93.840450000000004</v>
      </c>
      <c r="Z13" s="36">
        <v>1334.0820000000001</v>
      </c>
      <c r="AA13" s="92">
        <f t="shared" si="5"/>
        <v>2.3714983354860525E-2</v>
      </c>
    </row>
    <row r="14" spans="1:27" x14ac:dyDescent="0.2">
      <c r="A14" s="1" t="s">
        <v>31</v>
      </c>
      <c r="B14" s="1" t="s">
        <v>31</v>
      </c>
      <c r="C14" s="1" t="s">
        <v>32</v>
      </c>
      <c r="D14" s="36" t="s">
        <v>495</v>
      </c>
      <c r="E14" s="36">
        <v>28194.987400000002</v>
      </c>
      <c r="F14" s="36">
        <v>28484.287400000001</v>
      </c>
      <c r="G14" s="36"/>
      <c r="H14" s="36">
        <v>2240.6999999999998</v>
      </c>
      <c r="I14" s="36">
        <v>2807.2000000000003</v>
      </c>
      <c r="J14" s="36">
        <f t="shared" si="6"/>
        <v>12.712227161154997</v>
      </c>
      <c r="K14" s="36">
        <f t="shared" si="7"/>
        <v>10.146867839840409</v>
      </c>
      <c r="L14" s="44">
        <v>0.25282277859597468</v>
      </c>
      <c r="M14" s="36">
        <v>1953.5000061035157</v>
      </c>
      <c r="N14" s="36">
        <v>89.308000000000007</v>
      </c>
      <c r="O14" s="94">
        <f t="shared" si="0"/>
        <v>0.87182577145691786</v>
      </c>
      <c r="P14" s="36">
        <v>755.5</v>
      </c>
      <c r="Q14" s="36">
        <f t="shared" si="1"/>
        <v>0.33717141964564645</v>
      </c>
      <c r="R14" s="36">
        <v>1087.3</v>
      </c>
      <c r="S14" s="36">
        <f t="shared" si="2"/>
        <v>0.48525014504395947</v>
      </c>
      <c r="T14" s="36">
        <v>305.2</v>
      </c>
      <c r="U14" s="36">
        <f t="shared" si="3"/>
        <v>0.13620743517650735</v>
      </c>
      <c r="V14" s="36">
        <v>-131.1</v>
      </c>
      <c r="W14" s="36">
        <v>635.5</v>
      </c>
      <c r="X14" s="36">
        <f t="shared" si="4"/>
        <v>-5.8508501807470879E-2</v>
      </c>
      <c r="Y14" s="36">
        <v>-301.367196788814</v>
      </c>
      <c r="Z14" s="36">
        <v>429.976</v>
      </c>
      <c r="AA14" s="92">
        <f t="shared" si="5"/>
        <v>-0.13449689685759542</v>
      </c>
    </row>
    <row r="15" spans="1:27" x14ac:dyDescent="0.2">
      <c r="A15" s="1" t="s">
        <v>33</v>
      </c>
      <c r="B15" s="1" t="s">
        <v>33</v>
      </c>
      <c r="C15" s="1" t="s">
        <v>34</v>
      </c>
      <c r="D15" s="36" t="s">
        <v>495</v>
      </c>
      <c r="E15" s="36">
        <v>27264.9643</v>
      </c>
      <c r="F15" s="36">
        <v>25456.8783</v>
      </c>
      <c r="G15" s="36"/>
      <c r="H15" s="36">
        <v>2428.232</v>
      </c>
      <c r="I15" s="36">
        <v>3119.846</v>
      </c>
      <c r="J15" s="36">
        <f t="shared" si="6"/>
        <v>10.483709258423414</v>
      </c>
      <c r="K15" s="36">
        <f t="shared" si="7"/>
        <v>8.1596586177651069</v>
      </c>
      <c r="L15" s="44">
        <v>0.28482204336323713</v>
      </c>
      <c r="M15" s="36">
        <v>1715.5240270996094</v>
      </c>
      <c r="N15" s="36">
        <v>73.817999999999998</v>
      </c>
      <c r="O15" s="94">
        <f t="shared" si="0"/>
        <v>0.70649098895806062</v>
      </c>
      <c r="P15" s="36">
        <v>910.58399999999995</v>
      </c>
      <c r="Q15" s="36">
        <f t="shared" si="1"/>
        <v>0.37499876453320768</v>
      </c>
      <c r="R15" s="36">
        <v>683.36699999999996</v>
      </c>
      <c r="S15" s="36">
        <f t="shared" si="2"/>
        <v>0.28142574515120466</v>
      </c>
      <c r="T15" s="36">
        <v>222.90899999999999</v>
      </c>
      <c r="U15" s="36">
        <f t="shared" si="3"/>
        <v>9.1798889068260364E-2</v>
      </c>
      <c r="V15" s="36">
        <v>-107.83699999999999</v>
      </c>
      <c r="W15" s="36">
        <v>502.2</v>
      </c>
      <c r="X15" s="36">
        <f t="shared" si="4"/>
        <v>-4.4409677493748537E-2</v>
      </c>
      <c r="Y15" s="36">
        <v>-334.86065359999998</v>
      </c>
      <c r="Z15" s="36">
        <v>272.8</v>
      </c>
      <c r="AA15" s="92">
        <f t="shared" si="5"/>
        <v>-0.137903072523548</v>
      </c>
    </row>
    <row r="16" spans="1:27" x14ac:dyDescent="0.2">
      <c r="A16" s="1" t="s">
        <v>35</v>
      </c>
      <c r="B16" s="1" t="s">
        <v>35</v>
      </c>
      <c r="C16" s="1" t="s">
        <v>36</v>
      </c>
      <c r="D16" s="36" t="s">
        <v>506</v>
      </c>
      <c r="E16" s="36">
        <v>23584.501899999999</v>
      </c>
      <c r="F16" s="36">
        <v>23118.2019</v>
      </c>
      <c r="G16" s="36"/>
      <c r="H16" s="36">
        <v>3426.9</v>
      </c>
      <c r="I16" s="36">
        <v>3662.9560000000001</v>
      </c>
      <c r="J16" s="36">
        <f t="shared" si="6"/>
        <v>6.7460976100849166</v>
      </c>
      <c r="K16" s="36">
        <f t="shared" si="7"/>
        <v>6.3113512420023605</v>
      </c>
      <c r="L16" s="44">
        <v>6.8883247249700963E-2</v>
      </c>
      <c r="M16" s="36">
        <v>2375.6999633789064</v>
      </c>
      <c r="N16" s="36">
        <v>67.775000000000006</v>
      </c>
      <c r="O16" s="94">
        <f t="shared" si="0"/>
        <v>0.69325044891269261</v>
      </c>
      <c r="P16" s="36">
        <v>0</v>
      </c>
      <c r="Q16" s="36">
        <f t="shared" si="1"/>
        <v>0</v>
      </c>
      <c r="R16" s="36" t="s">
        <v>480</v>
      </c>
      <c r="S16" s="36" t="e">
        <f t="shared" si="2"/>
        <v>#VALUE!</v>
      </c>
      <c r="T16" s="36" t="s">
        <v>480</v>
      </c>
      <c r="U16" s="36" t="e">
        <f t="shared" si="3"/>
        <v>#VALUE!</v>
      </c>
      <c r="V16" s="36">
        <v>1437.8257196663981</v>
      </c>
      <c r="W16" s="36">
        <v>1504.6000000000001</v>
      </c>
      <c r="X16" s="36">
        <f t="shared" si="4"/>
        <v>0.41957037546073656</v>
      </c>
      <c r="Y16" s="36">
        <v>914.04665999999997</v>
      </c>
      <c r="Z16" s="36">
        <v>1049.039</v>
      </c>
      <c r="AA16" s="92">
        <f t="shared" si="5"/>
        <v>0.26672697189880062</v>
      </c>
    </row>
    <row r="17" spans="1:27" x14ac:dyDescent="0.2">
      <c r="A17" s="1" t="s">
        <v>37</v>
      </c>
      <c r="B17" s="1" t="s">
        <v>37</v>
      </c>
      <c r="C17" s="1" t="s">
        <v>38</v>
      </c>
      <c r="D17" s="36" t="s">
        <v>505</v>
      </c>
      <c r="E17" s="36">
        <v>20800.9689</v>
      </c>
      <c r="F17" s="36">
        <v>19172.8344</v>
      </c>
      <c r="G17" s="36"/>
      <c r="H17" s="36">
        <v>3156.587</v>
      </c>
      <c r="I17" s="36">
        <v>3599.1820000000002</v>
      </c>
      <c r="J17" s="36">
        <f t="shared" si="6"/>
        <v>6.0739128685507477</v>
      </c>
      <c r="K17" s="36">
        <f t="shared" si="7"/>
        <v>5.3269977455988604</v>
      </c>
      <c r="L17" s="44">
        <v>0.14021314793477901</v>
      </c>
      <c r="M17" s="36">
        <v>2690.5739580078125</v>
      </c>
      <c r="N17" s="36">
        <v>86.289000000000001</v>
      </c>
      <c r="O17" s="94">
        <f t="shared" si="0"/>
        <v>0.85236806652495634</v>
      </c>
      <c r="P17" s="36">
        <v>578.32999999999993</v>
      </c>
      <c r="Q17" s="36">
        <f t="shared" si="1"/>
        <v>0.18321370518221103</v>
      </c>
      <c r="R17" s="36">
        <v>1198.576</v>
      </c>
      <c r="S17" s="36">
        <f t="shared" si="2"/>
        <v>0.37970630937781852</v>
      </c>
      <c r="T17" s="36">
        <v>239.316</v>
      </c>
      <c r="U17" s="36">
        <f t="shared" si="3"/>
        <v>7.5814796170674215E-2</v>
      </c>
      <c r="V17" s="36">
        <v>602.68600000000004</v>
      </c>
      <c r="W17" s="36">
        <v>1001.4</v>
      </c>
      <c r="X17" s="36">
        <f t="shared" si="4"/>
        <v>0.19092963381018804</v>
      </c>
      <c r="Y17" s="36">
        <v>417.021865536652</v>
      </c>
      <c r="Z17" s="36">
        <v>679.60699999999997</v>
      </c>
      <c r="AA17" s="92">
        <f t="shared" si="5"/>
        <v>0.13211163371598883</v>
      </c>
    </row>
    <row r="18" spans="1:27" x14ac:dyDescent="0.2">
      <c r="A18" s="1" t="s">
        <v>39</v>
      </c>
      <c r="B18" s="1" t="s">
        <v>39</v>
      </c>
      <c r="C18" s="1" t="s">
        <v>40</v>
      </c>
      <c r="D18" s="36" t="s">
        <v>506</v>
      </c>
      <c r="E18" s="36">
        <v>20486.037899999999</v>
      </c>
      <c r="F18" s="36">
        <v>38637.037900000003</v>
      </c>
      <c r="G18" s="36"/>
      <c r="H18" s="36">
        <v>10956</v>
      </c>
      <c r="I18" s="36">
        <v>8994.0679999999993</v>
      </c>
      <c r="J18" s="36">
        <f t="shared" si="6"/>
        <v>3.5265642479006938</v>
      </c>
      <c r="K18" s="36">
        <f t="shared" si="7"/>
        <v>4.2958356441156553</v>
      </c>
      <c r="L18" s="44">
        <v>-0.17907374954362909</v>
      </c>
      <c r="M18" s="36">
        <v>5450</v>
      </c>
      <c r="N18" s="36">
        <v>65</v>
      </c>
      <c r="O18" s="94">
        <f t="shared" si="0"/>
        <v>0.49744432274552758</v>
      </c>
      <c r="P18" s="36">
        <v>0</v>
      </c>
      <c r="Q18" s="36">
        <f t="shared" si="1"/>
        <v>0</v>
      </c>
      <c r="R18" s="36" t="s">
        <v>480</v>
      </c>
      <c r="S18" s="36" t="e">
        <f t="shared" si="2"/>
        <v>#VALUE!</v>
      </c>
      <c r="T18" s="36" t="s">
        <v>480</v>
      </c>
      <c r="U18" s="36" t="e">
        <f t="shared" si="3"/>
        <v>#VALUE!</v>
      </c>
      <c r="V18" s="36">
        <v>3054</v>
      </c>
      <c r="W18" s="36">
        <v>3430.4389999999999</v>
      </c>
      <c r="X18" s="36">
        <f t="shared" si="4"/>
        <v>0.2787513691128149</v>
      </c>
      <c r="Y18" s="36">
        <v>958.78000000000009</v>
      </c>
      <c r="Z18" s="36">
        <v>1452.2719999999999</v>
      </c>
      <c r="AA18" s="92">
        <f t="shared" si="5"/>
        <v>8.7511865644395767E-2</v>
      </c>
    </row>
    <row r="19" spans="1:27" x14ac:dyDescent="0.2">
      <c r="A19" s="1" t="s">
        <v>43</v>
      </c>
      <c r="B19" s="1" t="s">
        <v>43</v>
      </c>
      <c r="C19" s="1" t="s">
        <v>44</v>
      </c>
      <c r="D19" s="36" t="s">
        <v>505</v>
      </c>
      <c r="E19" s="36">
        <v>18309.393199999999</v>
      </c>
      <c r="F19" s="36">
        <v>17761.393199999999</v>
      </c>
      <c r="G19" s="36"/>
      <c r="H19" s="36">
        <v>4148</v>
      </c>
      <c r="I19" s="36">
        <v>4285.5</v>
      </c>
      <c r="J19" s="36">
        <f t="shared" si="6"/>
        <v>4.2819173577627767</v>
      </c>
      <c r="K19" s="36">
        <f t="shared" si="7"/>
        <v>4.1445323066153303</v>
      </c>
      <c r="L19" s="44">
        <v>3.3148505303760789E-2</v>
      </c>
      <c r="M19" s="36">
        <v>3546</v>
      </c>
      <c r="N19" s="36">
        <v>86.100000000000009</v>
      </c>
      <c r="O19" s="94">
        <f t="shared" si="0"/>
        <v>0.85486981677917073</v>
      </c>
      <c r="P19" s="36">
        <v>642</v>
      </c>
      <c r="Q19" s="36">
        <f t="shared" si="1"/>
        <v>0.15477338476374156</v>
      </c>
      <c r="R19" s="36">
        <v>1061</v>
      </c>
      <c r="S19" s="36">
        <f t="shared" si="2"/>
        <v>0.25578592092574737</v>
      </c>
      <c r="T19" s="36">
        <v>406</v>
      </c>
      <c r="U19" s="36">
        <f t="shared" si="3"/>
        <v>9.7878495660559311E-2</v>
      </c>
      <c r="V19" s="36">
        <v>1440</v>
      </c>
      <c r="W19" s="36" t="s">
        <v>480</v>
      </c>
      <c r="X19" s="36">
        <f t="shared" si="4"/>
        <v>0.34715525554484089</v>
      </c>
      <c r="Y19" s="36">
        <v>788.04512350394702</v>
      </c>
      <c r="Z19" s="36">
        <v>1167.5</v>
      </c>
      <c r="AA19" s="92">
        <f t="shared" si="5"/>
        <v>0.18998194877144337</v>
      </c>
    </row>
    <row r="20" spans="1:27" x14ac:dyDescent="0.2">
      <c r="A20" s="1" t="s">
        <v>45</v>
      </c>
      <c r="B20" s="1" t="s">
        <v>45</v>
      </c>
      <c r="C20" s="1" t="s">
        <v>46</v>
      </c>
      <c r="D20" s="36" t="s">
        <v>506</v>
      </c>
      <c r="E20" s="36">
        <v>17794.284</v>
      </c>
      <c r="F20" s="36">
        <v>21757.589</v>
      </c>
      <c r="G20" s="36"/>
      <c r="H20" s="36">
        <v>3721.3010000000004</v>
      </c>
      <c r="I20" s="36">
        <v>4117.8980000000001</v>
      </c>
      <c r="J20" s="36">
        <f t="shared" si="6"/>
        <v>5.8467694497166445</v>
      </c>
      <c r="K20" s="36">
        <f t="shared" si="7"/>
        <v>5.2836638984258473</v>
      </c>
      <c r="L20" s="44">
        <v>0.10657482423485765</v>
      </c>
      <c r="M20" s="36">
        <v>2202.0189868164061</v>
      </c>
      <c r="N20" s="36">
        <v>59.4</v>
      </c>
      <c r="O20" s="94">
        <f t="shared" si="0"/>
        <v>0.59173364014800356</v>
      </c>
      <c r="P20" s="36">
        <v>0</v>
      </c>
      <c r="Q20" s="36">
        <f t="shared" si="1"/>
        <v>0</v>
      </c>
      <c r="R20" s="36" t="s">
        <v>480</v>
      </c>
      <c r="S20" s="36" t="e">
        <f t="shared" si="2"/>
        <v>#VALUE!</v>
      </c>
      <c r="T20" s="36" t="s">
        <v>480</v>
      </c>
      <c r="U20" s="36" t="e">
        <f t="shared" si="3"/>
        <v>#VALUE!</v>
      </c>
      <c r="V20" s="36">
        <v>1229.5550000000001</v>
      </c>
      <c r="W20" s="36">
        <v>1462.3140000000001</v>
      </c>
      <c r="X20" s="36">
        <f t="shared" si="4"/>
        <v>0.33040998296026036</v>
      </c>
      <c r="Y20" s="36">
        <v>446.25907235741499</v>
      </c>
      <c r="Z20" s="36">
        <v>872.38800000000003</v>
      </c>
      <c r="AA20" s="92">
        <f t="shared" si="5"/>
        <v>0.11992017639997811</v>
      </c>
    </row>
    <row r="21" spans="1:27" x14ac:dyDescent="0.2">
      <c r="A21" s="1" t="s">
        <v>49</v>
      </c>
      <c r="B21" s="1" t="s">
        <v>49</v>
      </c>
      <c r="C21" s="1" t="s">
        <v>50</v>
      </c>
      <c r="D21" s="36" t="s">
        <v>505</v>
      </c>
      <c r="E21" s="36">
        <v>17063.220099999999</v>
      </c>
      <c r="F21" s="36">
        <v>12991.4501</v>
      </c>
      <c r="G21" s="36"/>
      <c r="H21" s="36">
        <v>1896.9269999999999</v>
      </c>
      <c r="I21" s="36">
        <v>1960.394</v>
      </c>
      <c r="J21" s="36">
        <f t="shared" si="6"/>
        <v>6.8486821580377111</v>
      </c>
      <c r="K21" s="36">
        <f t="shared" si="7"/>
        <v>6.62695871340149</v>
      </c>
      <c r="L21" s="44">
        <v>3.3457797796119682E-2</v>
      </c>
      <c r="M21" s="36">
        <v>1698.6110100097656</v>
      </c>
      <c r="N21" s="36">
        <v>89.072000000000003</v>
      </c>
      <c r="O21" s="94">
        <f t="shared" si="0"/>
        <v>0.89545407388358411</v>
      </c>
      <c r="P21" s="36">
        <v>192.386</v>
      </c>
      <c r="Q21" s="36">
        <f t="shared" si="1"/>
        <v>0.1014198226921753</v>
      </c>
      <c r="R21" s="36">
        <v>433.42700000000002</v>
      </c>
      <c r="S21" s="36">
        <f t="shared" si="2"/>
        <v>0.22848902461718351</v>
      </c>
      <c r="T21" s="36">
        <v>91.965000000000003</v>
      </c>
      <c r="U21" s="36">
        <f t="shared" si="3"/>
        <v>4.8481043287380066E-2</v>
      </c>
      <c r="V21" s="36">
        <v>949.65100000000007</v>
      </c>
      <c r="W21" s="36">
        <v>1030.3389999999999</v>
      </c>
      <c r="X21" s="36">
        <f t="shared" si="4"/>
        <v>0.50062601249283711</v>
      </c>
      <c r="Y21" s="36">
        <v>822.62414000000001</v>
      </c>
      <c r="Z21" s="36">
        <v>920.476</v>
      </c>
      <c r="AA21" s="92">
        <f t="shared" si="5"/>
        <v>0.43366146404157885</v>
      </c>
    </row>
    <row r="22" spans="1:27" x14ac:dyDescent="0.2">
      <c r="A22" s="1" t="s">
        <v>51</v>
      </c>
      <c r="B22" s="1" t="s">
        <v>51</v>
      </c>
      <c r="C22" s="1" t="s">
        <v>52</v>
      </c>
      <c r="D22" s="36" t="s">
        <v>495</v>
      </c>
      <c r="E22" s="36">
        <v>16357.567800000001</v>
      </c>
      <c r="F22" s="36">
        <v>15390.5118</v>
      </c>
      <c r="G22" s="36"/>
      <c r="H22" s="36">
        <v>947.42399999999998</v>
      </c>
      <c r="I22" s="36">
        <v>1254.6490000000001</v>
      </c>
      <c r="J22" s="36">
        <f t="shared" si="6"/>
        <v>16.244587217549903</v>
      </c>
      <c r="K22" s="36">
        <f t="shared" si="7"/>
        <v>12.266786806509231</v>
      </c>
      <c r="L22" s="44">
        <v>0.32427403147904221</v>
      </c>
      <c r="M22" s="36">
        <v>769.6390129394531</v>
      </c>
      <c r="N22" s="36">
        <v>85.930999999999997</v>
      </c>
      <c r="O22" s="94">
        <f t="shared" si="0"/>
        <v>0.81234907806795387</v>
      </c>
      <c r="P22" s="36">
        <v>415.77599999999995</v>
      </c>
      <c r="Q22" s="36">
        <f t="shared" si="1"/>
        <v>0.43884892086330929</v>
      </c>
      <c r="R22" s="36">
        <v>187.99</v>
      </c>
      <c r="S22" s="36">
        <f t="shared" si="2"/>
        <v>0.19842224811699938</v>
      </c>
      <c r="T22" s="36">
        <v>151.24199999999999</v>
      </c>
      <c r="U22" s="36">
        <f t="shared" si="3"/>
        <v>0.15963496808187252</v>
      </c>
      <c r="V22" s="36">
        <v>43.517999999999994</v>
      </c>
      <c r="W22" s="36">
        <v>323.28500000000003</v>
      </c>
      <c r="X22" s="36">
        <f t="shared" si="4"/>
        <v>4.5932971932313299E-2</v>
      </c>
      <c r="Y22" s="36">
        <v>-301.38798999999995</v>
      </c>
      <c r="Z22" s="36">
        <v>205.11199999999999</v>
      </c>
      <c r="AA22" s="92">
        <f t="shared" si="5"/>
        <v>-0.31811310458675307</v>
      </c>
    </row>
    <row r="23" spans="1:27" x14ac:dyDescent="0.2">
      <c r="A23" s="1" t="s">
        <v>53</v>
      </c>
      <c r="B23" s="1" t="s">
        <v>53</v>
      </c>
      <c r="C23" s="1" t="s">
        <v>54</v>
      </c>
      <c r="D23" s="36" t="s">
        <v>506</v>
      </c>
      <c r="E23" s="36">
        <v>16949.372200000002</v>
      </c>
      <c r="F23" s="36">
        <v>20360.7772</v>
      </c>
      <c r="G23" s="36"/>
      <c r="H23" s="36">
        <v>4283.41</v>
      </c>
      <c r="I23" s="36">
        <v>4236.25</v>
      </c>
      <c r="J23" s="36">
        <f t="shared" si="6"/>
        <v>4.7534037600883412</v>
      </c>
      <c r="K23" s="36">
        <f t="shared" si="7"/>
        <v>4.8063209678371202</v>
      </c>
      <c r="L23" s="44">
        <v>-1.1009919666807533E-2</v>
      </c>
      <c r="M23" s="36">
        <v>1488.7579999999998</v>
      </c>
      <c r="N23" s="36">
        <v>32.700000000000003</v>
      </c>
      <c r="O23" s="94">
        <f t="shared" si="0"/>
        <v>0.34756374010426272</v>
      </c>
      <c r="P23" s="36">
        <v>0</v>
      </c>
      <c r="Q23" s="36">
        <f t="shared" si="1"/>
        <v>0</v>
      </c>
      <c r="R23" s="36" t="s">
        <v>480</v>
      </c>
      <c r="S23" s="36" t="e">
        <f t="shared" si="2"/>
        <v>#VALUE!</v>
      </c>
      <c r="T23" s="36" t="s">
        <v>480</v>
      </c>
      <c r="U23" s="36" t="e">
        <f t="shared" si="3"/>
        <v>#VALUE!</v>
      </c>
      <c r="V23" s="36">
        <v>1222.1279999999999</v>
      </c>
      <c r="W23" s="36">
        <v>1425.299</v>
      </c>
      <c r="X23" s="36">
        <f t="shared" si="4"/>
        <v>0.28531660522807761</v>
      </c>
      <c r="Y23" s="36">
        <v>562.78363790922901</v>
      </c>
      <c r="Z23" s="36">
        <v>866.24</v>
      </c>
      <c r="AA23" s="92">
        <f t="shared" si="5"/>
        <v>0.13138682449479014</v>
      </c>
    </row>
    <row r="24" spans="1:27" x14ac:dyDescent="0.2">
      <c r="A24" s="1" t="s">
        <v>55</v>
      </c>
      <c r="B24" s="1" t="s">
        <v>55</v>
      </c>
      <c r="C24" s="1" t="s">
        <v>56</v>
      </c>
      <c r="D24" s="36" t="s">
        <v>495</v>
      </c>
      <c r="E24" s="36">
        <v>14142.858</v>
      </c>
      <c r="F24" s="36">
        <v>14085.412700000001</v>
      </c>
      <c r="G24" s="36"/>
      <c r="H24" s="36">
        <v>2794.5149999999999</v>
      </c>
      <c r="I24" s="36">
        <v>3253.5360000000001</v>
      </c>
      <c r="J24" s="36">
        <f t="shared" si="6"/>
        <v>5.0403782767313832</v>
      </c>
      <c r="K24" s="36">
        <f t="shared" si="7"/>
        <v>4.3292629004258751</v>
      </c>
      <c r="L24" s="44">
        <v>0.16425784080600758</v>
      </c>
      <c r="M24" s="36">
        <v>2459.358009765625</v>
      </c>
      <c r="N24" s="36">
        <v>66.7</v>
      </c>
      <c r="O24" s="94">
        <f t="shared" si="0"/>
        <v>0.88006613303762016</v>
      </c>
      <c r="P24" s="36">
        <v>341.4</v>
      </c>
      <c r="Q24" s="36">
        <f t="shared" si="1"/>
        <v>0.12216788959801611</v>
      </c>
      <c r="R24" s="36">
        <v>180.9</v>
      </c>
      <c r="S24" s="36">
        <f t="shared" si="2"/>
        <v>6.4733952045345974E-2</v>
      </c>
      <c r="T24" s="36">
        <v>193.1</v>
      </c>
      <c r="U24" s="36">
        <f t="shared" si="3"/>
        <v>6.9099646987044266E-2</v>
      </c>
      <c r="V24" s="36">
        <v>707.22400000000005</v>
      </c>
      <c r="W24" s="36">
        <v>838.06700000000001</v>
      </c>
      <c r="X24" s="36">
        <f t="shared" si="4"/>
        <v>0.25307575733177318</v>
      </c>
      <c r="Y24" s="36">
        <v>288.48589500000003</v>
      </c>
      <c r="Z24" s="36">
        <v>622.91700000000003</v>
      </c>
      <c r="AA24" s="92">
        <f t="shared" si="5"/>
        <v>0.10323290266826267</v>
      </c>
    </row>
    <row r="25" spans="1:27" x14ac:dyDescent="0.2">
      <c r="A25" s="1" t="s">
        <v>57</v>
      </c>
      <c r="B25" s="1" t="s">
        <v>57</v>
      </c>
      <c r="C25" s="1" t="s">
        <v>58</v>
      </c>
      <c r="D25" s="36" t="s">
        <v>495</v>
      </c>
      <c r="E25" s="36">
        <v>13669.9229</v>
      </c>
      <c r="F25" s="36">
        <v>12778.339900000001</v>
      </c>
      <c r="G25" s="36"/>
      <c r="H25" s="36">
        <v>1448.318</v>
      </c>
      <c r="I25" s="36">
        <v>1866.8810000000001</v>
      </c>
      <c r="J25" s="36">
        <f t="shared" si="6"/>
        <v>8.8228827508875813</v>
      </c>
      <c r="K25" s="36">
        <f t="shared" si="7"/>
        <v>6.8447533077898379</v>
      </c>
      <c r="L25" s="44">
        <v>0.28899937720859659</v>
      </c>
      <c r="M25" s="36">
        <v>1148.2299877929688</v>
      </c>
      <c r="N25" s="36">
        <v>83.668000000000006</v>
      </c>
      <c r="O25" s="94">
        <f t="shared" si="0"/>
        <v>0.79280240098719257</v>
      </c>
      <c r="P25" s="36">
        <v>301.11399999999998</v>
      </c>
      <c r="Q25" s="36">
        <f t="shared" si="1"/>
        <v>0.20790599854451852</v>
      </c>
      <c r="R25" s="36">
        <v>808.41700000000003</v>
      </c>
      <c r="S25" s="36">
        <f t="shared" si="2"/>
        <v>0.55817645019947282</v>
      </c>
      <c r="T25" s="36">
        <v>159.143</v>
      </c>
      <c r="U25" s="36">
        <f t="shared" si="3"/>
        <v>0.10988125535966549</v>
      </c>
      <c r="V25" s="36">
        <v>-257.30799999999999</v>
      </c>
      <c r="W25" s="36">
        <v>294.62</v>
      </c>
      <c r="X25" s="36">
        <f t="shared" si="4"/>
        <v>-0.17765987856258086</v>
      </c>
      <c r="Y25" s="36">
        <v>-319.97310999999996</v>
      </c>
      <c r="Z25" s="36">
        <v>199.589</v>
      </c>
      <c r="AA25" s="92">
        <f t="shared" si="5"/>
        <v>-0.22092738611271831</v>
      </c>
    </row>
    <row r="26" spans="1:27" x14ac:dyDescent="0.2">
      <c r="A26" s="1" t="s">
        <v>59</v>
      </c>
      <c r="B26" s="1" t="s">
        <v>59</v>
      </c>
      <c r="C26" s="1" t="s">
        <v>60</v>
      </c>
      <c r="D26" s="36" t="s">
        <v>505</v>
      </c>
      <c r="E26" s="36">
        <v>13796.5016</v>
      </c>
      <c r="F26" s="36">
        <v>12362.801600000001</v>
      </c>
      <c r="G26" s="36"/>
      <c r="H26" s="36">
        <v>1631.1849999999999</v>
      </c>
      <c r="I26" s="36">
        <v>1909.7080000000001</v>
      </c>
      <c r="J26" s="36">
        <f t="shared" si="6"/>
        <v>7.5790309498922568</v>
      </c>
      <c r="K26" s="36">
        <f t="shared" si="7"/>
        <v>6.4736606852984853</v>
      </c>
      <c r="L26" s="44">
        <v>0.17074887275201789</v>
      </c>
      <c r="M26" s="36">
        <v>1221.8169738769532</v>
      </c>
      <c r="N26" s="36">
        <v>75.704999999999998</v>
      </c>
      <c r="O26" s="94">
        <f t="shared" si="0"/>
        <v>0.74903642068615961</v>
      </c>
      <c r="P26" s="36">
        <v>210.614</v>
      </c>
      <c r="Q26" s="36">
        <f t="shared" si="1"/>
        <v>0.12911717555029012</v>
      </c>
      <c r="R26" s="36">
        <v>701.02599999999995</v>
      </c>
      <c r="S26" s="36">
        <f t="shared" si="2"/>
        <v>0.42976486419382226</v>
      </c>
      <c r="T26" s="36">
        <v>87.861999999999995</v>
      </c>
      <c r="U26" s="36">
        <f t="shared" si="3"/>
        <v>5.386390875345224E-2</v>
      </c>
      <c r="V26" s="36">
        <v>213.77799999999999</v>
      </c>
      <c r="W26" s="36">
        <v>476.64300000000003</v>
      </c>
      <c r="X26" s="36">
        <f t="shared" si="4"/>
        <v>0.1310568696990225</v>
      </c>
      <c r="Y26" s="36">
        <v>136.69200000000001</v>
      </c>
      <c r="Z26" s="36">
        <v>317.08300000000003</v>
      </c>
      <c r="AA26" s="92">
        <f t="shared" si="5"/>
        <v>8.3799201194223835E-2</v>
      </c>
    </row>
    <row r="27" spans="1:27" x14ac:dyDescent="0.2">
      <c r="A27" s="1" t="s">
        <v>61</v>
      </c>
      <c r="B27" s="1" t="s">
        <v>61</v>
      </c>
      <c r="C27" s="1" t="s">
        <v>62</v>
      </c>
      <c r="D27" s="36" t="s">
        <v>495</v>
      </c>
      <c r="E27" s="36">
        <v>13766.6196</v>
      </c>
      <c r="F27" s="36">
        <v>14433.059600000001</v>
      </c>
      <c r="G27" s="36"/>
      <c r="H27" s="36">
        <v>2908.3389999999999</v>
      </c>
      <c r="I27" s="36">
        <v>2991.1260000000002</v>
      </c>
      <c r="J27" s="36">
        <f t="shared" si="6"/>
        <v>4.9626469266478219</v>
      </c>
      <c r="K27" s="36">
        <f t="shared" si="7"/>
        <v>4.8252930836079786</v>
      </c>
      <c r="L27" s="44">
        <v>2.8465388663426294E-2</v>
      </c>
      <c r="M27" s="36">
        <v>2463.42801171875</v>
      </c>
      <c r="N27" s="36">
        <v>86.769000000000005</v>
      </c>
      <c r="O27" s="94">
        <f t="shared" si="0"/>
        <v>0.84702230782544607</v>
      </c>
      <c r="P27" s="36">
        <v>415.80099999999999</v>
      </c>
      <c r="Q27" s="36">
        <f t="shared" si="1"/>
        <v>0.14296854665154235</v>
      </c>
      <c r="R27" s="36">
        <v>1006.112</v>
      </c>
      <c r="S27" s="36">
        <f t="shared" si="2"/>
        <v>0.34594041478658438</v>
      </c>
      <c r="T27" s="36">
        <v>302.565</v>
      </c>
      <c r="U27" s="36">
        <f t="shared" si="3"/>
        <v>0.104033608186666</v>
      </c>
      <c r="V27" s="36">
        <v>891.87300000000005</v>
      </c>
      <c r="W27" s="36">
        <v>1100.25</v>
      </c>
      <c r="X27" s="36">
        <f t="shared" si="4"/>
        <v>0.30666060593348987</v>
      </c>
      <c r="Y27" s="36">
        <v>590.64465502973098</v>
      </c>
      <c r="Z27" s="36">
        <v>750.726</v>
      </c>
      <c r="AA27" s="92">
        <f t="shared" si="5"/>
        <v>0.2030865917039695</v>
      </c>
    </row>
    <row r="28" spans="1:27" x14ac:dyDescent="0.2">
      <c r="A28" s="1" t="s">
        <v>63</v>
      </c>
      <c r="B28" s="1" t="s">
        <v>63</v>
      </c>
      <c r="C28" s="1" t="s">
        <v>64</v>
      </c>
      <c r="D28" s="36" t="s">
        <v>495</v>
      </c>
      <c r="E28" s="36">
        <v>13366.986000000001</v>
      </c>
      <c r="F28" s="36">
        <v>13254.6572</v>
      </c>
      <c r="G28" s="36"/>
      <c r="H28" s="36">
        <v>3022.62</v>
      </c>
      <c r="I28" s="36">
        <v>3239.1</v>
      </c>
      <c r="J28" s="36">
        <f t="shared" si="6"/>
        <v>4.3851549979818829</v>
      </c>
      <c r="K28" s="36">
        <f t="shared" si="7"/>
        <v>4.0920802692105829</v>
      </c>
      <c r="L28" s="44">
        <v>7.1619985310756862E-2</v>
      </c>
      <c r="M28" s="36">
        <v>2310.4400556640626</v>
      </c>
      <c r="N28" s="36">
        <v>79.45</v>
      </c>
      <c r="O28" s="94">
        <f t="shared" si="0"/>
        <v>0.76438323562474364</v>
      </c>
      <c r="P28" s="36">
        <v>908.84100000000001</v>
      </c>
      <c r="Q28" s="36">
        <f t="shared" si="1"/>
        <v>0.30067987375191063</v>
      </c>
      <c r="R28" s="36">
        <v>549.24800000000005</v>
      </c>
      <c r="S28" s="36">
        <f t="shared" si="2"/>
        <v>0.18171255400943553</v>
      </c>
      <c r="T28" s="36">
        <v>196.84399999999999</v>
      </c>
      <c r="U28" s="36">
        <f t="shared" si="3"/>
        <v>6.5123634462817021E-2</v>
      </c>
      <c r="V28" s="36">
        <v>650.30199999999991</v>
      </c>
      <c r="W28" s="36">
        <v>778</v>
      </c>
      <c r="X28" s="36">
        <f t="shared" si="4"/>
        <v>0.21514513898538351</v>
      </c>
      <c r="Y28" s="36">
        <v>367.32709702556298</v>
      </c>
      <c r="Z28" s="36">
        <v>608.80000000000007</v>
      </c>
      <c r="AA28" s="92">
        <f t="shared" si="5"/>
        <v>0.12152605918890333</v>
      </c>
    </row>
    <row r="29" spans="1:27" x14ac:dyDescent="0.2">
      <c r="A29" s="1" t="s">
        <v>65</v>
      </c>
      <c r="B29" s="1" t="s">
        <v>65</v>
      </c>
      <c r="C29" s="1" t="s">
        <v>66</v>
      </c>
      <c r="D29" s="36" t="s">
        <v>506</v>
      </c>
      <c r="E29" s="36">
        <v>13553.7274</v>
      </c>
      <c r="F29" s="36">
        <v>14343.2274</v>
      </c>
      <c r="G29" s="36"/>
      <c r="H29" s="36">
        <v>4329.9000000000005</v>
      </c>
      <c r="I29" s="36">
        <v>4491.5709999999999</v>
      </c>
      <c r="J29" s="36">
        <f t="shared" si="6"/>
        <v>3.3126001524284621</v>
      </c>
      <c r="K29" s="36">
        <f t="shared" si="7"/>
        <v>3.1933653948696348</v>
      </c>
      <c r="L29" s="44">
        <v>3.7338275710755209E-2</v>
      </c>
      <c r="M29" s="36">
        <v>1160.2999847412111</v>
      </c>
      <c r="N29" s="36">
        <v>21.3</v>
      </c>
      <c r="O29" s="94">
        <f t="shared" si="0"/>
        <v>0.26797385268509921</v>
      </c>
      <c r="P29" s="36">
        <v>0</v>
      </c>
      <c r="Q29" s="36">
        <f t="shared" si="1"/>
        <v>0</v>
      </c>
      <c r="R29" s="36" t="s">
        <v>480</v>
      </c>
      <c r="S29" s="36" t="e">
        <f t="shared" si="2"/>
        <v>#VALUE!</v>
      </c>
      <c r="T29" s="36" t="s">
        <v>480</v>
      </c>
      <c r="U29" s="36" t="e">
        <f t="shared" si="3"/>
        <v>#VALUE!</v>
      </c>
      <c r="V29" s="36">
        <v>810.10000000000014</v>
      </c>
      <c r="W29" s="36">
        <v>903</v>
      </c>
      <c r="X29" s="36">
        <f t="shared" si="4"/>
        <v>0.1870943901706737</v>
      </c>
      <c r="Y29" s="36">
        <v>445.40826848170406</v>
      </c>
      <c r="Z29" s="36">
        <v>557.30000000000007</v>
      </c>
      <c r="AA29" s="92">
        <f t="shared" si="5"/>
        <v>0.102868026624565</v>
      </c>
    </row>
    <row r="30" spans="1:27" x14ac:dyDescent="0.2">
      <c r="A30" s="1" t="s">
        <v>67</v>
      </c>
      <c r="B30" s="1" t="s">
        <v>67</v>
      </c>
      <c r="C30" s="1" t="s">
        <v>68</v>
      </c>
      <c r="D30" s="36" t="s">
        <v>495</v>
      </c>
      <c r="E30" s="36">
        <v>12978.531999999999</v>
      </c>
      <c r="F30" s="36">
        <v>12773.614</v>
      </c>
      <c r="G30" s="36"/>
      <c r="H30" s="36">
        <v>2069.8940000000002</v>
      </c>
      <c r="I30" s="36">
        <v>2201.5</v>
      </c>
      <c r="J30" s="36">
        <f t="shared" si="6"/>
        <v>6.1711440295976496</v>
      </c>
      <c r="K30" s="36">
        <f t="shared" si="7"/>
        <v>5.8022321144674081</v>
      </c>
      <c r="L30" s="44">
        <v>6.3581033618146598E-2</v>
      </c>
      <c r="M30" s="36">
        <v>1826.9869919433593</v>
      </c>
      <c r="N30" s="36">
        <v>90.5</v>
      </c>
      <c r="O30" s="94">
        <f t="shared" si="0"/>
        <v>0.88264760994686642</v>
      </c>
      <c r="P30" s="36">
        <v>804.22299999999996</v>
      </c>
      <c r="Q30" s="36">
        <f t="shared" si="1"/>
        <v>0.38853342248443634</v>
      </c>
      <c r="R30" s="36">
        <v>419.161</v>
      </c>
      <c r="S30" s="36">
        <f t="shared" si="2"/>
        <v>0.20250360646487209</v>
      </c>
      <c r="T30" s="36">
        <v>134.18100000000001</v>
      </c>
      <c r="U30" s="36">
        <f t="shared" si="3"/>
        <v>6.4825058674502167E-2</v>
      </c>
      <c r="V30" s="36">
        <v>518.21699999999998</v>
      </c>
      <c r="W30" s="36">
        <v>749</v>
      </c>
      <c r="X30" s="36">
        <f t="shared" si="4"/>
        <v>0.25035919713763116</v>
      </c>
      <c r="Y30" s="36">
        <v>347.59648759077601</v>
      </c>
      <c r="Z30" s="36">
        <v>523.6</v>
      </c>
      <c r="AA30" s="92">
        <f t="shared" si="5"/>
        <v>0.16792960779188498</v>
      </c>
    </row>
    <row r="31" spans="1:27" x14ac:dyDescent="0.2">
      <c r="A31" s="1" t="s">
        <v>69</v>
      </c>
      <c r="B31" s="1" t="s">
        <v>69</v>
      </c>
      <c r="C31" s="1" t="s">
        <v>70</v>
      </c>
      <c r="D31" s="36" t="s">
        <v>495</v>
      </c>
      <c r="E31" s="36">
        <v>12412.0106</v>
      </c>
      <c r="F31" s="36">
        <v>11715.847599999999</v>
      </c>
      <c r="G31" s="36"/>
      <c r="H31" s="36">
        <v>1172.3630000000001</v>
      </c>
      <c r="I31" s="36">
        <v>1282.5710000000001</v>
      </c>
      <c r="J31" s="36">
        <f t="shared" si="6"/>
        <v>9.9933617829972441</v>
      </c>
      <c r="K31" s="36">
        <f t="shared" si="7"/>
        <v>9.1346581202911938</v>
      </c>
      <c r="L31" s="44">
        <v>9.4005013805451121E-2</v>
      </c>
      <c r="M31" s="36">
        <v>1016.0799910888672</v>
      </c>
      <c r="N31" s="36">
        <v>89.063000000000002</v>
      </c>
      <c r="O31" s="94">
        <f t="shared" si="0"/>
        <v>0.86669401123104972</v>
      </c>
      <c r="P31" s="36">
        <v>202.74599999999998</v>
      </c>
      <c r="Q31" s="36">
        <f t="shared" si="1"/>
        <v>0.17293790404507817</v>
      </c>
      <c r="R31" s="36" t="s">
        <v>480</v>
      </c>
      <c r="S31" s="36" t="e">
        <f t="shared" si="2"/>
        <v>#VALUE!</v>
      </c>
      <c r="T31" s="36" t="s">
        <v>480</v>
      </c>
      <c r="U31" s="36" t="e">
        <f t="shared" si="3"/>
        <v>#VALUE!</v>
      </c>
      <c r="V31" s="36">
        <v>497.34900000000005</v>
      </c>
      <c r="W31" s="36">
        <v>591.66700000000003</v>
      </c>
      <c r="X31" s="36">
        <f t="shared" si="4"/>
        <v>0.42422782022291733</v>
      </c>
      <c r="Y31" s="36">
        <v>334.11229267563596</v>
      </c>
      <c r="Z31" s="36">
        <v>429.33500000000004</v>
      </c>
      <c r="AA31" s="92">
        <f t="shared" si="5"/>
        <v>0.28499047878143197</v>
      </c>
    </row>
    <row r="32" spans="1:27" x14ac:dyDescent="0.2">
      <c r="A32" s="1" t="s">
        <v>71</v>
      </c>
      <c r="B32" s="1" t="s">
        <v>71</v>
      </c>
      <c r="C32" s="1" t="s">
        <v>72</v>
      </c>
      <c r="D32" s="36" t="s">
        <v>495</v>
      </c>
      <c r="E32" s="36">
        <v>12161.8995</v>
      </c>
      <c r="F32" s="36">
        <v>18277.499500000002</v>
      </c>
      <c r="G32" s="36"/>
      <c r="H32" s="36">
        <v>2174.3449999999998</v>
      </c>
      <c r="I32" s="36">
        <v>4355.393</v>
      </c>
      <c r="J32" s="36">
        <f t="shared" si="6"/>
        <v>8.405979501872979</v>
      </c>
      <c r="K32" s="36">
        <f t="shared" si="7"/>
        <v>4.1965213012924441</v>
      </c>
      <c r="L32" s="44">
        <v>1.003082767454107</v>
      </c>
      <c r="M32" s="36">
        <v>895.99100952148433</v>
      </c>
      <c r="N32" s="36">
        <v>41.5</v>
      </c>
      <c r="O32" s="94">
        <f t="shared" si="0"/>
        <v>0.4120739852790079</v>
      </c>
      <c r="P32" s="36">
        <v>153.334</v>
      </c>
      <c r="Q32" s="36">
        <f t="shared" si="1"/>
        <v>7.0519627749966091E-2</v>
      </c>
      <c r="R32" s="36">
        <v>118.449</v>
      </c>
      <c r="S32" s="36">
        <f t="shared" si="2"/>
        <v>5.4475715675295321E-2</v>
      </c>
      <c r="T32" s="36">
        <v>120.17400000000001</v>
      </c>
      <c r="U32" s="36">
        <f t="shared" si="3"/>
        <v>5.5269058038167826E-2</v>
      </c>
      <c r="V32" s="36">
        <v>748.41300000000001</v>
      </c>
      <c r="W32" s="36">
        <v>1565</v>
      </c>
      <c r="X32" s="36">
        <f t="shared" si="4"/>
        <v>0.34420158714463439</v>
      </c>
      <c r="Y32" s="36">
        <v>260.79930813918901</v>
      </c>
      <c r="Z32" s="36">
        <v>771.38900000000001</v>
      </c>
      <c r="AA32" s="92">
        <f t="shared" si="5"/>
        <v>0.11994384890125027</v>
      </c>
    </row>
    <row r="33" spans="1:27" x14ac:dyDescent="0.2">
      <c r="A33" s="1" t="s">
        <v>73</v>
      </c>
      <c r="B33" s="1" t="s">
        <v>73</v>
      </c>
      <c r="C33" s="1" t="s">
        <v>74</v>
      </c>
      <c r="D33" s="36" t="s">
        <v>505</v>
      </c>
      <c r="E33" s="36">
        <v>11921.111500000001</v>
      </c>
      <c r="F33" s="36">
        <v>14628.111500000001</v>
      </c>
      <c r="G33" s="36"/>
      <c r="H33" s="36">
        <v>4827</v>
      </c>
      <c r="I33" s="36">
        <v>4770.0380000000005</v>
      </c>
      <c r="J33" s="36">
        <f t="shared" si="6"/>
        <v>3.0304767971825153</v>
      </c>
      <c r="K33" s="36">
        <f t="shared" si="7"/>
        <v>3.066665611468923</v>
      </c>
      <c r="L33" s="44">
        <v>-1.180070437124503E-2</v>
      </c>
      <c r="M33" s="36">
        <v>3803</v>
      </c>
      <c r="N33" s="36">
        <v>83.521000000000001</v>
      </c>
      <c r="O33" s="94">
        <f t="shared" si="0"/>
        <v>0.78785995442303713</v>
      </c>
      <c r="P33" s="36">
        <v>957</v>
      </c>
      <c r="Q33" s="36">
        <f t="shared" si="1"/>
        <v>0.19825978868862648</v>
      </c>
      <c r="R33" s="36">
        <v>1593</v>
      </c>
      <c r="S33" s="36">
        <f t="shared" si="2"/>
        <v>0.33001864512119328</v>
      </c>
      <c r="T33" s="36">
        <v>578</v>
      </c>
      <c r="U33" s="36">
        <f t="shared" si="3"/>
        <v>0.11974311166355915</v>
      </c>
      <c r="V33" s="36">
        <v>1276</v>
      </c>
      <c r="W33" s="36">
        <v>2019.2670000000001</v>
      </c>
      <c r="X33" s="36">
        <f t="shared" si="4"/>
        <v>0.26434638491816864</v>
      </c>
      <c r="Y33" s="36">
        <v>412.36329172576399</v>
      </c>
      <c r="Z33" s="36">
        <v>1047.7170000000001</v>
      </c>
      <c r="AA33" s="92">
        <f t="shared" si="5"/>
        <v>8.5428483887666037E-2</v>
      </c>
    </row>
    <row r="34" spans="1:27" x14ac:dyDescent="0.2">
      <c r="A34" s="1" t="s">
        <v>75</v>
      </c>
      <c r="B34" s="1" t="s">
        <v>75</v>
      </c>
      <c r="C34" s="1" t="s">
        <v>76</v>
      </c>
      <c r="D34" s="36" t="s">
        <v>506</v>
      </c>
      <c r="E34" s="36">
        <v>11691.1903</v>
      </c>
      <c r="F34" s="36">
        <v>11659.7503</v>
      </c>
      <c r="G34" s="36"/>
      <c r="H34" s="36">
        <v>1536.6029999999998</v>
      </c>
      <c r="I34" s="36">
        <v>1642.25</v>
      </c>
      <c r="J34" s="36">
        <f t="shared" si="6"/>
        <v>7.5880043836957238</v>
      </c>
      <c r="K34" s="36">
        <f t="shared" si="7"/>
        <v>7.0998631755213886</v>
      </c>
      <c r="L34" s="44">
        <v>6.8753607795897898E-2</v>
      </c>
      <c r="M34" s="36">
        <v>662.96098620605471</v>
      </c>
      <c r="N34" s="36">
        <v>42.582999999999998</v>
      </c>
      <c r="O34" s="94">
        <f t="shared" si="0"/>
        <v>0.43144584919205209</v>
      </c>
      <c r="P34" s="36">
        <v>90.339999999999989</v>
      </c>
      <c r="Q34" s="36">
        <f t="shared" si="1"/>
        <v>5.8792023704235905E-2</v>
      </c>
      <c r="R34" s="36" t="s">
        <v>480</v>
      </c>
      <c r="S34" s="36" t="e">
        <f t="shared" si="2"/>
        <v>#VALUE!</v>
      </c>
      <c r="T34" s="36" t="s">
        <v>480</v>
      </c>
      <c r="U34" s="36" t="e">
        <f t="shared" si="3"/>
        <v>#VALUE!</v>
      </c>
      <c r="V34" s="36">
        <v>542.40800000000002</v>
      </c>
      <c r="W34" s="36">
        <v>568.83299999999997</v>
      </c>
      <c r="X34" s="36">
        <f t="shared" si="4"/>
        <v>0.35299163154048252</v>
      </c>
      <c r="Y34" s="36">
        <v>282.15797000000003</v>
      </c>
      <c r="Z34" s="36">
        <v>310.75</v>
      </c>
      <c r="AA34" s="92">
        <f t="shared" si="5"/>
        <v>0.18362450808699454</v>
      </c>
    </row>
    <row r="35" spans="1:27" x14ac:dyDescent="0.2">
      <c r="A35" s="1" t="s">
        <v>77</v>
      </c>
      <c r="B35" s="1" t="s">
        <v>77</v>
      </c>
      <c r="C35" s="1" t="s">
        <v>78</v>
      </c>
      <c r="D35" s="36" t="s">
        <v>506</v>
      </c>
      <c r="E35" s="36">
        <v>11146.956</v>
      </c>
      <c r="F35" s="36">
        <v>13353.356</v>
      </c>
      <c r="G35" s="36"/>
      <c r="H35" s="36">
        <v>7841.5</v>
      </c>
      <c r="I35" s="36">
        <v>8247.7070000000003</v>
      </c>
      <c r="J35" s="36">
        <f t="shared" si="6"/>
        <v>1.7029083721226805</v>
      </c>
      <c r="K35" s="36">
        <f t="shared" si="7"/>
        <v>1.6190386006680402</v>
      </c>
      <c r="L35" s="44">
        <v>5.1802206210546542E-2</v>
      </c>
      <c r="M35" s="36">
        <v>3531.9999511718752</v>
      </c>
      <c r="N35" s="36">
        <v>45.9</v>
      </c>
      <c r="O35" s="94">
        <f t="shared" si="0"/>
        <v>0.45042401978854496</v>
      </c>
      <c r="P35" s="36">
        <v>0</v>
      </c>
      <c r="Q35" s="36">
        <f t="shared" si="1"/>
        <v>0</v>
      </c>
      <c r="R35" s="36" t="s">
        <v>480</v>
      </c>
      <c r="S35" s="36" t="e">
        <f t="shared" si="2"/>
        <v>#VALUE!</v>
      </c>
      <c r="T35" s="36">
        <v>166.3</v>
      </c>
      <c r="U35" s="36">
        <f t="shared" si="3"/>
        <v>2.120767710259517E-2</v>
      </c>
      <c r="V35" s="36">
        <v>2272.1</v>
      </c>
      <c r="W35" s="36">
        <v>2256.143</v>
      </c>
      <c r="X35" s="36">
        <f t="shared" si="4"/>
        <v>0.2897532359880125</v>
      </c>
      <c r="Y35" s="36">
        <v>884.5</v>
      </c>
      <c r="Z35" s="36">
        <v>1348.825</v>
      </c>
      <c r="AA35" s="92">
        <f t="shared" si="5"/>
        <v>0.11279729643563094</v>
      </c>
    </row>
    <row r="36" spans="1:27" x14ac:dyDescent="0.2">
      <c r="A36" s="1" t="s">
        <v>79</v>
      </c>
      <c r="B36" s="1" t="s">
        <v>79</v>
      </c>
      <c r="C36" s="1" t="s">
        <v>80</v>
      </c>
      <c r="D36" s="36" t="s">
        <v>495</v>
      </c>
      <c r="E36" s="36">
        <v>10263.557500000001</v>
      </c>
      <c r="F36" s="36">
        <v>10635.886500000001</v>
      </c>
      <c r="G36" s="36"/>
      <c r="H36" s="36">
        <v>1235.683</v>
      </c>
      <c r="I36" s="36">
        <v>1329.231</v>
      </c>
      <c r="J36" s="36">
        <f t="shared" si="6"/>
        <v>8.6072936991121516</v>
      </c>
      <c r="K36" s="36">
        <f t="shared" si="7"/>
        <v>8.0015335934837513</v>
      </c>
      <c r="L36" s="44">
        <v>7.5705500520764524E-2</v>
      </c>
      <c r="M36" s="36">
        <v>904.73300866699219</v>
      </c>
      <c r="N36" s="36">
        <v>78.055999999999997</v>
      </c>
      <c r="O36" s="94">
        <f t="shared" si="0"/>
        <v>0.73217241692812174</v>
      </c>
      <c r="P36" s="36">
        <v>236.059</v>
      </c>
      <c r="Q36" s="36">
        <f t="shared" si="1"/>
        <v>0.19103524123905566</v>
      </c>
      <c r="R36" s="36">
        <v>372.94600000000003</v>
      </c>
      <c r="S36" s="36">
        <f t="shared" si="2"/>
        <v>0.30181365285433243</v>
      </c>
      <c r="T36" s="36">
        <v>145.06700000000001</v>
      </c>
      <c r="U36" s="36">
        <f t="shared" si="3"/>
        <v>0.11739823239455427</v>
      </c>
      <c r="V36" s="36">
        <v>170.774</v>
      </c>
      <c r="W36" s="36">
        <v>372.6</v>
      </c>
      <c r="X36" s="36">
        <f t="shared" si="4"/>
        <v>0.1382021117066432</v>
      </c>
      <c r="Y36" s="36">
        <v>48.873303467433999</v>
      </c>
      <c r="Z36" s="36">
        <v>217.095</v>
      </c>
      <c r="AA36" s="92">
        <f t="shared" si="5"/>
        <v>3.955165157037363E-2</v>
      </c>
    </row>
    <row r="37" spans="1:27" x14ac:dyDescent="0.2">
      <c r="A37" s="1" t="s">
        <v>81</v>
      </c>
      <c r="B37" s="1" t="s">
        <v>81</v>
      </c>
      <c r="C37" s="1" t="s">
        <v>82</v>
      </c>
      <c r="D37" s="36" t="s">
        <v>506</v>
      </c>
      <c r="E37" s="36">
        <v>10068.413699999999</v>
      </c>
      <c r="F37" s="36">
        <v>10049.311299999999</v>
      </c>
      <c r="G37" s="36"/>
      <c r="H37" s="36">
        <v>790.56539690225225</v>
      </c>
      <c r="I37" s="36">
        <v>1373.425</v>
      </c>
      <c r="J37" s="36">
        <f t="shared" si="6"/>
        <v>12.711549657216436</v>
      </c>
      <c r="K37" s="36">
        <f t="shared" si="7"/>
        <v>7.3169712943917578</v>
      </c>
      <c r="L37" s="44">
        <v>0.73726930799352219</v>
      </c>
      <c r="M37" s="36">
        <v>375.64298104046151</v>
      </c>
      <c r="N37" s="36">
        <v>57.4</v>
      </c>
      <c r="O37" s="94">
        <f t="shared" si="0"/>
        <v>0.47515737788724272</v>
      </c>
      <c r="P37" s="36">
        <v>0</v>
      </c>
      <c r="Q37" s="36">
        <f t="shared" si="1"/>
        <v>0</v>
      </c>
      <c r="R37" s="36">
        <v>76.995211344008382</v>
      </c>
      <c r="S37" s="36">
        <f t="shared" si="2"/>
        <v>9.7392589715798408E-2</v>
      </c>
      <c r="T37" s="36">
        <v>47.989678864420718</v>
      </c>
      <c r="U37" s="36">
        <f t="shared" si="3"/>
        <v>6.0702984284998117E-2</v>
      </c>
      <c r="V37" s="36">
        <v>266.81505779650513</v>
      </c>
      <c r="W37" s="36">
        <v>498.81</v>
      </c>
      <c r="X37" s="36">
        <f t="shared" si="4"/>
        <v>0.3374990340356307</v>
      </c>
      <c r="Y37" s="36">
        <v>149.9999767353207</v>
      </c>
      <c r="Z37" s="36">
        <v>349.94299999999998</v>
      </c>
      <c r="AA37" s="92">
        <f t="shared" si="5"/>
        <v>0.1897375945406666</v>
      </c>
    </row>
    <row r="38" spans="1:27" x14ac:dyDescent="0.2">
      <c r="A38" s="1" t="s">
        <v>83</v>
      </c>
      <c r="B38" s="1" t="s">
        <v>83</v>
      </c>
      <c r="C38" s="1" t="s">
        <v>84</v>
      </c>
      <c r="D38" s="36" t="s">
        <v>495</v>
      </c>
      <c r="E38" s="36">
        <v>9184.6566000000003</v>
      </c>
      <c r="F38" s="36">
        <v>9553.6566000000003</v>
      </c>
      <c r="G38" s="36"/>
      <c r="H38" s="36">
        <v>1106.8</v>
      </c>
      <c r="I38" s="36">
        <v>1480.6469999999999</v>
      </c>
      <c r="J38" s="36">
        <f t="shared" si="6"/>
        <v>8.6317822551499823</v>
      </c>
      <c r="K38" s="36">
        <f t="shared" si="7"/>
        <v>6.4523526539411495</v>
      </c>
      <c r="L38" s="44">
        <v>0.33777285869172391</v>
      </c>
      <c r="M38" s="36">
        <v>737.9</v>
      </c>
      <c r="N38" s="36">
        <v>74.016999999999996</v>
      </c>
      <c r="O38" s="94">
        <f t="shared" si="0"/>
        <v>0.66669678352005779</v>
      </c>
      <c r="P38" s="36">
        <v>380.29999999999995</v>
      </c>
      <c r="Q38" s="36">
        <f t="shared" si="1"/>
        <v>0.3436031803397181</v>
      </c>
      <c r="R38" s="36">
        <v>314</v>
      </c>
      <c r="S38" s="36">
        <f t="shared" si="2"/>
        <v>0.28370075894470548</v>
      </c>
      <c r="T38" s="36">
        <v>157.30000000000001</v>
      </c>
      <c r="U38" s="36">
        <f t="shared" si="3"/>
        <v>0.14212143115287315</v>
      </c>
      <c r="V38" s="36">
        <v>68.100000000000009</v>
      </c>
      <c r="W38" s="36">
        <v>323.16000000000003</v>
      </c>
      <c r="X38" s="36">
        <f t="shared" si="4"/>
        <v>6.1528731478135174E-2</v>
      </c>
      <c r="Y38" s="36">
        <v>-50</v>
      </c>
      <c r="Z38" s="36">
        <v>133.304</v>
      </c>
      <c r="AA38" s="92">
        <f t="shared" si="5"/>
        <v>-4.517528008673654E-2</v>
      </c>
    </row>
    <row r="39" spans="1:27" x14ac:dyDescent="0.2">
      <c r="A39" s="1" t="s">
        <v>85</v>
      </c>
      <c r="B39" s="1" t="s">
        <v>85</v>
      </c>
      <c r="C39" s="1" t="s">
        <v>86</v>
      </c>
      <c r="D39" s="36" t="s">
        <v>495</v>
      </c>
      <c r="E39" s="36">
        <v>9193.2610000000004</v>
      </c>
      <c r="F39" s="36">
        <v>11155.011</v>
      </c>
      <c r="G39" s="36"/>
      <c r="H39" s="36">
        <v>2815.241</v>
      </c>
      <c r="I39" s="36">
        <v>2896.0419999999999</v>
      </c>
      <c r="J39" s="36">
        <f t="shared" si="6"/>
        <v>3.9623645009432589</v>
      </c>
      <c r="K39" s="36">
        <f t="shared" si="7"/>
        <v>3.8518125773037823</v>
      </c>
      <c r="L39" s="44">
        <v>2.8701272821758383E-2</v>
      </c>
      <c r="M39" s="36">
        <v>1863.8300090332032</v>
      </c>
      <c r="N39" s="36">
        <v>72.183000000000007</v>
      </c>
      <c r="O39" s="94">
        <f t="shared" si="0"/>
        <v>0.66204989520726754</v>
      </c>
      <c r="P39" s="36">
        <v>323.46100000000001</v>
      </c>
      <c r="Q39" s="36">
        <f t="shared" si="1"/>
        <v>0.11489638009676614</v>
      </c>
      <c r="R39" s="36">
        <v>529.38099999999997</v>
      </c>
      <c r="S39" s="36">
        <f t="shared" si="2"/>
        <v>0.18804109488317342</v>
      </c>
      <c r="T39" s="36">
        <v>205.31299999999999</v>
      </c>
      <c r="U39" s="36">
        <f t="shared" si="3"/>
        <v>7.2929102694938019E-2</v>
      </c>
      <c r="V39" s="36">
        <v>991.54299999999989</v>
      </c>
      <c r="W39" s="36">
        <v>1070.75</v>
      </c>
      <c r="X39" s="36">
        <f t="shared" si="4"/>
        <v>0.35220537069472913</v>
      </c>
      <c r="Y39" s="36">
        <v>279.654731196885</v>
      </c>
      <c r="Z39" s="36">
        <v>728.4</v>
      </c>
      <c r="AA39" s="92">
        <f t="shared" si="5"/>
        <v>9.9335982673200984E-2</v>
      </c>
    </row>
    <row r="40" spans="1:27" x14ac:dyDescent="0.2">
      <c r="A40" s="1" t="s">
        <v>87</v>
      </c>
      <c r="B40" s="1" t="s">
        <v>87</v>
      </c>
      <c r="C40" s="1" t="s">
        <v>88</v>
      </c>
      <c r="D40" s="36" t="s">
        <v>495</v>
      </c>
      <c r="E40" s="36">
        <v>8905.6998000000003</v>
      </c>
      <c r="F40" s="36">
        <v>8730.4277999999995</v>
      </c>
      <c r="G40" s="36"/>
      <c r="H40" s="36">
        <v>1035.461</v>
      </c>
      <c r="I40" s="36">
        <v>1245.01</v>
      </c>
      <c r="J40" s="36">
        <f t="shared" si="6"/>
        <v>8.4314404888257499</v>
      </c>
      <c r="K40" s="36">
        <f t="shared" si="7"/>
        <v>7.0123354832491298</v>
      </c>
      <c r="L40" s="44">
        <v>0.20237266299744738</v>
      </c>
      <c r="M40" s="36">
        <v>648.36900695800773</v>
      </c>
      <c r="N40" s="36">
        <v>64.697000000000003</v>
      </c>
      <c r="O40" s="94">
        <f t="shared" si="0"/>
        <v>0.62616458462270208</v>
      </c>
      <c r="P40" s="36">
        <v>150.583</v>
      </c>
      <c r="Q40" s="36">
        <f t="shared" si="1"/>
        <v>0.14542604694913666</v>
      </c>
      <c r="R40" s="36">
        <v>269.78100000000001</v>
      </c>
      <c r="S40" s="36">
        <f t="shared" si="2"/>
        <v>0.26054192287300054</v>
      </c>
      <c r="T40" s="36">
        <v>122.119</v>
      </c>
      <c r="U40" s="36">
        <f t="shared" si="3"/>
        <v>0.11793684165796683</v>
      </c>
      <c r="V40" s="36">
        <v>114.41199999999999</v>
      </c>
      <c r="W40" s="36">
        <v>301.96199999999999</v>
      </c>
      <c r="X40" s="36">
        <f t="shared" si="4"/>
        <v>0.11049378006511108</v>
      </c>
      <c r="Y40" s="36">
        <v>46.960708818636007</v>
      </c>
      <c r="Z40" s="36">
        <v>188.41400000000002</v>
      </c>
      <c r="AA40" s="92">
        <f t="shared" si="5"/>
        <v>4.5352465055309668E-2</v>
      </c>
    </row>
    <row r="41" spans="1:27" x14ac:dyDescent="0.2">
      <c r="A41" s="1" t="s">
        <v>89</v>
      </c>
      <c r="B41" s="1" t="s">
        <v>89</v>
      </c>
      <c r="C41" s="1" t="s">
        <v>90</v>
      </c>
      <c r="D41" s="36" t="s">
        <v>505</v>
      </c>
      <c r="E41" s="36">
        <v>8352.4141999999993</v>
      </c>
      <c r="F41" s="36">
        <v>7440.2691999999997</v>
      </c>
      <c r="G41" s="36"/>
      <c r="H41" s="36">
        <v>992.76900000000001</v>
      </c>
      <c r="I41" s="36">
        <v>1052.4590000000001</v>
      </c>
      <c r="J41" s="36">
        <f t="shared" si="6"/>
        <v>7.494461652207109</v>
      </c>
      <c r="K41" s="36">
        <f t="shared" si="7"/>
        <v>7.0694147705516315</v>
      </c>
      <c r="L41" s="44">
        <v>6.0124762155143952E-2</v>
      </c>
      <c r="M41" s="36">
        <v>864.88000952148434</v>
      </c>
      <c r="N41" s="36">
        <v>86.718000000000004</v>
      </c>
      <c r="O41" s="94">
        <f t="shared" si="0"/>
        <v>0.87117950854779347</v>
      </c>
      <c r="P41" s="36">
        <v>334.14799999999997</v>
      </c>
      <c r="Q41" s="36">
        <f t="shared" si="1"/>
        <v>0.33658182316329377</v>
      </c>
      <c r="R41" s="36">
        <v>517.44600000000003</v>
      </c>
      <c r="S41" s="36">
        <f t="shared" si="2"/>
        <v>0.52121490497789513</v>
      </c>
      <c r="T41" s="36">
        <v>102.871</v>
      </c>
      <c r="U41" s="36">
        <f t="shared" si="3"/>
        <v>0.10362027823189483</v>
      </c>
      <c r="V41" s="36">
        <v>-123.949</v>
      </c>
      <c r="W41" s="36">
        <v>17.222000000000001</v>
      </c>
      <c r="X41" s="36">
        <f t="shared" si="4"/>
        <v>-0.12485180339031537</v>
      </c>
      <c r="Y41" s="36">
        <v>-146.929</v>
      </c>
      <c r="Z41" s="36">
        <v>-13.881</v>
      </c>
      <c r="AA41" s="92">
        <f t="shared" si="5"/>
        <v>-0.14799918208566143</v>
      </c>
    </row>
    <row r="42" spans="1:27" x14ac:dyDescent="0.2">
      <c r="A42" s="1" t="s">
        <v>91</v>
      </c>
      <c r="B42" s="1" t="s">
        <v>91</v>
      </c>
      <c r="C42" s="1" t="s">
        <v>92</v>
      </c>
      <c r="D42" s="36" t="s">
        <v>495</v>
      </c>
      <c r="E42" s="36">
        <v>8104.8091999999997</v>
      </c>
      <c r="F42" s="36">
        <v>7952.1031999999996</v>
      </c>
      <c r="G42" s="36"/>
      <c r="H42" s="36">
        <v>891.15700000000004</v>
      </c>
      <c r="I42" s="36">
        <v>1005.667</v>
      </c>
      <c r="J42" s="36">
        <f t="shared" si="6"/>
        <v>8.9233470645464266</v>
      </c>
      <c r="K42" s="36">
        <f t="shared" si="7"/>
        <v>7.9072925729888714</v>
      </c>
      <c r="L42" s="44">
        <v>0.12849587670859353</v>
      </c>
      <c r="M42" s="36">
        <v>422.93600115966797</v>
      </c>
      <c r="N42" s="36">
        <v>51.216999999999999</v>
      </c>
      <c r="O42" s="94">
        <f t="shared" si="0"/>
        <v>0.47459202044047005</v>
      </c>
      <c r="P42" s="36">
        <v>47.323999999999998</v>
      </c>
      <c r="Q42" s="36">
        <f t="shared" si="1"/>
        <v>5.3103998509802422E-2</v>
      </c>
      <c r="R42" s="36" t="s">
        <v>480</v>
      </c>
      <c r="S42" s="36" t="e">
        <f t="shared" si="2"/>
        <v>#VALUE!</v>
      </c>
      <c r="T42" s="36" t="s">
        <v>480</v>
      </c>
      <c r="U42" s="36" t="e">
        <f t="shared" si="3"/>
        <v>#VALUE!</v>
      </c>
      <c r="V42" s="36">
        <v>222.82000000000002</v>
      </c>
      <c r="W42" s="36">
        <v>297.92500000000001</v>
      </c>
      <c r="X42" s="36">
        <f t="shared" si="4"/>
        <v>0.25003450570438207</v>
      </c>
      <c r="Y42" s="36">
        <v>145.27799871199099</v>
      </c>
      <c r="Z42" s="36">
        <v>206.56300000000002</v>
      </c>
      <c r="AA42" s="92">
        <f t="shared" si="5"/>
        <v>0.16302177810642904</v>
      </c>
    </row>
    <row r="43" spans="1:27" x14ac:dyDescent="0.2">
      <c r="A43" s="1" t="s">
        <v>93</v>
      </c>
      <c r="B43" s="1" t="s">
        <v>93</v>
      </c>
      <c r="C43" s="1" t="s">
        <v>94</v>
      </c>
      <c r="D43" s="36" t="s">
        <v>506</v>
      </c>
      <c r="E43" s="36">
        <v>8005.7865000000002</v>
      </c>
      <c r="F43" s="36">
        <v>10399.2865</v>
      </c>
      <c r="G43" s="36"/>
      <c r="H43" s="36">
        <v>5643.5</v>
      </c>
      <c r="I43" s="36">
        <v>5758.5690000000004</v>
      </c>
      <c r="J43" s="36">
        <f t="shared" si="6"/>
        <v>1.8427016036147781</v>
      </c>
      <c r="K43" s="36">
        <f t="shared" si="7"/>
        <v>1.8058803324228641</v>
      </c>
      <c r="L43" s="44">
        <v>2.0389651811818954E-2</v>
      </c>
      <c r="M43" s="36">
        <v>2280.8999999999996</v>
      </c>
      <c r="N43" s="36">
        <v>40.567</v>
      </c>
      <c r="O43" s="94">
        <f t="shared" si="0"/>
        <v>0.4041640825728714</v>
      </c>
      <c r="P43" s="36">
        <v>0</v>
      </c>
      <c r="Q43" s="36">
        <f t="shared" si="1"/>
        <v>0</v>
      </c>
      <c r="R43" s="36" t="s">
        <v>480</v>
      </c>
      <c r="S43" s="36" t="e">
        <f t="shared" si="2"/>
        <v>#VALUE!</v>
      </c>
      <c r="T43" s="36" t="s">
        <v>480</v>
      </c>
      <c r="U43" s="36" t="e">
        <f t="shared" si="3"/>
        <v>#VALUE!</v>
      </c>
      <c r="V43" s="36">
        <v>1359.4</v>
      </c>
      <c r="W43" s="36">
        <v>1420.375</v>
      </c>
      <c r="X43" s="36">
        <f t="shared" si="4"/>
        <v>0.24087888721538053</v>
      </c>
      <c r="Y43" s="36">
        <v>852.35</v>
      </c>
      <c r="Z43" s="36">
        <v>860.87900000000002</v>
      </c>
      <c r="AA43" s="92">
        <f t="shared" si="5"/>
        <v>0.15103216089306282</v>
      </c>
    </row>
    <row r="44" spans="1:27" x14ac:dyDescent="0.2">
      <c r="A44" s="1" t="s">
        <v>95</v>
      </c>
      <c r="B44" s="1" t="s">
        <v>95</v>
      </c>
      <c r="C44" s="1" t="s">
        <v>96</v>
      </c>
      <c r="D44" s="36" t="s">
        <v>506</v>
      </c>
      <c r="E44" s="36">
        <v>7756.0488999999998</v>
      </c>
      <c r="F44" s="36">
        <v>9911.8019000000004</v>
      </c>
      <c r="G44" s="36"/>
      <c r="H44" s="36">
        <v>1381.0119999999999</v>
      </c>
      <c r="I44" s="36">
        <v>1551.74</v>
      </c>
      <c r="J44" s="36">
        <f t="shared" si="6"/>
        <v>7.1772018635609252</v>
      </c>
      <c r="K44" s="36">
        <f t="shared" si="7"/>
        <v>6.3875403740317322</v>
      </c>
      <c r="L44" s="44">
        <v>0.12362528348776114</v>
      </c>
      <c r="M44" s="36">
        <v>1037.137987915039</v>
      </c>
      <c r="N44" s="36">
        <v>64.7</v>
      </c>
      <c r="O44" s="94">
        <f t="shared" si="0"/>
        <v>0.75099853434657993</v>
      </c>
      <c r="P44" s="36">
        <v>0</v>
      </c>
      <c r="Q44" s="36">
        <f t="shared" si="1"/>
        <v>0</v>
      </c>
      <c r="R44" s="36">
        <v>0</v>
      </c>
      <c r="S44" s="36">
        <f t="shared" si="2"/>
        <v>0</v>
      </c>
      <c r="T44" s="36" t="s">
        <v>480</v>
      </c>
      <c r="U44" s="36" t="e">
        <f t="shared" si="3"/>
        <v>#VALUE!</v>
      </c>
      <c r="V44" s="36">
        <v>541.74800000000005</v>
      </c>
      <c r="W44" s="36">
        <v>659.16700000000003</v>
      </c>
      <c r="X44" s="36">
        <f t="shared" si="4"/>
        <v>0.3922833400433885</v>
      </c>
      <c r="Y44" s="36">
        <v>160.82074499958901</v>
      </c>
      <c r="Z44" s="36">
        <v>378.98200000000003</v>
      </c>
      <c r="AA44" s="92">
        <f t="shared" si="5"/>
        <v>0.11645137406451864</v>
      </c>
    </row>
    <row r="45" spans="1:27" x14ac:dyDescent="0.2">
      <c r="A45" s="1" t="s">
        <v>97</v>
      </c>
      <c r="B45" s="1" t="s">
        <v>97</v>
      </c>
      <c r="C45" s="1" t="s">
        <v>98</v>
      </c>
      <c r="D45" s="36" t="s">
        <v>495</v>
      </c>
      <c r="E45" s="36">
        <v>7426.6350000000002</v>
      </c>
      <c r="F45" s="36">
        <v>7407.2659999999996</v>
      </c>
      <c r="G45" s="36"/>
      <c r="H45" s="36">
        <v>498.02800000000002</v>
      </c>
      <c r="I45" s="36">
        <v>621.76</v>
      </c>
      <c r="J45" s="36">
        <f t="shared" si="6"/>
        <v>14.87319186873027</v>
      </c>
      <c r="K45" s="36">
        <f t="shared" si="7"/>
        <v>11.913384585692228</v>
      </c>
      <c r="L45" s="44">
        <v>0.24844386259407103</v>
      </c>
      <c r="M45" s="36">
        <v>416.48600439453128</v>
      </c>
      <c r="N45" s="36">
        <v>82.850000000000009</v>
      </c>
      <c r="O45" s="94">
        <f t="shared" si="0"/>
        <v>0.83627025868933325</v>
      </c>
      <c r="P45" s="36">
        <v>30.43</v>
      </c>
      <c r="Q45" s="36">
        <f t="shared" si="1"/>
        <v>6.1100982274089007E-2</v>
      </c>
      <c r="R45" s="36">
        <v>150.512</v>
      </c>
      <c r="S45" s="36">
        <f t="shared" si="2"/>
        <v>0.30221593966604288</v>
      </c>
      <c r="T45" s="36">
        <v>91.647000000000006</v>
      </c>
      <c r="U45" s="36">
        <f t="shared" si="3"/>
        <v>0.18401977398861108</v>
      </c>
      <c r="V45" s="36">
        <v>148.13299999999998</v>
      </c>
      <c r="W45" s="36">
        <v>254.15200000000002</v>
      </c>
      <c r="X45" s="36">
        <f t="shared" si="4"/>
        <v>0.29743909980964922</v>
      </c>
      <c r="Y45" s="36">
        <v>104.562799698118</v>
      </c>
      <c r="Z45" s="36">
        <v>171.12</v>
      </c>
      <c r="AA45" s="92">
        <f t="shared" si="5"/>
        <v>0.20995365661793713</v>
      </c>
    </row>
    <row r="46" spans="1:27" x14ac:dyDescent="0.2">
      <c r="A46" s="1" t="s">
        <v>99</v>
      </c>
      <c r="B46" s="1" t="s">
        <v>99</v>
      </c>
      <c r="C46" s="1" t="s">
        <v>100</v>
      </c>
      <c r="D46" s="36" t="s">
        <v>495</v>
      </c>
      <c r="E46" s="36">
        <v>7408.9178000000002</v>
      </c>
      <c r="F46" s="36">
        <v>9247.8755000000001</v>
      </c>
      <c r="G46" s="36"/>
      <c r="H46" s="36">
        <v>2273.2000000000003</v>
      </c>
      <c r="I46" s="36">
        <v>2275</v>
      </c>
      <c r="J46" s="36">
        <f t="shared" si="6"/>
        <v>4.0682190304416679</v>
      </c>
      <c r="K46" s="36">
        <f t="shared" si="7"/>
        <v>4.0650002197802202</v>
      </c>
      <c r="L46" s="44">
        <v>7.9183529825788135E-4</v>
      </c>
      <c r="M46" s="36">
        <v>1091.2</v>
      </c>
      <c r="N46" s="36">
        <v>49.633000000000003</v>
      </c>
      <c r="O46" s="94">
        <f t="shared" si="0"/>
        <v>0.48002815414393801</v>
      </c>
      <c r="P46" s="36">
        <v>0</v>
      </c>
      <c r="Q46" s="36">
        <f t="shared" si="1"/>
        <v>0</v>
      </c>
      <c r="R46" s="36" t="s">
        <v>480</v>
      </c>
      <c r="S46" s="36" t="e">
        <f t="shared" si="2"/>
        <v>#VALUE!</v>
      </c>
      <c r="T46" s="36" t="s">
        <v>480</v>
      </c>
      <c r="U46" s="36" t="e">
        <f t="shared" si="3"/>
        <v>#VALUE!</v>
      </c>
      <c r="V46" s="36">
        <v>767.59999999999991</v>
      </c>
      <c r="W46" s="36">
        <v>898.33299999999997</v>
      </c>
      <c r="X46" s="36">
        <f t="shared" si="4"/>
        <v>0.33767376385711761</v>
      </c>
      <c r="Y46" s="36">
        <v>426.99656571026196</v>
      </c>
      <c r="Z46" s="36">
        <v>496.33300000000003</v>
      </c>
      <c r="AA46" s="92">
        <f t="shared" si="5"/>
        <v>0.18783941831350603</v>
      </c>
    </row>
    <row r="47" spans="1:27" x14ac:dyDescent="0.2">
      <c r="A47" s="1" t="s">
        <v>101</v>
      </c>
      <c r="B47" s="1" t="s">
        <v>101</v>
      </c>
      <c r="C47" s="1" t="s">
        <v>102</v>
      </c>
      <c r="D47" s="36" t="s">
        <v>495</v>
      </c>
      <c r="E47" s="36">
        <v>7152.3764000000001</v>
      </c>
      <c r="F47" s="36">
        <v>6390.3563999999997</v>
      </c>
      <c r="G47" s="36"/>
      <c r="H47" s="36">
        <v>661.06700000000001</v>
      </c>
      <c r="I47" s="36">
        <v>749.7</v>
      </c>
      <c r="J47" s="36">
        <f t="shared" si="6"/>
        <v>9.6667303011646322</v>
      </c>
      <c r="K47" s="36">
        <f t="shared" si="7"/>
        <v>8.5238847539015605</v>
      </c>
      <c r="L47" s="44">
        <v>0.13407566857822273</v>
      </c>
      <c r="M47" s="36">
        <v>364.36000024414062</v>
      </c>
      <c r="N47" s="36">
        <v>59.675000000000004</v>
      </c>
      <c r="O47" s="94">
        <f t="shared" si="0"/>
        <v>0.55116954899297743</v>
      </c>
      <c r="P47" s="36">
        <v>171.65699999999998</v>
      </c>
      <c r="Q47" s="36">
        <f t="shared" si="1"/>
        <v>0.25966656934924898</v>
      </c>
      <c r="R47" s="36">
        <v>124.117</v>
      </c>
      <c r="S47" s="36">
        <f t="shared" si="2"/>
        <v>0.18775252735350578</v>
      </c>
      <c r="T47" s="36">
        <v>75.915999999999997</v>
      </c>
      <c r="U47" s="36">
        <f t="shared" si="3"/>
        <v>0.11483858670906277</v>
      </c>
      <c r="V47" s="36">
        <v>28.280999999999985</v>
      </c>
      <c r="W47" s="36">
        <v>147.46700000000001</v>
      </c>
      <c r="X47" s="36">
        <f t="shared" si="4"/>
        <v>4.2780837645805925E-2</v>
      </c>
      <c r="Y47" s="36">
        <v>35.34196</v>
      </c>
      <c r="Z47" s="36">
        <v>101.65600000000001</v>
      </c>
      <c r="AA47" s="92">
        <f t="shared" si="5"/>
        <v>5.3461994018760582E-2</v>
      </c>
    </row>
    <row r="48" spans="1:27" x14ac:dyDescent="0.2">
      <c r="A48" s="1" t="s">
        <v>105</v>
      </c>
      <c r="B48" s="1" t="s">
        <v>105</v>
      </c>
      <c r="C48" s="1" t="s">
        <v>106</v>
      </c>
      <c r="D48" s="36" t="s">
        <v>495</v>
      </c>
      <c r="E48" s="36">
        <v>6820.7802000000001</v>
      </c>
      <c r="F48" s="36">
        <v>6894.6152000000002</v>
      </c>
      <c r="G48" s="36"/>
      <c r="H48" s="36">
        <v>499.51400000000001</v>
      </c>
      <c r="I48" s="36">
        <v>548.56299999999999</v>
      </c>
      <c r="J48" s="36">
        <f t="shared" si="6"/>
        <v>13.80264657246844</v>
      </c>
      <c r="K48" s="36">
        <f t="shared" si="7"/>
        <v>12.568502068130735</v>
      </c>
      <c r="L48" s="44">
        <v>9.8193444027594667E-2</v>
      </c>
      <c r="M48" s="36">
        <v>448.87000836181642</v>
      </c>
      <c r="N48" s="36">
        <v>89.632999999999996</v>
      </c>
      <c r="O48" s="94">
        <f t="shared" si="0"/>
        <v>0.89861346901551586</v>
      </c>
      <c r="P48" s="36">
        <v>82.075999999999993</v>
      </c>
      <c r="Q48" s="36">
        <f t="shared" si="1"/>
        <v>0.16431171098307554</v>
      </c>
      <c r="R48" s="36">
        <v>101.077</v>
      </c>
      <c r="S48" s="36">
        <f t="shared" si="2"/>
        <v>0.20235068486568944</v>
      </c>
      <c r="T48" s="36">
        <v>56.076000000000001</v>
      </c>
      <c r="U48" s="36">
        <f t="shared" si="3"/>
        <v>0.11226111780650792</v>
      </c>
      <c r="V48" s="36">
        <v>218.595</v>
      </c>
      <c r="W48" s="36">
        <v>277.47500000000002</v>
      </c>
      <c r="X48" s="36">
        <f t="shared" si="4"/>
        <v>0.43761536213199226</v>
      </c>
      <c r="Y48" s="36">
        <v>150.27254635458399</v>
      </c>
      <c r="Z48" s="36">
        <v>222.1</v>
      </c>
      <c r="AA48" s="92">
        <f t="shared" si="5"/>
        <v>0.30083750676574428</v>
      </c>
    </row>
    <row r="49" spans="1:27" x14ac:dyDescent="0.2">
      <c r="A49" s="1" t="s">
        <v>107</v>
      </c>
      <c r="B49" s="1" t="s">
        <v>107</v>
      </c>
      <c r="C49" s="1" t="s">
        <v>108</v>
      </c>
      <c r="D49" s="36" t="s">
        <v>495</v>
      </c>
      <c r="E49" s="36">
        <v>6740.9416000000001</v>
      </c>
      <c r="F49" s="36">
        <v>6236.2366000000002</v>
      </c>
      <c r="G49" s="36"/>
      <c r="H49" s="36">
        <v>1155.4570000000001</v>
      </c>
      <c r="I49" s="36">
        <v>1366.1669999999999</v>
      </c>
      <c r="J49" s="36">
        <f t="shared" si="6"/>
        <v>5.397203530724207</v>
      </c>
      <c r="K49" s="36">
        <f t="shared" si="7"/>
        <v>4.5647688752546358</v>
      </c>
      <c r="L49" s="44">
        <v>0.18236074557512727</v>
      </c>
      <c r="M49" s="36">
        <v>769.42700024414057</v>
      </c>
      <c r="N49" s="36">
        <v>78.515000000000001</v>
      </c>
      <c r="O49" s="94">
        <f t="shared" si="0"/>
        <v>0.66590708286343891</v>
      </c>
      <c r="P49" s="36">
        <v>313.77699999999999</v>
      </c>
      <c r="Q49" s="36">
        <f t="shared" si="1"/>
        <v>0.27156094947713327</v>
      </c>
      <c r="R49" s="36">
        <v>649.65700000000004</v>
      </c>
      <c r="S49" s="36">
        <f t="shared" si="2"/>
        <v>0.56225112661050991</v>
      </c>
      <c r="T49" s="36">
        <v>86.400999999999996</v>
      </c>
      <c r="U49" s="36">
        <f t="shared" si="3"/>
        <v>7.4776473724249351E-2</v>
      </c>
      <c r="V49" s="36">
        <v>-222.005860759494</v>
      </c>
      <c r="W49" s="36">
        <v>-120.633</v>
      </c>
      <c r="X49" s="36">
        <f t="shared" si="4"/>
        <v>-0.19213684348227064</v>
      </c>
      <c r="Y49" s="36">
        <v>-290.7982245</v>
      </c>
      <c r="Z49" s="36">
        <v>-189.75900000000001</v>
      </c>
      <c r="AA49" s="92">
        <f t="shared" si="5"/>
        <v>-0.25167377453250095</v>
      </c>
    </row>
    <row r="50" spans="1:27" x14ac:dyDescent="0.2">
      <c r="A50" s="1" t="s">
        <v>109</v>
      </c>
      <c r="B50" s="1" t="s">
        <v>109</v>
      </c>
      <c r="C50" s="1" t="s">
        <v>110</v>
      </c>
      <c r="D50" s="36" t="s">
        <v>506</v>
      </c>
      <c r="E50" s="36">
        <v>6666.2766000000001</v>
      </c>
      <c r="F50" s="36">
        <v>9733.1316000000006</v>
      </c>
      <c r="G50" s="36"/>
      <c r="H50" s="36">
        <v>3755.2129999999997</v>
      </c>
      <c r="I50" s="36">
        <v>3945.0750000000003</v>
      </c>
      <c r="J50" s="36">
        <f t="shared" si="6"/>
        <v>2.5918986752549058</v>
      </c>
      <c r="K50" s="36">
        <f t="shared" si="7"/>
        <v>2.4671600920134598</v>
      </c>
      <c r="L50" s="44">
        <v>5.0559582106261436E-2</v>
      </c>
      <c r="M50" s="36">
        <v>1077.0209764404296</v>
      </c>
      <c r="N50" s="36">
        <v>38.840000000000003</v>
      </c>
      <c r="O50" s="94">
        <f t="shared" si="0"/>
        <v>0.28680689389401604</v>
      </c>
      <c r="P50" s="36">
        <v>0</v>
      </c>
      <c r="Q50" s="36">
        <f t="shared" si="1"/>
        <v>0</v>
      </c>
      <c r="R50" s="36" t="s">
        <v>480</v>
      </c>
      <c r="S50" s="36" t="e">
        <f t="shared" si="2"/>
        <v>#VALUE!</v>
      </c>
      <c r="T50" s="36" t="s">
        <v>480</v>
      </c>
      <c r="U50" s="36" t="e">
        <f t="shared" si="3"/>
        <v>#VALUE!</v>
      </c>
      <c r="V50" s="36">
        <v>972.27599999999995</v>
      </c>
      <c r="W50" s="36">
        <v>1138.2860000000001</v>
      </c>
      <c r="X50" s="36">
        <f t="shared" si="4"/>
        <v>0.2589136754692743</v>
      </c>
      <c r="Y50" s="36">
        <v>307.796316586464</v>
      </c>
      <c r="Z50" s="36">
        <v>431.33300000000003</v>
      </c>
      <c r="AA50" s="92">
        <f t="shared" si="5"/>
        <v>8.1965075372945298E-2</v>
      </c>
    </row>
    <row r="51" spans="1:27" x14ac:dyDescent="0.2">
      <c r="A51" s="1" t="s">
        <v>113</v>
      </c>
      <c r="B51" s="1" t="s">
        <v>113</v>
      </c>
      <c r="C51" s="1" t="s">
        <v>114</v>
      </c>
      <c r="D51" s="36" t="s">
        <v>495</v>
      </c>
      <c r="E51" s="36">
        <v>6043.8905999999997</v>
      </c>
      <c r="F51" s="36">
        <v>5616.1094999999996</v>
      </c>
      <c r="G51" s="36"/>
      <c r="H51" s="36">
        <v>507.88499999999999</v>
      </c>
      <c r="I51" s="36">
        <v>667.96900000000005</v>
      </c>
      <c r="J51" s="36">
        <f t="shared" si="6"/>
        <v>11.057836911899347</v>
      </c>
      <c r="K51" s="36">
        <f t="shared" si="7"/>
        <v>8.4077397304365906</v>
      </c>
      <c r="L51" s="44">
        <v>0.31519733798005456</v>
      </c>
      <c r="M51" s="36">
        <v>356.01800524902342</v>
      </c>
      <c r="N51" s="36">
        <v>73.061000000000007</v>
      </c>
      <c r="O51" s="94">
        <f t="shared" si="0"/>
        <v>0.70098153174246813</v>
      </c>
      <c r="P51" s="36">
        <v>115.291</v>
      </c>
      <c r="Q51" s="36">
        <f t="shared" si="1"/>
        <v>0.2270021756893785</v>
      </c>
      <c r="R51" s="36">
        <v>220.74199999999999</v>
      </c>
      <c r="S51" s="36">
        <f t="shared" si="2"/>
        <v>0.43462988668694685</v>
      </c>
      <c r="T51" s="36">
        <v>81.680000000000007</v>
      </c>
      <c r="U51" s="36">
        <f t="shared" si="3"/>
        <v>0.1608238085393347</v>
      </c>
      <c r="V51" s="36">
        <v>-86.045139240506003</v>
      </c>
      <c r="W51" s="36">
        <v>50.771999999999998</v>
      </c>
      <c r="X51" s="36">
        <f t="shared" si="4"/>
        <v>-0.16941854797937722</v>
      </c>
      <c r="Y51" s="36">
        <v>-115.405</v>
      </c>
      <c r="Z51" s="36">
        <v>25.371000000000002</v>
      </c>
      <c r="AA51" s="92">
        <f t="shared" si="5"/>
        <v>-0.22722663595105191</v>
      </c>
    </row>
    <row r="52" spans="1:27" x14ac:dyDescent="0.2">
      <c r="A52" s="1" t="s">
        <v>115</v>
      </c>
      <c r="B52" s="1" t="s">
        <v>115</v>
      </c>
      <c r="C52" s="1" t="s">
        <v>116</v>
      </c>
      <c r="D52" s="36" t="s">
        <v>495</v>
      </c>
      <c r="E52" s="36">
        <v>5895.5968999999996</v>
      </c>
      <c r="F52" s="36">
        <v>5688.8769000000002</v>
      </c>
      <c r="G52" s="36"/>
      <c r="H52" s="36">
        <v>581.47399999999993</v>
      </c>
      <c r="I52" s="36">
        <v>724.625</v>
      </c>
      <c r="J52" s="36">
        <f t="shared" si="6"/>
        <v>9.7835447500662127</v>
      </c>
      <c r="K52" s="36">
        <f t="shared" si="7"/>
        <v>7.8507875107814389</v>
      </c>
      <c r="L52" s="44">
        <v>0.24618641590165691</v>
      </c>
      <c r="M52" s="36">
        <v>443.33000299072262</v>
      </c>
      <c r="N52" s="36">
        <v>77.007999999999996</v>
      </c>
      <c r="O52" s="94">
        <f t="shared" si="0"/>
        <v>0.762424464362504</v>
      </c>
      <c r="P52" s="36">
        <v>75.147999999999996</v>
      </c>
      <c r="Q52" s="36">
        <f t="shared" si="1"/>
        <v>0.12923707680824939</v>
      </c>
      <c r="R52" s="36">
        <v>260.06900000000002</v>
      </c>
      <c r="S52" s="36">
        <f t="shared" si="2"/>
        <v>0.44725817491409769</v>
      </c>
      <c r="T52" s="36">
        <v>72.313000000000002</v>
      </c>
      <c r="U52" s="36">
        <f t="shared" si="3"/>
        <v>0.1243615363713597</v>
      </c>
      <c r="V52" s="36">
        <v>1.981681596884</v>
      </c>
      <c r="W52" s="36">
        <v>88.007999999999996</v>
      </c>
      <c r="X52" s="36">
        <f t="shared" si="4"/>
        <v>3.4080313081651117E-3</v>
      </c>
      <c r="Y52" s="36">
        <v>-22.126999999999999</v>
      </c>
      <c r="Z52" s="36">
        <v>62.160000000000004</v>
      </c>
      <c r="AA52" s="92">
        <f t="shared" si="5"/>
        <v>-3.8053292150637866E-2</v>
      </c>
    </row>
    <row r="53" spans="1:27" x14ac:dyDescent="0.2">
      <c r="A53" s="1" t="s">
        <v>117</v>
      </c>
      <c r="B53" s="1" t="s">
        <v>117</v>
      </c>
      <c r="C53" s="1" t="s">
        <v>118</v>
      </c>
      <c r="D53" s="36" t="s">
        <v>495</v>
      </c>
      <c r="E53" s="36">
        <v>5899.6878999999999</v>
      </c>
      <c r="F53" s="36">
        <v>6521.5419000000002</v>
      </c>
      <c r="G53" s="36"/>
      <c r="H53" s="36">
        <v>1005.8890000000001</v>
      </c>
      <c r="I53" s="36">
        <v>1083.6669999999999</v>
      </c>
      <c r="J53" s="36">
        <f t="shared" si="6"/>
        <v>6.4833613848048834</v>
      </c>
      <c r="K53" s="36">
        <f t="shared" si="7"/>
        <v>6.0180312771358739</v>
      </c>
      <c r="L53" s="44">
        <v>7.732264693221591E-2</v>
      </c>
      <c r="M53" s="36">
        <v>699.41901611328126</v>
      </c>
      <c r="N53" s="36">
        <v>72.05</v>
      </c>
      <c r="O53" s="94">
        <f t="shared" si="0"/>
        <v>0.69532425159563449</v>
      </c>
      <c r="P53" s="36">
        <v>110.86999999999999</v>
      </c>
      <c r="Q53" s="36">
        <f t="shared" si="1"/>
        <v>0.11022090906650732</v>
      </c>
      <c r="R53" s="36" t="s">
        <v>480</v>
      </c>
      <c r="S53" s="36" t="e">
        <f t="shared" si="2"/>
        <v>#VALUE!</v>
      </c>
      <c r="T53" s="36" t="s">
        <v>480</v>
      </c>
      <c r="U53" s="36" t="e">
        <f t="shared" si="3"/>
        <v>#VALUE!</v>
      </c>
      <c r="V53" s="36">
        <v>228.197</v>
      </c>
      <c r="W53" s="36">
        <v>336.8</v>
      </c>
      <c r="X53" s="36">
        <f t="shared" si="4"/>
        <v>0.2268610154798392</v>
      </c>
      <c r="Y53" s="36">
        <v>130.87135000000001</v>
      </c>
      <c r="Z53" s="36">
        <v>217.4</v>
      </c>
      <c r="AA53" s="92">
        <f t="shared" si="5"/>
        <v>0.13010516070858713</v>
      </c>
    </row>
    <row r="54" spans="1:27" x14ac:dyDescent="0.2">
      <c r="A54" s="1" t="s">
        <v>119</v>
      </c>
      <c r="B54" s="1" t="s">
        <v>119</v>
      </c>
      <c r="C54" s="1" t="s">
        <v>120</v>
      </c>
      <c r="D54" s="36" t="s">
        <v>506</v>
      </c>
      <c r="E54" s="36">
        <v>5740.0319</v>
      </c>
      <c r="F54" s="36">
        <v>5499.3319000000001</v>
      </c>
      <c r="G54" s="36"/>
      <c r="H54" s="36">
        <v>2491.8389999999999</v>
      </c>
      <c r="I54" s="36">
        <v>2815.54</v>
      </c>
      <c r="J54" s="36">
        <f t="shared" si="6"/>
        <v>2.2069370854216506</v>
      </c>
      <c r="K54" s="36">
        <f t="shared" si="7"/>
        <v>1.9532068093509594</v>
      </c>
      <c r="L54" s="44">
        <v>0.12990446011961443</v>
      </c>
      <c r="M54" s="36">
        <v>1021.3030059814453</v>
      </c>
      <c r="N54" s="36">
        <v>39.6</v>
      </c>
      <c r="O54" s="94">
        <f t="shared" si="0"/>
        <v>0.40985914659070882</v>
      </c>
      <c r="P54" s="36">
        <v>0</v>
      </c>
      <c r="Q54" s="36">
        <f t="shared" si="1"/>
        <v>0</v>
      </c>
      <c r="R54" s="36" t="s">
        <v>480</v>
      </c>
      <c r="S54" s="36" t="e">
        <f t="shared" si="2"/>
        <v>#VALUE!</v>
      </c>
      <c r="T54" s="36" t="s">
        <v>480</v>
      </c>
      <c r="U54" s="36" t="e">
        <f t="shared" si="3"/>
        <v>#VALUE!</v>
      </c>
      <c r="V54" s="36">
        <v>464.61600000000004</v>
      </c>
      <c r="W54" s="36">
        <v>577.71699999999998</v>
      </c>
      <c r="X54" s="36">
        <f t="shared" si="4"/>
        <v>0.18645506391062988</v>
      </c>
      <c r="Y54" s="36">
        <v>221.308428571429</v>
      </c>
      <c r="Z54" s="36">
        <v>354.21300000000002</v>
      </c>
      <c r="AA54" s="92">
        <f t="shared" si="5"/>
        <v>8.8813293544016694E-2</v>
      </c>
    </row>
    <row r="55" spans="1:27" x14ac:dyDescent="0.2">
      <c r="A55" s="1" t="s">
        <v>121</v>
      </c>
      <c r="B55" s="1" t="s">
        <v>121</v>
      </c>
      <c r="C55" s="1" t="s">
        <v>122</v>
      </c>
      <c r="D55" s="36" t="s">
        <v>506</v>
      </c>
      <c r="E55" s="36">
        <v>5282.4870000000001</v>
      </c>
      <c r="F55" s="36">
        <v>6190.1469999999999</v>
      </c>
      <c r="G55" s="36"/>
      <c r="H55" s="36">
        <v>2860.71</v>
      </c>
      <c r="I55" s="36">
        <v>3102.7919999999999</v>
      </c>
      <c r="J55" s="36">
        <f t="shared" si="6"/>
        <v>2.1638498834205495</v>
      </c>
      <c r="K55" s="36">
        <f t="shared" si="7"/>
        <v>1.9950248034673288</v>
      </c>
      <c r="L55" s="44">
        <v>8.4623048124416567E-2</v>
      </c>
      <c r="M55" s="36">
        <v>1068.4139918212891</v>
      </c>
      <c r="N55" s="36">
        <v>39.024999999999999</v>
      </c>
      <c r="O55" s="94">
        <f t="shared" si="0"/>
        <v>0.37347860909399733</v>
      </c>
      <c r="P55" s="36">
        <v>0</v>
      </c>
      <c r="Q55" s="36">
        <f t="shared" si="1"/>
        <v>0</v>
      </c>
      <c r="R55" s="36" t="s">
        <v>480</v>
      </c>
      <c r="S55" s="36" t="e">
        <f t="shared" si="2"/>
        <v>#VALUE!</v>
      </c>
      <c r="T55" s="36" t="s">
        <v>480</v>
      </c>
      <c r="U55" s="36" t="e">
        <f t="shared" si="3"/>
        <v>#VALUE!</v>
      </c>
      <c r="V55" s="36">
        <v>407.05099999999999</v>
      </c>
      <c r="W55" s="36">
        <v>514.5</v>
      </c>
      <c r="X55" s="36">
        <f t="shared" si="4"/>
        <v>0.14229020068444545</v>
      </c>
      <c r="Y55" s="36">
        <v>271.84730999999999</v>
      </c>
      <c r="Z55" s="36">
        <v>348.45100000000002</v>
      </c>
      <c r="AA55" s="92">
        <f t="shared" si="5"/>
        <v>9.5027916146690858E-2</v>
      </c>
    </row>
    <row r="56" spans="1:27" x14ac:dyDescent="0.2">
      <c r="A56" s="1" t="s">
        <v>123</v>
      </c>
      <c r="B56" s="1" t="s">
        <v>123</v>
      </c>
      <c r="C56" s="1" t="s">
        <v>124</v>
      </c>
      <c r="D56" s="36" t="s">
        <v>495</v>
      </c>
      <c r="E56" s="36">
        <v>5142.1211000000003</v>
      </c>
      <c r="F56" s="36">
        <v>5264.8521000000001</v>
      </c>
      <c r="G56" s="36"/>
      <c r="H56" s="36">
        <v>774.29099999999994</v>
      </c>
      <c r="I56" s="36">
        <v>940.42899999999997</v>
      </c>
      <c r="J56" s="36">
        <f t="shared" si="6"/>
        <v>6.7995780656109917</v>
      </c>
      <c r="K56" s="36">
        <f t="shared" si="7"/>
        <v>5.5983514970295474</v>
      </c>
      <c r="L56" s="44">
        <v>0.21456790793125591</v>
      </c>
      <c r="M56" s="36">
        <v>470.14299932861331</v>
      </c>
      <c r="N56" s="36">
        <v>64.5</v>
      </c>
      <c r="O56" s="94">
        <f t="shared" si="0"/>
        <v>0.60719161055548021</v>
      </c>
      <c r="P56" s="36">
        <v>89.451999999999998</v>
      </c>
      <c r="Q56" s="36">
        <f t="shared" si="1"/>
        <v>0.11552762462691676</v>
      </c>
      <c r="R56" s="36">
        <v>165.07900000000001</v>
      </c>
      <c r="S56" s="36">
        <f t="shared" si="2"/>
        <v>0.21320020509085089</v>
      </c>
      <c r="T56" s="36">
        <v>112.97499999999999</v>
      </c>
      <c r="U56" s="36">
        <f t="shared" si="3"/>
        <v>0.14590767553800832</v>
      </c>
      <c r="V56" s="36">
        <v>151.96100000000001</v>
      </c>
      <c r="W56" s="36">
        <v>254.5</v>
      </c>
      <c r="X56" s="36">
        <f t="shared" si="4"/>
        <v>0.19625825432557015</v>
      </c>
      <c r="Y56" s="36">
        <v>39.375608755979997</v>
      </c>
      <c r="Z56" s="36">
        <v>147.19200000000001</v>
      </c>
      <c r="AA56" s="92">
        <f t="shared" si="5"/>
        <v>5.0853760092755822E-2</v>
      </c>
    </row>
    <row r="57" spans="1:27" x14ac:dyDescent="0.2">
      <c r="A57" s="1" t="s">
        <v>127</v>
      </c>
      <c r="B57" s="1" t="s">
        <v>127</v>
      </c>
      <c r="C57" s="1" t="s">
        <v>128</v>
      </c>
      <c r="D57" s="36" t="s">
        <v>505</v>
      </c>
      <c r="E57" s="36">
        <v>5107.2048999999997</v>
      </c>
      <c r="F57" s="36">
        <v>5177.2318999999998</v>
      </c>
      <c r="G57" s="36"/>
      <c r="H57" s="36">
        <v>614.04600000000005</v>
      </c>
      <c r="I57" s="36">
        <v>792.19399999999996</v>
      </c>
      <c r="J57" s="36">
        <f t="shared" si="6"/>
        <v>8.4313421144344218</v>
      </c>
      <c r="K57" s="36">
        <f t="shared" si="7"/>
        <v>6.5353081442171996</v>
      </c>
      <c r="L57" s="44">
        <v>0.29012158698208257</v>
      </c>
      <c r="M57" s="36">
        <v>439.7080033569336</v>
      </c>
      <c r="N57" s="36">
        <v>77.510000000000005</v>
      </c>
      <c r="O57" s="94">
        <f t="shared" si="0"/>
        <v>0.71608316536046746</v>
      </c>
      <c r="P57" s="36">
        <v>129.803</v>
      </c>
      <c r="Q57" s="36">
        <f t="shared" si="1"/>
        <v>0.21138970044589492</v>
      </c>
      <c r="R57" s="36">
        <v>258.83699999999999</v>
      </c>
      <c r="S57" s="36">
        <f t="shared" si="2"/>
        <v>0.42152705171925225</v>
      </c>
      <c r="T57" s="36">
        <v>52.734999999999999</v>
      </c>
      <c r="U57" s="36">
        <f t="shared" si="3"/>
        <v>8.5881188054315147E-2</v>
      </c>
      <c r="V57" s="36">
        <v>-23.048000000000005</v>
      </c>
      <c r="W57" s="36">
        <v>135.55000000000001</v>
      </c>
      <c r="X57" s="36">
        <f t="shared" si="4"/>
        <v>-3.7534647241411888E-2</v>
      </c>
      <c r="Y57" s="36">
        <v>-78.538188416806008</v>
      </c>
      <c r="Z57" s="36">
        <v>74.016999999999996</v>
      </c>
      <c r="AA57" s="92">
        <f t="shared" si="5"/>
        <v>-0.12790277669230971</v>
      </c>
    </row>
    <row r="58" spans="1:27" x14ac:dyDescent="0.2">
      <c r="A58" s="1" t="s">
        <v>129</v>
      </c>
      <c r="B58" s="1" t="s">
        <v>129</v>
      </c>
      <c r="C58" s="1" t="s">
        <v>130</v>
      </c>
      <c r="D58" s="36" t="s">
        <v>495</v>
      </c>
      <c r="E58" s="36">
        <v>4998.8274000000001</v>
      </c>
      <c r="F58" s="36">
        <v>4738.1673000000001</v>
      </c>
      <c r="G58" s="36"/>
      <c r="H58" s="36">
        <v>441.399</v>
      </c>
      <c r="I58" s="36">
        <v>558.06700000000001</v>
      </c>
      <c r="J58" s="36">
        <f t="shared" si="6"/>
        <v>10.734431432785303</v>
      </c>
      <c r="K58" s="36">
        <f t="shared" si="7"/>
        <v>8.490319800310715</v>
      </c>
      <c r="L58" s="44">
        <v>0.26431414661111607</v>
      </c>
      <c r="M58" s="36">
        <v>354.10500488281252</v>
      </c>
      <c r="N58" s="36">
        <v>81.478999999999999</v>
      </c>
      <c r="O58" s="94">
        <f t="shared" si="0"/>
        <v>0.80223336455862504</v>
      </c>
      <c r="P58" s="36">
        <v>70.37299999999999</v>
      </c>
      <c r="Q58" s="36">
        <f t="shared" si="1"/>
        <v>0.15943171597579511</v>
      </c>
      <c r="R58" s="36">
        <v>212.85900000000001</v>
      </c>
      <c r="S58" s="36">
        <f t="shared" si="2"/>
        <v>0.48223715957670954</v>
      </c>
      <c r="T58" s="36">
        <v>56.786999999999999</v>
      </c>
      <c r="U58" s="36">
        <f t="shared" si="3"/>
        <v>0.12865230777595779</v>
      </c>
      <c r="V58" s="36">
        <v>-24.503810126582</v>
      </c>
      <c r="W58" s="36">
        <v>59.963000000000001</v>
      </c>
      <c r="X58" s="36">
        <f t="shared" si="4"/>
        <v>-5.5513968374604379E-2</v>
      </c>
      <c r="Y58" s="36">
        <v>-55.844099999999997</v>
      </c>
      <c r="Z58" s="36">
        <v>37.355000000000004</v>
      </c>
      <c r="AA58" s="92">
        <f t="shared" si="5"/>
        <v>-0.1265161452563327</v>
      </c>
    </row>
    <row r="59" spans="1:27" x14ac:dyDescent="0.2">
      <c r="A59" s="1" t="s">
        <v>131</v>
      </c>
      <c r="B59" s="1" t="s">
        <v>131</v>
      </c>
      <c r="C59" s="1" t="s">
        <v>132</v>
      </c>
      <c r="D59" s="36" t="s">
        <v>505</v>
      </c>
      <c r="E59" s="36">
        <v>4889.1738999999998</v>
      </c>
      <c r="F59" s="36">
        <v>3355.8386999999998</v>
      </c>
      <c r="G59" s="36"/>
      <c r="H59" s="36">
        <v>882</v>
      </c>
      <c r="I59" s="36">
        <v>905.96699999999998</v>
      </c>
      <c r="J59" s="36">
        <f t="shared" si="6"/>
        <v>3.8048057823129251</v>
      </c>
      <c r="K59" s="36">
        <f t="shared" si="7"/>
        <v>3.7041511445781135</v>
      </c>
      <c r="L59" s="44">
        <v>2.7173469387755E-2</v>
      </c>
      <c r="M59" s="36">
        <v>675</v>
      </c>
      <c r="N59" s="36">
        <v>75.55</v>
      </c>
      <c r="O59" s="94">
        <f t="shared" si="0"/>
        <v>0.76530612244897955</v>
      </c>
      <c r="P59" s="36">
        <v>239</v>
      </c>
      <c r="Q59" s="36">
        <f t="shared" si="1"/>
        <v>0.27097505668934241</v>
      </c>
      <c r="R59" s="36">
        <v>0</v>
      </c>
      <c r="S59" s="36">
        <f t="shared" si="2"/>
        <v>0</v>
      </c>
      <c r="T59" s="36" t="s">
        <v>480</v>
      </c>
      <c r="U59" s="36" t="e">
        <f t="shared" si="3"/>
        <v>#VALUE!</v>
      </c>
      <c r="V59" s="36">
        <v>74</v>
      </c>
      <c r="W59" s="36">
        <v>159.923</v>
      </c>
      <c r="X59" s="36">
        <f t="shared" si="4"/>
        <v>8.390022675736962E-2</v>
      </c>
      <c r="Y59" s="36">
        <v>-68.715000000000003</v>
      </c>
      <c r="Z59" s="36">
        <v>88.109000000000009</v>
      </c>
      <c r="AA59" s="92">
        <f t="shared" si="5"/>
        <v>-7.7908163265306127E-2</v>
      </c>
    </row>
    <row r="60" spans="1:27" x14ac:dyDescent="0.2">
      <c r="A60" s="1" t="s">
        <v>133</v>
      </c>
      <c r="B60" s="1" t="s">
        <v>133</v>
      </c>
      <c r="C60" s="1" t="s">
        <v>134</v>
      </c>
      <c r="D60" s="36" t="s">
        <v>495</v>
      </c>
      <c r="E60" s="36">
        <v>5030.9390999999996</v>
      </c>
      <c r="F60" s="36">
        <v>6274.3391000000001</v>
      </c>
      <c r="G60" s="36"/>
      <c r="H60" s="36">
        <v>750.7</v>
      </c>
      <c r="I60" s="36">
        <v>763.30000000000007</v>
      </c>
      <c r="J60" s="36">
        <f t="shared" si="6"/>
        <v>8.3579846809644334</v>
      </c>
      <c r="K60" s="36">
        <f t="shared" si="7"/>
        <v>8.2200171623214988</v>
      </c>
      <c r="L60" s="44">
        <v>1.6784334621020358E-2</v>
      </c>
      <c r="M60" s="36">
        <v>293.00000000000006</v>
      </c>
      <c r="N60" s="36">
        <v>42.375</v>
      </c>
      <c r="O60" s="94">
        <f t="shared" si="0"/>
        <v>0.39030238444118825</v>
      </c>
      <c r="P60" s="36">
        <v>0</v>
      </c>
      <c r="Q60" s="36">
        <f t="shared" si="1"/>
        <v>0</v>
      </c>
      <c r="R60" s="36" t="s">
        <v>480</v>
      </c>
      <c r="S60" s="36" t="e">
        <f t="shared" si="2"/>
        <v>#VALUE!</v>
      </c>
      <c r="T60" s="36" t="s">
        <v>480</v>
      </c>
      <c r="U60" s="36" t="e">
        <f t="shared" si="3"/>
        <v>#VALUE!</v>
      </c>
      <c r="V60" s="36">
        <v>90.5</v>
      </c>
      <c r="W60" s="36">
        <v>163.22800000000001</v>
      </c>
      <c r="X60" s="36">
        <f t="shared" si="4"/>
        <v>0.12055414946050352</v>
      </c>
      <c r="Y60" s="36">
        <v>-9.1999999999999993</v>
      </c>
      <c r="Z60" s="36">
        <v>49.454999999999998</v>
      </c>
      <c r="AA60" s="92">
        <f t="shared" si="5"/>
        <v>-1.2255228453443451E-2</v>
      </c>
    </row>
    <row r="61" spans="1:27" x14ac:dyDescent="0.2">
      <c r="A61" s="1" t="s">
        <v>135</v>
      </c>
      <c r="B61" s="1" t="s">
        <v>135</v>
      </c>
      <c r="C61" s="1" t="s">
        <v>136</v>
      </c>
      <c r="D61" s="36" t="s">
        <v>495</v>
      </c>
      <c r="E61" s="36">
        <v>4912.9336000000003</v>
      </c>
      <c r="F61" s="36">
        <v>6727.3046000000004</v>
      </c>
      <c r="G61" s="36"/>
      <c r="H61" s="36">
        <v>2007.8210000000001</v>
      </c>
      <c r="I61" s="36">
        <v>2103.1669999999999</v>
      </c>
      <c r="J61" s="36">
        <f t="shared" si="6"/>
        <v>3.3505499743254004</v>
      </c>
      <c r="K61" s="36">
        <f t="shared" si="7"/>
        <v>3.1986545053245892</v>
      </c>
      <c r="L61" s="44">
        <v>4.7487300909792252E-2</v>
      </c>
      <c r="M61" s="36">
        <v>1132.4420061035157</v>
      </c>
      <c r="N61" s="36">
        <v>63.65</v>
      </c>
      <c r="O61" s="94">
        <f t="shared" si="0"/>
        <v>0.56401542074891919</v>
      </c>
      <c r="P61" s="36">
        <v>266.09699999999998</v>
      </c>
      <c r="Q61" s="36">
        <f t="shared" si="1"/>
        <v>0.13253024049454606</v>
      </c>
      <c r="R61" s="36">
        <v>398.13</v>
      </c>
      <c r="S61" s="36">
        <f t="shared" si="2"/>
        <v>0.19828958856392076</v>
      </c>
      <c r="T61" s="36">
        <v>166.67699999999999</v>
      </c>
      <c r="U61" s="36">
        <f t="shared" si="3"/>
        <v>8.3013874244765834E-2</v>
      </c>
      <c r="V61" s="36">
        <v>344.83600000000001</v>
      </c>
      <c r="W61" s="36">
        <v>589</v>
      </c>
      <c r="X61" s="36">
        <f t="shared" si="4"/>
        <v>0.17174638575849141</v>
      </c>
      <c r="Y61" s="36">
        <v>21.322419709094</v>
      </c>
      <c r="Z61" s="36">
        <v>352.72500000000002</v>
      </c>
      <c r="AA61" s="92">
        <f t="shared" si="5"/>
        <v>1.0619681589690514E-2</v>
      </c>
    </row>
    <row r="62" spans="1:27" x14ac:dyDescent="0.2">
      <c r="A62" s="1" t="s">
        <v>137</v>
      </c>
      <c r="B62" s="1" t="s">
        <v>137</v>
      </c>
      <c r="C62" s="1" t="s">
        <v>138</v>
      </c>
      <c r="D62" s="36" t="s">
        <v>495</v>
      </c>
      <c r="E62" s="36">
        <v>4775.0842000000002</v>
      </c>
      <c r="F62" s="36">
        <v>4436.8191999999999</v>
      </c>
      <c r="G62" s="36"/>
      <c r="H62" s="36">
        <v>383.18099999999998</v>
      </c>
      <c r="I62" s="36">
        <v>489.97500000000002</v>
      </c>
      <c r="J62" s="36">
        <f t="shared" si="6"/>
        <v>11.578912315589761</v>
      </c>
      <c r="K62" s="36">
        <f t="shared" si="7"/>
        <v>9.0551950609724976</v>
      </c>
      <c r="L62" s="44">
        <v>0.27870379794405276</v>
      </c>
      <c r="M62" s="36">
        <v>318.38299798583984</v>
      </c>
      <c r="N62" s="36">
        <v>83.225000000000009</v>
      </c>
      <c r="O62" s="94">
        <f t="shared" si="0"/>
        <v>0.83089453283393444</v>
      </c>
      <c r="P62" s="36">
        <v>74.331999999999994</v>
      </c>
      <c r="Q62" s="36">
        <f t="shared" si="1"/>
        <v>0.1939866538267816</v>
      </c>
      <c r="R62" s="36">
        <v>207.02099999999999</v>
      </c>
      <c r="S62" s="36">
        <f t="shared" si="2"/>
        <v>0.54026948100245054</v>
      </c>
      <c r="T62" s="36">
        <v>57.787999999999997</v>
      </c>
      <c r="U62" s="36">
        <f t="shared" si="3"/>
        <v>0.1508112354213805</v>
      </c>
      <c r="V62" s="36">
        <v>-2.2589999999999986</v>
      </c>
      <c r="W62" s="36">
        <v>54.381999999999998</v>
      </c>
      <c r="X62" s="36">
        <f t="shared" si="4"/>
        <v>-5.8953862534937762E-3</v>
      </c>
      <c r="Y62" s="36">
        <v>-33.405200000000001</v>
      </c>
      <c r="Z62" s="36">
        <v>28.193000000000001</v>
      </c>
      <c r="AA62" s="92">
        <f t="shared" si="5"/>
        <v>-8.7178644035064382E-2</v>
      </c>
    </row>
    <row r="63" spans="1:27" x14ac:dyDescent="0.2">
      <c r="A63" s="1" t="s">
        <v>139</v>
      </c>
      <c r="B63" s="1" t="s">
        <v>139</v>
      </c>
      <c r="C63" s="1" t="s">
        <v>140</v>
      </c>
      <c r="D63" s="36" t="s">
        <v>495</v>
      </c>
      <c r="E63" s="36">
        <v>4558.2957999999999</v>
      </c>
      <c r="F63" s="36">
        <v>4485.9957999999997</v>
      </c>
      <c r="G63" s="36"/>
      <c r="H63" s="36">
        <v>509.43599999999998</v>
      </c>
      <c r="I63" s="36">
        <v>735.4</v>
      </c>
      <c r="J63" s="36">
        <f t="shared" si="6"/>
        <v>8.8058083841738704</v>
      </c>
      <c r="K63" s="36">
        <f t="shared" si="7"/>
        <v>6.1000758770737011</v>
      </c>
      <c r="L63" s="44">
        <v>0.44355718873420802</v>
      </c>
      <c r="M63" s="36">
        <v>281.04199999999997</v>
      </c>
      <c r="N63" s="36">
        <v>63.5</v>
      </c>
      <c r="O63" s="94">
        <f t="shared" si="0"/>
        <v>0.55167283034571557</v>
      </c>
      <c r="P63" s="36">
        <v>160.947</v>
      </c>
      <c r="Q63" s="36">
        <f t="shared" si="1"/>
        <v>0.31593173627305493</v>
      </c>
      <c r="R63" s="36">
        <v>221.18700000000001</v>
      </c>
      <c r="S63" s="36">
        <f t="shared" si="2"/>
        <v>0.43418015216828026</v>
      </c>
      <c r="T63" s="36">
        <v>67.203999999999994</v>
      </c>
      <c r="U63" s="36">
        <f t="shared" si="3"/>
        <v>0.13191843528922179</v>
      </c>
      <c r="V63" s="36">
        <v>-146.059</v>
      </c>
      <c r="W63" s="36">
        <v>-47.813000000000002</v>
      </c>
      <c r="X63" s="36">
        <f t="shared" si="4"/>
        <v>-0.2867072605783651</v>
      </c>
      <c r="Y63" s="36">
        <v>-163.51499999999999</v>
      </c>
      <c r="Z63" s="36">
        <v>-73.906999999999996</v>
      </c>
      <c r="AA63" s="92">
        <f t="shared" si="5"/>
        <v>-0.32097260499846886</v>
      </c>
    </row>
    <row r="64" spans="1:27" x14ac:dyDescent="0.2">
      <c r="A64" s="1" t="s">
        <v>147</v>
      </c>
      <c r="B64" s="1" t="s">
        <v>147</v>
      </c>
      <c r="C64" s="1" t="s">
        <v>148</v>
      </c>
      <c r="D64" s="36" t="s">
        <v>495</v>
      </c>
      <c r="E64" s="36">
        <v>4131.2433000000001</v>
      </c>
      <c r="F64" s="36">
        <v>3887.6603</v>
      </c>
      <c r="G64" s="36"/>
      <c r="H64" s="36">
        <v>851.31600000000003</v>
      </c>
      <c r="I64" s="36">
        <v>927.80000000000007</v>
      </c>
      <c r="J64" s="36">
        <f t="shared" si="6"/>
        <v>4.5666477547702611</v>
      </c>
      <c r="K64" s="36">
        <f t="shared" si="7"/>
        <v>4.1901921750377236</v>
      </c>
      <c r="L64" s="44">
        <v>8.9842079791757845E-2</v>
      </c>
      <c r="M64" s="36">
        <v>558.17699633789061</v>
      </c>
      <c r="N64" s="36">
        <v>64.025000000000006</v>
      </c>
      <c r="O64" s="94">
        <f t="shared" si="0"/>
        <v>0.65566369754343934</v>
      </c>
      <c r="P64" s="36">
        <v>162.886</v>
      </c>
      <c r="Q64" s="36">
        <f t="shared" si="1"/>
        <v>0.19133435762983428</v>
      </c>
      <c r="R64" s="36">
        <v>307.20999999999998</v>
      </c>
      <c r="S64" s="36">
        <f t="shared" si="2"/>
        <v>0.36086482575212958</v>
      </c>
      <c r="T64" s="36">
        <v>52.152999999999999</v>
      </c>
      <c r="U64" s="36">
        <f t="shared" si="3"/>
        <v>6.1261623181051453E-2</v>
      </c>
      <c r="V64" s="36">
        <v>16.656999999999996</v>
      </c>
      <c r="W64" s="36">
        <v>104.4</v>
      </c>
      <c r="X64" s="36">
        <f t="shared" si="4"/>
        <v>1.9566177541594419E-2</v>
      </c>
      <c r="Y64" s="36">
        <v>16.697999999999997</v>
      </c>
      <c r="Z64" s="36">
        <v>69.878</v>
      </c>
      <c r="AA64" s="92">
        <f t="shared" si="5"/>
        <v>1.9614338271570129E-2</v>
      </c>
    </row>
    <row r="65" spans="1:27" x14ac:dyDescent="0.2">
      <c r="A65" s="1" t="s">
        <v>149</v>
      </c>
      <c r="B65" s="1" t="s">
        <v>149</v>
      </c>
      <c r="C65" s="1" t="s">
        <v>150</v>
      </c>
      <c r="D65" s="36" t="s">
        <v>506</v>
      </c>
      <c r="E65" s="36">
        <v>4143.2241999999997</v>
      </c>
      <c r="F65" s="36">
        <v>5314.2241999999997</v>
      </c>
      <c r="G65" s="36"/>
      <c r="H65" s="36">
        <v>5780</v>
      </c>
      <c r="I65" s="36">
        <v>5298.5830000000005</v>
      </c>
      <c r="J65" s="36">
        <f t="shared" si="6"/>
        <v>0.91941595155709332</v>
      </c>
      <c r="K65" s="36">
        <f t="shared" si="7"/>
        <v>1.0029519590426343</v>
      </c>
      <c r="L65" s="44">
        <v>-8.3290138408304459E-2</v>
      </c>
      <c r="M65" s="36">
        <v>1057</v>
      </c>
      <c r="N65" s="36">
        <v>18.580000000000002</v>
      </c>
      <c r="O65" s="94">
        <f t="shared" si="0"/>
        <v>0.1828719723183391</v>
      </c>
      <c r="P65" s="36">
        <v>13</v>
      </c>
      <c r="Q65" s="36">
        <f t="shared" si="1"/>
        <v>2.249134948096886E-3</v>
      </c>
      <c r="R65" s="36" t="s">
        <v>480</v>
      </c>
      <c r="S65" s="36" t="e">
        <f t="shared" si="2"/>
        <v>#VALUE!</v>
      </c>
      <c r="T65" s="36" t="s">
        <v>480</v>
      </c>
      <c r="U65" s="36" t="e">
        <f t="shared" si="3"/>
        <v>#VALUE!</v>
      </c>
      <c r="V65" s="36">
        <v>689</v>
      </c>
      <c r="W65" s="36">
        <v>679.75</v>
      </c>
      <c r="X65" s="36">
        <f t="shared" si="4"/>
        <v>0.11920415224913494</v>
      </c>
      <c r="Y65" s="36">
        <v>34.552340425531995</v>
      </c>
      <c r="Z65" s="36">
        <v>248.583</v>
      </c>
      <c r="AA65" s="92">
        <f t="shared" si="5"/>
        <v>5.9779135684311412E-3</v>
      </c>
    </row>
    <row r="66" spans="1:27" x14ac:dyDescent="0.2">
      <c r="A66" s="1" t="s">
        <v>151</v>
      </c>
      <c r="B66" s="1" t="s">
        <v>151</v>
      </c>
      <c r="C66" s="1" t="s">
        <v>152</v>
      </c>
      <c r="D66" s="36" t="s">
        <v>506</v>
      </c>
      <c r="E66" s="36">
        <v>4212.7368999999999</v>
      </c>
      <c r="F66" s="36">
        <v>3967.4378999999999</v>
      </c>
      <c r="G66" s="36"/>
      <c r="H66" s="36">
        <v>2454.6930000000002</v>
      </c>
      <c r="I66" s="36">
        <v>2523.6790000000001</v>
      </c>
      <c r="J66" s="36">
        <f t="shared" si="6"/>
        <v>1.6162664333177303</v>
      </c>
      <c r="K66" s="36">
        <f t="shared" si="7"/>
        <v>1.5720849997166835</v>
      </c>
      <c r="L66" s="44">
        <v>2.8103718061688321E-2</v>
      </c>
      <c r="M66" s="36">
        <v>618.02799414062497</v>
      </c>
      <c r="N66" s="36">
        <v>24.150000000000002</v>
      </c>
      <c r="O66" s="94">
        <f t="shared" si="0"/>
        <v>0.25177404838023532</v>
      </c>
      <c r="P66" s="36">
        <v>0</v>
      </c>
      <c r="Q66" s="36">
        <f t="shared" si="1"/>
        <v>0</v>
      </c>
      <c r="R66" s="36" t="s">
        <v>480</v>
      </c>
      <c r="S66" s="36" t="e">
        <f t="shared" si="2"/>
        <v>#VALUE!</v>
      </c>
      <c r="T66" s="36" t="s">
        <v>480</v>
      </c>
      <c r="U66" s="36" t="e">
        <f t="shared" si="3"/>
        <v>#VALUE!</v>
      </c>
      <c r="V66" s="36">
        <v>376.36900000000003</v>
      </c>
      <c r="W66" s="36">
        <v>350.94</v>
      </c>
      <c r="X66" s="36">
        <f t="shared" si="4"/>
        <v>0.1533263019041485</v>
      </c>
      <c r="Y66" s="36">
        <v>229.65975</v>
      </c>
      <c r="Z66" s="36">
        <v>216.108</v>
      </c>
      <c r="AA66" s="92">
        <f t="shared" si="5"/>
        <v>9.3559459370275627E-2</v>
      </c>
    </row>
    <row r="67" spans="1:27" x14ac:dyDescent="0.2">
      <c r="A67" s="1" t="s">
        <v>153</v>
      </c>
      <c r="B67" s="1" t="s">
        <v>153</v>
      </c>
      <c r="C67" s="1" t="s">
        <v>154</v>
      </c>
      <c r="D67" s="36" t="s">
        <v>495</v>
      </c>
      <c r="E67" s="36">
        <v>4064.9578000000001</v>
      </c>
      <c r="F67" s="36">
        <v>4064.2968000000001</v>
      </c>
      <c r="G67" s="36"/>
      <c r="H67" s="36">
        <v>1130.17</v>
      </c>
      <c r="I67" s="36">
        <v>1221.8890000000001</v>
      </c>
      <c r="J67" s="36">
        <f t="shared" si="6"/>
        <v>3.5961818133555128</v>
      </c>
      <c r="K67" s="36">
        <f t="shared" si="7"/>
        <v>3.3262405995961988</v>
      </c>
      <c r="L67" s="44">
        <v>8.1155047470734543E-2</v>
      </c>
      <c r="M67" s="36">
        <v>883.36700305175782</v>
      </c>
      <c r="N67" s="36">
        <v>82.8</v>
      </c>
      <c r="O67" s="94">
        <f t="shared" si="0"/>
        <v>0.78162312134613177</v>
      </c>
      <c r="P67" s="36">
        <v>156.73099999999999</v>
      </c>
      <c r="Q67" s="36">
        <f t="shared" si="1"/>
        <v>0.13867913676703503</v>
      </c>
      <c r="R67" s="36">
        <v>346.96100000000001</v>
      </c>
      <c r="S67" s="36">
        <f t="shared" si="2"/>
        <v>0.30699894706106162</v>
      </c>
      <c r="T67" s="36">
        <v>160.36600000000001</v>
      </c>
      <c r="U67" s="36">
        <f t="shared" si="3"/>
        <v>0.1418954670536291</v>
      </c>
      <c r="V67" s="36">
        <v>389.65500000000003</v>
      </c>
      <c r="W67" s="36">
        <v>448.25</v>
      </c>
      <c r="X67" s="36">
        <f t="shared" si="4"/>
        <v>0.34477556473804827</v>
      </c>
      <c r="Y67" s="36">
        <v>85.247472264912005</v>
      </c>
      <c r="Z67" s="36">
        <v>282.01300000000003</v>
      </c>
      <c r="AA67" s="92">
        <f t="shared" si="5"/>
        <v>7.5428893232798611E-2</v>
      </c>
    </row>
    <row r="68" spans="1:27" x14ac:dyDescent="0.2">
      <c r="A68" s="1" t="s">
        <v>155</v>
      </c>
      <c r="B68" s="1" t="s">
        <v>155</v>
      </c>
      <c r="C68" s="1" t="s">
        <v>156</v>
      </c>
      <c r="D68" s="36" t="s">
        <v>495</v>
      </c>
      <c r="E68" s="36">
        <v>3530.201</v>
      </c>
      <c r="F68" s="36">
        <v>3256.0626999999999</v>
      </c>
      <c r="G68" s="36"/>
      <c r="H68" s="36">
        <v>219.095</v>
      </c>
      <c r="I68" s="36">
        <v>265.79300000000001</v>
      </c>
      <c r="J68" s="36">
        <f t="shared" si="6"/>
        <v>14.861419475569958</v>
      </c>
      <c r="K68" s="36">
        <f t="shared" si="7"/>
        <v>12.250370401026363</v>
      </c>
      <c r="L68" s="44">
        <v>0.21314041853990284</v>
      </c>
      <c r="M68" s="36">
        <v>150.86900170898437</v>
      </c>
      <c r="N68" s="36">
        <v>71.73</v>
      </c>
      <c r="O68" s="94">
        <f t="shared" si="0"/>
        <v>0.68860084305431146</v>
      </c>
      <c r="P68" s="36">
        <v>44.536000000000001</v>
      </c>
      <c r="Q68" s="36">
        <f t="shared" si="1"/>
        <v>0.20327255300212238</v>
      </c>
      <c r="R68" s="36">
        <v>88.721999999999994</v>
      </c>
      <c r="S68" s="36">
        <f t="shared" si="2"/>
        <v>0.40494762545927565</v>
      </c>
      <c r="T68" s="36">
        <v>38.578000000000003</v>
      </c>
      <c r="U68" s="36">
        <f t="shared" si="3"/>
        <v>0.17607886989662019</v>
      </c>
      <c r="V68" s="36">
        <v>-34.963000000000001</v>
      </c>
      <c r="W68" s="36">
        <v>4.0910000000000002</v>
      </c>
      <c r="X68" s="36">
        <f t="shared" si="4"/>
        <v>-0.15957917798215387</v>
      </c>
      <c r="Y68" s="36">
        <v>-49.332999999999998</v>
      </c>
      <c r="Z68" s="36">
        <v>-6.7450000000000001</v>
      </c>
      <c r="AA68" s="92">
        <f t="shared" si="5"/>
        <v>-0.22516716492845568</v>
      </c>
    </row>
    <row r="69" spans="1:27" x14ac:dyDescent="0.2">
      <c r="A69" s="1" t="s">
        <v>157</v>
      </c>
      <c r="B69" s="1" t="s">
        <v>157</v>
      </c>
      <c r="C69" s="1" t="s">
        <v>158</v>
      </c>
      <c r="D69" s="36" t="s">
        <v>495</v>
      </c>
      <c r="E69" s="36">
        <v>3622.2921999999999</v>
      </c>
      <c r="F69" s="36">
        <v>4272.2191999999995</v>
      </c>
      <c r="G69" s="36"/>
      <c r="H69" s="36">
        <v>1158.5079999999998</v>
      </c>
      <c r="I69" s="36">
        <v>1252.3330000000001</v>
      </c>
      <c r="J69" s="36">
        <f t="shared" si="6"/>
        <v>3.6876907194425934</v>
      </c>
      <c r="K69" s="36">
        <f t="shared" si="7"/>
        <v>3.4114083075348165</v>
      </c>
      <c r="L69" s="44">
        <v>8.0987787740784078E-2</v>
      </c>
      <c r="M69" s="36">
        <v>974.26899780273436</v>
      </c>
      <c r="N69" s="36">
        <v>83.78</v>
      </c>
      <c r="O69" s="94">
        <f t="shared" ref="O69:O132" si="8">M69/H69</f>
        <v>0.84096872684757851</v>
      </c>
      <c r="P69" s="36">
        <v>46.003999999999998</v>
      </c>
      <c r="Q69" s="36">
        <f t="shared" ref="Q69:Q132" si="9">P69/H69</f>
        <v>3.9709695573962374E-2</v>
      </c>
      <c r="R69" s="36">
        <v>330.29599999999999</v>
      </c>
      <c r="S69" s="36">
        <f t="shared" ref="S69:S132" si="10">R69/H69</f>
        <v>0.28510463458172064</v>
      </c>
      <c r="T69" s="36">
        <v>323.517</v>
      </c>
      <c r="U69" s="36">
        <f t="shared" ref="U69:U132" si="11">T69/H69</f>
        <v>0.27925314283544012</v>
      </c>
      <c r="V69" s="36">
        <v>412.85069230769199</v>
      </c>
      <c r="W69" s="36">
        <v>528.46699999999998</v>
      </c>
      <c r="X69" s="36">
        <f t="shared" ref="X69:X132" si="12">V69/H69</f>
        <v>0.35636412722889443</v>
      </c>
      <c r="Y69" s="36">
        <v>150.78399999999999</v>
      </c>
      <c r="Z69" s="36">
        <v>330.483</v>
      </c>
      <c r="AA69" s="92">
        <f t="shared" ref="AA69:AA132" si="13">Y69/H69</f>
        <v>0.1301536113691058</v>
      </c>
    </row>
    <row r="70" spans="1:27" x14ac:dyDescent="0.2">
      <c r="A70" s="1" t="s">
        <v>159</v>
      </c>
      <c r="B70" s="1" t="s">
        <v>159</v>
      </c>
      <c r="C70" s="1" t="s">
        <v>160</v>
      </c>
      <c r="D70" s="36" t="s">
        <v>506</v>
      </c>
      <c r="E70" s="36">
        <v>3592.2889</v>
      </c>
      <c r="F70" s="36">
        <v>5315.9659000000001</v>
      </c>
      <c r="G70" s="36"/>
      <c r="H70" s="36">
        <v>1870.5889999999999</v>
      </c>
      <c r="I70" s="36">
        <v>1850.3410000000001</v>
      </c>
      <c r="J70" s="36">
        <f t="shared" ref="J70:J133" si="14">F70/H70</f>
        <v>2.8418674011233898</v>
      </c>
      <c r="K70" s="36">
        <f t="shared" ref="K70:K133" si="15">F70/I70</f>
        <v>2.8729655236521268</v>
      </c>
      <c r="L70" s="44">
        <v>-1.0824398090654719E-2</v>
      </c>
      <c r="M70" s="36">
        <v>918.13100402832038</v>
      </c>
      <c r="N70" s="36">
        <v>51.018000000000001</v>
      </c>
      <c r="O70" s="94">
        <f t="shared" si="8"/>
        <v>0.49082454992963198</v>
      </c>
      <c r="P70" s="36">
        <v>0</v>
      </c>
      <c r="Q70" s="36">
        <f t="shared" si="9"/>
        <v>0</v>
      </c>
      <c r="R70" s="36" t="s">
        <v>480</v>
      </c>
      <c r="S70" s="36" t="e">
        <f t="shared" si="10"/>
        <v>#VALUE!</v>
      </c>
      <c r="T70" s="36" t="s">
        <v>480</v>
      </c>
      <c r="U70" s="36" t="e">
        <f t="shared" si="11"/>
        <v>#VALUE!</v>
      </c>
      <c r="V70" s="36">
        <v>460.75</v>
      </c>
      <c r="W70" s="36">
        <v>487.44200000000001</v>
      </c>
      <c r="X70" s="36">
        <f t="shared" si="12"/>
        <v>0.24631279238785217</v>
      </c>
      <c r="Y70" s="36">
        <v>156.14600000000002</v>
      </c>
      <c r="Z70" s="36">
        <v>221.86700000000002</v>
      </c>
      <c r="AA70" s="92">
        <f t="shared" si="13"/>
        <v>8.3474242604869381E-2</v>
      </c>
    </row>
    <row r="71" spans="1:27" x14ac:dyDescent="0.2">
      <c r="A71" s="1" t="s">
        <v>161</v>
      </c>
      <c r="B71" s="1" t="s">
        <v>161</v>
      </c>
      <c r="C71" s="1" t="s">
        <v>162</v>
      </c>
      <c r="D71" s="36" t="s">
        <v>495</v>
      </c>
      <c r="E71" s="36">
        <v>3651.6462000000001</v>
      </c>
      <c r="F71" s="36">
        <v>3162.8121999999998</v>
      </c>
      <c r="G71" s="36"/>
      <c r="H71" s="36">
        <v>346.63900000000001</v>
      </c>
      <c r="I71" s="36">
        <v>473.83300000000003</v>
      </c>
      <c r="J71" s="36">
        <f t="shared" si="14"/>
        <v>9.1242249141037206</v>
      </c>
      <c r="K71" s="36">
        <f t="shared" si="15"/>
        <v>6.6749513014078792</v>
      </c>
      <c r="L71" s="44">
        <v>0.3669350534706135</v>
      </c>
      <c r="M71" s="36">
        <v>287.72500283813474</v>
      </c>
      <c r="N71" s="36">
        <v>78.55</v>
      </c>
      <c r="O71" s="94">
        <f t="shared" si="8"/>
        <v>0.83004221347896434</v>
      </c>
      <c r="P71" s="36">
        <v>45.925999999999995</v>
      </c>
      <c r="Q71" s="36">
        <f t="shared" si="9"/>
        <v>0.13248941982869786</v>
      </c>
      <c r="R71" s="36">
        <v>150.923</v>
      </c>
      <c r="S71" s="36">
        <f t="shared" si="10"/>
        <v>0.4353895551279573</v>
      </c>
      <c r="T71" s="36">
        <v>62.664999999999999</v>
      </c>
      <c r="U71" s="36">
        <f t="shared" si="11"/>
        <v>0.18077885061980908</v>
      </c>
      <c r="V71" s="36">
        <v>-26.742999999999999</v>
      </c>
      <c r="W71" s="36">
        <v>23.045000000000002</v>
      </c>
      <c r="X71" s="36">
        <f t="shared" si="12"/>
        <v>-7.7149426348448957E-2</v>
      </c>
      <c r="Y71" s="36">
        <v>-47.448000000000008</v>
      </c>
      <c r="Z71" s="36">
        <v>-2.9330000000000003</v>
      </c>
      <c r="AA71" s="92">
        <f t="shared" si="13"/>
        <v>-0.13688015485851276</v>
      </c>
    </row>
    <row r="72" spans="1:27" x14ac:dyDescent="0.2">
      <c r="A72" s="1" t="s">
        <v>163</v>
      </c>
      <c r="B72" s="1" t="s">
        <v>163</v>
      </c>
      <c r="C72" s="1" t="s">
        <v>164</v>
      </c>
      <c r="D72" s="36" t="s">
        <v>495</v>
      </c>
      <c r="E72" s="36">
        <v>3424.6939000000002</v>
      </c>
      <c r="F72" s="36">
        <v>3579.8489</v>
      </c>
      <c r="G72" s="36"/>
      <c r="H72" s="36">
        <v>833.04499999999996</v>
      </c>
      <c r="I72" s="36">
        <v>871.04500000000007</v>
      </c>
      <c r="J72" s="36">
        <f t="shared" si="14"/>
        <v>4.2973055477195112</v>
      </c>
      <c r="K72" s="36">
        <f t="shared" si="15"/>
        <v>4.1098323278361049</v>
      </c>
      <c r="L72" s="44">
        <v>4.5615783060939163E-2</v>
      </c>
      <c r="M72" s="36">
        <v>461.10500335693359</v>
      </c>
      <c r="N72" s="36">
        <v>61.056000000000004</v>
      </c>
      <c r="O72" s="94">
        <f t="shared" si="8"/>
        <v>0.55351752109061769</v>
      </c>
      <c r="P72" s="36">
        <v>89.911000000000001</v>
      </c>
      <c r="Q72" s="36">
        <f t="shared" si="9"/>
        <v>0.10793054396821301</v>
      </c>
      <c r="R72" s="36">
        <v>173.52500000000001</v>
      </c>
      <c r="S72" s="36">
        <f t="shared" si="10"/>
        <v>0.20830207251709093</v>
      </c>
      <c r="T72" s="36">
        <v>94.87</v>
      </c>
      <c r="U72" s="36">
        <f t="shared" si="11"/>
        <v>0.11388340365766557</v>
      </c>
      <c r="V72" s="36">
        <v>162.346</v>
      </c>
      <c r="W72" s="36">
        <v>184.31399999999999</v>
      </c>
      <c r="X72" s="36">
        <f t="shared" si="12"/>
        <v>0.19488262938976889</v>
      </c>
      <c r="Y72" s="36">
        <v>80.155496400630994</v>
      </c>
      <c r="Z72" s="36">
        <v>118.879</v>
      </c>
      <c r="AA72" s="92">
        <f t="shared" si="13"/>
        <v>9.621988776192282E-2</v>
      </c>
    </row>
    <row r="73" spans="1:27" x14ac:dyDescent="0.2">
      <c r="A73" s="1" t="s">
        <v>165</v>
      </c>
      <c r="B73" s="1" t="s">
        <v>165</v>
      </c>
      <c r="C73" s="1" t="s">
        <v>166</v>
      </c>
      <c r="D73" s="36" t="s">
        <v>505</v>
      </c>
      <c r="E73" s="36">
        <v>3332.6280000000002</v>
      </c>
      <c r="F73" s="36">
        <v>3196.73</v>
      </c>
      <c r="G73" s="36"/>
      <c r="H73" s="36">
        <v>793.64200000000005</v>
      </c>
      <c r="I73" s="36">
        <v>853.05899999999997</v>
      </c>
      <c r="J73" s="36">
        <f t="shared" si="14"/>
        <v>4.0279244294026775</v>
      </c>
      <c r="K73" s="36">
        <f t="shared" si="15"/>
        <v>3.7473726905173033</v>
      </c>
      <c r="L73" s="44">
        <v>7.4866249518044548E-2</v>
      </c>
      <c r="M73" s="36">
        <v>520.84100958251952</v>
      </c>
      <c r="N73" s="36">
        <v>74.894000000000005</v>
      </c>
      <c r="O73" s="94">
        <f t="shared" si="8"/>
        <v>0.65626694351170867</v>
      </c>
      <c r="P73" s="36">
        <v>243.273</v>
      </c>
      <c r="Q73" s="36">
        <f t="shared" si="9"/>
        <v>0.30652737632332966</v>
      </c>
      <c r="R73" s="36">
        <v>371.935</v>
      </c>
      <c r="S73" s="36">
        <f t="shared" si="10"/>
        <v>0.46864329256768161</v>
      </c>
      <c r="T73" s="36">
        <v>125.59699999999999</v>
      </c>
      <c r="U73" s="36">
        <f t="shared" si="11"/>
        <v>0.15825397345402586</v>
      </c>
      <c r="V73" s="36">
        <v>-128.273</v>
      </c>
      <c r="W73" s="36">
        <v>121.242</v>
      </c>
      <c r="X73" s="36">
        <f t="shared" si="12"/>
        <v>-0.1616257708135406</v>
      </c>
      <c r="Y73" s="36">
        <v>-257.473708220025</v>
      </c>
      <c r="Z73" s="36">
        <v>23.024000000000001</v>
      </c>
      <c r="AA73" s="92">
        <f t="shared" si="13"/>
        <v>-0.32442046693600513</v>
      </c>
    </row>
    <row r="74" spans="1:27" x14ac:dyDescent="0.2">
      <c r="A74" s="1" t="s">
        <v>167</v>
      </c>
      <c r="B74" s="1" t="s">
        <v>167</v>
      </c>
      <c r="C74" s="1" t="s">
        <v>168</v>
      </c>
      <c r="D74" s="36" t="s">
        <v>495</v>
      </c>
      <c r="E74" s="36">
        <v>3339.4326000000001</v>
      </c>
      <c r="F74" s="36">
        <v>3202.2395999999999</v>
      </c>
      <c r="G74" s="36"/>
      <c r="H74" s="36">
        <v>377.52699999999999</v>
      </c>
      <c r="I74" s="36">
        <v>452.61400000000003</v>
      </c>
      <c r="J74" s="36">
        <f t="shared" si="14"/>
        <v>8.482147237151251</v>
      </c>
      <c r="K74" s="36">
        <f t="shared" si="15"/>
        <v>7.0749901682228113</v>
      </c>
      <c r="L74" s="44">
        <v>0.19889173489578238</v>
      </c>
      <c r="M74" s="36">
        <v>228.32999908447266</v>
      </c>
      <c r="N74" s="36">
        <v>66.656999999999996</v>
      </c>
      <c r="O74" s="94">
        <f t="shared" si="8"/>
        <v>0.60480442215913743</v>
      </c>
      <c r="P74" s="36">
        <v>37.644999999999996</v>
      </c>
      <c r="Q74" s="36">
        <f t="shared" si="9"/>
        <v>9.9714722390716423E-2</v>
      </c>
      <c r="R74" s="36">
        <v>95.483999999999995</v>
      </c>
      <c r="S74" s="36">
        <f t="shared" si="10"/>
        <v>0.25291965872639571</v>
      </c>
      <c r="T74" s="36">
        <v>79.251999999999995</v>
      </c>
      <c r="U74" s="36">
        <f t="shared" si="11"/>
        <v>0.20992405841171624</v>
      </c>
      <c r="V74" s="36">
        <v>46.511999999999993</v>
      </c>
      <c r="W74" s="36">
        <v>125.129</v>
      </c>
      <c r="X74" s="36">
        <f t="shared" si="12"/>
        <v>0.12320178424324617</v>
      </c>
      <c r="Y74" s="36">
        <v>3.8283299999999998</v>
      </c>
      <c r="Z74" s="36">
        <v>76.643000000000001</v>
      </c>
      <c r="AA74" s="92">
        <f t="shared" si="13"/>
        <v>1.0140546239076941E-2</v>
      </c>
    </row>
    <row r="75" spans="1:27" x14ac:dyDescent="0.2">
      <c r="A75" s="1" t="s">
        <v>169</v>
      </c>
      <c r="B75" s="1" t="s">
        <v>169</v>
      </c>
      <c r="C75" s="1" t="s">
        <v>170</v>
      </c>
      <c r="D75" s="36" t="s">
        <v>495</v>
      </c>
      <c r="E75" s="36">
        <v>3406.6007</v>
      </c>
      <c r="F75" s="36">
        <v>3692.9135000000001</v>
      </c>
      <c r="G75" s="36"/>
      <c r="H75" s="36">
        <v>166.82400000000001</v>
      </c>
      <c r="I75" s="36">
        <v>257.7</v>
      </c>
      <c r="J75" s="36">
        <f t="shared" si="14"/>
        <v>22.136584064642975</v>
      </c>
      <c r="K75" s="36">
        <f t="shared" si="15"/>
        <v>14.330281334885527</v>
      </c>
      <c r="L75" s="44">
        <v>0.54474176377499628</v>
      </c>
      <c r="M75" s="36">
        <v>116.99600000000001</v>
      </c>
      <c r="N75" s="36">
        <v>75.674999999999997</v>
      </c>
      <c r="O75" s="94">
        <f t="shared" si="8"/>
        <v>0.70131395962211673</v>
      </c>
      <c r="P75" s="36">
        <v>0</v>
      </c>
      <c r="Q75" s="36">
        <f t="shared" si="9"/>
        <v>0</v>
      </c>
      <c r="R75" s="36">
        <v>103.47799999999999</v>
      </c>
      <c r="S75" s="36">
        <f t="shared" si="10"/>
        <v>0.62028245336402432</v>
      </c>
      <c r="T75" s="36">
        <v>46.970999999999997</v>
      </c>
      <c r="U75" s="36">
        <f t="shared" si="11"/>
        <v>0.28156020716443675</v>
      </c>
      <c r="V75" s="36">
        <v>-66.082999999999998</v>
      </c>
      <c r="W75" s="36">
        <v>-48.283000000000001</v>
      </c>
      <c r="X75" s="36">
        <f t="shared" si="12"/>
        <v>-0.39612405888840929</v>
      </c>
      <c r="Y75" s="36">
        <v>-95.293880000000001</v>
      </c>
      <c r="Z75" s="36">
        <v>-59.25</v>
      </c>
      <c r="AA75" s="92">
        <f t="shared" si="13"/>
        <v>-0.57122404450199005</v>
      </c>
    </row>
    <row r="76" spans="1:27" x14ac:dyDescent="0.2">
      <c r="A76" s="1" t="s">
        <v>171</v>
      </c>
      <c r="B76" s="1" t="s">
        <v>171</v>
      </c>
      <c r="C76" s="1" t="s">
        <v>172</v>
      </c>
      <c r="D76" s="36" t="s">
        <v>495</v>
      </c>
      <c r="E76" s="36">
        <v>2926.9940999999999</v>
      </c>
      <c r="F76" s="36">
        <v>2833.0971</v>
      </c>
      <c r="G76" s="36"/>
      <c r="H76" s="36">
        <v>558.87699999999995</v>
      </c>
      <c r="I76" s="36">
        <v>561.4</v>
      </c>
      <c r="J76" s="36">
        <f t="shared" si="14"/>
        <v>5.0692676563895098</v>
      </c>
      <c r="K76" s="36">
        <f t="shared" si="15"/>
        <v>5.0464857499109375</v>
      </c>
      <c r="L76" s="44">
        <v>4.5144101474923204E-3</v>
      </c>
      <c r="M76" s="36">
        <v>322.08900360107418</v>
      </c>
      <c r="N76" s="36">
        <v>56.7</v>
      </c>
      <c r="O76" s="94">
        <f t="shared" si="8"/>
        <v>0.57631465170524854</v>
      </c>
      <c r="P76" s="36">
        <v>57.704000000000001</v>
      </c>
      <c r="Q76" s="36">
        <f t="shared" si="9"/>
        <v>0.10324991008755058</v>
      </c>
      <c r="R76" s="36">
        <v>47.481999999999999</v>
      </c>
      <c r="S76" s="36">
        <f t="shared" si="10"/>
        <v>8.4959660175673718E-2</v>
      </c>
      <c r="T76" s="36">
        <v>46.054000000000002</v>
      </c>
      <c r="U76" s="36">
        <f t="shared" si="11"/>
        <v>8.2404536239637713E-2</v>
      </c>
      <c r="V76" s="36">
        <v>152.07</v>
      </c>
      <c r="W76" s="36">
        <v>131.92500000000001</v>
      </c>
      <c r="X76" s="36">
        <f t="shared" si="12"/>
        <v>0.27209922755812105</v>
      </c>
      <c r="Y76" s="36">
        <v>105.80647999999999</v>
      </c>
      <c r="Z76" s="36">
        <v>94.12</v>
      </c>
      <c r="AA76" s="92">
        <f t="shared" si="13"/>
        <v>0.18931979666366661</v>
      </c>
    </row>
    <row r="77" spans="1:27" x14ac:dyDescent="0.2">
      <c r="A77" s="1" t="s">
        <v>173</v>
      </c>
      <c r="B77" s="1" t="s">
        <v>173</v>
      </c>
      <c r="C77" s="1" t="s">
        <v>174</v>
      </c>
      <c r="D77" s="36" t="s">
        <v>505</v>
      </c>
      <c r="E77" s="36">
        <v>2917.6007</v>
      </c>
      <c r="F77" s="36">
        <v>2532.3746999999998</v>
      </c>
      <c r="G77" s="36"/>
      <c r="H77" s="36">
        <v>255.43600000000001</v>
      </c>
      <c r="I77" s="36">
        <v>303.84500000000003</v>
      </c>
      <c r="J77" s="36">
        <f t="shared" si="14"/>
        <v>9.9139302995662302</v>
      </c>
      <c r="K77" s="36">
        <f t="shared" si="15"/>
        <v>8.3344293965673266</v>
      </c>
      <c r="L77" s="44">
        <v>0.18951518188509064</v>
      </c>
      <c r="M77" s="36">
        <v>196.15400054931641</v>
      </c>
      <c r="N77" s="36">
        <v>78.582000000000008</v>
      </c>
      <c r="O77" s="94">
        <f t="shared" si="8"/>
        <v>0.76791838483736197</v>
      </c>
      <c r="P77" s="36">
        <v>42.815999999999995</v>
      </c>
      <c r="Q77" s="36">
        <f t="shared" si="9"/>
        <v>0.16761928623999747</v>
      </c>
      <c r="R77" s="36">
        <v>63.854999999999997</v>
      </c>
      <c r="S77" s="36">
        <f t="shared" si="10"/>
        <v>0.24998434050016441</v>
      </c>
      <c r="T77" s="36">
        <v>35.334000000000003</v>
      </c>
      <c r="U77" s="36">
        <f t="shared" si="11"/>
        <v>0.13832819179755398</v>
      </c>
      <c r="V77" s="36">
        <v>67.129000000000005</v>
      </c>
      <c r="W77" s="36">
        <v>109.622</v>
      </c>
      <c r="X77" s="36">
        <f t="shared" si="12"/>
        <v>0.2628016411155828</v>
      </c>
      <c r="Y77" s="36">
        <v>42.557038674647998</v>
      </c>
      <c r="Z77" s="36">
        <v>67.052999999999997</v>
      </c>
      <c r="AA77" s="92">
        <f t="shared" si="13"/>
        <v>0.166605485032055</v>
      </c>
    </row>
    <row r="78" spans="1:27" x14ac:dyDescent="0.2">
      <c r="A78" s="1" t="s">
        <v>175</v>
      </c>
      <c r="B78" s="1" t="s">
        <v>175</v>
      </c>
      <c r="C78" s="1" t="s">
        <v>176</v>
      </c>
      <c r="D78" s="36" t="s">
        <v>495</v>
      </c>
      <c r="E78" s="36">
        <v>2921.7831000000001</v>
      </c>
      <c r="F78" s="36">
        <v>3540.5491000000002</v>
      </c>
      <c r="G78" s="36"/>
      <c r="H78" s="36">
        <v>996.43500000000006</v>
      </c>
      <c r="I78" s="36">
        <v>1060</v>
      </c>
      <c r="J78" s="36">
        <f t="shared" si="14"/>
        <v>3.553216316167136</v>
      </c>
      <c r="K78" s="36">
        <f t="shared" si="15"/>
        <v>3.3401406603773585</v>
      </c>
      <c r="L78" s="44">
        <v>6.3792419977218628E-2</v>
      </c>
      <c r="M78" s="36">
        <v>549.45199468994144</v>
      </c>
      <c r="N78" s="36">
        <v>53.332999999999998</v>
      </c>
      <c r="O78" s="94">
        <f t="shared" si="8"/>
        <v>0.55141779914388933</v>
      </c>
      <c r="P78" s="36">
        <v>136.92099999999999</v>
      </c>
      <c r="Q78" s="36">
        <f t="shared" si="9"/>
        <v>0.13741086975066108</v>
      </c>
      <c r="R78" s="36">
        <v>107.88500000000001</v>
      </c>
      <c r="S78" s="36">
        <f t="shared" si="10"/>
        <v>0.10827098606532287</v>
      </c>
      <c r="T78" s="36">
        <v>153.03200000000001</v>
      </c>
      <c r="U78" s="36">
        <f t="shared" si="11"/>
        <v>0.15357951095656014</v>
      </c>
      <c r="V78" s="36">
        <v>214.69400000000002</v>
      </c>
      <c r="W78" s="36">
        <v>279.60000000000002</v>
      </c>
      <c r="X78" s="36">
        <f t="shared" si="12"/>
        <v>0.21546212246659341</v>
      </c>
      <c r="Y78" s="36">
        <v>48.026550000000007</v>
      </c>
      <c r="Z78" s="36">
        <v>108.74000000000001</v>
      </c>
      <c r="AA78" s="92">
        <f t="shared" si="13"/>
        <v>4.819837721477066E-2</v>
      </c>
    </row>
    <row r="79" spans="1:27" x14ac:dyDescent="0.2">
      <c r="A79" s="1" t="s">
        <v>177</v>
      </c>
      <c r="B79" s="1" t="s">
        <v>177</v>
      </c>
      <c r="C79" s="1" t="s">
        <v>178</v>
      </c>
      <c r="D79" s="36" t="s">
        <v>495</v>
      </c>
      <c r="E79" s="36">
        <v>2940.2168000000001</v>
      </c>
      <c r="F79" s="36">
        <v>3342.4558000000002</v>
      </c>
      <c r="G79" s="36"/>
      <c r="H79" s="36">
        <v>1198.9859999999999</v>
      </c>
      <c r="I79" s="36">
        <v>1271.2</v>
      </c>
      <c r="J79" s="36">
        <f t="shared" si="14"/>
        <v>2.7877354698053192</v>
      </c>
      <c r="K79" s="36">
        <f t="shared" si="15"/>
        <v>2.6293705160478287</v>
      </c>
      <c r="L79" s="44">
        <v>6.0229227030174082E-2</v>
      </c>
      <c r="M79" s="36">
        <v>770.49898681640627</v>
      </c>
      <c r="N79" s="36">
        <v>65.567000000000007</v>
      </c>
      <c r="O79" s="94">
        <f t="shared" si="8"/>
        <v>0.64262550756756653</v>
      </c>
      <c r="P79" s="36">
        <v>190.643</v>
      </c>
      <c r="Q79" s="36">
        <f t="shared" si="9"/>
        <v>0.15900352464499171</v>
      </c>
      <c r="R79" s="36" t="s">
        <v>480</v>
      </c>
      <c r="S79" s="36" t="e">
        <f t="shared" si="10"/>
        <v>#VALUE!</v>
      </c>
      <c r="T79" s="36" t="s">
        <v>480</v>
      </c>
      <c r="U79" s="36" t="e">
        <f t="shared" si="11"/>
        <v>#VALUE!</v>
      </c>
      <c r="V79" s="36">
        <v>212.02799999999999</v>
      </c>
      <c r="W79" s="36">
        <v>291.33300000000003</v>
      </c>
      <c r="X79" s="36">
        <f t="shared" si="12"/>
        <v>0.17683942931777352</v>
      </c>
      <c r="Y79" s="36">
        <v>54.014695631445996</v>
      </c>
      <c r="Z79" s="36">
        <v>213.55</v>
      </c>
      <c r="AA79" s="92">
        <f t="shared" si="13"/>
        <v>4.5050313874762507E-2</v>
      </c>
    </row>
    <row r="80" spans="1:27" x14ac:dyDescent="0.2">
      <c r="A80" s="1" t="s">
        <v>179</v>
      </c>
      <c r="B80" s="1" t="s">
        <v>179</v>
      </c>
      <c r="C80" s="1" t="s">
        <v>180</v>
      </c>
      <c r="D80" s="36" t="s">
        <v>495</v>
      </c>
      <c r="E80" s="36">
        <v>2813.1309000000001</v>
      </c>
      <c r="F80" s="36">
        <v>2710.8598999999999</v>
      </c>
      <c r="G80" s="36"/>
      <c r="H80" s="36">
        <v>519.38200000000006</v>
      </c>
      <c r="I80" s="36">
        <v>532.57500000000005</v>
      </c>
      <c r="J80" s="36">
        <f t="shared" si="14"/>
        <v>5.2193951657931921</v>
      </c>
      <c r="K80" s="36">
        <f t="shared" si="15"/>
        <v>5.0900997981504945</v>
      </c>
      <c r="L80" s="44">
        <v>2.540134236457936E-2</v>
      </c>
      <c r="M80" s="36">
        <v>372.4000010986328</v>
      </c>
      <c r="N80" s="36">
        <v>74.260000000000005</v>
      </c>
      <c r="O80" s="94">
        <f t="shared" si="8"/>
        <v>0.71700598229941115</v>
      </c>
      <c r="P80" s="36">
        <v>61.974999999999994</v>
      </c>
      <c r="Q80" s="36">
        <f t="shared" si="9"/>
        <v>0.11932450489235281</v>
      </c>
      <c r="R80" s="36">
        <v>240.27099999999999</v>
      </c>
      <c r="S80" s="36">
        <f t="shared" si="10"/>
        <v>0.46260940887439295</v>
      </c>
      <c r="T80" s="36">
        <v>84.588999999999999</v>
      </c>
      <c r="U80" s="36">
        <f t="shared" si="11"/>
        <v>0.16286471229268629</v>
      </c>
      <c r="V80" s="36">
        <v>15.740000000000002</v>
      </c>
      <c r="W80" s="36">
        <v>115.2</v>
      </c>
      <c r="X80" s="36">
        <f t="shared" si="12"/>
        <v>3.0305247390167545E-2</v>
      </c>
      <c r="Y80" s="36">
        <v>-40.478999999999999</v>
      </c>
      <c r="Z80" s="36">
        <v>56.395000000000003</v>
      </c>
      <c r="AA80" s="92">
        <f t="shared" si="13"/>
        <v>-7.793685572468817E-2</v>
      </c>
    </row>
    <row r="81" spans="1:27" x14ac:dyDescent="0.2">
      <c r="A81" s="1" t="s">
        <v>181</v>
      </c>
      <c r="B81" s="1" t="s">
        <v>181</v>
      </c>
      <c r="C81" s="1" t="s">
        <v>182</v>
      </c>
      <c r="D81" s="36" t="s">
        <v>495</v>
      </c>
      <c r="E81" s="36">
        <v>2765.9047</v>
      </c>
      <c r="F81" s="36">
        <v>2781.2797</v>
      </c>
      <c r="G81" s="36"/>
      <c r="H81" s="36">
        <v>394.09599999999995</v>
      </c>
      <c r="I81" s="36">
        <v>427.56700000000001</v>
      </c>
      <c r="J81" s="36">
        <f t="shared" si="14"/>
        <v>7.0573659717429269</v>
      </c>
      <c r="K81" s="36">
        <f t="shared" si="15"/>
        <v>6.5048979458190175</v>
      </c>
      <c r="L81" s="44">
        <v>8.4931082781860345E-2</v>
      </c>
      <c r="M81" s="36">
        <v>220.96600073242186</v>
      </c>
      <c r="N81" s="36">
        <v>57.550000000000004</v>
      </c>
      <c r="O81" s="94">
        <f t="shared" si="8"/>
        <v>0.56069079800967758</v>
      </c>
      <c r="P81" s="36">
        <v>57.309999999999995</v>
      </c>
      <c r="Q81" s="36">
        <f t="shared" si="9"/>
        <v>0.14542142016158499</v>
      </c>
      <c r="R81" s="36">
        <v>85.912000000000006</v>
      </c>
      <c r="S81" s="36">
        <f t="shared" si="10"/>
        <v>0.2179976452437985</v>
      </c>
      <c r="T81" s="36">
        <v>49.837000000000003</v>
      </c>
      <c r="U81" s="36">
        <f t="shared" si="11"/>
        <v>0.12645903536194231</v>
      </c>
      <c r="V81" s="36">
        <v>54.477999999999994</v>
      </c>
      <c r="W81" s="36">
        <v>103.52500000000001</v>
      </c>
      <c r="X81" s="36">
        <f t="shared" si="12"/>
        <v>0.13823535382241892</v>
      </c>
      <c r="Y81" s="36">
        <v>4.2689791113369981</v>
      </c>
      <c r="Z81" s="36">
        <v>61.438000000000002</v>
      </c>
      <c r="AA81" s="92">
        <f t="shared" si="13"/>
        <v>1.0832333013623581E-2</v>
      </c>
    </row>
    <row r="82" spans="1:27" x14ac:dyDescent="0.2">
      <c r="A82" s="1" t="s">
        <v>183</v>
      </c>
      <c r="B82" s="1" t="s">
        <v>183</v>
      </c>
      <c r="C82" s="1" t="s">
        <v>184</v>
      </c>
      <c r="D82" s="36" t="s">
        <v>495</v>
      </c>
      <c r="E82" s="36">
        <v>2781.9353000000001</v>
      </c>
      <c r="F82" s="36">
        <v>2538.9832999999999</v>
      </c>
      <c r="G82" s="36"/>
      <c r="H82" s="36">
        <v>462.851</v>
      </c>
      <c r="I82" s="36">
        <v>534.75</v>
      </c>
      <c r="J82" s="36">
        <f t="shared" si="14"/>
        <v>5.4855305487078994</v>
      </c>
      <c r="K82" s="36">
        <f t="shared" si="15"/>
        <v>4.7479818606825619</v>
      </c>
      <c r="L82" s="44">
        <v>0.15533940728225715</v>
      </c>
      <c r="M82" s="36">
        <v>273.98900335693361</v>
      </c>
      <c r="N82" s="36">
        <v>59.332999999999998</v>
      </c>
      <c r="O82" s="94">
        <f t="shared" si="8"/>
        <v>0.59195940671389624</v>
      </c>
      <c r="P82" s="36">
        <v>69.265999999999991</v>
      </c>
      <c r="Q82" s="36">
        <f t="shared" si="9"/>
        <v>0.14965075153775187</v>
      </c>
      <c r="R82" s="36">
        <v>65.042000000000002</v>
      </c>
      <c r="S82" s="36">
        <f t="shared" si="10"/>
        <v>0.14052470449453497</v>
      </c>
      <c r="T82" s="36">
        <v>79.686000000000007</v>
      </c>
      <c r="U82" s="36">
        <f t="shared" si="11"/>
        <v>0.17216339599568761</v>
      </c>
      <c r="V82" s="36">
        <v>85.867999999999995</v>
      </c>
      <c r="W82" s="36">
        <v>150.49700000000001</v>
      </c>
      <c r="X82" s="36">
        <f t="shared" si="12"/>
        <v>0.1855197460953957</v>
      </c>
      <c r="Y82" s="36">
        <v>19.337490000000003</v>
      </c>
      <c r="Z82" s="36">
        <v>76.745000000000005</v>
      </c>
      <c r="AA82" s="92">
        <f t="shared" si="13"/>
        <v>4.177908225325213E-2</v>
      </c>
    </row>
    <row r="83" spans="1:27" x14ac:dyDescent="0.2">
      <c r="A83" s="1" t="s">
        <v>185</v>
      </c>
      <c r="B83" s="1" t="s">
        <v>185</v>
      </c>
      <c r="C83" s="1" t="s">
        <v>186</v>
      </c>
      <c r="D83" s="36" t="s">
        <v>495</v>
      </c>
      <c r="E83" s="36">
        <v>2694.8279000000002</v>
      </c>
      <c r="F83" s="36">
        <v>2584.7898</v>
      </c>
      <c r="G83" s="36"/>
      <c r="H83" s="36">
        <v>554.70800000000008</v>
      </c>
      <c r="I83" s="36">
        <v>668.68299999999999</v>
      </c>
      <c r="J83" s="36">
        <f t="shared" si="14"/>
        <v>4.6597305248887695</v>
      </c>
      <c r="K83" s="36">
        <f t="shared" si="15"/>
        <v>3.8654935148642928</v>
      </c>
      <c r="L83" s="44">
        <v>0.20546846268667451</v>
      </c>
      <c r="M83" s="36">
        <v>403.28800524902346</v>
      </c>
      <c r="N83" s="36">
        <v>73.040000000000006</v>
      </c>
      <c r="O83" s="94">
        <f t="shared" si="8"/>
        <v>0.72702756269789404</v>
      </c>
      <c r="P83" s="36">
        <v>136.791</v>
      </c>
      <c r="Q83" s="36">
        <f t="shared" si="9"/>
        <v>0.24660001297980194</v>
      </c>
      <c r="R83" s="36">
        <v>303.31900000000002</v>
      </c>
      <c r="S83" s="36">
        <f t="shared" si="10"/>
        <v>0.54680841091168686</v>
      </c>
      <c r="T83" s="36">
        <v>84.805000000000007</v>
      </c>
      <c r="U83" s="36">
        <f t="shared" si="11"/>
        <v>0.15288223714098229</v>
      </c>
      <c r="V83" s="36">
        <v>-104.10600000000001</v>
      </c>
      <c r="W83" s="36">
        <v>37.133000000000003</v>
      </c>
      <c r="X83" s="36">
        <f t="shared" si="12"/>
        <v>-0.18767712021459937</v>
      </c>
      <c r="Y83" s="36">
        <v>-150.31100000000001</v>
      </c>
      <c r="Z83" s="36">
        <v>-2.8890000000000002</v>
      </c>
      <c r="AA83" s="92">
        <f t="shared" si="13"/>
        <v>-0.27097319670889908</v>
      </c>
    </row>
    <row r="84" spans="1:27" x14ac:dyDescent="0.2">
      <c r="A84" s="1" t="s">
        <v>187</v>
      </c>
      <c r="B84" s="1" t="s">
        <v>187</v>
      </c>
      <c r="C84" s="1" t="s">
        <v>188</v>
      </c>
      <c r="D84" s="36" t="s">
        <v>505</v>
      </c>
      <c r="E84" s="36">
        <v>2707.2824000000001</v>
      </c>
      <c r="F84" s="36">
        <v>2961.8824</v>
      </c>
      <c r="G84" s="36"/>
      <c r="H84" s="36">
        <v>187.727</v>
      </c>
      <c r="I84" s="36">
        <v>294.17700000000002</v>
      </c>
      <c r="J84" s="36">
        <f t="shared" si="14"/>
        <v>15.777604713227186</v>
      </c>
      <c r="K84" s="36">
        <f t="shared" si="15"/>
        <v>10.068368363264293</v>
      </c>
      <c r="L84" s="44">
        <v>0.56704682863946054</v>
      </c>
      <c r="M84" s="36">
        <v>162.13900000000001</v>
      </c>
      <c r="N84" s="36">
        <v>82.54</v>
      </c>
      <c r="O84" s="94">
        <f t="shared" si="8"/>
        <v>0.86369568575644429</v>
      </c>
      <c r="P84" s="36">
        <v>57.672999999999995</v>
      </c>
      <c r="Q84" s="36">
        <f t="shared" si="9"/>
        <v>0.30721739547321375</v>
      </c>
      <c r="R84" s="36">
        <v>116.29900000000001</v>
      </c>
      <c r="S84" s="36">
        <f t="shared" si="10"/>
        <v>0.61951131163870943</v>
      </c>
      <c r="T84" s="36">
        <v>28.927</v>
      </c>
      <c r="U84" s="36">
        <f t="shared" si="11"/>
        <v>0.15409078076142482</v>
      </c>
      <c r="V84" s="36">
        <v>-36.067999999999998</v>
      </c>
      <c r="W84" s="36">
        <v>-63.645000000000003</v>
      </c>
      <c r="X84" s="36">
        <f t="shared" si="12"/>
        <v>-0.19213006120590004</v>
      </c>
      <c r="Y84" s="36">
        <v>-41.021999999999998</v>
      </c>
      <c r="Z84" s="36">
        <v>-68.793000000000006</v>
      </c>
      <c r="AA84" s="92">
        <f t="shared" si="13"/>
        <v>-0.21851944579096239</v>
      </c>
    </row>
    <row r="85" spans="1:27" x14ac:dyDescent="0.2">
      <c r="A85" s="1" t="s">
        <v>189</v>
      </c>
      <c r="B85" s="1" t="s">
        <v>189</v>
      </c>
      <c r="C85" s="1" t="s">
        <v>190</v>
      </c>
      <c r="D85" s="36" t="s">
        <v>495</v>
      </c>
      <c r="E85" s="36">
        <v>2698.6026999999999</v>
      </c>
      <c r="F85" s="36">
        <v>2363.1176</v>
      </c>
      <c r="G85" s="36"/>
      <c r="H85" s="36">
        <v>162.35999999999999</v>
      </c>
      <c r="I85" s="36">
        <v>224.28800000000001</v>
      </c>
      <c r="J85" s="36">
        <f t="shared" si="14"/>
        <v>14.554801675289482</v>
      </c>
      <c r="K85" s="36">
        <f t="shared" si="15"/>
        <v>10.536085746896847</v>
      </c>
      <c r="L85" s="44">
        <v>0.3814239960581427</v>
      </c>
      <c r="M85" s="36">
        <v>140.40400271606444</v>
      </c>
      <c r="N85" s="36">
        <v>87.478000000000009</v>
      </c>
      <c r="O85" s="94">
        <f t="shared" si="8"/>
        <v>0.86476966442513215</v>
      </c>
      <c r="P85" s="36">
        <v>29.341999999999999</v>
      </c>
      <c r="Q85" s="36">
        <f t="shared" si="9"/>
        <v>0.1807218526730722</v>
      </c>
      <c r="R85" s="36">
        <v>66.42</v>
      </c>
      <c r="S85" s="36">
        <f t="shared" si="10"/>
        <v>0.40909090909090912</v>
      </c>
      <c r="T85" s="36">
        <v>32.241</v>
      </c>
      <c r="U85" s="36">
        <f t="shared" si="11"/>
        <v>0.19857723577235775</v>
      </c>
      <c r="V85" s="36">
        <v>-13.546000000000001</v>
      </c>
      <c r="W85" s="36">
        <v>-7.2229999999999999</v>
      </c>
      <c r="X85" s="36">
        <f t="shared" si="12"/>
        <v>-8.3431879773343209E-2</v>
      </c>
      <c r="Y85" s="36">
        <v>-19.666589999999999</v>
      </c>
      <c r="Z85" s="36">
        <v>-15.01</v>
      </c>
      <c r="AA85" s="92">
        <f t="shared" si="13"/>
        <v>-0.12112952697708795</v>
      </c>
    </row>
    <row r="86" spans="1:27" x14ac:dyDescent="0.2">
      <c r="A86" s="1" t="s">
        <v>191</v>
      </c>
      <c r="B86" s="1" t="s">
        <v>191</v>
      </c>
      <c r="C86" s="1" t="s">
        <v>192</v>
      </c>
      <c r="D86" s="36" t="s">
        <v>505</v>
      </c>
      <c r="E86" s="36">
        <v>2711.1356000000001</v>
      </c>
      <c r="F86" s="36">
        <v>2249.4695999999999</v>
      </c>
      <c r="G86" s="36"/>
      <c r="H86" s="36">
        <v>709.59799999999996</v>
      </c>
      <c r="I86" s="36">
        <v>761.19500000000005</v>
      </c>
      <c r="J86" s="36">
        <f t="shared" si="14"/>
        <v>3.1700619223842232</v>
      </c>
      <c r="K86" s="36">
        <f t="shared" si="15"/>
        <v>2.955181786533017</v>
      </c>
      <c r="L86" s="44">
        <v>7.2713000882189682E-2</v>
      </c>
      <c r="M86" s="36">
        <v>605.50099267578128</v>
      </c>
      <c r="N86" s="36">
        <v>84.97</v>
      </c>
      <c r="O86" s="94">
        <f t="shared" si="8"/>
        <v>0.85330143641298495</v>
      </c>
      <c r="P86" s="36">
        <v>94.164000000000001</v>
      </c>
      <c r="Q86" s="36">
        <f t="shared" si="9"/>
        <v>0.13270048675447227</v>
      </c>
      <c r="R86" s="36">
        <v>410.72699999999998</v>
      </c>
      <c r="S86" s="36">
        <f t="shared" si="10"/>
        <v>0.57881645664164783</v>
      </c>
      <c r="T86" s="36">
        <v>87.575000000000003</v>
      </c>
      <c r="U86" s="36">
        <f t="shared" si="11"/>
        <v>0.12341494761822892</v>
      </c>
      <c r="V86" s="36">
        <v>20.122</v>
      </c>
      <c r="W86" s="36">
        <v>127.75</v>
      </c>
      <c r="X86" s="36">
        <f t="shared" si="12"/>
        <v>2.8356900667701995E-2</v>
      </c>
      <c r="Y86" s="36">
        <v>-7.6881895614599998</v>
      </c>
      <c r="Z86" s="36">
        <v>84.094999999999999</v>
      </c>
      <c r="AA86" s="92">
        <f t="shared" si="13"/>
        <v>-1.0834570505356555E-2</v>
      </c>
    </row>
    <row r="87" spans="1:27" x14ac:dyDescent="0.2">
      <c r="A87" s="1" t="s">
        <v>193</v>
      </c>
      <c r="B87" s="1" t="s">
        <v>193</v>
      </c>
      <c r="C87" s="1" t="s">
        <v>194</v>
      </c>
      <c r="D87" s="36" t="s">
        <v>506</v>
      </c>
      <c r="E87" s="36">
        <v>2588.6080999999999</v>
      </c>
      <c r="F87" s="36">
        <v>2665.1181000000001</v>
      </c>
      <c r="G87" s="36"/>
      <c r="H87" s="36">
        <v>325.887</v>
      </c>
      <c r="I87" s="36">
        <v>515.72500000000002</v>
      </c>
      <c r="J87" s="36">
        <f t="shared" si="14"/>
        <v>8.1780436163455441</v>
      </c>
      <c r="K87" s="36">
        <f t="shared" si="15"/>
        <v>5.1677116680401376</v>
      </c>
      <c r="L87" s="44">
        <v>0.58252707226738099</v>
      </c>
      <c r="M87" s="36">
        <v>236.179</v>
      </c>
      <c r="N87" s="36">
        <v>67.674999999999997</v>
      </c>
      <c r="O87" s="94">
        <f t="shared" si="8"/>
        <v>0.72472666906013439</v>
      </c>
      <c r="P87" s="36">
        <v>0</v>
      </c>
      <c r="Q87" s="36">
        <f t="shared" si="9"/>
        <v>0</v>
      </c>
      <c r="R87" s="36">
        <v>2.198</v>
      </c>
      <c r="S87" s="36">
        <f t="shared" si="10"/>
        <v>6.7446691644649833E-3</v>
      </c>
      <c r="T87" s="36">
        <v>14.875999999999999</v>
      </c>
      <c r="U87" s="36">
        <f t="shared" si="11"/>
        <v>4.5647724518007776E-2</v>
      </c>
      <c r="V87" s="36">
        <v>150.26899999999998</v>
      </c>
      <c r="W87" s="36">
        <v>231.45099999999999</v>
      </c>
      <c r="X87" s="36">
        <f t="shared" si="12"/>
        <v>0.46110768456550882</v>
      </c>
      <c r="Y87" s="36">
        <v>138.66800000000001</v>
      </c>
      <c r="Z87" s="36">
        <v>148.94800000000001</v>
      </c>
      <c r="AA87" s="92">
        <f t="shared" si="13"/>
        <v>0.42550945573158794</v>
      </c>
    </row>
    <row r="88" spans="1:27" x14ac:dyDescent="0.2">
      <c r="A88" s="1" t="s">
        <v>195</v>
      </c>
      <c r="B88" s="1" t="s">
        <v>195</v>
      </c>
      <c r="C88" s="1" t="s">
        <v>196</v>
      </c>
      <c r="D88" s="36" t="s">
        <v>505</v>
      </c>
      <c r="E88" s="36">
        <v>2499.4157</v>
      </c>
      <c r="F88" s="36">
        <v>2121.9027000000001</v>
      </c>
      <c r="G88" s="36"/>
      <c r="H88" s="36">
        <v>294.68199999999996</v>
      </c>
      <c r="I88" s="36">
        <v>349.25299999999999</v>
      </c>
      <c r="J88" s="36">
        <f t="shared" si="14"/>
        <v>7.2006525678528055</v>
      </c>
      <c r="K88" s="36">
        <f t="shared" si="15"/>
        <v>6.0755460940922488</v>
      </c>
      <c r="L88" s="44">
        <v>0.1851860649785193</v>
      </c>
      <c r="M88" s="36">
        <v>249.10499847412109</v>
      </c>
      <c r="N88" s="36">
        <v>86.929000000000002</v>
      </c>
      <c r="O88" s="94">
        <f t="shared" si="8"/>
        <v>0.84533496607909919</v>
      </c>
      <c r="P88" s="36">
        <v>42.388999999999996</v>
      </c>
      <c r="Q88" s="36">
        <f t="shared" si="9"/>
        <v>0.14384658716854101</v>
      </c>
      <c r="R88" s="36">
        <v>126.739</v>
      </c>
      <c r="S88" s="36">
        <f t="shared" si="10"/>
        <v>0.43008734839589802</v>
      </c>
      <c r="T88" s="36">
        <v>30.399000000000001</v>
      </c>
      <c r="U88" s="36">
        <f t="shared" si="11"/>
        <v>0.10315865916479461</v>
      </c>
      <c r="V88" s="36">
        <v>33.942999999999998</v>
      </c>
      <c r="W88" s="36">
        <v>80.558000000000007</v>
      </c>
      <c r="X88" s="36">
        <f t="shared" si="12"/>
        <v>0.11518518267148996</v>
      </c>
      <c r="Y88" s="36">
        <v>27.055742028858003</v>
      </c>
      <c r="Z88" s="36">
        <v>55.678000000000004</v>
      </c>
      <c r="AA88" s="92">
        <f t="shared" si="13"/>
        <v>9.1813351439375343E-2</v>
      </c>
    </row>
    <row r="89" spans="1:27" x14ac:dyDescent="0.2">
      <c r="A89" s="1" t="s">
        <v>197</v>
      </c>
      <c r="B89" s="1" t="s">
        <v>197</v>
      </c>
      <c r="C89" s="1" t="s">
        <v>198</v>
      </c>
      <c r="D89" s="36" t="s">
        <v>495</v>
      </c>
      <c r="E89" s="36">
        <v>2542.2449000000001</v>
      </c>
      <c r="F89" s="36">
        <v>2344.0949000000001</v>
      </c>
      <c r="G89" s="36"/>
      <c r="H89" s="36">
        <v>362.10199999999998</v>
      </c>
      <c r="I89" s="36">
        <v>403.58300000000003</v>
      </c>
      <c r="J89" s="36">
        <f t="shared" si="14"/>
        <v>6.473576229902072</v>
      </c>
      <c r="K89" s="36">
        <f t="shared" si="15"/>
        <v>5.8082102070701689</v>
      </c>
      <c r="L89" s="44">
        <v>0.11455611954642619</v>
      </c>
      <c r="M89" s="36">
        <v>250.68500076293947</v>
      </c>
      <c r="N89" s="36">
        <v>70.325000000000003</v>
      </c>
      <c r="O89" s="94">
        <f t="shared" si="8"/>
        <v>0.69230493276187233</v>
      </c>
      <c r="P89" s="36">
        <v>93.233999999999995</v>
      </c>
      <c r="Q89" s="36">
        <f t="shared" si="9"/>
        <v>0.25747993659245183</v>
      </c>
      <c r="R89" s="36">
        <v>79.957999999999998</v>
      </c>
      <c r="S89" s="36">
        <f t="shared" si="10"/>
        <v>0.22081623409978404</v>
      </c>
      <c r="T89" s="36">
        <v>87.978999999999999</v>
      </c>
      <c r="U89" s="36">
        <f t="shared" si="11"/>
        <v>0.24296745116017035</v>
      </c>
      <c r="V89" s="36">
        <v>-3.4740000000000002</v>
      </c>
      <c r="W89" s="36">
        <v>42.646999999999998</v>
      </c>
      <c r="X89" s="36">
        <f t="shared" si="12"/>
        <v>-9.5939818062313938E-3</v>
      </c>
      <c r="Y89" s="36">
        <v>-84.54</v>
      </c>
      <c r="Z89" s="36">
        <v>25.7</v>
      </c>
      <c r="AA89" s="92">
        <f t="shared" si="13"/>
        <v>-0.23347012720172772</v>
      </c>
    </row>
    <row r="90" spans="1:27" x14ac:dyDescent="0.2">
      <c r="A90" s="1" t="s">
        <v>199</v>
      </c>
      <c r="B90" s="1" t="s">
        <v>199</v>
      </c>
      <c r="C90" s="1" t="s">
        <v>200</v>
      </c>
      <c r="D90" s="36" t="s">
        <v>495</v>
      </c>
      <c r="E90" s="36">
        <v>2458.9054000000001</v>
      </c>
      <c r="F90" s="36">
        <v>2777.4384</v>
      </c>
      <c r="G90" s="36"/>
      <c r="H90" s="36">
        <v>757.60300000000007</v>
      </c>
      <c r="I90" s="36">
        <v>863.7</v>
      </c>
      <c r="J90" s="36">
        <f t="shared" si="14"/>
        <v>3.6660868555166752</v>
      </c>
      <c r="K90" s="36">
        <f t="shared" si="15"/>
        <v>3.215744355679055</v>
      </c>
      <c r="L90" s="44">
        <v>0.14004300405357428</v>
      </c>
      <c r="M90" s="36">
        <v>512.96599737548831</v>
      </c>
      <c r="N90" s="36">
        <v>67.867000000000004</v>
      </c>
      <c r="O90" s="94">
        <f t="shared" si="8"/>
        <v>0.67709076835161464</v>
      </c>
      <c r="P90" s="36">
        <v>0</v>
      </c>
      <c r="Q90" s="36">
        <f t="shared" si="9"/>
        <v>0</v>
      </c>
      <c r="R90" s="36" t="s">
        <v>480</v>
      </c>
      <c r="S90" s="36" t="e">
        <f t="shared" si="10"/>
        <v>#VALUE!</v>
      </c>
      <c r="T90" s="36">
        <v>121.01</v>
      </c>
      <c r="U90" s="36">
        <f t="shared" si="11"/>
        <v>0.15972745620067502</v>
      </c>
      <c r="V90" s="36">
        <v>106.039</v>
      </c>
      <c r="W90" s="36">
        <v>170.54</v>
      </c>
      <c r="X90" s="36">
        <f t="shared" si="12"/>
        <v>0.13996644680657283</v>
      </c>
      <c r="Y90" s="36">
        <v>32.882268060742</v>
      </c>
      <c r="Z90" s="36">
        <v>91.412999999999997</v>
      </c>
      <c r="AA90" s="92">
        <f t="shared" si="13"/>
        <v>4.3403033067110346E-2</v>
      </c>
    </row>
    <row r="91" spans="1:27" x14ac:dyDescent="0.2">
      <c r="A91" s="1" t="s">
        <v>201</v>
      </c>
      <c r="B91" s="1" t="s">
        <v>201</v>
      </c>
      <c r="C91" s="1" t="s">
        <v>202</v>
      </c>
      <c r="D91" s="36" t="s">
        <v>495</v>
      </c>
      <c r="E91" s="36">
        <v>2438.0086000000001</v>
      </c>
      <c r="F91" s="36">
        <v>2499.6136000000001</v>
      </c>
      <c r="G91" s="36"/>
      <c r="H91" s="36">
        <v>111.253</v>
      </c>
      <c r="I91" s="36">
        <v>195.833</v>
      </c>
      <c r="J91" s="36">
        <f t="shared" si="14"/>
        <v>22.467830979838748</v>
      </c>
      <c r="K91" s="36">
        <f t="shared" si="15"/>
        <v>12.764006066393305</v>
      </c>
      <c r="L91" s="44">
        <v>0.76024916182035529</v>
      </c>
      <c r="M91" s="36">
        <v>89.570999999999998</v>
      </c>
      <c r="N91" s="36">
        <v>79.174999999999997</v>
      </c>
      <c r="O91" s="94">
        <f t="shared" si="8"/>
        <v>0.80511087341464949</v>
      </c>
      <c r="P91" s="36">
        <v>37.589999999999996</v>
      </c>
      <c r="Q91" s="36">
        <f t="shared" si="9"/>
        <v>0.3378785291183159</v>
      </c>
      <c r="R91" s="36">
        <v>72.924999999999997</v>
      </c>
      <c r="S91" s="36">
        <f t="shared" si="10"/>
        <v>0.65548794189819592</v>
      </c>
      <c r="T91" s="36">
        <v>28.033999999999999</v>
      </c>
      <c r="U91" s="36">
        <f t="shared" si="11"/>
        <v>0.25198421615596883</v>
      </c>
      <c r="V91" s="36">
        <v>-44.902000000000001</v>
      </c>
      <c r="W91" s="36">
        <v>-45.95</v>
      </c>
      <c r="X91" s="36">
        <f t="shared" si="12"/>
        <v>-0.40360259948046345</v>
      </c>
      <c r="Y91" s="36">
        <v>-49.106000000000002</v>
      </c>
      <c r="Z91" s="36">
        <v>-63.59</v>
      </c>
      <c r="AA91" s="92">
        <f t="shared" si="13"/>
        <v>-0.44139034453003517</v>
      </c>
    </row>
    <row r="92" spans="1:27" x14ac:dyDescent="0.2">
      <c r="A92" s="1" t="s">
        <v>203</v>
      </c>
      <c r="B92" s="1" t="s">
        <v>203</v>
      </c>
      <c r="C92" s="1" t="s">
        <v>204</v>
      </c>
      <c r="D92" s="36" t="s">
        <v>506</v>
      </c>
      <c r="E92" s="36">
        <v>2461.5574999999999</v>
      </c>
      <c r="F92" s="36">
        <v>2436.4575</v>
      </c>
      <c r="G92" s="36"/>
      <c r="H92" s="36">
        <v>777.6</v>
      </c>
      <c r="I92" s="36">
        <v>824</v>
      </c>
      <c r="J92" s="36">
        <f t="shared" si="14"/>
        <v>3.1333043981481481</v>
      </c>
      <c r="K92" s="36">
        <f t="shared" si="15"/>
        <v>2.9568658980582523</v>
      </c>
      <c r="L92" s="44">
        <v>5.967078189300401E-2</v>
      </c>
      <c r="M92" s="36">
        <v>266.30000152587888</v>
      </c>
      <c r="N92" s="36">
        <v>34.533000000000001</v>
      </c>
      <c r="O92" s="94">
        <f t="shared" si="8"/>
        <v>0.34246399373184011</v>
      </c>
      <c r="P92" s="36">
        <v>0</v>
      </c>
      <c r="Q92" s="36">
        <f t="shared" si="9"/>
        <v>0</v>
      </c>
      <c r="R92" s="36">
        <v>41.767000000000003</v>
      </c>
      <c r="S92" s="36">
        <f t="shared" si="10"/>
        <v>5.3712705761316877E-2</v>
      </c>
      <c r="T92" s="36">
        <v>117.626</v>
      </c>
      <c r="U92" s="36">
        <f t="shared" si="11"/>
        <v>0.15126800411522634</v>
      </c>
      <c r="V92" s="36">
        <v>119.85900000000001</v>
      </c>
      <c r="W92" s="36">
        <v>168.292</v>
      </c>
      <c r="X92" s="36">
        <f t="shared" si="12"/>
        <v>0.15413966049382716</v>
      </c>
      <c r="Y92" s="36">
        <v>92.1</v>
      </c>
      <c r="Z92" s="36">
        <v>125.28400000000001</v>
      </c>
      <c r="AA92" s="92">
        <f t="shared" si="13"/>
        <v>0.11844135802469134</v>
      </c>
    </row>
    <row r="93" spans="1:27" x14ac:dyDescent="0.2">
      <c r="A93" s="1" t="s">
        <v>205</v>
      </c>
      <c r="B93" s="1" t="s">
        <v>205</v>
      </c>
      <c r="C93" s="1" t="s">
        <v>206</v>
      </c>
      <c r="D93" s="36" t="s">
        <v>495</v>
      </c>
      <c r="E93" s="36">
        <v>2373.3932</v>
      </c>
      <c r="F93" s="36">
        <v>2399.3838999999998</v>
      </c>
      <c r="G93" s="36"/>
      <c r="H93" s="36">
        <v>259.76499999999999</v>
      </c>
      <c r="I93" s="36">
        <v>290.03199999999998</v>
      </c>
      <c r="J93" s="36">
        <f t="shared" si="14"/>
        <v>9.2367482147325468</v>
      </c>
      <c r="K93" s="36">
        <f t="shared" si="15"/>
        <v>8.2728247227892098</v>
      </c>
      <c r="L93" s="44">
        <v>0.11651685176986892</v>
      </c>
      <c r="M93" s="36">
        <v>189.24499960327148</v>
      </c>
      <c r="N93" s="36">
        <v>72.911000000000001</v>
      </c>
      <c r="O93" s="94">
        <f t="shared" si="8"/>
        <v>0.72852385657525642</v>
      </c>
      <c r="P93" s="36">
        <v>41.803999999999995</v>
      </c>
      <c r="Q93" s="36">
        <f t="shared" si="9"/>
        <v>0.16093007141069812</v>
      </c>
      <c r="R93" s="36">
        <v>33.128</v>
      </c>
      <c r="S93" s="36">
        <f t="shared" si="10"/>
        <v>0.12753065270532982</v>
      </c>
      <c r="T93" s="36">
        <v>25.448</v>
      </c>
      <c r="U93" s="36">
        <f t="shared" si="11"/>
        <v>9.7965468789097843E-2</v>
      </c>
      <c r="V93" s="36">
        <v>83.233999999999995</v>
      </c>
      <c r="W93" s="36">
        <v>100.771</v>
      </c>
      <c r="X93" s="36">
        <f t="shared" si="12"/>
        <v>0.3204203799588089</v>
      </c>
      <c r="Y93" s="36">
        <v>31.351610000000001</v>
      </c>
      <c r="Z93" s="36">
        <v>42.183</v>
      </c>
      <c r="AA93" s="92">
        <f t="shared" si="13"/>
        <v>0.12069220256770544</v>
      </c>
    </row>
    <row r="94" spans="1:27" x14ac:dyDescent="0.2">
      <c r="A94" s="1" t="s">
        <v>207</v>
      </c>
      <c r="B94" s="1" t="s">
        <v>207</v>
      </c>
      <c r="C94" s="1" t="s">
        <v>208</v>
      </c>
      <c r="D94" s="36" t="s">
        <v>495</v>
      </c>
      <c r="E94" s="36">
        <v>2279.9922999999999</v>
      </c>
      <c r="F94" s="36">
        <v>2165.1192999999998</v>
      </c>
      <c r="G94" s="36"/>
      <c r="H94" s="36">
        <v>202.84200000000001</v>
      </c>
      <c r="I94" s="36">
        <v>246.78800000000001</v>
      </c>
      <c r="J94" s="36">
        <f t="shared" si="14"/>
        <v>10.673920095443743</v>
      </c>
      <c r="K94" s="36">
        <f t="shared" si="15"/>
        <v>8.7731952120848646</v>
      </c>
      <c r="L94" s="44">
        <v>0.21665138383569471</v>
      </c>
      <c r="M94" s="36">
        <v>157.49099987792968</v>
      </c>
      <c r="N94" s="36">
        <v>81.329000000000008</v>
      </c>
      <c r="O94" s="94">
        <f t="shared" si="8"/>
        <v>0.77642204217040689</v>
      </c>
      <c r="P94" s="36">
        <v>23.873999999999999</v>
      </c>
      <c r="Q94" s="36">
        <f t="shared" si="9"/>
        <v>0.11769751826544797</v>
      </c>
      <c r="R94" s="36">
        <v>109.77500000000001</v>
      </c>
      <c r="S94" s="36">
        <f t="shared" si="10"/>
        <v>0.54118476449650466</v>
      </c>
      <c r="T94" s="36">
        <v>36.956000000000003</v>
      </c>
      <c r="U94" s="36">
        <f t="shared" si="11"/>
        <v>0.18219106496682147</v>
      </c>
      <c r="V94" s="36">
        <v>-13.472000000000001</v>
      </c>
      <c r="W94" s="36">
        <v>12.863</v>
      </c>
      <c r="X94" s="36">
        <f t="shared" si="12"/>
        <v>-6.6416225436546669E-2</v>
      </c>
      <c r="Y94" s="36">
        <v>-33.920332731689001</v>
      </c>
      <c r="Z94" s="36">
        <v>2.661</v>
      </c>
      <c r="AA94" s="92">
        <f t="shared" si="13"/>
        <v>-0.16722539085440391</v>
      </c>
    </row>
    <row r="95" spans="1:27" x14ac:dyDescent="0.2">
      <c r="A95" s="1" t="s">
        <v>211</v>
      </c>
      <c r="B95" s="1" t="s">
        <v>211</v>
      </c>
      <c r="C95" s="1" t="s">
        <v>212</v>
      </c>
      <c r="D95" s="36" t="s">
        <v>495</v>
      </c>
      <c r="E95" s="36">
        <v>2144.8136</v>
      </c>
      <c r="F95" s="36">
        <v>2527.3155999999999</v>
      </c>
      <c r="G95" s="36"/>
      <c r="H95" s="36">
        <v>213.15899999999999</v>
      </c>
      <c r="I95" s="36">
        <v>282.81</v>
      </c>
      <c r="J95" s="36">
        <f t="shared" si="14"/>
        <v>11.85648084293884</v>
      </c>
      <c r="K95" s="36">
        <f t="shared" si="15"/>
        <v>8.9364435486722531</v>
      </c>
      <c r="L95" s="44">
        <v>0.32675608348697449</v>
      </c>
      <c r="M95" s="36">
        <v>155.18199999999999</v>
      </c>
      <c r="N95" s="36">
        <v>73.067000000000007</v>
      </c>
      <c r="O95" s="94">
        <f t="shared" si="8"/>
        <v>0.72801054611815585</v>
      </c>
      <c r="P95" s="36">
        <v>41.263999999999996</v>
      </c>
      <c r="Q95" s="36">
        <f t="shared" si="9"/>
        <v>0.19358319376615576</v>
      </c>
      <c r="R95" s="36">
        <v>133.79400000000001</v>
      </c>
      <c r="S95" s="36">
        <f t="shared" si="10"/>
        <v>0.62767230095843951</v>
      </c>
      <c r="T95" s="36">
        <v>34.286000000000001</v>
      </c>
      <c r="U95" s="36">
        <f t="shared" si="11"/>
        <v>0.16084706721273792</v>
      </c>
      <c r="V95" s="36">
        <v>-43.302999999999997</v>
      </c>
      <c r="W95" s="36">
        <v>-23.48</v>
      </c>
      <c r="X95" s="36">
        <f t="shared" si="12"/>
        <v>-0.20314882317894153</v>
      </c>
      <c r="Y95" s="36">
        <v>-55.233550000000001</v>
      </c>
      <c r="Z95" s="36">
        <v>-39.237000000000002</v>
      </c>
      <c r="AA95" s="92">
        <f t="shared" si="13"/>
        <v>-0.25911901444461649</v>
      </c>
    </row>
    <row r="96" spans="1:27" x14ac:dyDescent="0.2">
      <c r="A96" s="1" t="s">
        <v>213</v>
      </c>
      <c r="B96" s="1" t="s">
        <v>213</v>
      </c>
      <c r="C96" s="1" t="s">
        <v>214</v>
      </c>
      <c r="D96" s="36" t="s">
        <v>495</v>
      </c>
      <c r="E96" s="36">
        <v>2123.6478000000002</v>
      </c>
      <c r="F96" s="36">
        <v>2086.6887999999999</v>
      </c>
      <c r="G96" s="36"/>
      <c r="H96" s="36">
        <v>375.99900000000002</v>
      </c>
      <c r="I96" s="36">
        <v>410.81200000000001</v>
      </c>
      <c r="J96" s="36">
        <f t="shared" si="14"/>
        <v>5.5497190152101465</v>
      </c>
      <c r="K96" s="36">
        <f t="shared" si="15"/>
        <v>5.0794251385061777</v>
      </c>
      <c r="L96" s="44">
        <v>9.2588012202160064E-2</v>
      </c>
      <c r="M96" s="36">
        <v>251.41600036621094</v>
      </c>
      <c r="N96" s="36">
        <v>68.244</v>
      </c>
      <c r="O96" s="94">
        <f t="shared" si="8"/>
        <v>0.66866135379671465</v>
      </c>
      <c r="P96" s="36">
        <v>72.754999999999995</v>
      </c>
      <c r="Q96" s="36">
        <f t="shared" si="9"/>
        <v>0.19349785504748682</v>
      </c>
      <c r="R96" s="36">
        <v>43.49</v>
      </c>
      <c r="S96" s="36">
        <f t="shared" si="10"/>
        <v>0.11566520123723734</v>
      </c>
      <c r="T96" s="36">
        <v>55.396000000000001</v>
      </c>
      <c r="U96" s="36">
        <f t="shared" si="11"/>
        <v>0.14733017906962517</v>
      </c>
      <c r="V96" s="36">
        <v>78.801000000000002</v>
      </c>
      <c r="W96" s="36">
        <v>86.858000000000004</v>
      </c>
      <c r="X96" s="36">
        <f t="shared" si="12"/>
        <v>0.2095776850470347</v>
      </c>
      <c r="Y96" s="36">
        <v>54.195191958732003</v>
      </c>
      <c r="Z96" s="36">
        <v>60.554000000000002</v>
      </c>
      <c r="AA96" s="92">
        <f t="shared" si="13"/>
        <v>0.14413653216825575</v>
      </c>
    </row>
    <row r="97" spans="1:27" x14ac:dyDescent="0.2">
      <c r="A97" s="1" t="s">
        <v>215</v>
      </c>
      <c r="B97" s="1" t="s">
        <v>215</v>
      </c>
      <c r="C97" s="1" t="s">
        <v>216</v>
      </c>
      <c r="D97" s="36" t="s">
        <v>495</v>
      </c>
      <c r="E97" s="36">
        <v>2082.1448999999998</v>
      </c>
      <c r="F97" s="36">
        <v>1642.0148999999999</v>
      </c>
      <c r="G97" s="36"/>
      <c r="H97" s="36">
        <v>411.06400000000002</v>
      </c>
      <c r="I97" s="36">
        <v>487.03300000000002</v>
      </c>
      <c r="J97" s="36">
        <f t="shared" si="14"/>
        <v>3.9945480509117797</v>
      </c>
      <c r="K97" s="36">
        <f t="shared" si="15"/>
        <v>3.3714653832491841</v>
      </c>
      <c r="L97" s="44">
        <v>0.18481063775957018</v>
      </c>
      <c r="M97" s="36">
        <v>279.62800469970705</v>
      </c>
      <c r="N97" s="36">
        <v>75.41</v>
      </c>
      <c r="O97" s="94">
        <f t="shared" si="8"/>
        <v>0.68025418110004043</v>
      </c>
      <c r="P97" s="36">
        <v>215.69499999999999</v>
      </c>
      <c r="Q97" s="36">
        <f t="shared" si="9"/>
        <v>0.52472364400677263</v>
      </c>
      <c r="R97" s="36">
        <v>298.46699999999998</v>
      </c>
      <c r="S97" s="36">
        <f t="shared" si="10"/>
        <v>0.72608401611427897</v>
      </c>
      <c r="T97" s="36">
        <v>85.539000000000001</v>
      </c>
      <c r="U97" s="36">
        <f t="shared" si="11"/>
        <v>0.20809168402000661</v>
      </c>
      <c r="V97" s="36">
        <v>-176.494</v>
      </c>
      <c r="W97" s="36">
        <v>-58.75</v>
      </c>
      <c r="X97" s="36">
        <f t="shared" si="12"/>
        <v>-0.42935893194247121</v>
      </c>
      <c r="Y97" s="36">
        <v>-184.54894999999999</v>
      </c>
      <c r="Z97" s="36">
        <v>-70.158000000000001</v>
      </c>
      <c r="AA97" s="92">
        <f t="shared" si="13"/>
        <v>-0.44895429908724671</v>
      </c>
    </row>
    <row r="98" spans="1:27" x14ac:dyDescent="0.2">
      <c r="A98" s="1" t="s">
        <v>217</v>
      </c>
      <c r="B98" s="1" t="s">
        <v>217</v>
      </c>
      <c r="C98" s="1" t="s">
        <v>218</v>
      </c>
      <c r="D98" s="36" t="s">
        <v>495</v>
      </c>
      <c r="E98" s="36">
        <v>2134.5376999999999</v>
      </c>
      <c r="F98" s="36">
        <v>2066.1927000000001</v>
      </c>
      <c r="G98" s="36"/>
      <c r="H98" s="36">
        <v>225.50900000000001</v>
      </c>
      <c r="I98" s="36">
        <v>266.108</v>
      </c>
      <c r="J98" s="36">
        <f t="shared" si="14"/>
        <v>9.1623513917404615</v>
      </c>
      <c r="K98" s="36">
        <f t="shared" si="15"/>
        <v>7.7644892299367179</v>
      </c>
      <c r="L98" s="44">
        <v>0.18003272596659103</v>
      </c>
      <c r="M98" s="36">
        <v>133.13299966430662</v>
      </c>
      <c r="N98" s="36">
        <v>62.867000000000004</v>
      </c>
      <c r="O98" s="94">
        <f t="shared" si="8"/>
        <v>0.59036668010725346</v>
      </c>
      <c r="P98" s="36">
        <v>27.119999999999997</v>
      </c>
      <c r="Q98" s="36">
        <f t="shared" si="9"/>
        <v>0.12026127560319098</v>
      </c>
      <c r="R98" s="36">
        <v>66.569999999999993</v>
      </c>
      <c r="S98" s="36">
        <f t="shared" si="10"/>
        <v>0.29519886124278849</v>
      </c>
      <c r="T98" s="36">
        <v>29.151</v>
      </c>
      <c r="U98" s="36">
        <f t="shared" si="11"/>
        <v>0.12926756803497863</v>
      </c>
      <c r="V98" s="36">
        <v>10.643000000000001</v>
      </c>
      <c r="W98" s="36">
        <v>40.977000000000004</v>
      </c>
      <c r="X98" s="36">
        <f t="shared" si="12"/>
        <v>4.7195455613744906E-2</v>
      </c>
      <c r="Y98" s="36">
        <v>-2.3560000000000003</v>
      </c>
      <c r="Z98" s="36">
        <v>28.244</v>
      </c>
      <c r="AA98" s="92">
        <f t="shared" si="13"/>
        <v>-1.0447476597386358E-2</v>
      </c>
    </row>
    <row r="99" spans="1:27" x14ac:dyDescent="0.2">
      <c r="A99" s="1" t="s">
        <v>219</v>
      </c>
      <c r="B99" s="1" t="s">
        <v>219</v>
      </c>
      <c r="C99" s="1" t="s">
        <v>220</v>
      </c>
      <c r="D99" s="36" t="s">
        <v>495</v>
      </c>
      <c r="E99" s="36">
        <v>2162.7305999999999</v>
      </c>
      <c r="F99" s="36">
        <v>2059.2656000000002</v>
      </c>
      <c r="G99" s="36"/>
      <c r="H99" s="36">
        <v>215.20100000000002</v>
      </c>
      <c r="I99" s="36">
        <v>265.75200000000001</v>
      </c>
      <c r="J99" s="36">
        <f t="shared" si="14"/>
        <v>9.5690336011449766</v>
      </c>
      <c r="K99" s="36">
        <f t="shared" si="15"/>
        <v>7.7488244679249831</v>
      </c>
      <c r="L99" s="44">
        <v>0.2349013248079701</v>
      </c>
      <c r="M99" s="36">
        <v>106.53599938964844</v>
      </c>
      <c r="N99" s="36">
        <v>52.910000000000004</v>
      </c>
      <c r="O99" s="94">
        <f t="shared" si="8"/>
        <v>0.49505345881129004</v>
      </c>
      <c r="P99" s="36">
        <v>40.338000000000001</v>
      </c>
      <c r="Q99" s="36">
        <f t="shared" si="9"/>
        <v>0.18744336689885269</v>
      </c>
      <c r="R99" s="36">
        <v>41.17</v>
      </c>
      <c r="S99" s="36">
        <f t="shared" si="10"/>
        <v>0.19130951993717502</v>
      </c>
      <c r="T99" s="36">
        <v>37.179000000000002</v>
      </c>
      <c r="U99" s="36">
        <f t="shared" si="11"/>
        <v>0.17276406708147266</v>
      </c>
      <c r="V99" s="36">
        <v>-7.5960000000000001</v>
      </c>
      <c r="W99" s="36">
        <v>28.12</v>
      </c>
      <c r="X99" s="36">
        <f t="shared" si="12"/>
        <v>-3.5297233748913803E-2</v>
      </c>
      <c r="Y99" s="36">
        <v>-24.3462</v>
      </c>
      <c r="Z99" s="36">
        <v>2.1080000000000001</v>
      </c>
      <c r="AA99" s="92">
        <f t="shared" si="13"/>
        <v>-0.11313237392019553</v>
      </c>
    </row>
    <row r="100" spans="1:27" x14ac:dyDescent="0.2">
      <c r="A100" s="1" t="s">
        <v>221</v>
      </c>
      <c r="B100" s="1" t="s">
        <v>221</v>
      </c>
      <c r="C100" s="1" t="s">
        <v>222</v>
      </c>
      <c r="D100" s="36" t="s">
        <v>506</v>
      </c>
      <c r="E100" s="36">
        <v>2114.5731999999998</v>
      </c>
      <c r="F100" s="36">
        <v>1943.9061999999999</v>
      </c>
      <c r="G100" s="36"/>
      <c r="H100" s="36">
        <v>807.30500000000006</v>
      </c>
      <c r="I100" s="36">
        <v>961.45699999999999</v>
      </c>
      <c r="J100" s="36">
        <f t="shared" si="14"/>
        <v>2.4078956528201854</v>
      </c>
      <c r="K100" s="36">
        <f t="shared" si="15"/>
        <v>2.0218337377542626</v>
      </c>
      <c r="L100" s="44">
        <v>0.19094642049782906</v>
      </c>
      <c r="M100" s="36">
        <v>275.29600018310543</v>
      </c>
      <c r="N100" s="36">
        <v>35.366999999999997</v>
      </c>
      <c r="O100" s="94">
        <f t="shared" si="8"/>
        <v>0.34100618747945993</v>
      </c>
      <c r="P100" s="36">
        <v>0</v>
      </c>
      <c r="Q100" s="36">
        <f t="shared" si="9"/>
        <v>0</v>
      </c>
      <c r="R100" s="36">
        <v>53.383000000000003</v>
      </c>
      <c r="S100" s="36">
        <f t="shared" si="10"/>
        <v>6.6124946581527427E-2</v>
      </c>
      <c r="T100" s="36">
        <v>102.56699999999999</v>
      </c>
      <c r="U100" s="36">
        <f t="shared" si="11"/>
        <v>0.1270486371321867</v>
      </c>
      <c r="V100" s="36">
        <v>101.57077215189899</v>
      </c>
      <c r="W100" s="36">
        <v>166.20000000000002</v>
      </c>
      <c r="X100" s="36">
        <f t="shared" si="12"/>
        <v>0.12581462043700831</v>
      </c>
      <c r="Y100" s="36">
        <v>66.466239999999999</v>
      </c>
      <c r="Z100" s="36">
        <v>102.023</v>
      </c>
      <c r="AA100" s="92">
        <f t="shared" si="13"/>
        <v>8.233101492001163E-2</v>
      </c>
    </row>
    <row r="101" spans="1:27" x14ac:dyDescent="0.2">
      <c r="A101" s="1" t="s">
        <v>223</v>
      </c>
      <c r="B101" s="1" t="s">
        <v>223</v>
      </c>
      <c r="C101" s="1" t="s">
        <v>224</v>
      </c>
      <c r="D101" s="36" t="s">
        <v>495</v>
      </c>
      <c r="E101" s="36">
        <v>2051.6304</v>
      </c>
      <c r="F101" s="36">
        <v>1905.4384</v>
      </c>
      <c r="G101" s="36"/>
      <c r="H101" s="36">
        <v>282.14300000000003</v>
      </c>
      <c r="I101" s="36">
        <v>349.18299999999999</v>
      </c>
      <c r="J101" s="36">
        <f t="shared" si="14"/>
        <v>6.7534491374941066</v>
      </c>
      <c r="K101" s="36">
        <f t="shared" si="15"/>
        <v>5.4568475555797393</v>
      </c>
      <c r="L101" s="44">
        <v>0.23761000627341433</v>
      </c>
      <c r="M101" s="36">
        <v>206.71999600219726</v>
      </c>
      <c r="N101" s="36">
        <v>73.540000000000006</v>
      </c>
      <c r="O101" s="94">
        <f t="shared" si="8"/>
        <v>0.73267809586697963</v>
      </c>
      <c r="P101" s="36">
        <v>38.372999999999998</v>
      </c>
      <c r="Q101" s="36">
        <f t="shared" si="9"/>
        <v>0.13600550075670845</v>
      </c>
      <c r="R101" s="36">
        <v>121.246</v>
      </c>
      <c r="S101" s="36">
        <f t="shared" si="10"/>
        <v>0.42973244064180216</v>
      </c>
      <c r="T101" s="36">
        <v>36.988999999999997</v>
      </c>
      <c r="U101" s="36">
        <f t="shared" si="11"/>
        <v>0.13110018678471552</v>
      </c>
      <c r="V101" s="36">
        <v>17.619</v>
      </c>
      <c r="W101" s="36">
        <v>53.279000000000003</v>
      </c>
      <c r="X101" s="36">
        <f t="shared" si="12"/>
        <v>6.2447056988831899E-2</v>
      </c>
      <c r="Y101" s="36">
        <v>-11.200076829023001</v>
      </c>
      <c r="Z101" s="36">
        <v>15.266999999999999</v>
      </c>
      <c r="AA101" s="92">
        <f t="shared" si="13"/>
        <v>-3.9696454737572787E-2</v>
      </c>
    </row>
    <row r="102" spans="1:27" x14ac:dyDescent="0.2">
      <c r="A102" s="1" t="s">
        <v>225</v>
      </c>
      <c r="B102" s="1" t="s">
        <v>225</v>
      </c>
      <c r="C102" s="1" t="s">
        <v>226</v>
      </c>
      <c r="D102" s="36" t="s">
        <v>495</v>
      </c>
      <c r="E102" s="36">
        <v>2067.0387000000001</v>
      </c>
      <c r="F102" s="36">
        <v>2014.3187</v>
      </c>
      <c r="G102" s="36"/>
      <c r="H102" s="36">
        <v>165.38</v>
      </c>
      <c r="I102" s="36">
        <v>205.85</v>
      </c>
      <c r="J102" s="36">
        <f t="shared" si="14"/>
        <v>12.179941347200387</v>
      </c>
      <c r="K102" s="36">
        <f t="shared" si="15"/>
        <v>9.7853713869322334</v>
      </c>
      <c r="L102" s="44">
        <v>0.24470915467408383</v>
      </c>
      <c r="M102" s="36">
        <v>102.44899972534179</v>
      </c>
      <c r="N102" s="36">
        <v>64.5</v>
      </c>
      <c r="O102" s="94">
        <f t="shared" si="8"/>
        <v>0.6194763558189732</v>
      </c>
      <c r="P102" s="36">
        <v>16.577999999999999</v>
      </c>
      <c r="Q102" s="36">
        <f t="shared" si="9"/>
        <v>0.10024186721489901</v>
      </c>
      <c r="R102" s="36">
        <v>28.709</v>
      </c>
      <c r="S102" s="36">
        <f t="shared" si="10"/>
        <v>0.17359414681339944</v>
      </c>
      <c r="T102" s="36">
        <v>21.199000000000002</v>
      </c>
      <c r="U102" s="36">
        <f t="shared" si="11"/>
        <v>0.12818357721610837</v>
      </c>
      <c r="V102" s="36">
        <v>31.149000000000001</v>
      </c>
      <c r="W102" s="36">
        <v>44.4</v>
      </c>
      <c r="X102" s="36">
        <f t="shared" si="12"/>
        <v>0.18834804692223969</v>
      </c>
      <c r="Y102" s="36">
        <v>18.071339999999999</v>
      </c>
      <c r="Z102" s="36">
        <v>39.49</v>
      </c>
      <c r="AA102" s="92">
        <f t="shared" si="13"/>
        <v>0.1092716168823316</v>
      </c>
    </row>
    <row r="103" spans="1:27" x14ac:dyDescent="0.2">
      <c r="A103" s="1" t="s">
        <v>227</v>
      </c>
      <c r="B103" s="1" t="s">
        <v>227</v>
      </c>
      <c r="C103" s="1" t="s">
        <v>228</v>
      </c>
      <c r="D103" s="36" t="s">
        <v>505</v>
      </c>
      <c r="E103" s="36">
        <v>1987.4133999999999</v>
      </c>
      <c r="F103" s="36">
        <v>2202.7654000000002</v>
      </c>
      <c r="G103" s="36"/>
      <c r="H103" s="36">
        <v>167.92599999999999</v>
      </c>
      <c r="I103" s="36">
        <v>255.9</v>
      </c>
      <c r="J103" s="36">
        <f t="shared" si="14"/>
        <v>13.117476745709421</v>
      </c>
      <c r="K103" s="36">
        <f t="shared" si="15"/>
        <v>8.6079148104728418</v>
      </c>
      <c r="L103" s="44">
        <v>0.52388552100329933</v>
      </c>
      <c r="M103" s="36">
        <v>88.019999999999982</v>
      </c>
      <c r="N103" s="36">
        <v>55.325000000000003</v>
      </c>
      <c r="O103" s="94">
        <f t="shared" si="8"/>
        <v>0.52415945118683227</v>
      </c>
      <c r="P103" s="36">
        <v>38.638999999999996</v>
      </c>
      <c r="Q103" s="36">
        <f t="shared" si="9"/>
        <v>0.23009539916391744</v>
      </c>
      <c r="R103" s="36">
        <v>73.087000000000003</v>
      </c>
      <c r="S103" s="36">
        <f t="shared" si="10"/>
        <v>0.43523337660636235</v>
      </c>
      <c r="T103" s="36">
        <v>22.571999999999999</v>
      </c>
      <c r="U103" s="36">
        <f t="shared" si="11"/>
        <v>0.13441635005895455</v>
      </c>
      <c r="V103" s="36">
        <v>-39.728000000000002</v>
      </c>
      <c r="W103" s="36">
        <v>-51.800000000000004</v>
      </c>
      <c r="X103" s="36">
        <f t="shared" si="12"/>
        <v>-0.23658039850886703</v>
      </c>
      <c r="Y103" s="36">
        <v>-47.155000000000001</v>
      </c>
      <c r="Z103" s="36">
        <v>-54.15</v>
      </c>
      <c r="AA103" s="92">
        <f t="shared" si="13"/>
        <v>-0.28080821314150284</v>
      </c>
    </row>
    <row r="104" spans="1:27" x14ac:dyDescent="0.2">
      <c r="A104" s="1" t="s">
        <v>229</v>
      </c>
      <c r="B104" s="1" t="s">
        <v>229</v>
      </c>
      <c r="C104" s="1" t="s">
        <v>230</v>
      </c>
      <c r="D104" s="36" t="s">
        <v>505</v>
      </c>
      <c r="E104" s="36">
        <v>1941.7501</v>
      </c>
      <c r="F104" s="36">
        <v>1544.9141</v>
      </c>
      <c r="G104" s="36"/>
      <c r="H104" s="36">
        <v>344.017</v>
      </c>
      <c r="I104" s="36">
        <v>369.76900000000001</v>
      </c>
      <c r="J104" s="36">
        <f t="shared" si="14"/>
        <v>4.4908074310281174</v>
      </c>
      <c r="K104" s="36">
        <f t="shared" si="15"/>
        <v>4.1780519729885413</v>
      </c>
      <c r="L104" s="44">
        <v>7.4856765799364622E-2</v>
      </c>
      <c r="M104" s="36">
        <v>274.43599694824218</v>
      </c>
      <c r="N104" s="36">
        <v>80.14</v>
      </c>
      <c r="O104" s="94">
        <f t="shared" si="8"/>
        <v>0.79773963771628198</v>
      </c>
      <c r="P104" s="36">
        <v>63.451999999999998</v>
      </c>
      <c r="Q104" s="36">
        <f t="shared" si="9"/>
        <v>0.1844443733885244</v>
      </c>
      <c r="R104" s="36">
        <v>152.178</v>
      </c>
      <c r="S104" s="36">
        <f t="shared" si="10"/>
        <v>0.44235604635817416</v>
      </c>
      <c r="T104" s="36">
        <v>54.435000000000002</v>
      </c>
      <c r="U104" s="36">
        <f t="shared" si="11"/>
        <v>0.15823345939299513</v>
      </c>
      <c r="V104" s="36">
        <v>7.0558987341769992</v>
      </c>
      <c r="W104" s="36">
        <v>42.024999999999999</v>
      </c>
      <c r="X104" s="36">
        <f t="shared" si="12"/>
        <v>2.0510319938192006E-2</v>
      </c>
      <c r="Y104" s="36">
        <v>-22.831899999999997</v>
      </c>
      <c r="Z104" s="36">
        <v>24.121000000000002</v>
      </c>
      <c r="AA104" s="92">
        <f t="shared" si="13"/>
        <v>-6.636852248580738E-2</v>
      </c>
    </row>
    <row r="105" spans="1:27" x14ac:dyDescent="0.2">
      <c r="A105" s="1" t="s">
        <v>237</v>
      </c>
      <c r="B105" s="1" t="s">
        <v>237</v>
      </c>
      <c r="C105" s="1" t="s">
        <v>238</v>
      </c>
      <c r="D105" s="36" t="s">
        <v>506</v>
      </c>
      <c r="E105" s="36">
        <v>1875.4392</v>
      </c>
      <c r="F105" s="36">
        <v>3979.5682000000002</v>
      </c>
      <c r="G105" s="36"/>
      <c r="H105" s="36">
        <v>2524.2550000000001</v>
      </c>
      <c r="I105" s="36">
        <v>2627.6289999999999</v>
      </c>
      <c r="J105" s="36">
        <f t="shared" si="14"/>
        <v>1.5765317687793032</v>
      </c>
      <c r="K105" s="36">
        <f t="shared" si="15"/>
        <v>1.5145091639649282</v>
      </c>
      <c r="L105" s="44">
        <v>4.0952280970028676E-2</v>
      </c>
      <c r="M105" s="36">
        <v>920.60099450683606</v>
      </c>
      <c r="N105" s="36">
        <v>50.033000000000001</v>
      </c>
      <c r="O105" s="94">
        <f t="shared" si="8"/>
        <v>0.36470205843182879</v>
      </c>
      <c r="P105" s="36">
        <v>0</v>
      </c>
      <c r="Q105" s="36">
        <f t="shared" si="9"/>
        <v>0</v>
      </c>
      <c r="R105" s="36" t="s">
        <v>480</v>
      </c>
      <c r="S105" s="36" t="e">
        <f t="shared" si="10"/>
        <v>#VALUE!</v>
      </c>
      <c r="T105" s="36" t="s">
        <v>480</v>
      </c>
      <c r="U105" s="36" t="e">
        <f t="shared" si="11"/>
        <v>#VALUE!</v>
      </c>
      <c r="V105" s="36">
        <v>545.98500000000001</v>
      </c>
      <c r="W105" s="36">
        <v>616.20000000000005</v>
      </c>
      <c r="X105" s="36">
        <f t="shared" si="12"/>
        <v>0.21629550104882431</v>
      </c>
      <c r="Y105" s="36">
        <v>163.409500215957</v>
      </c>
      <c r="Z105" s="36">
        <v>183.667</v>
      </c>
      <c r="AA105" s="92">
        <f t="shared" si="13"/>
        <v>6.4735733995161734E-2</v>
      </c>
    </row>
    <row r="106" spans="1:27" x14ac:dyDescent="0.2">
      <c r="A106" s="1" t="s">
        <v>239</v>
      </c>
      <c r="B106" s="1" t="s">
        <v>239</v>
      </c>
      <c r="C106" s="1" t="s">
        <v>240</v>
      </c>
      <c r="D106" s="36" t="s">
        <v>506</v>
      </c>
      <c r="E106" s="36">
        <v>1831.0175999999999</v>
      </c>
      <c r="F106" s="36">
        <v>2334.0005999999998</v>
      </c>
      <c r="G106" s="36"/>
      <c r="H106" s="36">
        <v>425.97399999999993</v>
      </c>
      <c r="I106" s="36">
        <v>456</v>
      </c>
      <c r="J106" s="36">
        <f t="shared" si="14"/>
        <v>5.4792090597078698</v>
      </c>
      <c r="K106" s="36">
        <f t="shared" si="15"/>
        <v>5.1184223684210526</v>
      </c>
      <c r="L106" s="44">
        <v>7.048787015169955E-2</v>
      </c>
      <c r="M106" s="36">
        <v>215.97600213623048</v>
      </c>
      <c r="N106" s="36">
        <v>49.4</v>
      </c>
      <c r="O106" s="94">
        <f t="shared" si="8"/>
        <v>0.50701686519888656</v>
      </c>
      <c r="P106" s="36">
        <v>0</v>
      </c>
      <c r="Q106" s="36">
        <f t="shared" si="9"/>
        <v>0</v>
      </c>
      <c r="R106" s="36" t="s">
        <v>480</v>
      </c>
      <c r="S106" s="36" t="e">
        <f t="shared" si="10"/>
        <v>#VALUE!</v>
      </c>
      <c r="T106" s="36" t="s">
        <v>480</v>
      </c>
      <c r="U106" s="36" t="e">
        <f t="shared" si="11"/>
        <v>#VALUE!</v>
      </c>
      <c r="V106" s="36">
        <v>171.22300000000001</v>
      </c>
      <c r="W106" s="36">
        <v>204.85</v>
      </c>
      <c r="X106" s="36">
        <f t="shared" si="12"/>
        <v>0.40195645743636943</v>
      </c>
      <c r="Y106" s="36">
        <v>66.721209999999999</v>
      </c>
      <c r="Z106" s="36">
        <v>119.575</v>
      </c>
      <c r="AA106" s="92">
        <f t="shared" si="13"/>
        <v>0.15663211839220237</v>
      </c>
    </row>
    <row r="107" spans="1:27" x14ac:dyDescent="0.2">
      <c r="A107" s="1" t="s">
        <v>241</v>
      </c>
      <c r="B107" s="1" t="s">
        <v>241</v>
      </c>
      <c r="C107" s="1" t="s">
        <v>242</v>
      </c>
      <c r="D107" s="36" t="s">
        <v>505</v>
      </c>
      <c r="E107" s="36">
        <v>1795.8797999999999</v>
      </c>
      <c r="F107" s="36">
        <v>1637.1987999999999</v>
      </c>
      <c r="G107" s="36"/>
      <c r="H107" s="36">
        <v>242.52799999999999</v>
      </c>
      <c r="I107" s="36">
        <v>285.279</v>
      </c>
      <c r="J107" s="36">
        <f t="shared" si="14"/>
        <v>6.7505558121124158</v>
      </c>
      <c r="K107" s="36">
        <f t="shared" si="15"/>
        <v>5.7389390736787496</v>
      </c>
      <c r="L107" s="44">
        <v>0.1762724303997889</v>
      </c>
      <c r="M107" s="36">
        <v>218.322998046875</v>
      </c>
      <c r="N107" s="36">
        <v>90.492000000000004</v>
      </c>
      <c r="O107" s="94">
        <f t="shared" si="8"/>
        <v>0.90019708259201003</v>
      </c>
      <c r="P107" s="36">
        <v>47.369</v>
      </c>
      <c r="Q107" s="36">
        <f t="shared" si="9"/>
        <v>0.19531353080881383</v>
      </c>
      <c r="R107" s="36">
        <v>135.89599999999999</v>
      </c>
      <c r="S107" s="36">
        <f t="shared" si="10"/>
        <v>0.56033117825570655</v>
      </c>
      <c r="T107" s="36">
        <v>26.823</v>
      </c>
      <c r="U107" s="36">
        <f t="shared" si="11"/>
        <v>0.11059753925319964</v>
      </c>
      <c r="V107" s="36">
        <v>-20.379999999999995</v>
      </c>
      <c r="W107" s="36">
        <v>11.15</v>
      </c>
      <c r="X107" s="36">
        <f t="shared" si="12"/>
        <v>-8.4031534503232599E-2</v>
      </c>
      <c r="Y107" s="36">
        <v>-25.522279999999999</v>
      </c>
      <c r="Z107" s="36">
        <v>2.6310000000000002</v>
      </c>
      <c r="AA107" s="92">
        <f t="shared" si="13"/>
        <v>-0.10523436469191186</v>
      </c>
    </row>
    <row r="108" spans="1:27" x14ac:dyDescent="0.2">
      <c r="A108" s="1" t="s">
        <v>243</v>
      </c>
      <c r="B108" s="1" t="s">
        <v>243</v>
      </c>
      <c r="C108" s="1" t="s">
        <v>244</v>
      </c>
      <c r="D108" s="36" t="s">
        <v>495</v>
      </c>
      <c r="E108" s="36">
        <v>1921.4287999999999</v>
      </c>
      <c r="F108" s="36">
        <v>1797.1029000000001</v>
      </c>
      <c r="G108" s="36"/>
      <c r="H108" s="36">
        <v>198.54300000000001</v>
      </c>
      <c r="I108" s="36">
        <v>249.18700000000001</v>
      </c>
      <c r="J108" s="36">
        <f t="shared" si="14"/>
        <v>9.0514543449026164</v>
      </c>
      <c r="K108" s="36">
        <f t="shared" si="15"/>
        <v>7.2118645836259514</v>
      </c>
      <c r="L108" s="44">
        <v>0.25507824501493381</v>
      </c>
      <c r="M108" s="36">
        <v>147.79099822998046</v>
      </c>
      <c r="N108" s="36">
        <v>75.325000000000003</v>
      </c>
      <c r="O108" s="94">
        <f t="shared" si="8"/>
        <v>0.74437778330125193</v>
      </c>
      <c r="P108" s="36">
        <v>25.686999999999998</v>
      </c>
      <c r="Q108" s="36">
        <f t="shared" si="9"/>
        <v>0.12937751519821902</v>
      </c>
      <c r="R108" s="36">
        <v>126.98</v>
      </c>
      <c r="S108" s="36">
        <f t="shared" si="10"/>
        <v>0.63955918868960371</v>
      </c>
      <c r="T108" s="36">
        <v>40.079000000000001</v>
      </c>
      <c r="U108" s="36">
        <f t="shared" si="11"/>
        <v>0.20186559082919064</v>
      </c>
      <c r="V108" s="36">
        <v>-68.009</v>
      </c>
      <c r="W108" s="36">
        <v>-31.501999999999999</v>
      </c>
      <c r="X108" s="36">
        <f t="shared" si="12"/>
        <v>-0.34254040686400428</v>
      </c>
      <c r="Y108" s="36">
        <v>-73.292000000000002</v>
      </c>
      <c r="Z108" s="36">
        <v>-41.255000000000003</v>
      </c>
      <c r="AA108" s="92">
        <f t="shared" si="13"/>
        <v>-0.36914925230302753</v>
      </c>
    </row>
    <row r="109" spans="1:27" x14ac:dyDescent="0.2">
      <c r="A109" s="1" t="s">
        <v>245</v>
      </c>
      <c r="B109" s="1" t="s">
        <v>245</v>
      </c>
      <c r="C109" s="1" t="s">
        <v>753</v>
      </c>
      <c r="D109" s="36" t="s">
        <v>505</v>
      </c>
      <c r="E109" s="36">
        <v>1800.3489</v>
      </c>
      <c r="F109" s="36">
        <v>1708.3059000000001</v>
      </c>
      <c r="G109" s="36"/>
      <c r="H109" s="36">
        <v>176.48500000000001</v>
      </c>
      <c r="I109" s="36">
        <v>232.17500000000001</v>
      </c>
      <c r="J109" s="36">
        <f t="shared" si="14"/>
        <v>9.679609598549451</v>
      </c>
      <c r="K109" s="36">
        <f t="shared" si="15"/>
        <v>7.357837407128244</v>
      </c>
      <c r="L109" s="44">
        <v>0.31555089667677128</v>
      </c>
      <c r="M109" s="36">
        <v>135.33699801635743</v>
      </c>
      <c r="N109" s="36">
        <v>78.02</v>
      </c>
      <c r="O109" s="94">
        <f t="shared" si="8"/>
        <v>0.76684702958527584</v>
      </c>
      <c r="P109" s="36">
        <v>26.834999999999997</v>
      </c>
      <c r="Q109" s="36">
        <f t="shared" si="9"/>
        <v>0.15205258237243957</v>
      </c>
      <c r="R109" s="36">
        <v>86.891999999999996</v>
      </c>
      <c r="S109" s="36">
        <f t="shared" si="10"/>
        <v>0.49234779159701952</v>
      </c>
      <c r="T109" s="36">
        <v>29.446000000000002</v>
      </c>
      <c r="U109" s="36">
        <f t="shared" si="11"/>
        <v>0.16684704082499929</v>
      </c>
      <c r="V109" s="36">
        <v>-30.723999999999997</v>
      </c>
      <c r="W109" s="36">
        <v>-31</v>
      </c>
      <c r="X109" s="36">
        <f t="shared" si="12"/>
        <v>-0.17408844944329543</v>
      </c>
      <c r="Y109" s="36">
        <v>-34.695</v>
      </c>
      <c r="Z109" s="36">
        <v>-11.468</v>
      </c>
      <c r="AA109" s="92">
        <f t="shared" si="13"/>
        <v>-0.19658894523613904</v>
      </c>
    </row>
    <row r="110" spans="1:27" x14ac:dyDescent="0.2">
      <c r="A110" s="1" t="s">
        <v>247</v>
      </c>
      <c r="B110" s="1" t="s">
        <v>247</v>
      </c>
      <c r="C110" s="1" t="s">
        <v>248</v>
      </c>
      <c r="D110" s="36" t="s">
        <v>495</v>
      </c>
      <c r="E110" s="36">
        <v>1757.4110000000001</v>
      </c>
      <c r="F110" s="36">
        <v>2277.1129999999998</v>
      </c>
      <c r="G110" s="36"/>
      <c r="H110" s="36">
        <v>430.33699999999999</v>
      </c>
      <c r="I110" s="36">
        <v>547.33299999999997</v>
      </c>
      <c r="J110" s="36">
        <f t="shared" si="14"/>
        <v>5.291464596351231</v>
      </c>
      <c r="K110" s="36">
        <f t="shared" si="15"/>
        <v>4.16037951302041</v>
      </c>
      <c r="L110" s="44">
        <v>0.27187065021134593</v>
      </c>
      <c r="M110" s="36">
        <v>273.81199511718751</v>
      </c>
      <c r="N110" s="36">
        <v>64.75</v>
      </c>
      <c r="O110" s="94">
        <f t="shared" si="8"/>
        <v>0.63627342087059102</v>
      </c>
      <c r="P110" s="36">
        <v>33.853999999999999</v>
      </c>
      <c r="Q110" s="36">
        <f t="shared" si="9"/>
        <v>7.8668578346737558E-2</v>
      </c>
      <c r="R110" s="36">
        <v>16.303000000000001</v>
      </c>
      <c r="S110" s="36">
        <f t="shared" si="10"/>
        <v>3.7884262798690331E-2</v>
      </c>
      <c r="T110" s="36">
        <v>59.975999999999999</v>
      </c>
      <c r="U110" s="36">
        <f t="shared" si="11"/>
        <v>0.13936984270467098</v>
      </c>
      <c r="V110" s="36">
        <v>145.13300000000001</v>
      </c>
      <c r="W110" s="36">
        <v>186.70000000000002</v>
      </c>
      <c r="X110" s="36">
        <f t="shared" si="12"/>
        <v>0.33725429140417862</v>
      </c>
      <c r="Y110" s="36">
        <v>106.145</v>
      </c>
      <c r="Z110" s="36">
        <v>128.31700000000001</v>
      </c>
      <c r="AA110" s="92">
        <f t="shared" si="13"/>
        <v>0.24665552810936545</v>
      </c>
    </row>
    <row r="111" spans="1:27" x14ac:dyDescent="0.2">
      <c r="A111" s="1" t="s">
        <v>249</v>
      </c>
      <c r="B111" s="1" t="s">
        <v>249</v>
      </c>
      <c r="C111" s="1" t="s">
        <v>250</v>
      </c>
      <c r="D111" s="36" t="s">
        <v>495</v>
      </c>
      <c r="E111" s="36">
        <v>1735.2260000000001</v>
      </c>
      <c r="F111" s="36">
        <v>1683.934</v>
      </c>
      <c r="G111" s="36"/>
      <c r="H111" s="36">
        <v>472.71199999999999</v>
      </c>
      <c r="I111" s="36">
        <v>564.25700000000006</v>
      </c>
      <c r="J111" s="36">
        <f t="shared" si="14"/>
        <v>3.5622831660715191</v>
      </c>
      <c r="K111" s="36">
        <f t="shared" si="15"/>
        <v>2.9843386967286181</v>
      </c>
      <c r="L111" s="44">
        <v>0.19365914129533435</v>
      </c>
      <c r="M111" s="36">
        <v>176.87399850463868</v>
      </c>
      <c r="N111" s="36">
        <v>39.25</v>
      </c>
      <c r="O111" s="94">
        <f t="shared" si="8"/>
        <v>0.37416862382304378</v>
      </c>
      <c r="P111" s="36">
        <v>0</v>
      </c>
      <c r="Q111" s="36">
        <f t="shared" si="9"/>
        <v>0</v>
      </c>
      <c r="R111" s="36" t="s">
        <v>480</v>
      </c>
      <c r="S111" s="36" t="e">
        <f t="shared" si="10"/>
        <v>#VALUE!</v>
      </c>
      <c r="T111" s="36" t="s">
        <v>480</v>
      </c>
      <c r="U111" s="36" t="e">
        <f t="shared" si="11"/>
        <v>#VALUE!</v>
      </c>
      <c r="V111" s="36">
        <v>71.519571428570998</v>
      </c>
      <c r="W111" s="36">
        <v>96.55</v>
      </c>
      <c r="X111" s="36">
        <f t="shared" si="12"/>
        <v>0.15129628913285678</v>
      </c>
      <c r="Y111" s="36">
        <v>48.062889999999996</v>
      </c>
      <c r="Z111" s="36">
        <v>69.875</v>
      </c>
      <c r="AA111" s="92">
        <f t="shared" si="13"/>
        <v>0.10167478295452621</v>
      </c>
    </row>
    <row r="112" spans="1:27" x14ac:dyDescent="0.2">
      <c r="A112" s="1" t="s">
        <v>251</v>
      </c>
      <c r="B112" s="1" t="s">
        <v>251</v>
      </c>
      <c r="C112" s="1" t="s">
        <v>252</v>
      </c>
      <c r="D112" s="36" t="s">
        <v>495</v>
      </c>
      <c r="E112" s="36">
        <v>1726.7701999999999</v>
      </c>
      <c r="F112" s="36">
        <v>1563.4879000000001</v>
      </c>
      <c r="G112" s="36"/>
      <c r="H112" s="36">
        <v>143.75199999999998</v>
      </c>
      <c r="I112" s="36">
        <v>169.75800000000001</v>
      </c>
      <c r="J112" s="36">
        <f t="shared" si="14"/>
        <v>10.876286242974013</v>
      </c>
      <c r="K112" s="36">
        <f t="shared" si="15"/>
        <v>9.2100984931490704</v>
      </c>
      <c r="L112" s="44">
        <v>0.18090878735600224</v>
      </c>
      <c r="M112" s="36">
        <v>101.70600183105469</v>
      </c>
      <c r="N112" s="36">
        <v>69.040000000000006</v>
      </c>
      <c r="O112" s="94">
        <f t="shared" si="8"/>
        <v>0.70751016911802767</v>
      </c>
      <c r="P112" s="36">
        <v>23.690999999999999</v>
      </c>
      <c r="Q112" s="36">
        <f t="shared" si="9"/>
        <v>0.16480466358728924</v>
      </c>
      <c r="R112" s="36">
        <v>29.28</v>
      </c>
      <c r="S112" s="36">
        <f t="shared" si="10"/>
        <v>0.20368412265568483</v>
      </c>
      <c r="T112" s="36">
        <v>13.855</v>
      </c>
      <c r="U112" s="36">
        <f t="shared" si="11"/>
        <v>9.6381267738883655E-2</v>
      </c>
      <c r="V112" s="36">
        <v>35.331999999999994</v>
      </c>
      <c r="W112" s="36">
        <v>46.706000000000003</v>
      </c>
      <c r="X112" s="36">
        <f t="shared" si="12"/>
        <v>0.2457844064778229</v>
      </c>
      <c r="Y112" s="36">
        <v>20.335000000000001</v>
      </c>
      <c r="Z112" s="36">
        <v>25.542000000000002</v>
      </c>
      <c r="AA112" s="92">
        <f t="shared" si="13"/>
        <v>0.14145890144137127</v>
      </c>
    </row>
    <row r="113" spans="1:27" x14ac:dyDescent="0.2">
      <c r="A113" s="1" t="s">
        <v>253</v>
      </c>
      <c r="B113" s="1" t="s">
        <v>253</v>
      </c>
      <c r="C113" s="1" t="s">
        <v>254</v>
      </c>
      <c r="D113" s="36" t="s">
        <v>495</v>
      </c>
      <c r="E113" s="36">
        <v>1631.2665999999999</v>
      </c>
      <c r="F113" s="36">
        <v>1478.7066</v>
      </c>
      <c r="G113" s="36"/>
      <c r="H113" s="36">
        <v>310.62700000000001</v>
      </c>
      <c r="I113" s="36">
        <v>366.35300000000001</v>
      </c>
      <c r="J113" s="36">
        <f t="shared" si="14"/>
        <v>4.7603930115540498</v>
      </c>
      <c r="K113" s="36">
        <f t="shared" si="15"/>
        <v>4.0362890436273213</v>
      </c>
      <c r="L113" s="44">
        <v>0.17939844250499792</v>
      </c>
      <c r="M113" s="36">
        <v>234.64100097656251</v>
      </c>
      <c r="N113" s="36">
        <v>77.533000000000001</v>
      </c>
      <c r="O113" s="94">
        <f t="shared" si="8"/>
        <v>0.75537864054497039</v>
      </c>
      <c r="P113" s="36">
        <v>34.796999999999997</v>
      </c>
      <c r="Q113" s="36">
        <f t="shared" si="9"/>
        <v>0.11202181394405508</v>
      </c>
      <c r="R113" s="36">
        <v>184.04400000000001</v>
      </c>
      <c r="S113" s="36">
        <f t="shared" si="10"/>
        <v>0.5924919598103191</v>
      </c>
      <c r="T113" s="36">
        <v>38.914999999999999</v>
      </c>
      <c r="U113" s="36">
        <f t="shared" si="11"/>
        <v>0.12527887144388608</v>
      </c>
      <c r="V113" s="36">
        <v>-13.42</v>
      </c>
      <c r="W113" s="36">
        <v>0.23300000000000001</v>
      </c>
      <c r="X113" s="36">
        <f t="shared" si="12"/>
        <v>-4.3202941148065041E-2</v>
      </c>
      <c r="Y113" s="36">
        <v>42.356312490929</v>
      </c>
      <c r="Z113" s="36">
        <v>-14.969000000000001</v>
      </c>
      <c r="AA113" s="92">
        <f t="shared" si="13"/>
        <v>0.13635747211584634</v>
      </c>
    </row>
    <row r="114" spans="1:27" x14ac:dyDescent="0.2">
      <c r="A114" s="1" t="s">
        <v>257</v>
      </c>
      <c r="B114" s="1" t="s">
        <v>257</v>
      </c>
      <c r="C114" s="1" t="s">
        <v>258</v>
      </c>
      <c r="D114" s="36" t="s">
        <v>495</v>
      </c>
      <c r="E114" s="36">
        <v>1534.6110000000001</v>
      </c>
      <c r="F114" s="36">
        <v>1454.999</v>
      </c>
      <c r="G114" s="36"/>
      <c r="H114" s="36">
        <v>211.739</v>
      </c>
      <c r="I114" s="36">
        <v>279.25700000000001</v>
      </c>
      <c r="J114" s="36">
        <f t="shared" si="14"/>
        <v>6.8716627546177129</v>
      </c>
      <c r="K114" s="36">
        <f t="shared" si="15"/>
        <v>5.2102507725858258</v>
      </c>
      <c r="L114" s="44">
        <v>0.31887370772507673</v>
      </c>
      <c r="M114" s="36">
        <v>149.78799795532225</v>
      </c>
      <c r="N114" s="36">
        <v>70.757000000000005</v>
      </c>
      <c r="O114" s="94">
        <f t="shared" si="8"/>
        <v>0.70741808526214944</v>
      </c>
      <c r="P114" s="36">
        <v>35.809999999999995</v>
      </c>
      <c r="Q114" s="36">
        <f t="shared" si="9"/>
        <v>0.16912330746815651</v>
      </c>
      <c r="R114" s="36">
        <v>71.825000000000003</v>
      </c>
      <c r="S114" s="36">
        <f t="shared" si="10"/>
        <v>0.33921478801732324</v>
      </c>
      <c r="T114" s="36">
        <v>37.470999999999997</v>
      </c>
      <c r="U114" s="36">
        <f t="shared" si="11"/>
        <v>0.176967870822097</v>
      </c>
      <c r="V114" s="36">
        <v>-11.435911392404998</v>
      </c>
      <c r="W114" s="36">
        <v>2.3530000000000002</v>
      </c>
      <c r="X114" s="36">
        <f t="shared" si="12"/>
        <v>-5.4009471058260393E-2</v>
      </c>
      <c r="Y114" s="36">
        <v>-22.763379999999998</v>
      </c>
      <c r="Z114" s="36">
        <v>-7.5310000000000006</v>
      </c>
      <c r="AA114" s="92">
        <f t="shared" si="13"/>
        <v>-0.10750678901855586</v>
      </c>
    </row>
    <row r="115" spans="1:27" x14ac:dyDescent="0.2">
      <c r="A115" s="1" t="s">
        <v>259</v>
      </c>
      <c r="B115" s="1" t="s">
        <v>259</v>
      </c>
      <c r="C115" s="1" t="s">
        <v>260</v>
      </c>
      <c r="D115" s="36" t="s">
        <v>495</v>
      </c>
      <c r="E115" s="36">
        <v>1513.4337</v>
      </c>
      <c r="F115" s="36">
        <v>1346.6967</v>
      </c>
      <c r="G115" s="36"/>
      <c r="H115" s="36">
        <v>128.28899999999999</v>
      </c>
      <c r="I115" s="36">
        <v>156.166</v>
      </c>
      <c r="J115" s="36">
        <f t="shared" si="14"/>
        <v>10.497366882585414</v>
      </c>
      <c r="K115" s="36">
        <f t="shared" si="15"/>
        <v>8.6234948708425652</v>
      </c>
      <c r="L115" s="44">
        <v>0.21729844335835513</v>
      </c>
      <c r="M115" s="36">
        <v>95.234000320434575</v>
      </c>
      <c r="N115" s="36">
        <v>76.150000000000006</v>
      </c>
      <c r="O115" s="94">
        <f t="shared" si="8"/>
        <v>0.74233956395664935</v>
      </c>
      <c r="P115" s="36">
        <v>29.642999999999997</v>
      </c>
      <c r="Q115" s="36">
        <f t="shared" si="9"/>
        <v>0.23106423777564716</v>
      </c>
      <c r="R115" s="36">
        <v>28.184999999999999</v>
      </c>
      <c r="S115" s="36">
        <f t="shared" si="10"/>
        <v>0.21969927273577627</v>
      </c>
      <c r="T115" s="36">
        <v>30.100999999999999</v>
      </c>
      <c r="U115" s="36">
        <f t="shared" si="11"/>
        <v>0.23463430223947496</v>
      </c>
      <c r="V115" s="36">
        <v>4.5019999999999998</v>
      </c>
      <c r="W115" s="36">
        <v>18.233000000000001</v>
      </c>
      <c r="X115" s="36">
        <f t="shared" si="12"/>
        <v>3.5092642393346273E-2</v>
      </c>
      <c r="Y115" s="36">
        <v>-4.702</v>
      </c>
      <c r="Z115" s="36">
        <v>8.918000000000001</v>
      </c>
      <c r="AA115" s="92">
        <f t="shared" si="13"/>
        <v>-3.6651622508554908E-2</v>
      </c>
    </row>
    <row r="116" spans="1:27" x14ac:dyDescent="0.2">
      <c r="A116" s="1" t="s">
        <v>261</v>
      </c>
      <c r="B116" s="1" t="s">
        <v>261</v>
      </c>
      <c r="C116" s="1" t="s">
        <v>262</v>
      </c>
      <c r="D116" s="36" t="s">
        <v>495</v>
      </c>
      <c r="E116" s="36">
        <v>1542.9568999999999</v>
      </c>
      <c r="F116" s="36">
        <v>1407.1201000000001</v>
      </c>
      <c r="G116" s="36"/>
      <c r="H116" s="36">
        <v>268.00934779214469</v>
      </c>
      <c r="I116" s="36">
        <v>275.88499999999999</v>
      </c>
      <c r="J116" s="36">
        <f t="shared" si="14"/>
        <v>5.2502650060224596</v>
      </c>
      <c r="K116" s="36">
        <f t="shared" si="15"/>
        <v>5.1003863928810924</v>
      </c>
      <c r="L116" s="44">
        <v>2.9385737000350076E-2</v>
      </c>
      <c r="M116" s="36">
        <v>186.44702180226108</v>
      </c>
      <c r="N116" s="36">
        <v>69.266999999999996</v>
      </c>
      <c r="O116" s="94">
        <f t="shared" si="8"/>
        <v>0.69567357757558712</v>
      </c>
      <c r="P116" s="36">
        <v>34.081785163002429</v>
      </c>
      <c r="Q116" s="36">
        <f t="shared" si="9"/>
        <v>0.12716640461897114</v>
      </c>
      <c r="R116" s="36" t="s">
        <v>480</v>
      </c>
      <c r="S116" s="36" t="e">
        <f t="shared" si="10"/>
        <v>#VALUE!</v>
      </c>
      <c r="T116" s="36" t="s">
        <v>480</v>
      </c>
      <c r="U116" s="36" t="e">
        <f t="shared" si="11"/>
        <v>#VALUE!</v>
      </c>
      <c r="V116" s="36">
        <v>92.270070899827459</v>
      </c>
      <c r="W116" s="36">
        <v>82.138000000000005</v>
      </c>
      <c r="X116" s="36">
        <f t="shared" si="12"/>
        <v>0.34427930092717413</v>
      </c>
      <c r="Y116" s="36">
        <v>45.2449786771883</v>
      </c>
      <c r="Z116" s="36">
        <v>49.151000000000003</v>
      </c>
      <c r="AA116" s="92">
        <f t="shared" si="13"/>
        <v>0.16881865893826267</v>
      </c>
    </row>
    <row r="117" spans="1:27" x14ac:dyDescent="0.2">
      <c r="A117" s="1" t="s">
        <v>263</v>
      </c>
      <c r="B117" s="1" t="s">
        <v>263</v>
      </c>
      <c r="C117" s="1" t="s">
        <v>264</v>
      </c>
      <c r="D117" s="36" t="s">
        <v>505</v>
      </c>
      <c r="E117" s="36">
        <v>1556.6736000000001</v>
      </c>
      <c r="F117" s="36">
        <v>1443.3649</v>
      </c>
      <c r="G117" s="36"/>
      <c r="H117" s="36">
        <v>221.20800000000003</v>
      </c>
      <c r="I117" s="36">
        <v>260.59699999999998</v>
      </c>
      <c r="J117" s="36">
        <f t="shared" si="14"/>
        <v>6.524921793063541</v>
      </c>
      <c r="K117" s="36">
        <f t="shared" si="15"/>
        <v>5.5386857868663117</v>
      </c>
      <c r="L117" s="44">
        <v>0.17806318035514068</v>
      </c>
      <c r="M117" s="36">
        <v>155.65399899291992</v>
      </c>
      <c r="N117" s="36">
        <v>72.808999999999997</v>
      </c>
      <c r="O117" s="94">
        <f t="shared" si="8"/>
        <v>0.70365447448971064</v>
      </c>
      <c r="P117" s="36">
        <v>50.937999999999995</v>
      </c>
      <c r="Q117" s="36">
        <f t="shared" si="9"/>
        <v>0.2302719612310585</v>
      </c>
      <c r="R117" s="36">
        <v>111.593</v>
      </c>
      <c r="S117" s="36">
        <f t="shared" si="10"/>
        <v>0.50447090521138471</v>
      </c>
      <c r="T117" s="36">
        <v>30.292999999999999</v>
      </c>
      <c r="U117" s="36">
        <f t="shared" si="11"/>
        <v>0.13694351018046361</v>
      </c>
      <c r="V117" s="36">
        <v>-47.295392405064</v>
      </c>
      <c r="W117" s="36">
        <v>-2.335</v>
      </c>
      <c r="X117" s="36">
        <f t="shared" si="12"/>
        <v>-0.21380507217218181</v>
      </c>
      <c r="Y117" s="36">
        <v>-53.869</v>
      </c>
      <c r="Z117" s="36">
        <v>-11.454000000000001</v>
      </c>
      <c r="AA117" s="92">
        <f t="shared" si="13"/>
        <v>-0.24352193410726553</v>
      </c>
    </row>
    <row r="118" spans="1:27" x14ac:dyDescent="0.2">
      <c r="A118" s="1" t="s">
        <v>265</v>
      </c>
      <c r="B118" s="1" t="s">
        <v>265</v>
      </c>
      <c r="C118" s="1" t="s">
        <v>266</v>
      </c>
      <c r="D118" s="36" t="s">
        <v>505</v>
      </c>
      <c r="E118" s="36">
        <v>1459.6728000000001</v>
      </c>
      <c r="F118" s="36">
        <v>1409.3098</v>
      </c>
      <c r="G118" s="36"/>
      <c r="H118" s="36">
        <v>206.78900000000002</v>
      </c>
      <c r="I118" s="36">
        <v>220.108</v>
      </c>
      <c r="J118" s="36">
        <f t="shared" si="14"/>
        <v>6.8152068050041343</v>
      </c>
      <c r="K118" s="36">
        <f t="shared" si="15"/>
        <v>6.4028104385120033</v>
      </c>
      <c r="L118" s="44">
        <v>6.44086484290749E-2</v>
      </c>
      <c r="M118" s="36">
        <v>128.89599989318847</v>
      </c>
      <c r="N118" s="36">
        <v>64.533000000000001</v>
      </c>
      <c r="O118" s="94">
        <f t="shared" si="8"/>
        <v>0.62332135603532324</v>
      </c>
      <c r="P118" s="36">
        <v>34.835000000000001</v>
      </c>
      <c r="Q118" s="36">
        <f t="shared" si="9"/>
        <v>0.16845673609331249</v>
      </c>
      <c r="R118" s="36">
        <v>81.965999999999994</v>
      </c>
      <c r="S118" s="36">
        <f t="shared" si="10"/>
        <v>0.3963750489629525</v>
      </c>
      <c r="T118" s="36">
        <v>27.15</v>
      </c>
      <c r="U118" s="36">
        <f t="shared" si="11"/>
        <v>0.13129325060810776</v>
      </c>
      <c r="V118" s="36">
        <v>-30.616</v>
      </c>
      <c r="W118" s="36">
        <v>-42.71</v>
      </c>
      <c r="X118" s="36">
        <f t="shared" si="12"/>
        <v>-0.148054296892001</v>
      </c>
      <c r="Y118" s="36">
        <v>-33.673000000000002</v>
      </c>
      <c r="Z118" s="36">
        <v>-37.93</v>
      </c>
      <c r="AA118" s="92">
        <f t="shared" si="13"/>
        <v>-0.16283748168422885</v>
      </c>
    </row>
    <row r="119" spans="1:27" x14ac:dyDescent="0.2">
      <c r="A119" s="1" t="s">
        <v>267</v>
      </c>
      <c r="B119" s="1" t="s">
        <v>267</v>
      </c>
      <c r="C119" s="1" t="s">
        <v>268</v>
      </c>
      <c r="D119" s="36" t="s">
        <v>495</v>
      </c>
      <c r="E119" s="36">
        <v>1457.1904999999999</v>
      </c>
      <c r="F119" s="36">
        <v>1375.7365</v>
      </c>
      <c r="G119" s="36"/>
      <c r="H119" s="36">
        <v>309.411</v>
      </c>
      <c r="I119" s="36">
        <v>376.04599999999999</v>
      </c>
      <c r="J119" s="36">
        <f t="shared" si="14"/>
        <v>4.4463076619771114</v>
      </c>
      <c r="K119" s="36">
        <f t="shared" si="15"/>
        <v>3.6584260968073057</v>
      </c>
      <c r="L119" s="44">
        <v>0.21536079842022415</v>
      </c>
      <c r="M119" s="36">
        <v>220.4609998474121</v>
      </c>
      <c r="N119" s="36">
        <v>74.707999999999998</v>
      </c>
      <c r="O119" s="94">
        <f t="shared" si="8"/>
        <v>0.71251830040758768</v>
      </c>
      <c r="P119" s="36">
        <v>101.09399999999999</v>
      </c>
      <c r="Q119" s="36">
        <f t="shared" si="9"/>
        <v>0.32673046530343136</v>
      </c>
      <c r="R119" s="36">
        <v>200.18799999999999</v>
      </c>
      <c r="S119" s="36">
        <f t="shared" si="10"/>
        <v>0.64699703630446226</v>
      </c>
      <c r="T119" s="36">
        <v>78.281999999999996</v>
      </c>
      <c r="U119" s="36">
        <f t="shared" si="11"/>
        <v>0.25300328689025275</v>
      </c>
      <c r="V119" s="36">
        <v>-163.124</v>
      </c>
      <c r="W119" s="36">
        <v>-38.413000000000004</v>
      </c>
      <c r="X119" s="36">
        <f t="shared" si="12"/>
        <v>-0.52720814709237873</v>
      </c>
      <c r="Y119" s="36">
        <v>-176.84800000000001</v>
      </c>
      <c r="Z119" s="36">
        <v>-41.511000000000003</v>
      </c>
      <c r="AA119" s="92">
        <f t="shared" si="13"/>
        <v>-0.57156338979545007</v>
      </c>
    </row>
    <row r="120" spans="1:27" x14ac:dyDescent="0.2">
      <c r="A120" s="1" t="s">
        <v>269</v>
      </c>
      <c r="B120" s="1" t="s">
        <v>269</v>
      </c>
      <c r="C120" s="1" t="s">
        <v>270</v>
      </c>
      <c r="D120" s="36" t="s">
        <v>495</v>
      </c>
      <c r="E120" s="36">
        <v>1469.1429000000001</v>
      </c>
      <c r="F120" s="36">
        <v>1455.3159000000001</v>
      </c>
      <c r="G120" s="36"/>
      <c r="H120" s="36">
        <v>122.828</v>
      </c>
      <c r="I120" s="36">
        <v>163.084</v>
      </c>
      <c r="J120" s="36">
        <f t="shared" si="14"/>
        <v>11.848405086788029</v>
      </c>
      <c r="K120" s="36">
        <f t="shared" si="15"/>
        <v>8.9237196782026444</v>
      </c>
      <c r="L120" s="44">
        <v>0.32774285993421692</v>
      </c>
      <c r="M120" s="36">
        <v>85.026000061035163</v>
      </c>
      <c r="N120" s="36">
        <v>71.689000000000007</v>
      </c>
      <c r="O120" s="94">
        <f t="shared" si="8"/>
        <v>0.69223629840944378</v>
      </c>
      <c r="P120" s="36">
        <v>22.241</v>
      </c>
      <c r="Q120" s="36">
        <f t="shared" si="9"/>
        <v>0.18107434786856416</v>
      </c>
      <c r="R120" s="36">
        <v>46.997999999999998</v>
      </c>
      <c r="S120" s="36">
        <f t="shared" si="10"/>
        <v>0.38263262448301688</v>
      </c>
      <c r="T120" s="36">
        <v>22.895</v>
      </c>
      <c r="U120" s="36">
        <f t="shared" si="11"/>
        <v>0.18639886670791675</v>
      </c>
      <c r="V120" s="36">
        <v>-24.664999999999999</v>
      </c>
      <c r="W120" s="36">
        <v>-0.70599999999999996</v>
      </c>
      <c r="X120" s="36">
        <f t="shared" si="12"/>
        <v>-0.20080926173185265</v>
      </c>
      <c r="Y120" s="36">
        <v>-39.188639999999999</v>
      </c>
      <c r="Z120" s="36">
        <v>-13.982000000000001</v>
      </c>
      <c r="AA120" s="92">
        <f t="shared" si="13"/>
        <v>-0.3190529846614778</v>
      </c>
    </row>
    <row r="121" spans="1:27" x14ac:dyDescent="0.2">
      <c r="A121" s="1" t="s">
        <v>271</v>
      </c>
      <c r="B121" s="1" t="s">
        <v>271</v>
      </c>
      <c r="C121" s="1" t="s">
        <v>272</v>
      </c>
      <c r="D121" s="36" t="s">
        <v>495</v>
      </c>
      <c r="E121" s="36">
        <v>1512.7247</v>
      </c>
      <c r="F121" s="36">
        <v>1335.0657000000001</v>
      </c>
      <c r="G121" s="36"/>
      <c r="H121" s="36">
        <v>234.53299999999999</v>
      </c>
      <c r="I121" s="36">
        <v>255.227</v>
      </c>
      <c r="J121" s="36">
        <f t="shared" si="14"/>
        <v>5.6924428545236712</v>
      </c>
      <c r="K121" s="36">
        <f t="shared" si="15"/>
        <v>5.2308952422745243</v>
      </c>
      <c r="L121" s="44">
        <v>8.8234917900679388E-2</v>
      </c>
      <c r="M121" s="36">
        <v>156.26900183105468</v>
      </c>
      <c r="N121" s="36">
        <v>66.875</v>
      </c>
      <c r="O121" s="94">
        <f t="shared" si="8"/>
        <v>0.666298567071818</v>
      </c>
      <c r="P121" s="36">
        <v>23.183</v>
      </c>
      <c r="Q121" s="36">
        <f t="shared" si="9"/>
        <v>9.8847496940729029E-2</v>
      </c>
      <c r="R121" s="36">
        <v>73.295000000000002</v>
      </c>
      <c r="S121" s="36">
        <f t="shared" si="10"/>
        <v>0.31251465678603868</v>
      </c>
      <c r="T121" s="36">
        <v>37.460999999999999</v>
      </c>
      <c r="U121" s="36">
        <f t="shared" si="11"/>
        <v>0.15972592343081785</v>
      </c>
      <c r="V121" s="36">
        <v>24.942</v>
      </c>
      <c r="W121" s="36">
        <v>52.480000000000004</v>
      </c>
      <c r="X121" s="36">
        <f t="shared" si="12"/>
        <v>0.10634750760020978</v>
      </c>
      <c r="Y121" s="36">
        <v>10.046000000000001</v>
      </c>
      <c r="Z121" s="36">
        <v>29.999000000000002</v>
      </c>
      <c r="AA121" s="92">
        <f t="shared" si="13"/>
        <v>4.2834057467392654E-2</v>
      </c>
    </row>
    <row r="122" spans="1:27" x14ac:dyDescent="0.2">
      <c r="A122" s="1" t="s">
        <v>273</v>
      </c>
      <c r="B122" s="1" t="s">
        <v>273</v>
      </c>
      <c r="C122" s="1" t="s">
        <v>274</v>
      </c>
      <c r="D122" s="36" t="s">
        <v>505</v>
      </c>
      <c r="E122" s="36">
        <v>1399.9066</v>
      </c>
      <c r="F122" s="36">
        <v>2032.1335999999999</v>
      </c>
      <c r="G122" s="36"/>
      <c r="H122" s="36">
        <v>774.83100000000002</v>
      </c>
      <c r="I122" s="36">
        <v>685.5</v>
      </c>
      <c r="J122" s="36">
        <f t="shared" si="14"/>
        <v>2.6226797843658809</v>
      </c>
      <c r="K122" s="36">
        <f t="shared" si="15"/>
        <v>2.9644545587162652</v>
      </c>
      <c r="L122" s="44">
        <v>-0.11529094731625344</v>
      </c>
      <c r="M122" s="36">
        <v>572.46900695800787</v>
      </c>
      <c r="N122" s="36">
        <v>73.2</v>
      </c>
      <c r="O122" s="94">
        <f t="shared" si="8"/>
        <v>0.73883079917815353</v>
      </c>
      <c r="P122" s="36">
        <v>194.38200000000001</v>
      </c>
      <c r="Q122" s="36">
        <f t="shared" si="9"/>
        <v>0.25087018975750841</v>
      </c>
      <c r="R122" s="36" t="s">
        <v>480</v>
      </c>
      <c r="S122" s="36" t="e">
        <f t="shared" si="10"/>
        <v>#VALUE!</v>
      </c>
      <c r="T122" s="36" t="s">
        <v>480</v>
      </c>
      <c r="U122" s="36" t="e">
        <f t="shared" si="11"/>
        <v>#VALUE!</v>
      </c>
      <c r="V122" s="36">
        <v>202.02800000000002</v>
      </c>
      <c r="W122" s="36">
        <v>206.42500000000001</v>
      </c>
      <c r="X122" s="36">
        <f t="shared" si="12"/>
        <v>0.26073814806067391</v>
      </c>
      <c r="Y122" s="36">
        <v>-55.119129999999998</v>
      </c>
      <c r="Z122" s="36">
        <v>129.5</v>
      </c>
      <c r="AA122" s="92">
        <f t="shared" si="13"/>
        <v>-7.1136970513570055E-2</v>
      </c>
    </row>
    <row r="123" spans="1:27" x14ac:dyDescent="0.2">
      <c r="A123" s="1" t="s">
        <v>275</v>
      </c>
      <c r="B123" s="1" t="s">
        <v>275</v>
      </c>
      <c r="C123" s="1" t="s">
        <v>276</v>
      </c>
      <c r="D123" s="36" t="s">
        <v>495</v>
      </c>
      <c r="E123" s="36">
        <v>1420.0074</v>
      </c>
      <c r="F123" s="36">
        <v>719.44939999999997</v>
      </c>
      <c r="G123" s="36"/>
      <c r="H123" s="36">
        <v>506.92600000000004</v>
      </c>
      <c r="I123" s="36">
        <v>514</v>
      </c>
      <c r="J123" s="36">
        <f t="shared" si="14"/>
        <v>1.4192394945218827</v>
      </c>
      <c r="K123" s="36">
        <f t="shared" si="15"/>
        <v>1.3997070038910506</v>
      </c>
      <c r="L123" s="44">
        <v>1.3954699502491508E-2</v>
      </c>
      <c r="M123" s="36">
        <v>407.5589940185547</v>
      </c>
      <c r="N123" s="36" t="s">
        <v>480</v>
      </c>
      <c r="O123" s="94">
        <f t="shared" si="8"/>
        <v>0.803981239901987</v>
      </c>
      <c r="P123" s="36">
        <v>78.765999999999991</v>
      </c>
      <c r="Q123" s="36">
        <f t="shared" si="9"/>
        <v>0.15537968066344987</v>
      </c>
      <c r="R123" s="36">
        <v>174.61199999999999</v>
      </c>
      <c r="S123" s="36">
        <f t="shared" si="10"/>
        <v>0.34445264200297476</v>
      </c>
      <c r="T123" s="36">
        <v>80.161000000000001</v>
      </c>
      <c r="U123" s="36">
        <f t="shared" si="11"/>
        <v>0.1581315616085977</v>
      </c>
      <c r="V123" s="36">
        <v>47.558000000000007</v>
      </c>
      <c r="W123" s="36" t="s">
        <v>480</v>
      </c>
      <c r="X123" s="36">
        <f t="shared" si="12"/>
        <v>9.3816454472644931E-2</v>
      </c>
      <c r="Y123" s="36">
        <v>42.201000000000001</v>
      </c>
      <c r="Z123" s="36" t="s">
        <v>480</v>
      </c>
      <c r="AA123" s="92">
        <f t="shared" si="13"/>
        <v>8.3248837108374787E-2</v>
      </c>
    </row>
    <row r="124" spans="1:27" x14ac:dyDescent="0.2">
      <c r="A124" s="1" t="s">
        <v>277</v>
      </c>
      <c r="B124" s="1" t="s">
        <v>277</v>
      </c>
      <c r="C124" s="1" t="s">
        <v>278</v>
      </c>
      <c r="D124" s="36" t="s">
        <v>505</v>
      </c>
      <c r="E124" s="36">
        <v>1423.8616</v>
      </c>
      <c r="F124" s="36">
        <v>1403.5246</v>
      </c>
      <c r="G124" s="36"/>
      <c r="H124" s="36">
        <v>401.911</v>
      </c>
      <c r="I124" s="36">
        <v>396.25</v>
      </c>
      <c r="J124" s="36">
        <f t="shared" si="14"/>
        <v>3.4921278591528968</v>
      </c>
      <c r="K124" s="36">
        <f t="shared" si="15"/>
        <v>3.5420179179810725</v>
      </c>
      <c r="L124" s="44">
        <v>-1.4085207919166232E-2</v>
      </c>
      <c r="M124" s="36">
        <v>333.70999957275393</v>
      </c>
      <c r="N124" s="36">
        <v>89</v>
      </c>
      <c r="O124" s="94">
        <f t="shared" si="8"/>
        <v>0.83030820149922224</v>
      </c>
      <c r="P124" s="36">
        <v>76.988</v>
      </c>
      <c r="Q124" s="36">
        <f t="shared" si="9"/>
        <v>0.19155484671979617</v>
      </c>
      <c r="R124" s="36">
        <v>96.344999999999999</v>
      </c>
      <c r="S124" s="36">
        <f t="shared" si="10"/>
        <v>0.23971725083413989</v>
      </c>
      <c r="T124" s="36">
        <v>45.738999999999997</v>
      </c>
      <c r="U124" s="36">
        <f t="shared" si="11"/>
        <v>0.11380380233434764</v>
      </c>
      <c r="V124" s="36">
        <v>142.37699999999998</v>
      </c>
      <c r="W124" s="36">
        <v>184</v>
      </c>
      <c r="X124" s="36">
        <f t="shared" si="12"/>
        <v>0.35425007028919331</v>
      </c>
      <c r="Y124" s="36">
        <v>65.876939999999991</v>
      </c>
      <c r="Z124" s="36">
        <v>108.733</v>
      </c>
      <c r="AA124" s="92">
        <f t="shared" si="13"/>
        <v>0.16390927344611117</v>
      </c>
    </row>
    <row r="125" spans="1:27" x14ac:dyDescent="0.2">
      <c r="A125" s="1" t="s">
        <v>279</v>
      </c>
      <c r="B125" s="1" t="s">
        <v>279</v>
      </c>
      <c r="C125" s="1" t="s">
        <v>280</v>
      </c>
      <c r="D125" s="36" t="s">
        <v>495</v>
      </c>
      <c r="E125" s="36">
        <v>1422.0752</v>
      </c>
      <c r="F125" s="36">
        <v>1360.3652</v>
      </c>
      <c r="G125" s="36"/>
      <c r="H125" s="36">
        <v>225.61</v>
      </c>
      <c r="I125" s="36">
        <v>255.92000000000002</v>
      </c>
      <c r="J125" s="36">
        <f t="shared" si="14"/>
        <v>6.0297203138158766</v>
      </c>
      <c r="K125" s="36">
        <f t="shared" si="15"/>
        <v>5.3155876836511409</v>
      </c>
      <c r="L125" s="44">
        <v>0.13434688178715493</v>
      </c>
      <c r="M125" s="36">
        <v>161.06200064086914</v>
      </c>
      <c r="N125" s="36">
        <v>72.180000000000007</v>
      </c>
      <c r="O125" s="94">
        <f t="shared" si="8"/>
        <v>0.71389566349394595</v>
      </c>
      <c r="P125" s="36">
        <v>68.171999999999997</v>
      </c>
      <c r="Q125" s="36">
        <f t="shared" si="9"/>
        <v>0.30216745711626253</v>
      </c>
      <c r="R125" s="36">
        <v>84.161000000000001</v>
      </c>
      <c r="S125" s="36">
        <f t="shared" si="10"/>
        <v>0.37303754266211603</v>
      </c>
      <c r="T125" s="36">
        <v>39.594000000000001</v>
      </c>
      <c r="U125" s="36">
        <f t="shared" si="11"/>
        <v>0.17549754000265946</v>
      </c>
      <c r="V125" s="36">
        <v>-48.74664556962</v>
      </c>
      <c r="W125" s="36">
        <v>-16.401</v>
      </c>
      <c r="X125" s="36">
        <f t="shared" si="12"/>
        <v>-0.21606597921023002</v>
      </c>
      <c r="Y125" s="36">
        <v>-53.88</v>
      </c>
      <c r="Z125" s="36">
        <v>-22.204000000000001</v>
      </c>
      <c r="AA125" s="92">
        <f t="shared" si="13"/>
        <v>-0.23881920127653916</v>
      </c>
    </row>
    <row r="126" spans="1:27" x14ac:dyDescent="0.2">
      <c r="A126" s="1" t="s">
        <v>283</v>
      </c>
      <c r="B126" s="1" t="s">
        <v>283</v>
      </c>
      <c r="C126" s="1" t="s">
        <v>284</v>
      </c>
      <c r="D126" s="36" t="s">
        <v>506</v>
      </c>
      <c r="E126" s="36">
        <v>1272.5319</v>
      </c>
      <c r="F126" s="36">
        <v>2037.6169</v>
      </c>
      <c r="G126" s="36"/>
      <c r="H126" s="36">
        <v>1442.086</v>
      </c>
      <c r="I126" s="36">
        <v>1299.5</v>
      </c>
      <c r="J126" s="36">
        <f t="shared" si="14"/>
        <v>1.4129648994581461</v>
      </c>
      <c r="K126" s="36">
        <f t="shared" si="15"/>
        <v>1.568000692574067</v>
      </c>
      <c r="L126" s="44">
        <v>-9.8874824386340321E-2</v>
      </c>
      <c r="M126" s="36">
        <v>493.43699993896485</v>
      </c>
      <c r="N126" s="36">
        <v>31.833000000000002</v>
      </c>
      <c r="O126" s="94">
        <f t="shared" si="8"/>
        <v>0.34216891360082885</v>
      </c>
      <c r="P126" s="36">
        <v>0</v>
      </c>
      <c r="Q126" s="36">
        <f t="shared" si="9"/>
        <v>0</v>
      </c>
      <c r="R126" s="36" t="s">
        <v>480</v>
      </c>
      <c r="S126" s="36" t="e">
        <f t="shared" si="10"/>
        <v>#VALUE!</v>
      </c>
      <c r="T126" s="36" t="s">
        <v>480</v>
      </c>
      <c r="U126" s="36" t="e">
        <f t="shared" si="11"/>
        <v>#VALUE!</v>
      </c>
      <c r="V126" s="36">
        <v>321.95100000000002</v>
      </c>
      <c r="W126" s="36">
        <v>274.86700000000002</v>
      </c>
      <c r="X126" s="36">
        <f t="shared" si="12"/>
        <v>0.22325367557829423</v>
      </c>
      <c r="Y126" s="36">
        <v>65.558989999999994</v>
      </c>
      <c r="Z126" s="36">
        <v>81.405000000000001</v>
      </c>
      <c r="AA126" s="92">
        <f t="shared" si="13"/>
        <v>4.546122075937218E-2</v>
      </c>
    </row>
    <row r="127" spans="1:27" x14ac:dyDescent="0.2">
      <c r="A127" s="1" t="s">
        <v>285</v>
      </c>
      <c r="B127" s="1" t="s">
        <v>285</v>
      </c>
      <c r="C127" s="1" t="s">
        <v>286</v>
      </c>
      <c r="D127" s="36" t="s">
        <v>506</v>
      </c>
      <c r="E127" s="36">
        <v>1308.6161999999999</v>
      </c>
      <c r="F127" s="36">
        <v>1236.1941999999999</v>
      </c>
      <c r="G127" s="36"/>
      <c r="H127" s="36">
        <v>1637.712</v>
      </c>
      <c r="I127" s="36">
        <v>1656.5</v>
      </c>
      <c r="J127" s="36">
        <f t="shared" si="14"/>
        <v>0.75483003116543079</v>
      </c>
      <c r="K127" s="36">
        <f t="shared" si="15"/>
        <v>0.74626875943253845</v>
      </c>
      <c r="L127" s="44">
        <v>1.147210254305997E-2</v>
      </c>
      <c r="M127" s="36">
        <v>553.73400109863292</v>
      </c>
      <c r="N127" s="36">
        <v>34.1</v>
      </c>
      <c r="O127" s="94">
        <f t="shared" si="8"/>
        <v>0.33811439441039259</v>
      </c>
      <c r="P127" s="36">
        <v>0</v>
      </c>
      <c r="Q127" s="36">
        <f t="shared" si="9"/>
        <v>0</v>
      </c>
      <c r="R127" s="36" t="s">
        <v>480</v>
      </c>
      <c r="S127" s="36" t="e">
        <f t="shared" si="10"/>
        <v>#VALUE!</v>
      </c>
      <c r="T127" s="36">
        <v>376.863</v>
      </c>
      <c r="U127" s="36">
        <f t="shared" si="11"/>
        <v>0.23011555145227</v>
      </c>
      <c r="V127" s="36">
        <v>168.06400000000002</v>
      </c>
      <c r="W127" s="36">
        <v>180.32500000000002</v>
      </c>
      <c r="X127" s="36">
        <f t="shared" si="12"/>
        <v>0.10262121789423294</v>
      </c>
      <c r="Y127" s="36">
        <v>71.187725335842003</v>
      </c>
      <c r="Z127" s="36">
        <v>91.15</v>
      </c>
      <c r="AA127" s="92">
        <f t="shared" si="13"/>
        <v>4.3467792466466634E-2</v>
      </c>
    </row>
    <row r="128" spans="1:27" x14ac:dyDescent="0.2">
      <c r="A128" s="1" t="s">
        <v>287</v>
      </c>
      <c r="B128" s="1" t="s">
        <v>287</v>
      </c>
      <c r="C128" s="1" t="s">
        <v>288</v>
      </c>
      <c r="D128" s="36" t="s">
        <v>495</v>
      </c>
      <c r="E128" s="36">
        <v>1284.3643999999999</v>
      </c>
      <c r="F128" s="36">
        <v>1214.4014</v>
      </c>
      <c r="G128" s="36"/>
      <c r="H128" s="36">
        <v>233.78399999999999</v>
      </c>
      <c r="I128" s="36">
        <v>258.85399999999998</v>
      </c>
      <c r="J128" s="36">
        <f t="shared" si="14"/>
        <v>5.194544536837423</v>
      </c>
      <c r="K128" s="36">
        <f t="shared" si="15"/>
        <v>4.6914530971126585</v>
      </c>
      <c r="L128" s="44">
        <v>0.10723573897272698</v>
      </c>
      <c r="M128" s="36">
        <v>174.50399725341796</v>
      </c>
      <c r="N128" s="36">
        <v>75.575000000000003</v>
      </c>
      <c r="O128" s="94">
        <f t="shared" si="8"/>
        <v>0.74643259270702</v>
      </c>
      <c r="P128" s="36">
        <v>40.033999999999999</v>
      </c>
      <c r="Q128" s="36">
        <f t="shared" si="9"/>
        <v>0.17124354104643602</v>
      </c>
      <c r="R128" s="36">
        <v>90.905000000000001</v>
      </c>
      <c r="S128" s="36">
        <f t="shared" si="10"/>
        <v>0.38884183690928381</v>
      </c>
      <c r="T128" s="36">
        <v>43.124000000000002</v>
      </c>
      <c r="U128" s="36">
        <f t="shared" si="11"/>
        <v>0.18446086986277935</v>
      </c>
      <c r="V128" s="36">
        <v>9.7840000000000007</v>
      </c>
      <c r="W128" s="36">
        <v>26.565000000000001</v>
      </c>
      <c r="X128" s="36">
        <f t="shared" si="12"/>
        <v>4.1850597132395723E-2</v>
      </c>
      <c r="Y128" s="36">
        <v>-8.9980586626340013</v>
      </c>
      <c r="Z128" s="36">
        <v>9.8350000000000009</v>
      </c>
      <c r="AA128" s="92">
        <f t="shared" si="13"/>
        <v>-3.8488770243618048E-2</v>
      </c>
    </row>
    <row r="129" spans="1:27" x14ac:dyDescent="0.2">
      <c r="A129" s="1" t="s">
        <v>289</v>
      </c>
      <c r="B129" s="1" t="s">
        <v>289</v>
      </c>
      <c r="C129" s="1" t="s">
        <v>290</v>
      </c>
      <c r="D129" s="36" t="s">
        <v>505</v>
      </c>
      <c r="E129" s="36">
        <v>1208.1090999999999</v>
      </c>
      <c r="F129" s="36">
        <v>1444.5420999999999</v>
      </c>
      <c r="G129" s="36"/>
      <c r="H129" s="36">
        <v>162.01400000000001</v>
      </c>
      <c r="I129" s="36">
        <v>226.63</v>
      </c>
      <c r="J129" s="36">
        <f t="shared" si="14"/>
        <v>8.9161560112089067</v>
      </c>
      <c r="K129" s="36">
        <f t="shared" si="15"/>
        <v>6.3740109429466525</v>
      </c>
      <c r="L129" s="44">
        <v>0.39882973076400785</v>
      </c>
      <c r="M129" s="36">
        <v>126.376</v>
      </c>
      <c r="N129" s="36">
        <v>78.225000000000009</v>
      </c>
      <c r="O129" s="94">
        <f t="shared" si="8"/>
        <v>0.78003135531497281</v>
      </c>
      <c r="P129" s="36">
        <v>52.046999999999997</v>
      </c>
      <c r="Q129" s="36">
        <f t="shared" si="9"/>
        <v>0.3212500154307652</v>
      </c>
      <c r="R129" s="36">
        <v>107.19</v>
      </c>
      <c r="S129" s="36">
        <f t="shared" si="10"/>
        <v>0.66160949053785467</v>
      </c>
      <c r="T129" s="36">
        <v>22.337</v>
      </c>
      <c r="U129" s="36">
        <f t="shared" si="11"/>
        <v>0.13787080128877749</v>
      </c>
      <c r="V129" s="36">
        <v>-48.109000000000002</v>
      </c>
      <c r="W129" s="36">
        <v>-55.024999999999999</v>
      </c>
      <c r="X129" s="36">
        <f t="shared" si="12"/>
        <v>-0.29694347402076365</v>
      </c>
      <c r="Y129" s="36">
        <v>-55.826999999999998</v>
      </c>
      <c r="Z129" s="36">
        <v>-63.1</v>
      </c>
      <c r="AA129" s="92">
        <f t="shared" si="13"/>
        <v>-0.34458133247744022</v>
      </c>
    </row>
    <row r="130" spans="1:27" x14ac:dyDescent="0.2">
      <c r="A130" s="1" t="s">
        <v>291</v>
      </c>
      <c r="B130" s="1" t="s">
        <v>291</v>
      </c>
      <c r="C130" s="1" t="s">
        <v>292</v>
      </c>
      <c r="D130" s="36" t="s">
        <v>495</v>
      </c>
      <c r="E130" s="36">
        <v>1266.3698999999999</v>
      </c>
      <c r="F130" s="36">
        <v>1016.1319</v>
      </c>
      <c r="G130" s="36"/>
      <c r="H130" s="36">
        <v>212.47800000000001</v>
      </c>
      <c r="I130" s="36">
        <v>249.06300000000002</v>
      </c>
      <c r="J130" s="36">
        <f t="shared" si="14"/>
        <v>4.7822922843776761</v>
      </c>
      <c r="K130" s="36">
        <f t="shared" si="15"/>
        <v>4.0798187607151597</v>
      </c>
      <c r="L130" s="44">
        <v>0.17218253183859034</v>
      </c>
      <c r="M130" s="36">
        <v>147.23399932861327</v>
      </c>
      <c r="N130" s="36">
        <v>72.100000000000009</v>
      </c>
      <c r="O130" s="94">
        <f t="shared" si="8"/>
        <v>0.69293761861751924</v>
      </c>
      <c r="P130" s="36">
        <v>40.549999999999997</v>
      </c>
      <c r="Q130" s="36">
        <f t="shared" si="9"/>
        <v>0.19084328730503861</v>
      </c>
      <c r="R130" s="36">
        <v>87.948999999999998</v>
      </c>
      <c r="S130" s="36">
        <f t="shared" si="10"/>
        <v>0.41392050000470637</v>
      </c>
      <c r="T130" s="36">
        <v>27.706</v>
      </c>
      <c r="U130" s="36">
        <f t="shared" si="11"/>
        <v>0.13039467615470776</v>
      </c>
      <c r="V130" s="36">
        <v>-14.339075949367</v>
      </c>
      <c r="W130" s="36">
        <v>11.973000000000001</v>
      </c>
      <c r="X130" s="36">
        <f t="shared" si="12"/>
        <v>-6.748499114904602E-2</v>
      </c>
      <c r="Y130" s="36">
        <v>-23.346969999999999</v>
      </c>
      <c r="Z130" s="36">
        <v>5.1749999999999998</v>
      </c>
      <c r="AA130" s="92">
        <f t="shared" si="13"/>
        <v>-0.10987946987452818</v>
      </c>
    </row>
    <row r="131" spans="1:27" x14ac:dyDescent="0.2">
      <c r="A131" s="1" t="s">
        <v>293</v>
      </c>
      <c r="B131" s="1" t="s">
        <v>293</v>
      </c>
      <c r="C131" s="1" t="s">
        <v>294</v>
      </c>
      <c r="D131" s="36" t="s">
        <v>505</v>
      </c>
      <c r="E131" s="36">
        <v>1222.0399</v>
      </c>
      <c r="F131" s="36">
        <v>1118.7239</v>
      </c>
      <c r="G131" s="36"/>
      <c r="H131" s="36">
        <v>493.41899999999998</v>
      </c>
      <c r="I131" s="36">
        <v>540.76700000000005</v>
      </c>
      <c r="J131" s="36">
        <f t="shared" si="14"/>
        <v>2.2672898692591894</v>
      </c>
      <c r="K131" s="36">
        <f t="shared" si="15"/>
        <v>2.0687725027599684</v>
      </c>
      <c r="L131" s="44">
        <v>9.5959012522825571E-2</v>
      </c>
      <c r="M131" s="36">
        <v>254.20199630737304</v>
      </c>
      <c r="N131" s="36">
        <v>53.95</v>
      </c>
      <c r="O131" s="94">
        <f t="shared" si="8"/>
        <v>0.51518485568527572</v>
      </c>
      <c r="P131" s="36">
        <v>80.164000000000001</v>
      </c>
      <c r="Q131" s="36">
        <f t="shared" si="9"/>
        <v>0.162466382526818</v>
      </c>
      <c r="R131" s="36">
        <v>151.34100000000001</v>
      </c>
      <c r="S131" s="36">
        <f t="shared" si="10"/>
        <v>0.3067190359511896</v>
      </c>
      <c r="T131" s="36">
        <v>92.725999999999999</v>
      </c>
      <c r="U131" s="36">
        <f t="shared" si="11"/>
        <v>0.18792547510330976</v>
      </c>
      <c r="V131" s="36">
        <v>-32.902000000000001</v>
      </c>
      <c r="W131" s="36">
        <v>-0.65700000000000003</v>
      </c>
      <c r="X131" s="36">
        <f t="shared" si="12"/>
        <v>-6.6681664062389165E-2</v>
      </c>
      <c r="Y131" s="36">
        <v>-51.781127336844001</v>
      </c>
      <c r="Z131" s="36">
        <v>-11.215</v>
      </c>
      <c r="AA131" s="92">
        <f t="shared" si="13"/>
        <v>-0.10494352130105246</v>
      </c>
    </row>
    <row r="132" spans="1:27" x14ac:dyDescent="0.2">
      <c r="A132" s="1" t="s">
        <v>295</v>
      </c>
      <c r="B132" s="1" t="s">
        <v>295</v>
      </c>
      <c r="C132" s="1" t="s">
        <v>296</v>
      </c>
      <c r="D132" s="36" t="s">
        <v>506</v>
      </c>
      <c r="E132" s="36">
        <v>1182.72</v>
      </c>
      <c r="F132" s="36">
        <v>1357.76</v>
      </c>
      <c r="G132" s="36"/>
      <c r="H132" s="36">
        <v>819.13599999999997</v>
      </c>
      <c r="I132" s="36">
        <v>876.5</v>
      </c>
      <c r="J132" s="36">
        <f t="shared" si="14"/>
        <v>1.6575513712008751</v>
      </c>
      <c r="K132" s="36">
        <f t="shared" si="15"/>
        <v>1.5490701654306902</v>
      </c>
      <c r="L132" s="44">
        <v>7.0029885147277149E-2</v>
      </c>
      <c r="M132" s="36">
        <v>409.10499536132812</v>
      </c>
      <c r="N132" s="36">
        <v>49.300000000000004</v>
      </c>
      <c r="O132" s="94">
        <f t="shared" si="8"/>
        <v>0.49943476463167064</v>
      </c>
      <c r="P132" s="36">
        <v>113.19999999999999</v>
      </c>
      <c r="Q132" s="36">
        <f t="shared" si="9"/>
        <v>0.13819439018673332</v>
      </c>
      <c r="R132" s="36" t="s">
        <v>480</v>
      </c>
      <c r="S132" s="36" t="e">
        <f t="shared" si="10"/>
        <v>#VALUE!</v>
      </c>
      <c r="T132" s="36" t="s">
        <v>480</v>
      </c>
      <c r="U132" s="36" t="e">
        <f t="shared" si="11"/>
        <v>#VALUE!</v>
      </c>
      <c r="V132" s="36">
        <v>168.92100000000002</v>
      </c>
      <c r="W132" s="36">
        <v>182.75</v>
      </c>
      <c r="X132" s="36">
        <f t="shared" si="12"/>
        <v>0.20621850339870307</v>
      </c>
      <c r="Y132" s="36">
        <v>64.680810627462009</v>
      </c>
      <c r="Z132" s="36">
        <v>97.2</v>
      </c>
      <c r="AA132" s="92">
        <f t="shared" si="13"/>
        <v>7.8962236585209303E-2</v>
      </c>
    </row>
    <row r="133" spans="1:27" x14ac:dyDescent="0.2">
      <c r="A133" s="1" t="s">
        <v>297</v>
      </c>
      <c r="B133" s="1" t="s">
        <v>297</v>
      </c>
      <c r="C133" s="1" t="s">
        <v>298</v>
      </c>
      <c r="D133" s="36" t="s">
        <v>506</v>
      </c>
      <c r="E133" s="36">
        <v>1161.232</v>
      </c>
      <c r="F133" s="36">
        <v>1386.7829999999999</v>
      </c>
      <c r="G133" s="36"/>
      <c r="H133" s="36">
        <v>1510.7610000000002</v>
      </c>
      <c r="I133" s="36">
        <v>1523.8330000000001</v>
      </c>
      <c r="J133" s="36">
        <f t="shared" si="14"/>
        <v>0.91793672195668252</v>
      </c>
      <c r="K133" s="36">
        <f t="shared" si="15"/>
        <v>0.91006232310233459</v>
      </c>
      <c r="L133" s="44">
        <v>8.6525929647376376E-3</v>
      </c>
      <c r="M133" s="36">
        <v>364.96499401855471</v>
      </c>
      <c r="N133" s="36">
        <v>24.033000000000001</v>
      </c>
      <c r="O133" s="94">
        <f t="shared" ref="O133:O196" si="16">M133/H133</f>
        <v>0.24157692316557991</v>
      </c>
      <c r="P133" s="36">
        <v>0</v>
      </c>
      <c r="Q133" s="36">
        <f t="shared" ref="Q133:Q196" si="17">P133/H133</f>
        <v>0</v>
      </c>
      <c r="R133" s="36" t="s">
        <v>480</v>
      </c>
      <c r="S133" s="36" t="e">
        <f t="shared" ref="S133:S196" si="18">R133/H133</f>
        <v>#VALUE!</v>
      </c>
      <c r="T133" s="36" t="s">
        <v>480</v>
      </c>
      <c r="U133" s="36" t="e">
        <f t="shared" ref="U133:U171" si="19">T133/H133</f>
        <v>#VALUE!</v>
      </c>
      <c r="V133" s="36">
        <v>185.99944985394302</v>
      </c>
      <c r="W133" s="36">
        <v>199.28300000000002</v>
      </c>
      <c r="X133" s="36">
        <f t="shared" ref="X133:X196" si="20">V133/H133</f>
        <v>0.12311639620955465</v>
      </c>
      <c r="Y133" s="36">
        <v>69.219760000000008</v>
      </c>
      <c r="Z133" s="36">
        <v>81.94</v>
      </c>
      <c r="AA133" s="92">
        <f t="shared" ref="AA133:AA196" si="21">Y133/H133</f>
        <v>4.5817809699879732E-2</v>
      </c>
    </row>
    <row r="134" spans="1:27" x14ac:dyDescent="0.2">
      <c r="A134" s="1" t="s">
        <v>299</v>
      </c>
      <c r="B134" s="1" t="s">
        <v>299</v>
      </c>
      <c r="C134" s="1" t="s">
        <v>300</v>
      </c>
      <c r="D134" s="36" t="s">
        <v>505</v>
      </c>
      <c r="E134" s="36">
        <v>1151.3871999999999</v>
      </c>
      <c r="F134" s="36">
        <v>949.03020000000004</v>
      </c>
      <c r="G134" s="36"/>
      <c r="H134" s="36">
        <v>257.60300000000001</v>
      </c>
      <c r="I134" s="36">
        <v>302.613</v>
      </c>
      <c r="J134" s="36">
        <f t="shared" ref="J134:J197" si="22">F134/H134</f>
        <v>3.6840805425402654</v>
      </c>
      <c r="K134" s="36">
        <f t="shared" ref="K134:K197" si="23">F134/I134</f>
        <v>3.1361184086605665</v>
      </c>
      <c r="L134" s="44">
        <v>0.17472622601444865</v>
      </c>
      <c r="M134" s="36">
        <v>194.42499871826172</v>
      </c>
      <c r="N134" s="36">
        <v>77.725000000000009</v>
      </c>
      <c r="O134" s="94">
        <f t="shared" si="16"/>
        <v>0.75474664005567371</v>
      </c>
      <c r="P134" s="36">
        <v>47.434999999999995</v>
      </c>
      <c r="Q134" s="36">
        <f t="shared" si="17"/>
        <v>0.18413993625850628</v>
      </c>
      <c r="R134" s="36">
        <v>151.09299999999999</v>
      </c>
      <c r="S134" s="36">
        <f t="shared" si="18"/>
        <v>0.58653431831151026</v>
      </c>
      <c r="T134" s="36">
        <v>51.206000000000003</v>
      </c>
      <c r="U134" s="36">
        <f t="shared" si="19"/>
        <v>0.19877874093081216</v>
      </c>
      <c r="V134" s="36">
        <v>-82.965000000000003</v>
      </c>
      <c r="W134" s="36">
        <v>-29.065999999999999</v>
      </c>
      <c r="X134" s="36">
        <f t="shared" si="20"/>
        <v>-0.32206534861783442</v>
      </c>
      <c r="Y134" s="36">
        <v>-92.112000000000009</v>
      </c>
      <c r="Z134" s="36">
        <v>-39.933</v>
      </c>
      <c r="AA134" s="92">
        <f t="shared" si="21"/>
        <v>-0.35757347546418328</v>
      </c>
    </row>
    <row r="135" spans="1:27" x14ac:dyDescent="0.2">
      <c r="A135" s="1" t="s">
        <v>303</v>
      </c>
      <c r="B135" s="1" t="s">
        <v>303</v>
      </c>
      <c r="C135" s="1" t="s">
        <v>304</v>
      </c>
      <c r="D135" s="36" t="s">
        <v>495</v>
      </c>
      <c r="E135" s="36">
        <v>1131.8515</v>
      </c>
      <c r="F135" s="36">
        <v>1209.0925</v>
      </c>
      <c r="G135" s="36"/>
      <c r="H135" s="36">
        <v>183.61700000000002</v>
      </c>
      <c r="I135" s="36">
        <v>205.86799999999999</v>
      </c>
      <c r="J135" s="36">
        <f t="shared" si="22"/>
        <v>6.5848614235065375</v>
      </c>
      <c r="K135" s="36">
        <f t="shared" si="23"/>
        <v>5.8731444420696759</v>
      </c>
      <c r="L135" s="44">
        <v>0.12118158993992911</v>
      </c>
      <c r="M135" s="36">
        <v>109.50099978637695</v>
      </c>
      <c r="N135" s="36">
        <v>63.478000000000002</v>
      </c>
      <c r="O135" s="94">
        <f t="shared" si="16"/>
        <v>0.59635545611995044</v>
      </c>
      <c r="P135" s="36">
        <v>56.021000000000001</v>
      </c>
      <c r="Q135" s="36">
        <f t="shared" si="17"/>
        <v>0.30509702260683919</v>
      </c>
      <c r="R135" s="36">
        <v>68.116</v>
      </c>
      <c r="S135" s="36">
        <f t="shared" si="18"/>
        <v>0.37096782977611004</v>
      </c>
      <c r="T135" s="36">
        <v>40.335999999999999</v>
      </c>
      <c r="U135" s="36">
        <f t="shared" si="19"/>
        <v>0.21967464886148882</v>
      </c>
      <c r="V135" s="36">
        <v>-44.247999999999998</v>
      </c>
      <c r="W135" s="36">
        <v>-21.440999999999999</v>
      </c>
      <c r="X135" s="36">
        <f t="shared" si="20"/>
        <v>-0.24097986569870977</v>
      </c>
      <c r="Y135" s="36">
        <v>-63.304550127549</v>
      </c>
      <c r="Z135" s="36">
        <v>-22.835000000000001</v>
      </c>
      <c r="AA135" s="92">
        <f t="shared" si="21"/>
        <v>-0.3447641020578105</v>
      </c>
    </row>
    <row r="136" spans="1:27" x14ac:dyDescent="0.2">
      <c r="A136" s="1" t="s">
        <v>305</v>
      </c>
      <c r="B136" s="1" t="s">
        <v>305</v>
      </c>
      <c r="C136" s="1" t="s">
        <v>306</v>
      </c>
      <c r="D136" s="36" t="s">
        <v>495</v>
      </c>
      <c r="E136" s="36">
        <v>1127.7728999999999</v>
      </c>
      <c r="F136" s="36">
        <v>1011.2338999999999</v>
      </c>
      <c r="G136" s="36"/>
      <c r="H136" s="36">
        <v>184.83700000000002</v>
      </c>
      <c r="I136" s="36">
        <v>231.28900000000002</v>
      </c>
      <c r="J136" s="36">
        <f t="shared" si="22"/>
        <v>5.4709495393238363</v>
      </c>
      <c r="K136" s="36">
        <f t="shared" si="23"/>
        <v>4.3721659914652227</v>
      </c>
      <c r="L136" s="44">
        <v>0.25131331930295331</v>
      </c>
      <c r="M136" s="36">
        <v>130.4860018157959</v>
      </c>
      <c r="N136" s="36">
        <v>71.875</v>
      </c>
      <c r="O136" s="94">
        <f t="shared" si="16"/>
        <v>0.70595174026734853</v>
      </c>
      <c r="P136" s="36">
        <v>48.292999999999999</v>
      </c>
      <c r="Q136" s="36">
        <f t="shared" si="17"/>
        <v>0.26127344633379679</v>
      </c>
      <c r="R136" s="36">
        <v>83.715999999999994</v>
      </c>
      <c r="S136" s="36">
        <f t="shared" si="18"/>
        <v>0.45291797637918807</v>
      </c>
      <c r="T136" s="36">
        <v>31.196000000000002</v>
      </c>
      <c r="U136" s="36">
        <f t="shared" si="19"/>
        <v>0.16877573213155375</v>
      </c>
      <c r="V136" s="36">
        <v>-40.238</v>
      </c>
      <c r="W136" s="36">
        <v>-17.818999999999999</v>
      </c>
      <c r="X136" s="36">
        <f t="shared" si="20"/>
        <v>-0.21769450921622832</v>
      </c>
      <c r="Y136" s="36">
        <v>-49.079000000000001</v>
      </c>
      <c r="Z136" s="36">
        <v>-28.419</v>
      </c>
      <c r="AA136" s="92">
        <f t="shared" si="21"/>
        <v>-0.2655258416875409</v>
      </c>
    </row>
    <row r="137" spans="1:27" x14ac:dyDescent="0.2">
      <c r="A137" s="1" t="s">
        <v>307</v>
      </c>
      <c r="B137" s="1" t="s">
        <v>307</v>
      </c>
      <c r="C137" s="1" t="s">
        <v>308</v>
      </c>
      <c r="D137" s="36" t="s">
        <v>495</v>
      </c>
      <c r="E137" s="36">
        <v>1030.893</v>
      </c>
      <c r="F137" s="36">
        <v>1106.0070000000001</v>
      </c>
      <c r="G137" s="36"/>
      <c r="H137" s="36">
        <v>252.16</v>
      </c>
      <c r="I137" s="36">
        <v>269.78399999999999</v>
      </c>
      <c r="J137" s="36">
        <f t="shared" si="22"/>
        <v>4.3861318210659901</v>
      </c>
      <c r="K137" s="36">
        <f t="shared" si="23"/>
        <v>4.0996019037452189</v>
      </c>
      <c r="L137" s="44">
        <v>6.989213197969546E-2</v>
      </c>
      <c r="M137" s="36">
        <v>126.30899749755859</v>
      </c>
      <c r="N137" s="36">
        <v>49.975000000000001</v>
      </c>
      <c r="O137" s="94">
        <f t="shared" si="16"/>
        <v>0.50090814362927738</v>
      </c>
      <c r="P137" s="36">
        <v>49.548999999999999</v>
      </c>
      <c r="Q137" s="36">
        <f t="shared" si="17"/>
        <v>0.19649825507614213</v>
      </c>
      <c r="R137" s="36">
        <v>69.28</v>
      </c>
      <c r="S137" s="36">
        <f t="shared" si="18"/>
        <v>0.27474619289340102</v>
      </c>
      <c r="T137" s="36">
        <v>27.268000000000001</v>
      </c>
      <c r="U137" s="36">
        <f t="shared" si="19"/>
        <v>0.10813769035532995</v>
      </c>
      <c r="V137" s="36">
        <v>-11.269886075949</v>
      </c>
      <c r="W137" s="36">
        <v>17.629000000000001</v>
      </c>
      <c r="X137" s="36">
        <f t="shared" si="20"/>
        <v>-4.4693393384950028E-2</v>
      </c>
      <c r="Y137" s="36">
        <v>-40.211799999999997</v>
      </c>
      <c r="Z137" s="36">
        <v>-13.441000000000001</v>
      </c>
      <c r="AA137" s="92">
        <f t="shared" si="21"/>
        <v>-0.15946938451776649</v>
      </c>
    </row>
    <row r="138" spans="1:27" x14ac:dyDescent="0.2">
      <c r="A138" s="1" t="s">
        <v>309</v>
      </c>
      <c r="B138" s="1" t="s">
        <v>309</v>
      </c>
      <c r="C138" s="1" t="s">
        <v>310</v>
      </c>
      <c r="D138" s="36" t="s">
        <v>506</v>
      </c>
      <c r="E138" s="36">
        <v>941.15639999999996</v>
      </c>
      <c r="F138" s="36">
        <v>768.43140000000005</v>
      </c>
      <c r="G138" s="36"/>
      <c r="H138" s="36">
        <v>347.22800000000001</v>
      </c>
      <c r="I138" s="36">
        <v>324.12</v>
      </c>
      <c r="J138" s="36">
        <f t="shared" si="22"/>
        <v>2.2130456069211011</v>
      </c>
      <c r="K138" s="36">
        <f t="shared" si="23"/>
        <v>2.370823768974454</v>
      </c>
      <c r="L138" s="44">
        <v>-6.6549932609121343E-2</v>
      </c>
      <c r="M138" s="36">
        <v>141.53299899291994</v>
      </c>
      <c r="N138" s="36">
        <v>38.58</v>
      </c>
      <c r="O138" s="94">
        <f t="shared" si="16"/>
        <v>0.40760825449825455</v>
      </c>
      <c r="P138" s="36">
        <v>0</v>
      </c>
      <c r="Q138" s="36">
        <f t="shared" si="17"/>
        <v>0</v>
      </c>
      <c r="R138" s="36" t="s">
        <v>480</v>
      </c>
      <c r="S138" s="36" t="e">
        <f t="shared" si="18"/>
        <v>#VALUE!</v>
      </c>
      <c r="T138" s="36" t="s">
        <v>480</v>
      </c>
      <c r="U138" s="36" t="e">
        <f t="shared" si="19"/>
        <v>#VALUE!</v>
      </c>
      <c r="V138" s="36">
        <v>88.400999999999996</v>
      </c>
      <c r="W138" s="36">
        <v>68.400000000000006</v>
      </c>
      <c r="X138" s="36">
        <f t="shared" si="20"/>
        <v>0.25459064361169026</v>
      </c>
      <c r="Y138" s="36">
        <v>57.685500000000005</v>
      </c>
      <c r="Z138" s="36">
        <v>45.496000000000002</v>
      </c>
      <c r="AA138" s="92">
        <f t="shared" si="21"/>
        <v>0.1661314755722465</v>
      </c>
    </row>
    <row r="139" spans="1:27" x14ac:dyDescent="0.2">
      <c r="A139" s="2" t="s">
        <v>313</v>
      </c>
      <c r="B139" s="2" t="s">
        <v>313</v>
      </c>
      <c r="C139" s="1" t="s">
        <v>314</v>
      </c>
      <c r="D139" s="87" t="s">
        <v>495</v>
      </c>
      <c r="E139" s="87">
        <v>810.56510000000003</v>
      </c>
      <c r="F139" s="87">
        <v>684.58810000000005</v>
      </c>
      <c r="G139" s="87"/>
      <c r="H139" s="87">
        <v>328.411</v>
      </c>
      <c r="I139" s="87">
        <v>339.733</v>
      </c>
      <c r="J139" s="36">
        <f t="shared" si="22"/>
        <v>2.0845468026345038</v>
      </c>
      <c r="K139" s="36">
        <f t="shared" si="23"/>
        <v>2.0150768397535712</v>
      </c>
      <c r="L139" s="87">
        <v>3.4475093708797866E-2</v>
      </c>
      <c r="M139" s="87">
        <v>169.04300082397461</v>
      </c>
      <c r="N139" s="87">
        <v>51.533000000000001</v>
      </c>
      <c r="O139" s="94">
        <f t="shared" si="16"/>
        <v>0.51473002068741491</v>
      </c>
      <c r="P139" s="87">
        <v>47.661000000000001</v>
      </c>
      <c r="Q139" s="36">
        <f t="shared" si="17"/>
        <v>0.14512607677574746</v>
      </c>
      <c r="R139" s="87">
        <v>75.367999999999995</v>
      </c>
      <c r="S139" s="36">
        <f t="shared" si="18"/>
        <v>0.22949292197886184</v>
      </c>
      <c r="T139" s="87">
        <v>35.222000000000001</v>
      </c>
      <c r="U139" s="36">
        <f t="shared" si="19"/>
        <v>0.10724975716404141</v>
      </c>
      <c r="V139" s="87">
        <v>6.7769999999999992</v>
      </c>
      <c r="W139" s="87">
        <v>18.382999999999999</v>
      </c>
      <c r="X139" s="36">
        <f t="shared" si="20"/>
        <v>2.0635727792309023E-2</v>
      </c>
      <c r="Y139" s="87">
        <v>-1.2028757999999999</v>
      </c>
      <c r="Z139" s="87">
        <v>10.827</v>
      </c>
      <c r="AA139" s="92">
        <f t="shared" si="21"/>
        <v>-3.6627147080944304E-3</v>
      </c>
    </row>
    <row r="140" spans="1:27" x14ac:dyDescent="0.2">
      <c r="A140" s="2" t="s">
        <v>315</v>
      </c>
      <c r="B140" s="2" t="s">
        <v>315</v>
      </c>
      <c r="C140" s="1" t="s">
        <v>316</v>
      </c>
      <c r="D140" s="87" t="s">
        <v>506</v>
      </c>
      <c r="E140" s="87">
        <v>783.20150000000001</v>
      </c>
      <c r="F140" s="87">
        <v>386.01310000000001</v>
      </c>
      <c r="G140" s="87"/>
      <c r="H140" s="87">
        <v>421.69007902324608</v>
      </c>
      <c r="I140" s="87">
        <v>255.601</v>
      </c>
      <c r="J140" s="36">
        <f t="shared" si="22"/>
        <v>0.91539526112190239</v>
      </c>
      <c r="K140" s="36">
        <f t="shared" si="23"/>
        <v>1.5102174874120211</v>
      </c>
      <c r="L140" s="87">
        <v>-0.39386527519915937</v>
      </c>
      <c r="M140" s="87">
        <v>218.75141071311592</v>
      </c>
      <c r="N140" s="87" t="s">
        <v>480</v>
      </c>
      <c r="O140" s="94">
        <f t="shared" si="16"/>
        <v>0.51874924641292552</v>
      </c>
      <c r="P140" s="87">
        <v>0</v>
      </c>
      <c r="Q140" s="36">
        <f t="shared" si="17"/>
        <v>0</v>
      </c>
      <c r="R140" s="87" t="s">
        <v>480</v>
      </c>
      <c r="S140" s="36" t="e">
        <f t="shared" si="18"/>
        <v>#VALUE!</v>
      </c>
      <c r="T140" s="87" t="s">
        <v>480</v>
      </c>
      <c r="U140" s="36" t="e">
        <f t="shared" si="19"/>
        <v>#VALUE!</v>
      </c>
      <c r="V140" s="87">
        <v>81.622901835776418</v>
      </c>
      <c r="W140" s="87">
        <v>78.579000000000008</v>
      </c>
      <c r="X140" s="36">
        <f t="shared" si="20"/>
        <v>0.19356135203568989</v>
      </c>
      <c r="Y140" s="87">
        <v>54.138304797875108</v>
      </c>
      <c r="Z140" s="87">
        <v>50.417999999999999</v>
      </c>
      <c r="AA140" s="92">
        <f t="shared" si="21"/>
        <v>0.12838410835577349</v>
      </c>
    </row>
    <row r="141" spans="1:27" x14ac:dyDescent="0.2">
      <c r="A141" s="2" t="s">
        <v>317</v>
      </c>
      <c r="B141" s="2" t="s">
        <v>317</v>
      </c>
      <c r="C141" s="1" t="s">
        <v>318</v>
      </c>
      <c r="D141" s="87" t="s">
        <v>495</v>
      </c>
      <c r="E141" s="87">
        <v>759.13250000000005</v>
      </c>
      <c r="F141" s="87">
        <v>759.31349999999998</v>
      </c>
      <c r="G141" s="87"/>
      <c r="H141" s="87">
        <v>242.89300000000003</v>
      </c>
      <c r="I141" s="87">
        <v>247.21700000000001</v>
      </c>
      <c r="J141" s="36">
        <f t="shared" si="22"/>
        <v>3.1261234370689972</v>
      </c>
      <c r="K141" s="36">
        <f t="shared" si="23"/>
        <v>3.0714453294069579</v>
      </c>
      <c r="L141" s="87">
        <v>1.7802077457975241E-2</v>
      </c>
      <c r="M141" s="87">
        <v>197.1649987182617</v>
      </c>
      <c r="N141" s="87" t="s">
        <v>480</v>
      </c>
      <c r="O141" s="94">
        <f t="shared" si="16"/>
        <v>0.8117360266383209</v>
      </c>
      <c r="P141" s="87">
        <v>37.662999999999997</v>
      </c>
      <c r="Q141" s="36">
        <f t="shared" si="17"/>
        <v>0.15506004701658752</v>
      </c>
      <c r="R141" s="87">
        <v>91.507999999999996</v>
      </c>
      <c r="S141" s="36">
        <f t="shared" si="18"/>
        <v>0.37674202220730935</v>
      </c>
      <c r="T141" s="87">
        <v>46.557000000000002</v>
      </c>
      <c r="U141" s="36">
        <f t="shared" si="19"/>
        <v>0.19167699357330181</v>
      </c>
      <c r="V141" s="87">
        <v>40.060203810127</v>
      </c>
      <c r="W141" s="87">
        <v>71.650000000000006</v>
      </c>
      <c r="X141" s="36">
        <f t="shared" si="20"/>
        <v>0.16492942904952795</v>
      </c>
      <c r="Y141" s="87">
        <v>15.346821010000001</v>
      </c>
      <c r="Z141" s="87">
        <v>29.908000000000001</v>
      </c>
      <c r="AA141" s="92">
        <f t="shared" si="21"/>
        <v>6.3183463541559445E-2</v>
      </c>
    </row>
    <row r="142" spans="1:27" x14ac:dyDescent="0.2">
      <c r="A142" s="2" t="s">
        <v>325</v>
      </c>
      <c r="B142" s="2" t="s">
        <v>325</v>
      </c>
      <c r="C142" s="1" t="s">
        <v>326</v>
      </c>
      <c r="D142" s="2" t="s">
        <v>505</v>
      </c>
      <c r="E142" s="2">
        <v>700.73019999999997</v>
      </c>
      <c r="F142" s="2">
        <v>599.29819999999995</v>
      </c>
      <c r="G142" s="2"/>
      <c r="H142" s="2">
        <v>200.61800000000002</v>
      </c>
      <c r="I142" s="2">
        <v>222.86700000000002</v>
      </c>
      <c r="J142" s="36">
        <f t="shared" si="22"/>
        <v>2.9872603654706951</v>
      </c>
      <c r="K142" s="36">
        <f t="shared" si="23"/>
        <v>2.6890396514513135</v>
      </c>
      <c r="L142" s="2">
        <v>0.1109023118563639</v>
      </c>
      <c r="M142" s="2">
        <v>143.23199945068359</v>
      </c>
      <c r="N142" s="2">
        <v>71.100000000000009</v>
      </c>
      <c r="O142" s="94">
        <f t="shared" si="16"/>
        <v>0.71395387976494418</v>
      </c>
      <c r="P142" s="2">
        <v>23.119</v>
      </c>
      <c r="Q142" s="36">
        <f t="shared" si="17"/>
        <v>0.11523891176265338</v>
      </c>
      <c r="R142" s="2">
        <v>58.994</v>
      </c>
      <c r="S142" s="36">
        <f t="shared" si="18"/>
        <v>0.29406135042717996</v>
      </c>
      <c r="T142" s="2">
        <v>37.4</v>
      </c>
      <c r="U142" s="36">
        <f t="shared" si="19"/>
        <v>0.18642394999451692</v>
      </c>
      <c r="V142" s="2">
        <v>18.504999999999999</v>
      </c>
      <c r="W142" s="2">
        <v>16.056999999999999</v>
      </c>
      <c r="X142" s="36">
        <f t="shared" si="20"/>
        <v>9.2239978466538378E-2</v>
      </c>
      <c r="Y142" s="2">
        <v>7.2605520712620004</v>
      </c>
      <c r="Z142" s="2">
        <v>12.183</v>
      </c>
      <c r="AA142" s="92">
        <f t="shared" si="21"/>
        <v>3.6190930381431376E-2</v>
      </c>
    </row>
    <row r="143" spans="1:27" x14ac:dyDescent="0.2">
      <c r="A143" s="2" t="s">
        <v>327</v>
      </c>
      <c r="B143" s="2" t="s">
        <v>327</v>
      </c>
      <c r="C143" s="1" t="s">
        <v>328</v>
      </c>
      <c r="D143" s="2" t="s">
        <v>506</v>
      </c>
      <c r="E143" s="2">
        <v>717.82820000000004</v>
      </c>
      <c r="F143" s="2">
        <v>2001.8032000000001</v>
      </c>
      <c r="G143" s="2"/>
      <c r="H143" s="2">
        <v>1528.231</v>
      </c>
      <c r="I143" s="2">
        <v>1645</v>
      </c>
      <c r="J143" s="36">
        <f t="shared" si="22"/>
        <v>1.3098826028264052</v>
      </c>
      <c r="K143" s="36">
        <f t="shared" si="23"/>
        <v>1.2169016413373861</v>
      </c>
      <c r="L143" s="2">
        <v>7.6407951415721875E-2</v>
      </c>
      <c r="M143" s="2">
        <v>375.46800091552734</v>
      </c>
      <c r="N143" s="2" t="s">
        <v>480</v>
      </c>
      <c r="O143" s="94">
        <f t="shared" si="16"/>
        <v>0.24568798886786575</v>
      </c>
      <c r="P143" s="2">
        <v>0</v>
      </c>
      <c r="Q143" s="36">
        <f t="shared" si="17"/>
        <v>0</v>
      </c>
      <c r="R143" s="2" t="s">
        <v>480</v>
      </c>
      <c r="S143" s="36" t="e">
        <f t="shared" si="18"/>
        <v>#VALUE!</v>
      </c>
      <c r="T143" s="2">
        <v>220.95500000000001</v>
      </c>
      <c r="U143" s="36">
        <f t="shared" si="19"/>
        <v>0.14458219994228622</v>
      </c>
      <c r="V143" s="2">
        <v>275.851</v>
      </c>
      <c r="W143" s="2">
        <v>329.3</v>
      </c>
      <c r="X143" s="36">
        <f t="shared" si="20"/>
        <v>0.18050347100667372</v>
      </c>
      <c r="Y143" s="2">
        <v>-52.607639999999996</v>
      </c>
      <c r="Z143" s="2">
        <v>31.400000000000002</v>
      </c>
      <c r="AA143" s="92">
        <f t="shared" si="21"/>
        <v>-3.4423879635997433E-2</v>
      </c>
    </row>
    <row r="144" spans="1:27" x14ac:dyDescent="0.2">
      <c r="A144" s="2" t="s">
        <v>329</v>
      </c>
      <c r="B144" s="2" t="s">
        <v>329</v>
      </c>
      <c r="C144" s="1" t="s">
        <v>330</v>
      </c>
      <c r="D144" s="87" t="s">
        <v>495</v>
      </c>
      <c r="E144" s="87">
        <v>716.1395</v>
      </c>
      <c r="F144" s="87">
        <v>748.60599999999999</v>
      </c>
      <c r="G144" s="87"/>
      <c r="H144" s="87">
        <v>42.178586942867071</v>
      </c>
      <c r="I144" s="87">
        <v>103.099</v>
      </c>
      <c r="J144" s="36">
        <f t="shared" si="22"/>
        <v>17.748484580908862</v>
      </c>
      <c r="K144" s="36">
        <f t="shared" si="23"/>
        <v>7.2610403592663362</v>
      </c>
      <c r="L144" s="87">
        <v>1.4443445708518534</v>
      </c>
      <c r="M144" s="87">
        <v>10.568609400887199</v>
      </c>
      <c r="N144" s="87">
        <v>27.8</v>
      </c>
      <c r="O144" s="94">
        <f t="shared" si="16"/>
        <v>0.25056812394409728</v>
      </c>
      <c r="P144" s="87">
        <v>10.614831048696628</v>
      </c>
      <c r="Q144" s="36">
        <f t="shared" si="17"/>
        <v>0.25166397971261883</v>
      </c>
      <c r="R144" s="87">
        <v>8.8403345824744104</v>
      </c>
      <c r="S144" s="36">
        <f t="shared" si="18"/>
        <v>0.20959295280444246</v>
      </c>
      <c r="T144" s="87">
        <v>4.8045328849601585</v>
      </c>
      <c r="U144" s="36">
        <f t="shared" si="19"/>
        <v>0.11390928983628897</v>
      </c>
      <c r="V144" s="87">
        <v>-12.381475760643527</v>
      </c>
      <c r="W144" s="87">
        <v>-7.5019999999999998</v>
      </c>
      <c r="X144" s="36">
        <f t="shared" si="20"/>
        <v>-0.29354885163447586</v>
      </c>
      <c r="Y144" s="87">
        <v>-13.376278212695807</v>
      </c>
      <c r="Z144" s="87">
        <v>-8.7740000000000009</v>
      </c>
      <c r="AA144" s="92">
        <f t="shared" si="21"/>
        <v>-0.31713433716531614</v>
      </c>
    </row>
    <row r="145" spans="1:27" x14ac:dyDescent="0.2">
      <c r="A145" s="2" t="s">
        <v>331</v>
      </c>
      <c r="B145" s="2" t="s">
        <v>331</v>
      </c>
      <c r="C145" s="1" t="s">
        <v>332</v>
      </c>
      <c r="D145" s="87" t="s">
        <v>495</v>
      </c>
      <c r="E145" s="87">
        <v>649.96939999999995</v>
      </c>
      <c r="F145" s="87">
        <v>789.97940000000006</v>
      </c>
      <c r="G145" s="87"/>
      <c r="H145" s="87">
        <v>121.47999999999999</v>
      </c>
      <c r="I145" s="87">
        <v>163.429</v>
      </c>
      <c r="J145" s="36">
        <f t="shared" si="22"/>
        <v>6.5029585116891679</v>
      </c>
      <c r="K145" s="36">
        <f t="shared" si="23"/>
        <v>4.8337773589754578</v>
      </c>
      <c r="L145" s="87">
        <v>0.34531610141587099</v>
      </c>
      <c r="M145" s="87">
        <v>81.369998809814447</v>
      </c>
      <c r="N145" s="87">
        <v>68.47</v>
      </c>
      <c r="O145" s="94">
        <f t="shared" si="16"/>
        <v>0.66982218315619402</v>
      </c>
      <c r="P145" s="87">
        <v>15.253</v>
      </c>
      <c r="Q145" s="36">
        <f t="shared" si="17"/>
        <v>0.12555976292393811</v>
      </c>
      <c r="R145" s="87">
        <v>15.307</v>
      </c>
      <c r="S145" s="36">
        <f t="shared" si="18"/>
        <v>0.12600428054000659</v>
      </c>
      <c r="T145" s="87">
        <v>23.291</v>
      </c>
      <c r="U145" s="36">
        <f t="shared" si="19"/>
        <v>0.19172703325650314</v>
      </c>
      <c r="V145" s="87">
        <v>25.582999999999998</v>
      </c>
      <c r="W145" s="87">
        <v>59.148000000000003</v>
      </c>
      <c r="X145" s="36">
        <f t="shared" si="20"/>
        <v>0.210594336516299</v>
      </c>
      <c r="Y145" s="87">
        <v>-2.0403708767979998</v>
      </c>
      <c r="Z145" s="87">
        <v>33.28</v>
      </c>
      <c r="AA145" s="92">
        <f t="shared" si="21"/>
        <v>-1.6795940704626276E-2</v>
      </c>
    </row>
    <row r="146" spans="1:27" x14ac:dyDescent="0.2">
      <c r="A146" s="2" t="s">
        <v>339</v>
      </c>
      <c r="B146" s="2" t="s">
        <v>339</v>
      </c>
      <c r="C146" s="1" t="s">
        <v>340</v>
      </c>
      <c r="D146" s="87" t="s">
        <v>495</v>
      </c>
      <c r="E146" s="87">
        <v>470.3193</v>
      </c>
      <c r="F146" s="87">
        <v>471.51530000000002</v>
      </c>
      <c r="G146" s="87"/>
      <c r="H146" s="87">
        <v>155.49099999999999</v>
      </c>
      <c r="I146" s="87">
        <v>150.45000000000002</v>
      </c>
      <c r="J146" s="36">
        <f t="shared" si="22"/>
        <v>3.0324282434353118</v>
      </c>
      <c r="K146" s="36">
        <f t="shared" si="23"/>
        <v>3.1340332336324357</v>
      </c>
      <c r="L146" s="87">
        <v>-3.2419882822799839E-2</v>
      </c>
      <c r="M146" s="87">
        <v>91.647999832153317</v>
      </c>
      <c r="N146" s="87">
        <v>61.133000000000003</v>
      </c>
      <c r="O146" s="94">
        <f t="shared" si="16"/>
        <v>0.58941031848887282</v>
      </c>
      <c r="P146" s="87">
        <v>31.064</v>
      </c>
      <c r="Q146" s="36">
        <f t="shared" si="17"/>
        <v>0.19978005157854797</v>
      </c>
      <c r="R146" s="87">
        <v>41.338999999999999</v>
      </c>
      <c r="S146" s="36">
        <f t="shared" si="18"/>
        <v>0.2658610466200616</v>
      </c>
      <c r="T146" s="87">
        <v>36.280999999999999</v>
      </c>
      <c r="U146" s="36">
        <f t="shared" si="19"/>
        <v>0.23333183271057489</v>
      </c>
      <c r="V146" s="87">
        <v>-12.936999999999999</v>
      </c>
      <c r="W146" s="87">
        <v>11.333</v>
      </c>
      <c r="X146" s="36">
        <f t="shared" si="20"/>
        <v>-8.3200956968570536E-2</v>
      </c>
      <c r="Y146" s="87">
        <v>-30.891449999999999</v>
      </c>
      <c r="Z146" s="87">
        <v>3.8380000000000001</v>
      </c>
      <c r="AA146" s="92">
        <f t="shared" si="21"/>
        <v>-0.19867034104867806</v>
      </c>
    </row>
    <row r="147" spans="1:27" x14ac:dyDescent="0.2">
      <c r="A147" s="2" t="s">
        <v>343</v>
      </c>
      <c r="B147" s="2" t="s">
        <v>343</v>
      </c>
      <c r="C147" s="1" t="s">
        <v>344</v>
      </c>
      <c r="D147" s="87" t="s">
        <v>495</v>
      </c>
      <c r="E147" s="87">
        <v>441.25279999999998</v>
      </c>
      <c r="F147" s="87">
        <v>343.18979999999999</v>
      </c>
      <c r="G147" s="87"/>
      <c r="H147" s="87">
        <v>181.369</v>
      </c>
      <c r="I147" s="87">
        <v>204.3</v>
      </c>
      <c r="J147" s="36">
        <f t="shared" si="22"/>
        <v>1.8922186261158191</v>
      </c>
      <c r="K147" s="36">
        <f t="shared" si="23"/>
        <v>1.6798325991189427</v>
      </c>
      <c r="L147" s="87">
        <v>0.12643285236175972</v>
      </c>
      <c r="M147" s="87">
        <v>150.5580012512207</v>
      </c>
      <c r="N147" s="87">
        <v>85.167000000000002</v>
      </c>
      <c r="O147" s="94">
        <f t="shared" si="16"/>
        <v>0.83011981789181555</v>
      </c>
      <c r="P147" s="87">
        <v>75.349999999999994</v>
      </c>
      <c r="Q147" s="36">
        <f t="shared" si="17"/>
        <v>0.41545137261604792</v>
      </c>
      <c r="R147" s="87">
        <v>96.477000000000004</v>
      </c>
      <c r="S147" s="36">
        <f t="shared" si="18"/>
        <v>0.53193765196918985</v>
      </c>
      <c r="T147" s="87">
        <v>28.091000000000001</v>
      </c>
      <c r="U147" s="36">
        <f t="shared" si="19"/>
        <v>0.15488313879439156</v>
      </c>
      <c r="V147" s="87">
        <v>-47.040999999999997</v>
      </c>
      <c r="W147" s="87">
        <v>-1.17</v>
      </c>
      <c r="X147" s="36">
        <f t="shared" si="20"/>
        <v>-0.25936626435609172</v>
      </c>
      <c r="Y147" s="87">
        <v>-51.76737</v>
      </c>
      <c r="Z147" s="87">
        <v>-1.5449999999999999</v>
      </c>
      <c r="AA147" s="92">
        <f t="shared" si="21"/>
        <v>-0.28542567914031614</v>
      </c>
    </row>
    <row r="148" spans="1:27" x14ac:dyDescent="0.2">
      <c r="A148" s="2" t="s">
        <v>345</v>
      </c>
      <c r="B148" s="2" t="s">
        <v>345</v>
      </c>
      <c r="C148" s="1" t="s">
        <v>346</v>
      </c>
      <c r="D148" s="87" t="s">
        <v>495</v>
      </c>
      <c r="E148" s="87">
        <v>457.74169999999998</v>
      </c>
      <c r="F148" s="87">
        <v>1157.5277000000001</v>
      </c>
      <c r="G148" s="87"/>
      <c r="H148" s="87">
        <v>108.524</v>
      </c>
      <c r="I148" s="87">
        <v>148.155</v>
      </c>
      <c r="J148" s="36">
        <f t="shared" si="22"/>
        <v>10.66609874313516</v>
      </c>
      <c r="K148" s="36">
        <f t="shared" si="23"/>
        <v>7.8129506260335466</v>
      </c>
      <c r="L148" s="87">
        <v>0.36518189524897715</v>
      </c>
      <c r="M148" s="87">
        <v>63.605000000000004</v>
      </c>
      <c r="N148" s="87">
        <v>63.567</v>
      </c>
      <c r="O148" s="94">
        <f t="shared" si="16"/>
        <v>0.58609155578489558</v>
      </c>
      <c r="P148" s="87">
        <v>78.260999999999996</v>
      </c>
      <c r="Q148" s="36">
        <f t="shared" si="17"/>
        <v>0.72114002432641622</v>
      </c>
      <c r="R148" s="87">
        <v>131.80199999999999</v>
      </c>
      <c r="S148" s="36">
        <f t="shared" si="18"/>
        <v>1.2144963326084552</v>
      </c>
      <c r="T148" s="87">
        <v>29.323</v>
      </c>
      <c r="U148" s="36">
        <f t="shared" si="19"/>
        <v>0.27019829715086063</v>
      </c>
      <c r="V148" s="87">
        <v>-158.636</v>
      </c>
      <c r="W148" s="87">
        <v>-121.8</v>
      </c>
      <c r="X148" s="36">
        <f t="shared" si="20"/>
        <v>-1.4617596107773396</v>
      </c>
      <c r="Y148" s="87">
        <v>-176.56200000000001</v>
      </c>
      <c r="Z148" s="87">
        <v>-144.13300000000001</v>
      </c>
      <c r="AA148" s="92">
        <f t="shared" si="21"/>
        <v>-1.6269396631159929</v>
      </c>
    </row>
    <row r="149" spans="1:27" x14ac:dyDescent="0.2">
      <c r="A149" s="2" t="s">
        <v>351</v>
      </c>
      <c r="B149" s="2" t="s">
        <v>351</v>
      </c>
      <c r="C149" s="1" t="s">
        <v>352</v>
      </c>
      <c r="D149" s="2" t="s">
        <v>505</v>
      </c>
      <c r="E149" s="2">
        <v>418.06700000000001</v>
      </c>
      <c r="F149" s="2">
        <v>290.68</v>
      </c>
      <c r="G149" s="2"/>
      <c r="H149" s="2">
        <v>231.34999999999997</v>
      </c>
      <c r="I149" s="2">
        <v>233.3</v>
      </c>
      <c r="J149" s="36">
        <f t="shared" si="22"/>
        <v>1.2564512643181329</v>
      </c>
      <c r="K149" s="36">
        <f t="shared" si="23"/>
        <v>1.2459494213459066</v>
      </c>
      <c r="L149" s="2">
        <v>8.4287875513293642E-3</v>
      </c>
      <c r="M149" s="2">
        <v>179.79799935913087</v>
      </c>
      <c r="N149" s="2">
        <v>76.850000000000009</v>
      </c>
      <c r="O149" s="94">
        <f t="shared" si="16"/>
        <v>0.77716878910365639</v>
      </c>
      <c r="P149" s="2">
        <v>62.991</v>
      </c>
      <c r="Q149" s="36">
        <f t="shared" si="17"/>
        <v>0.27227577263885894</v>
      </c>
      <c r="R149" s="2">
        <v>101.36</v>
      </c>
      <c r="S149" s="36">
        <f t="shared" si="18"/>
        <v>0.43812405446293501</v>
      </c>
      <c r="T149" s="2">
        <v>28.132000000000001</v>
      </c>
      <c r="U149" s="36">
        <f t="shared" si="19"/>
        <v>0.1215993084071753</v>
      </c>
      <c r="V149" s="2">
        <v>-9.2555696202529987</v>
      </c>
      <c r="W149" s="2">
        <v>8.7000000000000011</v>
      </c>
      <c r="X149" s="36">
        <f t="shared" si="20"/>
        <v>-4.0006784613153233E-2</v>
      </c>
      <c r="Y149" s="2">
        <v>-19.502000000000002</v>
      </c>
      <c r="Z149" s="2">
        <v>-0.72199999999999998</v>
      </c>
      <c r="AA149" s="92">
        <f t="shared" si="21"/>
        <v>-8.4296520423600627E-2</v>
      </c>
    </row>
    <row r="150" spans="1:27" x14ac:dyDescent="0.2">
      <c r="A150" s="2" t="s">
        <v>353</v>
      </c>
      <c r="B150" s="2" t="s">
        <v>353</v>
      </c>
      <c r="C150" s="1" t="s">
        <v>354</v>
      </c>
      <c r="D150" s="87" t="s">
        <v>495</v>
      </c>
      <c r="E150" s="87">
        <v>403.09989999999999</v>
      </c>
      <c r="F150" s="87">
        <v>388.22890000000001</v>
      </c>
      <c r="G150" s="87"/>
      <c r="H150" s="87">
        <v>29.199000000000002</v>
      </c>
      <c r="I150" s="87">
        <v>39.658999999999999</v>
      </c>
      <c r="J150" s="36">
        <f t="shared" si="22"/>
        <v>13.295965615260796</v>
      </c>
      <c r="K150" s="36">
        <f t="shared" si="23"/>
        <v>9.7891752187397572</v>
      </c>
      <c r="L150" s="87">
        <v>0.35823144628240677</v>
      </c>
      <c r="M150" s="87">
        <v>15.933999778747559</v>
      </c>
      <c r="N150" s="87">
        <v>56.929000000000002</v>
      </c>
      <c r="O150" s="94">
        <f t="shared" si="16"/>
        <v>0.54570361240958798</v>
      </c>
      <c r="P150" s="87">
        <v>4.1589999999999998</v>
      </c>
      <c r="Q150" s="36">
        <f t="shared" si="17"/>
        <v>0.14243638480769888</v>
      </c>
      <c r="R150" s="87">
        <v>6.1790000000000003</v>
      </c>
      <c r="S150" s="36">
        <f t="shared" si="18"/>
        <v>0.2116168361930203</v>
      </c>
      <c r="T150" s="87">
        <v>5.5949999999999998</v>
      </c>
      <c r="U150" s="36">
        <f t="shared" si="19"/>
        <v>0.19161615123805609</v>
      </c>
      <c r="V150" s="87">
        <v>0.91400000000000003</v>
      </c>
      <c r="W150" s="87">
        <v>6.827</v>
      </c>
      <c r="X150" s="36">
        <f t="shared" si="20"/>
        <v>3.130244186444741E-2</v>
      </c>
      <c r="Y150" s="87">
        <v>-4.5880099999999997</v>
      </c>
      <c r="Z150" s="87">
        <v>0.89500000000000002</v>
      </c>
      <c r="AA150" s="92">
        <f t="shared" si="21"/>
        <v>-0.15712901126750914</v>
      </c>
    </row>
    <row r="151" spans="1:27" x14ac:dyDescent="0.2">
      <c r="A151" s="2" t="s">
        <v>355</v>
      </c>
      <c r="B151" s="2" t="s">
        <v>355</v>
      </c>
      <c r="C151" s="1" t="s">
        <v>356</v>
      </c>
      <c r="D151" s="87" t="s">
        <v>495</v>
      </c>
      <c r="E151" s="87">
        <v>401.76179999999999</v>
      </c>
      <c r="F151" s="87">
        <v>374.9058</v>
      </c>
      <c r="G151" s="87"/>
      <c r="H151" s="87">
        <v>271.697</v>
      </c>
      <c r="I151" s="87">
        <v>301</v>
      </c>
      <c r="J151" s="36">
        <f t="shared" si="22"/>
        <v>1.3798672786228776</v>
      </c>
      <c r="K151" s="36">
        <f t="shared" si="23"/>
        <v>1.245534219269103</v>
      </c>
      <c r="L151" s="87">
        <v>0.10785176133707775</v>
      </c>
      <c r="M151" s="87">
        <v>87.58700073242187</v>
      </c>
      <c r="N151" s="87">
        <v>33</v>
      </c>
      <c r="O151" s="94">
        <f t="shared" si="16"/>
        <v>0.32237014296227734</v>
      </c>
      <c r="P151" s="87">
        <v>6.9419999999999993</v>
      </c>
      <c r="Q151" s="36">
        <f t="shared" si="17"/>
        <v>2.5550521352830539E-2</v>
      </c>
      <c r="R151" s="87">
        <v>27.244</v>
      </c>
      <c r="S151" s="36">
        <f t="shared" si="18"/>
        <v>0.10027346639823038</v>
      </c>
      <c r="T151" s="87">
        <v>22.837</v>
      </c>
      <c r="U151" s="36">
        <f t="shared" si="19"/>
        <v>8.4053191606826727E-2</v>
      </c>
      <c r="V151" s="87">
        <v>41.933999999999997</v>
      </c>
      <c r="W151" s="87" t="s">
        <v>480</v>
      </c>
      <c r="X151" s="36">
        <f t="shared" si="20"/>
        <v>0.15434104903624257</v>
      </c>
      <c r="Y151" s="87">
        <v>18.194142797403998</v>
      </c>
      <c r="Z151" s="87">
        <v>29.25</v>
      </c>
      <c r="AA151" s="92">
        <f t="shared" si="21"/>
        <v>6.6964827721336634E-2</v>
      </c>
    </row>
    <row r="152" spans="1:27" x14ac:dyDescent="0.2">
      <c r="A152" s="2" t="s">
        <v>361</v>
      </c>
      <c r="B152" s="2" t="s">
        <v>361</v>
      </c>
      <c r="C152" s="1" t="s">
        <v>362</v>
      </c>
      <c r="D152" s="87" t="s">
        <v>495</v>
      </c>
      <c r="E152" s="87">
        <v>362.9982</v>
      </c>
      <c r="F152" s="87">
        <v>328.06920000000002</v>
      </c>
      <c r="G152" s="87"/>
      <c r="H152" s="87">
        <v>127.502</v>
      </c>
      <c r="I152" s="87">
        <v>144.80000000000001</v>
      </c>
      <c r="J152" s="36">
        <f t="shared" si="22"/>
        <v>2.5730514031152456</v>
      </c>
      <c r="K152" s="36">
        <f t="shared" si="23"/>
        <v>2.265671270718232</v>
      </c>
      <c r="L152" s="87">
        <v>0.13566846010258682</v>
      </c>
      <c r="M152" s="87">
        <v>65.636000694274898</v>
      </c>
      <c r="N152" s="87">
        <v>51</v>
      </c>
      <c r="O152" s="94">
        <f t="shared" si="16"/>
        <v>0.51478408726353231</v>
      </c>
      <c r="P152" s="87">
        <v>27.936</v>
      </c>
      <c r="Q152" s="36">
        <f t="shared" si="17"/>
        <v>0.21910244545183605</v>
      </c>
      <c r="R152" s="87">
        <v>18.074999999999999</v>
      </c>
      <c r="S152" s="36">
        <f t="shared" si="18"/>
        <v>0.14176248215714263</v>
      </c>
      <c r="T152" s="87">
        <v>24.027999999999999</v>
      </c>
      <c r="U152" s="36">
        <f t="shared" si="19"/>
        <v>0.18845194585182978</v>
      </c>
      <c r="V152" s="87">
        <v>6.6750000000000007</v>
      </c>
      <c r="W152" s="87">
        <v>4.774</v>
      </c>
      <c r="X152" s="36">
        <f t="shared" si="20"/>
        <v>5.2352119966745631E-2</v>
      </c>
      <c r="Y152" s="87">
        <v>-5.3883799999999997</v>
      </c>
      <c r="Z152" s="87">
        <v>-19.580000000000002</v>
      </c>
      <c r="AA152" s="92">
        <f t="shared" si="21"/>
        <v>-4.2261141001709773E-2</v>
      </c>
    </row>
    <row r="153" spans="1:27" x14ac:dyDescent="0.2">
      <c r="A153" s="2" t="s">
        <v>363</v>
      </c>
      <c r="B153" s="2" t="s">
        <v>363</v>
      </c>
      <c r="C153" s="1" t="s">
        <v>364</v>
      </c>
      <c r="D153" s="87" t="s">
        <v>495</v>
      </c>
      <c r="E153" s="87">
        <v>349.85969999999998</v>
      </c>
      <c r="F153" s="87">
        <v>265.0127</v>
      </c>
      <c r="G153" s="87"/>
      <c r="H153" s="87">
        <v>113.21600000000001</v>
      </c>
      <c r="I153" s="87">
        <v>120.10000000000001</v>
      </c>
      <c r="J153" s="36">
        <f t="shared" si="22"/>
        <v>2.3407707391181458</v>
      </c>
      <c r="K153" s="36">
        <f t="shared" si="23"/>
        <v>2.2066003330557868</v>
      </c>
      <c r="L153" s="87">
        <v>6.0804126625211952E-2</v>
      </c>
      <c r="M153" s="87">
        <v>61.229999687194827</v>
      </c>
      <c r="N153" s="87">
        <v>49.4</v>
      </c>
      <c r="O153" s="94">
        <f t="shared" si="16"/>
        <v>0.5408246156655846</v>
      </c>
      <c r="P153" s="87">
        <v>11.876999999999999</v>
      </c>
      <c r="Q153" s="36">
        <f t="shared" si="17"/>
        <v>0.1049056670435274</v>
      </c>
      <c r="R153" s="87">
        <v>20.658000000000001</v>
      </c>
      <c r="S153" s="36">
        <f t="shared" si="18"/>
        <v>0.18246537591859807</v>
      </c>
      <c r="T153" s="87">
        <v>16.056999999999999</v>
      </c>
      <c r="U153" s="36">
        <f t="shared" si="19"/>
        <v>0.14182624364047483</v>
      </c>
      <c r="V153" s="87">
        <v>16.959000000000003</v>
      </c>
      <c r="W153" s="87">
        <v>17.72</v>
      </c>
      <c r="X153" s="36">
        <f t="shared" si="20"/>
        <v>0.14979331543244773</v>
      </c>
      <c r="Y153" s="87">
        <v>9.6010000000000009</v>
      </c>
      <c r="Z153" s="87">
        <v>9.89</v>
      </c>
      <c r="AA153" s="92">
        <f t="shared" si="21"/>
        <v>8.4802501413227815E-2</v>
      </c>
    </row>
    <row r="154" spans="1:27" x14ac:dyDescent="0.2">
      <c r="A154" s="2" t="s">
        <v>365</v>
      </c>
      <c r="B154" s="2" t="s">
        <v>365</v>
      </c>
      <c r="C154" s="1" t="s">
        <v>366</v>
      </c>
      <c r="D154" s="2" t="s">
        <v>505</v>
      </c>
      <c r="E154" s="2">
        <v>319.524</v>
      </c>
      <c r="F154" s="2">
        <v>304.52499999999998</v>
      </c>
      <c r="G154" s="2"/>
      <c r="H154" s="2">
        <v>72.800999999999988</v>
      </c>
      <c r="I154" s="2">
        <v>86.84</v>
      </c>
      <c r="J154" s="36">
        <f t="shared" si="22"/>
        <v>4.1829782557931896</v>
      </c>
      <c r="K154" s="36">
        <f t="shared" si="23"/>
        <v>3.5067365269461073</v>
      </c>
      <c r="L154" s="2">
        <v>0.19284075768190023</v>
      </c>
      <c r="M154" s="2">
        <v>62.064999832153319</v>
      </c>
      <c r="N154" s="2">
        <v>86.350000000000009</v>
      </c>
      <c r="O154" s="94">
        <f t="shared" si="16"/>
        <v>0.85252949591562377</v>
      </c>
      <c r="P154" s="2">
        <v>14.01</v>
      </c>
      <c r="Q154" s="36">
        <f t="shared" si="17"/>
        <v>0.1924424115053365</v>
      </c>
      <c r="R154" s="2">
        <v>35.893000000000001</v>
      </c>
      <c r="S154" s="36">
        <f t="shared" si="18"/>
        <v>0.49302894191013868</v>
      </c>
      <c r="T154" s="2">
        <v>5.1959999999999997</v>
      </c>
      <c r="U154" s="36">
        <f t="shared" si="19"/>
        <v>7.137264598013765E-2</v>
      </c>
      <c r="V154" s="2">
        <v>3.6139999999999999</v>
      </c>
      <c r="W154" s="2">
        <v>7.8500000000000005</v>
      </c>
      <c r="X154" s="36">
        <f t="shared" si="20"/>
        <v>4.9642175244845543E-2</v>
      </c>
      <c r="Y154" s="2">
        <v>-1.5870000000000002</v>
      </c>
      <c r="Z154" s="2">
        <v>5.758</v>
      </c>
      <c r="AA154" s="92">
        <f t="shared" si="21"/>
        <v>-2.1799151110561674E-2</v>
      </c>
    </row>
    <row r="155" spans="1:27" x14ac:dyDescent="0.2">
      <c r="A155" s="2" t="s">
        <v>367</v>
      </c>
      <c r="B155" s="2" t="s">
        <v>367</v>
      </c>
      <c r="C155" s="1" t="s">
        <v>368</v>
      </c>
      <c r="D155" s="87" t="s">
        <v>495</v>
      </c>
      <c r="E155" s="87">
        <v>318.11509999999998</v>
      </c>
      <c r="F155" s="87">
        <v>268.75810000000001</v>
      </c>
      <c r="G155" s="87"/>
      <c r="H155" s="87">
        <v>128.30699999999999</v>
      </c>
      <c r="I155" s="87">
        <v>134.50399999999999</v>
      </c>
      <c r="J155" s="36">
        <f t="shared" si="22"/>
        <v>2.094648772085701</v>
      </c>
      <c r="K155" s="36">
        <f t="shared" si="23"/>
        <v>1.9981420626895856</v>
      </c>
      <c r="L155" s="87">
        <v>4.8298222232614041E-2</v>
      </c>
      <c r="M155" s="87">
        <v>101.39099937438965</v>
      </c>
      <c r="N155" s="87">
        <v>79.067000000000007</v>
      </c>
      <c r="O155" s="94">
        <f t="shared" si="16"/>
        <v>0.79022188481056888</v>
      </c>
      <c r="P155" s="87">
        <v>21.867999999999999</v>
      </c>
      <c r="Q155" s="36">
        <f t="shared" si="17"/>
        <v>0.17043497237095404</v>
      </c>
      <c r="R155" s="87">
        <v>63.494999999999997</v>
      </c>
      <c r="S155" s="36">
        <f t="shared" si="18"/>
        <v>0.49486777806355076</v>
      </c>
      <c r="T155" s="87">
        <v>27.8</v>
      </c>
      <c r="U155" s="36">
        <f t="shared" si="19"/>
        <v>0.21666783573772283</v>
      </c>
      <c r="V155" s="87">
        <v>-4.3410000000000002</v>
      </c>
      <c r="W155" s="87">
        <v>8.4990000000000006</v>
      </c>
      <c r="X155" s="36">
        <f t="shared" si="20"/>
        <v>-3.383291636465665E-2</v>
      </c>
      <c r="Y155" s="87">
        <v>-10.436999999999999</v>
      </c>
      <c r="Z155" s="87">
        <v>1.6480000000000001</v>
      </c>
      <c r="AA155" s="92">
        <f t="shared" si="21"/>
        <v>-8.1343964086137158E-2</v>
      </c>
    </row>
    <row r="156" spans="1:27" x14ac:dyDescent="0.2">
      <c r="A156" s="2" t="s">
        <v>369</v>
      </c>
      <c r="B156" s="2" t="s">
        <v>369</v>
      </c>
      <c r="C156" s="1" t="s">
        <v>370</v>
      </c>
      <c r="D156" s="87" t="s">
        <v>495</v>
      </c>
      <c r="E156" s="87">
        <v>323.1626</v>
      </c>
      <c r="F156" s="87">
        <v>305.15159999999997</v>
      </c>
      <c r="G156" s="87"/>
      <c r="H156" s="87">
        <v>55.426000000000002</v>
      </c>
      <c r="I156" s="87">
        <v>77.417000000000002</v>
      </c>
      <c r="J156" s="36">
        <f t="shared" si="22"/>
        <v>5.505567784072456</v>
      </c>
      <c r="K156" s="36">
        <f t="shared" si="23"/>
        <v>3.9416613922006789</v>
      </c>
      <c r="L156" s="87">
        <v>0.39676325190343875</v>
      </c>
      <c r="M156" s="87">
        <v>48.276000267028806</v>
      </c>
      <c r="N156" s="87">
        <v>86.082999999999998</v>
      </c>
      <c r="O156" s="94">
        <f t="shared" si="16"/>
        <v>0.87099917488234413</v>
      </c>
      <c r="P156" s="87">
        <v>10.43</v>
      </c>
      <c r="Q156" s="36">
        <f t="shared" si="17"/>
        <v>0.1881788330386461</v>
      </c>
      <c r="R156" s="87">
        <v>14.484</v>
      </c>
      <c r="S156" s="36">
        <f t="shared" si="18"/>
        <v>0.2613214015083174</v>
      </c>
      <c r="T156" s="87">
        <v>11.31</v>
      </c>
      <c r="U156" s="36">
        <f t="shared" si="19"/>
        <v>0.20405585826146574</v>
      </c>
      <c r="V156" s="87">
        <v>6.4513846153849999</v>
      </c>
      <c r="W156" s="87">
        <v>11.295</v>
      </c>
      <c r="X156" s="36">
        <f t="shared" si="20"/>
        <v>0.11639635938702053</v>
      </c>
      <c r="Y156" s="87">
        <v>2.9750000000000001</v>
      </c>
      <c r="Z156" s="87">
        <v>12.266</v>
      </c>
      <c r="AA156" s="92">
        <f t="shared" si="21"/>
        <v>5.3675170497600407E-2</v>
      </c>
    </row>
    <row r="157" spans="1:27" x14ac:dyDescent="0.2">
      <c r="A157" s="2" t="s">
        <v>371</v>
      </c>
      <c r="B157" s="2" t="s">
        <v>371</v>
      </c>
      <c r="C157" s="1" t="s">
        <v>372</v>
      </c>
      <c r="D157" s="87" t="s">
        <v>495</v>
      </c>
      <c r="E157" s="87">
        <v>311.74180000000001</v>
      </c>
      <c r="F157" s="87">
        <v>255.0078</v>
      </c>
      <c r="G157" s="87"/>
      <c r="H157" s="87">
        <v>24.585999999999999</v>
      </c>
      <c r="I157" s="87">
        <v>25.216999999999999</v>
      </c>
      <c r="J157" s="36">
        <f t="shared" si="22"/>
        <v>10.372073537785733</v>
      </c>
      <c r="K157" s="36">
        <f t="shared" si="23"/>
        <v>10.11253519451164</v>
      </c>
      <c r="L157" s="87">
        <v>2.5665012608801829E-2</v>
      </c>
      <c r="M157" s="87">
        <v>16.067000110626221</v>
      </c>
      <c r="N157" s="87">
        <v>58.783000000000001</v>
      </c>
      <c r="O157" s="94">
        <f t="shared" si="16"/>
        <v>0.6535019975037103</v>
      </c>
      <c r="P157" s="87">
        <v>15.434999999999999</v>
      </c>
      <c r="Q157" s="36">
        <f t="shared" si="17"/>
        <v>0.62779630684129173</v>
      </c>
      <c r="R157" s="87">
        <v>16.635999999999999</v>
      </c>
      <c r="S157" s="36">
        <f t="shared" si="18"/>
        <v>0.67664524526153091</v>
      </c>
      <c r="T157" s="87">
        <v>9.68</v>
      </c>
      <c r="U157" s="36">
        <f t="shared" si="19"/>
        <v>0.39372000325388434</v>
      </c>
      <c r="V157" s="87">
        <v>-27.398</v>
      </c>
      <c r="W157" s="87">
        <v>-25.55</v>
      </c>
      <c r="X157" s="36">
        <f t="shared" si="20"/>
        <v>-1.1143740340030912</v>
      </c>
      <c r="Y157" s="87">
        <v>-28.759999999999998</v>
      </c>
      <c r="Z157" s="87">
        <v>-32.21</v>
      </c>
      <c r="AA157" s="92">
        <f t="shared" si="21"/>
        <v>-1.1697714146262099</v>
      </c>
    </row>
    <row r="158" spans="1:27" x14ac:dyDescent="0.2">
      <c r="A158" s="2" t="s">
        <v>383</v>
      </c>
      <c r="B158" s="2" t="s">
        <v>383</v>
      </c>
      <c r="C158" s="1" t="s">
        <v>384</v>
      </c>
      <c r="D158" s="87" t="s">
        <v>495</v>
      </c>
      <c r="E158" s="87">
        <v>245.4846</v>
      </c>
      <c r="F158" s="87">
        <v>259.96980000000002</v>
      </c>
      <c r="G158" s="87"/>
      <c r="H158" s="87">
        <v>81.967006999999995</v>
      </c>
      <c r="I158" s="87">
        <v>89.275000000000006</v>
      </c>
      <c r="J158" s="36">
        <f t="shared" si="22"/>
        <v>3.1716395354047759</v>
      </c>
      <c r="K158" s="36">
        <f t="shared" si="23"/>
        <v>2.9120112013441615</v>
      </c>
      <c r="L158" s="87">
        <v>8.9157738796050046E-2</v>
      </c>
      <c r="M158" s="87">
        <v>44.329346749023436</v>
      </c>
      <c r="N158" s="87">
        <v>55</v>
      </c>
      <c r="O158" s="94">
        <f t="shared" si="16"/>
        <v>0.54081939028252479</v>
      </c>
      <c r="P158" s="87">
        <v>14.941393999999999</v>
      </c>
      <c r="Q158" s="36">
        <f t="shared" si="17"/>
        <v>0.18228546517503072</v>
      </c>
      <c r="R158" s="87">
        <v>22.526534999999999</v>
      </c>
      <c r="S158" s="36">
        <f t="shared" si="18"/>
        <v>0.27482441807348168</v>
      </c>
      <c r="T158" s="87">
        <v>15.263297</v>
      </c>
      <c r="U158" s="36">
        <f t="shared" si="19"/>
        <v>0.18621269165043444</v>
      </c>
      <c r="V158" s="87">
        <v>-4.3256870000000003</v>
      </c>
      <c r="W158" s="87">
        <v>3.93</v>
      </c>
      <c r="X158" s="36">
        <f t="shared" si="20"/>
        <v>-5.2773514104278572E-2</v>
      </c>
      <c r="Y158" s="87">
        <v>-10.418129</v>
      </c>
      <c r="Z158" s="87">
        <v>-3.863</v>
      </c>
      <c r="AA158" s="92">
        <f t="shared" si="21"/>
        <v>-0.12710149340941534</v>
      </c>
    </row>
    <row r="159" spans="1:27" x14ac:dyDescent="0.2">
      <c r="A159" s="2" t="s">
        <v>385</v>
      </c>
      <c r="B159" s="2" t="s">
        <v>385</v>
      </c>
      <c r="C159" s="1" t="s">
        <v>386</v>
      </c>
      <c r="D159" s="2" t="s">
        <v>505</v>
      </c>
      <c r="E159" s="2">
        <v>240.55779999999999</v>
      </c>
      <c r="F159" s="2">
        <v>205.81890000000001</v>
      </c>
      <c r="G159" s="2"/>
      <c r="H159" s="2">
        <v>93.621832000000012</v>
      </c>
      <c r="I159" s="2">
        <v>97.92</v>
      </c>
      <c r="J159" s="36">
        <f t="shared" si="22"/>
        <v>2.1984070980367059</v>
      </c>
      <c r="K159" s="36">
        <f t="shared" si="23"/>
        <v>2.1019087009803923</v>
      </c>
      <c r="L159" s="2">
        <v>4.5909889906875501E-2</v>
      </c>
      <c r="M159" s="2">
        <v>79.795185569702141</v>
      </c>
      <c r="N159" s="2">
        <v>84.960000000000008</v>
      </c>
      <c r="O159" s="94">
        <f t="shared" si="16"/>
        <v>0.85231386595492098</v>
      </c>
      <c r="P159" s="2">
        <v>20.054991999999999</v>
      </c>
      <c r="Q159" s="36">
        <f t="shared" si="17"/>
        <v>0.21421277037176539</v>
      </c>
      <c r="R159" s="2">
        <v>40.912472999999999</v>
      </c>
      <c r="S159" s="36">
        <f t="shared" si="18"/>
        <v>0.43699714186323541</v>
      </c>
      <c r="T159" s="2">
        <v>12.358472000000001</v>
      </c>
      <c r="U159" s="36">
        <f t="shared" si="19"/>
        <v>0.13200416757493058</v>
      </c>
      <c r="V159" s="2">
        <v>18.034611999999999</v>
      </c>
      <c r="W159" s="2">
        <v>13.647</v>
      </c>
      <c r="X159" s="36">
        <f t="shared" si="20"/>
        <v>0.19263254750238168</v>
      </c>
      <c r="Y159" s="2">
        <v>5.1388267800000005</v>
      </c>
      <c r="Z159" s="2">
        <v>4.2549999999999999</v>
      </c>
      <c r="AA159" s="92">
        <f t="shared" si="21"/>
        <v>5.4889192725901793E-2</v>
      </c>
    </row>
    <row r="160" spans="1:27" x14ac:dyDescent="0.2">
      <c r="A160" s="2" t="s">
        <v>391</v>
      </c>
      <c r="B160" s="2" t="s">
        <v>391</v>
      </c>
      <c r="C160" s="1" t="s">
        <v>392</v>
      </c>
      <c r="D160" s="2" t="s">
        <v>505</v>
      </c>
      <c r="E160" s="2">
        <v>223.01750000000001</v>
      </c>
      <c r="F160" s="2">
        <v>117.0865</v>
      </c>
      <c r="G160" s="2"/>
      <c r="H160" s="2">
        <v>88.789999999999992</v>
      </c>
      <c r="I160" s="2">
        <v>99.167000000000002</v>
      </c>
      <c r="J160" s="36">
        <f t="shared" si="22"/>
        <v>1.3186901678116907</v>
      </c>
      <c r="K160" s="36">
        <f t="shared" si="23"/>
        <v>1.1807002329403935</v>
      </c>
      <c r="L160" s="2">
        <v>0.11687126928708191</v>
      </c>
      <c r="M160" s="2">
        <v>60.490999809265134</v>
      </c>
      <c r="N160" s="2">
        <v>68.5</v>
      </c>
      <c r="O160" s="94">
        <f t="shared" si="16"/>
        <v>0.68128167371624215</v>
      </c>
      <c r="P160" s="2">
        <v>21.852</v>
      </c>
      <c r="Q160" s="36">
        <f t="shared" si="17"/>
        <v>0.24610879603558961</v>
      </c>
      <c r="R160" s="2">
        <v>38.316000000000003</v>
      </c>
      <c r="S160" s="36">
        <f t="shared" si="18"/>
        <v>0.43153508277959235</v>
      </c>
      <c r="T160" s="2">
        <v>10.696</v>
      </c>
      <c r="U160" s="36">
        <f t="shared" si="19"/>
        <v>0.12046401621804258</v>
      </c>
      <c r="V160" s="2">
        <v>-8.6230000000000011</v>
      </c>
      <c r="W160" s="2">
        <v>-3.14</v>
      </c>
      <c r="X160" s="36">
        <f t="shared" si="20"/>
        <v>-9.7116792431580154E-2</v>
      </c>
      <c r="Y160" s="2">
        <v>-12.355</v>
      </c>
      <c r="Z160" s="2">
        <v>-4.6749999999999998</v>
      </c>
      <c r="AA160" s="92">
        <f t="shared" si="21"/>
        <v>-0.13914855276495103</v>
      </c>
    </row>
    <row r="161" spans="1:27" x14ac:dyDescent="0.2">
      <c r="A161" s="2" t="s">
        <v>393</v>
      </c>
      <c r="B161" s="2" t="s">
        <v>393</v>
      </c>
      <c r="C161" s="1" t="s">
        <v>394</v>
      </c>
      <c r="D161" s="2" t="s">
        <v>506</v>
      </c>
      <c r="E161" s="2">
        <v>210.8604</v>
      </c>
      <c r="F161" s="2">
        <v>241.44040000000001</v>
      </c>
      <c r="G161" s="2"/>
      <c r="H161" s="2">
        <v>267.303</v>
      </c>
      <c r="I161" s="2">
        <v>263</v>
      </c>
      <c r="J161" s="36">
        <f t="shared" si="22"/>
        <v>0.90324612892485312</v>
      </c>
      <c r="K161" s="36">
        <f t="shared" si="23"/>
        <v>0.91802433460076049</v>
      </c>
      <c r="L161" s="2">
        <v>-1.6097836537562249E-2</v>
      </c>
      <c r="M161" s="2">
        <v>24.043999839782714</v>
      </c>
      <c r="N161" s="2">
        <v>9.1</v>
      </c>
      <c r="O161" s="94">
        <f t="shared" si="16"/>
        <v>8.9950355363698553E-2</v>
      </c>
      <c r="P161" s="2">
        <v>0</v>
      </c>
      <c r="Q161" s="36">
        <f t="shared" si="17"/>
        <v>0</v>
      </c>
      <c r="R161" s="2" t="s">
        <v>480</v>
      </c>
      <c r="S161" s="36" t="e">
        <f t="shared" si="18"/>
        <v>#VALUE!</v>
      </c>
      <c r="T161" s="2" t="s">
        <v>480</v>
      </c>
      <c r="U161" s="36" t="e">
        <f t="shared" si="19"/>
        <v>#VALUE!</v>
      </c>
      <c r="V161" s="2">
        <v>2.218</v>
      </c>
      <c r="W161" s="2">
        <v>2.5300000000000002</v>
      </c>
      <c r="X161" s="36">
        <f t="shared" si="20"/>
        <v>8.2976996142953875E-3</v>
      </c>
      <c r="Y161" s="2">
        <v>-11.090780000000002</v>
      </c>
      <c r="Z161" s="2">
        <v>-16</v>
      </c>
      <c r="AA161" s="92">
        <f t="shared" si="21"/>
        <v>-4.149141610831155E-2</v>
      </c>
    </row>
    <row r="162" spans="1:27" x14ac:dyDescent="0.2">
      <c r="A162" s="2" t="s">
        <v>395</v>
      </c>
      <c r="B162" s="2" t="s">
        <v>395</v>
      </c>
      <c r="C162" s="1" t="s">
        <v>396</v>
      </c>
      <c r="D162" s="87" t="s">
        <v>495</v>
      </c>
      <c r="E162" s="87">
        <v>200.37180000000001</v>
      </c>
      <c r="F162" s="87">
        <v>198.11580000000001</v>
      </c>
      <c r="G162" s="87"/>
      <c r="H162" s="87">
        <v>61.307000000000002</v>
      </c>
      <c r="I162" s="87">
        <v>66.075000000000003</v>
      </c>
      <c r="J162" s="36">
        <f t="shared" si="22"/>
        <v>3.2315363661572087</v>
      </c>
      <c r="K162" s="36">
        <f t="shared" si="23"/>
        <v>2.9983473325766177</v>
      </c>
      <c r="L162" s="87">
        <v>7.7772521897988778E-2</v>
      </c>
      <c r="M162" s="87">
        <v>38.971000602722171</v>
      </c>
      <c r="N162" s="87">
        <v>63.690000000000005</v>
      </c>
      <c r="O162" s="94">
        <f t="shared" si="16"/>
        <v>0.63566967234935934</v>
      </c>
      <c r="P162" s="87">
        <v>14.710999999999999</v>
      </c>
      <c r="Q162" s="36">
        <f t="shared" si="17"/>
        <v>0.23995628557913448</v>
      </c>
      <c r="R162" s="87">
        <v>17.681000000000001</v>
      </c>
      <c r="S162" s="36">
        <f t="shared" si="18"/>
        <v>0.28840099825468546</v>
      </c>
      <c r="T162" s="87">
        <v>7.5670000000000002</v>
      </c>
      <c r="U162" s="36">
        <f t="shared" si="19"/>
        <v>0.12342799354070498</v>
      </c>
      <c r="V162" s="87">
        <v>1.6520000000000001</v>
      </c>
      <c r="W162" s="87">
        <v>3.4729999999999999</v>
      </c>
      <c r="X162" s="36">
        <f t="shared" si="20"/>
        <v>2.6946351966333371E-2</v>
      </c>
      <c r="Y162" s="87">
        <v>-1.9897</v>
      </c>
      <c r="Z162" s="87">
        <v>8.7000000000000008E-2</v>
      </c>
      <c r="AA162" s="92">
        <f t="shared" si="21"/>
        <v>-3.2454695222405273E-2</v>
      </c>
    </row>
    <row r="163" spans="1:27" x14ac:dyDescent="0.2">
      <c r="A163" s="2" t="s">
        <v>397</v>
      </c>
      <c r="B163" s="2" t="s">
        <v>397</v>
      </c>
      <c r="C163" s="1" t="s">
        <v>398</v>
      </c>
      <c r="D163" s="87" t="s">
        <v>495</v>
      </c>
      <c r="E163" s="87">
        <v>213.11680000000001</v>
      </c>
      <c r="F163" s="87">
        <v>128.17080000000001</v>
      </c>
      <c r="G163" s="87"/>
      <c r="H163" s="87">
        <v>106.17999999999999</v>
      </c>
      <c r="I163" s="87">
        <v>222.333</v>
      </c>
      <c r="J163" s="36">
        <f t="shared" si="22"/>
        <v>1.2071086833678661</v>
      </c>
      <c r="K163" s="36">
        <f t="shared" si="23"/>
        <v>0.57648122410978131</v>
      </c>
      <c r="L163" s="87">
        <v>1.0939254096816726</v>
      </c>
      <c r="M163" s="87">
        <v>43.949999134063717</v>
      </c>
      <c r="N163" s="87">
        <v>44.2</v>
      </c>
      <c r="O163" s="94">
        <f t="shared" si="16"/>
        <v>0.41391975074461967</v>
      </c>
      <c r="P163" s="87">
        <v>87.488</v>
      </c>
      <c r="Q163" s="36">
        <f t="shared" si="17"/>
        <v>0.82395931437182146</v>
      </c>
      <c r="R163" s="87">
        <v>20.748000000000001</v>
      </c>
      <c r="S163" s="36">
        <f t="shared" si="18"/>
        <v>0.19540403089093994</v>
      </c>
      <c r="T163" s="87">
        <v>21.562000000000001</v>
      </c>
      <c r="U163" s="36">
        <f t="shared" si="19"/>
        <v>0.20307025805236392</v>
      </c>
      <c r="V163" s="87">
        <v>-82.265000000000001</v>
      </c>
      <c r="W163" s="87">
        <v>-24.923000000000002</v>
      </c>
      <c r="X163" s="36">
        <f t="shared" si="20"/>
        <v>-0.77476925974759847</v>
      </c>
      <c r="Y163" s="87">
        <v>-86.175290000000004</v>
      </c>
      <c r="Z163" s="87">
        <v>-33.910000000000004</v>
      </c>
      <c r="AA163" s="92">
        <f t="shared" si="21"/>
        <v>-0.81159625164814475</v>
      </c>
    </row>
    <row r="164" spans="1:27" x14ac:dyDescent="0.2">
      <c r="A164" s="2" t="s">
        <v>399</v>
      </c>
      <c r="B164" s="2" t="s">
        <v>399</v>
      </c>
      <c r="C164" s="1" t="s">
        <v>400</v>
      </c>
      <c r="D164" s="87" t="s">
        <v>495</v>
      </c>
      <c r="E164" s="87">
        <v>193.33240000000001</v>
      </c>
      <c r="F164" s="87">
        <v>194.5496</v>
      </c>
      <c r="G164" s="87"/>
      <c r="H164" s="87">
        <v>77.324254925706967</v>
      </c>
      <c r="I164" s="87">
        <v>93.373000000000005</v>
      </c>
      <c r="J164" s="36">
        <f t="shared" si="22"/>
        <v>2.5160229501974896</v>
      </c>
      <c r="K164" s="36">
        <f t="shared" si="23"/>
        <v>2.0835744808456407</v>
      </c>
      <c r="L164" s="87">
        <v>0.20755124106546718</v>
      </c>
      <c r="M164" s="87">
        <v>65.752319670119391</v>
      </c>
      <c r="N164" s="87" t="s">
        <v>480</v>
      </c>
      <c r="O164" s="94">
        <f t="shared" si="16"/>
        <v>0.8503453377377399</v>
      </c>
      <c r="P164" s="87">
        <v>23.226824863907463</v>
      </c>
      <c r="Q164" s="36">
        <f t="shared" si="17"/>
        <v>0.30038213606097808</v>
      </c>
      <c r="R164" s="87">
        <v>21.908126817776814</v>
      </c>
      <c r="S164" s="36">
        <f t="shared" si="18"/>
        <v>0.28332800411495862</v>
      </c>
      <c r="T164" s="87">
        <v>12.618812398265399</v>
      </c>
      <c r="U164" s="36">
        <f t="shared" si="19"/>
        <v>0.16319345605579436</v>
      </c>
      <c r="V164" s="87">
        <v>-10.102160110826825</v>
      </c>
      <c r="W164" s="87">
        <v>-7.149</v>
      </c>
      <c r="X164" s="36">
        <f t="shared" si="20"/>
        <v>-0.13064671777998982</v>
      </c>
      <c r="Y164" s="87">
        <v>-21.599914824453627</v>
      </c>
      <c r="Z164" s="87">
        <v>-13.758000000000001</v>
      </c>
      <c r="AA164" s="92">
        <f t="shared" si="21"/>
        <v>-0.27934203627576876</v>
      </c>
    </row>
    <row r="165" spans="1:27" x14ac:dyDescent="0.2">
      <c r="A165" s="2" t="s">
        <v>401</v>
      </c>
      <c r="B165" s="2" t="s">
        <v>401</v>
      </c>
      <c r="C165" s="1" t="s">
        <v>402</v>
      </c>
      <c r="D165" s="87" t="s">
        <v>495</v>
      </c>
      <c r="E165" s="87">
        <v>193.80619999999999</v>
      </c>
      <c r="F165" s="87">
        <v>796.41120000000001</v>
      </c>
      <c r="G165" s="87"/>
      <c r="H165" s="87">
        <v>226.47071799999998</v>
      </c>
      <c r="I165" s="87">
        <v>566</v>
      </c>
      <c r="J165" s="36">
        <f t="shared" si="22"/>
        <v>3.5166188681399424</v>
      </c>
      <c r="K165" s="36">
        <f t="shared" si="23"/>
        <v>1.4070869257950531</v>
      </c>
      <c r="L165" s="87">
        <v>1.4992193472005511</v>
      </c>
      <c r="M165" s="87">
        <v>104.50188414001465</v>
      </c>
      <c r="N165" s="87">
        <v>45.067</v>
      </c>
      <c r="O165" s="94">
        <f t="shared" si="16"/>
        <v>0.46143662661066259</v>
      </c>
      <c r="P165" s="87">
        <v>0</v>
      </c>
      <c r="Q165" s="36">
        <f t="shared" si="17"/>
        <v>0</v>
      </c>
      <c r="R165" s="87" t="s">
        <v>480</v>
      </c>
      <c r="S165" s="36" t="e">
        <f t="shared" si="18"/>
        <v>#VALUE!</v>
      </c>
      <c r="T165" s="87" t="s">
        <v>480</v>
      </c>
      <c r="U165" s="36" t="e">
        <f t="shared" si="19"/>
        <v>#VALUE!</v>
      </c>
      <c r="V165" s="87">
        <v>45.785221999999997</v>
      </c>
      <c r="W165" s="87">
        <v>127.017</v>
      </c>
      <c r="X165" s="36">
        <f t="shared" si="20"/>
        <v>0.20216839688740687</v>
      </c>
      <c r="Y165" s="87">
        <v>-20.271996980000001</v>
      </c>
      <c r="Z165" s="87">
        <v>-34.597999999999999</v>
      </c>
      <c r="AA165" s="92">
        <f t="shared" si="21"/>
        <v>-8.9512662648069161E-2</v>
      </c>
    </row>
    <row r="166" spans="1:27" x14ac:dyDescent="0.2">
      <c r="A166" s="2" t="s">
        <v>403</v>
      </c>
      <c r="B166" s="2" t="s">
        <v>403</v>
      </c>
      <c r="C166" s="1" t="s">
        <v>404</v>
      </c>
      <c r="D166" s="2" t="s">
        <v>506</v>
      </c>
      <c r="E166" s="2">
        <v>192.5958</v>
      </c>
      <c r="F166" s="2">
        <v>200.29679999999999</v>
      </c>
      <c r="G166" s="2"/>
      <c r="H166" s="2">
        <v>168.36399999999998</v>
      </c>
      <c r="I166" s="2">
        <v>181.1</v>
      </c>
      <c r="J166" s="36">
        <f t="shared" si="22"/>
        <v>1.1896652491031339</v>
      </c>
      <c r="K166" s="36">
        <f t="shared" si="23"/>
        <v>1.1060011043622309</v>
      </c>
      <c r="L166" s="2">
        <v>7.5645624955453794E-2</v>
      </c>
      <c r="M166" s="2">
        <v>62.756998718261713</v>
      </c>
      <c r="N166" s="2">
        <v>38.65</v>
      </c>
      <c r="O166" s="94">
        <f t="shared" si="16"/>
        <v>0.37274594757942148</v>
      </c>
      <c r="P166" s="2">
        <v>0</v>
      </c>
      <c r="Q166" s="36">
        <f t="shared" si="17"/>
        <v>0</v>
      </c>
      <c r="R166" s="2" t="s">
        <v>480</v>
      </c>
      <c r="S166" s="36" t="e">
        <f t="shared" si="18"/>
        <v>#VALUE!</v>
      </c>
      <c r="T166" s="2" t="s">
        <v>480</v>
      </c>
      <c r="U166" s="36" t="e">
        <f t="shared" si="19"/>
        <v>#VALUE!</v>
      </c>
      <c r="V166" s="2">
        <v>16.504999999999999</v>
      </c>
      <c r="W166" s="2">
        <v>24.42</v>
      </c>
      <c r="X166" s="36">
        <f t="shared" si="20"/>
        <v>9.8031645719987653E-2</v>
      </c>
      <c r="Y166" s="2">
        <v>2.1417899999999994</v>
      </c>
      <c r="Z166" s="2">
        <v>2.5569999999999999</v>
      </c>
      <c r="AA166" s="92">
        <f t="shared" si="21"/>
        <v>1.2721187427240977E-2</v>
      </c>
    </row>
    <row r="167" spans="1:27" x14ac:dyDescent="0.2">
      <c r="A167" s="2" t="s">
        <v>405</v>
      </c>
      <c r="B167" s="2" t="s">
        <v>405</v>
      </c>
      <c r="C167" s="1" t="s">
        <v>406</v>
      </c>
      <c r="D167" s="2" t="s">
        <v>506</v>
      </c>
      <c r="E167" s="2">
        <v>181.02850000000001</v>
      </c>
      <c r="F167" s="2">
        <v>162.81110000000001</v>
      </c>
      <c r="G167" s="2"/>
      <c r="H167" s="2">
        <v>8.5688190662573405</v>
      </c>
      <c r="I167" s="2">
        <v>67.894999999999996</v>
      </c>
      <c r="J167" s="36">
        <f t="shared" si="22"/>
        <v>19.000412862155589</v>
      </c>
      <c r="K167" s="36">
        <f t="shared" si="23"/>
        <v>2.3979836512261583</v>
      </c>
      <c r="L167" s="2">
        <v>6.923495580313956</v>
      </c>
      <c r="M167" s="2">
        <v>2.4821392877652002</v>
      </c>
      <c r="N167" s="2">
        <v>78</v>
      </c>
      <c r="O167" s="94">
        <f t="shared" si="16"/>
        <v>0.2896711050347035</v>
      </c>
      <c r="P167" s="2">
        <v>0</v>
      </c>
      <c r="Q167" s="36">
        <f t="shared" si="17"/>
        <v>0</v>
      </c>
      <c r="R167" s="2" t="s">
        <v>480</v>
      </c>
      <c r="S167" s="36" t="e">
        <f t="shared" si="18"/>
        <v>#VALUE!</v>
      </c>
      <c r="T167" s="2">
        <v>1.0619080464735536E-2</v>
      </c>
      <c r="U167" s="36">
        <f t="shared" si="19"/>
        <v>1.2392700070598761E-3</v>
      </c>
      <c r="V167" s="2">
        <v>4.4655614782134192</v>
      </c>
      <c r="W167" s="2">
        <v>51.715000000000003</v>
      </c>
      <c r="X167" s="36">
        <f t="shared" si="20"/>
        <v>0.52114082975542064</v>
      </c>
      <c r="Y167" s="2">
        <v>-3.0786477360037656</v>
      </c>
      <c r="Z167" s="2" t="s">
        <v>480</v>
      </c>
      <c r="AA167" s="92">
        <f t="shared" si="21"/>
        <v>-0.35928495072640704</v>
      </c>
    </row>
    <row r="168" spans="1:27" x14ac:dyDescent="0.2">
      <c r="A168" s="2" t="s">
        <v>407</v>
      </c>
      <c r="B168" s="2" t="s">
        <v>407</v>
      </c>
      <c r="C168" s="1" t="s">
        <v>408</v>
      </c>
      <c r="D168" s="2" t="s">
        <v>506</v>
      </c>
      <c r="E168" s="2">
        <v>186.72329999999999</v>
      </c>
      <c r="F168" s="2">
        <v>275.41230000000002</v>
      </c>
      <c r="G168" s="2"/>
      <c r="H168" s="2">
        <v>274.86399999999998</v>
      </c>
      <c r="I168" s="2">
        <v>293.875</v>
      </c>
      <c r="J168" s="36">
        <f t="shared" si="22"/>
        <v>1.0019948047034171</v>
      </c>
      <c r="K168" s="36">
        <f t="shared" si="23"/>
        <v>0.93717498936622723</v>
      </c>
      <c r="L168" s="2">
        <v>6.9165114383840764E-2</v>
      </c>
      <c r="M168" s="2">
        <v>116.03600010681151</v>
      </c>
      <c r="N168" s="2">
        <v>43.300000000000004</v>
      </c>
      <c r="O168" s="94">
        <f t="shared" si="16"/>
        <v>0.42215786755199491</v>
      </c>
      <c r="P168" s="2">
        <v>0</v>
      </c>
      <c r="Q168" s="36">
        <f t="shared" si="17"/>
        <v>0</v>
      </c>
      <c r="R168" s="2" t="s">
        <v>480</v>
      </c>
      <c r="S168" s="36" t="e">
        <f t="shared" si="18"/>
        <v>#VALUE!</v>
      </c>
      <c r="T168" s="2" t="s">
        <v>480</v>
      </c>
      <c r="U168" s="36" t="e">
        <f t="shared" si="19"/>
        <v>#VALUE!</v>
      </c>
      <c r="V168" s="2">
        <v>25.126000000000001</v>
      </c>
      <c r="W168" s="2">
        <v>36.853000000000002</v>
      </c>
      <c r="X168" s="36">
        <f t="shared" si="20"/>
        <v>9.1412480353920494E-2</v>
      </c>
      <c r="Y168" s="2">
        <v>2.5753330869909998</v>
      </c>
      <c r="Z168" s="2">
        <v>17.645</v>
      </c>
      <c r="AA168" s="92">
        <f t="shared" si="21"/>
        <v>9.3694812234086673E-3</v>
      </c>
    </row>
    <row r="169" spans="1:27" x14ac:dyDescent="0.2">
      <c r="A169" s="2" t="s">
        <v>409</v>
      </c>
      <c r="B169" s="2" t="s">
        <v>409</v>
      </c>
      <c r="C169" s="1" t="s">
        <v>410</v>
      </c>
      <c r="D169" s="87" t="s">
        <v>495</v>
      </c>
      <c r="E169" s="87">
        <v>183.29759999999999</v>
      </c>
      <c r="F169" s="87">
        <v>124.41030000000001</v>
      </c>
      <c r="G169" s="87"/>
      <c r="H169" s="87">
        <v>128.101112</v>
      </c>
      <c r="I169" s="87">
        <v>123</v>
      </c>
      <c r="J169" s="36">
        <f t="shared" si="22"/>
        <v>0.97118829069961554</v>
      </c>
      <c r="K169" s="36">
        <f t="shared" si="23"/>
        <v>1.0114658536585366</v>
      </c>
      <c r="L169" s="87">
        <v>-3.982098141349466E-2</v>
      </c>
      <c r="M169" s="87">
        <v>72.534188598388667</v>
      </c>
      <c r="N169" s="87">
        <v>61.300000000000004</v>
      </c>
      <c r="O169" s="94">
        <f t="shared" si="16"/>
        <v>0.56622606522251473</v>
      </c>
      <c r="P169" s="87">
        <v>41.944024999999996</v>
      </c>
      <c r="Q169" s="36">
        <f t="shared" si="17"/>
        <v>0.32742904682981983</v>
      </c>
      <c r="R169" s="87">
        <v>19.221935999999999</v>
      </c>
      <c r="S169" s="36">
        <f t="shared" si="18"/>
        <v>0.15005284263262289</v>
      </c>
      <c r="T169" s="87">
        <v>36.027413000000003</v>
      </c>
      <c r="U169" s="36">
        <f t="shared" si="19"/>
        <v>0.28124200045976183</v>
      </c>
      <c r="V169" s="87">
        <v>-23.433501</v>
      </c>
      <c r="W169" s="87">
        <v>-20.85</v>
      </c>
      <c r="X169" s="36">
        <f t="shared" si="20"/>
        <v>-0.18292972351403164</v>
      </c>
      <c r="Y169" s="87">
        <v>-50.694046620000002</v>
      </c>
      <c r="Z169" s="87">
        <v>-87.600000000000009</v>
      </c>
      <c r="AA169" s="92">
        <f t="shared" si="21"/>
        <v>-0.39573463359162725</v>
      </c>
    </row>
    <row r="170" spans="1:27" x14ac:dyDescent="0.2">
      <c r="A170" s="2" t="s">
        <v>411</v>
      </c>
      <c r="B170" s="2" t="s">
        <v>411</v>
      </c>
      <c r="C170" s="1" t="s">
        <v>412</v>
      </c>
      <c r="D170" s="2" t="s">
        <v>505</v>
      </c>
      <c r="E170" s="2">
        <v>174.07480000000001</v>
      </c>
      <c r="F170" s="2">
        <v>69.755799999999994</v>
      </c>
      <c r="G170" s="2"/>
      <c r="H170" s="2">
        <v>120.13199999999999</v>
      </c>
      <c r="I170" s="2">
        <v>124.5</v>
      </c>
      <c r="J170" s="36">
        <f t="shared" si="22"/>
        <v>0.58065960776479209</v>
      </c>
      <c r="K170" s="36">
        <f t="shared" si="23"/>
        <v>0.56028755020080312</v>
      </c>
      <c r="L170" s="2">
        <v>3.6360003995604906E-2</v>
      </c>
      <c r="M170" s="2">
        <v>61.855000404357909</v>
      </c>
      <c r="N170" s="2">
        <v>49</v>
      </c>
      <c r="O170" s="94">
        <f t="shared" si="16"/>
        <v>0.5148919555518755</v>
      </c>
      <c r="P170" s="2">
        <v>47.5</v>
      </c>
      <c r="Q170" s="36">
        <f t="shared" si="17"/>
        <v>0.39539839509872476</v>
      </c>
      <c r="R170" s="2">
        <v>51.793999999999997</v>
      </c>
      <c r="S170" s="36">
        <f t="shared" si="18"/>
        <v>0.43114241001564946</v>
      </c>
      <c r="T170" s="2">
        <v>55.595999999999997</v>
      </c>
      <c r="U170" s="36">
        <f t="shared" si="19"/>
        <v>0.46279092997702526</v>
      </c>
      <c r="V170" s="2">
        <v>-43.578000000000003</v>
      </c>
      <c r="W170" s="2">
        <v>-6.375</v>
      </c>
      <c r="X170" s="36">
        <f t="shared" si="20"/>
        <v>-0.3627509739286785</v>
      </c>
      <c r="Y170" s="2">
        <v>-75.318597068339997</v>
      </c>
      <c r="Z170" s="2">
        <v>-51.5</v>
      </c>
      <c r="AA170" s="92">
        <f t="shared" si="21"/>
        <v>-0.62696531372440323</v>
      </c>
    </row>
    <row r="171" spans="1:27" x14ac:dyDescent="0.2">
      <c r="A171" s="2" t="s">
        <v>413</v>
      </c>
      <c r="B171" s="2" t="s">
        <v>413</v>
      </c>
      <c r="C171" s="1" t="s">
        <v>414</v>
      </c>
      <c r="D171" s="2" t="s">
        <v>505</v>
      </c>
      <c r="E171" s="2">
        <v>168.06610000000001</v>
      </c>
      <c r="F171" s="2">
        <v>151.4391</v>
      </c>
      <c r="G171" s="2"/>
      <c r="H171" s="2">
        <v>31.908999999999999</v>
      </c>
      <c r="I171" s="2">
        <v>38.61</v>
      </c>
      <c r="J171" s="36">
        <f t="shared" si="22"/>
        <v>4.7459682221316868</v>
      </c>
      <c r="K171" s="36">
        <f t="shared" si="23"/>
        <v>3.9222766122766122</v>
      </c>
      <c r="L171" s="2">
        <v>0.21000344730326859</v>
      </c>
      <c r="M171" s="2">
        <v>19.025000007629394</v>
      </c>
      <c r="N171" s="2">
        <v>70</v>
      </c>
      <c r="O171" s="94">
        <f t="shared" si="16"/>
        <v>0.59622677011593583</v>
      </c>
      <c r="P171" s="2">
        <v>9.8249999999999993</v>
      </c>
      <c r="Q171" s="36">
        <f t="shared" si="17"/>
        <v>0.30790686013350466</v>
      </c>
      <c r="R171" s="2">
        <v>15.551</v>
      </c>
      <c r="S171" s="36">
        <f t="shared" si="18"/>
        <v>0.48735466482810497</v>
      </c>
      <c r="T171" s="2">
        <v>7.2859999999999996</v>
      </c>
      <c r="U171" s="36">
        <f t="shared" si="19"/>
        <v>0.2283368328684697</v>
      </c>
      <c r="V171" s="2">
        <v>-12.440999999999999</v>
      </c>
      <c r="W171" s="2" t="s">
        <v>480</v>
      </c>
      <c r="X171" s="36">
        <f t="shared" si="20"/>
        <v>-0.38988999968660876</v>
      </c>
      <c r="Y171" s="2">
        <v>-20.875574530000002</v>
      </c>
      <c r="Z171" s="2">
        <v>-16.77</v>
      </c>
      <c r="AA171" s="92">
        <f t="shared" si="21"/>
        <v>-0.65422214829671888</v>
      </c>
    </row>
    <row r="172" spans="1:27" x14ac:dyDescent="0.2">
      <c r="B172" s="36"/>
      <c r="C172" s="36"/>
      <c r="D172" s="36"/>
      <c r="E172" s="36"/>
      <c r="F172" s="36"/>
      <c r="G172" s="36"/>
      <c r="H172" s="36"/>
      <c r="I172" s="36"/>
      <c r="J172" s="36" t="e">
        <f t="shared" si="22"/>
        <v>#DIV/0!</v>
      </c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x14ac:dyDescent="0.2">
      <c r="B173" s="1" t="s">
        <v>557</v>
      </c>
      <c r="C173" s="1" t="s">
        <v>754</v>
      </c>
      <c r="D173" s="1" t="s">
        <v>614</v>
      </c>
      <c r="E173" s="36">
        <v>13337.6859</v>
      </c>
      <c r="F173" s="36">
        <v>11763.517900000001</v>
      </c>
      <c r="G173" s="36"/>
      <c r="H173" s="36">
        <v>853.57299999999998</v>
      </c>
      <c r="I173" s="36">
        <v>1210.8910000000001</v>
      </c>
      <c r="J173" s="36">
        <f t="shared" si="22"/>
        <v>13.781501875059311</v>
      </c>
      <c r="K173" s="36">
        <f t="shared" si="23"/>
        <v>9.7147620223455284</v>
      </c>
      <c r="L173" s="44">
        <f t="shared" ref="L173:L202" si="24">(I173/H173)-1</f>
        <v>0.41861445945455178</v>
      </c>
      <c r="M173" s="114">
        <v>481.96899993896483</v>
      </c>
      <c r="N173" s="36">
        <v>56.483000000000004</v>
      </c>
      <c r="O173" s="94">
        <f t="shared" si="16"/>
        <v>0.56464883488461426</v>
      </c>
      <c r="P173" s="36">
        <v>135.99699999999999</v>
      </c>
      <c r="Q173" s="36">
        <f t="shared" si="17"/>
        <v>0.15932673596751537</v>
      </c>
      <c r="R173" s="36">
        <v>225.69399999999999</v>
      </c>
      <c r="S173" s="36">
        <f t="shared" si="18"/>
        <v>0.26441089397157597</v>
      </c>
      <c r="T173" s="36">
        <v>67.718999999999994</v>
      </c>
      <c r="U173" s="36">
        <f t="shared" ref="U173:U202" si="25">T173/H173</f>
        <v>7.9335920887844386E-2</v>
      </c>
      <c r="V173" s="36">
        <v>-41.38</v>
      </c>
      <c r="W173" s="36">
        <v>53.762999999999998</v>
      </c>
      <c r="X173" s="36">
        <f t="shared" si="20"/>
        <v>-4.8478571838612518E-2</v>
      </c>
      <c r="Y173" s="36">
        <v>-52.222000000000001</v>
      </c>
      <c r="Z173" s="36">
        <v>37.39</v>
      </c>
      <c r="AA173" s="92">
        <f t="shared" si="21"/>
        <v>-6.1180473140551542E-2</v>
      </c>
    </row>
    <row r="174" spans="1:27" x14ac:dyDescent="0.2">
      <c r="B174" s="1" t="s">
        <v>558</v>
      </c>
      <c r="C174" s="1" t="s">
        <v>755</v>
      </c>
      <c r="D174" s="1" t="s">
        <v>614</v>
      </c>
      <c r="E174" s="36">
        <v>3532.4050000000002</v>
      </c>
      <c r="F174" s="36">
        <v>3220.2809999999999</v>
      </c>
      <c r="G174" s="36"/>
      <c r="H174" s="36">
        <v>192.24099999999999</v>
      </c>
      <c r="I174" s="36">
        <v>271.53800000000001</v>
      </c>
      <c r="J174" s="36">
        <f t="shared" si="22"/>
        <v>16.751270540623491</v>
      </c>
      <c r="K174" s="36">
        <f t="shared" si="23"/>
        <v>11.859411942343245</v>
      </c>
      <c r="L174" s="44">
        <f t="shared" si="24"/>
        <v>0.41248745064788483</v>
      </c>
      <c r="M174" s="114">
        <v>138.52599877929688</v>
      </c>
      <c r="N174" s="36">
        <v>72.95</v>
      </c>
      <c r="O174" s="94">
        <f t="shared" si="16"/>
        <v>0.72058509256244452</v>
      </c>
      <c r="P174" s="36">
        <v>62.201999999999998</v>
      </c>
      <c r="Q174" s="36">
        <f t="shared" si="17"/>
        <v>0.32356261151367294</v>
      </c>
      <c r="R174" s="36">
        <v>109.95</v>
      </c>
      <c r="S174" s="36">
        <f t="shared" si="18"/>
        <v>0.57193834821916245</v>
      </c>
      <c r="T174" s="36">
        <v>36.774999999999999</v>
      </c>
      <c r="U174" s="36">
        <f t="shared" si="25"/>
        <v>0.19129634157125691</v>
      </c>
      <c r="V174" s="36">
        <v>-107.69300000000001</v>
      </c>
      <c r="W174" s="36">
        <v>-56.895000000000003</v>
      </c>
      <c r="X174" s="36">
        <f t="shared" si="20"/>
        <v>-0.5601978766236132</v>
      </c>
      <c r="Y174" s="36">
        <v>-111</v>
      </c>
      <c r="Z174" s="36">
        <v>-78.929000000000002</v>
      </c>
      <c r="AA174" s="92">
        <f t="shared" si="21"/>
        <v>-0.57740024240406573</v>
      </c>
    </row>
    <row r="175" spans="1:27" x14ac:dyDescent="0.2">
      <c r="B175" s="1" t="s">
        <v>145</v>
      </c>
      <c r="C175" s="1" t="s">
        <v>146</v>
      </c>
      <c r="D175" s="1" t="s">
        <v>505</v>
      </c>
      <c r="E175" s="36">
        <v>4098.0376999999999</v>
      </c>
      <c r="F175" s="36">
        <v>3799.4987000000001</v>
      </c>
      <c r="G175" s="36"/>
      <c r="H175" s="36">
        <v>190.17399999999998</v>
      </c>
      <c r="I175" s="36">
        <v>258.79000000000002</v>
      </c>
      <c r="J175" s="36">
        <f t="shared" si="22"/>
        <v>19.979064961561519</v>
      </c>
      <c r="K175" s="36">
        <f t="shared" si="23"/>
        <v>14.681783299200124</v>
      </c>
      <c r="L175" s="44">
        <f t="shared" si="24"/>
        <v>0.36080641938435365</v>
      </c>
      <c r="M175" s="114">
        <v>152.2989994506836</v>
      </c>
      <c r="N175" s="36">
        <v>80.317000000000007</v>
      </c>
      <c r="O175" s="94">
        <f t="shared" si="16"/>
        <v>0.80084028022065901</v>
      </c>
      <c r="P175" s="36">
        <v>39.378999999999998</v>
      </c>
      <c r="Q175" s="36">
        <f t="shared" si="17"/>
        <v>0.20706826380051954</v>
      </c>
      <c r="R175" s="36">
        <v>116.40900000000001</v>
      </c>
      <c r="S175" s="36">
        <f t="shared" si="18"/>
        <v>0.61211837580321193</v>
      </c>
      <c r="T175" s="36">
        <v>31.135000000000002</v>
      </c>
      <c r="U175" s="36">
        <f t="shared" si="25"/>
        <v>0.1637184893834068</v>
      </c>
      <c r="V175" s="36" t="s">
        <v>480</v>
      </c>
      <c r="W175" s="36">
        <v>-7.476</v>
      </c>
      <c r="X175" s="36" t="e">
        <f t="shared" si="20"/>
        <v>#VALUE!</v>
      </c>
      <c r="Y175" s="36">
        <v>-29.382999999999999</v>
      </c>
      <c r="Z175" s="36">
        <v>-14.838000000000001</v>
      </c>
      <c r="AA175" s="92">
        <f t="shared" si="21"/>
        <v>-0.1545058735684163</v>
      </c>
    </row>
    <row r="176" spans="1:27" x14ac:dyDescent="0.2">
      <c r="B176" s="1" t="s">
        <v>559</v>
      </c>
      <c r="C176" s="1" t="s">
        <v>756</v>
      </c>
      <c r="D176" s="1" t="s">
        <v>614</v>
      </c>
      <c r="E176" s="36">
        <v>6456.8224</v>
      </c>
      <c r="F176" s="36">
        <v>6079.7704000000003</v>
      </c>
      <c r="G176" s="36"/>
      <c r="H176" s="36">
        <v>492.64800000000002</v>
      </c>
      <c r="I176" s="36">
        <v>667.76099999999997</v>
      </c>
      <c r="J176" s="36">
        <f t="shared" si="22"/>
        <v>12.341002906740716</v>
      </c>
      <c r="K176" s="36">
        <f t="shared" si="23"/>
        <v>9.104710218176864</v>
      </c>
      <c r="L176" s="44">
        <f t="shared" si="24"/>
        <v>0.35545257465776769</v>
      </c>
      <c r="M176" s="114">
        <v>261.8499954833984</v>
      </c>
      <c r="N176" s="36">
        <v>54.591999999999999</v>
      </c>
      <c r="O176" s="94">
        <f t="shared" si="16"/>
        <v>0.5315153933100274</v>
      </c>
      <c r="P176" s="36">
        <v>120.73899999999999</v>
      </c>
      <c r="Q176" s="36">
        <f t="shared" si="17"/>
        <v>0.24508168103798247</v>
      </c>
      <c r="R176" s="36">
        <v>100.669</v>
      </c>
      <c r="S176" s="36">
        <f t="shared" si="18"/>
        <v>0.20434265439015278</v>
      </c>
      <c r="T176" s="36">
        <v>59.619</v>
      </c>
      <c r="U176" s="36">
        <f t="shared" si="25"/>
        <v>0.12101744044429287</v>
      </c>
      <c r="V176" s="36">
        <v>-68.85692307692301</v>
      </c>
      <c r="W176" s="36">
        <v>30.88</v>
      </c>
      <c r="X176" s="36">
        <f t="shared" si="20"/>
        <v>-0.13976900967206404</v>
      </c>
      <c r="Y176" s="36">
        <v>-90.092929999999996</v>
      </c>
      <c r="Z176" s="36">
        <v>10.531000000000001</v>
      </c>
      <c r="AA176" s="92">
        <f t="shared" si="21"/>
        <v>-0.1828748518211786</v>
      </c>
    </row>
    <row r="177" spans="2:27" x14ac:dyDescent="0.2">
      <c r="B177" s="1" t="s">
        <v>561</v>
      </c>
      <c r="C177" s="1" t="s">
        <v>757</v>
      </c>
      <c r="D177" s="1" t="s">
        <v>615</v>
      </c>
      <c r="E177" s="36">
        <v>1522.0586000000001</v>
      </c>
      <c r="F177" s="36">
        <v>2404.9515999999999</v>
      </c>
      <c r="G177" s="36"/>
      <c r="H177" s="36">
        <v>476.02700000000004</v>
      </c>
      <c r="I177" s="36">
        <v>635.75</v>
      </c>
      <c r="J177" s="36">
        <f t="shared" si="22"/>
        <v>5.0521327571755377</v>
      </c>
      <c r="K177" s="36">
        <f t="shared" si="23"/>
        <v>3.7828574125049155</v>
      </c>
      <c r="L177" s="44">
        <f t="shared" si="24"/>
        <v>0.33553348864665233</v>
      </c>
      <c r="M177" s="114">
        <v>327.95800305175783</v>
      </c>
      <c r="N177" s="36">
        <v>72</v>
      </c>
      <c r="O177" s="94">
        <f t="shared" si="16"/>
        <v>0.68894832236776027</v>
      </c>
      <c r="P177" s="36">
        <v>27.382999999999999</v>
      </c>
      <c r="Q177" s="36">
        <f t="shared" si="17"/>
        <v>5.7524048005680346E-2</v>
      </c>
      <c r="R177" s="36">
        <v>34.103000000000002</v>
      </c>
      <c r="S177" s="36">
        <f t="shared" si="18"/>
        <v>7.164089431901971E-2</v>
      </c>
      <c r="T177" s="36">
        <v>149.94800000000001</v>
      </c>
      <c r="U177" s="36">
        <f t="shared" si="25"/>
        <v>0.31499893913580529</v>
      </c>
      <c r="V177" s="36">
        <v>100.64099999999999</v>
      </c>
      <c r="W177" s="36">
        <v>195.3</v>
      </c>
      <c r="X177" s="36">
        <f t="shared" si="20"/>
        <v>0.21141868003285524</v>
      </c>
      <c r="Y177" s="36">
        <v>7.2179362649929981</v>
      </c>
      <c r="Z177" s="36">
        <v>52.832999999999998</v>
      </c>
      <c r="AA177" s="92">
        <f t="shared" si="21"/>
        <v>1.5162871570295377E-2</v>
      </c>
    </row>
    <row r="178" spans="2:27" x14ac:dyDescent="0.2">
      <c r="B178" s="1" t="s">
        <v>563</v>
      </c>
      <c r="C178" s="1" t="s">
        <v>758</v>
      </c>
      <c r="D178" s="1" t="s">
        <v>614</v>
      </c>
      <c r="E178" s="36">
        <v>4505.2147000000004</v>
      </c>
      <c r="F178" s="36">
        <v>4154.2816999999995</v>
      </c>
      <c r="G178" s="36"/>
      <c r="H178" s="36">
        <v>513.48300000000006</v>
      </c>
      <c r="I178" s="36">
        <v>674.78300000000002</v>
      </c>
      <c r="J178" s="36">
        <f t="shared" si="22"/>
        <v>8.0903977346864426</v>
      </c>
      <c r="K178" s="36">
        <f t="shared" si="23"/>
        <v>6.1564705986961723</v>
      </c>
      <c r="L178" s="44">
        <f t="shared" si="24"/>
        <v>0.31412919220305247</v>
      </c>
      <c r="M178" s="114">
        <v>418.44500848388674</v>
      </c>
      <c r="N178" s="36">
        <v>79.989000000000004</v>
      </c>
      <c r="O178" s="94">
        <f t="shared" si="16"/>
        <v>0.81491501857683057</v>
      </c>
      <c r="P178" s="36">
        <v>153.63499999999999</v>
      </c>
      <c r="Q178" s="36">
        <f t="shared" si="17"/>
        <v>0.29920172624994396</v>
      </c>
      <c r="R178" s="36">
        <v>204.435</v>
      </c>
      <c r="S178" s="36">
        <f t="shared" si="18"/>
        <v>0.39813392069455072</v>
      </c>
      <c r="T178" s="36">
        <v>48.186</v>
      </c>
      <c r="U178" s="36">
        <f t="shared" si="25"/>
        <v>9.3841470895823217E-2</v>
      </c>
      <c r="V178" s="36">
        <v>-27.757000000000005</v>
      </c>
      <c r="W178" s="36">
        <v>129.18800000000002</v>
      </c>
      <c r="X178" s="36">
        <f t="shared" si="20"/>
        <v>-5.4056317346436011E-2</v>
      </c>
      <c r="Y178" s="36">
        <v>-41.129518560316001</v>
      </c>
      <c r="Z178" s="36">
        <v>54.325000000000003</v>
      </c>
      <c r="AA178" s="92">
        <f t="shared" si="21"/>
        <v>-8.0099085189414249E-2</v>
      </c>
    </row>
    <row r="179" spans="2:27" x14ac:dyDescent="0.2">
      <c r="B179" s="1" t="s">
        <v>564</v>
      </c>
      <c r="C179" s="1" t="s">
        <v>759</v>
      </c>
      <c r="D179" s="1" t="s">
        <v>614</v>
      </c>
      <c r="E179" s="36">
        <v>5863.1256000000003</v>
      </c>
      <c r="F179" s="36">
        <v>5590.6315999999997</v>
      </c>
      <c r="G179" s="36"/>
      <c r="H179" s="36">
        <v>324.19499999999999</v>
      </c>
      <c r="I179" s="36">
        <v>424.09399999999999</v>
      </c>
      <c r="J179" s="36">
        <f t="shared" si="22"/>
        <v>17.244657073674794</v>
      </c>
      <c r="K179" s="36">
        <f t="shared" si="23"/>
        <v>13.182529344909383</v>
      </c>
      <c r="L179" s="44">
        <f t="shared" si="24"/>
        <v>0.30814478940144041</v>
      </c>
      <c r="M179" s="114">
        <v>228.25000210571289</v>
      </c>
      <c r="N179" s="36">
        <v>73.820000000000007</v>
      </c>
      <c r="O179" s="94">
        <f t="shared" si="16"/>
        <v>0.70405158039363003</v>
      </c>
      <c r="P179" s="36">
        <v>70.820999999999998</v>
      </c>
      <c r="Q179" s="36">
        <f t="shared" si="17"/>
        <v>0.21845185767824921</v>
      </c>
      <c r="R179" s="36">
        <v>172.97300000000001</v>
      </c>
      <c r="S179" s="36">
        <f t="shared" si="18"/>
        <v>0.53354616820123701</v>
      </c>
      <c r="T179" s="36">
        <v>51.802999999999997</v>
      </c>
      <c r="U179" s="36">
        <f t="shared" si="25"/>
        <v>0.15978963278273878</v>
      </c>
      <c r="V179" s="36">
        <v>-116.569</v>
      </c>
      <c r="W179" s="36">
        <v>-43.852000000000004</v>
      </c>
      <c r="X179" s="36">
        <f t="shared" si="20"/>
        <v>-0.35956445966162343</v>
      </c>
      <c r="Y179" s="36">
        <v>-123.625</v>
      </c>
      <c r="Z179" s="36">
        <v>-49.316000000000003</v>
      </c>
      <c r="AA179" s="92">
        <f t="shared" si="21"/>
        <v>-0.3813291383272413</v>
      </c>
    </row>
    <row r="180" spans="2:27" x14ac:dyDescent="0.2">
      <c r="B180" s="1" t="s">
        <v>570</v>
      </c>
      <c r="C180" s="1" t="s">
        <v>112</v>
      </c>
      <c r="D180" s="1" t="s">
        <v>495</v>
      </c>
      <c r="E180" s="36">
        <v>6280.0501000000004</v>
      </c>
      <c r="F180" s="36">
        <v>6010.1651000000002</v>
      </c>
      <c r="G180" s="36"/>
      <c r="H180" s="36">
        <v>602.31500000000005</v>
      </c>
      <c r="I180" s="36">
        <v>762.5</v>
      </c>
      <c r="J180" s="36">
        <f t="shared" si="22"/>
        <v>9.9784416791877995</v>
      </c>
      <c r="K180" s="36">
        <f t="shared" si="23"/>
        <v>7.882183737704918</v>
      </c>
      <c r="L180" s="44">
        <f t="shared" si="24"/>
        <v>0.26594888056913724</v>
      </c>
      <c r="M180" s="114">
        <v>444.96900311279296</v>
      </c>
      <c r="N180" s="36">
        <v>79.150000000000006</v>
      </c>
      <c r="O180" s="94">
        <f t="shared" si="16"/>
        <v>0.73876460508669539</v>
      </c>
      <c r="P180" s="36">
        <v>92.427999999999997</v>
      </c>
      <c r="Q180" s="36">
        <f t="shared" si="17"/>
        <v>0.15345458771573012</v>
      </c>
      <c r="R180" s="36">
        <v>277.93</v>
      </c>
      <c r="S180" s="36">
        <f t="shared" si="18"/>
        <v>0.46143629164141686</v>
      </c>
      <c r="T180" s="36">
        <v>81.525999999999996</v>
      </c>
      <c r="U180" s="36">
        <f t="shared" si="25"/>
        <v>0.13535442418003868</v>
      </c>
      <c r="V180" s="36" t="s">
        <v>480</v>
      </c>
      <c r="W180" s="36">
        <v>31.82</v>
      </c>
      <c r="X180" s="36" t="e">
        <f t="shared" si="20"/>
        <v>#VALUE!</v>
      </c>
      <c r="Y180" s="36">
        <v>-328.25799999999998</v>
      </c>
      <c r="Z180" s="36">
        <v>-4.5419999999999998</v>
      </c>
      <c r="AA180" s="92">
        <f t="shared" si="21"/>
        <v>-0.54499389854146074</v>
      </c>
    </row>
    <row r="181" spans="2:27" x14ac:dyDescent="0.2">
      <c r="B181" s="1" t="s">
        <v>577</v>
      </c>
      <c r="C181" s="1" t="s">
        <v>760</v>
      </c>
      <c r="D181" s="1" t="s">
        <v>614</v>
      </c>
      <c r="E181" s="36">
        <v>1110.2656999999999</v>
      </c>
      <c r="F181" s="36">
        <v>1234.2756999999999</v>
      </c>
      <c r="G181" s="36"/>
      <c r="H181" s="36">
        <v>265.089</v>
      </c>
      <c r="I181" s="36">
        <v>329.13800000000003</v>
      </c>
      <c r="J181" s="36">
        <f t="shared" si="22"/>
        <v>4.6560804107299809</v>
      </c>
      <c r="K181" s="36">
        <f t="shared" si="23"/>
        <v>3.750024913562092</v>
      </c>
      <c r="L181" s="44">
        <f t="shared" si="24"/>
        <v>0.24161319405935378</v>
      </c>
      <c r="M181" s="114">
        <v>189.59500091552735</v>
      </c>
      <c r="N181" s="36">
        <v>77.167000000000002</v>
      </c>
      <c r="O181" s="94">
        <f t="shared" si="16"/>
        <v>0.71521263015639036</v>
      </c>
      <c r="P181" s="36">
        <v>46.16</v>
      </c>
      <c r="Q181" s="36">
        <f t="shared" si="17"/>
        <v>0.17413019778263147</v>
      </c>
      <c r="R181" s="36">
        <v>90.921999999999997</v>
      </c>
      <c r="S181" s="36">
        <f t="shared" si="18"/>
        <v>0.34298669503449786</v>
      </c>
      <c r="T181" s="36">
        <v>43.331000000000003</v>
      </c>
      <c r="U181" s="36">
        <f t="shared" si="25"/>
        <v>0.16345831022788573</v>
      </c>
      <c r="V181" s="36">
        <v>35.430999999999997</v>
      </c>
      <c r="W181" s="36">
        <v>107.65</v>
      </c>
      <c r="X181" s="36">
        <f t="shared" si="20"/>
        <v>0.1336569982156936</v>
      </c>
      <c r="Y181" s="36">
        <v>-1.8899511748109996</v>
      </c>
      <c r="Z181" s="36">
        <v>62.367000000000004</v>
      </c>
      <c r="AA181" s="92">
        <f t="shared" si="21"/>
        <v>-7.1294967909305918E-3</v>
      </c>
    </row>
    <row r="182" spans="2:27" x14ac:dyDescent="0.2">
      <c r="B182" s="1" t="s">
        <v>587</v>
      </c>
      <c r="C182" s="1" t="s">
        <v>28</v>
      </c>
      <c r="D182" s="1" t="s">
        <v>506</v>
      </c>
      <c r="E182" s="36">
        <v>29017.264999999999</v>
      </c>
      <c r="F182" s="36">
        <v>28442.0455</v>
      </c>
      <c r="G182" s="36"/>
      <c r="H182" s="36">
        <v>2684.7350000000001</v>
      </c>
      <c r="I182" s="36">
        <v>1858.0640000000001</v>
      </c>
      <c r="J182" s="36">
        <f t="shared" si="22"/>
        <v>10.593986184856233</v>
      </c>
      <c r="K182" s="36">
        <f t="shared" si="23"/>
        <v>15.307355128779202</v>
      </c>
      <c r="L182" s="44">
        <f t="shared" si="24"/>
        <v>-0.30791530635239606</v>
      </c>
      <c r="M182" s="114">
        <v>1029.4319973144532</v>
      </c>
      <c r="N182" s="36">
        <v>75.245000000000005</v>
      </c>
      <c r="O182" s="94">
        <f t="shared" si="16"/>
        <v>0.38343896038694808</v>
      </c>
      <c r="P182" s="36">
        <v>321.88799999999998</v>
      </c>
      <c r="Q182" s="36">
        <f t="shared" si="17"/>
        <v>0.11989563215736375</v>
      </c>
      <c r="R182" s="36">
        <v>253.17</v>
      </c>
      <c r="S182" s="36">
        <f t="shared" si="18"/>
        <v>9.4299809850879129E-2</v>
      </c>
      <c r="T182" s="36">
        <v>250.553</v>
      </c>
      <c r="U182" s="36">
        <f t="shared" si="25"/>
        <v>9.3325039529041032E-2</v>
      </c>
      <c r="V182" s="36">
        <v>-3.8120000000000012</v>
      </c>
      <c r="W182" s="36">
        <v>303.834</v>
      </c>
      <c r="X182" s="36">
        <f t="shared" si="20"/>
        <v>-1.4198794294408949E-3</v>
      </c>
      <c r="Y182" s="36">
        <v>-55.131</v>
      </c>
      <c r="Z182" s="36">
        <v>298.54700000000003</v>
      </c>
      <c r="AA182" s="92">
        <f t="shared" si="21"/>
        <v>-2.0534987624476902E-2</v>
      </c>
    </row>
    <row r="183" spans="2:27" x14ac:dyDescent="0.2">
      <c r="B183" s="1" t="s">
        <v>588</v>
      </c>
      <c r="C183" s="1" t="s">
        <v>761</v>
      </c>
      <c r="D183" s="1" t="s">
        <v>615</v>
      </c>
      <c r="E183" s="36">
        <v>12502.9517</v>
      </c>
      <c r="F183" s="36">
        <v>11492.5267</v>
      </c>
      <c r="G183" s="36"/>
      <c r="H183" s="36">
        <v>766.22400000000005</v>
      </c>
      <c r="I183" s="36">
        <v>912.07100000000003</v>
      </c>
      <c r="J183" s="36">
        <f t="shared" si="22"/>
        <v>14.998912459019817</v>
      </c>
      <c r="K183" s="36">
        <f t="shared" si="23"/>
        <v>12.600473756977253</v>
      </c>
      <c r="L183" s="44">
        <f t="shared" si="24"/>
        <v>0.19034512100899992</v>
      </c>
      <c r="M183" s="114">
        <v>534.71100567626956</v>
      </c>
      <c r="N183" s="36">
        <v>73.03</v>
      </c>
      <c r="O183" s="94">
        <f t="shared" si="16"/>
        <v>0.69785207155645024</v>
      </c>
      <c r="P183" s="36">
        <v>132.05099999999999</v>
      </c>
      <c r="Q183" s="36">
        <f t="shared" si="17"/>
        <v>0.17233994236672301</v>
      </c>
      <c r="R183" s="36">
        <v>130.898</v>
      </c>
      <c r="S183" s="36">
        <f t="shared" si="18"/>
        <v>0.1708351604752657</v>
      </c>
      <c r="T183" s="36">
        <v>60.390999999999998</v>
      </c>
      <c r="U183" s="36">
        <f t="shared" si="25"/>
        <v>7.8816377456200792E-2</v>
      </c>
      <c r="V183" s="36">
        <v>188.203</v>
      </c>
      <c r="W183" s="36">
        <v>321.14800000000002</v>
      </c>
      <c r="X183" s="36">
        <f t="shared" si="20"/>
        <v>0.24562399507193719</v>
      </c>
      <c r="Y183" s="36">
        <v>162.85600955123999</v>
      </c>
      <c r="Z183" s="36">
        <v>247.148</v>
      </c>
      <c r="AA183" s="92">
        <f t="shared" si="21"/>
        <v>0.21254360285143767</v>
      </c>
    </row>
    <row r="184" spans="2:27" x14ac:dyDescent="0.2">
      <c r="B184" s="1" t="s">
        <v>590</v>
      </c>
      <c r="C184" s="1" t="s">
        <v>762</v>
      </c>
      <c r="D184" s="1" t="s">
        <v>615</v>
      </c>
      <c r="E184" s="36">
        <v>4212.5946999999996</v>
      </c>
      <c r="F184" s="36">
        <v>4083.6496999999999</v>
      </c>
      <c r="G184" s="36"/>
      <c r="H184" s="36">
        <v>609.726</v>
      </c>
      <c r="I184" s="36">
        <v>719.86699999999996</v>
      </c>
      <c r="J184" s="36">
        <f t="shared" si="22"/>
        <v>6.6975160973945673</v>
      </c>
      <c r="K184" s="36">
        <f t="shared" si="23"/>
        <v>5.6727835836341995</v>
      </c>
      <c r="L184" s="44">
        <f t="shared" si="24"/>
        <v>0.1806401563981197</v>
      </c>
      <c r="M184" s="114">
        <v>460.99100408935544</v>
      </c>
      <c r="N184" s="36">
        <v>75.713000000000008</v>
      </c>
      <c r="O184" s="94">
        <f t="shared" si="16"/>
        <v>0.75606256595479848</v>
      </c>
      <c r="P184" s="36">
        <v>138.56399999999999</v>
      </c>
      <c r="Q184" s="36">
        <f t="shared" si="17"/>
        <v>0.22725617736491471</v>
      </c>
      <c r="R184" s="36">
        <v>126.273</v>
      </c>
      <c r="S184" s="36">
        <f t="shared" si="18"/>
        <v>0.2070979423544346</v>
      </c>
      <c r="T184" s="36">
        <v>94.323999999999998</v>
      </c>
      <c r="U184" s="36">
        <f t="shared" si="25"/>
        <v>0.15469899594243972</v>
      </c>
      <c r="V184" s="36">
        <v>82.144000000000005</v>
      </c>
      <c r="W184" s="36">
        <v>175.67000000000002</v>
      </c>
      <c r="X184" s="36">
        <f t="shared" si="20"/>
        <v>0.13472280991789756</v>
      </c>
      <c r="Y184" s="36">
        <v>48.942264632863001</v>
      </c>
      <c r="Z184" s="36">
        <v>109.74000000000001</v>
      </c>
      <c r="AA184" s="92">
        <f t="shared" si="21"/>
        <v>8.0269276089363087E-2</v>
      </c>
    </row>
    <row r="185" spans="2:27" x14ac:dyDescent="0.2">
      <c r="B185" s="1" t="s">
        <v>596</v>
      </c>
      <c r="C185" s="1" t="s">
        <v>763</v>
      </c>
      <c r="D185" s="1" t="s">
        <v>616</v>
      </c>
      <c r="E185" s="36">
        <v>4187.5559999999996</v>
      </c>
      <c r="F185" s="36">
        <v>3802.556</v>
      </c>
      <c r="G185" s="36"/>
      <c r="H185" s="36">
        <v>2202</v>
      </c>
      <c r="I185" s="36">
        <v>2153.799</v>
      </c>
      <c r="J185" s="36">
        <f t="shared" si="22"/>
        <v>1.7268646684831972</v>
      </c>
      <c r="K185" s="36">
        <f t="shared" si="23"/>
        <v>1.7655110806533014</v>
      </c>
      <c r="L185" s="44">
        <f t="shared" si="24"/>
        <v>-2.1889645776566713E-2</v>
      </c>
      <c r="M185" s="114">
        <v>1035</v>
      </c>
      <c r="N185" s="36">
        <v>51.146000000000001</v>
      </c>
      <c r="O185" s="94">
        <f t="shared" si="16"/>
        <v>0.47002724795640327</v>
      </c>
      <c r="P185" s="36">
        <v>306</v>
      </c>
      <c r="Q185" s="36">
        <f t="shared" si="17"/>
        <v>0.13896457765667575</v>
      </c>
      <c r="R185" s="36" t="s">
        <v>480</v>
      </c>
      <c r="S185" s="36" t="e">
        <f t="shared" si="18"/>
        <v>#VALUE!</v>
      </c>
      <c r="T185" s="36" t="s">
        <v>480</v>
      </c>
      <c r="U185" s="36" t="e">
        <f t="shared" si="25"/>
        <v>#VALUE!</v>
      </c>
      <c r="V185" s="36">
        <v>220</v>
      </c>
      <c r="W185" s="36">
        <v>366.33</v>
      </c>
      <c r="X185" s="36">
        <f t="shared" si="20"/>
        <v>9.9909173478655772E-2</v>
      </c>
      <c r="Y185" s="36">
        <v>70.963692307692</v>
      </c>
      <c r="Z185" s="36">
        <v>171.05500000000001</v>
      </c>
      <c r="AA185" s="92">
        <f t="shared" si="21"/>
        <v>3.2226926570250683E-2</v>
      </c>
    </row>
    <row r="186" spans="2:27" x14ac:dyDescent="0.2">
      <c r="B186" s="1" t="s">
        <v>597</v>
      </c>
      <c r="C186" s="1" t="s">
        <v>764</v>
      </c>
      <c r="D186" s="1" t="s">
        <v>617</v>
      </c>
      <c r="E186" s="36">
        <v>529.0883</v>
      </c>
      <c r="F186" s="36">
        <v>498.00700000000001</v>
      </c>
      <c r="G186" s="36"/>
      <c r="H186" s="36">
        <v>45.913776851069429</v>
      </c>
      <c r="I186" s="36">
        <v>104.675</v>
      </c>
      <c r="J186" s="36">
        <f t="shared" si="22"/>
        <v>10.846570118058157</v>
      </c>
      <c r="K186" s="36">
        <f t="shared" si="23"/>
        <v>4.7576498686410318</v>
      </c>
      <c r="L186" s="44">
        <f t="shared" si="24"/>
        <v>1.2798168039962041</v>
      </c>
      <c r="M186" s="114">
        <v>32.362014866124603</v>
      </c>
      <c r="N186" s="36">
        <v>61.2</v>
      </c>
      <c r="O186" s="94">
        <f t="shared" si="16"/>
        <v>0.70484323193662135</v>
      </c>
      <c r="P186" s="36">
        <v>11.413988746902495</v>
      </c>
      <c r="Q186" s="36">
        <f t="shared" si="17"/>
        <v>0.24859616284510996</v>
      </c>
      <c r="R186" s="36">
        <v>8.1589877207270067</v>
      </c>
      <c r="S186" s="36">
        <f t="shared" si="18"/>
        <v>0.17770238652316328</v>
      </c>
      <c r="T186" s="36">
        <v>9.0291365099026333</v>
      </c>
      <c r="U186" s="36">
        <f t="shared" si="25"/>
        <v>0.19665418811417876</v>
      </c>
      <c r="V186" s="36">
        <v>12.963605572070199</v>
      </c>
      <c r="W186" s="36">
        <v>36.387</v>
      </c>
      <c r="X186" s="36">
        <f t="shared" si="20"/>
        <v>0.28234674777725782</v>
      </c>
      <c r="Y186" s="36">
        <v>5.1382688847482347</v>
      </c>
      <c r="Z186" s="36">
        <v>22.562999999999999</v>
      </c>
      <c r="AA186" s="92">
        <f t="shared" si="21"/>
        <v>0.111911265793168</v>
      </c>
    </row>
    <row r="187" spans="2:27" x14ac:dyDescent="0.2">
      <c r="B187" s="1" t="s">
        <v>598</v>
      </c>
      <c r="C187" s="1" t="s">
        <v>765</v>
      </c>
      <c r="D187" s="1" t="s">
        <v>617</v>
      </c>
      <c r="E187" s="36">
        <v>12918.899100000001</v>
      </c>
      <c r="F187" s="36">
        <v>11310.248799999999</v>
      </c>
      <c r="G187" s="36"/>
      <c r="H187" s="36">
        <v>1762.6579999999999</v>
      </c>
      <c r="I187" s="36">
        <v>3002.8670000000002</v>
      </c>
      <c r="J187" s="36">
        <f t="shared" si="22"/>
        <v>6.4165872222518496</v>
      </c>
      <c r="K187" s="36">
        <f t="shared" si="23"/>
        <v>3.766483430668091</v>
      </c>
      <c r="L187" s="44">
        <f t="shared" si="24"/>
        <v>0.70360160621062073</v>
      </c>
      <c r="M187" s="114">
        <v>927.55099047851559</v>
      </c>
      <c r="N187" s="36">
        <v>59.75</v>
      </c>
      <c r="O187" s="94">
        <f t="shared" si="16"/>
        <v>0.52622289206330197</v>
      </c>
      <c r="P187" s="36">
        <v>196.37299999999999</v>
      </c>
      <c r="Q187" s="36">
        <f t="shared" si="17"/>
        <v>0.11140731781207699</v>
      </c>
      <c r="R187" s="36">
        <v>256.09199999999998</v>
      </c>
      <c r="S187" s="36">
        <f t="shared" si="18"/>
        <v>0.14528740118616318</v>
      </c>
      <c r="T187" s="36">
        <v>247.828</v>
      </c>
      <c r="U187" s="36">
        <f t="shared" si="25"/>
        <v>0.14059902715104122</v>
      </c>
      <c r="V187" s="36">
        <v>287.15600000000006</v>
      </c>
      <c r="W187" s="36">
        <v>789.154</v>
      </c>
      <c r="X187" s="36">
        <f t="shared" si="20"/>
        <v>0.16291078586997595</v>
      </c>
      <c r="Y187" s="36">
        <v>192.85892999999999</v>
      </c>
      <c r="Z187" s="36">
        <v>621.00700000000006</v>
      </c>
      <c r="AA187" s="92">
        <f t="shared" si="21"/>
        <v>0.10941369794934695</v>
      </c>
    </row>
    <row r="188" spans="2:27" x14ac:dyDescent="0.2">
      <c r="B188" s="1" t="s">
        <v>599</v>
      </c>
      <c r="C188" s="1" t="s">
        <v>766</v>
      </c>
      <c r="D188" s="1" t="s">
        <v>495</v>
      </c>
      <c r="E188" s="36">
        <v>5240.2406000000001</v>
      </c>
      <c r="F188" s="36">
        <v>5116.1342000000004</v>
      </c>
      <c r="G188" s="36"/>
      <c r="H188" s="36">
        <v>662.16275290332658</v>
      </c>
      <c r="I188" s="36">
        <v>964.04100000000005</v>
      </c>
      <c r="J188" s="36">
        <f t="shared" si="22"/>
        <v>7.7263998579922211</v>
      </c>
      <c r="K188" s="36">
        <f t="shared" si="23"/>
        <v>5.3069674422560871</v>
      </c>
      <c r="L188" s="44">
        <f t="shared" si="24"/>
        <v>0.4558973541973701</v>
      </c>
      <c r="M188" s="114">
        <v>462.07363936766961</v>
      </c>
      <c r="N188" s="36">
        <v>75.2</v>
      </c>
      <c r="O188" s="94">
        <f t="shared" si="16"/>
        <v>0.69782487363062351</v>
      </c>
      <c r="P188" s="36">
        <v>154.31598291557478</v>
      </c>
      <c r="Q188" s="36">
        <f t="shared" si="17"/>
        <v>0.23304841934850473</v>
      </c>
      <c r="R188" s="36">
        <v>169.76960474098371</v>
      </c>
      <c r="S188" s="36">
        <f t="shared" si="18"/>
        <v>0.2563865212843971</v>
      </c>
      <c r="T188" s="36">
        <v>72.929738302088708</v>
      </c>
      <c r="U188" s="36">
        <f t="shared" si="25"/>
        <v>0.11013869019711563</v>
      </c>
      <c r="V188" s="36">
        <v>163.30981038419148</v>
      </c>
      <c r="W188" s="36">
        <v>231.39099999999999</v>
      </c>
      <c r="X188" s="36">
        <f t="shared" si="20"/>
        <v>0.24663092218361932</v>
      </c>
      <c r="Y188" s="36">
        <v>77.683937329779184</v>
      </c>
      <c r="Z188" s="36">
        <v>154.88400000000001</v>
      </c>
      <c r="AA188" s="92">
        <f t="shared" si="21"/>
        <v>0.11731849456823912</v>
      </c>
    </row>
    <row r="189" spans="2:27" x14ac:dyDescent="0.2">
      <c r="B189" s="1" t="s">
        <v>600</v>
      </c>
      <c r="C189" s="1" t="s">
        <v>767</v>
      </c>
      <c r="D189" s="1" t="s">
        <v>615</v>
      </c>
      <c r="E189" s="36">
        <v>1793.5098</v>
      </c>
      <c r="F189" s="36">
        <v>1670.4738</v>
      </c>
      <c r="G189" s="36"/>
      <c r="H189" s="36">
        <v>505.65300000000002</v>
      </c>
      <c r="I189" s="36">
        <v>700.99199999999996</v>
      </c>
      <c r="J189" s="36">
        <f t="shared" si="22"/>
        <v>3.3035971308387371</v>
      </c>
      <c r="K189" s="36">
        <f t="shared" si="23"/>
        <v>2.3830140714872639</v>
      </c>
      <c r="L189" s="44">
        <f t="shared" si="24"/>
        <v>0.38631037490136499</v>
      </c>
      <c r="M189" s="114">
        <v>233.04500000000002</v>
      </c>
      <c r="N189" s="36">
        <v>46.325000000000003</v>
      </c>
      <c r="O189" s="94">
        <f t="shared" si="16"/>
        <v>0.46087929864946914</v>
      </c>
      <c r="P189" s="36">
        <v>17.2</v>
      </c>
      <c r="Q189" s="36">
        <f t="shared" si="17"/>
        <v>3.4015421642905309E-2</v>
      </c>
      <c r="R189" s="36" t="s">
        <v>480</v>
      </c>
      <c r="S189" s="36" t="e">
        <f t="shared" si="18"/>
        <v>#VALUE!</v>
      </c>
      <c r="T189" s="36" t="s">
        <v>480</v>
      </c>
      <c r="U189" s="36" t="e">
        <f t="shared" si="25"/>
        <v>#VALUE!</v>
      </c>
      <c r="V189" s="36">
        <v>12.508000000000003</v>
      </c>
      <c r="W189" s="36">
        <v>35.655999999999999</v>
      </c>
      <c r="X189" s="36">
        <f t="shared" si="20"/>
        <v>2.4736331041247658E-2</v>
      </c>
      <c r="Y189" s="36">
        <v>-25.145819318402001</v>
      </c>
      <c r="Z189" s="36">
        <v>1.286</v>
      </c>
      <c r="AA189" s="92">
        <f t="shared" si="21"/>
        <v>-4.9729398062311504E-2</v>
      </c>
    </row>
    <row r="190" spans="2:27" x14ac:dyDescent="0.2">
      <c r="B190" s="1" t="s">
        <v>601</v>
      </c>
      <c r="C190" s="1" t="s">
        <v>768</v>
      </c>
      <c r="D190" s="1" t="s">
        <v>505</v>
      </c>
      <c r="E190" s="36">
        <v>1445.5060000000001</v>
      </c>
      <c r="F190" s="36">
        <v>1375.1850999999999</v>
      </c>
      <c r="G190" s="36"/>
      <c r="H190" s="36">
        <v>50.944830456625908</v>
      </c>
      <c r="I190" s="36">
        <v>68.814000000000007</v>
      </c>
      <c r="J190" s="36">
        <f t="shared" si="22"/>
        <v>26.993614222954839</v>
      </c>
      <c r="K190" s="36">
        <f t="shared" si="23"/>
        <v>19.984088993518757</v>
      </c>
      <c r="L190" s="44">
        <f t="shared" si="24"/>
        <v>0.35075530496833807</v>
      </c>
      <c r="M190" s="114">
        <v>50.927435366140706</v>
      </c>
      <c r="N190" s="36">
        <v>99.9</v>
      </c>
      <c r="O190" s="94">
        <f t="shared" si="16"/>
        <v>0.99965855042937057</v>
      </c>
      <c r="P190" s="36">
        <v>0</v>
      </c>
      <c r="Q190" s="36">
        <f t="shared" si="17"/>
        <v>0</v>
      </c>
      <c r="R190" s="36" t="s">
        <v>480</v>
      </c>
      <c r="S190" s="36" t="e">
        <f t="shared" si="18"/>
        <v>#VALUE!</v>
      </c>
      <c r="T190" s="36" t="s">
        <v>480</v>
      </c>
      <c r="U190" s="36" t="e">
        <f t="shared" si="25"/>
        <v>#VALUE!</v>
      </c>
      <c r="V190" s="36">
        <v>-15.660510996069489</v>
      </c>
      <c r="W190" s="36">
        <v>-24.952000000000002</v>
      </c>
      <c r="X190" s="36">
        <f t="shared" si="20"/>
        <v>-0.30740137626726904</v>
      </c>
      <c r="Y190" s="36">
        <v>-16.377704596026192</v>
      </c>
      <c r="Z190" s="36">
        <v>-24.887</v>
      </c>
      <c r="AA190" s="92">
        <f t="shared" si="21"/>
        <v>-0.32147922466775231</v>
      </c>
    </row>
    <row r="191" spans="2:27" x14ac:dyDescent="0.2">
      <c r="B191" s="1" t="s">
        <v>602</v>
      </c>
      <c r="C191" s="1" t="s">
        <v>769</v>
      </c>
      <c r="D191" s="1" t="s">
        <v>617</v>
      </c>
      <c r="E191" s="36">
        <v>10521.658299999999</v>
      </c>
      <c r="F191" s="36">
        <v>11136.6034</v>
      </c>
      <c r="G191" s="36"/>
      <c r="H191" s="36">
        <v>2027.4701488016447</v>
      </c>
      <c r="I191" s="36">
        <v>2646.6010000000001</v>
      </c>
      <c r="J191" s="36">
        <f t="shared" si="22"/>
        <v>5.4928569017809679</v>
      </c>
      <c r="K191" s="36">
        <f t="shared" si="23"/>
        <v>4.2078890622349192</v>
      </c>
      <c r="L191" s="44">
        <f t="shared" si="24"/>
        <v>0.30537113040322628</v>
      </c>
      <c r="M191" s="114">
        <v>1679.9929314420062</v>
      </c>
      <c r="N191" s="36">
        <v>84.125</v>
      </c>
      <c r="O191" s="94">
        <f t="shared" si="16"/>
        <v>0.82861537193777279</v>
      </c>
      <c r="P191" s="36">
        <v>808.46222965286324</v>
      </c>
      <c r="Q191" s="36">
        <f t="shared" si="17"/>
        <v>0.39875419627298209</v>
      </c>
      <c r="R191" s="36">
        <v>397.17667897950406</v>
      </c>
      <c r="S191" s="36">
        <f t="shared" si="18"/>
        <v>0.19589767041169956</v>
      </c>
      <c r="T191" s="36">
        <v>169.33572698676082</v>
      </c>
      <c r="U191" s="36">
        <f t="shared" si="25"/>
        <v>8.3520700458573113E-2</v>
      </c>
      <c r="V191" s="36">
        <v>942.26823079258611</v>
      </c>
      <c r="W191" s="36">
        <v>1179.587</v>
      </c>
      <c r="X191" s="36">
        <f t="shared" si="20"/>
        <v>0.46475072954811325</v>
      </c>
      <c r="Y191" s="36">
        <v>205.69174478129477</v>
      </c>
      <c r="Z191" s="36">
        <v>402.25299999999999</v>
      </c>
      <c r="AA191" s="92">
        <f t="shared" si="21"/>
        <v>0.10145241590998064</v>
      </c>
    </row>
    <row r="192" spans="2:27" x14ac:dyDescent="0.2">
      <c r="B192" s="1" t="s">
        <v>603</v>
      </c>
      <c r="C192" s="1" t="s">
        <v>770</v>
      </c>
      <c r="D192" s="1" t="s">
        <v>615</v>
      </c>
      <c r="E192" s="36">
        <v>1496.2534000000001</v>
      </c>
      <c r="F192" s="36">
        <v>1498.6233999999999</v>
      </c>
      <c r="G192" s="36"/>
      <c r="H192" s="36">
        <v>169.74299999999999</v>
      </c>
      <c r="I192" s="36">
        <v>217.958</v>
      </c>
      <c r="J192" s="36">
        <f t="shared" si="22"/>
        <v>8.8287788008931152</v>
      </c>
      <c r="K192" s="36">
        <f t="shared" si="23"/>
        <v>6.8757439506693947</v>
      </c>
      <c r="L192" s="44">
        <f t="shared" si="24"/>
        <v>0.2840470593780009</v>
      </c>
      <c r="M192" s="114">
        <v>52.637000358581545</v>
      </c>
      <c r="N192" s="36">
        <v>34.075000000000003</v>
      </c>
      <c r="O192" s="94">
        <f t="shared" si="16"/>
        <v>0.3100982094023409</v>
      </c>
      <c r="P192" s="36">
        <v>5.6280000000000001</v>
      </c>
      <c r="Q192" s="36">
        <f t="shared" si="17"/>
        <v>3.3156006433254982E-2</v>
      </c>
      <c r="R192" s="36">
        <v>5.5419999999999998</v>
      </c>
      <c r="S192" s="36">
        <f t="shared" si="18"/>
        <v>3.2649358147316829E-2</v>
      </c>
      <c r="T192" s="36">
        <v>21.181000000000001</v>
      </c>
      <c r="U192" s="36">
        <f t="shared" si="25"/>
        <v>0.12478275981925618</v>
      </c>
      <c r="V192" s="36">
        <v>17.134</v>
      </c>
      <c r="W192" s="36">
        <v>36.538000000000004</v>
      </c>
      <c r="X192" s="36">
        <f t="shared" si="20"/>
        <v>0.10094083408446888</v>
      </c>
      <c r="Y192" s="36">
        <v>8.8915167711629994</v>
      </c>
      <c r="Z192" s="36">
        <v>19.253</v>
      </c>
      <c r="AA192" s="92">
        <f t="shared" si="21"/>
        <v>5.2382229436047437E-2</v>
      </c>
    </row>
    <row r="193" spans="2:27" x14ac:dyDescent="0.2">
      <c r="B193" s="1" t="s">
        <v>604</v>
      </c>
      <c r="C193" s="1" t="s">
        <v>771</v>
      </c>
      <c r="D193" s="1" t="s">
        <v>617</v>
      </c>
      <c r="E193" s="36">
        <v>813.54549999999995</v>
      </c>
      <c r="F193" s="36">
        <v>751.91750000000002</v>
      </c>
      <c r="G193" s="36"/>
      <c r="H193" s="36">
        <v>332.99599999999998</v>
      </c>
      <c r="I193" s="36">
        <v>392.42</v>
      </c>
      <c r="J193" s="36">
        <f t="shared" si="22"/>
        <v>2.2580376340856949</v>
      </c>
      <c r="K193" s="36">
        <f t="shared" si="23"/>
        <v>1.9161039192701697</v>
      </c>
      <c r="L193" s="44">
        <f t="shared" si="24"/>
        <v>0.17845259402515357</v>
      </c>
      <c r="M193" s="114">
        <v>180.10199858093262</v>
      </c>
      <c r="N193" s="36">
        <v>65.22</v>
      </c>
      <c r="O193" s="94">
        <f t="shared" si="16"/>
        <v>0.54085333932219193</v>
      </c>
      <c r="P193" s="36">
        <v>92.42</v>
      </c>
      <c r="Q193" s="36">
        <f t="shared" si="17"/>
        <v>0.27754087136181815</v>
      </c>
      <c r="R193" s="36">
        <v>104.35599999999999</v>
      </c>
      <c r="S193" s="36">
        <f t="shared" si="18"/>
        <v>0.31338514576751675</v>
      </c>
      <c r="T193" s="36">
        <v>34.424999999999997</v>
      </c>
      <c r="U193" s="36">
        <f t="shared" si="25"/>
        <v>0.10337962017561772</v>
      </c>
      <c r="V193" s="36">
        <v>-42.642000000000003</v>
      </c>
      <c r="W193" s="36">
        <v>44.050000000000004</v>
      </c>
      <c r="X193" s="36">
        <f t="shared" si="20"/>
        <v>-0.1280555922593665</v>
      </c>
      <c r="Y193" s="36">
        <v>-26.043469999999999</v>
      </c>
      <c r="Z193" s="36">
        <v>42.425000000000004</v>
      </c>
      <c r="AA193" s="92">
        <f t="shared" si="21"/>
        <v>-7.820955807276965E-2</v>
      </c>
    </row>
    <row r="194" spans="2:27" x14ac:dyDescent="0.2">
      <c r="B194" s="1" t="s">
        <v>605</v>
      </c>
      <c r="C194" s="1" t="s">
        <v>772</v>
      </c>
      <c r="D194" s="1" t="s">
        <v>615</v>
      </c>
      <c r="E194" s="36">
        <v>928.77229999999997</v>
      </c>
      <c r="F194" s="36">
        <v>877.18060000000003</v>
      </c>
      <c r="G194" s="36"/>
      <c r="H194" s="36">
        <v>67.067000000000007</v>
      </c>
      <c r="I194" s="36">
        <v>79</v>
      </c>
      <c r="J194" s="36">
        <f t="shared" si="22"/>
        <v>13.079168592601427</v>
      </c>
      <c r="K194" s="36">
        <f t="shared" si="23"/>
        <v>11.103551898734178</v>
      </c>
      <c r="L194" s="44">
        <f t="shared" si="24"/>
        <v>0.1779265510608794</v>
      </c>
      <c r="M194" s="114">
        <v>63.660000076293947</v>
      </c>
      <c r="N194" s="36">
        <v>94</v>
      </c>
      <c r="O194" s="94">
        <f t="shared" si="16"/>
        <v>0.94920005481524361</v>
      </c>
      <c r="P194" s="36">
        <v>13.173999999999999</v>
      </c>
      <c r="Q194" s="36">
        <f t="shared" si="17"/>
        <v>0.19643043523640535</v>
      </c>
      <c r="R194" s="36">
        <v>8.2569999999999997</v>
      </c>
      <c r="S194" s="36">
        <f t="shared" si="18"/>
        <v>0.12311569027986936</v>
      </c>
      <c r="T194" s="36">
        <v>8.7360000000000007</v>
      </c>
      <c r="U194" s="36">
        <f t="shared" si="25"/>
        <v>0.13025780189959293</v>
      </c>
      <c r="V194" s="36">
        <v>20.859000000000002</v>
      </c>
      <c r="W194" s="36">
        <v>25.6</v>
      </c>
      <c r="X194" s="36">
        <f t="shared" si="20"/>
        <v>0.31101734086808713</v>
      </c>
      <c r="Y194" s="36">
        <v>15.805099999999999</v>
      </c>
      <c r="Z194" s="36">
        <v>17.850000000000001</v>
      </c>
      <c r="AA194" s="92">
        <f t="shared" si="21"/>
        <v>0.23566135357180129</v>
      </c>
    </row>
    <row r="195" spans="2:27" x14ac:dyDescent="0.2">
      <c r="B195" s="1" t="s">
        <v>606</v>
      </c>
      <c r="C195" s="1" t="s">
        <v>773</v>
      </c>
      <c r="D195" s="1" t="s">
        <v>615</v>
      </c>
      <c r="E195" s="36">
        <v>2278.6583999999998</v>
      </c>
      <c r="F195" s="36">
        <v>4269.3923999999997</v>
      </c>
      <c r="G195" s="36"/>
      <c r="H195" s="36">
        <v>2006.2450000000001</v>
      </c>
      <c r="I195" s="36">
        <v>2239.0819999999999</v>
      </c>
      <c r="J195" s="36">
        <f t="shared" si="22"/>
        <v>2.1280513596295565</v>
      </c>
      <c r="K195" s="36">
        <f t="shared" si="23"/>
        <v>1.9067601811813948</v>
      </c>
      <c r="L195" s="44">
        <f t="shared" si="24"/>
        <v>0.11605611478159439</v>
      </c>
      <c r="M195" s="114">
        <v>861.35701245117184</v>
      </c>
      <c r="N195" s="36">
        <v>47.988</v>
      </c>
      <c r="O195" s="94">
        <f t="shared" si="16"/>
        <v>0.4293378986370916</v>
      </c>
      <c r="P195" s="36">
        <v>220.21899999999999</v>
      </c>
      <c r="Q195" s="36">
        <f t="shared" si="17"/>
        <v>0.10976675331278084</v>
      </c>
      <c r="R195" s="36" t="s">
        <v>480</v>
      </c>
      <c r="S195" s="36" t="e">
        <f t="shared" si="18"/>
        <v>#VALUE!</v>
      </c>
      <c r="T195" s="36" t="s">
        <v>480</v>
      </c>
      <c r="U195" s="36" t="e">
        <f t="shared" si="25"/>
        <v>#VALUE!</v>
      </c>
      <c r="V195" s="36">
        <v>376.78800000000001</v>
      </c>
      <c r="W195" s="36">
        <v>448.07800000000003</v>
      </c>
      <c r="X195" s="36">
        <f t="shared" si="20"/>
        <v>0.18780757085998967</v>
      </c>
      <c r="Y195" s="36">
        <v>-22.321651615104003</v>
      </c>
      <c r="Z195" s="36">
        <v>140.678</v>
      </c>
      <c r="AA195" s="92">
        <f t="shared" si="21"/>
        <v>-1.112608460836239E-2</v>
      </c>
    </row>
    <row r="196" spans="2:27" x14ac:dyDescent="0.2">
      <c r="B196" s="1" t="s">
        <v>607</v>
      </c>
      <c r="C196" s="1" t="s">
        <v>774</v>
      </c>
      <c r="D196" s="1" t="s">
        <v>617</v>
      </c>
      <c r="E196" s="36">
        <v>29835.610499999999</v>
      </c>
      <c r="F196" s="36">
        <v>25857.610499999999</v>
      </c>
      <c r="G196" s="36"/>
      <c r="H196" s="36">
        <v>4838</v>
      </c>
      <c r="I196" s="36">
        <v>5394.9750000000004</v>
      </c>
      <c r="J196" s="36">
        <f t="shared" si="22"/>
        <v>5.3446900578751544</v>
      </c>
      <c r="K196" s="36">
        <f t="shared" si="23"/>
        <v>4.7929064546174907</v>
      </c>
      <c r="L196" s="44">
        <f t="shared" si="24"/>
        <v>0.11512505167424569</v>
      </c>
      <c r="M196" s="114">
        <v>3503</v>
      </c>
      <c r="N196" s="36">
        <v>68.194000000000003</v>
      </c>
      <c r="O196" s="94">
        <f t="shared" si="16"/>
        <v>0.72405952873088053</v>
      </c>
      <c r="P196" s="36">
        <v>1320</v>
      </c>
      <c r="Q196" s="36">
        <f t="shared" si="17"/>
        <v>0.27284001653575857</v>
      </c>
      <c r="R196" s="36">
        <v>641</v>
      </c>
      <c r="S196" s="36">
        <f t="shared" si="18"/>
        <v>0.13249276560562215</v>
      </c>
      <c r="T196" s="36">
        <v>469</v>
      </c>
      <c r="U196" s="36">
        <f t="shared" si="25"/>
        <v>9.6940884663083912E-2</v>
      </c>
      <c r="V196" s="36">
        <v>1151</v>
      </c>
      <c r="W196" s="36">
        <v>2024.567</v>
      </c>
      <c r="X196" s="36">
        <f t="shared" si="20"/>
        <v>0.23790822653989252</v>
      </c>
      <c r="Y196" s="36">
        <v>881.07999999999993</v>
      </c>
      <c r="Z196" s="36">
        <v>1497.5920000000001</v>
      </c>
      <c r="AA196" s="92">
        <f t="shared" si="21"/>
        <v>0.18211657709797435</v>
      </c>
    </row>
    <row r="197" spans="2:27" x14ac:dyDescent="0.2">
      <c r="B197" s="1" t="s">
        <v>608</v>
      </c>
      <c r="C197" s="1" t="s">
        <v>775</v>
      </c>
      <c r="D197" s="1" t="s">
        <v>617</v>
      </c>
      <c r="E197" s="36">
        <v>3285.8933999999999</v>
      </c>
      <c r="F197" s="36">
        <v>2858.7084</v>
      </c>
      <c r="G197" s="36"/>
      <c r="H197" s="36">
        <v>883.15200000000004</v>
      </c>
      <c r="I197" s="36">
        <v>981.11099999999999</v>
      </c>
      <c r="J197" s="36">
        <f t="shared" si="22"/>
        <v>3.2369381488124351</v>
      </c>
      <c r="K197" s="36">
        <f t="shared" si="23"/>
        <v>2.9137461510471292</v>
      </c>
      <c r="L197" s="44">
        <f t="shared" si="24"/>
        <v>0.11091975107342789</v>
      </c>
      <c r="M197" s="114">
        <v>610.00600537109381</v>
      </c>
      <c r="N197" s="36">
        <v>70.8</v>
      </c>
      <c r="O197" s="94">
        <f t="shared" ref="O197:O202" si="26">M197/H197</f>
        <v>0.69071462825322683</v>
      </c>
      <c r="P197" s="36">
        <v>256.012</v>
      </c>
      <c r="Q197" s="36">
        <f t="shared" ref="Q197:Q202" si="27">P197/H197</f>
        <v>0.28988441400800768</v>
      </c>
      <c r="R197" s="36">
        <v>212.03</v>
      </c>
      <c r="S197" s="36">
        <f t="shared" ref="S197:S202" si="28">R197/H197</f>
        <v>0.24008324727793176</v>
      </c>
      <c r="T197" s="36">
        <v>108.65300000000001</v>
      </c>
      <c r="U197" s="36">
        <f t="shared" si="25"/>
        <v>0.12302865191948838</v>
      </c>
      <c r="V197" s="36">
        <v>82.168000000000006</v>
      </c>
      <c r="W197" s="36">
        <v>197.02500000000001</v>
      </c>
      <c r="X197" s="36">
        <f t="shared" ref="X197:X202" si="29">V197/H197</f>
        <v>9.3039476783158506E-2</v>
      </c>
      <c r="Y197" s="36">
        <v>49.854209999999995</v>
      </c>
      <c r="Z197" s="36">
        <v>133.667</v>
      </c>
      <c r="AA197" s="92">
        <f t="shared" ref="AA197:AA202" si="30">Y197/H197</f>
        <v>5.6450316593293103E-2</v>
      </c>
    </row>
    <row r="198" spans="2:27" x14ac:dyDescent="0.2">
      <c r="B198" s="1" t="s">
        <v>609</v>
      </c>
      <c r="C198" s="1" t="s">
        <v>776</v>
      </c>
      <c r="D198" s="1" t="s">
        <v>615</v>
      </c>
      <c r="E198" s="36">
        <v>2413.9250999999999</v>
      </c>
      <c r="F198" s="36">
        <v>2570.2040999999999</v>
      </c>
      <c r="G198" s="36"/>
      <c r="H198" s="36">
        <v>756.01800000000003</v>
      </c>
      <c r="I198" s="36">
        <v>833.2</v>
      </c>
      <c r="J198" s="36">
        <f t="shared" ref="J198:J202" si="31">F198/H198</f>
        <v>3.3996599287318552</v>
      </c>
      <c r="K198" s="36">
        <f t="shared" ref="K198:K202" si="32">F198/I198</f>
        <v>3.0847384781565048</v>
      </c>
      <c r="L198" s="44">
        <f t="shared" si="24"/>
        <v>0.10209016187445275</v>
      </c>
      <c r="M198" s="114">
        <v>351.15899945068361</v>
      </c>
      <c r="N198" s="36">
        <v>49.65</v>
      </c>
      <c r="O198" s="94">
        <f t="shared" si="26"/>
        <v>0.46448497185342624</v>
      </c>
      <c r="P198" s="36">
        <v>66.022000000000006</v>
      </c>
      <c r="Q198" s="36">
        <f t="shared" si="27"/>
        <v>8.7328608578102637E-2</v>
      </c>
      <c r="R198" s="36" t="s">
        <v>480</v>
      </c>
      <c r="S198" s="36" t="e">
        <f t="shared" si="28"/>
        <v>#VALUE!</v>
      </c>
      <c r="T198" s="36" t="s">
        <v>480</v>
      </c>
      <c r="U198" s="36" t="e">
        <f t="shared" si="25"/>
        <v>#VALUE!</v>
      </c>
      <c r="V198" s="36">
        <v>88.09</v>
      </c>
      <c r="W198" s="36">
        <v>142.917</v>
      </c>
      <c r="X198" s="36">
        <f t="shared" si="29"/>
        <v>0.11651838977378845</v>
      </c>
      <c r="Y198" s="36">
        <v>25.583342077704</v>
      </c>
      <c r="Z198" s="36">
        <v>89.04</v>
      </c>
      <c r="AA198" s="92">
        <f t="shared" si="30"/>
        <v>3.3839593869066605E-2</v>
      </c>
    </row>
    <row r="199" spans="2:27" x14ac:dyDescent="0.2">
      <c r="B199" s="1" t="s">
        <v>610</v>
      </c>
      <c r="C199" s="1" t="s">
        <v>777</v>
      </c>
      <c r="D199" s="1" t="s">
        <v>615</v>
      </c>
      <c r="E199" s="36">
        <v>4827.2302</v>
      </c>
      <c r="F199" s="36">
        <v>4868.8302000000003</v>
      </c>
      <c r="G199" s="36"/>
      <c r="H199" s="36">
        <v>1286.5</v>
      </c>
      <c r="I199" s="36">
        <v>1414.836</v>
      </c>
      <c r="J199" s="36">
        <f t="shared" si="31"/>
        <v>3.7845551496307817</v>
      </c>
      <c r="K199" s="36">
        <f t="shared" si="32"/>
        <v>3.4412682459309774</v>
      </c>
      <c r="L199" s="44">
        <f t="shared" si="24"/>
        <v>9.9755926933540628E-2</v>
      </c>
      <c r="M199" s="114">
        <v>696.89999084472652</v>
      </c>
      <c r="N199" s="36">
        <v>55.551000000000002</v>
      </c>
      <c r="O199" s="94">
        <f t="shared" si="26"/>
        <v>0.54170228592672098</v>
      </c>
      <c r="P199" s="36">
        <v>173.6</v>
      </c>
      <c r="Q199" s="36">
        <f t="shared" si="27"/>
        <v>0.13493975903614458</v>
      </c>
      <c r="R199" s="36">
        <v>252.2</v>
      </c>
      <c r="S199" s="36">
        <f t="shared" si="28"/>
        <v>0.19603575592693354</v>
      </c>
      <c r="T199" s="36">
        <v>145.4</v>
      </c>
      <c r="U199" s="36">
        <f t="shared" si="25"/>
        <v>0.11301982122036534</v>
      </c>
      <c r="V199" s="36">
        <v>325.79999999999995</v>
      </c>
      <c r="W199" s="36">
        <v>390.36400000000003</v>
      </c>
      <c r="X199" s="36">
        <f t="shared" si="29"/>
        <v>0.25324523902059848</v>
      </c>
      <c r="Y199" s="36">
        <v>132.49198895886499</v>
      </c>
      <c r="Z199" s="36">
        <v>179.67600000000002</v>
      </c>
      <c r="AA199" s="92">
        <f t="shared" si="30"/>
        <v>0.10298638861940536</v>
      </c>
    </row>
    <row r="200" spans="2:27" x14ac:dyDescent="0.2">
      <c r="B200" s="1" t="s">
        <v>611</v>
      </c>
      <c r="C200" s="1" t="s">
        <v>778</v>
      </c>
      <c r="D200" s="1" t="s">
        <v>617</v>
      </c>
      <c r="E200" s="36">
        <v>3645.0715</v>
      </c>
      <c r="F200" s="36">
        <v>3484.2853</v>
      </c>
      <c r="G200" s="36"/>
      <c r="H200" s="36">
        <v>106.27463551615409</v>
      </c>
      <c r="I200" s="36">
        <v>116.741</v>
      </c>
      <c r="J200" s="36">
        <f t="shared" si="31"/>
        <v>32.785671605247494</v>
      </c>
      <c r="K200" s="36">
        <f t="shared" si="32"/>
        <v>29.846286223349125</v>
      </c>
      <c r="L200" s="44">
        <f t="shared" si="24"/>
        <v>9.8484124956184749E-2</v>
      </c>
      <c r="M200" s="114">
        <v>81.477672212029802</v>
      </c>
      <c r="N200" s="36">
        <v>73.2</v>
      </c>
      <c r="O200" s="94">
        <f t="shared" si="26"/>
        <v>0.76667091650147257</v>
      </c>
      <c r="P200" s="36" t="s">
        <v>480</v>
      </c>
      <c r="Q200" s="36" t="e">
        <f t="shared" si="27"/>
        <v>#VALUE!</v>
      </c>
      <c r="R200" s="36">
        <v>29.383652730074935</v>
      </c>
      <c r="S200" s="36">
        <f t="shared" si="28"/>
        <v>0.27648791818823526</v>
      </c>
      <c r="T200" s="36">
        <v>8.5565256221919981</v>
      </c>
      <c r="U200" s="36">
        <f t="shared" si="25"/>
        <v>8.0513337737031135E-2</v>
      </c>
      <c r="V200" s="36">
        <v>46.149536384401458</v>
      </c>
      <c r="W200" s="36">
        <v>53.006</v>
      </c>
      <c r="X200" s="36">
        <f t="shared" si="29"/>
        <v>0.4342478914207763</v>
      </c>
      <c r="Y200" s="36">
        <v>37.745532686694702</v>
      </c>
      <c r="Z200" s="36">
        <v>39.980000000000004</v>
      </c>
      <c r="AA200" s="92">
        <f t="shared" si="30"/>
        <v>0.3551697213862216</v>
      </c>
    </row>
    <row r="201" spans="2:27" x14ac:dyDescent="0.2">
      <c r="B201" s="1" t="s">
        <v>612</v>
      </c>
      <c r="C201" s="1" t="s">
        <v>779</v>
      </c>
      <c r="D201" s="1" t="s">
        <v>495</v>
      </c>
      <c r="E201" s="36">
        <v>1006.0846</v>
      </c>
      <c r="F201" s="36">
        <v>988.6848</v>
      </c>
      <c r="G201" s="36"/>
      <c r="H201" s="36">
        <v>158.81090657152305</v>
      </c>
      <c r="I201" s="36">
        <v>172.51400000000001</v>
      </c>
      <c r="J201" s="36">
        <f t="shared" si="31"/>
        <v>6.2255472331475534</v>
      </c>
      <c r="K201" s="36">
        <f t="shared" si="32"/>
        <v>5.7310409589946323</v>
      </c>
      <c r="L201" s="44">
        <f t="shared" si="24"/>
        <v>8.6285594133961752E-2</v>
      </c>
      <c r="M201" s="114">
        <v>122.86743957034734</v>
      </c>
      <c r="N201" s="36">
        <v>75.84</v>
      </c>
      <c r="O201" s="94">
        <f t="shared" si="26"/>
        <v>0.77367129388567535</v>
      </c>
      <c r="P201" s="36">
        <v>15.0808138126222</v>
      </c>
      <c r="Q201" s="36">
        <f t="shared" si="27"/>
        <v>9.4960819368097443E-2</v>
      </c>
      <c r="R201" s="36" t="s">
        <v>480</v>
      </c>
      <c r="S201" s="36" t="e">
        <f t="shared" si="28"/>
        <v>#VALUE!</v>
      </c>
      <c r="T201" s="36" t="s">
        <v>480</v>
      </c>
      <c r="U201" s="36" t="e">
        <f t="shared" si="25"/>
        <v>#VALUE!</v>
      </c>
      <c r="V201" s="36">
        <v>34.725540664341814</v>
      </c>
      <c r="W201" s="36">
        <v>38.368000000000002</v>
      </c>
      <c r="X201" s="36">
        <f t="shared" si="29"/>
        <v>0.21865967151760202</v>
      </c>
      <c r="Y201" s="36">
        <v>16.478658119925523</v>
      </c>
      <c r="Z201" s="36">
        <v>27.196000000000002</v>
      </c>
      <c r="AA201" s="92">
        <f t="shared" si="30"/>
        <v>0.10376276085612605</v>
      </c>
    </row>
    <row r="202" spans="2:27" x14ac:dyDescent="0.2">
      <c r="B202" s="1" t="s">
        <v>613</v>
      </c>
      <c r="C202" s="1" t="s">
        <v>780</v>
      </c>
      <c r="D202" s="1" t="s">
        <v>495</v>
      </c>
      <c r="E202" s="36">
        <v>532.57029999999997</v>
      </c>
      <c r="F202" s="36">
        <v>503.5813</v>
      </c>
      <c r="G202" s="36"/>
      <c r="H202" s="36">
        <v>390.21064688256155</v>
      </c>
      <c r="I202" s="36">
        <v>423.65500000000003</v>
      </c>
      <c r="J202" s="36">
        <f t="shared" si="31"/>
        <v>1.2905370574154493</v>
      </c>
      <c r="K202" s="36">
        <f t="shared" si="32"/>
        <v>1.1886589323860215</v>
      </c>
      <c r="L202" s="44">
        <f t="shared" si="24"/>
        <v>8.5708458712311808E-2</v>
      </c>
      <c r="M202" s="114">
        <v>208.1033694655994</v>
      </c>
      <c r="N202" s="36">
        <v>51.5</v>
      </c>
      <c r="O202" s="94">
        <f t="shared" si="26"/>
        <v>0.53331033155594687</v>
      </c>
      <c r="P202" s="36">
        <v>34.018854199922998</v>
      </c>
      <c r="Q202" s="36">
        <f t="shared" si="27"/>
        <v>8.718074320038062E-2</v>
      </c>
      <c r="R202" s="36" t="s">
        <v>480</v>
      </c>
      <c r="S202" s="36" t="e">
        <f t="shared" si="28"/>
        <v>#VALUE!</v>
      </c>
      <c r="T202" s="36">
        <v>172.67145692385159</v>
      </c>
      <c r="U202" s="36">
        <f t="shared" si="25"/>
        <v>0.44250831775950766</v>
      </c>
      <c r="V202" s="36">
        <v>41.081894131577933</v>
      </c>
      <c r="W202" s="36">
        <v>41.76</v>
      </c>
      <c r="X202" s="36">
        <f t="shared" si="29"/>
        <v>0.10528132550914739</v>
      </c>
      <c r="Y202" s="36">
        <v>28.187567163656766</v>
      </c>
      <c r="Z202" s="36">
        <v>23.518000000000001</v>
      </c>
      <c r="AA202" s="92">
        <f t="shared" si="30"/>
        <v>7.2236796686227123E-2</v>
      </c>
    </row>
  </sheetData>
  <autoFilter ref="B4:Z4"/>
  <conditionalFormatting sqref="B5:C171 B173:C202 B172">
    <cfRule type="duplicateValues" dxfId="25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"/>
  <sheetViews>
    <sheetView showGridLines="0" zoomScale="115" zoomScaleNormal="115" workbookViewId="0">
      <pane ySplit="1" topLeftCell="A94" activePane="bottomLeft" state="frozen"/>
      <selection activeCell="E20" sqref="E20"/>
      <selection pane="bottomLeft" activeCell="D130" sqref="D130"/>
    </sheetView>
  </sheetViews>
  <sheetFormatPr defaultRowHeight="12.75" x14ac:dyDescent="0.2"/>
  <cols>
    <col min="1" max="1" width="42.42578125" customWidth="1"/>
    <col min="2" max="2" width="9.140625" customWidth="1"/>
  </cols>
  <sheetData>
    <row r="1" spans="1:14" ht="25.5" x14ac:dyDescent="0.2">
      <c r="A1" s="95" t="s">
        <v>424</v>
      </c>
      <c r="B1" s="40" t="s">
        <v>514</v>
      </c>
      <c r="C1" s="40" t="s">
        <v>507</v>
      </c>
      <c r="D1" s="40" t="s">
        <v>508</v>
      </c>
      <c r="E1" s="40" t="s">
        <v>509</v>
      </c>
      <c r="F1" s="40" t="s">
        <v>511</v>
      </c>
      <c r="G1" s="96" t="s">
        <v>512</v>
      </c>
      <c r="N1" s="155" t="s">
        <v>726</v>
      </c>
    </row>
    <row r="2" spans="1:14" x14ac:dyDescent="0.2">
      <c r="A2" s="1" t="s">
        <v>38</v>
      </c>
      <c r="B2" s="36">
        <v>6.0739128685507477</v>
      </c>
      <c r="C2" s="94">
        <v>0.85236806652495634</v>
      </c>
      <c r="D2" s="94">
        <v>0.18321370518221103</v>
      </c>
      <c r="E2" s="94">
        <v>0.37970630937781852</v>
      </c>
      <c r="F2" s="94">
        <v>0.19092963381018804</v>
      </c>
      <c r="G2" s="109">
        <v>0.13211163371598883</v>
      </c>
    </row>
    <row r="3" spans="1:14" x14ac:dyDescent="0.2">
      <c r="A3" s="1" t="s">
        <v>72</v>
      </c>
      <c r="B3" s="36">
        <v>8.405979501872979</v>
      </c>
      <c r="C3" s="94">
        <v>0.4120739852790079</v>
      </c>
      <c r="D3" s="94">
        <v>7.0519627749966091E-2</v>
      </c>
      <c r="E3" s="94">
        <v>5.4475715675295321E-2</v>
      </c>
      <c r="F3" s="94">
        <v>0.34420158714463439</v>
      </c>
      <c r="G3" s="109">
        <v>0.11994384890125027</v>
      </c>
    </row>
    <row r="4" spans="1:14" x14ac:dyDescent="0.2">
      <c r="A4" s="1" t="s">
        <v>44</v>
      </c>
      <c r="B4" s="36">
        <v>4.2819173577627767</v>
      </c>
      <c r="C4" s="94">
        <v>0.85486981677917073</v>
      </c>
      <c r="D4" s="94">
        <v>0.15477338476374156</v>
      </c>
      <c r="E4" s="94">
        <v>0.25578592092574737</v>
      </c>
      <c r="F4" s="94">
        <v>0.34715525554484089</v>
      </c>
      <c r="G4" s="109">
        <v>0.18998194877144337</v>
      </c>
    </row>
    <row r="5" spans="1:14" x14ac:dyDescent="0.2">
      <c r="A5" s="1" t="s">
        <v>52</v>
      </c>
      <c r="B5" s="36">
        <v>16.244587217549903</v>
      </c>
      <c r="C5" s="94">
        <v>0.81234907806795387</v>
      </c>
      <c r="D5" s="94">
        <v>0.43884892086330929</v>
      </c>
      <c r="E5" s="94">
        <v>0.19842224811699938</v>
      </c>
      <c r="F5" s="94">
        <v>4.5932971932313299E-2</v>
      </c>
      <c r="G5" s="109">
        <v>-0.31811310458675307</v>
      </c>
    </row>
    <row r="6" spans="1:14" x14ac:dyDescent="0.2">
      <c r="A6" s="1" t="s">
        <v>74</v>
      </c>
      <c r="B6" s="36">
        <v>3.0304767971825153</v>
      </c>
      <c r="C6" s="94">
        <v>0.78785995442303713</v>
      </c>
      <c r="D6" s="94">
        <v>0.19825978868862648</v>
      </c>
      <c r="E6" s="94">
        <v>0.33001864512119328</v>
      </c>
      <c r="F6" s="94">
        <v>0.26434638491816864</v>
      </c>
      <c r="G6" s="109">
        <v>8.5428483887666037E-2</v>
      </c>
    </row>
    <row r="7" spans="1:14" x14ac:dyDescent="0.2">
      <c r="A7" s="1" t="s">
        <v>62</v>
      </c>
      <c r="B7" s="36">
        <v>4.9626469266478219</v>
      </c>
      <c r="C7" s="94">
        <v>0.84702230782544607</v>
      </c>
      <c r="D7" s="94">
        <v>0.14296854665154235</v>
      </c>
      <c r="E7" s="94">
        <v>0.34594041478658438</v>
      </c>
      <c r="F7" s="94">
        <v>0.30666060593348987</v>
      </c>
      <c r="G7" s="109">
        <v>0.2030865917039695</v>
      </c>
    </row>
    <row r="8" spans="1:14" x14ac:dyDescent="0.2">
      <c r="A8" s="1" t="s">
        <v>56</v>
      </c>
      <c r="B8" s="36">
        <v>5.0403782767313832</v>
      </c>
      <c r="C8" s="94">
        <v>0.88006613303762016</v>
      </c>
      <c r="D8" s="94">
        <v>0.12216788959801611</v>
      </c>
      <c r="E8" s="94">
        <v>6.4733952045345974E-2</v>
      </c>
      <c r="F8" s="94">
        <v>0.25307575733177318</v>
      </c>
      <c r="G8" s="109">
        <v>0.10323290266826267</v>
      </c>
    </row>
    <row r="9" spans="1:14" x14ac:dyDescent="0.2">
      <c r="A9" s="1" t="s">
        <v>64</v>
      </c>
      <c r="B9" s="36">
        <v>4.3851549979818829</v>
      </c>
      <c r="C9" s="94">
        <v>0.76438323562474364</v>
      </c>
      <c r="D9" s="94">
        <v>0.30067987375191063</v>
      </c>
      <c r="E9" s="94">
        <v>0.18171255400943553</v>
      </c>
      <c r="F9" s="94">
        <v>0.21514513898538351</v>
      </c>
      <c r="G9" s="109">
        <v>0.12152605918890333</v>
      </c>
    </row>
    <row r="10" spans="1:14" x14ac:dyDescent="0.2">
      <c r="A10" s="1" t="s">
        <v>50</v>
      </c>
      <c r="B10" s="36">
        <v>6.8486821580377111</v>
      </c>
      <c r="C10" s="94">
        <v>0.89545407388358411</v>
      </c>
      <c r="D10" s="94">
        <v>0.1014198226921753</v>
      </c>
      <c r="E10" s="94">
        <v>0.22848902461718351</v>
      </c>
      <c r="F10" s="94">
        <v>0.50062601249283711</v>
      </c>
      <c r="G10" s="109">
        <v>0.43366146404157885</v>
      </c>
    </row>
    <row r="11" spans="1:14" x14ac:dyDescent="0.2">
      <c r="A11" s="1" t="s">
        <v>58</v>
      </c>
      <c r="B11" s="36">
        <v>8.8228827508875813</v>
      </c>
      <c r="C11" s="94">
        <v>0.79280240098719257</v>
      </c>
      <c r="D11" s="94">
        <v>0.20790599854451852</v>
      </c>
      <c r="E11" s="94">
        <v>0.55817645019947282</v>
      </c>
      <c r="F11" s="94">
        <v>-0.17765987856258086</v>
      </c>
      <c r="G11" s="109">
        <v>-0.22092738611271831</v>
      </c>
    </row>
    <row r="12" spans="1:14" x14ac:dyDescent="0.2">
      <c r="A12" s="1" t="s">
        <v>68</v>
      </c>
      <c r="B12" s="36">
        <v>6.1711440295976496</v>
      </c>
      <c r="C12" s="94">
        <v>0.88264760994686642</v>
      </c>
      <c r="D12" s="94">
        <v>0.38853342248443634</v>
      </c>
      <c r="E12" s="94">
        <v>0.20250360646487209</v>
      </c>
      <c r="F12" s="94">
        <v>0.25035919713763116</v>
      </c>
      <c r="G12" s="109">
        <v>0.16792960779188498</v>
      </c>
    </row>
    <row r="13" spans="1:14" x14ac:dyDescent="0.2">
      <c r="A13" s="1" t="s">
        <v>60</v>
      </c>
      <c r="B13" s="36">
        <v>7.5790309498922568</v>
      </c>
      <c r="C13" s="94">
        <v>0.74903642068615961</v>
      </c>
      <c r="D13" s="94">
        <v>0.12911717555029012</v>
      </c>
      <c r="E13" s="94">
        <v>0.42976486419382226</v>
      </c>
      <c r="F13" s="94">
        <v>0.1310568696990225</v>
      </c>
      <c r="G13" s="109">
        <v>8.3799201194223835E-2</v>
      </c>
    </row>
    <row r="14" spans="1:14" x14ac:dyDescent="0.2">
      <c r="A14" s="1" t="s">
        <v>557</v>
      </c>
      <c r="B14" s="36">
        <v>13.781501875059311</v>
      </c>
      <c r="C14" s="117">
        <v>0.56464883488461426</v>
      </c>
      <c r="D14" s="117">
        <v>0.15932673596751537</v>
      </c>
      <c r="E14" s="117">
        <v>0.26441089397157597</v>
      </c>
      <c r="F14" s="117">
        <v>-4.8478571838612518E-2</v>
      </c>
      <c r="G14" s="115">
        <v>-6.1180473140551542E-2</v>
      </c>
    </row>
    <row r="15" spans="1:14" x14ac:dyDescent="0.2">
      <c r="A15" s="1" t="s">
        <v>588</v>
      </c>
      <c r="B15" s="36">
        <v>14.998912459019817</v>
      </c>
      <c r="C15" s="117">
        <v>0.69785207155645024</v>
      </c>
      <c r="D15" s="117">
        <v>0.17233994236672301</v>
      </c>
      <c r="E15" s="117">
        <v>0.1708351604752657</v>
      </c>
      <c r="F15" s="117">
        <v>0.24562399507193719</v>
      </c>
      <c r="G15" s="115">
        <v>0.21254360285143767</v>
      </c>
    </row>
    <row r="16" spans="1:14" x14ac:dyDescent="0.2">
      <c r="A16" s="1" t="s">
        <v>598</v>
      </c>
      <c r="B16" s="36">
        <v>6.4165872222518496</v>
      </c>
      <c r="C16" s="117">
        <v>0.52622289206330197</v>
      </c>
      <c r="D16" s="117">
        <v>0.11140731781207699</v>
      </c>
      <c r="E16" s="117">
        <v>0.14528740118616318</v>
      </c>
      <c r="F16" s="117">
        <v>0.16291078586997595</v>
      </c>
      <c r="G16" s="115">
        <v>0.10941369794934695</v>
      </c>
    </row>
    <row r="17" spans="1:7" x14ac:dyDescent="0.2">
      <c r="A17" s="1" t="s">
        <v>86</v>
      </c>
      <c r="B17" s="36">
        <v>3.9623645009432589</v>
      </c>
      <c r="C17" s="94">
        <v>0.66204989520726754</v>
      </c>
      <c r="D17" s="94">
        <v>0.11489638009676614</v>
      </c>
      <c r="E17" s="94">
        <v>0.18804109488317342</v>
      </c>
      <c r="F17" s="94">
        <v>0.35220537069472913</v>
      </c>
      <c r="G17" s="109">
        <v>9.9335982673200984E-2</v>
      </c>
    </row>
    <row r="18" spans="1:7" x14ac:dyDescent="0.2">
      <c r="A18" s="1" t="s">
        <v>602</v>
      </c>
      <c r="B18" s="36">
        <v>5.4928569017809679</v>
      </c>
      <c r="C18" s="117">
        <v>0.82861537193777279</v>
      </c>
      <c r="D18" s="117">
        <v>0.39875419627298209</v>
      </c>
      <c r="E18" s="117">
        <v>0.19589767041169956</v>
      </c>
      <c r="F18" s="117">
        <v>0.46475072954811325</v>
      </c>
      <c r="G18" s="115">
        <v>0.10145241590998064</v>
      </c>
    </row>
    <row r="19" spans="1:7" x14ac:dyDescent="0.2">
      <c r="A19" s="1" t="s">
        <v>80</v>
      </c>
      <c r="B19" s="36">
        <v>8.6072936991121516</v>
      </c>
      <c r="C19" s="94">
        <v>0.73217241692812174</v>
      </c>
      <c r="D19" s="94">
        <v>0.19103524123905566</v>
      </c>
      <c r="E19" s="94">
        <v>0.30181365285433243</v>
      </c>
      <c r="F19" s="94">
        <v>0.1382021117066432</v>
      </c>
      <c r="G19" s="109">
        <v>3.955165157037363E-2</v>
      </c>
    </row>
    <row r="20" spans="1:7" x14ac:dyDescent="0.2">
      <c r="A20" s="1" t="s">
        <v>84</v>
      </c>
      <c r="B20" s="36">
        <v>8.6317822551499823</v>
      </c>
      <c r="C20" s="94">
        <v>0.66669678352005779</v>
      </c>
      <c r="D20" s="94">
        <v>0.3436031803397181</v>
      </c>
      <c r="E20" s="94">
        <v>0.28370075894470548</v>
      </c>
      <c r="F20" s="94">
        <v>6.1528731478135174E-2</v>
      </c>
      <c r="G20" s="109">
        <v>-4.517528008673654E-2</v>
      </c>
    </row>
    <row r="21" spans="1:7" x14ac:dyDescent="0.2">
      <c r="A21" s="1" t="s">
        <v>88</v>
      </c>
      <c r="B21" s="36">
        <v>8.4314404888257499</v>
      </c>
      <c r="C21" s="94">
        <v>0.62616458462270208</v>
      </c>
      <c r="D21" s="94">
        <v>0.14542604694913666</v>
      </c>
      <c r="E21" s="94">
        <v>0.26054192287300054</v>
      </c>
      <c r="F21" s="94">
        <v>0.11049378006511108</v>
      </c>
      <c r="G21" s="109">
        <v>4.5352465055309668E-2</v>
      </c>
    </row>
    <row r="22" spans="1:7" x14ac:dyDescent="0.2">
      <c r="A22" s="1" t="s">
        <v>90</v>
      </c>
      <c r="B22" s="36">
        <v>7.494461652207109</v>
      </c>
      <c r="C22" s="94">
        <v>0.87117950854779347</v>
      </c>
      <c r="D22" s="94">
        <v>0.33658182316329377</v>
      </c>
      <c r="E22" s="94">
        <v>0.52121490497789513</v>
      </c>
      <c r="F22" s="94">
        <v>-0.12485180339031537</v>
      </c>
      <c r="G22" s="109">
        <v>-0.14799918208566143</v>
      </c>
    </row>
    <row r="23" spans="1:7" x14ac:dyDescent="0.2">
      <c r="A23" s="1" t="s">
        <v>98</v>
      </c>
      <c r="B23" s="36">
        <v>14.87319186873027</v>
      </c>
      <c r="C23" s="94">
        <v>0.83627025868933325</v>
      </c>
      <c r="D23" s="94">
        <v>6.1100982274089007E-2</v>
      </c>
      <c r="E23" s="94">
        <v>0.30221593966604288</v>
      </c>
      <c r="F23" s="94">
        <v>0.29743909980964922</v>
      </c>
      <c r="G23" s="109">
        <v>0.20995365661793713</v>
      </c>
    </row>
    <row r="24" spans="1:7" x14ac:dyDescent="0.2">
      <c r="A24" s="1" t="s">
        <v>106</v>
      </c>
      <c r="B24" s="36">
        <v>13.80264657246844</v>
      </c>
      <c r="C24" s="94">
        <v>0.89861346901551586</v>
      </c>
      <c r="D24" s="94">
        <v>0.16431171098307554</v>
      </c>
      <c r="E24" s="94">
        <v>0.20235068486568944</v>
      </c>
      <c r="F24" s="94">
        <v>0.43761536213199226</v>
      </c>
      <c r="G24" s="109">
        <v>0.30083750676574428</v>
      </c>
    </row>
    <row r="25" spans="1:7" x14ac:dyDescent="0.2">
      <c r="A25" s="1" t="s">
        <v>136</v>
      </c>
      <c r="B25" s="36">
        <v>3.3505499743254004</v>
      </c>
      <c r="C25" s="94">
        <v>0.56401542074891919</v>
      </c>
      <c r="D25" s="94">
        <v>0.13253024049454606</v>
      </c>
      <c r="E25" s="94">
        <v>0.19828958856392076</v>
      </c>
      <c r="F25" s="94">
        <v>0.17174638575849141</v>
      </c>
      <c r="G25" s="109">
        <v>1.0619681589690514E-2</v>
      </c>
    </row>
    <row r="26" spans="1:7" x14ac:dyDescent="0.2">
      <c r="A26" s="1" t="s">
        <v>102</v>
      </c>
      <c r="B26" s="36">
        <v>9.6667303011646322</v>
      </c>
      <c r="C26" s="94">
        <v>0.55116954899297743</v>
      </c>
      <c r="D26" s="94">
        <v>0.25966656934924898</v>
      </c>
      <c r="E26" s="94">
        <v>0.18775252735350578</v>
      </c>
      <c r="F26" s="94">
        <v>4.2780837645805925E-2</v>
      </c>
      <c r="G26" s="109">
        <v>5.3461994018760582E-2</v>
      </c>
    </row>
    <row r="27" spans="1:7" x14ac:dyDescent="0.2">
      <c r="A27" s="1" t="s">
        <v>108</v>
      </c>
      <c r="B27" s="36">
        <v>5.397203530724207</v>
      </c>
      <c r="C27" s="94">
        <v>0.66590708286343891</v>
      </c>
      <c r="D27" s="94">
        <v>0.27156094947713327</v>
      </c>
      <c r="E27" s="94">
        <v>0.56225112661050991</v>
      </c>
      <c r="F27" s="94">
        <v>-0.19213684348227064</v>
      </c>
      <c r="G27" s="109">
        <v>-0.25167377453250095</v>
      </c>
    </row>
    <row r="28" spans="1:7" x14ac:dyDescent="0.2">
      <c r="A28" s="1" t="s">
        <v>559</v>
      </c>
      <c r="B28" s="36">
        <v>12.341002906740716</v>
      </c>
      <c r="C28" s="117">
        <v>0.5315153933100274</v>
      </c>
      <c r="D28" s="117">
        <v>0.24508168103798247</v>
      </c>
      <c r="E28" s="117">
        <v>0.20434265439015278</v>
      </c>
      <c r="F28" s="117">
        <v>-0.13976900967206404</v>
      </c>
      <c r="G28" s="115">
        <v>-0.1828748518211786</v>
      </c>
    </row>
    <row r="29" spans="1:7" x14ac:dyDescent="0.2">
      <c r="A29" s="1" t="s">
        <v>116</v>
      </c>
      <c r="B29" s="36">
        <v>9.7835447500662127</v>
      </c>
      <c r="C29" s="94">
        <v>0.762424464362504</v>
      </c>
      <c r="D29" s="94">
        <v>0.12923707680824939</v>
      </c>
      <c r="E29" s="94">
        <v>0.44725817491409769</v>
      </c>
      <c r="F29" s="94">
        <v>3.4080313081651117E-3</v>
      </c>
      <c r="G29" s="109">
        <v>-3.8053292150637866E-2</v>
      </c>
    </row>
    <row r="30" spans="1:7" x14ac:dyDescent="0.2">
      <c r="A30" s="1" t="s">
        <v>114</v>
      </c>
      <c r="B30" s="36">
        <v>11.057836911899347</v>
      </c>
      <c r="C30" s="94">
        <v>0.70098153174246813</v>
      </c>
      <c r="D30" s="94">
        <v>0.2270021756893785</v>
      </c>
      <c r="E30" s="94">
        <v>0.43462988668694685</v>
      </c>
      <c r="F30" s="94">
        <v>-0.16941854797937722</v>
      </c>
      <c r="G30" s="109">
        <v>-0.22722663595105191</v>
      </c>
    </row>
    <row r="31" spans="1:7" x14ac:dyDescent="0.2">
      <c r="A31" s="1" t="s">
        <v>564</v>
      </c>
      <c r="B31" s="36">
        <v>17.244657073674794</v>
      </c>
      <c r="C31" s="117">
        <v>0.70405158039363003</v>
      </c>
      <c r="D31" s="117">
        <v>0.21845185767824921</v>
      </c>
      <c r="E31" s="117">
        <v>0.53354616820123701</v>
      </c>
      <c r="F31" s="117">
        <v>-0.35956445966162343</v>
      </c>
      <c r="G31" s="115">
        <v>-0.3813291383272413</v>
      </c>
    </row>
    <row r="32" spans="1:7" x14ac:dyDescent="0.2">
      <c r="A32" s="1" t="s">
        <v>124</v>
      </c>
      <c r="B32" s="36">
        <v>6.7995780656109917</v>
      </c>
      <c r="C32" s="94">
        <v>0.60719161055548021</v>
      </c>
      <c r="D32" s="94">
        <v>0.11552762462691676</v>
      </c>
      <c r="E32" s="94">
        <v>0.21320020509085089</v>
      </c>
      <c r="F32" s="94">
        <v>0.19625825432557015</v>
      </c>
      <c r="G32" s="109">
        <v>5.0853760092755822E-2</v>
      </c>
    </row>
    <row r="33" spans="1:7" x14ac:dyDescent="0.2">
      <c r="A33" s="1" t="s">
        <v>128</v>
      </c>
      <c r="B33" s="36">
        <v>8.4313421144344218</v>
      </c>
      <c r="C33" s="94">
        <v>0.71608316536046746</v>
      </c>
      <c r="D33" s="94">
        <v>0.21138970044589492</v>
      </c>
      <c r="E33" s="94">
        <v>0.42152705171925225</v>
      </c>
      <c r="F33" s="94">
        <v>-3.7534647241411888E-2</v>
      </c>
      <c r="G33" s="109">
        <v>-0.12790277669230971</v>
      </c>
    </row>
    <row r="34" spans="1:7" x14ac:dyDescent="0.2">
      <c r="A34" s="1" t="s">
        <v>599</v>
      </c>
      <c r="B34" s="36">
        <v>7.7263998579922211</v>
      </c>
      <c r="C34" s="117">
        <v>0.69782487363062351</v>
      </c>
      <c r="D34" s="117">
        <v>0.23304841934850473</v>
      </c>
      <c r="E34" s="117">
        <v>0.2563865212843971</v>
      </c>
      <c r="F34" s="117">
        <v>0.24663092218361932</v>
      </c>
      <c r="G34" s="115">
        <v>0.11731849456823912</v>
      </c>
    </row>
    <row r="35" spans="1:7" x14ac:dyDescent="0.2">
      <c r="A35" s="1" t="s">
        <v>610</v>
      </c>
      <c r="B35" s="36">
        <v>3.7845551496307817</v>
      </c>
      <c r="C35" s="117">
        <v>0.54170228592672098</v>
      </c>
      <c r="D35" s="117">
        <v>0.13493975903614458</v>
      </c>
      <c r="E35" s="117">
        <v>0.19603575592693354</v>
      </c>
      <c r="F35" s="117">
        <v>0.25324523902059848</v>
      </c>
      <c r="G35" s="115">
        <v>0.10298638861940536</v>
      </c>
    </row>
    <row r="36" spans="1:7" x14ac:dyDescent="0.2">
      <c r="A36" s="1" t="s">
        <v>130</v>
      </c>
      <c r="B36" s="36">
        <v>10.734431432785303</v>
      </c>
      <c r="C36" s="94">
        <v>0.80223336455862504</v>
      </c>
      <c r="D36" s="94">
        <v>0.15943171597579511</v>
      </c>
      <c r="E36" s="94">
        <v>0.48223715957670954</v>
      </c>
      <c r="F36" s="94">
        <v>-5.5513968374604379E-2</v>
      </c>
      <c r="G36" s="109">
        <v>-0.1265161452563327</v>
      </c>
    </row>
    <row r="37" spans="1:7" x14ac:dyDescent="0.2">
      <c r="A37" s="1" t="s">
        <v>140</v>
      </c>
      <c r="B37" s="36">
        <v>8.8058083841738704</v>
      </c>
      <c r="C37" s="94">
        <v>0.55167283034571557</v>
      </c>
      <c r="D37" s="94">
        <v>0.31593173627305493</v>
      </c>
      <c r="E37" s="94">
        <v>0.43418015216828026</v>
      </c>
      <c r="F37" s="94">
        <v>-0.2867072605783651</v>
      </c>
      <c r="G37" s="109">
        <v>-0.32097260499846886</v>
      </c>
    </row>
    <row r="38" spans="1:7" x14ac:dyDescent="0.2">
      <c r="A38" s="1" t="s">
        <v>138</v>
      </c>
      <c r="B38" s="36">
        <v>11.578912315589761</v>
      </c>
      <c r="C38" s="94">
        <v>0.83089453283393444</v>
      </c>
      <c r="D38" s="94">
        <v>0.1939866538267816</v>
      </c>
      <c r="E38" s="94">
        <v>0.54026948100245054</v>
      </c>
      <c r="F38" s="94">
        <v>-5.8953862534937762E-3</v>
      </c>
      <c r="G38" s="109">
        <v>-8.7178644035064382E-2</v>
      </c>
    </row>
    <row r="39" spans="1:7" x14ac:dyDescent="0.2">
      <c r="A39" s="1" t="s">
        <v>158</v>
      </c>
      <c r="B39" s="36">
        <v>3.6876907194425934</v>
      </c>
      <c r="C39" s="94">
        <v>0.84096872684757851</v>
      </c>
      <c r="D39" s="94">
        <v>3.9709695573962374E-2</v>
      </c>
      <c r="E39" s="94">
        <v>0.28510463458172064</v>
      </c>
      <c r="F39" s="94">
        <v>0.35636412722889443</v>
      </c>
      <c r="G39" s="109">
        <v>0.1301536113691058</v>
      </c>
    </row>
    <row r="40" spans="1:7" x14ac:dyDescent="0.2">
      <c r="A40" s="1" t="s">
        <v>563</v>
      </c>
      <c r="B40" s="36">
        <v>8.0903977346864426</v>
      </c>
      <c r="C40" s="117">
        <v>0.81491501857683057</v>
      </c>
      <c r="D40" s="117">
        <v>0.29920172624994396</v>
      </c>
      <c r="E40" s="117">
        <v>0.39813392069455072</v>
      </c>
      <c r="F40" s="117">
        <v>-5.4056317346436011E-2</v>
      </c>
      <c r="G40" s="115">
        <v>-8.0099085189414249E-2</v>
      </c>
    </row>
    <row r="41" spans="1:7" x14ac:dyDescent="0.2">
      <c r="A41" s="1" t="s">
        <v>590</v>
      </c>
      <c r="B41" s="36">
        <v>6.6975160973945673</v>
      </c>
      <c r="C41" s="117">
        <v>0.75606256595479848</v>
      </c>
      <c r="D41" s="117">
        <v>0.22725617736491471</v>
      </c>
      <c r="E41" s="117">
        <v>0.2070979423544346</v>
      </c>
      <c r="F41" s="117">
        <v>0.13472280991789756</v>
      </c>
      <c r="G41" s="115">
        <v>8.0269276089363087E-2</v>
      </c>
    </row>
    <row r="42" spans="1:7" x14ac:dyDescent="0.2">
      <c r="A42" s="1" t="s">
        <v>154</v>
      </c>
      <c r="B42" s="36">
        <v>3.5961818133555128</v>
      </c>
      <c r="C42" s="94">
        <v>0.78162312134613177</v>
      </c>
      <c r="D42" s="94">
        <v>0.13867913676703503</v>
      </c>
      <c r="E42" s="94">
        <v>0.30699894706106162</v>
      </c>
      <c r="F42" s="94">
        <v>0.34477556473804827</v>
      </c>
      <c r="G42" s="109">
        <v>7.5428893232798611E-2</v>
      </c>
    </row>
    <row r="43" spans="1:7" x14ac:dyDescent="0.2">
      <c r="A43" s="1" t="s">
        <v>148</v>
      </c>
      <c r="B43" s="36">
        <v>4.5666477547702611</v>
      </c>
      <c r="C43" s="94">
        <v>0.65566369754343934</v>
      </c>
      <c r="D43" s="94">
        <v>0.19133435762983428</v>
      </c>
      <c r="E43" s="94">
        <v>0.36086482575212958</v>
      </c>
      <c r="F43" s="94">
        <v>1.9566177541594419E-2</v>
      </c>
      <c r="G43" s="109">
        <v>1.9614338271570129E-2</v>
      </c>
    </row>
    <row r="44" spans="1:7" x14ac:dyDescent="0.2">
      <c r="A44" s="1" t="s">
        <v>164</v>
      </c>
      <c r="B44" s="36">
        <v>4.2973055477195112</v>
      </c>
      <c r="C44" s="94">
        <v>0.55351752109061769</v>
      </c>
      <c r="D44" s="94">
        <v>0.10793054396821301</v>
      </c>
      <c r="E44" s="94">
        <v>0.20830207251709093</v>
      </c>
      <c r="F44" s="94">
        <v>0.19488262938976889</v>
      </c>
      <c r="G44" s="109">
        <v>9.621988776192282E-2</v>
      </c>
    </row>
    <row r="45" spans="1:7" x14ac:dyDescent="0.2">
      <c r="A45" s="1" t="s">
        <v>176</v>
      </c>
      <c r="B45" s="36">
        <v>3.553216316167136</v>
      </c>
      <c r="C45" s="94">
        <v>0.55141779914388933</v>
      </c>
      <c r="D45" s="94">
        <v>0.13741086975066108</v>
      </c>
      <c r="E45" s="94">
        <v>0.10827098606532287</v>
      </c>
      <c r="F45" s="94">
        <v>0.21546212246659341</v>
      </c>
      <c r="G45" s="109">
        <v>4.819837721477066E-2</v>
      </c>
    </row>
    <row r="46" spans="1:7" x14ac:dyDescent="0.2">
      <c r="A46" s="1" t="s">
        <v>156</v>
      </c>
      <c r="B46" s="36">
        <v>14.861419475569958</v>
      </c>
      <c r="C46" s="94">
        <v>0.68860084305431146</v>
      </c>
      <c r="D46" s="94">
        <v>0.20327255300212238</v>
      </c>
      <c r="E46" s="94">
        <v>0.40494762545927565</v>
      </c>
      <c r="F46" s="94">
        <v>-0.15957917798215387</v>
      </c>
      <c r="G46" s="109">
        <v>-0.22516716492845568</v>
      </c>
    </row>
    <row r="47" spans="1:7" x14ac:dyDescent="0.2">
      <c r="A47" s="1" t="s">
        <v>558</v>
      </c>
      <c r="B47" s="36">
        <v>16.751270540623491</v>
      </c>
      <c r="C47" s="117">
        <v>0.72058509256244452</v>
      </c>
      <c r="D47" s="117">
        <v>0.32356261151367294</v>
      </c>
      <c r="E47" s="117">
        <v>0.57193834821916245</v>
      </c>
      <c r="F47" s="117">
        <v>-0.5601978766236132</v>
      </c>
      <c r="G47" s="115">
        <v>-0.57740024240406573</v>
      </c>
    </row>
    <row r="48" spans="1:7" x14ac:dyDescent="0.2">
      <c r="A48" s="1" t="s">
        <v>168</v>
      </c>
      <c r="B48" s="36">
        <v>8.482147237151251</v>
      </c>
      <c r="C48" s="94">
        <v>0.60480442215913743</v>
      </c>
      <c r="D48" s="94">
        <v>9.9714722390716423E-2</v>
      </c>
      <c r="E48" s="94">
        <v>0.25291965872639571</v>
      </c>
      <c r="F48" s="94">
        <v>0.12320178424324617</v>
      </c>
      <c r="G48" s="109">
        <v>1.0140546239076941E-2</v>
      </c>
    </row>
    <row r="49" spans="1:7" x14ac:dyDescent="0.2">
      <c r="A49" s="1" t="s">
        <v>166</v>
      </c>
      <c r="B49" s="36">
        <v>4.0279244294026775</v>
      </c>
      <c r="C49" s="94">
        <v>0.65626694351170867</v>
      </c>
      <c r="D49" s="94">
        <v>0.30652737632332966</v>
      </c>
      <c r="E49" s="94">
        <v>0.46864329256768161</v>
      </c>
      <c r="F49" s="94">
        <v>-0.1616257708135406</v>
      </c>
      <c r="G49" s="109">
        <v>-0.32442046693600513</v>
      </c>
    </row>
    <row r="50" spans="1:7" x14ac:dyDescent="0.2">
      <c r="A50" s="1" t="s">
        <v>162</v>
      </c>
      <c r="B50" s="36">
        <v>9.1242249141037206</v>
      </c>
      <c r="C50" s="94">
        <v>0.83004221347896434</v>
      </c>
      <c r="D50" s="94">
        <v>0.13248941982869786</v>
      </c>
      <c r="E50" s="94">
        <v>0.4353895551279573</v>
      </c>
      <c r="F50" s="94">
        <v>-7.7149426348448957E-2</v>
      </c>
      <c r="G50" s="109">
        <v>-0.13688015485851276</v>
      </c>
    </row>
    <row r="51" spans="1:7" x14ac:dyDescent="0.2">
      <c r="A51" s="1" t="s">
        <v>188</v>
      </c>
      <c r="B51" s="36">
        <v>15.777604713227186</v>
      </c>
      <c r="C51" s="94">
        <v>0.86369568575644429</v>
      </c>
      <c r="D51" s="94">
        <v>0.30721739547321375</v>
      </c>
      <c r="E51" s="94">
        <v>0.61951131163870943</v>
      </c>
      <c r="F51" s="94">
        <v>-0.19213006120590004</v>
      </c>
      <c r="G51" s="109">
        <v>-0.21851944579096239</v>
      </c>
    </row>
    <row r="52" spans="1:7" x14ac:dyDescent="0.2">
      <c r="A52" s="1" t="s">
        <v>608</v>
      </c>
      <c r="B52" s="36">
        <v>3.2369381488124351</v>
      </c>
      <c r="C52" s="117">
        <v>0.69071462825322683</v>
      </c>
      <c r="D52" s="117">
        <v>0.28988441400800768</v>
      </c>
      <c r="E52" s="117">
        <v>0.24008324727793176</v>
      </c>
      <c r="F52" s="117">
        <v>9.3039476783158506E-2</v>
      </c>
      <c r="G52" s="115">
        <v>5.6450316593293103E-2</v>
      </c>
    </row>
    <row r="53" spans="1:7" x14ac:dyDescent="0.2">
      <c r="A53" s="1" t="s">
        <v>172</v>
      </c>
      <c r="B53" s="36">
        <v>5.0692676563895098</v>
      </c>
      <c r="C53" s="94">
        <v>0.57631465170524854</v>
      </c>
      <c r="D53" s="94">
        <v>0.10324991008755058</v>
      </c>
      <c r="E53" s="94">
        <v>8.4959660175673718E-2</v>
      </c>
      <c r="F53" s="94">
        <v>0.27209922755812105</v>
      </c>
      <c r="G53" s="109">
        <v>0.18931979666366661</v>
      </c>
    </row>
    <row r="54" spans="1:7" x14ac:dyDescent="0.2">
      <c r="A54" s="1" t="s">
        <v>182</v>
      </c>
      <c r="B54" s="36">
        <v>7.0573659717429269</v>
      </c>
      <c r="C54" s="94">
        <v>0.56069079800967758</v>
      </c>
      <c r="D54" s="94">
        <v>0.14542142016158499</v>
      </c>
      <c r="E54" s="94">
        <v>0.2179976452437985</v>
      </c>
      <c r="F54" s="94">
        <v>0.13823535382241892</v>
      </c>
      <c r="G54" s="109">
        <v>1.0832333013623581E-2</v>
      </c>
    </row>
    <row r="55" spans="1:7" x14ac:dyDescent="0.2">
      <c r="A55" s="1" t="s">
        <v>180</v>
      </c>
      <c r="B55" s="36">
        <v>5.2193951657931921</v>
      </c>
      <c r="C55" s="94">
        <v>0.71700598229941115</v>
      </c>
      <c r="D55" s="94">
        <v>0.11932450489235281</v>
      </c>
      <c r="E55" s="94">
        <v>0.46260940887439295</v>
      </c>
      <c r="F55" s="94">
        <v>3.0305247390167545E-2</v>
      </c>
      <c r="G55" s="109">
        <v>-7.793685572468817E-2</v>
      </c>
    </row>
    <row r="56" spans="1:7" x14ac:dyDescent="0.2">
      <c r="A56" s="1" t="s">
        <v>186</v>
      </c>
      <c r="B56" s="36">
        <v>4.6597305248887695</v>
      </c>
      <c r="C56" s="94">
        <v>0.72702756269789404</v>
      </c>
      <c r="D56" s="94">
        <v>0.24660001297980194</v>
      </c>
      <c r="E56" s="94">
        <v>0.54680841091168686</v>
      </c>
      <c r="F56" s="94">
        <v>-0.18767712021459937</v>
      </c>
      <c r="G56" s="109">
        <v>-0.27097319670889908</v>
      </c>
    </row>
    <row r="57" spans="1:7" x14ac:dyDescent="0.2">
      <c r="A57" s="1" t="s">
        <v>184</v>
      </c>
      <c r="B57" s="36">
        <v>5.4855305487078994</v>
      </c>
      <c r="C57" s="94">
        <v>0.59195940671389624</v>
      </c>
      <c r="D57" s="94">
        <v>0.14965075153775187</v>
      </c>
      <c r="E57" s="94">
        <v>0.14052470449453497</v>
      </c>
      <c r="F57" s="94">
        <v>0.1855197460953957</v>
      </c>
      <c r="G57" s="109">
        <v>4.177908225325213E-2</v>
      </c>
    </row>
    <row r="58" spans="1:7" x14ac:dyDescent="0.2">
      <c r="A58" s="1" t="s">
        <v>174</v>
      </c>
      <c r="B58" s="36">
        <v>9.9139302995662302</v>
      </c>
      <c r="C58" s="94">
        <v>0.76791838483736197</v>
      </c>
      <c r="D58" s="94">
        <v>0.16761928623999747</v>
      </c>
      <c r="E58" s="94">
        <v>0.24998434050016441</v>
      </c>
      <c r="F58" s="94">
        <v>0.2628016411155828</v>
      </c>
      <c r="G58" s="109">
        <v>0.166605485032055</v>
      </c>
    </row>
    <row r="59" spans="1:7" x14ac:dyDescent="0.2">
      <c r="A59" s="1" t="s">
        <v>212</v>
      </c>
      <c r="B59" s="36">
        <v>11.85648084293884</v>
      </c>
      <c r="C59" s="94">
        <v>0.72801054611815585</v>
      </c>
      <c r="D59" s="94">
        <v>0.19358319376615576</v>
      </c>
      <c r="E59" s="94">
        <v>0.62767230095843951</v>
      </c>
      <c r="F59" s="94">
        <v>-0.20314882317894153</v>
      </c>
      <c r="G59" s="109">
        <v>-0.25911901444461649</v>
      </c>
    </row>
    <row r="60" spans="1:7" x14ac:dyDescent="0.2">
      <c r="A60" s="1" t="s">
        <v>202</v>
      </c>
      <c r="B60" s="36">
        <v>22.467830979838748</v>
      </c>
      <c r="C60" s="94">
        <v>0.80511087341464949</v>
      </c>
      <c r="D60" s="94">
        <v>0.3378785291183159</v>
      </c>
      <c r="E60" s="94">
        <v>0.65548794189819592</v>
      </c>
      <c r="F60" s="94">
        <v>-0.40360259948046345</v>
      </c>
      <c r="G60" s="109">
        <v>-0.44139034453003517</v>
      </c>
    </row>
    <row r="61" spans="1:7" x14ac:dyDescent="0.2">
      <c r="A61" s="1" t="s">
        <v>561</v>
      </c>
      <c r="B61" s="36">
        <v>5.0521327571755377</v>
      </c>
      <c r="C61" s="117">
        <v>0.68894832236776027</v>
      </c>
      <c r="D61" s="117">
        <v>5.7524048005680346E-2</v>
      </c>
      <c r="E61" s="117">
        <v>7.164089431901971E-2</v>
      </c>
      <c r="F61" s="117">
        <v>0.21141868003285524</v>
      </c>
      <c r="G61" s="115">
        <v>1.5162871570295377E-2</v>
      </c>
    </row>
    <row r="62" spans="1:7" x14ac:dyDescent="0.2">
      <c r="A62" s="1" t="s">
        <v>206</v>
      </c>
      <c r="B62" s="36">
        <v>9.2367482147325468</v>
      </c>
      <c r="C62" s="94">
        <v>0.72852385657525642</v>
      </c>
      <c r="D62" s="94">
        <v>0.16093007141069812</v>
      </c>
      <c r="E62" s="94">
        <v>0.12753065270532982</v>
      </c>
      <c r="F62" s="94">
        <v>0.3204203799588089</v>
      </c>
      <c r="G62" s="109">
        <v>0.12069220256770544</v>
      </c>
    </row>
    <row r="63" spans="1:7" x14ac:dyDescent="0.2">
      <c r="A63" s="1" t="s">
        <v>190</v>
      </c>
      <c r="B63" s="36">
        <v>14.554801675289482</v>
      </c>
      <c r="C63" s="94">
        <v>0.86476966442513215</v>
      </c>
      <c r="D63" s="94">
        <v>0.1807218526730722</v>
      </c>
      <c r="E63" s="94">
        <v>0.40909090909090912</v>
      </c>
      <c r="F63" s="94">
        <v>-8.3431879773343209E-2</v>
      </c>
      <c r="G63" s="109">
        <v>-0.12112952697708795</v>
      </c>
    </row>
    <row r="64" spans="1:7" x14ac:dyDescent="0.2">
      <c r="A64" s="1" t="s">
        <v>198</v>
      </c>
      <c r="B64" s="36">
        <v>6.473576229902072</v>
      </c>
      <c r="C64" s="94">
        <v>0.69230493276187233</v>
      </c>
      <c r="D64" s="94">
        <v>0.25747993659245183</v>
      </c>
      <c r="E64" s="94">
        <v>0.22081623409978404</v>
      </c>
      <c r="F64" s="94">
        <v>-9.5939818062313938E-3</v>
      </c>
      <c r="G64" s="109">
        <v>-0.23347012720172772</v>
      </c>
    </row>
    <row r="65" spans="1:7" x14ac:dyDescent="0.2">
      <c r="A65" s="1" t="s">
        <v>248</v>
      </c>
      <c r="B65" s="36">
        <v>5.291464596351231</v>
      </c>
      <c r="C65" s="94">
        <v>0.63627342087059102</v>
      </c>
      <c r="D65" s="94">
        <v>7.8668578346737558E-2</v>
      </c>
      <c r="E65" s="94">
        <v>3.7884262798690331E-2</v>
      </c>
      <c r="F65" s="94">
        <v>0.33725429140417862</v>
      </c>
      <c r="G65" s="109">
        <v>0.24665552810936545</v>
      </c>
    </row>
    <row r="66" spans="1:7" x14ac:dyDescent="0.2">
      <c r="A66" s="1" t="s">
        <v>192</v>
      </c>
      <c r="B66" s="36">
        <v>3.1700619223842232</v>
      </c>
      <c r="C66" s="94">
        <v>0.85330143641298495</v>
      </c>
      <c r="D66" s="94">
        <v>0.13270048675447227</v>
      </c>
      <c r="E66" s="94">
        <v>0.57881645664164783</v>
      </c>
      <c r="F66" s="94">
        <v>2.8356900667701995E-2</v>
      </c>
      <c r="G66" s="109">
        <v>-1.0834570505356555E-2</v>
      </c>
    </row>
    <row r="67" spans="1:7" x14ac:dyDescent="0.2">
      <c r="A67" s="1" t="s">
        <v>228</v>
      </c>
      <c r="B67" s="36">
        <v>13.117476745709421</v>
      </c>
      <c r="C67" s="94">
        <v>0.52415945118683227</v>
      </c>
      <c r="D67" s="94">
        <v>0.23009539916391744</v>
      </c>
      <c r="E67" s="94">
        <v>0.43523337660636235</v>
      </c>
      <c r="F67" s="94">
        <v>-0.23658039850886703</v>
      </c>
      <c r="G67" s="109">
        <v>-0.28080821314150284</v>
      </c>
    </row>
    <row r="68" spans="1:7" x14ac:dyDescent="0.2">
      <c r="A68" s="1" t="s">
        <v>208</v>
      </c>
      <c r="B68" s="36">
        <v>10.673920095443743</v>
      </c>
      <c r="C68" s="94">
        <v>0.77642204217040689</v>
      </c>
      <c r="D68" s="94">
        <v>0.11769751826544797</v>
      </c>
      <c r="E68" s="94">
        <v>0.54118476449650466</v>
      </c>
      <c r="F68" s="94">
        <v>-6.6416225436546669E-2</v>
      </c>
      <c r="G68" s="109">
        <v>-0.16722539085440391</v>
      </c>
    </row>
    <row r="69" spans="1:7" x14ac:dyDescent="0.2">
      <c r="A69" s="1" t="s">
        <v>196</v>
      </c>
      <c r="B69" s="36">
        <v>7.2006525678528055</v>
      </c>
      <c r="C69" s="94">
        <v>0.84533496607909919</v>
      </c>
      <c r="D69" s="94">
        <v>0.14384658716854101</v>
      </c>
      <c r="E69" s="94">
        <v>0.43008734839589802</v>
      </c>
      <c r="F69" s="94">
        <v>0.11518518267148996</v>
      </c>
      <c r="G69" s="109">
        <v>9.1813351439375343E-2</v>
      </c>
    </row>
    <row r="70" spans="1:7" x14ac:dyDescent="0.2">
      <c r="A70" s="1" t="s">
        <v>214</v>
      </c>
      <c r="B70" s="36">
        <v>5.5497190152101465</v>
      </c>
      <c r="C70" s="94">
        <v>0.66866135379671465</v>
      </c>
      <c r="D70" s="94">
        <v>0.19349785504748682</v>
      </c>
      <c r="E70" s="94">
        <v>0.11566520123723734</v>
      </c>
      <c r="F70" s="94">
        <v>0.2095776850470347</v>
      </c>
      <c r="G70" s="109">
        <v>0.14413653216825575</v>
      </c>
    </row>
    <row r="71" spans="1:7" x14ac:dyDescent="0.2">
      <c r="A71" s="1" t="s">
        <v>218</v>
      </c>
      <c r="B71" s="36">
        <v>9.1623513917404615</v>
      </c>
      <c r="C71" s="94">
        <v>0.59036668010725346</v>
      </c>
      <c r="D71" s="94">
        <v>0.12026127560319098</v>
      </c>
      <c r="E71" s="94">
        <v>0.29519886124278849</v>
      </c>
      <c r="F71" s="94">
        <v>4.7195455613744906E-2</v>
      </c>
      <c r="G71" s="109">
        <v>-1.0447476597386358E-2</v>
      </c>
    </row>
    <row r="72" spans="1:7" x14ac:dyDescent="0.2">
      <c r="A72" s="1" t="s">
        <v>220</v>
      </c>
      <c r="B72" s="36">
        <v>9.5690336011449766</v>
      </c>
      <c r="C72" s="94">
        <v>0.49505345881129004</v>
      </c>
      <c r="D72" s="94">
        <v>0.18744336689885269</v>
      </c>
      <c r="E72" s="94">
        <v>0.19130951993717502</v>
      </c>
      <c r="F72" s="94">
        <v>-3.5297233748913803E-2</v>
      </c>
      <c r="G72" s="109">
        <v>-0.11313237392019553</v>
      </c>
    </row>
    <row r="73" spans="1:7" x14ac:dyDescent="0.2">
      <c r="A73" s="1" t="s">
        <v>226</v>
      </c>
      <c r="B73" s="36">
        <v>12.179941347200387</v>
      </c>
      <c r="C73" s="94">
        <v>0.6194763558189732</v>
      </c>
      <c r="D73" s="94">
        <v>0.10024186721489901</v>
      </c>
      <c r="E73" s="94">
        <v>0.17359414681339944</v>
      </c>
      <c r="F73" s="94">
        <v>0.18834804692223969</v>
      </c>
      <c r="G73" s="109">
        <v>0.1092716168823316</v>
      </c>
    </row>
    <row r="74" spans="1:7" x14ac:dyDescent="0.2">
      <c r="A74" s="1" t="s">
        <v>224</v>
      </c>
      <c r="B74" s="36">
        <v>6.7534491374941066</v>
      </c>
      <c r="C74" s="94">
        <v>0.73267809586697963</v>
      </c>
      <c r="D74" s="94">
        <v>0.13600550075670845</v>
      </c>
      <c r="E74" s="94">
        <v>0.42973244064180216</v>
      </c>
      <c r="F74" s="94">
        <v>6.2447056988831899E-2</v>
      </c>
      <c r="G74" s="109">
        <v>-3.9696454737572787E-2</v>
      </c>
    </row>
    <row r="75" spans="1:7" x14ac:dyDescent="0.2">
      <c r="A75" s="1" t="s">
        <v>244</v>
      </c>
      <c r="B75" s="36">
        <v>9.0514543449026164</v>
      </c>
      <c r="C75" s="94">
        <v>0.74437778330125193</v>
      </c>
      <c r="D75" s="94">
        <v>0.12937751519821902</v>
      </c>
      <c r="E75" s="94">
        <v>0.63955918868960371</v>
      </c>
      <c r="F75" s="94">
        <v>-0.34254040686400428</v>
      </c>
      <c r="G75" s="109">
        <v>-0.36914925230302753</v>
      </c>
    </row>
    <row r="76" spans="1:7" x14ac:dyDescent="0.2">
      <c r="A76" s="1" t="s">
        <v>246</v>
      </c>
      <c r="B76" s="36">
        <v>9.679609598549451</v>
      </c>
      <c r="C76" s="94">
        <v>0.76684702958527584</v>
      </c>
      <c r="D76" s="94">
        <v>0.15205258237243957</v>
      </c>
      <c r="E76" s="94">
        <v>0.49234779159701952</v>
      </c>
      <c r="F76" s="94">
        <v>-0.17408844944329543</v>
      </c>
      <c r="G76" s="109">
        <v>-0.19658894523613904</v>
      </c>
    </row>
    <row r="77" spans="1:7" x14ac:dyDescent="0.2">
      <c r="A77" s="1" t="s">
        <v>216</v>
      </c>
      <c r="B77" s="36">
        <v>3.9945480509117797</v>
      </c>
      <c r="C77" s="94">
        <v>0.68025418110004043</v>
      </c>
      <c r="D77" s="94">
        <v>0.52472364400677263</v>
      </c>
      <c r="E77" s="94">
        <v>0.72608401611427897</v>
      </c>
      <c r="F77" s="94">
        <v>-0.42935893194247121</v>
      </c>
      <c r="G77" s="109">
        <v>-0.44895429908724671</v>
      </c>
    </row>
    <row r="78" spans="1:7" x14ac:dyDescent="0.2">
      <c r="A78" s="1" t="s">
        <v>242</v>
      </c>
      <c r="B78" s="36">
        <v>6.7505558121124158</v>
      </c>
      <c r="C78" s="94">
        <v>0.90019708259201003</v>
      </c>
      <c r="D78" s="94">
        <v>0.19531353080881383</v>
      </c>
      <c r="E78" s="94">
        <v>0.56033117825570655</v>
      </c>
      <c r="F78" s="94">
        <v>-8.4031534503232599E-2</v>
      </c>
      <c r="G78" s="109">
        <v>-0.10523436469191186</v>
      </c>
    </row>
    <row r="79" spans="1:7" x14ac:dyDescent="0.2">
      <c r="A79" s="1" t="s">
        <v>252</v>
      </c>
      <c r="B79" s="36">
        <v>10.876286242974013</v>
      </c>
      <c r="C79" s="94">
        <v>0.70751016911802767</v>
      </c>
      <c r="D79" s="94">
        <v>0.16480466358728924</v>
      </c>
      <c r="E79" s="94">
        <v>0.20368412265568483</v>
      </c>
      <c r="F79" s="94">
        <v>0.2457844064778229</v>
      </c>
      <c r="G79" s="109">
        <v>0.14145890144137127</v>
      </c>
    </row>
    <row r="80" spans="1:7" x14ac:dyDescent="0.2">
      <c r="A80" s="1" t="s">
        <v>230</v>
      </c>
      <c r="B80" s="36">
        <v>4.4908074310281174</v>
      </c>
      <c r="C80" s="94">
        <v>0.79773963771628198</v>
      </c>
      <c r="D80" s="94">
        <v>0.1844443733885244</v>
      </c>
      <c r="E80" s="94">
        <v>0.44235604635817416</v>
      </c>
      <c r="F80" s="94">
        <v>2.0510319938192006E-2</v>
      </c>
      <c r="G80" s="109">
        <v>-6.636852248580738E-2</v>
      </c>
    </row>
    <row r="81" spans="1:7" x14ac:dyDescent="0.2">
      <c r="A81" s="1" t="s">
        <v>603</v>
      </c>
      <c r="B81" s="36">
        <v>8.8287788008931152</v>
      </c>
      <c r="C81" s="117">
        <v>0.3100982094023409</v>
      </c>
      <c r="D81" s="117">
        <v>3.3156006433254982E-2</v>
      </c>
      <c r="E81" s="117">
        <v>3.2649358147316829E-2</v>
      </c>
      <c r="F81" s="117">
        <v>0.10094083408446888</v>
      </c>
      <c r="G81" s="115">
        <v>5.2382229436047437E-2</v>
      </c>
    </row>
    <row r="82" spans="1:7" x14ac:dyDescent="0.2">
      <c r="A82" s="1" t="s">
        <v>254</v>
      </c>
      <c r="B82" s="36">
        <v>4.7603930115540498</v>
      </c>
      <c r="C82" s="94">
        <v>0.75537864054497039</v>
      </c>
      <c r="D82" s="94">
        <v>0.11202181394405508</v>
      </c>
      <c r="E82" s="94">
        <v>0.5924919598103191</v>
      </c>
      <c r="F82" s="94">
        <v>-4.3202941148065041E-2</v>
      </c>
      <c r="G82" s="109">
        <v>0.13635747211584634</v>
      </c>
    </row>
    <row r="83" spans="1:7" x14ac:dyDescent="0.2">
      <c r="A83" s="1" t="s">
        <v>270</v>
      </c>
      <c r="B83" s="36">
        <v>11.848405086788029</v>
      </c>
      <c r="C83" s="94">
        <v>0.69223629840944378</v>
      </c>
      <c r="D83" s="94">
        <v>0.18107434786856416</v>
      </c>
      <c r="E83" s="94">
        <v>0.38263262448301688</v>
      </c>
      <c r="F83" s="94">
        <v>-0.20080926173185265</v>
      </c>
      <c r="G83" s="109">
        <v>-0.3190529846614778</v>
      </c>
    </row>
    <row r="84" spans="1:7" x14ac:dyDescent="0.2">
      <c r="A84" s="1" t="s">
        <v>258</v>
      </c>
      <c r="B84" s="36">
        <v>6.8716627546177129</v>
      </c>
      <c r="C84" s="94">
        <v>0.70741808526214944</v>
      </c>
      <c r="D84" s="94">
        <v>0.16912330746815651</v>
      </c>
      <c r="E84" s="94">
        <v>0.33921478801732324</v>
      </c>
      <c r="F84" s="94">
        <v>-5.4009471058260393E-2</v>
      </c>
      <c r="G84" s="109">
        <v>-0.10750678901855586</v>
      </c>
    </row>
    <row r="85" spans="1:7" x14ac:dyDescent="0.2">
      <c r="A85" s="1" t="s">
        <v>290</v>
      </c>
      <c r="B85" s="36">
        <v>8.9161560112089067</v>
      </c>
      <c r="C85" s="94">
        <v>0.78003135531497281</v>
      </c>
      <c r="D85" s="94">
        <v>0.3212500154307652</v>
      </c>
      <c r="E85" s="94">
        <v>0.66160949053785467</v>
      </c>
      <c r="F85" s="94">
        <v>-0.29694347402076365</v>
      </c>
      <c r="G85" s="109">
        <v>-0.34458133247744022</v>
      </c>
    </row>
    <row r="86" spans="1:7" x14ac:dyDescent="0.2">
      <c r="A86" s="1" t="s">
        <v>264</v>
      </c>
      <c r="B86" s="36">
        <v>6.524921793063541</v>
      </c>
      <c r="C86" s="94">
        <v>0.70365447448971064</v>
      </c>
      <c r="D86" s="94">
        <v>0.2302719612310585</v>
      </c>
      <c r="E86" s="94">
        <v>0.50447090521138471</v>
      </c>
      <c r="F86" s="94">
        <v>-0.21380507217218181</v>
      </c>
      <c r="G86" s="109">
        <v>-0.24352193410726553</v>
      </c>
    </row>
    <row r="87" spans="1:7" x14ac:dyDescent="0.2">
      <c r="A87" s="1" t="s">
        <v>266</v>
      </c>
      <c r="B87" s="36">
        <v>6.8152068050041343</v>
      </c>
      <c r="C87" s="94">
        <v>0.62332135603532324</v>
      </c>
      <c r="D87" s="94">
        <v>0.16845673609331249</v>
      </c>
      <c r="E87" s="94">
        <v>0.3963750489629525</v>
      </c>
      <c r="F87" s="94">
        <v>-0.148054296892001</v>
      </c>
      <c r="G87" s="109">
        <v>-0.16283748168422885</v>
      </c>
    </row>
    <row r="88" spans="1:7" x14ac:dyDescent="0.2">
      <c r="A88" s="1" t="s">
        <v>278</v>
      </c>
      <c r="B88" s="36">
        <v>3.4921278591528968</v>
      </c>
      <c r="C88" s="94">
        <v>0.83030820149922224</v>
      </c>
      <c r="D88" s="94">
        <v>0.19155484671979617</v>
      </c>
      <c r="E88" s="94">
        <v>0.23971725083413989</v>
      </c>
      <c r="F88" s="94">
        <v>0.35425007028919331</v>
      </c>
      <c r="G88" s="109">
        <v>0.16390927344611117</v>
      </c>
    </row>
    <row r="89" spans="1:7" x14ac:dyDescent="0.2">
      <c r="A89" s="1" t="s">
        <v>268</v>
      </c>
      <c r="B89" s="36">
        <v>4.4463076619771114</v>
      </c>
      <c r="C89" s="94">
        <v>0.71251830040758768</v>
      </c>
      <c r="D89" s="94">
        <v>0.32673046530343136</v>
      </c>
      <c r="E89" s="94">
        <v>0.64699703630446226</v>
      </c>
      <c r="F89" s="94">
        <v>-0.52720814709237873</v>
      </c>
      <c r="G89" s="109">
        <v>-0.57156338979545007</v>
      </c>
    </row>
    <row r="90" spans="1:7" x14ac:dyDescent="0.2">
      <c r="A90" s="1" t="s">
        <v>280</v>
      </c>
      <c r="B90" s="36">
        <v>6.0297203138158766</v>
      </c>
      <c r="C90" s="94">
        <v>0.71389566349394595</v>
      </c>
      <c r="D90" s="94">
        <v>0.30216745711626253</v>
      </c>
      <c r="E90" s="94">
        <v>0.37303754266211603</v>
      </c>
      <c r="F90" s="94">
        <v>-0.21606597921023002</v>
      </c>
      <c r="G90" s="109">
        <v>-0.23881920127653916</v>
      </c>
    </row>
    <row r="91" spans="1:7" x14ac:dyDescent="0.2">
      <c r="A91" s="1" t="s">
        <v>260</v>
      </c>
      <c r="B91" s="36">
        <v>10.497366882585414</v>
      </c>
      <c r="C91" s="94">
        <v>0.74233956395664935</v>
      </c>
      <c r="D91" s="94">
        <v>0.23106423777564716</v>
      </c>
      <c r="E91" s="94">
        <v>0.21969927273577627</v>
      </c>
      <c r="F91" s="94">
        <v>3.5092642393346273E-2</v>
      </c>
      <c r="G91" s="109">
        <v>-3.6651622508554908E-2</v>
      </c>
    </row>
    <row r="92" spans="1:7" x14ac:dyDescent="0.2">
      <c r="A92" s="1" t="s">
        <v>272</v>
      </c>
      <c r="B92" s="36">
        <v>5.6924428545236712</v>
      </c>
      <c r="C92" s="94">
        <v>0.666298567071818</v>
      </c>
      <c r="D92" s="94">
        <v>9.8847496940729029E-2</v>
      </c>
      <c r="E92" s="94">
        <v>0.31251465678603868</v>
      </c>
      <c r="F92" s="94">
        <v>0.10634750760020978</v>
      </c>
      <c r="G92" s="109">
        <v>4.2834057467392654E-2</v>
      </c>
    </row>
    <row r="93" spans="1:7" x14ac:dyDescent="0.2">
      <c r="A93" s="1" t="s">
        <v>577</v>
      </c>
      <c r="B93" s="36">
        <v>4.6560804107299809</v>
      </c>
      <c r="C93" s="117">
        <v>0.71521263015639036</v>
      </c>
      <c r="D93" s="117">
        <v>0.17413019778263147</v>
      </c>
      <c r="E93" s="117">
        <v>0.34298669503449786</v>
      </c>
      <c r="F93" s="117">
        <v>0.1336569982156936</v>
      </c>
      <c r="G93" s="115">
        <v>-7.1294967909305918E-3</v>
      </c>
    </row>
    <row r="94" spans="1:7" x14ac:dyDescent="0.2">
      <c r="A94" s="1" t="s">
        <v>288</v>
      </c>
      <c r="B94" s="36">
        <v>5.194544536837423</v>
      </c>
      <c r="C94" s="94">
        <v>0.74643259270702</v>
      </c>
      <c r="D94" s="94">
        <v>0.17124354104643602</v>
      </c>
      <c r="E94" s="94">
        <v>0.38884183690928381</v>
      </c>
      <c r="F94" s="94">
        <v>4.1850597132395723E-2</v>
      </c>
      <c r="G94" s="109">
        <v>-3.8488770243618048E-2</v>
      </c>
    </row>
    <row r="95" spans="1:7" x14ac:dyDescent="0.2">
      <c r="A95" s="1" t="s">
        <v>304</v>
      </c>
      <c r="B95" s="36">
        <v>6.5848614235065375</v>
      </c>
      <c r="C95" s="94">
        <v>0.59635545611995044</v>
      </c>
      <c r="D95" s="94">
        <v>0.30509702260683919</v>
      </c>
      <c r="E95" s="94">
        <v>0.37096782977611004</v>
      </c>
      <c r="F95" s="94">
        <v>-0.24097986569870977</v>
      </c>
      <c r="G95" s="109">
        <v>-0.3447641020578105</v>
      </c>
    </row>
    <row r="96" spans="1:7" x14ac:dyDescent="0.2">
      <c r="A96" s="2" t="s">
        <v>346</v>
      </c>
      <c r="B96" s="36">
        <v>10.66609874313516</v>
      </c>
      <c r="C96" s="94">
        <v>0.58609155578489558</v>
      </c>
      <c r="D96" s="94">
        <v>0.72114002432641622</v>
      </c>
      <c r="E96" s="94">
        <v>1.2144963326084552</v>
      </c>
      <c r="F96" s="94">
        <v>-1.4617596107773396</v>
      </c>
      <c r="G96" s="109">
        <v>-1.6269396631159929</v>
      </c>
    </row>
    <row r="97" spans="1:7" x14ac:dyDescent="0.2">
      <c r="A97" s="1" t="s">
        <v>294</v>
      </c>
      <c r="B97" s="36">
        <v>2.2672898692591894</v>
      </c>
      <c r="C97" s="94">
        <v>0.51518485568527572</v>
      </c>
      <c r="D97" s="94">
        <v>0.162466382526818</v>
      </c>
      <c r="E97" s="94">
        <v>0.3067190359511896</v>
      </c>
      <c r="F97" s="94">
        <v>-6.6681664062389165E-2</v>
      </c>
      <c r="G97" s="109">
        <v>-0.10494352130105246</v>
      </c>
    </row>
    <row r="98" spans="1:7" x14ac:dyDescent="0.2">
      <c r="A98" s="1" t="s">
        <v>308</v>
      </c>
      <c r="B98" s="36">
        <v>4.3861318210659901</v>
      </c>
      <c r="C98" s="94">
        <v>0.50090814362927738</v>
      </c>
      <c r="D98" s="94">
        <v>0.19649825507614213</v>
      </c>
      <c r="E98" s="94">
        <v>0.27474619289340102</v>
      </c>
      <c r="F98" s="94">
        <v>-4.4693393384950028E-2</v>
      </c>
      <c r="G98" s="109">
        <v>-0.15946938451776649</v>
      </c>
    </row>
    <row r="99" spans="1:7" x14ac:dyDescent="0.2">
      <c r="A99" s="1" t="s">
        <v>292</v>
      </c>
      <c r="B99" s="36">
        <v>4.7822922843776761</v>
      </c>
      <c r="C99" s="94">
        <v>0.69293761861751924</v>
      </c>
      <c r="D99" s="94">
        <v>0.19084328730503861</v>
      </c>
      <c r="E99" s="94">
        <v>0.41392050000470637</v>
      </c>
      <c r="F99" s="94">
        <v>-6.748499114904602E-2</v>
      </c>
      <c r="G99" s="109">
        <v>-0.10987946987452818</v>
      </c>
    </row>
    <row r="100" spans="1:7" x14ac:dyDescent="0.2">
      <c r="A100" s="1" t="s">
        <v>306</v>
      </c>
      <c r="B100" s="36">
        <v>5.4709495393238363</v>
      </c>
      <c r="C100" s="94">
        <v>0.70595174026734853</v>
      </c>
      <c r="D100" s="94">
        <v>0.26127344633379679</v>
      </c>
      <c r="E100" s="94">
        <v>0.45291797637918807</v>
      </c>
      <c r="F100" s="94">
        <v>-0.21769450921622832</v>
      </c>
      <c r="G100" s="109">
        <v>-0.2655258416875409</v>
      </c>
    </row>
    <row r="101" spans="1:7" x14ac:dyDescent="0.2">
      <c r="A101" s="1" t="s">
        <v>300</v>
      </c>
      <c r="B101" s="36">
        <v>3.6840805425402654</v>
      </c>
      <c r="C101" s="94">
        <v>0.75474664005567371</v>
      </c>
      <c r="D101" s="94">
        <v>0.18413993625850628</v>
      </c>
      <c r="E101" s="94">
        <v>0.58653431831151026</v>
      </c>
      <c r="F101" s="94">
        <v>-0.32206534861783442</v>
      </c>
      <c r="G101" s="109">
        <v>-0.35757347546418328</v>
      </c>
    </row>
    <row r="102" spans="1:7" x14ac:dyDescent="0.2">
      <c r="A102" s="1" t="s">
        <v>605</v>
      </c>
      <c r="B102" s="36">
        <v>13.079168592601427</v>
      </c>
      <c r="C102" s="117">
        <v>0.94920005481524361</v>
      </c>
      <c r="D102" s="117">
        <v>0.19643043523640535</v>
      </c>
      <c r="E102" s="117">
        <v>0.12311569027986936</v>
      </c>
      <c r="F102" s="117">
        <v>0.31101734086808713</v>
      </c>
      <c r="G102" s="115">
        <v>0.23566135357180129</v>
      </c>
    </row>
    <row r="103" spans="1:7" x14ac:dyDescent="0.2">
      <c r="A103" s="2" t="s">
        <v>332</v>
      </c>
      <c r="B103" s="36">
        <v>6.5029585116891679</v>
      </c>
      <c r="C103" s="94">
        <v>0.66982218315619402</v>
      </c>
      <c r="D103" s="94">
        <v>0.12555976292393811</v>
      </c>
      <c r="E103" s="94">
        <v>0.12600428054000659</v>
      </c>
      <c r="F103" s="94">
        <v>0.210594336516299</v>
      </c>
      <c r="G103" s="109">
        <v>-1.6795940704626276E-2</v>
      </c>
    </row>
    <row r="104" spans="1:7" x14ac:dyDescent="0.2">
      <c r="A104" s="2" t="s">
        <v>318</v>
      </c>
      <c r="B104" s="36">
        <v>3.1261234370689972</v>
      </c>
      <c r="C104" s="94">
        <v>0.8117360266383209</v>
      </c>
      <c r="D104" s="94">
        <v>0.15506004701658752</v>
      </c>
      <c r="E104" s="94">
        <v>0.37674202220730935</v>
      </c>
      <c r="F104" s="94">
        <v>0.16492942904952795</v>
      </c>
      <c r="G104" s="109">
        <v>6.3183463541559445E-2</v>
      </c>
    </row>
    <row r="105" spans="1:7" x14ac:dyDescent="0.2">
      <c r="A105" s="1" t="s">
        <v>604</v>
      </c>
      <c r="B105" s="36">
        <v>2.2580376340856949</v>
      </c>
      <c r="C105" s="117">
        <v>0.54085333932219193</v>
      </c>
      <c r="D105" s="117">
        <v>0.27754087136181815</v>
      </c>
      <c r="E105" s="117">
        <v>0.31338514576751675</v>
      </c>
      <c r="F105" s="117">
        <v>-0.1280555922593665</v>
      </c>
      <c r="G105" s="115">
        <v>-7.820955807276965E-2</v>
      </c>
    </row>
    <row r="106" spans="1:7" x14ac:dyDescent="0.2">
      <c r="A106" s="2" t="s">
        <v>330</v>
      </c>
      <c r="B106" s="36">
        <v>17.748484580908862</v>
      </c>
      <c r="C106" s="94">
        <v>0.25056812394409728</v>
      </c>
      <c r="D106" s="94">
        <v>0.25166397971261883</v>
      </c>
      <c r="E106" s="94">
        <v>0.20959295280444246</v>
      </c>
      <c r="F106" s="94">
        <v>-0.29354885163447586</v>
      </c>
      <c r="G106" s="109">
        <v>-0.31713433716531614</v>
      </c>
    </row>
    <row r="107" spans="1:7" x14ac:dyDescent="0.2">
      <c r="A107" s="1" t="s">
        <v>276</v>
      </c>
      <c r="B107" s="36">
        <v>1.4192394945218827</v>
      </c>
      <c r="C107" s="94">
        <v>0.803981239901987</v>
      </c>
      <c r="D107" s="94">
        <v>0.15537968066344987</v>
      </c>
      <c r="E107" s="94">
        <v>0.34445264200297476</v>
      </c>
      <c r="F107" s="94">
        <v>9.3816454472644931E-2</v>
      </c>
      <c r="G107" s="109">
        <v>8.3248837108374787E-2</v>
      </c>
    </row>
    <row r="108" spans="1:7" x14ac:dyDescent="0.2">
      <c r="A108" s="2" t="s">
        <v>314</v>
      </c>
      <c r="B108" s="36">
        <v>2.0845468026345038</v>
      </c>
      <c r="C108" s="94">
        <v>0.51473002068741491</v>
      </c>
      <c r="D108" s="94">
        <v>0.14512607677574746</v>
      </c>
      <c r="E108" s="94">
        <v>0.22949292197886184</v>
      </c>
      <c r="F108" s="94">
        <v>2.0635727792309023E-2</v>
      </c>
      <c r="G108" s="109">
        <v>-3.6627147080944304E-3</v>
      </c>
    </row>
    <row r="109" spans="1:7" x14ac:dyDescent="0.2">
      <c r="A109" s="2" t="s">
        <v>326</v>
      </c>
      <c r="B109" s="36">
        <v>2.9872603654706951</v>
      </c>
      <c r="C109" s="94">
        <v>0.71395387976494418</v>
      </c>
      <c r="D109" s="94">
        <v>0.11523891176265338</v>
      </c>
      <c r="E109" s="94">
        <v>0.29406135042717996</v>
      </c>
      <c r="F109" s="94">
        <v>9.2239978466538378E-2</v>
      </c>
      <c r="G109" s="109">
        <v>3.6190930381431376E-2</v>
      </c>
    </row>
    <row r="110" spans="1:7" x14ac:dyDescent="0.2">
      <c r="A110" s="1" t="s">
        <v>597</v>
      </c>
      <c r="B110" s="36">
        <v>10.846570118058157</v>
      </c>
      <c r="C110" s="119">
        <v>0.70484323193662135</v>
      </c>
      <c r="D110" s="119">
        <v>0.24859616284510996</v>
      </c>
      <c r="E110" s="119">
        <v>0.17770238652316328</v>
      </c>
      <c r="F110" s="119">
        <v>0.28234674777725782</v>
      </c>
      <c r="G110" s="115">
        <v>0.111911265793168</v>
      </c>
    </row>
    <row r="111" spans="1:7" x14ac:dyDescent="0.2">
      <c r="A111" s="2" t="s">
        <v>340</v>
      </c>
      <c r="B111" s="36">
        <v>3.0324282434353118</v>
      </c>
      <c r="C111" s="109">
        <v>0.58941031848887282</v>
      </c>
      <c r="D111" s="109">
        <v>0.19978005157854797</v>
      </c>
      <c r="E111" s="109">
        <v>0.2658610466200616</v>
      </c>
      <c r="F111" s="109">
        <v>-8.3200956968570536E-2</v>
      </c>
      <c r="G111" s="109">
        <v>-0.19867034104867806</v>
      </c>
    </row>
    <row r="112" spans="1:7" x14ac:dyDescent="0.2">
      <c r="A112" s="2" t="s">
        <v>354</v>
      </c>
      <c r="B112" s="36">
        <v>13.295965615260796</v>
      </c>
      <c r="C112" s="109">
        <v>0.54570361240958798</v>
      </c>
      <c r="D112" s="109">
        <v>0.14243638480769888</v>
      </c>
      <c r="E112" s="109">
        <v>0.2116168361930203</v>
      </c>
      <c r="F112" s="109">
        <v>3.130244186444741E-2</v>
      </c>
      <c r="G112" s="109">
        <v>-0.15712901126750914</v>
      </c>
    </row>
    <row r="113" spans="1:7" x14ac:dyDescent="0.2">
      <c r="A113" s="2" t="s">
        <v>356</v>
      </c>
      <c r="B113" s="36">
        <v>1.3798672786228776</v>
      </c>
      <c r="C113" s="109">
        <v>0.32237014296227734</v>
      </c>
      <c r="D113" s="109">
        <v>2.5550521352830539E-2</v>
      </c>
      <c r="E113" s="109">
        <v>0.10027346639823038</v>
      </c>
      <c r="F113" s="109">
        <v>0.15434104903624257</v>
      </c>
      <c r="G113" s="109">
        <v>6.6964827721336634E-2</v>
      </c>
    </row>
    <row r="114" spans="1:7" x14ac:dyDescent="0.2">
      <c r="A114" s="2" t="s">
        <v>344</v>
      </c>
      <c r="B114" s="36">
        <v>1.8922186261158191</v>
      </c>
      <c r="C114" s="109">
        <v>0.83011981789181555</v>
      </c>
      <c r="D114" s="109">
        <v>0.41545137261604792</v>
      </c>
      <c r="E114" s="109">
        <v>0.53193765196918985</v>
      </c>
      <c r="F114" s="109">
        <v>-0.25936626435609172</v>
      </c>
      <c r="G114" s="109">
        <v>-0.28542567914031614</v>
      </c>
    </row>
    <row r="115" spans="1:7" x14ac:dyDescent="0.2">
      <c r="A115" s="2" t="s">
        <v>362</v>
      </c>
      <c r="B115" s="36">
        <v>2.5730514031152456</v>
      </c>
      <c r="C115" s="109">
        <v>0.51478408726353231</v>
      </c>
      <c r="D115" s="109">
        <v>0.21910244545183605</v>
      </c>
      <c r="E115" s="109">
        <v>0.14176248215714263</v>
      </c>
      <c r="F115" s="109">
        <v>5.2352119966745631E-2</v>
      </c>
      <c r="G115" s="109">
        <v>-4.2261141001709773E-2</v>
      </c>
    </row>
    <row r="116" spans="1:7" x14ac:dyDescent="0.2">
      <c r="A116" s="2" t="s">
        <v>370</v>
      </c>
      <c r="B116" s="36">
        <v>5.505567784072456</v>
      </c>
      <c r="C116" s="109">
        <v>0.87099917488234413</v>
      </c>
      <c r="D116" s="109">
        <v>0.1881788330386461</v>
      </c>
      <c r="E116" s="109">
        <v>0.2613214015083174</v>
      </c>
      <c r="F116" s="109">
        <v>0.11639635938702053</v>
      </c>
      <c r="G116" s="109">
        <v>5.3675170497600407E-2</v>
      </c>
    </row>
    <row r="117" spans="1:7" x14ac:dyDescent="0.2">
      <c r="A117" s="2" t="s">
        <v>366</v>
      </c>
      <c r="B117" s="36">
        <v>4.1829782557931896</v>
      </c>
      <c r="C117" s="109">
        <v>0.85252949591562377</v>
      </c>
      <c r="D117" s="109">
        <v>0.1924424115053365</v>
      </c>
      <c r="E117" s="109">
        <v>0.49302894191013868</v>
      </c>
      <c r="F117" s="109">
        <v>4.9642175244845543E-2</v>
      </c>
      <c r="G117" s="109">
        <v>-2.1799151110561674E-2</v>
      </c>
    </row>
    <row r="118" spans="1:7" x14ac:dyDescent="0.2">
      <c r="A118" s="2" t="s">
        <v>352</v>
      </c>
      <c r="B118" s="36">
        <v>1.2564512643181329</v>
      </c>
      <c r="C118" s="109">
        <v>0.77716878910365639</v>
      </c>
      <c r="D118" s="109">
        <v>0.27227577263885894</v>
      </c>
      <c r="E118" s="109">
        <v>0.43812405446293501</v>
      </c>
      <c r="F118" s="109">
        <v>-4.0006784613153233E-2</v>
      </c>
      <c r="G118" s="109">
        <v>-8.4296520423600627E-2</v>
      </c>
    </row>
    <row r="119" spans="1:7" x14ac:dyDescent="0.2">
      <c r="A119" s="2" t="s">
        <v>368</v>
      </c>
      <c r="B119" s="36">
        <v>2.094648772085701</v>
      </c>
      <c r="C119" s="109">
        <v>0.79022188481056888</v>
      </c>
      <c r="D119" s="109">
        <v>0.17043497237095404</v>
      </c>
      <c r="E119" s="109">
        <v>0.49486777806355076</v>
      </c>
      <c r="F119" s="109">
        <v>-3.383291636465665E-2</v>
      </c>
      <c r="G119" s="109">
        <v>-8.1343964086137158E-2</v>
      </c>
    </row>
    <row r="120" spans="1:7" x14ac:dyDescent="0.2">
      <c r="A120" s="2" t="s">
        <v>364</v>
      </c>
      <c r="B120" s="36">
        <v>2.3407707391181458</v>
      </c>
      <c r="C120" s="109">
        <v>0.5408246156655846</v>
      </c>
      <c r="D120" s="109">
        <v>0.1049056670435274</v>
      </c>
      <c r="E120" s="109">
        <v>0.18246537591859807</v>
      </c>
      <c r="F120" s="109">
        <v>0.14979331543244773</v>
      </c>
      <c r="G120" s="109">
        <v>8.4802501413227815E-2</v>
      </c>
    </row>
    <row r="121" spans="1:7" x14ac:dyDescent="0.2">
      <c r="A121" s="2" t="s">
        <v>384</v>
      </c>
      <c r="B121" s="36">
        <v>3.1716395354047759</v>
      </c>
      <c r="C121" s="109">
        <v>0.54081939028252479</v>
      </c>
      <c r="D121" s="109">
        <v>0.18228546517503072</v>
      </c>
      <c r="E121" s="109">
        <v>0.27482441807348168</v>
      </c>
      <c r="F121" s="109">
        <v>-5.2773514104278572E-2</v>
      </c>
      <c r="G121" s="109">
        <v>-0.12710149340941534</v>
      </c>
    </row>
    <row r="122" spans="1:7" x14ac:dyDescent="0.2">
      <c r="A122" s="2" t="s">
        <v>386</v>
      </c>
      <c r="B122" s="36">
        <v>2.1984070980367059</v>
      </c>
      <c r="C122" s="109">
        <v>0.85231386595492098</v>
      </c>
      <c r="D122" s="109">
        <v>0.21421277037176539</v>
      </c>
      <c r="E122" s="109">
        <v>0.43699714186323541</v>
      </c>
      <c r="F122" s="109">
        <v>0.19263254750238168</v>
      </c>
      <c r="G122" s="109">
        <v>5.4889192725901793E-2</v>
      </c>
    </row>
  </sheetData>
  <autoFilter ref="A1:G1"/>
  <conditionalFormatting sqref="A110:A122">
    <cfRule type="duplicateValues" dxfId="2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F30" sqref="F30"/>
    </sheetView>
  </sheetViews>
  <sheetFormatPr defaultRowHeight="12.75" x14ac:dyDescent="0.2"/>
  <cols>
    <col min="4" max="5" width="10.140625" bestFit="1" customWidth="1"/>
    <col min="10" max="10" width="10.140625" bestFit="1" customWidth="1"/>
    <col min="11" max="11" width="18.140625" bestFit="1" customWidth="1"/>
  </cols>
  <sheetData>
    <row r="1" spans="1:6" x14ac:dyDescent="0.2">
      <c r="A1" s="100"/>
      <c r="B1" s="100" t="s">
        <v>514</v>
      </c>
      <c r="C1" s="100" t="s">
        <v>507</v>
      </c>
    </row>
    <row r="2" spans="1:6" x14ac:dyDescent="0.2">
      <c r="A2" s="98" t="s">
        <v>514</v>
      </c>
      <c r="B2" s="98">
        <v>1</v>
      </c>
      <c r="C2" s="98"/>
    </row>
    <row r="3" spans="1:6" ht="13.5" thickBot="1" x14ac:dyDescent="0.25">
      <c r="A3" s="99" t="s">
        <v>507</v>
      </c>
      <c r="B3" s="99">
        <v>3.8669892058823367E-2</v>
      </c>
      <c r="C3" s="99">
        <v>1</v>
      </c>
    </row>
    <row r="4" spans="1:6" x14ac:dyDescent="0.2">
      <c r="E4" t="s">
        <v>1060</v>
      </c>
    </row>
    <row r="5" spans="1:6" x14ac:dyDescent="0.2">
      <c r="E5" t="s">
        <v>1060</v>
      </c>
    </row>
    <row r="6" spans="1:6" x14ac:dyDescent="0.2">
      <c r="E6" t="s">
        <v>1063</v>
      </c>
    </row>
    <row r="7" spans="1:6" x14ac:dyDescent="0.2">
      <c r="D7" t="s">
        <v>1059</v>
      </c>
      <c r="E7" t="s">
        <v>1060</v>
      </c>
      <c r="F7" t="s">
        <v>1060</v>
      </c>
    </row>
    <row r="8" spans="1:6" x14ac:dyDescent="0.2">
      <c r="D8" t="s">
        <v>1061</v>
      </c>
      <c r="E8" t="s">
        <v>1060</v>
      </c>
    </row>
    <row r="10" spans="1:6" x14ac:dyDescent="0.2">
      <c r="E10" t="s">
        <v>241</v>
      </c>
    </row>
    <row r="11" spans="1:6" x14ac:dyDescent="0.2">
      <c r="E11" t="str">
        <f>_xll.BFieldInfo(E$12)</f>
        <v>Trailing 12M Net Sales</v>
      </c>
    </row>
    <row r="12" spans="1:6" x14ac:dyDescent="0.2">
      <c r="D12" t="s">
        <v>1062</v>
      </c>
      <c r="E12" t="s">
        <v>449</v>
      </c>
    </row>
    <row r="13" spans="1:6" x14ac:dyDescent="0.2">
      <c r="D13" s="177" t="str">
        <f>_xll.BDH(E$10,E$12,$E7,$E8,"Dir=V","Per=Y","Dts=S")</f>
        <v>#N/A N/A</v>
      </c>
    </row>
    <row r="14" spans="1:6" x14ac:dyDescent="0.2">
      <c r="D14" s="177"/>
    </row>
    <row r="17" spans="5:11" x14ac:dyDescent="0.2">
      <c r="J17" t="s">
        <v>1059</v>
      </c>
      <c r="K17" t="s">
        <v>1065</v>
      </c>
    </row>
    <row r="18" spans="5:11" x14ac:dyDescent="0.2">
      <c r="J18" t="s">
        <v>1061</v>
      </c>
      <c r="K18" s="177">
        <v>43100</v>
      </c>
    </row>
    <row r="20" spans="5:11" x14ac:dyDescent="0.2">
      <c r="K20" t="s">
        <v>1</v>
      </c>
    </row>
    <row r="21" spans="5:11" x14ac:dyDescent="0.2">
      <c r="K21" t="str">
        <f>_xll.BFieldInfo(K$22)</f>
        <v>Revenue</v>
      </c>
    </row>
    <row r="22" spans="5:11" x14ac:dyDescent="0.2">
      <c r="J22" t="s">
        <v>1062</v>
      </c>
      <c r="K22" t="s">
        <v>1058</v>
      </c>
    </row>
    <row r="23" spans="5:11" x14ac:dyDescent="0.2">
      <c r="J23" s="177">
        <f>_xll.BDH(K$20,K$22,$K17,$K18,"Dir=V","Per=Y","Dts=S","cols=2;rows=3")</f>
        <v>42369</v>
      </c>
      <c r="K23">
        <v>91154</v>
      </c>
    </row>
    <row r="24" spans="5:11" x14ac:dyDescent="0.2">
      <c r="E24" t="s">
        <v>1059</v>
      </c>
      <c r="F24" t="s">
        <v>1060</v>
      </c>
      <c r="J24" s="177">
        <v>42734</v>
      </c>
      <c r="K24">
        <v>96571</v>
      </c>
    </row>
    <row r="25" spans="5:11" x14ac:dyDescent="0.2">
      <c r="E25" t="s">
        <v>1061</v>
      </c>
      <c r="J25" s="177">
        <v>43098</v>
      </c>
      <c r="K25">
        <v>110360</v>
      </c>
    </row>
    <row r="27" spans="5:11" x14ac:dyDescent="0.2">
      <c r="F27" t="s">
        <v>1</v>
      </c>
    </row>
    <row r="28" spans="5:11" x14ac:dyDescent="0.2">
      <c r="F28" t="str">
        <f>_xll.BFieldInfo(F$29)</f>
        <v>Revenue</v>
      </c>
    </row>
    <row r="29" spans="5:11" x14ac:dyDescent="0.2">
      <c r="E29" t="s">
        <v>1062</v>
      </c>
      <c r="F29" t="s">
        <v>1058</v>
      </c>
    </row>
    <row r="30" spans="5:11" x14ac:dyDescent="0.2">
      <c r="E30" s="177">
        <f>_xll.BDH(F$27,F$29,$F24,$F25,"Dir=V","Per=Y","Dts=S","cols=2;rows=2")</f>
        <v>42734</v>
      </c>
      <c r="F30">
        <v>96571</v>
      </c>
    </row>
    <row r="31" spans="5:11" x14ac:dyDescent="0.2">
      <c r="E31" s="177">
        <v>43098</v>
      </c>
      <c r="F31">
        <v>110360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2"/>
  <sheetViews>
    <sheetView showGridLines="0" zoomScale="115" zoomScaleNormal="115" workbookViewId="0">
      <pane ySplit="1" topLeftCell="A2" activePane="bottomLeft" state="frozen"/>
      <selection activeCell="E20" sqref="E20"/>
      <selection pane="bottomLeft" activeCell="E2" sqref="E2"/>
    </sheetView>
  </sheetViews>
  <sheetFormatPr defaultRowHeight="12.75" x14ac:dyDescent="0.2"/>
  <cols>
    <col min="1" max="1" width="42.42578125" customWidth="1"/>
    <col min="2" max="2" width="9.140625" customWidth="1"/>
    <col min="3" max="3" width="9.7109375" customWidth="1"/>
  </cols>
  <sheetData>
    <row r="1" spans="1:16" ht="25.5" x14ac:dyDescent="0.2">
      <c r="A1" s="95" t="s">
        <v>424</v>
      </c>
      <c r="B1" s="40" t="s">
        <v>514</v>
      </c>
      <c r="C1" s="16" t="s">
        <v>848</v>
      </c>
      <c r="D1" s="40" t="s">
        <v>464</v>
      </c>
      <c r="E1" s="40" t="s">
        <v>545</v>
      </c>
      <c r="F1" s="40" t="s">
        <v>1040</v>
      </c>
      <c r="G1" s="40" t="s">
        <v>1041</v>
      </c>
      <c r="H1" s="40" t="s">
        <v>511</v>
      </c>
      <c r="I1" s="96" t="s">
        <v>512</v>
      </c>
      <c r="P1" s="155" t="s">
        <v>726</v>
      </c>
    </row>
    <row r="2" spans="1:16" x14ac:dyDescent="0.2">
      <c r="A2" s="1" t="s">
        <v>38</v>
      </c>
      <c r="B2" s="36">
        <v>6.0739128685507477</v>
      </c>
      <c r="C2" s="36">
        <v>3156.587</v>
      </c>
      <c r="D2" s="94">
        <v>0.14021314793477901</v>
      </c>
      <c r="E2" s="94">
        <v>0.85236806652495634</v>
      </c>
      <c r="F2" s="94">
        <v>0.18321370518221103</v>
      </c>
      <c r="G2" s="94">
        <v>0.37970630937781852</v>
      </c>
      <c r="H2" s="94">
        <v>0.19092963381018804</v>
      </c>
      <c r="I2" s="109">
        <v>0.13211163371598883</v>
      </c>
    </row>
    <row r="3" spans="1:16" x14ac:dyDescent="0.2">
      <c r="A3" s="1" t="s">
        <v>72</v>
      </c>
      <c r="B3" s="36">
        <v>8.405979501872979</v>
      </c>
      <c r="C3" s="36">
        <v>2174.3449999999998</v>
      </c>
      <c r="D3" s="94">
        <v>1.003082767454107</v>
      </c>
      <c r="E3" s="94">
        <v>0.4120739852790079</v>
      </c>
      <c r="F3" s="94">
        <v>7.0519627749966091E-2</v>
      </c>
      <c r="G3" s="94">
        <v>5.4475715675295321E-2</v>
      </c>
      <c r="H3" s="94">
        <v>0.34420158714463439</v>
      </c>
      <c r="I3" s="109">
        <v>0.11994384890125027</v>
      </c>
    </row>
    <row r="4" spans="1:16" x14ac:dyDescent="0.2">
      <c r="A4" s="1" t="s">
        <v>44</v>
      </c>
      <c r="B4" s="36">
        <v>4.2819173577627767</v>
      </c>
      <c r="C4" s="36">
        <v>4148</v>
      </c>
      <c r="D4" s="94">
        <v>3.3148505303760789E-2</v>
      </c>
      <c r="E4" s="94">
        <v>0.85486981677917073</v>
      </c>
      <c r="F4" s="94">
        <v>0.15477338476374156</v>
      </c>
      <c r="G4" s="94">
        <v>0.25578592092574737</v>
      </c>
      <c r="H4" s="94">
        <v>0.34715525554484089</v>
      </c>
      <c r="I4" s="109">
        <v>0.18998194877144337</v>
      </c>
    </row>
    <row r="5" spans="1:16" x14ac:dyDescent="0.2">
      <c r="A5" s="1" t="s">
        <v>52</v>
      </c>
      <c r="B5" s="36">
        <v>16.244587217549903</v>
      </c>
      <c r="C5" s="36">
        <v>947.42399999999998</v>
      </c>
      <c r="D5" s="94">
        <v>0.32427403147904221</v>
      </c>
      <c r="E5" s="94">
        <v>0.81234907806795387</v>
      </c>
      <c r="F5" s="94">
        <v>0.43884892086330929</v>
      </c>
      <c r="G5" s="94">
        <v>0.19842224811699938</v>
      </c>
      <c r="H5" s="94">
        <v>4.5932971932313299E-2</v>
      </c>
      <c r="I5" s="109">
        <v>-0.31811310458675307</v>
      </c>
    </row>
    <row r="6" spans="1:16" x14ac:dyDescent="0.2">
      <c r="A6" s="1" t="s">
        <v>74</v>
      </c>
      <c r="B6" s="36">
        <v>3.0304767971825153</v>
      </c>
      <c r="C6" s="36">
        <v>4827</v>
      </c>
      <c r="D6" s="94">
        <v>-1.180070437124503E-2</v>
      </c>
      <c r="E6" s="94">
        <v>0.78785995442303713</v>
      </c>
      <c r="F6" s="94">
        <v>0.19825978868862648</v>
      </c>
      <c r="G6" s="94">
        <v>0.33001864512119328</v>
      </c>
      <c r="H6" s="94">
        <v>0.26434638491816864</v>
      </c>
      <c r="I6" s="109">
        <v>8.5428483887666037E-2</v>
      </c>
    </row>
    <row r="7" spans="1:16" x14ac:dyDescent="0.2">
      <c r="A7" s="1" t="s">
        <v>62</v>
      </c>
      <c r="B7" s="36">
        <v>4.9626469266478219</v>
      </c>
      <c r="C7" s="36">
        <v>2908.3389999999999</v>
      </c>
      <c r="D7" s="94">
        <v>2.8465388663426294E-2</v>
      </c>
      <c r="E7" s="94">
        <v>0.84702230782544607</v>
      </c>
      <c r="F7" s="94">
        <v>0.14296854665154235</v>
      </c>
      <c r="G7" s="94">
        <v>0.34594041478658438</v>
      </c>
      <c r="H7" s="94">
        <v>0.30666060593348987</v>
      </c>
      <c r="I7" s="109">
        <v>0.2030865917039695</v>
      </c>
    </row>
    <row r="8" spans="1:16" x14ac:dyDescent="0.2">
      <c r="A8" s="1" t="s">
        <v>56</v>
      </c>
      <c r="B8" s="36">
        <v>5.0403782767313832</v>
      </c>
      <c r="C8" s="36">
        <v>2794.5149999999999</v>
      </c>
      <c r="D8" s="94">
        <v>0.16425784080600758</v>
      </c>
      <c r="E8" s="94">
        <v>0.88006613303762016</v>
      </c>
      <c r="F8" s="94">
        <v>0.12216788959801611</v>
      </c>
      <c r="G8" s="94">
        <v>6.4733952045345974E-2</v>
      </c>
      <c r="H8" s="94">
        <v>0.25307575733177318</v>
      </c>
      <c r="I8" s="109">
        <v>0.10323290266826267</v>
      </c>
    </row>
    <row r="9" spans="1:16" x14ac:dyDescent="0.2">
      <c r="A9" s="1" t="s">
        <v>64</v>
      </c>
      <c r="B9" s="36">
        <v>4.3851549979818829</v>
      </c>
      <c r="C9" s="36">
        <v>3022.62</v>
      </c>
      <c r="D9" s="94">
        <v>7.1619985310756862E-2</v>
      </c>
      <c r="E9" s="94">
        <v>0.76438323562474364</v>
      </c>
      <c r="F9" s="94">
        <v>0.30067987375191063</v>
      </c>
      <c r="G9" s="94">
        <v>0.18171255400943553</v>
      </c>
      <c r="H9" s="94">
        <v>0.21514513898538351</v>
      </c>
      <c r="I9" s="109">
        <v>0.12152605918890333</v>
      </c>
    </row>
    <row r="10" spans="1:16" x14ac:dyDescent="0.2">
      <c r="A10" s="1" t="s">
        <v>50</v>
      </c>
      <c r="B10" s="36">
        <v>6.8486821580377111</v>
      </c>
      <c r="C10" s="36">
        <v>1896.9269999999999</v>
      </c>
      <c r="D10" s="94">
        <v>3.3457797796119682E-2</v>
      </c>
      <c r="E10" s="94">
        <v>0.89545407388358411</v>
      </c>
      <c r="F10" s="94">
        <v>0.1014198226921753</v>
      </c>
      <c r="G10" s="94">
        <v>0.22848902461718351</v>
      </c>
      <c r="H10" s="94">
        <v>0.50062601249283711</v>
      </c>
      <c r="I10" s="109">
        <v>0.43366146404157885</v>
      </c>
    </row>
    <row r="11" spans="1:16" x14ac:dyDescent="0.2">
      <c r="A11" s="1" t="s">
        <v>58</v>
      </c>
      <c r="B11" s="36">
        <v>8.8228827508875813</v>
      </c>
      <c r="C11" s="36">
        <v>1448.318</v>
      </c>
      <c r="D11" s="94">
        <v>0.28899937720859659</v>
      </c>
      <c r="E11" s="94">
        <v>0.79280240098719257</v>
      </c>
      <c r="F11" s="94">
        <v>0.20790599854451852</v>
      </c>
      <c r="G11" s="94">
        <v>0.55817645019947282</v>
      </c>
      <c r="H11" s="94">
        <v>-0.17765987856258086</v>
      </c>
      <c r="I11" s="109">
        <v>-0.22092738611271831</v>
      </c>
    </row>
    <row r="12" spans="1:16" x14ac:dyDescent="0.2">
      <c r="A12" s="1" t="s">
        <v>68</v>
      </c>
      <c r="B12" s="36">
        <v>6.1711440295976496</v>
      </c>
      <c r="C12" s="36">
        <v>2069.8940000000002</v>
      </c>
      <c r="D12" s="94">
        <v>6.3581033618146598E-2</v>
      </c>
      <c r="E12" s="94">
        <v>0.88264760994686642</v>
      </c>
      <c r="F12" s="94">
        <v>0.38853342248443634</v>
      </c>
      <c r="G12" s="94">
        <v>0.20250360646487209</v>
      </c>
      <c r="H12" s="94">
        <v>0.25035919713763116</v>
      </c>
      <c r="I12" s="109">
        <v>0.16792960779188498</v>
      </c>
    </row>
    <row r="13" spans="1:16" x14ac:dyDescent="0.2">
      <c r="A13" s="1" t="s">
        <v>60</v>
      </c>
      <c r="B13" s="36">
        <v>7.5790309498922568</v>
      </c>
      <c r="C13" s="36">
        <v>1631.1849999999999</v>
      </c>
      <c r="D13" s="94">
        <v>0.17074887275201789</v>
      </c>
      <c r="E13" s="94">
        <v>0.74903642068615961</v>
      </c>
      <c r="F13" s="94">
        <v>0.12911717555029012</v>
      </c>
      <c r="G13" s="94">
        <v>0.42976486419382226</v>
      </c>
      <c r="H13" s="94">
        <v>0.1310568696990225</v>
      </c>
      <c r="I13" s="109">
        <v>8.3799201194223835E-2</v>
      </c>
    </row>
    <row r="14" spans="1:16" x14ac:dyDescent="0.2">
      <c r="A14" s="1" t="s">
        <v>557</v>
      </c>
      <c r="B14" s="36">
        <v>13.781501875059311</v>
      </c>
      <c r="C14" s="36">
        <v>853.57299999999998</v>
      </c>
      <c r="D14" s="117">
        <v>0.41861445945455178</v>
      </c>
      <c r="E14" s="117">
        <v>0.56464883488461426</v>
      </c>
      <c r="F14" s="117">
        <v>0.15932673596751537</v>
      </c>
      <c r="G14" s="117">
        <v>0.26441089397157597</v>
      </c>
      <c r="H14" s="117">
        <v>-4.8478571838612518E-2</v>
      </c>
      <c r="I14" s="115">
        <v>-6.1180473140551542E-2</v>
      </c>
    </row>
    <row r="15" spans="1:16" x14ac:dyDescent="0.2">
      <c r="A15" s="1" t="s">
        <v>588</v>
      </c>
      <c r="B15" s="36">
        <v>14.998912459019817</v>
      </c>
      <c r="C15" s="36">
        <v>766.22400000000005</v>
      </c>
      <c r="D15" s="117">
        <v>0.19034512100899992</v>
      </c>
      <c r="E15" s="117">
        <v>0.69785207155645024</v>
      </c>
      <c r="F15" s="117">
        <v>0.17233994236672301</v>
      </c>
      <c r="G15" s="117">
        <v>0.1708351604752657</v>
      </c>
      <c r="H15" s="117">
        <v>0.24562399507193719</v>
      </c>
      <c r="I15" s="115">
        <v>0.21254360285143767</v>
      </c>
    </row>
    <row r="16" spans="1:16" x14ac:dyDescent="0.2">
      <c r="A16" s="1" t="s">
        <v>598</v>
      </c>
      <c r="B16" s="36">
        <v>6.4165872222518496</v>
      </c>
      <c r="C16" s="36">
        <v>1762.6579999999999</v>
      </c>
      <c r="D16" s="117">
        <v>0.70360160621062073</v>
      </c>
      <c r="E16" s="117">
        <v>0.52622289206330197</v>
      </c>
      <c r="F16" s="117">
        <v>0.11140731781207699</v>
      </c>
      <c r="G16" s="117">
        <v>0.14528740118616318</v>
      </c>
      <c r="H16" s="117">
        <v>0.16291078586997595</v>
      </c>
      <c r="I16" s="115">
        <v>0.10941369794934695</v>
      </c>
    </row>
    <row r="17" spans="1:9" x14ac:dyDescent="0.2">
      <c r="A17" s="1" t="s">
        <v>86</v>
      </c>
      <c r="B17" s="36">
        <v>3.9623645009432589</v>
      </c>
      <c r="C17" s="36">
        <v>2815.241</v>
      </c>
      <c r="D17" s="94">
        <v>2.8701272821758383E-2</v>
      </c>
      <c r="E17" s="94">
        <v>0.66204989520726754</v>
      </c>
      <c r="F17" s="94">
        <v>0.11489638009676614</v>
      </c>
      <c r="G17" s="94">
        <v>0.18804109488317342</v>
      </c>
      <c r="H17" s="94">
        <v>0.35220537069472913</v>
      </c>
      <c r="I17" s="109">
        <v>9.9335982673200984E-2</v>
      </c>
    </row>
    <row r="18" spans="1:9" x14ac:dyDescent="0.2">
      <c r="A18" s="1" t="s">
        <v>602</v>
      </c>
      <c r="B18" s="36">
        <v>5.4928569017809679</v>
      </c>
      <c r="C18" s="36">
        <v>2027.4701488016447</v>
      </c>
      <c r="D18" s="117">
        <v>0.30537113040322628</v>
      </c>
      <c r="E18" s="117">
        <v>0.82861537193777279</v>
      </c>
      <c r="F18" s="117">
        <v>0.39875419627298209</v>
      </c>
      <c r="G18" s="117">
        <v>0.19589767041169956</v>
      </c>
      <c r="H18" s="117">
        <v>0.46475072954811325</v>
      </c>
      <c r="I18" s="115">
        <v>0.10145241590998064</v>
      </c>
    </row>
    <row r="19" spans="1:9" x14ac:dyDescent="0.2">
      <c r="A19" s="1" t="s">
        <v>80</v>
      </c>
      <c r="B19" s="36">
        <v>8.6072936991121516</v>
      </c>
      <c r="C19" s="36">
        <v>1235.683</v>
      </c>
      <c r="D19" s="94">
        <v>7.5705500520764524E-2</v>
      </c>
      <c r="E19" s="94">
        <v>0.73217241692812174</v>
      </c>
      <c r="F19" s="94">
        <v>0.19103524123905566</v>
      </c>
      <c r="G19" s="94">
        <v>0.30181365285433243</v>
      </c>
      <c r="H19" s="94">
        <v>0.1382021117066432</v>
      </c>
      <c r="I19" s="109">
        <v>3.955165157037363E-2</v>
      </c>
    </row>
    <row r="20" spans="1:9" x14ac:dyDescent="0.2">
      <c r="A20" s="1" t="s">
        <v>84</v>
      </c>
      <c r="B20" s="36">
        <v>8.6317822551499823</v>
      </c>
      <c r="C20" s="36">
        <v>1106.8</v>
      </c>
      <c r="D20" s="94">
        <v>0.33777285869172391</v>
      </c>
      <c r="E20" s="94">
        <v>0.66669678352005779</v>
      </c>
      <c r="F20" s="94">
        <v>0.3436031803397181</v>
      </c>
      <c r="G20" s="94">
        <v>0.28370075894470548</v>
      </c>
      <c r="H20" s="94">
        <v>6.1528731478135174E-2</v>
      </c>
      <c r="I20" s="109">
        <v>-4.517528008673654E-2</v>
      </c>
    </row>
    <row r="21" spans="1:9" x14ac:dyDescent="0.2">
      <c r="A21" s="1" t="s">
        <v>88</v>
      </c>
      <c r="B21" s="36">
        <v>8.4314404888257499</v>
      </c>
      <c r="C21" s="36">
        <v>1035.461</v>
      </c>
      <c r="D21" s="94">
        <v>0.20237266299744738</v>
      </c>
      <c r="E21" s="94">
        <v>0.62616458462270208</v>
      </c>
      <c r="F21" s="94">
        <v>0.14542604694913666</v>
      </c>
      <c r="G21" s="94">
        <v>0.26054192287300054</v>
      </c>
      <c r="H21" s="94">
        <v>0.11049378006511108</v>
      </c>
      <c r="I21" s="109">
        <v>4.5352465055309668E-2</v>
      </c>
    </row>
    <row r="22" spans="1:9" x14ac:dyDescent="0.2">
      <c r="A22" s="1" t="s">
        <v>90</v>
      </c>
      <c r="B22" s="36">
        <v>7.494461652207109</v>
      </c>
      <c r="C22" s="36">
        <v>992.76900000000001</v>
      </c>
      <c r="D22" s="94">
        <v>6.0124762155143952E-2</v>
      </c>
      <c r="E22" s="94">
        <v>0.87117950854779347</v>
      </c>
      <c r="F22" s="94">
        <v>0.33658182316329377</v>
      </c>
      <c r="G22" s="94">
        <v>0.52121490497789513</v>
      </c>
      <c r="H22" s="94">
        <v>-0.12485180339031537</v>
      </c>
      <c r="I22" s="109">
        <v>-0.14799918208566143</v>
      </c>
    </row>
    <row r="23" spans="1:9" x14ac:dyDescent="0.2">
      <c r="A23" s="1" t="s">
        <v>98</v>
      </c>
      <c r="B23" s="36">
        <v>14.87319186873027</v>
      </c>
      <c r="C23" s="36">
        <v>498.02800000000002</v>
      </c>
      <c r="D23" s="94">
        <v>0.24844386259407103</v>
      </c>
      <c r="E23" s="94">
        <v>0.83627025868933325</v>
      </c>
      <c r="F23" s="94">
        <v>6.1100982274089007E-2</v>
      </c>
      <c r="G23" s="94">
        <v>0.30221593966604288</v>
      </c>
      <c r="H23" s="94">
        <v>0.29743909980964922</v>
      </c>
      <c r="I23" s="109">
        <v>0.20995365661793713</v>
      </c>
    </row>
    <row r="24" spans="1:9" x14ac:dyDescent="0.2">
      <c r="A24" s="1" t="s">
        <v>106</v>
      </c>
      <c r="B24" s="36">
        <v>13.80264657246844</v>
      </c>
      <c r="C24" s="36">
        <v>499.51400000000001</v>
      </c>
      <c r="D24" s="94">
        <v>9.8193444027594667E-2</v>
      </c>
      <c r="E24" s="94">
        <v>0.89861346901551586</v>
      </c>
      <c r="F24" s="94">
        <v>0.16431171098307554</v>
      </c>
      <c r="G24" s="94">
        <v>0.20235068486568944</v>
      </c>
      <c r="H24" s="94">
        <v>0.43761536213199226</v>
      </c>
      <c r="I24" s="109">
        <v>0.30083750676574428</v>
      </c>
    </row>
    <row r="25" spans="1:9" x14ac:dyDescent="0.2">
      <c r="A25" s="1" t="s">
        <v>136</v>
      </c>
      <c r="B25" s="36">
        <v>3.3505499743254004</v>
      </c>
      <c r="C25" s="36">
        <v>2007.8210000000001</v>
      </c>
      <c r="D25" s="94">
        <v>4.7487300909792252E-2</v>
      </c>
      <c r="E25" s="94">
        <v>0.56401542074891919</v>
      </c>
      <c r="F25" s="94">
        <v>0.13253024049454606</v>
      </c>
      <c r="G25" s="94">
        <v>0.19828958856392076</v>
      </c>
      <c r="H25" s="94">
        <v>0.17174638575849141</v>
      </c>
      <c r="I25" s="109">
        <v>1.0619681589690514E-2</v>
      </c>
    </row>
    <row r="26" spans="1:9" x14ac:dyDescent="0.2">
      <c r="A26" s="1" t="s">
        <v>102</v>
      </c>
      <c r="B26" s="36">
        <v>9.6667303011646322</v>
      </c>
      <c r="C26" s="36">
        <v>661.06700000000001</v>
      </c>
      <c r="D26" s="94">
        <v>0.13407566857822273</v>
      </c>
      <c r="E26" s="94">
        <v>0.55116954899297743</v>
      </c>
      <c r="F26" s="94">
        <v>0.25966656934924898</v>
      </c>
      <c r="G26" s="94">
        <v>0.18775252735350578</v>
      </c>
      <c r="H26" s="94">
        <v>4.2780837645805925E-2</v>
      </c>
      <c r="I26" s="109">
        <v>5.3461994018760582E-2</v>
      </c>
    </row>
    <row r="27" spans="1:9" x14ac:dyDescent="0.2">
      <c r="A27" s="1" t="s">
        <v>108</v>
      </c>
      <c r="B27" s="36">
        <v>5.397203530724207</v>
      </c>
      <c r="C27" s="36">
        <v>1155.4570000000001</v>
      </c>
      <c r="D27" s="94">
        <v>0.18236074557512727</v>
      </c>
      <c r="E27" s="94">
        <v>0.66590708286343891</v>
      </c>
      <c r="F27" s="94">
        <v>0.27156094947713327</v>
      </c>
      <c r="G27" s="94">
        <v>0.56225112661050991</v>
      </c>
      <c r="H27" s="94">
        <v>-0.19213684348227064</v>
      </c>
      <c r="I27" s="109">
        <v>-0.25167377453250095</v>
      </c>
    </row>
    <row r="28" spans="1:9" x14ac:dyDescent="0.2">
      <c r="A28" s="1" t="s">
        <v>559</v>
      </c>
      <c r="B28" s="36">
        <v>12.341002906740716</v>
      </c>
      <c r="C28" s="36">
        <v>492.64800000000002</v>
      </c>
      <c r="D28" s="117">
        <v>0.35545257465776769</v>
      </c>
      <c r="E28" s="117">
        <v>0.5315153933100274</v>
      </c>
      <c r="F28" s="117">
        <v>0.24508168103798247</v>
      </c>
      <c r="G28" s="117">
        <v>0.20434265439015278</v>
      </c>
      <c r="H28" s="117">
        <v>-0.13976900967206404</v>
      </c>
      <c r="I28" s="115">
        <v>-0.1828748518211786</v>
      </c>
    </row>
    <row r="29" spans="1:9" x14ac:dyDescent="0.2">
      <c r="A29" s="1" t="s">
        <v>116</v>
      </c>
      <c r="B29" s="36">
        <v>9.7835447500662127</v>
      </c>
      <c r="C29" s="36">
        <v>581.47399999999993</v>
      </c>
      <c r="D29" s="94">
        <v>0.24618641590165691</v>
      </c>
      <c r="E29" s="94">
        <v>0.762424464362504</v>
      </c>
      <c r="F29" s="94">
        <v>0.12923707680824939</v>
      </c>
      <c r="G29" s="94">
        <v>0.44725817491409769</v>
      </c>
      <c r="H29" s="94">
        <v>3.4080313081651117E-3</v>
      </c>
      <c r="I29" s="109">
        <v>-3.8053292150637866E-2</v>
      </c>
    </row>
    <row r="30" spans="1:9" x14ac:dyDescent="0.2">
      <c r="A30" s="1" t="s">
        <v>114</v>
      </c>
      <c r="B30" s="36">
        <v>11.057836911899347</v>
      </c>
      <c r="C30" s="36">
        <v>507.88499999999999</v>
      </c>
      <c r="D30" s="94">
        <v>0.31519733798005456</v>
      </c>
      <c r="E30" s="94">
        <v>0.70098153174246813</v>
      </c>
      <c r="F30" s="94">
        <v>0.2270021756893785</v>
      </c>
      <c r="G30" s="94">
        <v>0.43462988668694685</v>
      </c>
      <c r="H30" s="94">
        <v>-0.16941854797937722</v>
      </c>
      <c r="I30" s="109">
        <v>-0.22722663595105191</v>
      </c>
    </row>
    <row r="31" spans="1:9" x14ac:dyDescent="0.2">
      <c r="A31" s="1" t="s">
        <v>564</v>
      </c>
      <c r="B31" s="36">
        <v>17.244657073674794</v>
      </c>
      <c r="C31" s="36">
        <v>324.19499999999999</v>
      </c>
      <c r="D31" s="117">
        <v>0.30814478940144041</v>
      </c>
      <c r="E31" s="117">
        <v>0.70405158039363003</v>
      </c>
      <c r="F31" s="117">
        <v>0.21845185767824921</v>
      </c>
      <c r="G31" s="117">
        <v>0.53354616820123701</v>
      </c>
      <c r="H31" s="117">
        <v>-0.35956445966162343</v>
      </c>
      <c r="I31" s="115">
        <v>-0.3813291383272413</v>
      </c>
    </row>
    <row r="32" spans="1:9" x14ac:dyDescent="0.2">
      <c r="A32" s="1" t="s">
        <v>124</v>
      </c>
      <c r="B32" s="36">
        <v>6.7995780656109917</v>
      </c>
      <c r="C32" s="36">
        <v>774.29099999999994</v>
      </c>
      <c r="D32" s="94">
        <v>0.21456790793125591</v>
      </c>
      <c r="E32" s="94">
        <v>0.60719161055548021</v>
      </c>
      <c r="F32" s="94">
        <v>0.11552762462691676</v>
      </c>
      <c r="G32" s="94">
        <v>0.21320020509085089</v>
      </c>
      <c r="H32" s="94">
        <v>0.19625825432557015</v>
      </c>
      <c r="I32" s="109">
        <v>5.0853760092755822E-2</v>
      </c>
    </row>
    <row r="33" spans="1:9" x14ac:dyDescent="0.2">
      <c r="A33" s="1" t="s">
        <v>128</v>
      </c>
      <c r="B33" s="36">
        <v>8.4313421144344218</v>
      </c>
      <c r="C33" s="36">
        <v>614.04600000000005</v>
      </c>
      <c r="D33" s="94">
        <v>0.29012158698208257</v>
      </c>
      <c r="E33" s="94">
        <v>0.71608316536046746</v>
      </c>
      <c r="F33" s="94">
        <v>0.21138970044589492</v>
      </c>
      <c r="G33" s="94">
        <v>0.42152705171925225</v>
      </c>
      <c r="H33" s="94">
        <v>-3.7534647241411888E-2</v>
      </c>
      <c r="I33" s="109">
        <v>-0.12790277669230971</v>
      </c>
    </row>
    <row r="34" spans="1:9" x14ac:dyDescent="0.2">
      <c r="A34" s="1" t="s">
        <v>599</v>
      </c>
      <c r="B34" s="36">
        <v>7.7263998579922211</v>
      </c>
      <c r="C34" s="36">
        <v>662.16275290332658</v>
      </c>
      <c r="D34" s="117">
        <v>0.4558973541973701</v>
      </c>
      <c r="E34" s="117">
        <v>0.69782487363062351</v>
      </c>
      <c r="F34" s="117">
        <v>0.23304841934850473</v>
      </c>
      <c r="G34" s="117">
        <v>0.2563865212843971</v>
      </c>
      <c r="H34" s="117">
        <v>0.24663092218361932</v>
      </c>
      <c r="I34" s="115">
        <v>0.11731849456823912</v>
      </c>
    </row>
    <row r="35" spans="1:9" x14ac:dyDescent="0.2">
      <c r="A35" s="1" t="s">
        <v>610</v>
      </c>
      <c r="B35" s="36">
        <v>3.7845551496307817</v>
      </c>
      <c r="C35" s="36">
        <v>1286.5</v>
      </c>
      <c r="D35" s="117">
        <v>9.9755926933540628E-2</v>
      </c>
      <c r="E35" s="117">
        <v>0.54170228592672098</v>
      </c>
      <c r="F35" s="117">
        <v>0.13493975903614458</v>
      </c>
      <c r="G35" s="117">
        <v>0.19603575592693354</v>
      </c>
      <c r="H35" s="117">
        <v>0.25324523902059848</v>
      </c>
      <c r="I35" s="115">
        <v>0.10298638861940536</v>
      </c>
    </row>
    <row r="36" spans="1:9" x14ac:dyDescent="0.2">
      <c r="A36" s="1" t="s">
        <v>130</v>
      </c>
      <c r="B36" s="36">
        <v>10.734431432785303</v>
      </c>
      <c r="C36" s="36">
        <v>441.399</v>
      </c>
      <c r="D36" s="94">
        <v>0.26431414661111607</v>
      </c>
      <c r="E36" s="94">
        <v>0.80223336455862504</v>
      </c>
      <c r="F36" s="94">
        <v>0.15943171597579511</v>
      </c>
      <c r="G36" s="94">
        <v>0.48223715957670954</v>
      </c>
      <c r="H36" s="94">
        <v>-5.5513968374604379E-2</v>
      </c>
      <c r="I36" s="109">
        <v>-0.1265161452563327</v>
      </c>
    </row>
    <row r="37" spans="1:9" x14ac:dyDescent="0.2">
      <c r="A37" s="1" t="s">
        <v>140</v>
      </c>
      <c r="B37" s="36">
        <v>8.8058083841738704</v>
      </c>
      <c r="C37" s="36">
        <v>509.43599999999998</v>
      </c>
      <c r="D37" s="94">
        <v>0.44355718873420802</v>
      </c>
      <c r="E37" s="94">
        <v>0.55167283034571557</v>
      </c>
      <c r="F37" s="94">
        <v>0.31593173627305493</v>
      </c>
      <c r="G37" s="94">
        <v>0.43418015216828026</v>
      </c>
      <c r="H37" s="94">
        <v>-0.2867072605783651</v>
      </c>
      <c r="I37" s="109">
        <v>-0.32097260499846886</v>
      </c>
    </row>
    <row r="38" spans="1:9" x14ac:dyDescent="0.2">
      <c r="A38" s="1" t="s">
        <v>138</v>
      </c>
      <c r="B38" s="36">
        <v>11.578912315589761</v>
      </c>
      <c r="C38" s="36">
        <v>383.18099999999998</v>
      </c>
      <c r="D38" s="94">
        <v>0.27870379794405276</v>
      </c>
      <c r="E38" s="94">
        <v>0.83089453283393444</v>
      </c>
      <c r="F38" s="94">
        <v>0.1939866538267816</v>
      </c>
      <c r="G38" s="94">
        <v>0.54026948100245054</v>
      </c>
      <c r="H38" s="94">
        <v>-5.8953862534937762E-3</v>
      </c>
      <c r="I38" s="109">
        <v>-8.7178644035064382E-2</v>
      </c>
    </row>
    <row r="39" spans="1:9" x14ac:dyDescent="0.2">
      <c r="A39" s="1" t="s">
        <v>158</v>
      </c>
      <c r="B39" s="36">
        <v>3.6876907194425934</v>
      </c>
      <c r="C39" s="36">
        <v>1158.5079999999998</v>
      </c>
      <c r="D39" s="94">
        <v>8.0987787740784078E-2</v>
      </c>
      <c r="E39" s="94">
        <v>0.84096872684757851</v>
      </c>
      <c r="F39" s="94">
        <v>3.9709695573962374E-2</v>
      </c>
      <c r="G39" s="94">
        <v>0.28510463458172064</v>
      </c>
      <c r="H39" s="94">
        <v>0.35636412722889443</v>
      </c>
      <c r="I39" s="109">
        <v>0.1301536113691058</v>
      </c>
    </row>
    <row r="40" spans="1:9" x14ac:dyDescent="0.2">
      <c r="A40" s="1" t="s">
        <v>563</v>
      </c>
      <c r="B40" s="36">
        <v>8.0903977346864426</v>
      </c>
      <c r="C40" s="36">
        <v>513.48300000000006</v>
      </c>
      <c r="D40" s="117">
        <v>0.31412919220305247</v>
      </c>
      <c r="E40" s="117">
        <v>0.81491501857683057</v>
      </c>
      <c r="F40" s="117">
        <v>0.29920172624994396</v>
      </c>
      <c r="G40" s="117">
        <v>0.39813392069455072</v>
      </c>
      <c r="H40" s="117">
        <v>-5.4056317346436011E-2</v>
      </c>
      <c r="I40" s="115">
        <v>-8.0099085189414249E-2</v>
      </c>
    </row>
    <row r="41" spans="1:9" x14ac:dyDescent="0.2">
      <c r="A41" s="1" t="s">
        <v>590</v>
      </c>
      <c r="B41" s="36">
        <v>6.6975160973945673</v>
      </c>
      <c r="C41" s="36">
        <v>609.726</v>
      </c>
      <c r="D41" s="117">
        <v>0.1806401563981197</v>
      </c>
      <c r="E41" s="117">
        <v>0.75606256595479848</v>
      </c>
      <c r="F41" s="117">
        <v>0.22725617736491471</v>
      </c>
      <c r="G41" s="117">
        <v>0.2070979423544346</v>
      </c>
      <c r="H41" s="117">
        <v>0.13472280991789756</v>
      </c>
      <c r="I41" s="115">
        <v>8.0269276089363087E-2</v>
      </c>
    </row>
    <row r="42" spans="1:9" x14ac:dyDescent="0.2">
      <c r="A42" s="1" t="s">
        <v>154</v>
      </c>
      <c r="B42" s="36">
        <v>3.5961818133555128</v>
      </c>
      <c r="C42" s="36">
        <v>1130.17</v>
      </c>
      <c r="D42" s="94">
        <v>8.1155047470734543E-2</v>
      </c>
      <c r="E42" s="94">
        <v>0.78162312134613177</v>
      </c>
      <c r="F42" s="94">
        <v>0.13867913676703503</v>
      </c>
      <c r="G42" s="94">
        <v>0.30699894706106162</v>
      </c>
      <c r="H42" s="94">
        <v>0.34477556473804827</v>
      </c>
      <c r="I42" s="109">
        <v>7.5428893232798611E-2</v>
      </c>
    </row>
    <row r="43" spans="1:9" x14ac:dyDescent="0.2">
      <c r="A43" s="1" t="s">
        <v>148</v>
      </c>
      <c r="B43" s="36">
        <v>4.5666477547702611</v>
      </c>
      <c r="C43" s="36">
        <v>851.31600000000003</v>
      </c>
      <c r="D43" s="94">
        <v>8.9842079791757845E-2</v>
      </c>
      <c r="E43" s="94">
        <v>0.65566369754343934</v>
      </c>
      <c r="F43" s="94">
        <v>0.19133435762983428</v>
      </c>
      <c r="G43" s="94">
        <v>0.36086482575212958</v>
      </c>
      <c r="H43" s="94">
        <v>1.9566177541594419E-2</v>
      </c>
      <c r="I43" s="109">
        <v>1.9614338271570129E-2</v>
      </c>
    </row>
    <row r="44" spans="1:9" x14ac:dyDescent="0.2">
      <c r="A44" s="1" t="s">
        <v>164</v>
      </c>
      <c r="B44" s="36">
        <v>4.2973055477195112</v>
      </c>
      <c r="C44" s="36">
        <v>833.04499999999996</v>
      </c>
      <c r="D44" s="94">
        <v>4.5615783060939163E-2</v>
      </c>
      <c r="E44" s="94">
        <v>0.55351752109061769</v>
      </c>
      <c r="F44" s="94">
        <v>0.10793054396821301</v>
      </c>
      <c r="G44" s="94">
        <v>0.20830207251709093</v>
      </c>
      <c r="H44" s="94">
        <v>0.19488262938976889</v>
      </c>
      <c r="I44" s="109">
        <v>9.621988776192282E-2</v>
      </c>
    </row>
    <row r="45" spans="1:9" x14ac:dyDescent="0.2">
      <c r="A45" s="1" t="s">
        <v>176</v>
      </c>
      <c r="B45" s="36">
        <v>3.553216316167136</v>
      </c>
      <c r="C45" s="36">
        <v>996.43500000000006</v>
      </c>
      <c r="D45" s="94">
        <v>6.3792419977218628E-2</v>
      </c>
      <c r="E45" s="94">
        <v>0.55141779914388933</v>
      </c>
      <c r="F45" s="94">
        <v>0.13741086975066108</v>
      </c>
      <c r="G45" s="94">
        <v>0.10827098606532287</v>
      </c>
      <c r="H45" s="94">
        <v>0.21546212246659341</v>
      </c>
      <c r="I45" s="109">
        <v>4.819837721477066E-2</v>
      </c>
    </row>
    <row r="46" spans="1:9" x14ac:dyDescent="0.2">
      <c r="A46" s="1" t="s">
        <v>156</v>
      </c>
      <c r="B46" s="36">
        <v>14.861419475569958</v>
      </c>
      <c r="C46" s="36">
        <v>219.095</v>
      </c>
      <c r="D46" s="94">
        <v>0.21314041853990284</v>
      </c>
      <c r="E46" s="94">
        <v>0.68860084305431146</v>
      </c>
      <c r="F46" s="94">
        <v>0.20327255300212238</v>
      </c>
      <c r="G46" s="94">
        <v>0.40494762545927565</v>
      </c>
      <c r="H46" s="94">
        <v>-0.15957917798215387</v>
      </c>
      <c r="I46" s="109">
        <v>-0.22516716492845568</v>
      </c>
    </row>
    <row r="47" spans="1:9" x14ac:dyDescent="0.2">
      <c r="A47" s="1" t="s">
        <v>558</v>
      </c>
      <c r="B47" s="36">
        <v>16.751270540623491</v>
      </c>
      <c r="C47" s="36">
        <v>192.24099999999999</v>
      </c>
      <c r="D47" s="117">
        <v>0.41248745064788483</v>
      </c>
      <c r="E47" s="117">
        <v>0.72058509256244452</v>
      </c>
      <c r="F47" s="117">
        <v>0.32356261151367294</v>
      </c>
      <c r="G47" s="117">
        <v>0.57193834821916245</v>
      </c>
      <c r="H47" s="117">
        <v>-0.5601978766236132</v>
      </c>
      <c r="I47" s="115">
        <v>-0.57740024240406573</v>
      </c>
    </row>
    <row r="48" spans="1:9" x14ac:dyDescent="0.2">
      <c r="A48" s="1" t="s">
        <v>168</v>
      </c>
      <c r="B48" s="36">
        <v>8.482147237151251</v>
      </c>
      <c r="C48" s="36">
        <v>377.52699999999999</v>
      </c>
      <c r="D48" s="94">
        <v>0.19889173489578238</v>
      </c>
      <c r="E48" s="94">
        <v>0.60480442215913743</v>
      </c>
      <c r="F48" s="94">
        <v>9.9714722390716423E-2</v>
      </c>
      <c r="G48" s="94">
        <v>0.25291965872639571</v>
      </c>
      <c r="H48" s="94">
        <v>0.12320178424324617</v>
      </c>
      <c r="I48" s="109">
        <v>1.0140546239076941E-2</v>
      </c>
    </row>
    <row r="49" spans="1:9" x14ac:dyDescent="0.2">
      <c r="A49" s="1" t="s">
        <v>166</v>
      </c>
      <c r="B49" s="36">
        <v>4.0279244294026775</v>
      </c>
      <c r="C49" s="36">
        <v>793.64200000000005</v>
      </c>
      <c r="D49" s="94">
        <v>7.4866249518044548E-2</v>
      </c>
      <c r="E49" s="94">
        <v>0.65626694351170867</v>
      </c>
      <c r="F49" s="94">
        <v>0.30652737632332966</v>
      </c>
      <c r="G49" s="94">
        <v>0.46864329256768161</v>
      </c>
      <c r="H49" s="94">
        <v>-0.1616257708135406</v>
      </c>
      <c r="I49" s="109">
        <v>-0.32442046693600513</v>
      </c>
    </row>
    <row r="50" spans="1:9" x14ac:dyDescent="0.2">
      <c r="A50" s="1" t="s">
        <v>162</v>
      </c>
      <c r="B50" s="36">
        <v>9.1242249141037206</v>
      </c>
      <c r="C50" s="36">
        <v>346.63900000000001</v>
      </c>
      <c r="D50" s="94">
        <v>0.3669350534706135</v>
      </c>
      <c r="E50" s="94">
        <v>0.83004221347896434</v>
      </c>
      <c r="F50" s="94">
        <v>0.13248941982869786</v>
      </c>
      <c r="G50" s="94">
        <v>0.4353895551279573</v>
      </c>
      <c r="H50" s="94">
        <v>-7.7149426348448957E-2</v>
      </c>
      <c r="I50" s="109">
        <v>-0.13688015485851276</v>
      </c>
    </row>
    <row r="51" spans="1:9" x14ac:dyDescent="0.2">
      <c r="A51" s="1" t="s">
        <v>188</v>
      </c>
      <c r="B51" s="36">
        <v>15.777604713227186</v>
      </c>
      <c r="C51" s="36">
        <v>187.727</v>
      </c>
      <c r="D51" s="94">
        <v>0.56704682863946054</v>
      </c>
      <c r="E51" s="94">
        <v>0.86369568575644429</v>
      </c>
      <c r="F51" s="94">
        <v>0.30721739547321375</v>
      </c>
      <c r="G51" s="94">
        <v>0.61951131163870943</v>
      </c>
      <c r="H51" s="94">
        <v>-0.19213006120590004</v>
      </c>
      <c r="I51" s="109">
        <v>-0.21851944579096239</v>
      </c>
    </row>
    <row r="52" spans="1:9" x14ac:dyDescent="0.2">
      <c r="A52" s="1" t="s">
        <v>608</v>
      </c>
      <c r="B52" s="36">
        <v>3.2369381488124351</v>
      </c>
      <c r="C52" s="36">
        <v>883.15200000000004</v>
      </c>
      <c r="D52" s="117">
        <v>0.11091975107342789</v>
      </c>
      <c r="E52" s="117">
        <v>0.69071462825322683</v>
      </c>
      <c r="F52" s="117">
        <v>0.28988441400800768</v>
      </c>
      <c r="G52" s="117">
        <v>0.24008324727793176</v>
      </c>
      <c r="H52" s="117">
        <v>9.3039476783158506E-2</v>
      </c>
      <c r="I52" s="115">
        <v>5.6450316593293103E-2</v>
      </c>
    </row>
    <row r="53" spans="1:9" x14ac:dyDescent="0.2">
      <c r="A53" s="1" t="s">
        <v>172</v>
      </c>
      <c r="B53" s="36">
        <v>5.0692676563895098</v>
      </c>
      <c r="C53" s="36">
        <v>558.87699999999995</v>
      </c>
      <c r="D53" s="94">
        <v>4.5144101474923204E-3</v>
      </c>
      <c r="E53" s="94">
        <v>0.57631465170524854</v>
      </c>
      <c r="F53" s="94">
        <v>0.10324991008755058</v>
      </c>
      <c r="G53" s="94">
        <v>8.4959660175673718E-2</v>
      </c>
      <c r="H53" s="94">
        <v>0.27209922755812105</v>
      </c>
      <c r="I53" s="109">
        <v>0.18931979666366661</v>
      </c>
    </row>
    <row r="54" spans="1:9" x14ac:dyDescent="0.2">
      <c r="A54" s="1" t="s">
        <v>182</v>
      </c>
      <c r="B54" s="36">
        <v>7.0573659717429269</v>
      </c>
      <c r="C54" s="36">
        <v>394.09599999999995</v>
      </c>
      <c r="D54" s="94">
        <v>8.4931082781860345E-2</v>
      </c>
      <c r="E54" s="94">
        <v>0.56069079800967758</v>
      </c>
      <c r="F54" s="94">
        <v>0.14542142016158499</v>
      </c>
      <c r="G54" s="94">
        <v>0.2179976452437985</v>
      </c>
      <c r="H54" s="94">
        <v>0.13823535382241892</v>
      </c>
      <c r="I54" s="109">
        <v>1.0832333013623581E-2</v>
      </c>
    </row>
    <row r="55" spans="1:9" x14ac:dyDescent="0.2">
      <c r="A55" s="1" t="s">
        <v>180</v>
      </c>
      <c r="B55" s="36">
        <v>5.2193951657931921</v>
      </c>
      <c r="C55" s="36">
        <v>519.38200000000006</v>
      </c>
      <c r="D55" s="94">
        <v>2.540134236457936E-2</v>
      </c>
      <c r="E55" s="94">
        <v>0.71700598229941115</v>
      </c>
      <c r="F55" s="94">
        <v>0.11932450489235281</v>
      </c>
      <c r="G55" s="94">
        <v>0.46260940887439295</v>
      </c>
      <c r="H55" s="94">
        <v>3.0305247390167545E-2</v>
      </c>
      <c r="I55" s="109">
        <v>-7.793685572468817E-2</v>
      </c>
    </row>
    <row r="56" spans="1:9" x14ac:dyDescent="0.2">
      <c r="A56" s="1" t="s">
        <v>186</v>
      </c>
      <c r="B56" s="36">
        <v>4.6597305248887695</v>
      </c>
      <c r="C56" s="36">
        <v>554.70800000000008</v>
      </c>
      <c r="D56" s="94">
        <v>0.20546846268667451</v>
      </c>
      <c r="E56" s="94">
        <v>0.72702756269789404</v>
      </c>
      <c r="F56" s="94">
        <v>0.24660001297980194</v>
      </c>
      <c r="G56" s="94">
        <v>0.54680841091168686</v>
      </c>
      <c r="H56" s="94">
        <v>-0.18767712021459937</v>
      </c>
      <c r="I56" s="109">
        <v>-0.27097319670889908</v>
      </c>
    </row>
    <row r="57" spans="1:9" x14ac:dyDescent="0.2">
      <c r="A57" s="1" t="s">
        <v>184</v>
      </c>
      <c r="B57" s="36">
        <v>5.4855305487078994</v>
      </c>
      <c r="C57" s="36">
        <v>462.851</v>
      </c>
      <c r="D57" s="94">
        <v>0.15533940728225715</v>
      </c>
      <c r="E57" s="94">
        <v>0.59195940671389624</v>
      </c>
      <c r="F57" s="94">
        <v>0.14965075153775187</v>
      </c>
      <c r="G57" s="94">
        <v>0.14052470449453497</v>
      </c>
      <c r="H57" s="94">
        <v>0.1855197460953957</v>
      </c>
      <c r="I57" s="109">
        <v>4.177908225325213E-2</v>
      </c>
    </row>
    <row r="58" spans="1:9" x14ac:dyDescent="0.2">
      <c r="A58" s="1" t="s">
        <v>174</v>
      </c>
      <c r="B58" s="36">
        <v>9.9139302995662302</v>
      </c>
      <c r="C58" s="36">
        <v>255.43600000000001</v>
      </c>
      <c r="D58" s="94">
        <v>0.18951518188509064</v>
      </c>
      <c r="E58" s="94">
        <v>0.76791838483736197</v>
      </c>
      <c r="F58" s="94">
        <v>0.16761928623999747</v>
      </c>
      <c r="G58" s="94">
        <v>0.24998434050016441</v>
      </c>
      <c r="H58" s="94">
        <v>0.2628016411155828</v>
      </c>
      <c r="I58" s="109">
        <v>0.166605485032055</v>
      </c>
    </row>
    <row r="59" spans="1:9" x14ac:dyDescent="0.2">
      <c r="A59" s="1" t="s">
        <v>212</v>
      </c>
      <c r="B59" s="36">
        <v>11.85648084293884</v>
      </c>
      <c r="C59" s="36">
        <v>213.15899999999999</v>
      </c>
      <c r="D59" s="94">
        <v>0.32675608348697449</v>
      </c>
      <c r="E59" s="94">
        <v>0.72801054611815585</v>
      </c>
      <c r="F59" s="94">
        <v>0.19358319376615576</v>
      </c>
      <c r="G59" s="94">
        <v>0.62767230095843951</v>
      </c>
      <c r="H59" s="94">
        <v>-0.20314882317894153</v>
      </c>
      <c r="I59" s="109">
        <v>-0.25911901444461649</v>
      </c>
    </row>
    <row r="60" spans="1:9" x14ac:dyDescent="0.2">
      <c r="A60" s="1" t="s">
        <v>202</v>
      </c>
      <c r="B60" s="36">
        <v>22.467830979838748</v>
      </c>
      <c r="C60" s="36">
        <v>111.253</v>
      </c>
      <c r="D60" s="94">
        <v>0.76024916182035529</v>
      </c>
      <c r="E60" s="94">
        <v>0.80511087341464949</v>
      </c>
      <c r="F60" s="94">
        <v>0.3378785291183159</v>
      </c>
      <c r="G60" s="94">
        <v>0.65548794189819592</v>
      </c>
      <c r="H60" s="94">
        <v>-0.40360259948046345</v>
      </c>
      <c r="I60" s="109">
        <v>-0.44139034453003517</v>
      </c>
    </row>
    <row r="61" spans="1:9" x14ac:dyDescent="0.2">
      <c r="A61" s="1" t="s">
        <v>561</v>
      </c>
      <c r="B61" s="36">
        <v>5.0521327571755377</v>
      </c>
      <c r="C61" s="36">
        <v>476.02700000000004</v>
      </c>
      <c r="D61" s="117">
        <v>0.33553348864665233</v>
      </c>
      <c r="E61" s="117">
        <v>0.68894832236776027</v>
      </c>
      <c r="F61" s="117">
        <v>5.7524048005680346E-2</v>
      </c>
      <c r="G61" s="117">
        <v>7.164089431901971E-2</v>
      </c>
      <c r="H61" s="117">
        <v>0.21141868003285524</v>
      </c>
      <c r="I61" s="115">
        <v>1.5162871570295377E-2</v>
      </c>
    </row>
    <row r="62" spans="1:9" x14ac:dyDescent="0.2">
      <c r="A62" s="1" t="s">
        <v>206</v>
      </c>
      <c r="B62" s="36">
        <v>9.2367482147325468</v>
      </c>
      <c r="C62" s="36">
        <v>259.76499999999999</v>
      </c>
      <c r="D62" s="94">
        <v>0.11651685176986892</v>
      </c>
      <c r="E62" s="94">
        <v>0.72852385657525642</v>
      </c>
      <c r="F62" s="94">
        <v>0.16093007141069812</v>
      </c>
      <c r="G62" s="94">
        <v>0.12753065270532982</v>
      </c>
      <c r="H62" s="94">
        <v>0.3204203799588089</v>
      </c>
      <c r="I62" s="109">
        <v>0.12069220256770544</v>
      </c>
    </row>
    <row r="63" spans="1:9" x14ac:dyDescent="0.2">
      <c r="A63" s="1" t="s">
        <v>190</v>
      </c>
      <c r="B63" s="36">
        <v>14.554801675289482</v>
      </c>
      <c r="C63" s="36">
        <v>162.35999999999999</v>
      </c>
      <c r="D63" s="94">
        <v>0.3814239960581427</v>
      </c>
      <c r="E63" s="94">
        <v>0.86476966442513215</v>
      </c>
      <c r="F63" s="94">
        <v>0.1807218526730722</v>
      </c>
      <c r="G63" s="94">
        <v>0.40909090909090912</v>
      </c>
      <c r="H63" s="94">
        <v>-8.3431879773343209E-2</v>
      </c>
      <c r="I63" s="109">
        <v>-0.12112952697708795</v>
      </c>
    </row>
    <row r="64" spans="1:9" x14ac:dyDescent="0.2">
      <c r="A64" s="1" t="s">
        <v>198</v>
      </c>
      <c r="B64" s="36">
        <v>6.473576229902072</v>
      </c>
      <c r="C64" s="36">
        <v>362.10199999999998</v>
      </c>
      <c r="D64" s="94">
        <v>0.11455611954642619</v>
      </c>
      <c r="E64" s="94">
        <v>0.69230493276187233</v>
      </c>
      <c r="F64" s="94">
        <v>0.25747993659245183</v>
      </c>
      <c r="G64" s="94">
        <v>0.22081623409978404</v>
      </c>
      <c r="H64" s="94">
        <v>-9.5939818062313938E-3</v>
      </c>
      <c r="I64" s="109">
        <v>-0.23347012720172772</v>
      </c>
    </row>
    <row r="65" spans="1:9" x14ac:dyDescent="0.2">
      <c r="A65" s="1" t="s">
        <v>248</v>
      </c>
      <c r="B65" s="36">
        <v>5.291464596351231</v>
      </c>
      <c r="C65" s="36">
        <v>430.33699999999999</v>
      </c>
      <c r="D65" s="94">
        <v>0.27187065021134593</v>
      </c>
      <c r="E65" s="94">
        <v>0.63627342087059102</v>
      </c>
      <c r="F65" s="94">
        <v>7.8668578346737558E-2</v>
      </c>
      <c r="G65" s="94">
        <v>3.7884262798690331E-2</v>
      </c>
      <c r="H65" s="94">
        <v>0.33725429140417862</v>
      </c>
      <c r="I65" s="109">
        <v>0.24665552810936545</v>
      </c>
    </row>
    <row r="66" spans="1:9" x14ac:dyDescent="0.2">
      <c r="A66" s="1" t="s">
        <v>192</v>
      </c>
      <c r="B66" s="36">
        <v>3.1700619223842232</v>
      </c>
      <c r="C66" s="36">
        <v>709.59799999999996</v>
      </c>
      <c r="D66" s="94">
        <v>7.2713000882189682E-2</v>
      </c>
      <c r="E66" s="94">
        <v>0.85330143641298495</v>
      </c>
      <c r="F66" s="94">
        <v>0.13270048675447227</v>
      </c>
      <c r="G66" s="94">
        <v>0.57881645664164783</v>
      </c>
      <c r="H66" s="94">
        <v>2.8356900667701995E-2</v>
      </c>
      <c r="I66" s="109">
        <v>-1.0834570505356555E-2</v>
      </c>
    </row>
    <row r="67" spans="1:9" x14ac:dyDescent="0.2">
      <c r="A67" s="1" t="s">
        <v>228</v>
      </c>
      <c r="B67" s="36">
        <v>13.117476745709421</v>
      </c>
      <c r="C67" s="36">
        <v>167.92599999999999</v>
      </c>
      <c r="D67" s="94">
        <v>0.52388552100329933</v>
      </c>
      <c r="E67" s="94">
        <v>0.52415945118683227</v>
      </c>
      <c r="F67" s="94">
        <v>0.23009539916391744</v>
      </c>
      <c r="G67" s="94">
        <v>0.43523337660636235</v>
      </c>
      <c r="H67" s="94">
        <v>-0.23658039850886703</v>
      </c>
      <c r="I67" s="109">
        <v>-0.28080821314150284</v>
      </c>
    </row>
    <row r="68" spans="1:9" x14ac:dyDescent="0.2">
      <c r="A68" s="1" t="s">
        <v>208</v>
      </c>
      <c r="B68" s="36">
        <v>10.673920095443743</v>
      </c>
      <c r="C68" s="36">
        <v>202.84200000000001</v>
      </c>
      <c r="D68" s="94">
        <v>0.21665138383569471</v>
      </c>
      <c r="E68" s="94">
        <v>0.77642204217040689</v>
      </c>
      <c r="F68" s="94">
        <v>0.11769751826544797</v>
      </c>
      <c r="G68" s="94">
        <v>0.54118476449650466</v>
      </c>
      <c r="H68" s="94">
        <v>-6.6416225436546669E-2</v>
      </c>
      <c r="I68" s="109">
        <v>-0.16722539085440391</v>
      </c>
    </row>
    <row r="69" spans="1:9" x14ac:dyDescent="0.2">
      <c r="A69" s="1" t="s">
        <v>196</v>
      </c>
      <c r="B69" s="36">
        <v>7.2006525678528055</v>
      </c>
      <c r="C69" s="36">
        <v>294.68199999999996</v>
      </c>
      <c r="D69" s="94">
        <v>0.1851860649785193</v>
      </c>
      <c r="E69" s="94">
        <v>0.84533496607909919</v>
      </c>
      <c r="F69" s="94">
        <v>0.14384658716854101</v>
      </c>
      <c r="G69" s="94">
        <v>0.43008734839589802</v>
      </c>
      <c r="H69" s="94">
        <v>0.11518518267148996</v>
      </c>
      <c r="I69" s="109">
        <v>9.1813351439375343E-2</v>
      </c>
    </row>
    <row r="70" spans="1:9" x14ac:dyDescent="0.2">
      <c r="A70" s="1" t="s">
        <v>214</v>
      </c>
      <c r="B70" s="36">
        <v>5.5497190152101465</v>
      </c>
      <c r="C70" s="36">
        <v>375.99900000000002</v>
      </c>
      <c r="D70" s="94">
        <v>9.2588012202160064E-2</v>
      </c>
      <c r="E70" s="94">
        <v>0.66866135379671465</v>
      </c>
      <c r="F70" s="94">
        <v>0.19349785504748682</v>
      </c>
      <c r="G70" s="94">
        <v>0.11566520123723734</v>
      </c>
      <c r="H70" s="94">
        <v>0.2095776850470347</v>
      </c>
      <c r="I70" s="109">
        <v>0.14413653216825575</v>
      </c>
    </row>
    <row r="71" spans="1:9" x14ac:dyDescent="0.2">
      <c r="A71" s="1" t="s">
        <v>218</v>
      </c>
      <c r="B71" s="36">
        <v>9.1623513917404615</v>
      </c>
      <c r="C71" s="36">
        <v>225.50900000000001</v>
      </c>
      <c r="D71" s="94">
        <v>0.18003272596659103</v>
      </c>
      <c r="E71" s="94">
        <v>0.59036668010725346</v>
      </c>
      <c r="F71" s="94">
        <v>0.12026127560319098</v>
      </c>
      <c r="G71" s="94">
        <v>0.29519886124278849</v>
      </c>
      <c r="H71" s="94">
        <v>4.7195455613744906E-2</v>
      </c>
      <c r="I71" s="109">
        <v>-1.0447476597386358E-2</v>
      </c>
    </row>
    <row r="72" spans="1:9" x14ac:dyDescent="0.2">
      <c r="A72" s="1" t="s">
        <v>220</v>
      </c>
      <c r="B72" s="36">
        <v>9.5690336011449766</v>
      </c>
      <c r="C72" s="36">
        <v>215.20100000000002</v>
      </c>
      <c r="D72" s="94">
        <v>0.2349013248079701</v>
      </c>
      <c r="E72" s="94">
        <v>0.49505345881129004</v>
      </c>
      <c r="F72" s="94">
        <v>0.18744336689885269</v>
      </c>
      <c r="G72" s="94">
        <v>0.19130951993717502</v>
      </c>
      <c r="H72" s="94">
        <v>-3.5297233748913803E-2</v>
      </c>
      <c r="I72" s="109">
        <v>-0.11313237392019553</v>
      </c>
    </row>
    <row r="73" spans="1:9" x14ac:dyDescent="0.2">
      <c r="A73" s="1" t="s">
        <v>226</v>
      </c>
      <c r="B73" s="36">
        <v>12.179941347200387</v>
      </c>
      <c r="C73" s="36">
        <v>165.38</v>
      </c>
      <c r="D73" s="94">
        <v>0.24470915467408383</v>
      </c>
      <c r="E73" s="94">
        <v>0.6194763558189732</v>
      </c>
      <c r="F73" s="94">
        <v>0.10024186721489901</v>
      </c>
      <c r="G73" s="94">
        <v>0.17359414681339944</v>
      </c>
      <c r="H73" s="94">
        <v>0.18834804692223969</v>
      </c>
      <c r="I73" s="109">
        <v>0.1092716168823316</v>
      </c>
    </row>
    <row r="74" spans="1:9" x14ac:dyDescent="0.2">
      <c r="A74" s="1" t="s">
        <v>224</v>
      </c>
      <c r="B74" s="36">
        <v>6.7534491374941066</v>
      </c>
      <c r="C74" s="36">
        <v>282.14300000000003</v>
      </c>
      <c r="D74" s="94">
        <v>0.23761000627341433</v>
      </c>
      <c r="E74" s="94">
        <v>0.73267809586697963</v>
      </c>
      <c r="F74" s="94">
        <v>0.13600550075670845</v>
      </c>
      <c r="G74" s="94">
        <v>0.42973244064180216</v>
      </c>
      <c r="H74" s="94">
        <v>6.2447056988831899E-2</v>
      </c>
      <c r="I74" s="109">
        <v>-3.9696454737572787E-2</v>
      </c>
    </row>
    <row r="75" spans="1:9" x14ac:dyDescent="0.2">
      <c r="A75" s="1" t="s">
        <v>244</v>
      </c>
      <c r="B75" s="36">
        <v>9.0514543449026164</v>
      </c>
      <c r="C75" s="36">
        <v>198.54300000000001</v>
      </c>
      <c r="D75" s="94">
        <v>0.25507824501493381</v>
      </c>
      <c r="E75" s="94">
        <v>0.74437778330125193</v>
      </c>
      <c r="F75" s="94">
        <v>0.12937751519821902</v>
      </c>
      <c r="G75" s="94">
        <v>0.63955918868960371</v>
      </c>
      <c r="H75" s="94">
        <v>-0.34254040686400428</v>
      </c>
      <c r="I75" s="109">
        <v>-0.36914925230302753</v>
      </c>
    </row>
    <row r="76" spans="1:9" x14ac:dyDescent="0.2">
      <c r="A76" s="1" t="s">
        <v>246</v>
      </c>
      <c r="B76" s="36">
        <v>9.679609598549451</v>
      </c>
      <c r="C76" s="36">
        <v>176.48500000000001</v>
      </c>
      <c r="D76" s="94">
        <v>0.31555089667677128</v>
      </c>
      <c r="E76" s="94">
        <v>0.76684702958527584</v>
      </c>
      <c r="F76" s="94">
        <v>0.15205258237243957</v>
      </c>
      <c r="G76" s="94">
        <v>0.49234779159701952</v>
      </c>
      <c r="H76" s="94">
        <v>-0.17408844944329543</v>
      </c>
      <c r="I76" s="109">
        <v>-0.19658894523613904</v>
      </c>
    </row>
    <row r="77" spans="1:9" x14ac:dyDescent="0.2">
      <c r="A77" s="1" t="s">
        <v>216</v>
      </c>
      <c r="B77" s="36">
        <v>3.9945480509117797</v>
      </c>
      <c r="C77" s="36">
        <v>411.06400000000002</v>
      </c>
      <c r="D77" s="109">
        <v>0.18481063775957018</v>
      </c>
      <c r="E77" s="94">
        <v>0.68025418110004043</v>
      </c>
      <c r="F77" s="94">
        <v>0.52472364400677263</v>
      </c>
      <c r="G77" s="94">
        <v>0.72608401611427897</v>
      </c>
      <c r="H77" s="94">
        <v>-0.42935893194247121</v>
      </c>
      <c r="I77" s="109">
        <v>-0.44895429908724671</v>
      </c>
    </row>
    <row r="78" spans="1:9" x14ac:dyDescent="0.2">
      <c r="A78" s="1" t="s">
        <v>242</v>
      </c>
      <c r="B78" s="36">
        <v>6.7505558121124158</v>
      </c>
      <c r="C78" s="36">
        <v>242.52799999999999</v>
      </c>
      <c r="D78" s="109">
        <v>0.1762724303997889</v>
      </c>
      <c r="E78" s="94">
        <v>0.90019708259201003</v>
      </c>
      <c r="F78" s="94">
        <v>0.19531353080881383</v>
      </c>
      <c r="G78" s="94">
        <v>0.56033117825570655</v>
      </c>
      <c r="H78" s="94">
        <v>-8.4031534503232599E-2</v>
      </c>
      <c r="I78" s="109">
        <v>-0.10523436469191186</v>
      </c>
    </row>
    <row r="79" spans="1:9" x14ac:dyDescent="0.2">
      <c r="A79" s="1" t="s">
        <v>252</v>
      </c>
      <c r="B79" s="36">
        <v>10.876286242974013</v>
      </c>
      <c r="C79" s="36">
        <v>143.75199999999998</v>
      </c>
      <c r="D79" s="109">
        <v>0.18090878735600224</v>
      </c>
      <c r="E79" s="94">
        <v>0.70751016911802767</v>
      </c>
      <c r="F79" s="94">
        <v>0.16480466358728924</v>
      </c>
      <c r="G79" s="94">
        <v>0.20368412265568483</v>
      </c>
      <c r="H79" s="94">
        <v>0.2457844064778229</v>
      </c>
      <c r="I79" s="109">
        <v>0.14145890144137127</v>
      </c>
    </row>
    <row r="80" spans="1:9" x14ac:dyDescent="0.2">
      <c r="A80" s="1" t="s">
        <v>230</v>
      </c>
      <c r="B80" s="36">
        <v>4.4908074310281174</v>
      </c>
      <c r="C80" s="36">
        <v>344.017</v>
      </c>
      <c r="D80" s="109">
        <v>7.4856765799364622E-2</v>
      </c>
      <c r="E80" s="94">
        <v>0.79773963771628198</v>
      </c>
      <c r="F80" s="94">
        <v>0.1844443733885244</v>
      </c>
      <c r="G80" s="94">
        <v>0.44235604635817416</v>
      </c>
      <c r="H80" s="94">
        <v>2.0510319938192006E-2</v>
      </c>
      <c r="I80" s="109">
        <v>-6.636852248580738E-2</v>
      </c>
    </row>
    <row r="81" spans="1:9" x14ac:dyDescent="0.2">
      <c r="A81" s="1" t="s">
        <v>603</v>
      </c>
      <c r="B81" s="36">
        <v>8.8287788008931152</v>
      </c>
      <c r="C81" s="36">
        <v>169.74299999999999</v>
      </c>
      <c r="D81" s="119">
        <v>0.2840470593780009</v>
      </c>
      <c r="E81" s="117">
        <v>0.3100982094023409</v>
      </c>
      <c r="F81" s="117">
        <v>3.3156006433254982E-2</v>
      </c>
      <c r="G81" s="117">
        <v>3.2649358147316829E-2</v>
      </c>
      <c r="H81" s="117">
        <v>0.10094083408446888</v>
      </c>
      <c r="I81" s="115">
        <v>5.2382229436047437E-2</v>
      </c>
    </row>
    <row r="82" spans="1:9" x14ac:dyDescent="0.2">
      <c r="A82" s="1" t="s">
        <v>254</v>
      </c>
      <c r="B82" s="36">
        <v>4.7603930115540498</v>
      </c>
      <c r="C82" s="36">
        <v>310.62700000000001</v>
      </c>
      <c r="D82" s="109">
        <v>0.17939844250499792</v>
      </c>
      <c r="E82" s="94">
        <v>0.75537864054497039</v>
      </c>
      <c r="F82" s="94">
        <v>0.11202181394405508</v>
      </c>
      <c r="G82" s="94">
        <v>0.5924919598103191</v>
      </c>
      <c r="H82" s="94">
        <v>-4.3202941148065041E-2</v>
      </c>
      <c r="I82" s="109">
        <v>0.13635747211584634</v>
      </c>
    </row>
    <row r="83" spans="1:9" x14ac:dyDescent="0.2">
      <c r="A83" s="1" t="s">
        <v>270</v>
      </c>
      <c r="B83" s="36">
        <v>11.848405086788029</v>
      </c>
      <c r="C83" s="36">
        <v>122.828</v>
      </c>
      <c r="D83" s="109">
        <v>0.32774285993421692</v>
      </c>
      <c r="E83" s="94">
        <v>0.69223629840944378</v>
      </c>
      <c r="F83" s="94">
        <v>0.18107434786856416</v>
      </c>
      <c r="G83" s="94">
        <v>0.38263262448301688</v>
      </c>
      <c r="H83" s="94">
        <v>-0.20080926173185265</v>
      </c>
      <c r="I83" s="109">
        <v>-0.3190529846614778</v>
      </c>
    </row>
    <row r="84" spans="1:9" x14ac:dyDescent="0.2">
      <c r="A84" s="1" t="s">
        <v>258</v>
      </c>
      <c r="B84" s="36">
        <v>6.8716627546177129</v>
      </c>
      <c r="C84" s="36">
        <v>211.739</v>
      </c>
      <c r="D84" s="109">
        <v>0.31887370772507673</v>
      </c>
      <c r="E84" s="94">
        <v>0.70741808526214944</v>
      </c>
      <c r="F84" s="94">
        <v>0.16912330746815651</v>
      </c>
      <c r="G84" s="94">
        <v>0.33921478801732324</v>
      </c>
      <c r="H84" s="94">
        <v>-5.4009471058260393E-2</v>
      </c>
      <c r="I84" s="109">
        <v>-0.10750678901855586</v>
      </c>
    </row>
    <row r="85" spans="1:9" x14ac:dyDescent="0.2">
      <c r="A85" s="1" t="s">
        <v>290</v>
      </c>
      <c r="B85" s="36">
        <v>8.9161560112089067</v>
      </c>
      <c r="C85" s="36">
        <v>162.01400000000001</v>
      </c>
      <c r="D85" s="109">
        <v>0.39882973076400785</v>
      </c>
      <c r="E85" s="94">
        <v>0.78003135531497281</v>
      </c>
      <c r="F85" s="94">
        <v>0.3212500154307652</v>
      </c>
      <c r="G85" s="94">
        <v>0.66160949053785467</v>
      </c>
      <c r="H85" s="94">
        <v>-0.29694347402076365</v>
      </c>
      <c r="I85" s="109">
        <v>-0.34458133247744022</v>
      </c>
    </row>
    <row r="86" spans="1:9" x14ac:dyDescent="0.2">
      <c r="A86" s="1" t="s">
        <v>264</v>
      </c>
      <c r="B86" s="36">
        <v>6.524921793063541</v>
      </c>
      <c r="C86" s="36">
        <v>221.20800000000003</v>
      </c>
      <c r="D86" s="109">
        <v>0.17806318035514068</v>
      </c>
      <c r="E86" s="94">
        <v>0.70365447448971064</v>
      </c>
      <c r="F86" s="94">
        <v>0.2302719612310585</v>
      </c>
      <c r="G86" s="94">
        <v>0.50447090521138471</v>
      </c>
      <c r="H86" s="94">
        <v>-0.21380507217218181</v>
      </c>
      <c r="I86" s="109">
        <v>-0.24352193410726553</v>
      </c>
    </row>
    <row r="87" spans="1:9" x14ac:dyDescent="0.2">
      <c r="A87" s="1" t="s">
        <v>266</v>
      </c>
      <c r="B87" s="36">
        <v>6.8152068050041343</v>
      </c>
      <c r="C87" s="36">
        <v>206.78900000000002</v>
      </c>
      <c r="D87" s="109">
        <v>6.44086484290749E-2</v>
      </c>
      <c r="E87" s="94">
        <v>0.62332135603532324</v>
      </c>
      <c r="F87" s="94">
        <v>0.16845673609331249</v>
      </c>
      <c r="G87" s="94">
        <v>0.3963750489629525</v>
      </c>
      <c r="H87" s="94">
        <v>-0.148054296892001</v>
      </c>
      <c r="I87" s="109">
        <v>-0.16283748168422885</v>
      </c>
    </row>
    <row r="88" spans="1:9" x14ac:dyDescent="0.2">
      <c r="A88" s="1" t="s">
        <v>278</v>
      </c>
      <c r="B88" s="36">
        <v>3.4921278591528968</v>
      </c>
      <c r="C88" s="36">
        <v>401.911</v>
      </c>
      <c r="D88" s="109">
        <v>-1.4085207919166232E-2</v>
      </c>
      <c r="E88" s="94">
        <v>0.83030820149922224</v>
      </c>
      <c r="F88" s="94">
        <v>0.19155484671979617</v>
      </c>
      <c r="G88" s="94">
        <v>0.23971725083413989</v>
      </c>
      <c r="H88" s="94">
        <v>0.35425007028919331</v>
      </c>
      <c r="I88" s="109">
        <v>0.16390927344611117</v>
      </c>
    </row>
    <row r="89" spans="1:9" x14ac:dyDescent="0.2">
      <c r="A89" s="1" t="s">
        <v>268</v>
      </c>
      <c r="B89" s="36">
        <v>4.4463076619771114</v>
      </c>
      <c r="C89" s="36">
        <v>309.411</v>
      </c>
      <c r="D89" s="109">
        <v>0.21536079842022415</v>
      </c>
      <c r="E89" s="94">
        <v>0.71251830040758768</v>
      </c>
      <c r="F89" s="94">
        <v>0.32673046530343136</v>
      </c>
      <c r="G89" s="94">
        <v>0.64699703630446226</v>
      </c>
      <c r="H89" s="94">
        <v>-0.52720814709237873</v>
      </c>
      <c r="I89" s="109">
        <v>-0.57156338979545007</v>
      </c>
    </row>
    <row r="90" spans="1:9" x14ac:dyDescent="0.2">
      <c r="A90" s="1" t="s">
        <v>280</v>
      </c>
      <c r="B90" s="36">
        <v>6.0297203138158766</v>
      </c>
      <c r="C90" s="36">
        <v>225.61</v>
      </c>
      <c r="D90" s="109">
        <v>0.13434688178715493</v>
      </c>
      <c r="E90" s="94">
        <v>0.71389566349394595</v>
      </c>
      <c r="F90" s="94">
        <v>0.30216745711626253</v>
      </c>
      <c r="G90" s="94">
        <v>0.37303754266211603</v>
      </c>
      <c r="H90" s="94">
        <v>-0.21606597921023002</v>
      </c>
      <c r="I90" s="109">
        <v>-0.23881920127653916</v>
      </c>
    </row>
    <row r="91" spans="1:9" x14ac:dyDescent="0.2">
      <c r="A91" s="1" t="s">
        <v>260</v>
      </c>
      <c r="B91" s="36">
        <v>10.497366882585414</v>
      </c>
      <c r="C91" s="36">
        <v>128.28899999999999</v>
      </c>
      <c r="D91" s="109">
        <v>0.21729844335835513</v>
      </c>
      <c r="E91" s="94">
        <v>0.74233956395664935</v>
      </c>
      <c r="F91" s="94">
        <v>0.23106423777564716</v>
      </c>
      <c r="G91" s="94">
        <v>0.21969927273577627</v>
      </c>
      <c r="H91" s="94">
        <v>3.5092642393346273E-2</v>
      </c>
      <c r="I91" s="109">
        <v>-3.6651622508554908E-2</v>
      </c>
    </row>
    <row r="92" spans="1:9" x14ac:dyDescent="0.2">
      <c r="A92" s="1" t="s">
        <v>272</v>
      </c>
      <c r="B92" s="36">
        <v>5.6924428545236712</v>
      </c>
      <c r="C92" s="36">
        <v>234.53299999999999</v>
      </c>
      <c r="D92" s="109">
        <v>8.8234917900679388E-2</v>
      </c>
      <c r="E92" s="94">
        <v>0.666298567071818</v>
      </c>
      <c r="F92" s="94">
        <v>9.8847496940729029E-2</v>
      </c>
      <c r="G92" s="94">
        <v>0.31251465678603868</v>
      </c>
      <c r="H92" s="94">
        <v>0.10634750760020978</v>
      </c>
      <c r="I92" s="109">
        <v>4.2834057467392654E-2</v>
      </c>
    </row>
    <row r="93" spans="1:9" x14ac:dyDescent="0.2">
      <c r="A93" s="1" t="s">
        <v>577</v>
      </c>
      <c r="B93" s="36">
        <v>4.6560804107299809</v>
      </c>
      <c r="C93" s="36">
        <v>265.089</v>
      </c>
      <c r="D93" s="119">
        <v>0.24161319405935378</v>
      </c>
      <c r="E93" s="117">
        <v>0.71521263015639036</v>
      </c>
      <c r="F93" s="117">
        <v>0.17413019778263147</v>
      </c>
      <c r="G93" s="117">
        <v>0.34298669503449786</v>
      </c>
      <c r="H93" s="117">
        <v>0.1336569982156936</v>
      </c>
      <c r="I93" s="115">
        <v>-7.1294967909305918E-3</v>
      </c>
    </row>
    <row r="94" spans="1:9" x14ac:dyDescent="0.2">
      <c r="A94" s="1" t="s">
        <v>288</v>
      </c>
      <c r="B94" s="36">
        <v>5.194544536837423</v>
      </c>
      <c r="C94" s="36">
        <v>233.78399999999999</v>
      </c>
      <c r="D94" s="109">
        <v>0.10723573897272698</v>
      </c>
      <c r="E94" s="94">
        <v>0.74643259270702</v>
      </c>
      <c r="F94" s="94">
        <v>0.17124354104643602</v>
      </c>
      <c r="G94" s="94">
        <v>0.38884183690928381</v>
      </c>
      <c r="H94" s="94">
        <v>4.1850597132395723E-2</v>
      </c>
      <c r="I94" s="109">
        <v>-3.8488770243618048E-2</v>
      </c>
    </row>
    <row r="95" spans="1:9" x14ac:dyDescent="0.2">
      <c r="A95" s="1" t="s">
        <v>304</v>
      </c>
      <c r="B95" s="36">
        <v>6.5848614235065375</v>
      </c>
      <c r="C95" s="36">
        <v>183.61700000000002</v>
      </c>
      <c r="D95" s="109">
        <v>0.12118158993992911</v>
      </c>
      <c r="E95" s="94">
        <v>0.59635545611995044</v>
      </c>
      <c r="F95" s="94">
        <v>0.30509702260683919</v>
      </c>
      <c r="G95" s="94">
        <v>0.37096782977611004</v>
      </c>
      <c r="H95" s="94">
        <v>-0.24097986569870977</v>
      </c>
      <c r="I95" s="109">
        <v>-0.3447641020578105</v>
      </c>
    </row>
    <row r="96" spans="1:9" x14ac:dyDescent="0.2">
      <c r="A96" s="2" t="s">
        <v>346</v>
      </c>
      <c r="B96" s="36">
        <v>10.66609874313516</v>
      </c>
      <c r="C96" s="36">
        <v>108.524</v>
      </c>
      <c r="D96" s="120">
        <v>0.36518189524897715</v>
      </c>
      <c r="E96" s="94">
        <v>0.58609155578489558</v>
      </c>
      <c r="F96" s="94">
        <v>0.72114002432641622</v>
      </c>
      <c r="G96" s="94">
        <v>1.2144963326084552</v>
      </c>
      <c r="H96" s="94">
        <v>-1.4617596107773396</v>
      </c>
      <c r="I96" s="109">
        <v>-1.6269396631159929</v>
      </c>
    </row>
    <row r="97" spans="1:9" x14ac:dyDescent="0.2">
      <c r="A97" s="1" t="s">
        <v>294</v>
      </c>
      <c r="B97" s="36">
        <v>2.2672898692591894</v>
      </c>
      <c r="C97" s="36">
        <v>493.41899999999998</v>
      </c>
      <c r="D97" s="109">
        <v>9.5959012522825571E-2</v>
      </c>
      <c r="E97" s="94">
        <v>0.51518485568527572</v>
      </c>
      <c r="F97" s="94">
        <v>0.162466382526818</v>
      </c>
      <c r="G97" s="94">
        <v>0.3067190359511896</v>
      </c>
      <c r="H97" s="94">
        <v>-6.6681664062389165E-2</v>
      </c>
      <c r="I97" s="109">
        <v>-0.10494352130105246</v>
      </c>
    </row>
    <row r="98" spans="1:9" x14ac:dyDescent="0.2">
      <c r="A98" s="1" t="s">
        <v>308</v>
      </c>
      <c r="B98" s="36">
        <v>4.3861318210659901</v>
      </c>
      <c r="C98" s="36">
        <v>252.16</v>
      </c>
      <c r="D98" s="109">
        <v>6.989213197969546E-2</v>
      </c>
      <c r="E98" s="94">
        <v>0.50090814362927738</v>
      </c>
      <c r="F98" s="94">
        <v>0.19649825507614213</v>
      </c>
      <c r="G98" s="94">
        <v>0.27474619289340102</v>
      </c>
      <c r="H98" s="94">
        <v>-4.4693393384950028E-2</v>
      </c>
      <c r="I98" s="109">
        <v>-0.15946938451776649</v>
      </c>
    </row>
    <row r="99" spans="1:9" x14ac:dyDescent="0.2">
      <c r="A99" s="1" t="s">
        <v>292</v>
      </c>
      <c r="B99" s="36">
        <v>4.7822922843776761</v>
      </c>
      <c r="C99" s="36">
        <v>212.47800000000001</v>
      </c>
      <c r="D99" s="109">
        <v>0.17218253183859034</v>
      </c>
      <c r="E99" s="94">
        <v>0.69293761861751924</v>
      </c>
      <c r="F99" s="94">
        <v>0.19084328730503861</v>
      </c>
      <c r="G99" s="94">
        <v>0.41392050000470637</v>
      </c>
      <c r="H99" s="94">
        <v>-6.748499114904602E-2</v>
      </c>
      <c r="I99" s="109">
        <v>-0.10987946987452818</v>
      </c>
    </row>
    <row r="100" spans="1:9" x14ac:dyDescent="0.2">
      <c r="A100" s="1" t="s">
        <v>306</v>
      </c>
      <c r="B100" s="36">
        <v>5.4709495393238363</v>
      </c>
      <c r="C100" s="36">
        <v>184.83700000000002</v>
      </c>
      <c r="D100" s="109">
        <v>0.25131331930295331</v>
      </c>
      <c r="E100" s="94">
        <v>0.70595174026734853</v>
      </c>
      <c r="F100" s="94">
        <v>0.26127344633379679</v>
      </c>
      <c r="G100" s="94">
        <v>0.45291797637918807</v>
      </c>
      <c r="H100" s="94">
        <v>-0.21769450921622832</v>
      </c>
      <c r="I100" s="109">
        <v>-0.2655258416875409</v>
      </c>
    </row>
    <row r="101" spans="1:9" x14ac:dyDescent="0.2">
      <c r="A101" s="1" t="s">
        <v>300</v>
      </c>
      <c r="B101" s="36">
        <v>3.6840805425402654</v>
      </c>
      <c r="C101" s="36">
        <v>257.60300000000001</v>
      </c>
      <c r="D101" s="109">
        <v>0.17472622601444865</v>
      </c>
      <c r="E101" s="94">
        <v>0.75474664005567371</v>
      </c>
      <c r="F101" s="94">
        <v>0.18413993625850628</v>
      </c>
      <c r="G101" s="94">
        <v>0.58653431831151026</v>
      </c>
      <c r="H101" s="94">
        <v>-0.32206534861783442</v>
      </c>
      <c r="I101" s="109">
        <v>-0.35757347546418328</v>
      </c>
    </row>
    <row r="102" spans="1:9" x14ac:dyDescent="0.2">
      <c r="A102" s="1" t="s">
        <v>605</v>
      </c>
      <c r="B102" s="36">
        <v>13.079168592601427</v>
      </c>
      <c r="C102" s="36">
        <v>67.067000000000007</v>
      </c>
      <c r="D102" s="119">
        <v>0.1779265510608794</v>
      </c>
      <c r="E102" s="117">
        <v>0.94920005481524361</v>
      </c>
      <c r="F102" s="117">
        <v>0.19643043523640535</v>
      </c>
      <c r="G102" s="117">
        <v>0.12311569027986936</v>
      </c>
      <c r="H102" s="117">
        <v>0.31101734086808713</v>
      </c>
      <c r="I102" s="115">
        <v>0.23566135357180129</v>
      </c>
    </row>
    <row r="103" spans="1:9" x14ac:dyDescent="0.2">
      <c r="A103" s="2" t="s">
        <v>332</v>
      </c>
      <c r="B103" s="36">
        <v>6.5029585116891679</v>
      </c>
      <c r="C103" s="36">
        <v>121.47999999999999</v>
      </c>
      <c r="D103" s="120">
        <v>0.34531610141587099</v>
      </c>
      <c r="E103" s="94">
        <v>0.66982218315619402</v>
      </c>
      <c r="F103" s="94">
        <v>0.12555976292393811</v>
      </c>
      <c r="G103" s="94">
        <v>0.12600428054000659</v>
      </c>
      <c r="H103" s="94">
        <v>0.210594336516299</v>
      </c>
      <c r="I103" s="109">
        <v>-1.6795940704626276E-2</v>
      </c>
    </row>
    <row r="104" spans="1:9" x14ac:dyDescent="0.2">
      <c r="A104" s="2" t="s">
        <v>318</v>
      </c>
      <c r="B104" s="36">
        <v>3.1261234370689972</v>
      </c>
      <c r="C104" s="36">
        <v>242.89300000000003</v>
      </c>
      <c r="D104" s="120">
        <v>1.7802077457975241E-2</v>
      </c>
      <c r="E104" s="94">
        <v>0.8117360266383209</v>
      </c>
      <c r="F104" s="94">
        <v>0.15506004701658752</v>
      </c>
      <c r="G104" s="94">
        <v>0.37674202220730935</v>
      </c>
      <c r="H104" s="94">
        <v>0.16492942904952795</v>
      </c>
      <c r="I104" s="109">
        <v>6.3183463541559445E-2</v>
      </c>
    </row>
    <row r="105" spans="1:9" x14ac:dyDescent="0.2">
      <c r="A105" s="1" t="s">
        <v>604</v>
      </c>
      <c r="B105" s="36">
        <v>2.2580376340856949</v>
      </c>
      <c r="C105" s="36">
        <v>332.99599999999998</v>
      </c>
      <c r="D105" s="119">
        <v>0.17845259402515357</v>
      </c>
      <c r="E105" s="117">
        <v>0.54085333932219193</v>
      </c>
      <c r="F105" s="117">
        <v>0.27754087136181815</v>
      </c>
      <c r="G105" s="117">
        <v>0.31338514576751675</v>
      </c>
      <c r="H105" s="117">
        <v>-0.1280555922593665</v>
      </c>
      <c r="I105" s="115">
        <v>-7.820955807276965E-2</v>
      </c>
    </row>
    <row r="106" spans="1:9" x14ac:dyDescent="0.2">
      <c r="A106" s="2" t="s">
        <v>330</v>
      </c>
      <c r="B106" s="36">
        <v>17.748484580908862</v>
      </c>
      <c r="C106" s="36">
        <v>42.178586942867071</v>
      </c>
      <c r="D106" s="120">
        <v>1.4443445708518534</v>
      </c>
      <c r="E106" s="94">
        <v>0.25056812394409728</v>
      </c>
      <c r="F106" s="94">
        <v>0.25166397971261883</v>
      </c>
      <c r="G106" s="94">
        <v>0.20959295280444246</v>
      </c>
      <c r="H106" s="94">
        <v>-0.29354885163447586</v>
      </c>
      <c r="I106" s="109">
        <v>-0.31713433716531614</v>
      </c>
    </row>
    <row r="107" spans="1:9" x14ac:dyDescent="0.2">
      <c r="A107" s="1" t="s">
        <v>276</v>
      </c>
      <c r="B107" s="36">
        <v>1.4192394945218827</v>
      </c>
      <c r="C107" s="36">
        <v>506.92600000000004</v>
      </c>
      <c r="D107" s="109">
        <v>1.3954699502491508E-2</v>
      </c>
      <c r="E107" s="94">
        <v>0.803981239901987</v>
      </c>
      <c r="F107" s="94">
        <v>0.15537968066344987</v>
      </c>
      <c r="G107" s="94">
        <v>0.34445264200297476</v>
      </c>
      <c r="H107" s="94">
        <v>9.3816454472644931E-2</v>
      </c>
      <c r="I107" s="109">
        <v>8.3248837108374787E-2</v>
      </c>
    </row>
    <row r="108" spans="1:9" x14ac:dyDescent="0.2">
      <c r="A108" s="2" t="s">
        <v>314</v>
      </c>
      <c r="B108" s="36">
        <v>2.0845468026345038</v>
      </c>
      <c r="C108" s="36">
        <v>328.411</v>
      </c>
      <c r="D108" s="120">
        <v>3.4475093708797866E-2</v>
      </c>
      <c r="E108" s="94">
        <v>0.51473002068741491</v>
      </c>
      <c r="F108" s="94">
        <v>0.14512607677574746</v>
      </c>
      <c r="G108" s="94">
        <v>0.22949292197886184</v>
      </c>
      <c r="H108" s="94">
        <v>2.0635727792309023E-2</v>
      </c>
      <c r="I108" s="109">
        <v>-3.6627147080944304E-3</v>
      </c>
    </row>
    <row r="109" spans="1:9" x14ac:dyDescent="0.2">
      <c r="A109" s="2" t="s">
        <v>326</v>
      </c>
      <c r="B109" s="36">
        <v>2.9872603654706951</v>
      </c>
      <c r="C109" s="36">
        <v>200.61800000000002</v>
      </c>
      <c r="D109" s="120">
        <v>0.1109023118563639</v>
      </c>
      <c r="E109" s="94">
        <v>0.71395387976494418</v>
      </c>
      <c r="F109" s="94">
        <v>0.11523891176265338</v>
      </c>
      <c r="G109" s="94">
        <v>0.29406135042717996</v>
      </c>
      <c r="H109" s="94">
        <v>9.2239978466538378E-2</v>
      </c>
      <c r="I109" s="109">
        <v>3.6190930381431376E-2</v>
      </c>
    </row>
    <row r="110" spans="1:9" x14ac:dyDescent="0.2">
      <c r="A110" s="1" t="s">
        <v>597</v>
      </c>
      <c r="B110" s="36">
        <v>10.846570118058157</v>
      </c>
      <c r="C110" s="36">
        <v>45.913776851069429</v>
      </c>
      <c r="D110" s="119">
        <v>1.2798168039962041</v>
      </c>
      <c r="E110" s="119">
        <v>0.70484323193662135</v>
      </c>
      <c r="F110" s="119">
        <v>0.24859616284510996</v>
      </c>
      <c r="G110" s="119">
        <v>0.17770238652316328</v>
      </c>
      <c r="H110" s="119">
        <v>0.28234674777725782</v>
      </c>
      <c r="I110" s="115">
        <v>0.111911265793168</v>
      </c>
    </row>
    <row r="111" spans="1:9" x14ac:dyDescent="0.2">
      <c r="A111" s="2" t="s">
        <v>340</v>
      </c>
      <c r="B111" s="36">
        <v>3.0324282434353118</v>
      </c>
      <c r="C111" s="36">
        <v>155.49099999999999</v>
      </c>
      <c r="D111" s="120">
        <v>-3.2419882822799839E-2</v>
      </c>
      <c r="E111" s="109">
        <v>0.58941031848887282</v>
      </c>
      <c r="F111" s="109">
        <v>0.19978005157854797</v>
      </c>
      <c r="G111" s="109">
        <v>0.2658610466200616</v>
      </c>
      <c r="H111" s="109">
        <v>-8.3200956968570536E-2</v>
      </c>
      <c r="I111" s="109">
        <v>-0.19867034104867806</v>
      </c>
    </row>
    <row r="112" spans="1:9" x14ac:dyDescent="0.2">
      <c r="A112" s="2" t="s">
        <v>354</v>
      </c>
      <c r="B112" s="36">
        <v>13.295965615260796</v>
      </c>
      <c r="C112" s="36">
        <v>29.199000000000002</v>
      </c>
      <c r="D112" s="120">
        <v>0.35823144628240677</v>
      </c>
      <c r="E112" s="109">
        <v>0.54570361240958798</v>
      </c>
      <c r="F112" s="109">
        <v>0.14243638480769888</v>
      </c>
      <c r="G112" s="109">
        <v>0.2116168361930203</v>
      </c>
      <c r="H112" s="109">
        <v>3.130244186444741E-2</v>
      </c>
      <c r="I112" s="109">
        <v>-0.15712901126750914</v>
      </c>
    </row>
    <row r="113" spans="1:9" x14ac:dyDescent="0.2">
      <c r="A113" s="2" t="s">
        <v>356</v>
      </c>
      <c r="B113" s="36">
        <v>1.3798672786228776</v>
      </c>
      <c r="C113" s="36">
        <v>271.697</v>
      </c>
      <c r="D113" s="120">
        <v>0.10785176133707775</v>
      </c>
      <c r="E113" s="109">
        <v>0.32237014296227734</v>
      </c>
      <c r="F113" s="109">
        <v>2.5550521352830539E-2</v>
      </c>
      <c r="G113" s="109">
        <v>0.10027346639823038</v>
      </c>
      <c r="H113" s="109">
        <v>0.15434104903624257</v>
      </c>
      <c r="I113" s="109">
        <v>6.6964827721336634E-2</v>
      </c>
    </row>
    <row r="114" spans="1:9" x14ac:dyDescent="0.2">
      <c r="A114" s="2" t="s">
        <v>344</v>
      </c>
      <c r="B114" s="36">
        <v>1.8922186261158191</v>
      </c>
      <c r="C114" s="36">
        <v>181.369</v>
      </c>
      <c r="D114" s="120">
        <v>0.12643285236175972</v>
      </c>
      <c r="E114" s="109">
        <v>0.83011981789181555</v>
      </c>
      <c r="F114" s="109">
        <v>0.41545137261604792</v>
      </c>
      <c r="G114" s="109">
        <v>0.53193765196918985</v>
      </c>
      <c r="H114" s="109">
        <v>-0.25936626435609172</v>
      </c>
      <c r="I114" s="109">
        <v>-0.28542567914031614</v>
      </c>
    </row>
    <row r="115" spans="1:9" x14ac:dyDescent="0.2">
      <c r="A115" s="2" t="s">
        <v>362</v>
      </c>
      <c r="B115" s="36">
        <v>2.5730514031152456</v>
      </c>
      <c r="C115" s="36">
        <v>127.502</v>
      </c>
      <c r="D115" s="120">
        <v>0.13566846010258682</v>
      </c>
      <c r="E115" s="109">
        <v>0.51478408726353231</v>
      </c>
      <c r="F115" s="109">
        <v>0.21910244545183605</v>
      </c>
      <c r="G115" s="109">
        <v>0.14176248215714263</v>
      </c>
      <c r="H115" s="109">
        <v>5.2352119966745631E-2</v>
      </c>
      <c r="I115" s="109">
        <v>-4.2261141001709773E-2</v>
      </c>
    </row>
    <row r="116" spans="1:9" x14ac:dyDescent="0.2">
      <c r="A116" s="2" t="s">
        <v>370</v>
      </c>
      <c r="B116" s="36">
        <v>5.505567784072456</v>
      </c>
      <c r="C116" s="36">
        <v>55.426000000000002</v>
      </c>
      <c r="D116" s="120">
        <v>0.39676325190343875</v>
      </c>
      <c r="E116" s="109">
        <v>0.87099917488234413</v>
      </c>
      <c r="F116" s="109">
        <v>0.1881788330386461</v>
      </c>
      <c r="G116" s="109">
        <v>0.2613214015083174</v>
      </c>
      <c r="H116" s="109">
        <v>0.11639635938702053</v>
      </c>
      <c r="I116" s="109">
        <v>5.3675170497600407E-2</v>
      </c>
    </row>
    <row r="117" spans="1:9" x14ac:dyDescent="0.2">
      <c r="A117" s="2" t="s">
        <v>366</v>
      </c>
      <c r="B117" s="36">
        <v>4.1829782557931896</v>
      </c>
      <c r="C117" s="36">
        <v>72.800999999999988</v>
      </c>
      <c r="D117" s="120">
        <v>0.19284075768190023</v>
      </c>
      <c r="E117" s="109">
        <v>0.85252949591562377</v>
      </c>
      <c r="F117" s="109">
        <v>0.1924424115053365</v>
      </c>
      <c r="G117" s="109">
        <v>0.49302894191013868</v>
      </c>
      <c r="H117" s="109">
        <v>4.9642175244845543E-2</v>
      </c>
      <c r="I117" s="109">
        <v>-2.1799151110561674E-2</v>
      </c>
    </row>
    <row r="118" spans="1:9" x14ac:dyDescent="0.2">
      <c r="A118" s="2" t="s">
        <v>352</v>
      </c>
      <c r="B118" s="36">
        <v>1.2564512643181329</v>
      </c>
      <c r="C118" s="36">
        <v>231.34999999999997</v>
      </c>
      <c r="D118" s="120">
        <v>8.4287875513293642E-3</v>
      </c>
      <c r="E118" s="109">
        <v>0.77716878910365639</v>
      </c>
      <c r="F118" s="109">
        <v>0.27227577263885894</v>
      </c>
      <c r="G118" s="109">
        <v>0.43812405446293501</v>
      </c>
      <c r="H118" s="109">
        <v>-4.0006784613153233E-2</v>
      </c>
      <c r="I118" s="109">
        <v>-8.4296520423600627E-2</v>
      </c>
    </row>
    <row r="119" spans="1:9" x14ac:dyDescent="0.2">
      <c r="A119" s="2" t="s">
        <v>368</v>
      </c>
      <c r="B119" s="36">
        <v>2.094648772085701</v>
      </c>
      <c r="C119" s="36">
        <v>128.30699999999999</v>
      </c>
      <c r="D119" s="120">
        <v>4.8298222232614041E-2</v>
      </c>
      <c r="E119" s="109">
        <v>0.79022188481056888</v>
      </c>
      <c r="F119" s="109">
        <v>0.17043497237095404</v>
      </c>
      <c r="G119" s="109">
        <v>0.49486777806355076</v>
      </c>
      <c r="H119" s="109">
        <v>-3.383291636465665E-2</v>
      </c>
      <c r="I119" s="109">
        <v>-8.1343964086137158E-2</v>
      </c>
    </row>
    <row r="120" spans="1:9" x14ac:dyDescent="0.2">
      <c r="A120" s="2" t="s">
        <v>364</v>
      </c>
      <c r="B120" s="36">
        <v>2.3407707391181458</v>
      </c>
      <c r="C120" s="36">
        <v>113.21600000000001</v>
      </c>
      <c r="D120" s="120">
        <v>6.0804126625211952E-2</v>
      </c>
      <c r="E120" s="109">
        <v>0.5408246156655846</v>
      </c>
      <c r="F120" s="109">
        <v>0.1049056670435274</v>
      </c>
      <c r="G120" s="109">
        <v>0.18246537591859807</v>
      </c>
      <c r="H120" s="109">
        <v>0.14979331543244773</v>
      </c>
      <c r="I120" s="109">
        <v>8.4802501413227815E-2</v>
      </c>
    </row>
    <row r="121" spans="1:9" x14ac:dyDescent="0.2">
      <c r="A121" s="2" t="s">
        <v>384</v>
      </c>
      <c r="B121" s="36">
        <v>3.1716395354047759</v>
      </c>
      <c r="C121" s="36">
        <v>81.967006999999995</v>
      </c>
      <c r="D121" s="120">
        <v>8.9157738796050046E-2</v>
      </c>
      <c r="E121" s="109">
        <v>0.54081939028252479</v>
      </c>
      <c r="F121" s="109">
        <v>0.18228546517503072</v>
      </c>
      <c r="G121" s="109">
        <v>0.27482441807348168</v>
      </c>
      <c r="H121" s="109">
        <v>-5.2773514104278572E-2</v>
      </c>
      <c r="I121" s="109">
        <v>-0.12710149340941534</v>
      </c>
    </row>
    <row r="122" spans="1:9" x14ac:dyDescent="0.2">
      <c r="A122" s="2" t="s">
        <v>386</v>
      </c>
      <c r="B122" s="36">
        <v>2.1984070980367059</v>
      </c>
      <c r="C122" s="36">
        <v>93.621832000000012</v>
      </c>
      <c r="D122" s="120">
        <v>4.5909889906875501E-2</v>
      </c>
      <c r="E122" s="109">
        <v>0.85231386595492098</v>
      </c>
      <c r="F122" s="109">
        <v>0.21421277037176539</v>
      </c>
      <c r="G122" s="109">
        <v>0.43699714186323541</v>
      </c>
      <c r="H122" s="109">
        <v>0.19263254750238168</v>
      </c>
      <c r="I122" s="109">
        <v>5.4889192725901793E-2</v>
      </c>
    </row>
  </sheetData>
  <autoFilter ref="A1:I1"/>
  <conditionalFormatting sqref="A110:A122">
    <cfRule type="duplicateValues" dxfId="23" priority="8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400"/>
  <sheetViews>
    <sheetView showGridLines="0" topLeftCell="A2" zoomScale="115" zoomScaleNormal="115" workbookViewId="0">
      <selection activeCell="M32" sqref="L30:M32"/>
    </sheetView>
  </sheetViews>
  <sheetFormatPr defaultRowHeight="11.25" outlineLevelRow="1" x14ac:dyDescent="0.2"/>
  <cols>
    <col min="1" max="1" width="13.7109375" style="121" customWidth="1"/>
    <col min="2" max="9" width="8.85546875" style="121" customWidth="1"/>
    <col min="10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964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965</v>
      </c>
      <c r="AR1" s="144"/>
      <c r="BZ1" s="124" t="s">
        <v>965</v>
      </c>
    </row>
    <row r="2" spans="1:78" x14ac:dyDescent="0.2">
      <c r="A2" s="122" t="s">
        <v>622</v>
      </c>
      <c r="C2" s="121" t="s">
        <v>623</v>
      </c>
      <c r="Q2" s="123" t="s">
        <v>977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16 for EV_Rev    (4 variables, n=121)"</f>
        <v>Forecasts and 95.0% confidence limits for means and forecasts
Model 16 for EV_Rev    (4 variables, n=121)</v>
      </c>
    </row>
    <row r="3" spans="1:78" ht="11.25" hidden="1" customHeight="1" outlineLevel="1" x14ac:dyDescent="0.2">
      <c r="A3" s="122" t="s">
        <v>624</v>
      </c>
      <c r="AA3" s="146" t="str">
        <f>IF($A$47 &lt;&gt; "","Actual and Predicted -vs- Observation # with " &amp; TEXT($I$10, "0.0%") &amp; " confidence limits
Model 16 for EV_Rev    (4 variables, n=121)","Actual and Predicted -vs- Observation #
Model 16 for EV_Rev    (4 variables, n=121)")</f>
        <v>Actual and Predicted -vs- Observation #
Model 16 for EV_Rev    (4 variables, n=121)</v>
      </c>
    </row>
    <row r="4" spans="1:78" hidden="1" outlineLevel="1" x14ac:dyDescent="0.2">
      <c r="A4" s="121" t="s">
        <v>966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967</v>
      </c>
    </row>
    <row r="7" spans="1:78" collapsed="1" x14ac:dyDescent="0.2">
      <c r="A7" s="144"/>
      <c r="J7" s="123" t="s">
        <v>675</v>
      </c>
      <c r="K7" s="123" t="s">
        <v>986</v>
      </c>
    </row>
    <row r="8" spans="1:78" hidden="1" x14ac:dyDescent="0.2">
      <c r="A8" s="125" t="s">
        <v>968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",116)"</f>
        <v>t(2.50%,116)</v>
      </c>
      <c r="I9" s="131" t="s">
        <v>635</v>
      </c>
      <c r="K9" s="121">
        <v>1.98062600245909</v>
      </c>
    </row>
    <row r="10" spans="1:78" outlineLevel="1" x14ac:dyDescent="0.2">
      <c r="B10" s="132">
        <f xml:space="preserve"> 1 - C23 / C24</f>
        <v>0.3965662551531941</v>
      </c>
      <c r="C10" s="132">
        <f>1-D10^2/E10^2</f>
        <v>0.375758194986063</v>
      </c>
      <c r="D10" s="132">
        <f xml:space="preserve"> SQRT(D23)</f>
        <v>3.2846470264669834</v>
      </c>
      <c r="E10" s="132">
        <f xml:space="preserve"> SQRT(C24 / B24)</f>
        <v>4.1573087710889229</v>
      </c>
      <c r="F10" s="133">
        <v>121</v>
      </c>
      <c r="G10" s="133">
        <v>0</v>
      </c>
      <c r="H10" s="134">
        <f>TINV(1 - $I$10, F10 - 4 - 1)</f>
        <v>1.98062600245909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969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0.62529671435503298</v>
      </c>
      <c r="C14" s="138">
        <v>1.800132242247112</v>
      </c>
      <c r="D14" s="138">
        <f>B14 / C14</f>
        <v>0.34736154360219262</v>
      </c>
      <c r="E14" s="138">
        <f>TDIST(ABS(D14),$F$10 - 5,2)</f>
        <v>0.72894916406279719</v>
      </c>
      <c r="F14" s="138">
        <f>B14 - $H$10 * C14</f>
        <v>-2.9400920125045826</v>
      </c>
      <c r="G14" s="138">
        <f>B14 + $H$10 * C14</f>
        <v>4.190685441214649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-3.4611113031512328</v>
      </c>
      <c r="C15" s="138">
        <v>1.5740232466460551</v>
      </c>
      <c r="D15" s="138">
        <f t="shared" ref="D15:D18" si="0">B15 / C15</f>
        <v>-2.1988946545269927</v>
      </c>
      <c r="E15" s="138">
        <f t="shared" ref="E15:E18" si="1">TDIST(ABS(D15),$F$10 - 5,2)</f>
        <v>2.9869648260965369E-2</v>
      </c>
      <c r="F15" s="138">
        <f t="shared" ref="F15:F18" si="2">B15 - $H$10 * C15</f>
        <v>-6.5786626739334872</v>
      </c>
      <c r="G15" s="138">
        <f t="shared" ref="G15:G18" si="3">B15 + $H$10 * C15</f>
        <v>-0.34355993236897842</v>
      </c>
      <c r="H15" s="132">
        <v>1.7810130169402494</v>
      </c>
      <c r="I15" s="132">
        <f>B15*0.254226306588618/$E$10</f>
        <v>-0.21165268007307117</v>
      </c>
      <c r="K15" s="121" t="s">
        <v>723</v>
      </c>
    </row>
    <row r="16" spans="1:78" outlineLevel="1" x14ac:dyDescent="0.2">
      <c r="A16" s="137" t="s">
        <v>1042</v>
      </c>
      <c r="B16" s="138">
        <v>7.29515213842447</v>
      </c>
      <c r="C16" s="138">
        <v>2.4850261930679243</v>
      </c>
      <c r="D16" s="138">
        <f t="shared" si="0"/>
        <v>2.9356439617315004</v>
      </c>
      <c r="E16" s="138">
        <f t="shared" si="1"/>
        <v>4.0142502307448534E-3</v>
      </c>
      <c r="F16" s="138">
        <f t="shared" si="2"/>
        <v>2.3732446436422165</v>
      </c>
      <c r="G16" s="138">
        <f t="shared" si="3"/>
        <v>12.217059633206723</v>
      </c>
      <c r="H16" s="132">
        <v>1.1787654239341037</v>
      </c>
      <c r="I16" s="132">
        <f>B16*0.131002868989062/$E$10</f>
        <v>0.22988089470077386</v>
      </c>
      <c r="K16" s="121" t="s">
        <v>543</v>
      </c>
      <c r="L16" s="121" t="s">
        <v>544</v>
      </c>
      <c r="M16" s="121" t="s">
        <v>545</v>
      </c>
      <c r="N16" s="121" t="s">
        <v>508</v>
      </c>
      <c r="O16" s="121" t="s">
        <v>509</v>
      </c>
      <c r="P16" s="121" t="s">
        <v>511</v>
      </c>
      <c r="Q16" s="121" t="s">
        <v>512</v>
      </c>
      <c r="R16" s="121" t="s">
        <v>963</v>
      </c>
    </row>
    <row r="17" spans="1:18" outlineLevel="1" x14ac:dyDescent="0.2">
      <c r="A17" s="137" t="s">
        <v>1043</v>
      </c>
      <c r="B17" s="138">
        <v>-4.0433636271352063</v>
      </c>
      <c r="C17" s="138">
        <v>4.0495258990579632</v>
      </c>
      <c r="D17" s="138">
        <f t="shared" si="0"/>
        <v>-0.99847827324077854</v>
      </c>
      <c r="E17" s="138">
        <f t="shared" si="1"/>
        <v>0.32012578203873698</v>
      </c>
      <c r="F17" s="138">
        <f t="shared" si="2"/>
        <v>-12.063959920440933</v>
      </c>
      <c r="G17" s="138">
        <f t="shared" si="3"/>
        <v>3.9772326661705195</v>
      </c>
      <c r="H17" s="132">
        <v>1.7780570347588631</v>
      </c>
      <c r="I17" s="132">
        <f>B17*0.0987340032913569/$E$10</f>
        <v>-9.6027863132512353E-2</v>
      </c>
      <c r="K17" s="121">
        <v>130.10118946520222</v>
      </c>
      <c r="L17" s="121">
        <v>0.95186293134429523</v>
      </c>
      <c r="M17" s="121">
        <v>0.67130058594359487</v>
      </c>
      <c r="N17" s="121">
        <v>0.57708077788152901</v>
      </c>
      <c r="O17" s="121">
        <v>0.98189943482007602</v>
      </c>
      <c r="P17" s="121">
        <v>-1.1489536082332299</v>
      </c>
      <c r="Q17" s="121">
        <v>-1.1133323603966101</v>
      </c>
      <c r="R17" s="121">
        <v>66.654879999999991</v>
      </c>
    </row>
    <row r="18" spans="1:18" outlineLevel="1" x14ac:dyDescent="0.2">
      <c r="A18" s="137" t="s">
        <v>649</v>
      </c>
      <c r="B18" s="138">
        <v>11.466887075148584</v>
      </c>
      <c r="C18" s="138">
        <v>1.4471915273695977</v>
      </c>
      <c r="D18" s="138">
        <f t="shared" si="0"/>
        <v>7.9235449201327866</v>
      </c>
      <c r="E18" s="138">
        <f t="shared" si="1"/>
        <v>1.5601459701533671E-12</v>
      </c>
      <c r="F18" s="138">
        <f t="shared" si="2"/>
        <v>8.6005419055018741</v>
      </c>
      <c r="G18" s="138">
        <f t="shared" si="3"/>
        <v>14.333232244795294</v>
      </c>
      <c r="H18" s="132">
        <v>1.1139484045558419</v>
      </c>
      <c r="I18" s="132">
        <f>B18*0.218677756690352/$E$10</f>
        <v>0.60316740465690299</v>
      </c>
    </row>
    <row r="19" spans="1:18" x14ac:dyDescent="0.2">
      <c r="A19" s="144"/>
    </row>
    <row r="20" spans="1:18" hidden="1" x14ac:dyDescent="0.2">
      <c r="A20" s="125" t="s">
        <v>970</v>
      </c>
      <c r="K20" s="121" t="s">
        <v>724</v>
      </c>
    </row>
    <row r="21" spans="1:18" ht="12" outlineLevel="1" thickBot="1" x14ac:dyDescent="0.25">
      <c r="A21" s="136" t="s">
        <v>652</v>
      </c>
      <c r="B21" s="128" t="s">
        <v>653</v>
      </c>
      <c r="C21" s="128" t="s">
        <v>654</v>
      </c>
      <c r="D21" s="128" t="s">
        <v>655</v>
      </c>
      <c r="E21" s="128" t="s">
        <v>656</v>
      </c>
      <c r="F21" s="128" t="s">
        <v>534</v>
      </c>
      <c r="K21" s="121" t="s">
        <v>546</v>
      </c>
      <c r="L21" s="121" t="s">
        <v>547</v>
      </c>
      <c r="M21" s="121" t="s">
        <v>548</v>
      </c>
      <c r="N21" s="121" t="s">
        <v>549</v>
      </c>
      <c r="O21" s="121" t="s">
        <v>550</v>
      </c>
      <c r="P21" s="121" t="s">
        <v>551</v>
      </c>
      <c r="Q21" s="121" t="s">
        <v>552</v>
      </c>
    </row>
    <row r="22" spans="1:18" outlineLevel="1" x14ac:dyDescent="0.2">
      <c r="A22" s="121" t="s">
        <v>523</v>
      </c>
      <c r="B22" s="130">
        <v>4</v>
      </c>
      <c r="C22" s="129">
        <f>C24 - C23</f>
        <v>822.47283991725271</v>
      </c>
      <c r="D22" s="129">
        <f>C22/B22</f>
        <v>205.61820997931318</v>
      </c>
      <c r="E22" s="129">
        <f>D22/D23</f>
        <v>19.058300099478608</v>
      </c>
      <c r="F22" s="129">
        <f>FDIST(E22,4,116)</f>
        <v>4.5367294273930806E-12</v>
      </c>
      <c r="K22" s="121" t="s">
        <v>546</v>
      </c>
      <c r="L22" s="121" t="s">
        <v>547</v>
      </c>
      <c r="M22" s="121" t="s">
        <v>548</v>
      </c>
      <c r="N22" s="121" t="s">
        <v>549</v>
      </c>
      <c r="O22" s="121" t="s">
        <v>550</v>
      </c>
      <c r="P22" s="121" t="s">
        <v>551</v>
      </c>
      <c r="Q22" s="121" t="s">
        <v>552</v>
      </c>
    </row>
    <row r="23" spans="1:18" outlineLevel="1" x14ac:dyDescent="0.2">
      <c r="A23" s="121" t="s">
        <v>524</v>
      </c>
      <c r="B23" s="130">
        <v>116</v>
      </c>
      <c r="C23" s="139">
        <v>1251.5131062634941</v>
      </c>
      <c r="D23" s="129">
        <f>C23/B23</f>
        <v>10.788906088478397</v>
      </c>
      <c r="K23" s="121">
        <f>B14+B16*M17+B19*L17+B15*P17+B18*N17+B20*O17+B17*Q17</f>
        <v>20.618120623826108</v>
      </c>
      <c r="L23" s="121">
        <f>H10</f>
        <v>1.98062600245909</v>
      </c>
      <c r="M23" s="121">
        <f>D10*1.1</f>
        <v>3.6131117291136818</v>
      </c>
      <c r="N23" s="121">
        <f>M23*L23</f>
        <v>7.156223040472482</v>
      </c>
      <c r="O23" s="121">
        <f>K23-N23</f>
        <v>13.461897583353625</v>
      </c>
      <c r="P23" s="121">
        <f>K23+N23</f>
        <v>27.774343664298591</v>
      </c>
      <c r="Q23" s="121">
        <f>P23-O23</f>
        <v>14.312446080944966</v>
      </c>
    </row>
    <row r="24" spans="1:18" outlineLevel="1" x14ac:dyDescent="0.2">
      <c r="A24" s="121" t="s">
        <v>525</v>
      </c>
      <c r="B24" s="130">
        <f>B22 + B23</f>
        <v>120</v>
      </c>
      <c r="C24" s="139">
        <v>2073.9859461807469</v>
      </c>
    </row>
    <row r="25" spans="1:18" x14ac:dyDescent="0.2">
      <c r="A25" s="144"/>
    </row>
    <row r="26" spans="1:18" hidden="1" x14ac:dyDescent="0.2">
      <c r="A26" s="125" t="s">
        <v>971</v>
      </c>
    </row>
    <row r="27" spans="1:18" ht="12" outlineLevel="1" thickBot="1" x14ac:dyDescent="0.25">
      <c r="A27" s="126"/>
      <c r="B27" s="128" t="s">
        <v>660</v>
      </c>
      <c r="C27" s="128" t="s">
        <v>661</v>
      </c>
      <c r="D27" s="128" t="s">
        <v>662</v>
      </c>
      <c r="E27" s="128" t="s">
        <v>663</v>
      </c>
      <c r="F27" s="128" t="s">
        <v>664</v>
      </c>
      <c r="G27" s="131" t="s">
        <v>658</v>
      </c>
      <c r="H27" s="131" t="s">
        <v>666</v>
      </c>
      <c r="I27" s="131" t="s">
        <v>687</v>
      </c>
    </row>
    <row r="28" spans="1:18" outlineLevel="1" x14ac:dyDescent="0.2">
      <c r="A28" s="121" t="s">
        <v>945</v>
      </c>
      <c r="B28" s="138">
        <v>2.2681581131185018E-15</v>
      </c>
      <c r="C28" s="138">
        <v>3.216066467416181</v>
      </c>
      <c r="D28" s="138">
        <v>2.5406686554812943</v>
      </c>
      <c r="E28" s="138">
        <v>-7.6137817724822199</v>
      </c>
      <c r="F28" s="138">
        <v>8.6469777447669358</v>
      </c>
      <c r="G28" s="135">
        <v>0.47114281519617712</v>
      </c>
      <c r="H28" s="134" t="s">
        <v>972</v>
      </c>
      <c r="I28" s="132">
        <v>0.62458440792751924</v>
      </c>
    </row>
    <row r="29" spans="1:18" outlineLevel="1" x14ac:dyDescent="0.2"/>
    <row r="30" spans="1:18" x14ac:dyDescent="0.2">
      <c r="A30" s="144"/>
      <c r="L30" s="121" t="s">
        <v>1053</v>
      </c>
      <c r="M30" s="121" t="s">
        <v>1054</v>
      </c>
    </row>
    <row r="31" spans="1:18" hidden="1" x14ac:dyDescent="0.2">
      <c r="A31" s="125" t="s">
        <v>973</v>
      </c>
    </row>
    <row r="32" spans="1:18" ht="12" outlineLevel="1" thickBot="1" x14ac:dyDescent="0.25">
      <c r="A32" s="127" t="s">
        <v>690</v>
      </c>
      <c r="B32" s="147">
        <v>1</v>
      </c>
      <c r="L32" s="121">
        <v>0.7</v>
      </c>
      <c r="M32" s="121">
        <v>0.3</v>
      </c>
    </row>
    <row r="33" spans="1:702" outlineLevel="1" x14ac:dyDescent="0.2">
      <c r="A33" s="121" t="s">
        <v>691</v>
      </c>
      <c r="B33" s="129">
        <v>0.17858973143696613</v>
      </c>
    </row>
    <row r="34" spans="1:702" outlineLevel="1" x14ac:dyDescent="0.2">
      <c r="A34" s="141" t="s">
        <v>692</v>
      </c>
      <c r="B34" s="141">
        <f>B33/0.0912870929175277</f>
        <v>1.9563524889363166</v>
      </c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41"/>
      <c r="DN34" s="141"/>
      <c r="DO34" s="141"/>
      <c r="DP34" s="141"/>
      <c r="DQ34" s="141"/>
      <c r="DR34" s="141"/>
      <c r="DS34" s="141"/>
      <c r="DT34" s="141"/>
      <c r="DU34" s="141"/>
      <c r="DV34" s="141"/>
      <c r="DW34" s="141"/>
      <c r="DX34" s="141"/>
      <c r="DY34" s="141"/>
      <c r="DZ34" s="141"/>
      <c r="EA34" s="141"/>
      <c r="EB34" s="141"/>
      <c r="EC34" s="141"/>
      <c r="ED34" s="141"/>
      <c r="EE34" s="141"/>
      <c r="EF34" s="141"/>
      <c r="EG34" s="141"/>
      <c r="EH34" s="141"/>
      <c r="EI34" s="141"/>
      <c r="EJ34" s="141"/>
      <c r="EK34" s="141"/>
      <c r="EL34" s="141"/>
      <c r="EM34" s="141"/>
      <c r="EN34" s="141"/>
      <c r="EO34" s="141"/>
      <c r="EP34" s="141"/>
      <c r="EQ34" s="141"/>
      <c r="ER34" s="141"/>
      <c r="ES34" s="141"/>
      <c r="ET34" s="141"/>
      <c r="EU34" s="141"/>
      <c r="EV34" s="141"/>
      <c r="EW34" s="141"/>
      <c r="EX34" s="141"/>
      <c r="EY34" s="141"/>
      <c r="EZ34" s="141"/>
      <c r="FA34" s="141"/>
      <c r="FB34" s="141"/>
      <c r="FC34" s="141"/>
      <c r="FD34" s="141"/>
      <c r="FE34" s="141"/>
      <c r="FF34" s="141"/>
      <c r="FG34" s="141"/>
      <c r="FH34" s="141"/>
      <c r="FI34" s="141"/>
      <c r="FJ34" s="141"/>
      <c r="FK34" s="141"/>
      <c r="FL34" s="141"/>
      <c r="FM34" s="141"/>
      <c r="FN34" s="141"/>
      <c r="FO34" s="141"/>
      <c r="FP34" s="141"/>
      <c r="FQ34" s="141"/>
      <c r="FR34" s="141"/>
      <c r="FS34" s="141"/>
      <c r="FT34" s="141"/>
      <c r="FU34" s="141"/>
      <c r="FV34" s="141"/>
      <c r="FW34" s="141"/>
      <c r="FX34" s="141"/>
      <c r="FY34" s="141"/>
      <c r="FZ34" s="141"/>
      <c r="GA34" s="141"/>
      <c r="GB34" s="141"/>
      <c r="GC34" s="141"/>
      <c r="GD34" s="141"/>
      <c r="GE34" s="141"/>
      <c r="GF34" s="141"/>
      <c r="GG34" s="141"/>
      <c r="GH34" s="141"/>
      <c r="GI34" s="141"/>
      <c r="GJ34" s="141"/>
      <c r="GK34" s="141"/>
      <c r="GL34" s="141"/>
      <c r="GM34" s="141"/>
      <c r="GN34" s="141"/>
      <c r="GO34" s="141"/>
      <c r="GP34" s="141"/>
      <c r="GQ34" s="141"/>
      <c r="GR34" s="141"/>
      <c r="GS34" s="141"/>
      <c r="GT34" s="141"/>
      <c r="GU34" s="141"/>
      <c r="GV34" s="141"/>
      <c r="GW34" s="141"/>
      <c r="GX34" s="141"/>
      <c r="GY34" s="141"/>
      <c r="GZ34" s="141"/>
      <c r="HA34" s="141"/>
      <c r="HB34" s="141"/>
      <c r="HC34" s="141"/>
      <c r="HD34" s="141"/>
      <c r="HE34" s="141"/>
      <c r="HF34" s="141"/>
      <c r="HG34" s="141"/>
      <c r="HH34" s="141"/>
      <c r="HI34" s="141"/>
      <c r="HJ34" s="141"/>
      <c r="HK34" s="141"/>
      <c r="HL34" s="141"/>
      <c r="HM34" s="141"/>
      <c r="HN34" s="141"/>
      <c r="HO34" s="141"/>
      <c r="HP34" s="141"/>
      <c r="HQ34" s="141"/>
      <c r="HR34" s="141"/>
      <c r="HS34" s="141"/>
      <c r="HT34" s="141"/>
      <c r="HU34" s="141"/>
      <c r="HV34" s="141"/>
      <c r="HW34" s="141"/>
      <c r="HX34" s="141"/>
      <c r="HY34" s="141"/>
      <c r="HZ34" s="141"/>
      <c r="IA34" s="141"/>
      <c r="IB34" s="141"/>
      <c r="IC34" s="141"/>
      <c r="ID34" s="141"/>
      <c r="IE34" s="141"/>
      <c r="IF34" s="141"/>
      <c r="IG34" s="141"/>
      <c r="IH34" s="141"/>
      <c r="II34" s="141"/>
      <c r="IJ34" s="141"/>
      <c r="IK34" s="141"/>
      <c r="IL34" s="141"/>
      <c r="IM34" s="141"/>
      <c r="IN34" s="141"/>
      <c r="IO34" s="141"/>
      <c r="IP34" s="141"/>
      <c r="IQ34" s="141"/>
      <c r="IR34" s="141"/>
      <c r="IS34" s="141"/>
      <c r="IT34" s="141"/>
      <c r="IU34" s="141"/>
      <c r="IV34" s="141"/>
      <c r="IW34" s="141"/>
      <c r="IX34" s="141"/>
      <c r="IY34" s="141"/>
      <c r="IZ34" s="141"/>
      <c r="JA34" s="141"/>
      <c r="JB34" s="141"/>
      <c r="JC34" s="141"/>
      <c r="JD34" s="141"/>
      <c r="JE34" s="141"/>
      <c r="JF34" s="141"/>
      <c r="JG34" s="141"/>
      <c r="JH34" s="141"/>
      <c r="JI34" s="141"/>
      <c r="JJ34" s="141"/>
      <c r="JK34" s="141"/>
      <c r="JL34" s="141"/>
      <c r="JM34" s="141"/>
      <c r="JN34" s="141"/>
      <c r="JO34" s="141"/>
      <c r="JP34" s="141"/>
      <c r="JQ34" s="141"/>
      <c r="JR34" s="141"/>
      <c r="JS34" s="141"/>
      <c r="JT34" s="141"/>
      <c r="JU34" s="141"/>
      <c r="JV34" s="141"/>
      <c r="JW34" s="141"/>
      <c r="JX34" s="141"/>
      <c r="JY34" s="141"/>
      <c r="JZ34" s="141"/>
      <c r="KA34" s="141"/>
      <c r="KB34" s="141"/>
      <c r="KC34" s="141"/>
      <c r="KD34" s="141"/>
      <c r="KE34" s="141"/>
      <c r="KF34" s="141"/>
      <c r="KG34" s="141"/>
      <c r="KH34" s="141"/>
      <c r="KI34" s="141"/>
      <c r="KJ34" s="141"/>
      <c r="KK34" s="141"/>
      <c r="KL34" s="141"/>
      <c r="KM34" s="141"/>
      <c r="KN34" s="141"/>
      <c r="KO34" s="141"/>
      <c r="KP34" s="141"/>
      <c r="KQ34" s="141"/>
      <c r="KR34" s="141"/>
      <c r="KS34" s="141"/>
      <c r="KT34" s="141"/>
      <c r="KU34" s="141"/>
      <c r="KV34" s="141"/>
      <c r="KW34" s="141"/>
      <c r="KX34" s="141"/>
      <c r="KY34" s="141"/>
      <c r="KZ34" s="141"/>
      <c r="LA34" s="141"/>
      <c r="LB34" s="141"/>
      <c r="LC34" s="141"/>
      <c r="LD34" s="141"/>
      <c r="LE34" s="141"/>
      <c r="LF34" s="141"/>
      <c r="LG34" s="141"/>
      <c r="LH34" s="141"/>
      <c r="LI34" s="141"/>
      <c r="LJ34" s="141"/>
      <c r="LK34" s="141"/>
      <c r="LL34" s="141"/>
      <c r="LM34" s="141"/>
      <c r="LN34" s="141"/>
      <c r="LO34" s="141"/>
      <c r="LP34" s="141"/>
      <c r="LQ34" s="141"/>
      <c r="LR34" s="141"/>
      <c r="LS34" s="141"/>
      <c r="LT34" s="141"/>
      <c r="LU34" s="141"/>
      <c r="LV34" s="141"/>
      <c r="LW34" s="141"/>
      <c r="LX34" s="141"/>
      <c r="LY34" s="141"/>
      <c r="LZ34" s="141"/>
      <c r="MA34" s="141"/>
      <c r="MB34" s="141"/>
      <c r="MC34" s="141"/>
      <c r="MD34" s="141"/>
      <c r="ME34" s="141"/>
      <c r="MF34" s="141"/>
      <c r="MG34" s="141"/>
      <c r="MH34" s="141"/>
      <c r="MI34" s="141"/>
      <c r="MJ34" s="141"/>
      <c r="MK34" s="141"/>
      <c r="ML34" s="141"/>
      <c r="MM34" s="141"/>
      <c r="MN34" s="141"/>
      <c r="MO34" s="141"/>
      <c r="MP34" s="141"/>
      <c r="MQ34" s="141"/>
      <c r="MR34" s="141"/>
      <c r="MS34" s="141"/>
      <c r="MT34" s="141"/>
      <c r="MU34" s="141"/>
      <c r="MV34" s="141"/>
      <c r="MW34" s="141"/>
      <c r="MX34" s="141"/>
      <c r="MY34" s="141"/>
      <c r="MZ34" s="141"/>
      <c r="NA34" s="141"/>
      <c r="NB34" s="141"/>
      <c r="NC34" s="141"/>
      <c r="ND34" s="141"/>
      <c r="NE34" s="141"/>
      <c r="NF34" s="141"/>
      <c r="NG34" s="141"/>
      <c r="NH34" s="141"/>
      <c r="NI34" s="141"/>
      <c r="NJ34" s="141"/>
      <c r="NK34" s="141"/>
      <c r="NL34" s="141"/>
      <c r="NM34" s="141"/>
      <c r="NN34" s="141"/>
      <c r="NO34" s="141"/>
      <c r="NP34" s="141"/>
      <c r="NQ34" s="141"/>
      <c r="NR34" s="141"/>
      <c r="NS34" s="141"/>
      <c r="NT34" s="141"/>
      <c r="NU34" s="141"/>
      <c r="NV34" s="141"/>
      <c r="NW34" s="141"/>
      <c r="NX34" s="141"/>
      <c r="NY34" s="141"/>
      <c r="NZ34" s="141"/>
      <c r="OA34" s="141"/>
      <c r="OB34" s="141"/>
      <c r="OC34" s="141"/>
      <c r="OD34" s="141"/>
      <c r="OE34" s="141"/>
      <c r="OF34" s="141"/>
      <c r="OG34" s="141"/>
      <c r="OH34" s="141"/>
      <c r="OI34" s="141"/>
      <c r="OJ34" s="141"/>
      <c r="OK34" s="141"/>
      <c r="OL34" s="141"/>
      <c r="OM34" s="141"/>
      <c r="ON34" s="141"/>
      <c r="OO34" s="141"/>
      <c r="OP34" s="141"/>
      <c r="OQ34" s="141"/>
      <c r="OR34" s="141"/>
      <c r="OS34" s="141"/>
      <c r="OT34" s="141"/>
      <c r="OU34" s="141"/>
      <c r="OV34" s="141"/>
      <c r="OW34" s="141"/>
      <c r="OX34" s="141"/>
      <c r="OY34" s="141"/>
      <c r="OZ34" s="141"/>
      <c r="PA34" s="141"/>
      <c r="PB34" s="141"/>
      <c r="PC34" s="141"/>
      <c r="PD34" s="141"/>
      <c r="PE34" s="141"/>
      <c r="PF34" s="141"/>
      <c r="PG34" s="141"/>
      <c r="PH34" s="141"/>
      <c r="PI34" s="141"/>
      <c r="PJ34" s="141"/>
      <c r="PK34" s="141"/>
      <c r="PL34" s="141"/>
      <c r="PM34" s="141"/>
      <c r="PN34" s="141"/>
      <c r="PO34" s="141"/>
      <c r="PP34" s="141"/>
      <c r="PQ34" s="141"/>
      <c r="PR34" s="141"/>
      <c r="PS34" s="141"/>
      <c r="PT34" s="141"/>
      <c r="PU34" s="141"/>
      <c r="PV34" s="141"/>
      <c r="PW34" s="141"/>
      <c r="PX34" s="141"/>
      <c r="PY34" s="141"/>
      <c r="PZ34" s="141"/>
      <c r="QA34" s="141"/>
      <c r="QB34" s="141"/>
      <c r="QC34" s="141"/>
      <c r="QD34" s="141"/>
      <c r="QE34" s="141"/>
      <c r="QF34" s="141"/>
      <c r="QG34" s="141"/>
      <c r="QH34" s="141"/>
      <c r="QI34" s="141"/>
      <c r="QJ34" s="141"/>
      <c r="QK34" s="141"/>
      <c r="QL34" s="141"/>
      <c r="QM34" s="141"/>
      <c r="QN34" s="141"/>
      <c r="QO34" s="141"/>
      <c r="QP34" s="141"/>
      <c r="QQ34" s="141"/>
      <c r="QR34" s="141"/>
      <c r="QS34" s="141"/>
      <c r="QT34" s="141"/>
      <c r="QU34" s="141"/>
      <c r="QV34" s="141"/>
      <c r="QW34" s="141"/>
      <c r="QX34" s="141"/>
      <c r="QY34" s="141"/>
      <c r="QZ34" s="141"/>
      <c r="RA34" s="141"/>
      <c r="RB34" s="141"/>
      <c r="RC34" s="141"/>
      <c r="RD34" s="141"/>
      <c r="RE34" s="141"/>
      <c r="RF34" s="141"/>
      <c r="RG34" s="141"/>
      <c r="RH34" s="141"/>
      <c r="RI34" s="141"/>
      <c r="RJ34" s="141"/>
      <c r="RK34" s="141"/>
      <c r="RL34" s="141"/>
      <c r="RM34" s="141"/>
      <c r="RN34" s="141"/>
      <c r="RO34" s="141"/>
      <c r="RP34" s="141"/>
      <c r="RQ34" s="141"/>
      <c r="RR34" s="141"/>
      <c r="RS34" s="141"/>
      <c r="RT34" s="141"/>
      <c r="RU34" s="141"/>
      <c r="RV34" s="141"/>
      <c r="RW34" s="141"/>
      <c r="RX34" s="141"/>
      <c r="RY34" s="141"/>
      <c r="RZ34" s="141"/>
      <c r="SA34" s="141"/>
      <c r="SB34" s="141"/>
      <c r="SC34" s="141"/>
      <c r="SD34" s="141"/>
      <c r="SE34" s="141"/>
      <c r="SF34" s="141"/>
      <c r="SG34" s="141"/>
      <c r="SH34" s="141"/>
      <c r="SI34" s="141"/>
      <c r="SJ34" s="141"/>
      <c r="SK34" s="141"/>
      <c r="SL34" s="141"/>
      <c r="SM34" s="141"/>
      <c r="SN34" s="141"/>
      <c r="SO34" s="141"/>
      <c r="SP34" s="141"/>
      <c r="SQ34" s="141"/>
      <c r="SR34" s="141"/>
      <c r="SS34" s="141"/>
      <c r="ST34" s="141"/>
      <c r="SU34" s="141"/>
      <c r="SV34" s="141"/>
      <c r="SW34" s="141"/>
      <c r="SX34" s="141"/>
      <c r="SY34" s="141"/>
      <c r="SZ34" s="141"/>
      <c r="TA34" s="141"/>
      <c r="TB34" s="141"/>
      <c r="TC34" s="141"/>
      <c r="TD34" s="141"/>
      <c r="TE34" s="141"/>
      <c r="TF34" s="141"/>
      <c r="TG34" s="141"/>
      <c r="TH34" s="141"/>
      <c r="TI34" s="141"/>
      <c r="TJ34" s="141"/>
      <c r="TK34" s="141"/>
      <c r="TL34" s="141"/>
      <c r="TM34" s="141"/>
      <c r="TN34" s="141"/>
      <c r="TO34" s="141"/>
      <c r="TP34" s="141"/>
      <c r="TQ34" s="141"/>
      <c r="TR34" s="141"/>
      <c r="TS34" s="141"/>
      <c r="TT34" s="141"/>
      <c r="TU34" s="141"/>
      <c r="TV34" s="141"/>
      <c r="TW34" s="141"/>
      <c r="TX34" s="141"/>
      <c r="TY34" s="141"/>
      <c r="TZ34" s="141"/>
      <c r="UA34" s="141"/>
      <c r="UB34" s="141"/>
      <c r="UC34" s="141"/>
      <c r="UD34" s="141"/>
      <c r="UE34" s="141"/>
      <c r="UF34" s="141"/>
      <c r="UG34" s="141"/>
      <c r="UH34" s="141"/>
      <c r="UI34" s="141"/>
      <c r="UJ34" s="141"/>
      <c r="UK34" s="141"/>
      <c r="UL34" s="141"/>
      <c r="UM34" s="141"/>
      <c r="UN34" s="141"/>
      <c r="UO34" s="141"/>
      <c r="UP34" s="141"/>
      <c r="UQ34" s="141"/>
      <c r="UR34" s="141"/>
      <c r="US34" s="141"/>
      <c r="UT34" s="141"/>
      <c r="UU34" s="141"/>
      <c r="UV34" s="141"/>
      <c r="UW34" s="141"/>
      <c r="UX34" s="141"/>
      <c r="UY34" s="141"/>
      <c r="UZ34" s="141"/>
      <c r="VA34" s="141"/>
      <c r="VB34" s="141"/>
      <c r="VC34" s="141"/>
      <c r="VD34" s="141"/>
      <c r="VE34" s="141"/>
      <c r="VF34" s="141"/>
      <c r="VG34" s="141"/>
      <c r="VH34" s="141"/>
      <c r="VI34" s="141"/>
      <c r="VJ34" s="141"/>
      <c r="VK34" s="141"/>
      <c r="VL34" s="141"/>
      <c r="VM34" s="141"/>
      <c r="VN34" s="141"/>
      <c r="VO34" s="141"/>
      <c r="VP34" s="141"/>
      <c r="VQ34" s="141"/>
      <c r="VR34" s="141"/>
      <c r="VS34" s="141"/>
      <c r="VT34" s="141"/>
      <c r="VU34" s="141"/>
      <c r="VV34" s="141"/>
      <c r="VW34" s="141"/>
      <c r="VX34" s="141"/>
      <c r="VY34" s="141"/>
      <c r="VZ34" s="141"/>
      <c r="WA34" s="141"/>
      <c r="WB34" s="141"/>
      <c r="WC34" s="141"/>
      <c r="WD34" s="141"/>
      <c r="WE34" s="141"/>
      <c r="WF34" s="141"/>
      <c r="WG34" s="141"/>
      <c r="WH34" s="141"/>
      <c r="WI34" s="141"/>
      <c r="WJ34" s="141"/>
      <c r="WK34" s="141"/>
      <c r="WL34" s="141"/>
      <c r="WM34" s="141"/>
      <c r="WN34" s="141"/>
      <c r="WO34" s="141"/>
      <c r="WP34" s="141"/>
      <c r="WQ34" s="141"/>
      <c r="WR34" s="141"/>
      <c r="WS34" s="141"/>
      <c r="WT34" s="141"/>
      <c r="WU34" s="141"/>
      <c r="WV34" s="141"/>
      <c r="WW34" s="141"/>
      <c r="WX34" s="141"/>
      <c r="WY34" s="141"/>
      <c r="WZ34" s="141"/>
      <c r="XA34" s="141"/>
      <c r="XB34" s="141"/>
      <c r="XC34" s="141"/>
      <c r="XD34" s="141"/>
      <c r="XE34" s="141"/>
      <c r="XF34" s="141"/>
      <c r="XG34" s="141"/>
      <c r="XH34" s="141"/>
      <c r="XI34" s="141"/>
      <c r="XJ34" s="141"/>
      <c r="XK34" s="141"/>
      <c r="XL34" s="141"/>
      <c r="XM34" s="141"/>
      <c r="XN34" s="141"/>
      <c r="XO34" s="141"/>
      <c r="XP34" s="141"/>
      <c r="XQ34" s="141"/>
      <c r="XR34" s="141"/>
      <c r="XS34" s="141"/>
      <c r="XT34" s="141"/>
      <c r="XU34" s="141"/>
      <c r="XV34" s="141"/>
      <c r="XW34" s="141"/>
      <c r="XX34" s="141"/>
      <c r="XY34" s="141"/>
      <c r="XZ34" s="141"/>
      <c r="YA34" s="141"/>
      <c r="YB34" s="141"/>
      <c r="YC34" s="141"/>
      <c r="YD34" s="141"/>
      <c r="YE34" s="141"/>
      <c r="YF34" s="141"/>
      <c r="YG34" s="141"/>
      <c r="YH34" s="141"/>
      <c r="YI34" s="141"/>
      <c r="YJ34" s="141"/>
      <c r="YK34" s="141"/>
      <c r="YL34" s="141"/>
      <c r="YM34" s="141"/>
      <c r="YN34" s="141"/>
      <c r="YO34" s="141"/>
      <c r="YP34" s="141"/>
      <c r="YQ34" s="141"/>
      <c r="YR34" s="141"/>
      <c r="YS34" s="141"/>
      <c r="YT34" s="141"/>
      <c r="YU34" s="141"/>
      <c r="YV34" s="141"/>
      <c r="YW34" s="141"/>
      <c r="YX34" s="141"/>
      <c r="YY34" s="141"/>
      <c r="YZ34" s="141"/>
      <c r="ZA34" s="141"/>
      <c r="ZB34" s="141"/>
      <c r="ZC34" s="141"/>
      <c r="ZD34" s="141"/>
      <c r="ZE34" s="141"/>
      <c r="ZF34" s="141"/>
      <c r="ZG34" s="141"/>
      <c r="ZH34" s="141"/>
      <c r="ZI34" s="141"/>
      <c r="ZJ34" s="141"/>
      <c r="ZK34" s="141"/>
      <c r="ZL34" s="141"/>
      <c r="ZM34" s="141"/>
      <c r="ZN34" s="141"/>
      <c r="ZO34" s="141"/>
      <c r="ZP34" s="141"/>
      <c r="ZQ34" s="141"/>
      <c r="ZR34" s="141"/>
      <c r="ZS34" s="141"/>
      <c r="ZT34" s="141"/>
      <c r="ZU34" s="141"/>
      <c r="ZV34" s="141"/>
      <c r="ZW34" s="141"/>
      <c r="ZX34" s="141"/>
      <c r="ZY34" s="141"/>
      <c r="ZZ34" s="141"/>
    </row>
    <row r="35" spans="1:702" outlineLevel="1" x14ac:dyDescent="0.2">
      <c r="A35" s="148" t="s">
        <v>693</v>
      </c>
      <c r="B35" s="149">
        <v>1.631</v>
      </c>
    </row>
    <row r="36" spans="1:702" x14ac:dyDescent="0.2">
      <c r="A36" s="144"/>
    </row>
    <row r="37" spans="1:702" hidden="1" x14ac:dyDescent="0.2">
      <c r="A37" s="125" t="s">
        <v>974</v>
      </c>
    </row>
    <row r="38" spans="1:702" ht="12" hidden="1" outlineLevel="1" thickBot="1" x14ac:dyDescent="0.25">
      <c r="A38" s="150" t="s">
        <v>637</v>
      </c>
      <c r="B38" s="126" t="s">
        <v>695</v>
      </c>
    </row>
    <row r="39" spans="1:702" ht="12" hidden="1" outlineLevel="1" thickBot="1" x14ac:dyDescent="0.25">
      <c r="A39" s="143" t="s">
        <v>644</v>
      </c>
      <c r="B39" s="151">
        <v>1</v>
      </c>
      <c r="C39" s="152" t="s">
        <v>791</v>
      </c>
    </row>
    <row r="40" spans="1:702" ht="12" hidden="1" outlineLevel="1" thickBot="1" x14ac:dyDescent="0.25">
      <c r="A40" s="143" t="s">
        <v>645</v>
      </c>
      <c r="B40" s="151">
        <v>-7.2679579163769853E-2</v>
      </c>
      <c r="C40" s="151">
        <v>1</v>
      </c>
      <c r="D40" s="152" t="s">
        <v>696</v>
      </c>
    </row>
    <row r="41" spans="1:702" ht="12" hidden="1" outlineLevel="1" thickBot="1" x14ac:dyDescent="0.25">
      <c r="A41" s="143" t="s">
        <v>646</v>
      </c>
      <c r="B41" s="151">
        <v>-0.86791206061459436</v>
      </c>
      <c r="C41" s="121">
        <v>-0.25673174596092152</v>
      </c>
      <c r="D41" s="151">
        <v>1</v>
      </c>
      <c r="E41" s="152" t="s">
        <v>793</v>
      </c>
    </row>
    <row r="42" spans="1:702" ht="12" hidden="1" outlineLevel="1" thickBot="1" x14ac:dyDescent="0.25">
      <c r="A42" s="143" t="s">
        <v>648</v>
      </c>
      <c r="B42" s="151">
        <v>-0.15411434032279961</v>
      </c>
      <c r="C42" s="122">
        <v>0.63660234543592309</v>
      </c>
      <c r="D42" s="121">
        <v>-0.29925760831201459</v>
      </c>
      <c r="E42" s="151">
        <v>1</v>
      </c>
      <c r="F42" s="152" t="s">
        <v>697</v>
      </c>
    </row>
    <row r="43" spans="1:702" hidden="1" outlineLevel="1" x14ac:dyDescent="0.2">
      <c r="A43" s="143" t="s">
        <v>649</v>
      </c>
      <c r="B43" s="151">
        <v>-0.37039270708145849</v>
      </c>
      <c r="C43" s="151">
        <v>9.3681591517883772E-2</v>
      </c>
      <c r="D43" s="121">
        <v>0.23786692510144922</v>
      </c>
      <c r="E43" s="151">
        <v>-8.5882785312740906E-2</v>
      </c>
      <c r="F43" s="151">
        <v>1</v>
      </c>
    </row>
    <row r="44" spans="1:702" collapsed="1" x14ac:dyDescent="0.2">
      <c r="A44" s="144"/>
    </row>
    <row r="45" spans="1:702" hidden="1" x14ac:dyDescent="0.2">
      <c r="A45" s="125" t="s">
        <v>975</v>
      </c>
    </row>
    <row r="46" spans="1:702" ht="12" hidden="1" outlineLevel="1" thickBot="1" x14ac:dyDescent="0.25">
      <c r="A46" s="128" t="s">
        <v>699</v>
      </c>
      <c r="B46" s="128" t="s">
        <v>700</v>
      </c>
      <c r="C46" s="128" t="s">
        <v>701</v>
      </c>
      <c r="D46" s="128" t="str">
        <f>IF($I$10&gt;99%,("Low"&amp;TEXT($I$10,"0.0%")&amp;"F"),("Lower"&amp;TEXT($I$10,"0%")&amp;"F"))</f>
        <v>Lower95%F</v>
      </c>
      <c r="E46" s="128" t="str">
        <f>IF($I$10&gt;99%,("Up"&amp;TEXT($I$10,"0.0%")&amp;"F"),("Upper"&amp;TEXT($I$10,"0%")&amp;"F"))</f>
        <v>Upper95%F</v>
      </c>
      <c r="F46" s="128" t="s">
        <v>702</v>
      </c>
      <c r="G46" s="128" t="str">
        <f>IF($I$10&gt;99%,("Low"&amp;TEXT($I$10,"0.0%")&amp;"M"),("Lower"&amp;TEXT($I$10,"0%")&amp;"M"))</f>
        <v>Lower95%M</v>
      </c>
      <c r="H46" s="128" t="str">
        <f>IF($I$10&gt;99%,("Up"&amp;TEXT($I$10,"0.0%")&amp;"M"),("Upper"&amp;TEXT($I$10,"0%")&amp;"M"))</f>
        <v>Upper95%M</v>
      </c>
      <c r="I46" s="136" t="s">
        <v>796</v>
      </c>
      <c r="J46" s="136" t="s">
        <v>703</v>
      </c>
      <c r="K46" s="136" t="s">
        <v>798</v>
      </c>
      <c r="L46" s="136" t="s">
        <v>704</v>
      </c>
    </row>
    <row r="47" spans="1:702" hidden="1" outlineLevel="1" x14ac:dyDescent="0.2">
      <c r="I47" s="153"/>
      <c r="J47" s="153"/>
      <c r="K47" s="153"/>
      <c r="L47" s="153"/>
      <c r="M47" s="153"/>
    </row>
    <row r="48" spans="1:702" hidden="1" outlineLevel="1" x14ac:dyDescent="0.2">
      <c r="I48" s="153"/>
      <c r="J48" s="153"/>
      <c r="K48" s="153"/>
      <c r="L48" s="153"/>
      <c r="M48" s="153"/>
    </row>
    <row r="49" spans="1:13" hidden="1" outlineLevel="1" x14ac:dyDescent="0.2">
      <c r="I49" s="153"/>
      <c r="J49" s="153"/>
      <c r="K49" s="153"/>
      <c r="L49" s="153"/>
      <c r="M49" s="153"/>
    </row>
    <row r="50" spans="1:13" hidden="1" outlineLevel="1" x14ac:dyDescent="0.2">
      <c r="A50" s="123" t="s">
        <v>705</v>
      </c>
      <c r="I50" s="153"/>
      <c r="J50" s="153"/>
      <c r="K50" s="153"/>
      <c r="L50" s="153"/>
      <c r="M50" s="153"/>
    </row>
    <row r="51" spans="1:13" hidden="1" outlineLevel="1" x14ac:dyDescent="0.2">
      <c r="I51" s="153"/>
      <c r="J51" s="153"/>
      <c r="K51" s="153"/>
      <c r="L51" s="153"/>
      <c r="M51" s="153"/>
    </row>
    <row r="52" spans="1:13" hidden="1" outlineLevel="1" x14ac:dyDescent="0.2"/>
    <row r="53" spans="1:13" hidden="1" outlineLevel="1" x14ac:dyDescent="0.2"/>
    <row r="54" spans="1:13" hidden="1" outlineLevel="1" x14ac:dyDescent="0.2"/>
    <row r="55" spans="1:13" hidden="1" outlineLevel="1" x14ac:dyDescent="0.2"/>
    <row r="56" spans="1:13" hidden="1" outlineLevel="1" x14ac:dyDescent="0.2"/>
    <row r="57" spans="1:13" hidden="1" outlineLevel="1" x14ac:dyDescent="0.2"/>
    <row r="58" spans="1:13" hidden="1" outlineLevel="1" x14ac:dyDescent="0.2"/>
    <row r="59" spans="1:13" hidden="1" outlineLevel="1" x14ac:dyDescent="0.2"/>
    <row r="60" spans="1:13" hidden="1" outlineLevel="1" x14ac:dyDescent="0.2"/>
    <row r="61" spans="1:13" hidden="1" outlineLevel="1" x14ac:dyDescent="0.2"/>
    <row r="62" spans="1:13" hidden="1" outlineLevel="1" x14ac:dyDescent="0.2"/>
    <row r="63" spans="1:13" hidden="1" outlineLevel="1" x14ac:dyDescent="0.2"/>
    <row r="64" spans="1:13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hidden="1" outlineLevel="1" x14ac:dyDescent="0.2"/>
    <row r="71" spans="1:3" hidden="1" outlineLevel="1" x14ac:dyDescent="0.2"/>
    <row r="72" spans="1:3" collapsed="1" x14ac:dyDescent="0.2">
      <c r="A72" s="145"/>
    </row>
    <row r="73" spans="1:3" hidden="1" x14ac:dyDescent="0.2">
      <c r="A73" s="125" t="s">
        <v>667</v>
      </c>
    </row>
    <row r="74" spans="1:3" outlineLevel="1" x14ac:dyDescent="0.2"/>
    <row r="75" spans="1:3" outlineLevel="1" x14ac:dyDescent="0.2"/>
    <row r="76" spans="1:3" outlineLevel="1" x14ac:dyDescent="0.2">
      <c r="C76" s="141" t="b">
        <v>1</v>
      </c>
    </row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x14ac:dyDescent="0.2">
      <c r="A94" s="145"/>
    </row>
    <row r="95" spans="1:1" hidden="1" x14ac:dyDescent="0.2">
      <c r="A95" s="125" t="s">
        <v>706</v>
      </c>
    </row>
    <row r="96" spans="1:1" outlineLevel="1" x14ac:dyDescent="0.2"/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x14ac:dyDescent="0.2">
      <c r="A116" s="145"/>
    </row>
    <row r="117" spans="1:1" hidden="1" x14ac:dyDescent="0.2">
      <c r="A117" s="125" t="s">
        <v>707</v>
      </c>
    </row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x14ac:dyDescent="0.2">
      <c r="A138" s="145"/>
    </row>
    <row r="139" spans="1:1" hidden="1" x14ac:dyDescent="0.2">
      <c r="A139" s="125" t="s">
        <v>708</v>
      </c>
    </row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outlineLevel="1" x14ac:dyDescent="0.2"/>
    <row r="157" spans="1:1" outlineLevel="1" x14ac:dyDescent="0.2"/>
    <row r="158" spans="1:1" outlineLevel="1" x14ac:dyDescent="0.2"/>
    <row r="159" spans="1:1" outlineLevel="1" x14ac:dyDescent="0.2"/>
    <row r="160" spans="1:1" x14ac:dyDescent="0.2">
      <c r="A160" s="145"/>
    </row>
    <row r="161" spans="1:1" hidden="1" x14ac:dyDescent="0.2">
      <c r="A161" s="125" t="s">
        <v>709</v>
      </c>
    </row>
    <row r="162" spans="1:1" outlineLevel="1" x14ac:dyDescent="0.2"/>
    <row r="163" spans="1:1" outlineLevel="1" x14ac:dyDescent="0.2"/>
    <row r="164" spans="1:1" outlineLevel="1" x14ac:dyDescent="0.2"/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x14ac:dyDescent="0.2">
      <c r="A182" s="145"/>
    </row>
    <row r="183" spans="1:1" hidden="1" x14ac:dyDescent="0.2">
      <c r="A183" s="125" t="s">
        <v>710</v>
      </c>
    </row>
    <row r="184" spans="1:1" hidden="1" outlineLevel="1" x14ac:dyDescent="0.2"/>
    <row r="185" spans="1:1" hidden="1" outlineLevel="1" x14ac:dyDescent="0.2">
      <c r="A185" s="154" t="s">
        <v>725</v>
      </c>
    </row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/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>
      <c r="A207" s="154" t="s">
        <v>711</v>
      </c>
    </row>
    <row r="208" spans="1:1" hidden="1" outlineLevel="1" x14ac:dyDescent="0.2"/>
    <row r="209" hidden="1" outlineLevel="1" x14ac:dyDescent="0.2"/>
    <row r="210" hidden="1" outlineLevel="1" x14ac:dyDescent="0.2"/>
    <row r="211" hidden="1" outlineLevel="1" x14ac:dyDescent="0.2"/>
    <row r="212" hidden="1" outlineLevel="1" x14ac:dyDescent="0.2"/>
    <row r="213" hidden="1" outlineLevel="1" x14ac:dyDescent="0.2"/>
    <row r="214" hidden="1" outlineLevel="1" x14ac:dyDescent="0.2"/>
    <row r="215" hidden="1" outlineLevel="1" x14ac:dyDescent="0.2"/>
    <row r="216" hidden="1" outlineLevel="1" x14ac:dyDescent="0.2"/>
    <row r="217" hidden="1" outlineLevel="1" x14ac:dyDescent="0.2"/>
    <row r="218" hidden="1" outlineLevel="1" x14ac:dyDescent="0.2"/>
    <row r="219" hidden="1" outlineLevel="1" x14ac:dyDescent="0.2"/>
    <row r="220" hidden="1" outlineLevel="1" x14ac:dyDescent="0.2"/>
    <row r="221" hidden="1" outlineLevel="1" x14ac:dyDescent="0.2"/>
    <row r="222" hidden="1" outlineLevel="1" x14ac:dyDescent="0.2"/>
    <row r="223" hidden="1" outlineLevel="1" x14ac:dyDescent="0.2"/>
    <row r="224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>
      <c r="A229" s="154" t="s">
        <v>728</v>
      </c>
    </row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/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>
      <c r="A251" s="154" t="s">
        <v>712</v>
      </c>
    </row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/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8" collapsed="1" x14ac:dyDescent="0.2">
      <c r="A273" s="145"/>
    </row>
    <row r="274" spans="1:8" hidden="1" x14ac:dyDescent="0.2">
      <c r="A274" s="125" t="s">
        <v>976</v>
      </c>
    </row>
    <row r="275" spans="1:8" ht="12" hidden="1" outlineLevel="1" thickBot="1" x14ac:dyDescent="0.25">
      <c r="A275" s="136" t="s">
        <v>714</v>
      </c>
      <c r="B275" s="136" t="s">
        <v>715</v>
      </c>
      <c r="C275" s="136" t="s">
        <v>716</v>
      </c>
      <c r="D275" s="136" t="s">
        <v>524</v>
      </c>
      <c r="E275" s="136" t="s">
        <v>717</v>
      </c>
      <c r="F275" s="136" t="s">
        <v>718</v>
      </c>
      <c r="G275" s="136" t="s">
        <v>719</v>
      </c>
      <c r="H275" s="136" t="s">
        <v>720</v>
      </c>
    </row>
    <row r="276" spans="1:8" hidden="1" outlineLevel="1" x14ac:dyDescent="0.2">
      <c r="A276" s="130">
        <v>1</v>
      </c>
      <c r="B276" s="129">
        <v>6.0739128685507477</v>
      </c>
      <c r="C276" s="129">
        <v>7.0496314261951198</v>
      </c>
      <c r="D276" s="129">
        <f t="shared" ref="D276:D307" si="4">B276 - C276</f>
        <v>-0.9757185576443721</v>
      </c>
      <c r="E276" s="121">
        <f t="shared" ref="E276:E307" si="5">D276 /3.28464702646698</f>
        <v>-0.29705431048823255</v>
      </c>
      <c r="F276" s="121">
        <f t="shared" ref="F276:F307" si="6">ABS(E276)</f>
        <v>0.29705431048823255</v>
      </c>
      <c r="G276" s="121">
        <v>2.1873208210567555E-2</v>
      </c>
      <c r="H276" s="121">
        <f>(F276^2/3)*(G276/(1-G276)^2)</f>
        <v>6.7246957513403943E-4</v>
      </c>
    </row>
    <row r="277" spans="1:8" hidden="1" outlineLevel="1" x14ac:dyDescent="0.2">
      <c r="A277" s="130">
        <v>2</v>
      </c>
      <c r="B277" s="129">
        <v>8.405979501872979</v>
      </c>
      <c r="C277" s="129">
        <v>13.657219449003836</v>
      </c>
      <c r="D277" s="129">
        <f t="shared" si="4"/>
        <v>-5.2512399471308573</v>
      </c>
      <c r="E277" s="121">
        <f t="shared" si="5"/>
        <v>-1.5987227561492892</v>
      </c>
      <c r="F277" s="121">
        <f t="shared" si="6"/>
        <v>1.5987227561492892</v>
      </c>
      <c r="G277" s="121">
        <v>0.17204034632879189</v>
      </c>
      <c r="H277" s="121">
        <f t="shared" ref="H277:H340" si="7">(F277^2/3)*(G277/(1-G277)^2)</f>
        <v>0.21381443333119163</v>
      </c>
    </row>
    <row r="278" spans="1:8" hidden="1" outlineLevel="1" x14ac:dyDescent="0.2">
      <c r="A278" s="130">
        <v>3</v>
      </c>
      <c r="B278" s="129">
        <v>4.2819173577627767</v>
      </c>
      <c r="C278" s="129">
        <v>5.4144642000174059</v>
      </c>
      <c r="D278" s="129">
        <f t="shared" si="4"/>
        <v>-1.1325468422546292</v>
      </c>
      <c r="E278" s="121">
        <f t="shared" si="5"/>
        <v>-0.34480016669334945</v>
      </c>
      <c r="F278" s="121">
        <f t="shared" si="6"/>
        <v>0.34480016669334945</v>
      </c>
      <c r="G278" s="121">
        <v>3.2043601071879549E-2</v>
      </c>
      <c r="H278" s="121">
        <f t="shared" si="7"/>
        <v>1.3553248631986666E-3</v>
      </c>
    </row>
    <row r="279" spans="1:8" hidden="1" outlineLevel="1" x14ac:dyDescent="0.2">
      <c r="A279" s="130">
        <v>4</v>
      </c>
      <c r="B279" s="129">
        <v>16.244587217549903</v>
      </c>
      <c r="C279" s="129">
        <v>8.3365156359744681</v>
      </c>
      <c r="D279" s="129">
        <f t="shared" si="4"/>
        <v>7.9080715815754345</v>
      </c>
      <c r="E279" s="121">
        <f t="shared" si="5"/>
        <v>2.4075864218754384</v>
      </c>
      <c r="F279" s="121">
        <f t="shared" si="6"/>
        <v>2.4075864218754384</v>
      </c>
      <c r="G279" s="121">
        <v>9.4164014680310604E-2</v>
      </c>
      <c r="H279" s="121">
        <f t="shared" si="7"/>
        <v>0.22173198418947446</v>
      </c>
    </row>
    <row r="280" spans="1:8" hidden="1" outlineLevel="1" x14ac:dyDescent="0.2">
      <c r="A280" s="130">
        <v>5</v>
      </c>
      <c r="B280" s="129">
        <v>3.0304767971825153</v>
      </c>
      <c r="C280" s="129">
        <v>4.5209689221164346</v>
      </c>
      <c r="D280" s="129">
        <f t="shared" si="4"/>
        <v>-1.4904921249339194</v>
      </c>
      <c r="E280" s="121">
        <f t="shared" si="5"/>
        <v>-0.45377543246621455</v>
      </c>
      <c r="F280" s="121">
        <f t="shared" si="6"/>
        <v>0.45377543246621455</v>
      </c>
      <c r="G280" s="121">
        <v>2.7225206671529383E-2</v>
      </c>
      <c r="H280" s="121">
        <f t="shared" si="7"/>
        <v>1.9747279451595005E-3</v>
      </c>
    </row>
    <row r="281" spans="1:8" hidden="1" outlineLevel="1" x14ac:dyDescent="0.2">
      <c r="A281" s="130">
        <v>6</v>
      </c>
      <c r="B281" s="129">
        <v>4.9626469266478219</v>
      </c>
      <c r="C281" s="129">
        <v>5.4914024011519533</v>
      </c>
      <c r="D281" s="129">
        <f t="shared" si="4"/>
        <v>-0.52875547450413141</v>
      </c>
      <c r="E281" s="121">
        <f t="shared" si="5"/>
        <v>-0.16097786771106101</v>
      </c>
      <c r="F281" s="121">
        <f t="shared" si="6"/>
        <v>0.16097786771106101</v>
      </c>
      <c r="G281" s="121">
        <v>2.8444448436593224E-2</v>
      </c>
      <c r="H281" s="121">
        <f t="shared" si="7"/>
        <v>2.6029949626456641E-4</v>
      </c>
    </row>
    <row r="282" spans="1:8" hidden="1" outlineLevel="1" x14ac:dyDescent="0.2">
      <c r="A282" s="130">
        <v>7</v>
      </c>
      <c r="B282" s="129">
        <v>5.0403782767313832</v>
      </c>
      <c r="C282" s="129">
        <v>7.5591465930105581</v>
      </c>
      <c r="D282" s="129">
        <f t="shared" si="4"/>
        <v>-2.518768316279175</v>
      </c>
      <c r="E282" s="121">
        <f t="shared" si="5"/>
        <v>-0.76683074192857903</v>
      </c>
      <c r="F282" s="121">
        <f t="shared" si="6"/>
        <v>0.76683074192857903</v>
      </c>
      <c r="G282" s="121">
        <v>3.2884523987742248E-2</v>
      </c>
      <c r="H282" s="121">
        <f t="shared" si="7"/>
        <v>6.8914826866359209E-3</v>
      </c>
    </row>
    <row r="283" spans="1:8" hidden="1" outlineLevel="1" x14ac:dyDescent="0.2">
      <c r="A283" s="130">
        <v>8</v>
      </c>
      <c r="B283" s="129">
        <v>4.3851549979818829</v>
      </c>
      <c r="C283" s="129">
        <v>5.0624476568805115</v>
      </c>
      <c r="D283" s="129">
        <f t="shared" si="4"/>
        <v>-0.67729265889862855</v>
      </c>
      <c r="E283" s="121">
        <f t="shared" si="5"/>
        <v>-0.20619952568454081</v>
      </c>
      <c r="F283" s="121">
        <f t="shared" si="6"/>
        <v>0.20619952568454081</v>
      </c>
      <c r="G283" s="121">
        <v>4.7061699344548152E-2</v>
      </c>
      <c r="H283" s="121">
        <f t="shared" si="7"/>
        <v>7.3450052258279433E-4</v>
      </c>
    </row>
    <row r="284" spans="1:8" hidden="1" outlineLevel="1" x14ac:dyDescent="0.2">
      <c r="A284" s="130">
        <v>9</v>
      </c>
      <c r="B284" s="129">
        <v>6.8486821580377111</v>
      </c>
      <c r="C284" s="129">
        <v>5.3986276327844926</v>
      </c>
      <c r="D284" s="129">
        <f t="shared" si="4"/>
        <v>1.4500545252532184</v>
      </c>
      <c r="E284" s="121">
        <f t="shared" si="5"/>
        <v>0.4414643380457598</v>
      </c>
      <c r="F284" s="121">
        <f t="shared" si="6"/>
        <v>0.4414643380457598</v>
      </c>
      <c r="G284" s="121">
        <v>5.1158736206233735E-2</v>
      </c>
      <c r="H284" s="121">
        <f t="shared" si="7"/>
        <v>3.6914983548641447E-3</v>
      </c>
    </row>
    <row r="285" spans="1:8" hidden="1" outlineLevel="1" x14ac:dyDescent="0.2">
      <c r="A285" s="130">
        <v>10</v>
      </c>
      <c r="B285" s="129">
        <v>8.8228827508875813</v>
      </c>
      <c r="C285" s="129">
        <v>9.4970951299353441</v>
      </c>
      <c r="D285" s="129">
        <f t="shared" si="4"/>
        <v>-0.67421237904776277</v>
      </c>
      <c r="E285" s="121">
        <f t="shared" si="5"/>
        <v>-0.2052617445999842</v>
      </c>
      <c r="F285" s="121">
        <f t="shared" si="6"/>
        <v>0.2052617445999842</v>
      </c>
      <c r="G285" s="121">
        <v>2.5584646221386211E-2</v>
      </c>
      <c r="H285" s="121">
        <f t="shared" si="7"/>
        <v>3.7843034701337162E-4</v>
      </c>
    </row>
    <row r="286" spans="1:8" hidden="1" outlineLevel="1" x14ac:dyDescent="0.2">
      <c r="A286" s="130">
        <v>11</v>
      </c>
      <c r="B286" s="129">
        <v>6.1711440295976496</v>
      </c>
      <c r="C286" s="129">
        <v>5.3559188906938271</v>
      </c>
      <c r="D286" s="129">
        <f t="shared" si="4"/>
        <v>0.81522513890382253</v>
      </c>
      <c r="E286" s="121">
        <f t="shared" si="5"/>
        <v>0.24819261623392516</v>
      </c>
      <c r="F286" s="121">
        <f t="shared" si="6"/>
        <v>0.24819261623392516</v>
      </c>
      <c r="G286" s="121">
        <v>0.10160779596938277</v>
      </c>
      <c r="H286" s="121">
        <f t="shared" si="7"/>
        <v>2.5849463932117308E-3</v>
      </c>
    </row>
    <row r="287" spans="1:8" hidden="1" outlineLevel="1" x14ac:dyDescent="0.2">
      <c r="A287" s="130">
        <v>12</v>
      </c>
      <c r="B287" s="129">
        <v>7.5790309498922568</v>
      </c>
      <c r="C287" s="129">
        <v>7.0719192982084067</v>
      </c>
      <c r="D287" s="129">
        <f t="shared" si="4"/>
        <v>0.50711165168385008</v>
      </c>
      <c r="E287" s="121">
        <f t="shared" si="5"/>
        <v>0.15438847693455443</v>
      </c>
      <c r="F287" s="121">
        <f t="shared" si="6"/>
        <v>0.15438847693455443</v>
      </c>
      <c r="G287" s="121">
        <v>1.4474694850419429E-2</v>
      </c>
      <c r="H287" s="121">
        <f t="shared" si="7"/>
        <v>1.1840836047048482E-4</v>
      </c>
    </row>
    <row r="288" spans="1:8" hidden="1" outlineLevel="1" x14ac:dyDescent="0.2">
      <c r="A288" s="130">
        <v>13</v>
      </c>
      <c r="B288" s="129">
        <v>13.781501875059311</v>
      </c>
      <c r="C288" s="129">
        <v>9.0682744081221482</v>
      </c>
      <c r="D288" s="129">
        <f t="shared" si="4"/>
        <v>4.7132274669371625</v>
      </c>
      <c r="E288" s="121">
        <f t="shared" si="5"/>
        <v>1.4349266234572509</v>
      </c>
      <c r="F288" s="121">
        <f t="shared" si="6"/>
        <v>1.4349266234572509</v>
      </c>
      <c r="G288" s="121">
        <v>2.290672175987811E-2</v>
      </c>
      <c r="H288" s="121">
        <f t="shared" si="7"/>
        <v>1.6467551172399508E-2</v>
      </c>
    </row>
    <row r="289" spans="1:8" hidden="1" outlineLevel="1" x14ac:dyDescent="0.2">
      <c r="A289" s="130">
        <v>14</v>
      </c>
      <c r="B289" s="129">
        <v>14.998912459019817</v>
      </c>
      <c r="C289" s="129">
        <v>6.3519347142528808</v>
      </c>
      <c r="D289" s="129">
        <f t="shared" si="4"/>
        <v>8.6469777447669358</v>
      </c>
      <c r="E289" s="121">
        <f t="shared" si="5"/>
        <v>2.6325439765951857</v>
      </c>
      <c r="F289" s="121">
        <f t="shared" si="6"/>
        <v>2.6325439765951857</v>
      </c>
      <c r="G289" s="121">
        <v>1.6204123034445263E-2</v>
      </c>
      <c r="H289" s="121">
        <f t="shared" si="7"/>
        <v>3.8676356140773728E-2</v>
      </c>
    </row>
    <row r="290" spans="1:8" hidden="1" outlineLevel="1" x14ac:dyDescent="0.2">
      <c r="A290" s="130">
        <v>15</v>
      </c>
      <c r="B290" s="129">
        <v>6.4165872222518496</v>
      </c>
      <c r="C290" s="129">
        <v>11.517980275971022</v>
      </c>
      <c r="D290" s="129">
        <f t="shared" si="4"/>
        <v>-5.1013930537191721</v>
      </c>
      <c r="E290" s="121">
        <f t="shared" si="5"/>
        <v>-1.5531023615667812</v>
      </c>
      <c r="F290" s="121">
        <f t="shared" si="6"/>
        <v>1.5531023615667812</v>
      </c>
      <c r="G290" s="121">
        <v>6.6802336971268111E-2</v>
      </c>
      <c r="H290" s="121">
        <f t="shared" si="7"/>
        <v>6.1677004958560724E-2</v>
      </c>
    </row>
    <row r="291" spans="1:8" hidden="1" outlineLevel="1" x14ac:dyDescent="0.2">
      <c r="A291" s="130">
        <v>16</v>
      </c>
      <c r="B291" s="129">
        <v>3.9623645009432589</v>
      </c>
      <c r="C291" s="129">
        <v>4.1005758437652986</v>
      </c>
      <c r="D291" s="129">
        <f t="shared" si="4"/>
        <v>-0.13821134282203973</v>
      </c>
      <c r="E291" s="121">
        <f t="shared" si="5"/>
        <v>-4.2077989418151308E-2</v>
      </c>
      <c r="F291" s="121">
        <f t="shared" si="6"/>
        <v>4.2077989418151308E-2</v>
      </c>
      <c r="G291" s="121">
        <v>2.8618773791111635E-2</v>
      </c>
      <c r="H291" s="121">
        <f t="shared" si="7"/>
        <v>1.7900300264535449E-5</v>
      </c>
    </row>
    <row r="292" spans="1:8" hidden="1" outlineLevel="1" x14ac:dyDescent="0.2">
      <c r="A292" s="130">
        <v>17</v>
      </c>
      <c r="B292" s="129">
        <v>5.4928569017809679</v>
      </c>
      <c r="C292" s="129">
        <v>6.9509659686580658</v>
      </c>
      <c r="D292" s="129">
        <f t="shared" si="4"/>
        <v>-1.458109066877098</v>
      </c>
      <c r="E292" s="121">
        <f t="shared" si="5"/>
        <v>-0.44391651679098804</v>
      </c>
      <c r="F292" s="121">
        <f t="shared" si="6"/>
        <v>0.44391651679098804</v>
      </c>
      <c r="G292" s="121">
        <v>0.16858874159863063</v>
      </c>
      <c r="H292" s="121">
        <f t="shared" si="7"/>
        <v>1.6020575765733069E-2</v>
      </c>
    </row>
    <row r="293" spans="1:8" hidden="1" outlineLevel="1" x14ac:dyDescent="0.2">
      <c r="A293" s="130">
        <v>18</v>
      </c>
      <c r="B293" s="129">
        <v>8.6072936991121516</v>
      </c>
      <c r="C293" s="129">
        <v>5.5839544759686124</v>
      </c>
      <c r="D293" s="129">
        <f t="shared" si="4"/>
        <v>3.0233392231435392</v>
      </c>
      <c r="E293" s="121">
        <f t="shared" si="5"/>
        <v>0.92044569744697724</v>
      </c>
      <c r="F293" s="121">
        <f t="shared" si="6"/>
        <v>0.92044569744697724</v>
      </c>
      <c r="G293" s="121">
        <v>1.3392574996529341E-2</v>
      </c>
      <c r="H293" s="121">
        <f t="shared" si="7"/>
        <v>3.8855313484562563E-3</v>
      </c>
    </row>
    <row r="294" spans="1:8" hidden="1" outlineLevel="1" x14ac:dyDescent="0.2">
      <c r="A294" s="130">
        <v>19</v>
      </c>
      <c r="B294" s="129">
        <v>8.6317822551499823</v>
      </c>
      <c r="C294" s="129">
        <v>7.7598840184590898</v>
      </c>
      <c r="D294" s="129">
        <f t="shared" si="4"/>
        <v>0.8718982366908925</v>
      </c>
      <c r="E294" s="121">
        <f t="shared" si="5"/>
        <v>0.26544655473337742</v>
      </c>
      <c r="F294" s="121">
        <f t="shared" si="6"/>
        <v>0.26544655473337742</v>
      </c>
      <c r="G294" s="121">
        <v>4.9159210813747828E-2</v>
      </c>
      <c r="H294" s="121">
        <f t="shared" si="7"/>
        <v>1.2770921216787134E-3</v>
      </c>
    </row>
    <row r="295" spans="1:8" hidden="1" outlineLevel="1" x14ac:dyDescent="0.2">
      <c r="A295" s="130">
        <v>20</v>
      </c>
      <c r="B295" s="129">
        <v>8.4314404888257499</v>
      </c>
      <c r="C295" s="129">
        <v>6.5434054367763785</v>
      </c>
      <c r="D295" s="129">
        <f t="shared" si="4"/>
        <v>1.8880350520493714</v>
      </c>
      <c r="E295" s="121">
        <f t="shared" si="5"/>
        <v>0.57480607104385673</v>
      </c>
      <c r="F295" s="121">
        <f t="shared" si="6"/>
        <v>0.57480607104385673</v>
      </c>
      <c r="G295" s="121">
        <v>1.2910576378299794E-2</v>
      </c>
      <c r="H295" s="121">
        <f t="shared" si="7"/>
        <v>1.4593318877486501E-3</v>
      </c>
    </row>
    <row r="296" spans="1:8" hidden="1" outlineLevel="1" x14ac:dyDescent="0.2">
      <c r="A296" s="130">
        <v>21</v>
      </c>
      <c r="B296" s="129">
        <v>7.494461652207109</v>
      </c>
      <c r="C296" s="129">
        <v>6.7413309137419688</v>
      </c>
      <c r="D296" s="129">
        <f t="shared" si="4"/>
        <v>0.75313073846514023</v>
      </c>
      <c r="E296" s="121">
        <f t="shared" si="5"/>
        <v>0.22928817994645226</v>
      </c>
      <c r="F296" s="121">
        <f t="shared" si="6"/>
        <v>0.22928817994645226</v>
      </c>
      <c r="G296" s="121">
        <v>3.9211149440155704E-2</v>
      </c>
      <c r="H296" s="121">
        <f t="shared" si="7"/>
        <v>7.4438179508768104E-4</v>
      </c>
    </row>
    <row r="297" spans="1:8" hidden="1" outlineLevel="1" x14ac:dyDescent="0.2">
      <c r="A297" s="130">
        <v>22</v>
      </c>
      <c r="B297" s="129">
        <v>14.87319186873027</v>
      </c>
      <c r="C297" s="129">
        <v>8.298369877553661</v>
      </c>
      <c r="D297" s="129">
        <f t="shared" si="4"/>
        <v>6.5748219911766093</v>
      </c>
      <c r="E297" s="121">
        <f t="shared" si="5"/>
        <v>2.0016829626435069</v>
      </c>
      <c r="F297" s="121">
        <f t="shared" si="6"/>
        <v>2.0016829626435069</v>
      </c>
      <c r="G297" s="121">
        <v>4.1513355951843356E-2</v>
      </c>
      <c r="H297" s="121">
        <f t="shared" si="7"/>
        <v>6.0351079497008762E-2</v>
      </c>
    </row>
    <row r="298" spans="1:8" hidden="1" outlineLevel="1" x14ac:dyDescent="0.2">
      <c r="A298" s="130">
        <v>23</v>
      </c>
      <c r="B298" s="129">
        <v>13.80264657246844</v>
      </c>
      <c r="C298" s="129">
        <v>6.1277843466359769</v>
      </c>
      <c r="D298" s="129">
        <f t="shared" si="4"/>
        <v>7.674862225832463</v>
      </c>
      <c r="E298" s="121">
        <f t="shared" si="5"/>
        <v>2.3365865994093347</v>
      </c>
      <c r="F298" s="121">
        <f t="shared" si="6"/>
        <v>2.3365865994093347</v>
      </c>
      <c r="G298" s="121">
        <v>4.6840541639958613E-2</v>
      </c>
      <c r="H298" s="121">
        <f t="shared" si="7"/>
        <v>9.3828180215938445E-2</v>
      </c>
    </row>
    <row r="299" spans="1:8" hidden="1" outlineLevel="1" x14ac:dyDescent="0.2">
      <c r="A299" s="130">
        <v>24</v>
      </c>
      <c r="B299" s="129">
        <v>3.3505499743254004</v>
      </c>
      <c r="C299" s="129">
        <v>4.1541052232368614</v>
      </c>
      <c r="D299" s="129">
        <f t="shared" si="4"/>
        <v>-0.80355524891146102</v>
      </c>
      <c r="E299" s="121">
        <f t="shared" si="5"/>
        <v>-0.24463975655118664</v>
      </c>
      <c r="F299" s="121">
        <f t="shared" si="6"/>
        <v>0.24463975655118664</v>
      </c>
      <c r="G299" s="121">
        <v>2.9100722671167124E-2</v>
      </c>
      <c r="H299" s="121">
        <f t="shared" si="7"/>
        <v>6.1586884583161774E-4</v>
      </c>
    </row>
    <row r="300" spans="1:8" hidden="1" outlineLevel="1" x14ac:dyDescent="0.2">
      <c r="A300" s="130">
        <v>25</v>
      </c>
      <c r="B300" s="129">
        <v>9.6667303011646322</v>
      </c>
      <c r="C300" s="129">
        <v>4.9855973770132191</v>
      </c>
      <c r="D300" s="129">
        <f t="shared" si="4"/>
        <v>4.681132924151413</v>
      </c>
      <c r="E300" s="121">
        <f t="shared" si="5"/>
        <v>1.4251555453087805</v>
      </c>
      <c r="F300" s="121">
        <f t="shared" si="6"/>
        <v>1.4251555453087805</v>
      </c>
      <c r="G300" s="121">
        <v>3.7014968942921007E-2</v>
      </c>
      <c r="H300" s="121">
        <f t="shared" si="7"/>
        <v>2.7023499942002174E-2</v>
      </c>
    </row>
    <row r="301" spans="1:8" hidden="1" outlineLevel="1" x14ac:dyDescent="0.2">
      <c r="A301" s="130">
        <v>26</v>
      </c>
      <c r="B301" s="129">
        <v>5.397203530724207</v>
      </c>
      <c r="C301" s="129">
        <v>7.1412876054102803</v>
      </c>
      <c r="D301" s="129">
        <f t="shared" si="4"/>
        <v>-1.7440840746860733</v>
      </c>
      <c r="E301" s="121">
        <f t="shared" si="5"/>
        <v>-0.53098066873932526</v>
      </c>
      <c r="F301" s="121">
        <f t="shared" si="6"/>
        <v>0.53098066873932526</v>
      </c>
      <c r="G301" s="121">
        <v>1.6949315866846199E-2</v>
      </c>
      <c r="H301" s="121">
        <f t="shared" si="7"/>
        <v>1.6483009892599074E-3</v>
      </c>
    </row>
    <row r="302" spans="1:8" hidden="1" outlineLevel="1" x14ac:dyDescent="0.2">
      <c r="A302" s="130">
        <v>27</v>
      </c>
      <c r="B302" s="129">
        <v>12.341002906740716</v>
      </c>
      <c r="C302" s="129">
        <v>8.071518651057751</v>
      </c>
      <c r="D302" s="129">
        <f t="shared" si="4"/>
        <v>4.2694842556829649</v>
      </c>
      <c r="E302" s="121">
        <f t="shared" si="5"/>
        <v>1.2998304601013071</v>
      </c>
      <c r="F302" s="121">
        <f t="shared" si="6"/>
        <v>1.2998304601013071</v>
      </c>
      <c r="G302" s="121">
        <v>2.5744052080496793E-2</v>
      </c>
      <c r="H302" s="121">
        <f t="shared" si="7"/>
        <v>1.5275060491564145E-2</v>
      </c>
    </row>
    <row r="303" spans="1:8" hidden="1" outlineLevel="1" x14ac:dyDescent="0.2">
      <c r="A303" s="130">
        <v>28</v>
      </c>
      <c r="B303" s="129">
        <v>9.7835447500662127</v>
      </c>
      <c r="C303" s="129">
        <v>8.4759429351902096</v>
      </c>
      <c r="D303" s="129">
        <f t="shared" si="4"/>
        <v>1.3076018148760031</v>
      </c>
      <c r="E303" s="121">
        <f t="shared" si="5"/>
        <v>0.39809507820463774</v>
      </c>
      <c r="F303" s="121">
        <f t="shared" si="6"/>
        <v>0.39809507820463774</v>
      </c>
      <c r="G303" s="121">
        <v>2.2083601772528265E-2</v>
      </c>
      <c r="H303" s="121">
        <f t="shared" si="7"/>
        <v>1.2198847763055785E-3</v>
      </c>
    </row>
    <row r="304" spans="1:8" hidden="1" outlineLevel="1" x14ac:dyDescent="0.2">
      <c r="A304" s="130">
        <v>29</v>
      </c>
      <c r="B304" s="129">
        <v>11.057836911899347</v>
      </c>
      <c r="C304" s="129">
        <v>9.0219200265587904</v>
      </c>
      <c r="D304" s="129">
        <f t="shared" si="4"/>
        <v>2.0359168853405567</v>
      </c>
      <c r="E304" s="121">
        <f t="shared" si="5"/>
        <v>0.61982820952619144</v>
      </c>
      <c r="F304" s="121">
        <f t="shared" si="6"/>
        <v>0.61982820952619144</v>
      </c>
      <c r="G304" s="121">
        <v>1.4703966909869177E-2</v>
      </c>
      <c r="H304" s="121">
        <f t="shared" si="7"/>
        <v>1.9396459735145938E-3</v>
      </c>
    </row>
    <row r="305" spans="1:8" hidden="1" outlineLevel="1" x14ac:dyDescent="0.2">
      <c r="A305" s="130">
        <v>30</v>
      </c>
      <c r="B305" s="129">
        <v>17.244657073674794</v>
      </c>
      <c r="C305" s="129">
        <v>9.6561339294164714</v>
      </c>
      <c r="D305" s="129">
        <f t="shared" si="4"/>
        <v>7.588523144258323</v>
      </c>
      <c r="E305" s="121">
        <f t="shared" si="5"/>
        <v>2.3103009495728566</v>
      </c>
      <c r="F305" s="121">
        <f t="shared" si="6"/>
        <v>2.3103009495728566</v>
      </c>
      <c r="G305" s="121">
        <v>3.7044626714921224E-2</v>
      </c>
      <c r="H305" s="121">
        <f t="shared" si="7"/>
        <v>7.107694611582259E-2</v>
      </c>
    </row>
    <row r="306" spans="1:8" hidden="1" outlineLevel="1" x14ac:dyDescent="0.2">
      <c r="A306" s="130">
        <v>31</v>
      </c>
      <c r="B306" s="129">
        <v>6.7995780656109917</v>
      </c>
      <c r="C306" s="129">
        <v>6.3688860030020678</v>
      </c>
      <c r="D306" s="129">
        <f t="shared" si="4"/>
        <v>0.4306920626089239</v>
      </c>
      <c r="E306" s="121">
        <f t="shared" si="5"/>
        <v>0.13112278401255897</v>
      </c>
      <c r="F306" s="121">
        <f t="shared" si="6"/>
        <v>0.13112278401255897</v>
      </c>
      <c r="G306" s="121">
        <v>1.8231449774004625E-2</v>
      </c>
      <c r="H306" s="121">
        <f t="shared" si="7"/>
        <v>1.0840218650530642E-4</v>
      </c>
    </row>
    <row r="307" spans="1:8" hidden="1" outlineLevel="1" x14ac:dyDescent="0.2">
      <c r="A307" s="130">
        <v>32</v>
      </c>
      <c r="B307" s="129">
        <v>8.4313421144344218</v>
      </c>
      <c r="C307" s="129">
        <v>8.4512099913037559</v>
      </c>
      <c r="D307" s="129">
        <f t="shared" si="4"/>
        <v>-1.9867876869334111E-2</v>
      </c>
      <c r="E307" s="121">
        <f t="shared" si="5"/>
        <v>-6.0487098641781077E-3</v>
      </c>
      <c r="F307" s="121">
        <f t="shared" si="6"/>
        <v>6.0487098641781077E-3</v>
      </c>
      <c r="G307" s="121">
        <v>9.8949502402488378E-3</v>
      </c>
      <c r="H307" s="121">
        <f t="shared" si="7"/>
        <v>1.2309922411047004E-7</v>
      </c>
    </row>
    <row r="308" spans="1:8" hidden="1" outlineLevel="1" x14ac:dyDescent="0.2">
      <c r="A308" s="130">
        <v>33</v>
      </c>
      <c r="B308" s="129">
        <v>7.7263998579922211</v>
      </c>
      <c r="C308" s="129">
        <v>9.1478422372760875</v>
      </c>
      <c r="D308" s="129">
        <f t="shared" ref="D308:D339" si="8">B308 - C308</f>
        <v>-1.4214423792838664</v>
      </c>
      <c r="E308" s="121">
        <f t="shared" ref="E308:E339" si="9">D308 /3.28464702646698</f>
        <v>-0.43275346417139776</v>
      </c>
      <c r="F308" s="121">
        <f t="shared" ref="F308:F339" si="10">ABS(E308)</f>
        <v>0.43275346417139776</v>
      </c>
      <c r="G308" s="121">
        <v>3.9601921982829462E-2</v>
      </c>
      <c r="H308" s="121">
        <f t="shared" si="7"/>
        <v>2.6802391756638603E-3</v>
      </c>
    </row>
    <row r="309" spans="1:8" hidden="1" outlineLevel="1" x14ac:dyDescent="0.2">
      <c r="A309" s="130">
        <v>34</v>
      </c>
      <c r="B309" s="129">
        <v>3.7845551496307817</v>
      </c>
      <c r="C309" s="129">
        <v>4.2988667803618927</v>
      </c>
      <c r="D309" s="129">
        <f t="shared" si="8"/>
        <v>-0.51431163073111108</v>
      </c>
      <c r="E309" s="121">
        <f t="shared" si="9"/>
        <v>-0.15658048690982576</v>
      </c>
      <c r="F309" s="121">
        <f t="shared" si="10"/>
        <v>0.15658048690982576</v>
      </c>
      <c r="G309" s="121">
        <v>3.4833827252051586E-2</v>
      </c>
      <c r="H309" s="121">
        <f t="shared" si="7"/>
        <v>3.0559836959682295E-4</v>
      </c>
    </row>
    <row r="310" spans="1:8" hidden="1" outlineLevel="1" x14ac:dyDescent="0.2">
      <c r="A310" s="130">
        <v>35</v>
      </c>
      <c r="B310" s="129">
        <v>10.734431432785303</v>
      </c>
      <c r="C310" s="129">
        <v>9.0560712529201215</v>
      </c>
      <c r="D310" s="129">
        <f t="shared" si="8"/>
        <v>1.6783601798651819</v>
      </c>
      <c r="E310" s="121">
        <f t="shared" si="9"/>
        <v>0.51097124480692024</v>
      </c>
      <c r="F310" s="121">
        <f t="shared" si="10"/>
        <v>0.51097124480692024</v>
      </c>
      <c r="G310" s="121">
        <v>2.5226538058061625E-2</v>
      </c>
      <c r="H310" s="121">
        <f t="shared" si="7"/>
        <v>2.3105848797376973E-3</v>
      </c>
    </row>
    <row r="311" spans="1:8" hidden="1" outlineLevel="1" x14ac:dyDescent="0.2">
      <c r="A311" s="130">
        <v>36</v>
      </c>
      <c r="B311" s="129">
        <v>8.8058083841738704</v>
      </c>
      <c r="C311" s="129">
        <v>9.4509529861269517</v>
      </c>
      <c r="D311" s="129">
        <f t="shared" si="8"/>
        <v>-0.64514460195308132</v>
      </c>
      <c r="E311" s="121">
        <f t="shared" si="9"/>
        <v>-0.19641215532586753</v>
      </c>
      <c r="F311" s="121">
        <f t="shared" si="10"/>
        <v>0.19641215532586753</v>
      </c>
      <c r="G311" s="121">
        <v>3.6799753828916482E-2</v>
      </c>
      <c r="H311" s="121">
        <f t="shared" si="7"/>
        <v>5.1006698238607721E-4</v>
      </c>
    </row>
    <row r="312" spans="1:8" hidden="1" outlineLevel="1" x14ac:dyDescent="0.2">
      <c r="A312" s="130">
        <v>37</v>
      </c>
      <c r="B312" s="129">
        <v>11.578912315589761</v>
      </c>
      <c r="C312" s="129">
        <v>9.1187097285687244</v>
      </c>
      <c r="D312" s="129">
        <f t="shared" si="8"/>
        <v>2.4602025870210369</v>
      </c>
      <c r="E312" s="121">
        <f t="shared" si="9"/>
        <v>0.7490005979934079</v>
      </c>
      <c r="F312" s="121">
        <f t="shared" si="10"/>
        <v>0.7490005979934079</v>
      </c>
      <c r="G312" s="121">
        <v>2.1444561561631659E-2</v>
      </c>
      <c r="H312" s="121">
        <f t="shared" si="7"/>
        <v>4.1878332017376016E-3</v>
      </c>
    </row>
    <row r="313" spans="1:8" hidden="1" outlineLevel="1" x14ac:dyDescent="0.2">
      <c r="A313" s="130">
        <v>38</v>
      </c>
      <c r="B313" s="129">
        <v>3.6876907194425934</v>
      </c>
      <c r="C313" s="129">
        <v>6.2949926893370023</v>
      </c>
      <c r="D313" s="129">
        <f t="shared" si="8"/>
        <v>-2.6073019698944089</v>
      </c>
      <c r="E313" s="121">
        <f t="shared" si="9"/>
        <v>-0.79378452201570826</v>
      </c>
      <c r="F313" s="121">
        <f t="shared" si="10"/>
        <v>0.79378452201570826</v>
      </c>
      <c r="G313" s="121">
        <v>4.422125051195859E-2</v>
      </c>
      <c r="H313" s="121">
        <f t="shared" si="7"/>
        <v>1.0167174489316115E-2</v>
      </c>
    </row>
    <row r="314" spans="1:8" hidden="1" outlineLevel="1" x14ac:dyDescent="0.2">
      <c r="A314" s="130">
        <v>39</v>
      </c>
      <c r="B314" s="129">
        <v>8.0903977346864426</v>
      </c>
      <c r="C314" s="129">
        <v>9.1496232826394532</v>
      </c>
      <c r="D314" s="129">
        <f t="shared" si="8"/>
        <v>-1.0592255479530106</v>
      </c>
      <c r="E314" s="121">
        <f t="shared" si="9"/>
        <v>-0.32247773943988467</v>
      </c>
      <c r="F314" s="121">
        <f t="shared" si="10"/>
        <v>0.32247773943988467</v>
      </c>
      <c r="G314" s="121">
        <v>2.4481489595959763E-2</v>
      </c>
      <c r="H314" s="121">
        <f t="shared" si="7"/>
        <v>8.917539404145995E-4</v>
      </c>
    </row>
    <row r="315" spans="1:8" hidden="1" outlineLevel="1" x14ac:dyDescent="0.2">
      <c r="A315" s="130">
        <v>40</v>
      </c>
      <c r="B315" s="129">
        <v>6.6975160973945673</v>
      </c>
      <c r="C315" s="129">
        <v>6.827098432019076</v>
      </c>
      <c r="D315" s="129">
        <f t="shared" si="8"/>
        <v>-0.12958233462450863</v>
      </c>
      <c r="E315" s="121">
        <f t="shared" si="9"/>
        <v>-3.9450916211197742E-2</v>
      </c>
      <c r="F315" s="121">
        <f t="shared" si="10"/>
        <v>3.9450916211197742E-2</v>
      </c>
      <c r="G315" s="121">
        <v>1.4546643165070969E-2</v>
      </c>
      <c r="H315" s="121">
        <f t="shared" si="7"/>
        <v>7.7711192236132637E-6</v>
      </c>
    </row>
    <row r="316" spans="1:8" hidden="1" outlineLevel="1" x14ac:dyDescent="0.2">
      <c r="A316" s="130">
        <v>41</v>
      </c>
      <c r="B316" s="129">
        <v>3.5961818133555128</v>
      </c>
      <c r="C316" s="129">
        <v>5.5039152827989639</v>
      </c>
      <c r="D316" s="129">
        <f t="shared" si="8"/>
        <v>-1.9077334694434511</v>
      </c>
      <c r="E316" s="121">
        <f t="shared" si="9"/>
        <v>-0.58080318952732057</v>
      </c>
      <c r="F316" s="121">
        <f t="shared" si="10"/>
        <v>0.58080318952732057</v>
      </c>
      <c r="G316" s="121">
        <v>2.4140654501034843E-2</v>
      </c>
      <c r="H316" s="121">
        <f t="shared" si="7"/>
        <v>2.8504361679174035E-3</v>
      </c>
    </row>
    <row r="317" spans="1:8" hidden="1" outlineLevel="1" x14ac:dyDescent="0.2">
      <c r="A317" s="130">
        <v>42</v>
      </c>
      <c r="B317" s="129">
        <v>4.5666477547702611</v>
      </c>
      <c r="C317" s="129">
        <v>5.5973170226344973</v>
      </c>
      <c r="D317" s="129">
        <f t="shared" si="8"/>
        <v>-1.0306692678642362</v>
      </c>
      <c r="E317" s="121">
        <f t="shared" si="9"/>
        <v>-0.3137838737493937</v>
      </c>
      <c r="F317" s="121">
        <f t="shared" si="10"/>
        <v>0.3137838737493937</v>
      </c>
      <c r="G317" s="121">
        <v>1.3356764081146437E-2</v>
      </c>
      <c r="H317" s="121">
        <f t="shared" si="7"/>
        <v>4.5031970908295557E-4</v>
      </c>
    </row>
    <row r="318" spans="1:8" hidden="1" outlineLevel="1" x14ac:dyDescent="0.2">
      <c r="A318" s="130">
        <v>43</v>
      </c>
      <c r="B318" s="129">
        <v>4.2973055477195112</v>
      </c>
      <c r="C318" s="129">
        <v>4.0754493680921779</v>
      </c>
      <c r="D318" s="129">
        <f t="shared" si="8"/>
        <v>0.22185617962733328</v>
      </c>
      <c r="E318" s="121">
        <f t="shared" si="9"/>
        <v>6.7543385283004187E-2</v>
      </c>
      <c r="F318" s="121">
        <f t="shared" si="10"/>
        <v>6.7543385283004187E-2</v>
      </c>
      <c r="G318" s="121">
        <v>3.2382693742977163E-2</v>
      </c>
      <c r="H318" s="121">
        <f t="shared" si="7"/>
        <v>5.2595684396733188E-5</v>
      </c>
    </row>
    <row r="319" spans="1:8" hidden="1" outlineLevel="1" x14ac:dyDescent="0.2">
      <c r="A319" s="130">
        <v>44</v>
      </c>
      <c r="B319" s="129">
        <v>3.553216316167136</v>
      </c>
      <c r="C319" s="129">
        <v>4.0781334268811928</v>
      </c>
      <c r="D319" s="129">
        <f t="shared" si="8"/>
        <v>-0.52491711071405689</v>
      </c>
      <c r="E319" s="121">
        <f t="shared" si="9"/>
        <v>-0.15980929046085854</v>
      </c>
      <c r="F319" s="121">
        <f t="shared" si="10"/>
        <v>0.15980929046085854</v>
      </c>
      <c r="G319" s="121">
        <v>3.2579898370704283E-2</v>
      </c>
      <c r="H319" s="121">
        <f t="shared" si="7"/>
        <v>2.9634820615907293E-4</v>
      </c>
    </row>
    <row r="320" spans="1:8" hidden="1" outlineLevel="1" x14ac:dyDescent="0.2">
      <c r="A320" s="130">
        <v>45</v>
      </c>
      <c r="B320" s="129">
        <v>14.861419475569958</v>
      </c>
      <c r="C320" s="129">
        <v>7.8232181870884787</v>
      </c>
      <c r="D320" s="129">
        <f t="shared" si="8"/>
        <v>7.0382012884814795</v>
      </c>
      <c r="E320" s="121">
        <f t="shared" si="9"/>
        <v>2.1427572679101181</v>
      </c>
      <c r="F320" s="121">
        <f t="shared" si="10"/>
        <v>2.1427572679101181</v>
      </c>
      <c r="G320" s="121">
        <v>1.5064227136143152E-2</v>
      </c>
      <c r="H320" s="121">
        <f t="shared" si="7"/>
        <v>2.3765980235882684E-2</v>
      </c>
    </row>
    <row r="321" spans="1:8" hidden="1" outlineLevel="1" x14ac:dyDescent="0.2">
      <c r="A321" s="130">
        <v>46</v>
      </c>
      <c r="B321" s="129">
        <v>16.751270540623491</v>
      </c>
      <c r="C321" s="129">
        <v>11.242647518062007</v>
      </c>
      <c r="D321" s="129">
        <f t="shared" si="8"/>
        <v>5.5086230225614834</v>
      </c>
      <c r="E321" s="121">
        <f t="shared" si="9"/>
        <v>1.6770821881846611</v>
      </c>
      <c r="F321" s="121">
        <f t="shared" si="10"/>
        <v>1.6770821881846611</v>
      </c>
      <c r="G321" s="121">
        <v>5.7560472722138878E-2</v>
      </c>
      <c r="H321" s="121">
        <f t="shared" si="7"/>
        <v>6.0758186777308994E-2</v>
      </c>
    </row>
    <row r="322" spans="1:8" hidden="1" outlineLevel="1" x14ac:dyDescent="0.2">
      <c r="A322" s="130">
        <v>47</v>
      </c>
      <c r="B322" s="129">
        <v>8.482147237151251</v>
      </c>
      <c r="C322" s="129">
        <v>6.4885080826109593</v>
      </c>
      <c r="D322" s="129">
        <f t="shared" si="8"/>
        <v>1.9936391545402916</v>
      </c>
      <c r="E322" s="121">
        <f t="shared" si="9"/>
        <v>0.60695689322961521</v>
      </c>
      <c r="F322" s="121">
        <f t="shared" si="10"/>
        <v>0.60695689322961521</v>
      </c>
      <c r="G322" s="121">
        <v>1.9561227776533512E-2</v>
      </c>
      <c r="H322" s="121">
        <f t="shared" si="7"/>
        <v>2.498904140981402E-3</v>
      </c>
    </row>
    <row r="323" spans="1:8" hidden="1" outlineLevel="1" x14ac:dyDescent="0.2">
      <c r="A323" s="130">
        <v>48</v>
      </c>
      <c r="B323" s="129">
        <v>4.0279244294026775</v>
      </c>
      <c r="C323" s="129">
        <v>5.5913498777514175</v>
      </c>
      <c r="D323" s="129">
        <f t="shared" si="8"/>
        <v>-1.56342544834874</v>
      </c>
      <c r="E323" s="121">
        <f t="shared" si="9"/>
        <v>-0.47597974325734049</v>
      </c>
      <c r="F323" s="121">
        <f t="shared" si="10"/>
        <v>0.47597974325734049</v>
      </c>
      <c r="G323" s="121">
        <v>2.8731935747805141E-2</v>
      </c>
      <c r="H323" s="121">
        <f t="shared" si="7"/>
        <v>2.3000768895315403E-3</v>
      </c>
    </row>
    <row r="324" spans="1:8" hidden="1" outlineLevel="1" x14ac:dyDescent="0.2">
      <c r="A324" s="130">
        <v>49</v>
      </c>
      <c r="B324" s="129">
        <v>9.1242249141037206</v>
      </c>
      <c r="C324" s="129">
        <v>10.619503615510459</v>
      </c>
      <c r="D324" s="129">
        <f t="shared" si="8"/>
        <v>-1.4952787014067379</v>
      </c>
      <c r="E324" s="121">
        <f t="shared" si="9"/>
        <v>-0.4552326899536247</v>
      </c>
      <c r="F324" s="121">
        <f t="shared" si="10"/>
        <v>0.4552326899536247</v>
      </c>
      <c r="G324" s="121">
        <v>4.6692069387229931E-2</v>
      </c>
      <c r="H324" s="121">
        <f t="shared" si="7"/>
        <v>3.549133515167236E-3</v>
      </c>
    </row>
    <row r="325" spans="1:8" hidden="1" outlineLevel="1" x14ac:dyDescent="0.2">
      <c r="A325" s="130">
        <v>50</v>
      </c>
      <c r="B325" s="129">
        <v>15.777604713227186</v>
      </c>
      <c r="C325" s="129">
        <v>12.851141977614246</v>
      </c>
      <c r="D325" s="129">
        <f t="shared" si="8"/>
        <v>2.9264627356129402</v>
      </c>
      <c r="E325" s="121">
        <f t="shared" si="9"/>
        <v>0.89095196897326634</v>
      </c>
      <c r="F325" s="121">
        <f t="shared" si="10"/>
        <v>0.89095196897326634</v>
      </c>
      <c r="G325" s="121">
        <v>5.7452381775516509E-2</v>
      </c>
      <c r="H325" s="121">
        <f t="shared" si="7"/>
        <v>1.7111526975787699E-2</v>
      </c>
    </row>
    <row r="326" spans="1:8" hidden="1" outlineLevel="1" x14ac:dyDescent="0.2">
      <c r="A326" s="130">
        <v>51</v>
      </c>
      <c r="B326" s="129">
        <v>3.2369381488124351</v>
      </c>
      <c r="C326" s="129">
        <v>5.4419411912533633</v>
      </c>
      <c r="D326" s="129">
        <f t="shared" si="8"/>
        <v>-2.2050030424409282</v>
      </c>
      <c r="E326" s="121">
        <f t="shared" si="9"/>
        <v>-0.67130593475447664</v>
      </c>
      <c r="F326" s="121">
        <f t="shared" si="10"/>
        <v>0.67130593475447664</v>
      </c>
      <c r="G326" s="121">
        <v>3.0749343093511069E-2</v>
      </c>
      <c r="H326" s="121">
        <f t="shared" si="7"/>
        <v>4.9168091685747499E-3</v>
      </c>
    </row>
    <row r="327" spans="1:8" hidden="1" outlineLevel="1" x14ac:dyDescent="0.2">
      <c r="A327" s="130">
        <v>52</v>
      </c>
      <c r="B327" s="129">
        <v>5.0692676563895098</v>
      </c>
      <c r="C327" s="129">
        <v>3.5221233664870155</v>
      </c>
      <c r="D327" s="129">
        <f t="shared" si="8"/>
        <v>1.5471442899024943</v>
      </c>
      <c r="E327" s="121">
        <f t="shared" si="9"/>
        <v>0.47102299803782205</v>
      </c>
      <c r="F327" s="121">
        <f t="shared" si="10"/>
        <v>0.47102299803782205</v>
      </c>
      <c r="G327" s="121">
        <v>3.5328437098255679E-2</v>
      </c>
      <c r="H327" s="121">
        <f t="shared" si="7"/>
        <v>2.8075560959487278E-3</v>
      </c>
    </row>
    <row r="328" spans="1:8" hidden="1" outlineLevel="1" x14ac:dyDescent="0.2">
      <c r="A328" s="130">
        <v>53</v>
      </c>
      <c r="B328" s="129">
        <v>7.0573659717429269</v>
      </c>
      <c r="C328" s="129">
        <v>4.6230768973823606</v>
      </c>
      <c r="D328" s="129">
        <f t="shared" si="8"/>
        <v>2.4342890743605663</v>
      </c>
      <c r="E328" s="121">
        <f t="shared" si="9"/>
        <v>0.74111131416727216</v>
      </c>
      <c r="F328" s="121">
        <f t="shared" si="10"/>
        <v>0.74111131416727216</v>
      </c>
      <c r="G328" s="121">
        <v>2.5968946227687188E-2</v>
      </c>
      <c r="H328" s="121">
        <f t="shared" si="7"/>
        <v>5.011345585970042E-3</v>
      </c>
    </row>
    <row r="329" spans="1:8" hidden="1" outlineLevel="1" x14ac:dyDescent="0.2">
      <c r="A329" s="130">
        <v>54</v>
      </c>
      <c r="B329" s="129">
        <v>5.2193951657931921</v>
      </c>
      <c r="C329" s="129">
        <v>5.5598765666469792</v>
      </c>
      <c r="D329" s="129">
        <f t="shared" si="8"/>
        <v>-0.34048140085378709</v>
      </c>
      <c r="E329" s="121">
        <f t="shared" si="9"/>
        <v>-0.10365844430474908</v>
      </c>
      <c r="F329" s="121">
        <f t="shared" si="10"/>
        <v>0.10365844430474908</v>
      </c>
      <c r="G329" s="121">
        <v>2.3543632147391549E-2</v>
      </c>
      <c r="H329" s="121">
        <f t="shared" si="7"/>
        <v>8.8441458985458055E-5</v>
      </c>
    </row>
    <row r="330" spans="1:8" hidden="1" outlineLevel="1" x14ac:dyDescent="0.2">
      <c r="A330" s="130">
        <v>55</v>
      </c>
      <c r="B330" s="129">
        <v>4.6597305248887695</v>
      </c>
      <c r="C330" s="129">
        <v>7.9376349313806038</v>
      </c>
      <c r="D330" s="129">
        <f t="shared" si="8"/>
        <v>-3.2779044064918343</v>
      </c>
      <c r="E330" s="121">
        <f t="shared" si="9"/>
        <v>-0.99794723149220754</v>
      </c>
      <c r="F330" s="121">
        <f t="shared" si="10"/>
        <v>0.99794723149220754</v>
      </c>
      <c r="G330" s="121">
        <v>1.5344469976309831E-2</v>
      </c>
      <c r="H330" s="121">
        <f t="shared" si="7"/>
        <v>5.2538436421624805E-3</v>
      </c>
    </row>
    <row r="331" spans="1:8" hidden="1" outlineLevel="1" x14ac:dyDescent="0.2">
      <c r="A331" s="130">
        <v>56</v>
      </c>
      <c r="B331" s="129">
        <v>5.4855305487078994</v>
      </c>
      <c r="C331" s="129">
        <v>5.4777931920208349</v>
      </c>
      <c r="D331" s="176">
        <f t="shared" si="8"/>
        <v>7.7373566870644339E-3</v>
      </c>
      <c r="E331" s="121">
        <f t="shared" si="9"/>
        <v>2.3556128328914724E-3</v>
      </c>
      <c r="F331" s="121">
        <f t="shared" si="10"/>
        <v>2.3556128328914724E-3</v>
      </c>
      <c r="G331" s="121">
        <v>2.0010750404801651E-2</v>
      </c>
      <c r="H331" s="121">
        <f t="shared" si="7"/>
        <v>3.8539610434910371E-8</v>
      </c>
    </row>
    <row r="332" spans="1:8" hidden="1" outlineLevel="1" x14ac:dyDescent="0.2">
      <c r="A332" s="130">
        <v>57</v>
      </c>
      <c r="B332" s="129">
        <v>9.9139302995662302</v>
      </c>
      <c r="C332" s="129">
        <v>6.8131958955983496</v>
      </c>
      <c r="D332" s="129">
        <f t="shared" si="8"/>
        <v>3.1007344039678806</v>
      </c>
      <c r="E332" s="121">
        <f t="shared" si="9"/>
        <v>0.94400840607311198</v>
      </c>
      <c r="F332" s="121">
        <f t="shared" si="10"/>
        <v>0.94400840607311198</v>
      </c>
      <c r="G332" s="121">
        <v>1.7689372265463667E-2</v>
      </c>
      <c r="H332" s="121">
        <f t="shared" si="7"/>
        <v>5.4455933150955298E-3</v>
      </c>
    </row>
    <row r="333" spans="1:8" hidden="1" outlineLevel="1" x14ac:dyDescent="0.2">
      <c r="A333" s="130">
        <v>58</v>
      </c>
      <c r="B333" s="129">
        <v>11.85648084293884</v>
      </c>
      <c r="C333" s="129">
        <v>9.6035129607551877</v>
      </c>
      <c r="D333" s="129">
        <f t="shared" si="8"/>
        <v>2.2529678821836523</v>
      </c>
      <c r="E333" s="121">
        <f t="shared" si="9"/>
        <v>0.68590867269137945</v>
      </c>
      <c r="F333" s="121">
        <f t="shared" si="10"/>
        <v>0.68590867269137945</v>
      </c>
      <c r="G333" s="121">
        <v>2.4374369427776904E-2</v>
      </c>
      <c r="H333" s="121">
        <f t="shared" si="7"/>
        <v>4.015857747855036E-3</v>
      </c>
    </row>
    <row r="334" spans="1:8" hidden="1" outlineLevel="1" x14ac:dyDescent="0.2">
      <c r="A334" s="130">
        <v>59</v>
      </c>
      <c r="B334" s="129">
        <v>22.467830979838748</v>
      </c>
      <c r="C334" s="129">
        <v>15.247142075801191</v>
      </c>
      <c r="D334" s="129">
        <f t="shared" si="8"/>
        <v>7.2206889040375568</v>
      </c>
      <c r="E334" s="121">
        <f t="shared" si="9"/>
        <v>2.1983150231531114</v>
      </c>
      <c r="F334" s="121">
        <f t="shared" si="10"/>
        <v>2.1983150231531114</v>
      </c>
      <c r="G334" s="121">
        <v>9.1105716417239829E-2</v>
      </c>
      <c r="H334" s="121">
        <f t="shared" si="7"/>
        <v>0.17765502031564975</v>
      </c>
    </row>
    <row r="335" spans="1:8" hidden="1" outlineLevel="1" x14ac:dyDescent="0.2">
      <c r="A335" s="130">
        <v>60</v>
      </c>
      <c r="B335" s="129">
        <v>5.0521327571755377</v>
      </c>
      <c r="C335" s="129">
        <v>8.5344699392311867</v>
      </c>
      <c r="D335" s="129">
        <f t="shared" si="8"/>
        <v>-3.482337182055649</v>
      </c>
      <c r="E335" s="121">
        <f t="shared" si="9"/>
        <v>-1.0601861186287977</v>
      </c>
      <c r="F335" s="121">
        <f t="shared" si="10"/>
        <v>1.0601861186287977</v>
      </c>
      <c r="G335" s="121">
        <v>3.0834843503929545E-2</v>
      </c>
      <c r="H335" s="121">
        <f t="shared" si="7"/>
        <v>1.229954758608877E-2</v>
      </c>
    </row>
    <row r="336" spans="1:8" hidden="1" outlineLevel="1" x14ac:dyDescent="0.2">
      <c r="A336" s="130">
        <v>61</v>
      </c>
      <c r="B336" s="129">
        <v>9.2367482147325468</v>
      </c>
      <c r="C336" s="129">
        <v>5.5163652700504358</v>
      </c>
      <c r="D336" s="129">
        <f t="shared" si="8"/>
        <v>3.7203829446821111</v>
      </c>
      <c r="E336" s="121">
        <f t="shared" si="9"/>
        <v>1.1326583692871912</v>
      </c>
      <c r="F336" s="121">
        <f t="shared" si="10"/>
        <v>1.1326583692871912</v>
      </c>
      <c r="G336" s="121">
        <v>2.1866632159587014E-2</v>
      </c>
      <c r="H336" s="121">
        <f t="shared" si="7"/>
        <v>9.7737757906584191E-3</v>
      </c>
    </row>
    <row r="337" spans="1:8" hidden="1" outlineLevel="1" x14ac:dyDescent="0.2">
      <c r="A337" s="130">
        <v>62</v>
      </c>
      <c r="B337" s="129">
        <v>14.554801675289482</v>
      </c>
      <c r="C337" s="129">
        <v>10.865711727981173</v>
      </c>
      <c r="D337" s="129">
        <f t="shared" si="8"/>
        <v>3.6890899473083092</v>
      </c>
      <c r="E337" s="121">
        <f t="shared" si="9"/>
        <v>1.1231313190070091</v>
      </c>
      <c r="F337" s="121">
        <f t="shared" si="10"/>
        <v>1.1231313190070091</v>
      </c>
      <c r="G337" s="121">
        <v>4.2264752760754781E-2</v>
      </c>
      <c r="H337" s="121">
        <f t="shared" si="7"/>
        <v>1.9374353166798843E-2</v>
      </c>
    </row>
    <row r="338" spans="1:8" hidden="1" outlineLevel="1" x14ac:dyDescent="0.2">
      <c r="A338" s="130">
        <v>63</v>
      </c>
      <c r="B338" s="129">
        <v>6.473576229902072</v>
      </c>
      <c r="C338" s="129">
        <v>5.9814894401774801</v>
      </c>
      <c r="D338" s="129">
        <f t="shared" si="8"/>
        <v>0.49208678972459197</v>
      </c>
      <c r="E338" s="121">
        <f t="shared" si="9"/>
        <v>0.14981420705465834</v>
      </c>
      <c r="F338" s="121">
        <f t="shared" si="10"/>
        <v>0.14981420705465834</v>
      </c>
      <c r="G338" s="121">
        <v>1.5656423520441349E-2</v>
      </c>
      <c r="H338" s="121">
        <f t="shared" si="7"/>
        <v>1.2088819216939183E-4</v>
      </c>
    </row>
    <row r="339" spans="1:8" hidden="1" outlineLevel="1" x14ac:dyDescent="0.2">
      <c r="A339" s="130">
        <v>64</v>
      </c>
      <c r="B339" s="129">
        <v>5.291464596351231</v>
      </c>
      <c r="C339" s="129">
        <v>6.8991578579616046</v>
      </c>
      <c r="D339" s="129">
        <f t="shared" si="8"/>
        <v>-1.6076932616103736</v>
      </c>
      <c r="E339" s="121">
        <f t="shared" si="9"/>
        <v>-0.48945693362359088</v>
      </c>
      <c r="F339" s="121">
        <f t="shared" si="10"/>
        <v>0.48945693362359088</v>
      </c>
      <c r="G339" s="121">
        <v>2.7254458750426119E-2</v>
      </c>
      <c r="H339" s="121">
        <f t="shared" si="7"/>
        <v>2.3001003261454663E-3</v>
      </c>
    </row>
    <row r="340" spans="1:8" hidden="1" outlineLevel="1" x14ac:dyDescent="0.2">
      <c r="A340" s="130">
        <v>65</v>
      </c>
      <c r="B340" s="129">
        <v>3.1700619223842232</v>
      </c>
      <c r="C340" s="129">
        <v>7.0493495720656494</v>
      </c>
      <c r="D340" s="129">
        <f t="shared" ref="D340:D371" si="11">B340 - C340</f>
        <v>-3.8792876496814261</v>
      </c>
      <c r="E340" s="121">
        <f t="shared" ref="E340:E371" si="12">D340 /3.28464702646698</f>
        <v>-1.1810363848605223</v>
      </c>
      <c r="F340" s="121">
        <f t="shared" ref="F340:F371" si="13">ABS(E340)</f>
        <v>1.1810363848605223</v>
      </c>
      <c r="G340" s="121">
        <v>3.3362539374142762E-2</v>
      </c>
      <c r="H340" s="121">
        <f t="shared" si="7"/>
        <v>1.6601111107804541E-2</v>
      </c>
    </row>
    <row r="341" spans="1:8" hidden="1" outlineLevel="1" x14ac:dyDescent="0.2">
      <c r="A341" s="130">
        <v>66</v>
      </c>
      <c r="B341" s="129">
        <v>13.117476745709421</v>
      </c>
      <c r="C341" s="129">
        <v>10.344927488838787</v>
      </c>
      <c r="D341" s="129">
        <f t="shared" si="11"/>
        <v>2.7725492568706347</v>
      </c>
      <c r="E341" s="121">
        <f t="shared" si="12"/>
        <v>0.84409351584204595</v>
      </c>
      <c r="F341" s="121">
        <f t="shared" si="13"/>
        <v>0.84409351584204595</v>
      </c>
      <c r="G341" s="121">
        <v>3.6571628646548143E-2</v>
      </c>
      <c r="H341" s="121">
        <f t="shared" ref="H341:H396" si="14">(F341^2/3)*(G341/(1-G341)^2)</f>
        <v>9.3576179920190176E-3</v>
      </c>
    </row>
    <row r="342" spans="1:8" hidden="1" outlineLevel="1" x14ac:dyDescent="0.2">
      <c r="A342" s="130">
        <v>67</v>
      </c>
      <c r="B342" s="129">
        <v>10.673920095443743</v>
      </c>
      <c r="C342" s="129">
        <v>8.5277106729454317</v>
      </c>
      <c r="D342" s="129">
        <f t="shared" si="11"/>
        <v>2.1462094224983108</v>
      </c>
      <c r="E342" s="121">
        <f t="shared" si="12"/>
        <v>0.6534064102488385</v>
      </c>
      <c r="F342" s="121">
        <f t="shared" si="13"/>
        <v>0.6534064102488385</v>
      </c>
      <c r="G342" s="121">
        <v>3.3476385895705965E-2</v>
      </c>
      <c r="H342" s="121">
        <f t="shared" si="14"/>
        <v>5.0998705676868735E-3</v>
      </c>
    </row>
    <row r="343" spans="1:8" hidden="1" outlineLevel="1" x14ac:dyDescent="0.2">
      <c r="A343" s="130">
        <v>68</v>
      </c>
      <c r="B343" s="129">
        <v>7.2006525678528055</v>
      </c>
      <c r="C343" s="129">
        <v>7.9353587986871137</v>
      </c>
      <c r="D343" s="129">
        <f t="shared" si="11"/>
        <v>-0.73470623083430819</v>
      </c>
      <c r="E343" s="121">
        <f t="shared" si="12"/>
        <v>-0.22367889910672389</v>
      </c>
      <c r="F343" s="121">
        <f t="shared" si="13"/>
        <v>0.22367889910672389</v>
      </c>
      <c r="G343" s="121">
        <v>2.4278220130114166E-2</v>
      </c>
      <c r="H343" s="121">
        <f t="shared" si="14"/>
        <v>4.252982783114222E-4</v>
      </c>
    </row>
    <row r="344" spans="1:8" hidden="1" outlineLevel="1" x14ac:dyDescent="0.2">
      <c r="A344" s="130">
        <v>69</v>
      </c>
      <c r="B344" s="129">
        <v>5.5497190152101465</v>
      </c>
      <c r="C344" s="129">
        <v>5.0572254161893362</v>
      </c>
      <c r="D344" s="129">
        <f t="shared" si="11"/>
        <v>0.49249359902081036</v>
      </c>
      <c r="E344" s="121">
        <f t="shared" si="12"/>
        <v>0.14993805880887742</v>
      </c>
      <c r="F344" s="121">
        <f t="shared" si="13"/>
        <v>0.14993805880887742</v>
      </c>
      <c r="G344" s="121">
        <v>1.9920145963656898E-2</v>
      </c>
      <c r="H344" s="121">
        <f t="shared" si="14"/>
        <v>1.554075468685604E-4</v>
      </c>
    </row>
    <row r="345" spans="1:8" hidden="1" outlineLevel="1" x14ac:dyDescent="0.2">
      <c r="A345" s="130">
        <v>70</v>
      </c>
      <c r="B345" s="129">
        <v>9.1623513917404615</v>
      </c>
      <c r="C345" s="129">
        <v>6.3469176092751578</v>
      </c>
      <c r="D345" s="129">
        <f t="shared" si="11"/>
        <v>2.8154337824653037</v>
      </c>
      <c r="E345" s="121">
        <f t="shared" si="12"/>
        <v>0.85714956882098547</v>
      </c>
      <c r="F345" s="121">
        <f t="shared" si="13"/>
        <v>0.85714956882098547</v>
      </c>
      <c r="G345" s="121">
        <v>1.9300927718384354E-2</v>
      </c>
      <c r="H345" s="121">
        <f t="shared" si="14"/>
        <v>4.9147182153259023E-3</v>
      </c>
    </row>
    <row r="346" spans="1:8" hidden="1" outlineLevel="1" x14ac:dyDescent="0.2">
      <c r="A346" s="130">
        <v>71</v>
      </c>
      <c r="B346" s="129">
        <v>9.5690336011449766</v>
      </c>
      <c r="C346" s="129">
        <v>6.2946399412441938</v>
      </c>
      <c r="D346" s="129">
        <f t="shared" si="11"/>
        <v>3.2743936599007828</v>
      </c>
      <c r="E346" s="121">
        <f t="shared" si="12"/>
        <v>0.99687839622231011</v>
      </c>
      <c r="F346" s="121">
        <f t="shared" si="13"/>
        <v>0.99687839622231011</v>
      </c>
      <c r="G346" s="121">
        <v>2.9502444421017217E-2</v>
      </c>
      <c r="H346" s="121">
        <f t="shared" si="14"/>
        <v>1.0376053995468263E-2</v>
      </c>
    </row>
    <row r="347" spans="1:8" hidden="1" outlineLevel="1" x14ac:dyDescent="0.2">
      <c r="A347" s="130">
        <v>72</v>
      </c>
      <c r="B347" s="129">
        <v>12.179941347200387</v>
      </c>
      <c r="C347" s="129">
        <v>6.8933153451721374</v>
      </c>
      <c r="D347" s="129">
        <f t="shared" si="11"/>
        <v>5.2866260020282496</v>
      </c>
      <c r="E347" s="121">
        <f t="shared" si="12"/>
        <v>1.6094959243503955</v>
      </c>
      <c r="F347" s="121">
        <f t="shared" si="13"/>
        <v>1.6094959243503955</v>
      </c>
      <c r="G347" s="121">
        <v>1.8749416359424228E-2</v>
      </c>
      <c r="H347" s="121">
        <f t="shared" si="14"/>
        <v>1.6814594759603018E-2</v>
      </c>
    </row>
    <row r="348" spans="1:8" hidden="1" outlineLevel="1" x14ac:dyDescent="0.2">
      <c r="A348" s="130">
        <v>73</v>
      </c>
      <c r="B348" s="129">
        <v>6.7534491374941066</v>
      </c>
      <c r="C348" s="129">
        <v>7.9288860924158264</v>
      </c>
      <c r="D348" s="129">
        <f t="shared" si="11"/>
        <v>-1.1754369549217198</v>
      </c>
      <c r="E348" s="121">
        <f t="shared" si="12"/>
        <v>-0.35785792063813904</v>
      </c>
      <c r="F348" s="121">
        <f t="shared" si="13"/>
        <v>0.35785792063813904</v>
      </c>
      <c r="G348" s="121">
        <v>1.4474311389660882E-2</v>
      </c>
      <c r="H348" s="121">
        <f t="shared" si="14"/>
        <v>6.3615365520634239E-4</v>
      </c>
    </row>
    <row r="349" spans="1:8" hidden="1" outlineLevel="1" x14ac:dyDescent="0.2">
      <c r="A349" s="130">
        <v>74</v>
      </c>
      <c r="B349" s="129">
        <v>9.0514543449026164</v>
      </c>
      <c r="C349" s="129">
        <v>9.6430494577755717</v>
      </c>
      <c r="D349" s="129">
        <f t="shared" si="11"/>
        <v>-0.5915951128729553</v>
      </c>
      <c r="E349" s="121">
        <f t="shared" si="12"/>
        <v>-0.18010918923890726</v>
      </c>
      <c r="F349" s="121">
        <f t="shared" si="13"/>
        <v>0.18010918923890726</v>
      </c>
      <c r="G349" s="121">
        <v>7.1227698403920237E-2</v>
      </c>
      <c r="H349" s="121">
        <f t="shared" si="14"/>
        <v>8.9285490464416253E-4</v>
      </c>
    </row>
    <row r="350" spans="1:8" hidden="1" outlineLevel="1" x14ac:dyDescent="0.2">
      <c r="A350" s="130">
        <v>75</v>
      </c>
      <c r="B350" s="129">
        <v>9.679609598549451</v>
      </c>
      <c r="C350" s="129">
        <v>9.825684579872485</v>
      </c>
      <c r="D350" s="129">
        <f t="shared" si="11"/>
        <v>-0.14607498132303398</v>
      </c>
      <c r="E350" s="121">
        <f t="shared" si="12"/>
        <v>-4.4472048334567818E-2</v>
      </c>
      <c r="F350" s="121">
        <f t="shared" si="13"/>
        <v>4.4472048334567818E-2</v>
      </c>
      <c r="G350" s="121">
        <v>3.6563883758460994E-2</v>
      </c>
      <c r="H350" s="121">
        <f t="shared" si="14"/>
        <v>2.5969254689744231E-5</v>
      </c>
    </row>
    <row r="351" spans="1:8" hidden="1" outlineLevel="1" x14ac:dyDescent="0.2">
      <c r="A351" s="130">
        <v>76</v>
      </c>
      <c r="B351" s="129">
        <v>3.9945480509117797</v>
      </c>
      <c r="C351" s="129">
        <v>7.0714677277345626</v>
      </c>
      <c r="D351" s="129">
        <f t="shared" si="11"/>
        <v>-3.0769196768227829</v>
      </c>
      <c r="E351" s="121">
        <f t="shared" si="12"/>
        <v>-0.93675809060444715</v>
      </c>
      <c r="F351" s="121">
        <f t="shared" si="13"/>
        <v>0.93675809060444715</v>
      </c>
      <c r="G351" s="121">
        <v>0.11052735671938203</v>
      </c>
      <c r="H351" s="121">
        <f t="shared" si="14"/>
        <v>4.0863752366230341E-2</v>
      </c>
    </row>
    <row r="352" spans="1:8" hidden="1" outlineLevel="1" x14ac:dyDescent="0.2">
      <c r="A352" s="130">
        <v>77</v>
      </c>
      <c r="B352" s="129">
        <v>6.7505558121124158</v>
      </c>
      <c r="C352" s="129">
        <v>8.714786307816544</v>
      </c>
      <c r="D352" s="129">
        <f t="shared" si="11"/>
        <v>-1.9642304957041281</v>
      </c>
      <c r="E352" s="121">
        <f t="shared" si="12"/>
        <v>-0.59800352362880427</v>
      </c>
      <c r="F352" s="121">
        <f t="shared" si="13"/>
        <v>0.59800352362880427</v>
      </c>
      <c r="G352" s="121">
        <v>3.7879086582884358E-2</v>
      </c>
      <c r="H352" s="121">
        <f t="shared" si="14"/>
        <v>4.8778272922135159E-3</v>
      </c>
    </row>
    <row r="353" spans="1:8" hidden="1" outlineLevel="1" x14ac:dyDescent="0.2">
      <c r="A353" s="130">
        <v>78</v>
      </c>
      <c r="B353" s="129">
        <v>10.876286242974013</v>
      </c>
      <c r="C353" s="129">
        <v>6.344099303337007</v>
      </c>
      <c r="D353" s="129">
        <f t="shared" si="11"/>
        <v>4.5321869396370058</v>
      </c>
      <c r="E353" s="121">
        <f t="shared" si="12"/>
        <v>1.3798094294813468</v>
      </c>
      <c r="F353" s="121">
        <f t="shared" si="13"/>
        <v>1.3798094294813468</v>
      </c>
      <c r="G353" s="121">
        <v>1.5382823438166344E-2</v>
      </c>
      <c r="H353" s="121">
        <f t="shared" si="14"/>
        <v>1.0069738723924259E-2</v>
      </c>
    </row>
    <row r="354" spans="1:8" hidden="1" outlineLevel="1" x14ac:dyDescent="0.2">
      <c r="A354" s="130">
        <v>79</v>
      </c>
      <c r="B354" s="129">
        <v>4.4908074310281174</v>
      </c>
      <c r="C354" s="129">
        <v>6.4865386478208595</v>
      </c>
      <c r="D354" s="129">
        <f t="shared" si="11"/>
        <v>-1.9957312167927421</v>
      </c>
      <c r="E354" s="121">
        <f t="shared" si="12"/>
        <v>-0.60759381471176932</v>
      </c>
      <c r="F354" s="121">
        <f t="shared" si="13"/>
        <v>0.60759381471176932</v>
      </c>
      <c r="G354" s="121">
        <v>1.6668234411557303E-2</v>
      </c>
      <c r="H354" s="121">
        <f t="shared" si="14"/>
        <v>2.1212648481701369E-3</v>
      </c>
    </row>
    <row r="355" spans="1:8" hidden="1" outlineLevel="1" x14ac:dyDescent="0.2">
      <c r="A355" s="130">
        <v>80</v>
      </c>
      <c r="B355" s="129">
        <v>8.8287788008931152</v>
      </c>
      <c r="C355" s="129">
        <v>5.6612166314811265</v>
      </c>
      <c r="D355" s="129">
        <f t="shared" si="11"/>
        <v>3.1675621694119886</v>
      </c>
      <c r="E355" s="121">
        <f t="shared" si="12"/>
        <v>0.96435389979150077</v>
      </c>
      <c r="F355" s="121">
        <f t="shared" si="13"/>
        <v>0.96435389979150077</v>
      </c>
      <c r="G355" s="121">
        <v>9.5489622783563433E-2</v>
      </c>
      <c r="H355" s="121">
        <f t="shared" si="14"/>
        <v>3.6181010959891804E-2</v>
      </c>
    </row>
    <row r="356" spans="1:8" hidden="1" outlineLevel="1" x14ac:dyDescent="0.2">
      <c r="A356" s="130">
        <v>81</v>
      </c>
      <c r="B356" s="129">
        <v>4.7603930115540498</v>
      </c>
      <c r="C356" s="129">
        <v>7.889625760899035</v>
      </c>
      <c r="D356" s="129">
        <f t="shared" si="11"/>
        <v>-3.1292327493449852</v>
      </c>
      <c r="E356" s="121">
        <f t="shared" si="12"/>
        <v>-0.95268463373090018</v>
      </c>
      <c r="F356" s="121">
        <f t="shared" si="13"/>
        <v>0.95268463373090018</v>
      </c>
      <c r="G356" s="121">
        <v>2.9773328540724599E-2</v>
      </c>
      <c r="H356" s="121">
        <f t="shared" si="14"/>
        <v>9.5688123388783224E-3</v>
      </c>
    </row>
    <row r="357" spans="1:8" hidden="1" outlineLevel="1" x14ac:dyDescent="0.2">
      <c r="A357" s="130">
        <v>82</v>
      </c>
      <c r="B357" s="129">
        <v>11.848405086788029</v>
      </c>
      <c r="C357" s="129">
        <v>9.3963299651222201</v>
      </c>
      <c r="D357" s="129">
        <f t="shared" si="11"/>
        <v>2.4520751216658088</v>
      </c>
      <c r="E357" s="121">
        <f t="shared" si="12"/>
        <v>0.7465262178576616</v>
      </c>
      <c r="F357" s="121">
        <f t="shared" si="13"/>
        <v>0.7465262178576616</v>
      </c>
      <c r="G357" s="121">
        <v>2.4082004977194822E-2</v>
      </c>
      <c r="H357" s="121">
        <f t="shared" si="14"/>
        <v>4.6971547051116213E-3</v>
      </c>
    </row>
    <row r="358" spans="1:8" hidden="1" outlineLevel="1" x14ac:dyDescent="0.2">
      <c r="A358" s="130">
        <v>83</v>
      </c>
      <c r="B358" s="129">
        <v>6.8716627546177129</v>
      </c>
      <c r="C358" s="129">
        <v>8.9456138303721513</v>
      </c>
      <c r="D358" s="129">
        <f t="shared" si="11"/>
        <v>-2.0739510757544384</v>
      </c>
      <c r="E358" s="121">
        <f t="shared" si="12"/>
        <v>-0.63140759388847156</v>
      </c>
      <c r="F358" s="121">
        <f t="shared" si="13"/>
        <v>0.63140759388847156</v>
      </c>
      <c r="G358" s="121">
        <v>1.4847193763700939E-2</v>
      </c>
      <c r="H358" s="121">
        <f t="shared" si="14"/>
        <v>2.0329913260563387E-3</v>
      </c>
    </row>
    <row r="359" spans="1:8" hidden="1" outlineLevel="1" x14ac:dyDescent="0.2">
      <c r="A359" s="130">
        <v>84</v>
      </c>
      <c r="B359" s="129">
        <v>8.9161560112089067</v>
      </c>
      <c r="C359" s="129">
        <v>10.617903395722864</v>
      </c>
      <c r="D359" s="129">
        <f t="shared" si="11"/>
        <v>-1.7017473845139577</v>
      </c>
      <c r="E359" s="121">
        <f t="shared" si="12"/>
        <v>-0.51809140245561947</v>
      </c>
      <c r="F359" s="121">
        <f t="shared" si="13"/>
        <v>0.51809140245561947</v>
      </c>
      <c r="G359" s="121">
        <v>3.2460328547525799E-2</v>
      </c>
      <c r="H359" s="121">
        <f t="shared" si="14"/>
        <v>3.1024648153879127E-3</v>
      </c>
    </row>
    <row r="360" spans="1:8" hidden="1" outlineLevel="1" x14ac:dyDescent="0.2">
      <c r="A360" s="130">
        <v>85</v>
      </c>
      <c r="B360" s="129">
        <v>6.524921793063541</v>
      </c>
      <c r="C360" s="129">
        <v>7.6093234195902593</v>
      </c>
      <c r="D360" s="129">
        <f t="shared" si="11"/>
        <v>-1.0844016265267182</v>
      </c>
      <c r="E360" s="121">
        <f t="shared" si="12"/>
        <v>-0.33014251388013477</v>
      </c>
      <c r="F360" s="121">
        <f t="shared" si="13"/>
        <v>0.33014251388013477</v>
      </c>
      <c r="G360" s="121">
        <v>1.7978579884295291E-2</v>
      </c>
      <c r="H360" s="121">
        <f t="shared" si="14"/>
        <v>6.7732189622696931E-4</v>
      </c>
    </row>
    <row r="361" spans="1:8" hidden="1" outlineLevel="1" x14ac:dyDescent="0.2">
      <c r="A361" s="130">
        <v>86</v>
      </c>
      <c r="B361" s="129">
        <v>6.8152068050041343</v>
      </c>
      <c r="C361" s="129">
        <v>5.742388096948309</v>
      </c>
      <c r="D361" s="129">
        <f t="shared" si="11"/>
        <v>1.0728187080558254</v>
      </c>
      <c r="E361" s="121">
        <f t="shared" si="12"/>
        <v>0.32661613239148157</v>
      </c>
      <c r="F361" s="121">
        <f t="shared" si="13"/>
        <v>0.32661613239148157</v>
      </c>
      <c r="G361" s="121">
        <v>2.6919790151095458E-2</v>
      </c>
      <c r="H361" s="121">
        <f t="shared" si="14"/>
        <v>1.0109470254947679E-3</v>
      </c>
    </row>
    <row r="362" spans="1:8" hidden="1" outlineLevel="1" x14ac:dyDescent="0.2">
      <c r="A362" s="130">
        <v>87</v>
      </c>
      <c r="B362" s="129">
        <v>3.4921278591528968</v>
      </c>
      <c r="C362" s="129">
        <v>4.5203830551860626</v>
      </c>
      <c r="D362" s="129">
        <f t="shared" si="11"/>
        <v>-1.0282551960331658</v>
      </c>
      <c r="E362" s="121">
        <f t="shared" si="12"/>
        <v>-0.31304891750855007</v>
      </c>
      <c r="F362" s="121">
        <f t="shared" si="13"/>
        <v>0.31304891750855007</v>
      </c>
      <c r="G362" s="121">
        <v>3.6798020310781637E-2</v>
      </c>
      <c r="H362" s="121">
        <f t="shared" si="14"/>
        <v>1.2956654549558526E-3</v>
      </c>
    </row>
    <row r="363" spans="1:8" hidden="1" outlineLevel="1" x14ac:dyDescent="0.2">
      <c r="A363" s="130">
        <v>88</v>
      </c>
      <c r="B363" s="129">
        <v>4.4463076619771114</v>
      </c>
      <c r="C363" s="129">
        <v>8.7963800708685564</v>
      </c>
      <c r="D363" s="129">
        <f t="shared" si="11"/>
        <v>-4.3500724088914451</v>
      </c>
      <c r="E363" s="121">
        <f t="shared" si="12"/>
        <v>-1.3243652586836565</v>
      </c>
      <c r="F363" s="121">
        <f t="shared" si="13"/>
        <v>1.3243652586836565</v>
      </c>
      <c r="G363" s="121">
        <v>5.0447480251572085E-2</v>
      </c>
      <c r="H363" s="121">
        <f t="shared" si="14"/>
        <v>3.2711149236703513E-2</v>
      </c>
    </row>
    <row r="364" spans="1:8" hidden="1" outlineLevel="1" x14ac:dyDescent="0.2">
      <c r="A364" s="130">
        <v>89</v>
      </c>
      <c r="B364" s="129">
        <v>6.0297203138158766</v>
      </c>
      <c r="C364" s="129">
        <v>6.8998702103196212</v>
      </c>
      <c r="D364" s="129">
        <f t="shared" si="11"/>
        <v>-0.87014989650374464</v>
      </c>
      <c r="E364" s="121">
        <f t="shared" si="12"/>
        <v>-0.26491427830517672</v>
      </c>
      <c r="F364" s="121">
        <f t="shared" si="13"/>
        <v>0.26491427830517672</v>
      </c>
      <c r="G364" s="121">
        <v>2.200424748094533E-2</v>
      </c>
      <c r="H364" s="121">
        <f t="shared" si="14"/>
        <v>5.3817319356548067E-4</v>
      </c>
    </row>
    <row r="365" spans="1:8" hidden="1" outlineLevel="1" x14ac:dyDescent="0.2">
      <c r="A365" s="130">
        <v>90</v>
      </c>
      <c r="B365" s="129">
        <v>10.497366882585414</v>
      </c>
      <c r="C365" s="129">
        <v>7.4767772075874745</v>
      </c>
      <c r="D365" s="129">
        <f t="shared" si="11"/>
        <v>3.0205896749979395</v>
      </c>
      <c r="E365" s="121">
        <f t="shared" si="12"/>
        <v>0.91960860654392296</v>
      </c>
      <c r="F365" s="121">
        <f t="shared" si="13"/>
        <v>0.91960860654392296</v>
      </c>
      <c r="G365" s="121">
        <v>1.0457391500179464E-2</v>
      </c>
      <c r="H365" s="121">
        <f t="shared" si="14"/>
        <v>3.0105037227297266E-3</v>
      </c>
    </row>
    <row r="366" spans="1:8" hidden="1" outlineLevel="1" x14ac:dyDescent="0.2">
      <c r="A366" s="130">
        <v>91</v>
      </c>
      <c r="B366" s="129">
        <v>5.6924428545236712</v>
      </c>
      <c r="C366" s="129">
        <v>5.7300690360297128</v>
      </c>
      <c r="D366" s="129">
        <f t="shared" si="11"/>
        <v>-3.7626181506041689E-2</v>
      </c>
      <c r="E366" s="121">
        <f t="shared" si="12"/>
        <v>-1.1455167390242545E-2</v>
      </c>
      <c r="F366" s="121">
        <f t="shared" si="13"/>
        <v>1.1455167390242545E-2</v>
      </c>
      <c r="G366" s="121">
        <v>2.0274631933522524E-2</v>
      </c>
      <c r="H366" s="121">
        <f t="shared" si="14"/>
        <v>9.2390197770516661E-7</v>
      </c>
    </row>
    <row r="367" spans="1:8" hidden="1" outlineLevel="1" x14ac:dyDescent="0.2">
      <c r="A367" s="130">
        <v>92</v>
      </c>
      <c r="B367" s="129">
        <v>4.6560804107299809</v>
      </c>
      <c r="C367" s="129">
        <v>7.4467594194434312</v>
      </c>
      <c r="D367" s="129">
        <f t="shared" si="11"/>
        <v>-2.7906790087134503</v>
      </c>
      <c r="E367" s="121">
        <f t="shared" si="12"/>
        <v>-0.84961305925012909</v>
      </c>
      <c r="F367" s="121">
        <f t="shared" si="13"/>
        <v>0.84961305925012909</v>
      </c>
      <c r="G367" s="121">
        <v>1.0267068856275235E-2</v>
      </c>
      <c r="H367" s="121">
        <f t="shared" si="14"/>
        <v>2.5219213427499776E-3</v>
      </c>
    </row>
    <row r="368" spans="1:8" hidden="1" outlineLevel="1" x14ac:dyDescent="0.2">
      <c r="A368" s="130">
        <v>93</v>
      </c>
      <c r="B368" s="129">
        <v>5.194544536837423</v>
      </c>
      <c r="C368" s="129">
        <v>6.4630466684241838</v>
      </c>
      <c r="D368" s="129">
        <f t="shared" si="11"/>
        <v>-1.2685021315867608</v>
      </c>
      <c r="E368" s="121">
        <f t="shared" si="12"/>
        <v>-0.3861913080356712</v>
      </c>
      <c r="F368" s="121">
        <f t="shared" si="13"/>
        <v>0.3861913080356712</v>
      </c>
      <c r="G368" s="121">
        <v>1.2177992963206697E-2</v>
      </c>
      <c r="H368" s="121">
        <f t="shared" si="14"/>
        <v>6.20443243198357E-4</v>
      </c>
    </row>
    <row r="369" spans="1:8" hidden="1" outlineLevel="1" x14ac:dyDescent="0.2">
      <c r="A369" s="130">
        <v>94</v>
      </c>
      <c r="B369" s="129">
        <v>6.5848614235065375</v>
      </c>
      <c r="C369" s="129">
        <v>5.9658160358036483</v>
      </c>
      <c r="D369" s="129">
        <f t="shared" si="11"/>
        <v>0.61904538770288919</v>
      </c>
      <c r="E369" s="121">
        <f t="shared" si="12"/>
        <v>0.1884663352606093</v>
      </c>
      <c r="F369" s="121">
        <f t="shared" si="13"/>
        <v>0.1884663352606093</v>
      </c>
      <c r="G369" s="121">
        <v>3.3089895659962648E-2</v>
      </c>
      <c r="H369" s="121">
        <f t="shared" si="14"/>
        <v>4.190535432650997E-4</v>
      </c>
    </row>
    <row r="370" spans="1:8" hidden="1" outlineLevel="1" x14ac:dyDescent="0.2">
      <c r="A370" s="130">
        <v>95</v>
      </c>
      <c r="B370" s="129">
        <v>10.66609874313516</v>
      </c>
      <c r="C370" s="129">
        <v>11.231904702479065</v>
      </c>
      <c r="D370" s="129">
        <f t="shared" si="11"/>
        <v>-0.56580595934390487</v>
      </c>
      <c r="E370" s="121">
        <f t="shared" si="12"/>
        <v>-0.1722577661419209</v>
      </c>
      <c r="F370" s="121">
        <f t="shared" si="13"/>
        <v>0.1722577661419209</v>
      </c>
      <c r="G370" s="121">
        <v>0.34131408415735537</v>
      </c>
      <c r="H370" s="121">
        <f t="shared" si="14"/>
        <v>7.7809714538437892E-3</v>
      </c>
    </row>
    <row r="371" spans="1:8" hidden="1" outlineLevel="1" x14ac:dyDescent="0.2">
      <c r="A371" s="130">
        <v>96</v>
      </c>
      <c r="B371" s="129">
        <v>2.2672898692591894</v>
      </c>
      <c r="C371" s="129">
        <v>5.0578817758914809</v>
      </c>
      <c r="D371" s="129">
        <f t="shared" si="11"/>
        <v>-2.7905919066322915</v>
      </c>
      <c r="E371" s="121">
        <f t="shared" si="12"/>
        <v>-0.84958654130757483</v>
      </c>
      <c r="F371" s="121">
        <f t="shared" si="13"/>
        <v>0.84958654130757483</v>
      </c>
      <c r="G371" s="121">
        <v>3.3608221908300449E-2</v>
      </c>
      <c r="H371" s="121">
        <f t="shared" si="14"/>
        <v>8.658308910417422E-3</v>
      </c>
    </row>
    <row r="372" spans="1:8" hidden="1" outlineLevel="1" x14ac:dyDescent="0.2">
      <c r="A372" s="130">
        <v>97</v>
      </c>
      <c r="B372" s="129">
        <v>4.3861318210659901</v>
      </c>
      <c r="C372" s="129">
        <v>4.4411179260093618</v>
      </c>
      <c r="D372" s="129">
        <f t="shared" ref="D372:D396" si="15">B372 - C372</f>
        <v>-5.498610494337175E-2</v>
      </c>
      <c r="E372" s="121">
        <f t="shared" ref="E372:E396" si="16">D372 /3.28464702646698</f>
        <v>-1.6740339068492149E-2</v>
      </c>
      <c r="F372" s="121">
        <f t="shared" ref="F372:F396" si="17">ABS(E372)</f>
        <v>1.6740339068492149E-2</v>
      </c>
      <c r="G372" s="121">
        <v>3.8591402576510843E-2</v>
      </c>
      <c r="H372" s="121">
        <f t="shared" si="14"/>
        <v>3.9001544481045597E-6</v>
      </c>
    </row>
    <row r="373" spans="1:8" hidden="1" outlineLevel="1" x14ac:dyDescent="0.2">
      <c r="A373" s="130">
        <v>98</v>
      </c>
      <c r="B373" s="129">
        <v>4.7822922843776761</v>
      </c>
      <c r="C373" s="129">
        <v>7.1167039728005967</v>
      </c>
      <c r="D373" s="129">
        <f t="shared" si="15"/>
        <v>-2.3344116884229207</v>
      </c>
      <c r="E373" s="121">
        <f t="shared" si="16"/>
        <v>-0.71070397202887647</v>
      </c>
      <c r="F373" s="121">
        <f t="shared" si="17"/>
        <v>0.71070397202887647</v>
      </c>
      <c r="G373" s="121">
        <v>1.124596745910616E-2</v>
      </c>
      <c r="H373" s="121">
        <f t="shared" si="14"/>
        <v>1.9367631690723843E-3</v>
      </c>
    </row>
    <row r="374" spans="1:8" hidden="1" outlineLevel="1" x14ac:dyDescent="0.2">
      <c r="A374" s="130">
        <v>99</v>
      </c>
      <c r="B374" s="129">
        <v>5.4709495393238363</v>
      </c>
      <c r="C374" s="129">
        <v>8.3541448917584926</v>
      </c>
      <c r="D374" s="129">
        <f t="shared" si="15"/>
        <v>-2.8831953524346563</v>
      </c>
      <c r="E374" s="121">
        <f t="shared" si="16"/>
        <v>-0.87777935626034942</v>
      </c>
      <c r="F374" s="121">
        <f t="shared" si="17"/>
        <v>0.87777935626034942</v>
      </c>
      <c r="G374" s="121">
        <v>1.6066833973708665E-2</v>
      </c>
      <c r="H374" s="121">
        <f t="shared" si="14"/>
        <v>4.2623447841182438E-3</v>
      </c>
    </row>
    <row r="375" spans="1:8" hidden="1" outlineLevel="1" x14ac:dyDescent="0.2">
      <c r="A375" s="130">
        <v>100</v>
      </c>
      <c r="B375" s="129">
        <v>3.6840805425402654</v>
      </c>
      <c r="C375" s="129">
        <v>8.505013480184326</v>
      </c>
      <c r="D375" s="129">
        <f t="shared" si="15"/>
        <v>-4.8209329376440611</v>
      </c>
      <c r="E375" s="121">
        <f t="shared" si="16"/>
        <v>-1.4677172002951975</v>
      </c>
      <c r="F375" s="121">
        <f t="shared" si="17"/>
        <v>1.4677172002951975</v>
      </c>
      <c r="G375" s="121">
        <v>4.591336212905401E-2</v>
      </c>
      <c r="H375" s="121">
        <f t="shared" si="14"/>
        <v>3.6218209965833949E-2</v>
      </c>
    </row>
    <row r="376" spans="1:8" hidden="1" outlineLevel="1" x14ac:dyDescent="0.2">
      <c r="A376" s="130">
        <v>101</v>
      </c>
      <c r="B376" s="129">
        <v>13.079168592601427</v>
      </c>
      <c r="C376" s="129">
        <v>7.7194138816670481</v>
      </c>
      <c r="D376" s="129">
        <f t="shared" si="15"/>
        <v>5.3597547109343786</v>
      </c>
      <c r="E376" s="121">
        <f t="shared" si="16"/>
        <v>1.631759719612679</v>
      </c>
      <c r="F376" s="121">
        <f t="shared" si="17"/>
        <v>1.631759719612679</v>
      </c>
      <c r="G376" s="121">
        <v>4.7916845162782828E-2</v>
      </c>
      <c r="H376" s="121">
        <f t="shared" si="14"/>
        <v>4.6916933165319231E-2</v>
      </c>
    </row>
    <row r="377" spans="1:8" hidden="1" outlineLevel="1" x14ac:dyDescent="0.2">
      <c r="A377" s="130">
        <v>102</v>
      </c>
      <c r="B377" s="129">
        <v>6.5029585116891679</v>
      </c>
      <c r="C377" s="129">
        <v>8.23487796940287</v>
      </c>
      <c r="D377" s="129">
        <f t="shared" si="15"/>
        <v>-1.731919457713702</v>
      </c>
      <c r="E377" s="121">
        <f t="shared" si="16"/>
        <v>-0.52727719105227056</v>
      </c>
      <c r="F377" s="121">
        <f t="shared" si="17"/>
        <v>0.52727719105227056</v>
      </c>
      <c r="G377" s="121">
        <v>1.860217954670728E-2</v>
      </c>
      <c r="H377" s="121">
        <f t="shared" si="14"/>
        <v>1.7899065978107288E-3</v>
      </c>
    </row>
    <row r="378" spans="1:8" hidden="1" outlineLevel="1" x14ac:dyDescent="0.2">
      <c r="A378" s="130">
        <v>103</v>
      </c>
      <c r="B378" s="129">
        <v>3.1261234370689972</v>
      </c>
      <c r="C378" s="129">
        <v>5.5533656716010675</v>
      </c>
      <c r="D378" s="129">
        <f t="shared" si="15"/>
        <v>-2.4272422345320703</v>
      </c>
      <c r="E378" s="121">
        <f t="shared" si="16"/>
        <v>-0.7389659269242248</v>
      </c>
      <c r="F378" s="121">
        <f t="shared" si="17"/>
        <v>0.7389659269242248</v>
      </c>
      <c r="G378" s="121">
        <v>2.0558333895235412E-2</v>
      </c>
      <c r="H378" s="121">
        <f t="shared" si="14"/>
        <v>3.900841801911087E-3</v>
      </c>
    </row>
    <row r="379" spans="1:8" hidden="1" outlineLevel="1" x14ac:dyDescent="0.2">
      <c r="A379" s="130">
        <v>104</v>
      </c>
      <c r="B379" s="129">
        <v>2.2580376340856949</v>
      </c>
      <c r="C379" s="129">
        <v>5.9382158467319393</v>
      </c>
      <c r="D379" s="129">
        <f t="shared" si="15"/>
        <v>-3.6801782126462443</v>
      </c>
      <c r="E379" s="121">
        <f t="shared" si="16"/>
        <v>-1.1204181706564387</v>
      </c>
      <c r="F379" s="121">
        <f t="shared" si="17"/>
        <v>1.1204181706564387</v>
      </c>
      <c r="G379" s="121">
        <v>3.2859727223250895E-2</v>
      </c>
      <c r="H379" s="121">
        <f t="shared" si="14"/>
        <v>1.4700227294698338E-2</v>
      </c>
    </row>
    <row r="380" spans="1:8" hidden="1" outlineLevel="1" x14ac:dyDescent="0.2">
      <c r="A380" s="130">
        <v>105</v>
      </c>
      <c r="B380" s="129">
        <v>17.748484580908862</v>
      </c>
      <c r="C380" s="129">
        <v>19.013801657718023</v>
      </c>
      <c r="D380" s="129">
        <f t="shared" si="15"/>
        <v>-1.2653170768091613</v>
      </c>
      <c r="E380" s="121">
        <f t="shared" si="16"/>
        <v>-0.38522162856876496</v>
      </c>
      <c r="F380" s="121">
        <f t="shared" si="17"/>
        <v>0.38522162856876496</v>
      </c>
      <c r="G380" s="121">
        <v>0.30703230479925664</v>
      </c>
      <c r="H380" s="121">
        <f t="shared" si="14"/>
        <v>3.1627012166429047E-2</v>
      </c>
    </row>
    <row r="381" spans="1:8" hidden="1" outlineLevel="1" x14ac:dyDescent="0.2">
      <c r="A381" s="130">
        <v>106</v>
      </c>
      <c r="B381" s="129">
        <v>1.4192394945218827</v>
      </c>
      <c r="C381" s="129">
        <v>5.6975133990545519</v>
      </c>
      <c r="D381" s="129">
        <f t="shared" si="15"/>
        <v>-4.2782739045326696</v>
      </c>
      <c r="E381" s="121">
        <f t="shared" si="16"/>
        <v>-1.3025064398272503</v>
      </c>
      <c r="F381" s="121">
        <f t="shared" si="17"/>
        <v>1.3025064398272503</v>
      </c>
      <c r="G381" s="121">
        <v>2.082169794713664E-2</v>
      </c>
      <c r="H381" s="121">
        <f t="shared" si="14"/>
        <v>1.2280925117326879E-2</v>
      </c>
    </row>
    <row r="382" spans="1:8" hidden="1" outlineLevel="1" x14ac:dyDescent="0.2">
      <c r="A382" s="130">
        <v>107</v>
      </c>
      <c r="B382" s="129">
        <v>2.0845468026345038</v>
      </c>
      <c r="C382" s="129">
        <v>4.1174324810534486</v>
      </c>
      <c r="D382" s="129">
        <f t="shared" si="15"/>
        <v>-2.0328856784189449</v>
      </c>
      <c r="E382" s="121">
        <f t="shared" si="16"/>
        <v>-0.61890536853378431</v>
      </c>
      <c r="F382" s="121">
        <f t="shared" si="17"/>
        <v>0.61890536853378431</v>
      </c>
      <c r="G382" s="121">
        <v>3.7652946193837522E-2</v>
      </c>
      <c r="H382" s="121">
        <f t="shared" si="14"/>
        <v>5.1911402994692631E-3</v>
      </c>
    </row>
    <row r="383" spans="1:8" hidden="1" outlineLevel="1" x14ac:dyDescent="0.2">
      <c r="A383" s="130">
        <v>108</v>
      </c>
      <c r="B383" s="129">
        <v>2.9872603654706951</v>
      </c>
      <c r="C383" s="129">
        <v>6.3201975171638303</v>
      </c>
      <c r="D383" s="129">
        <f t="shared" si="15"/>
        <v>-3.3329371516931352</v>
      </c>
      <c r="E383" s="121">
        <f t="shared" si="16"/>
        <v>-1.0147017700340535</v>
      </c>
      <c r="F383" s="121">
        <f t="shared" si="17"/>
        <v>1.0147017700340535</v>
      </c>
      <c r="G383" s="121">
        <v>1.7007235721113664E-2</v>
      </c>
      <c r="H383" s="121">
        <f t="shared" si="14"/>
        <v>6.0407195056738092E-3</v>
      </c>
    </row>
    <row r="384" spans="1:8" hidden="1" outlineLevel="1" x14ac:dyDescent="0.2">
      <c r="A384" s="130">
        <v>109</v>
      </c>
      <c r="B384" s="129">
        <v>10.846570118058157</v>
      </c>
      <c r="C384" s="129">
        <v>18.460351890540377</v>
      </c>
      <c r="D384" s="129">
        <f t="shared" si="15"/>
        <v>-7.6137817724822199</v>
      </c>
      <c r="E384" s="121">
        <f t="shared" si="16"/>
        <v>-2.3179908559830031</v>
      </c>
      <c r="F384" s="121">
        <f t="shared" si="17"/>
        <v>2.3179908559830031</v>
      </c>
      <c r="G384" s="121">
        <v>0.26173709717093063</v>
      </c>
      <c r="H384" s="121">
        <f t="shared" si="14"/>
        <v>0.86009291790169429</v>
      </c>
    </row>
    <row r="385" spans="1:8" hidden="1" outlineLevel="1" x14ac:dyDescent="0.2">
      <c r="A385" s="130">
        <v>110</v>
      </c>
      <c r="B385" s="129">
        <v>3.0324282434353118</v>
      </c>
      <c r="C385" s="129">
        <v>4.0335639029870087</v>
      </c>
      <c r="D385" s="129">
        <f t="shared" si="15"/>
        <v>-1.0011356595516969</v>
      </c>
      <c r="E385" s="121">
        <f t="shared" si="16"/>
        <v>-0.3047924636908505</v>
      </c>
      <c r="F385" s="121">
        <f t="shared" si="17"/>
        <v>0.3047924636908505</v>
      </c>
      <c r="G385" s="121">
        <v>3.3387758835707354E-2</v>
      </c>
      <c r="H385" s="121">
        <f t="shared" si="14"/>
        <v>1.1065470393255257E-3</v>
      </c>
    </row>
    <row r="386" spans="1:8" hidden="1" outlineLevel="1" x14ac:dyDescent="0.2">
      <c r="A386" s="130">
        <v>111</v>
      </c>
      <c r="B386" s="129">
        <v>13.295965615260796</v>
      </c>
      <c r="C386" s="129">
        <v>8.0298237977929539</v>
      </c>
      <c r="D386" s="129">
        <f t="shared" si="15"/>
        <v>5.266141817467842</v>
      </c>
      <c r="E386" s="121">
        <f t="shared" si="16"/>
        <v>1.6032595816337047</v>
      </c>
      <c r="F386" s="121">
        <f t="shared" si="17"/>
        <v>1.6032595816337047</v>
      </c>
      <c r="G386" s="121">
        <v>2.2551006307595982E-2</v>
      </c>
      <c r="H386" s="121">
        <f t="shared" si="14"/>
        <v>2.022386475154735E-2</v>
      </c>
    </row>
    <row r="387" spans="1:8" hidden="1" outlineLevel="1" x14ac:dyDescent="0.2">
      <c r="A387" s="130">
        <v>112</v>
      </c>
      <c r="B387" s="129">
        <v>1.3798672786228776</v>
      </c>
      <c r="C387" s="129">
        <v>3.576258322206705</v>
      </c>
      <c r="D387" s="129">
        <f t="shared" si="15"/>
        <v>-2.1963910435838274</v>
      </c>
      <c r="E387" s="121">
        <f t="shared" si="16"/>
        <v>-0.66868403998535619</v>
      </c>
      <c r="F387" s="121">
        <f t="shared" si="17"/>
        <v>0.66868403998535619</v>
      </c>
      <c r="G387" s="121">
        <v>0.10105598365559595</v>
      </c>
      <c r="H387" s="121">
        <f t="shared" si="14"/>
        <v>1.8638776576001728E-2</v>
      </c>
    </row>
    <row r="388" spans="1:8" hidden="1" outlineLevel="1" x14ac:dyDescent="0.2">
      <c r="A388" s="130">
        <v>113</v>
      </c>
      <c r="B388" s="129">
        <v>1.8922186261158191</v>
      </c>
      <c r="C388" s="129">
        <v>7.3488128599581302</v>
      </c>
      <c r="D388" s="129">
        <f t="shared" si="15"/>
        <v>-5.4565942338423108</v>
      </c>
      <c r="E388" s="121">
        <f t="shared" si="16"/>
        <v>-1.6612421943284155</v>
      </c>
      <c r="F388" s="121">
        <f t="shared" si="17"/>
        <v>1.6612421943284155</v>
      </c>
      <c r="G388" s="121">
        <v>5.5928995879057419E-2</v>
      </c>
      <c r="H388" s="121">
        <f t="shared" si="14"/>
        <v>5.7726118443285734E-2</v>
      </c>
    </row>
    <row r="389" spans="1:8" hidden="1" outlineLevel="1" x14ac:dyDescent="0.2">
      <c r="A389" s="130">
        <v>114</v>
      </c>
      <c r="B389" s="129">
        <v>2.5730514031152456</v>
      </c>
      <c r="C389" s="129">
        <v>4.8693124883209808</v>
      </c>
      <c r="D389" s="129">
        <f t="shared" si="15"/>
        <v>-2.2962610852057352</v>
      </c>
      <c r="E389" s="121">
        <f t="shared" si="16"/>
        <v>-0.69908914617094531</v>
      </c>
      <c r="F389" s="121">
        <f t="shared" si="17"/>
        <v>0.69908914617094531</v>
      </c>
      <c r="G389" s="121">
        <v>3.6035475545959511E-2</v>
      </c>
      <c r="H389" s="121">
        <f t="shared" si="14"/>
        <v>6.3175984583976174E-3</v>
      </c>
    </row>
    <row r="390" spans="1:8" hidden="1" outlineLevel="1" x14ac:dyDescent="0.2">
      <c r="A390" s="130">
        <v>115</v>
      </c>
      <c r="B390" s="129">
        <v>5.505567784072456</v>
      </c>
      <c r="C390" s="129">
        <v>10.365271408684098</v>
      </c>
      <c r="D390" s="129">
        <f t="shared" si="15"/>
        <v>-4.8597036246116421</v>
      </c>
      <c r="E390" s="121">
        <f t="shared" si="16"/>
        <v>-1.4795208086145009</v>
      </c>
      <c r="F390" s="121">
        <f t="shared" si="17"/>
        <v>1.4795208086145009</v>
      </c>
      <c r="G390" s="121">
        <v>3.6362423060441837E-2</v>
      </c>
      <c r="H390" s="121">
        <f t="shared" si="14"/>
        <v>2.8572369778674202E-2</v>
      </c>
    </row>
    <row r="391" spans="1:8" hidden="1" outlineLevel="1" x14ac:dyDescent="0.2">
      <c r="A391" s="130">
        <v>116</v>
      </c>
      <c r="B391" s="129">
        <v>4.1829782557931896</v>
      </c>
      <c r="C391" s="129">
        <v>8.1059805405264598</v>
      </c>
      <c r="D391" s="129">
        <f t="shared" si="15"/>
        <v>-3.9230022847332702</v>
      </c>
      <c r="E391" s="121">
        <f t="shared" si="16"/>
        <v>-1.1943451619375114</v>
      </c>
      <c r="F391" s="121">
        <f t="shared" si="17"/>
        <v>1.1943451619375114</v>
      </c>
      <c r="G391" s="121">
        <v>2.1093025998493845E-2</v>
      </c>
      <c r="H391" s="121">
        <f t="shared" si="14"/>
        <v>1.046633177485074E-2</v>
      </c>
    </row>
    <row r="392" spans="1:8" hidden="1" outlineLevel="1" x14ac:dyDescent="0.2">
      <c r="A392" s="130">
        <v>117</v>
      </c>
      <c r="B392" s="129">
        <v>1.2564512643181329</v>
      </c>
      <c r="C392" s="129">
        <v>5.4290712019220635</v>
      </c>
      <c r="D392" s="129">
        <f t="shared" si="15"/>
        <v>-4.1726199376039306</v>
      </c>
      <c r="E392" s="121">
        <f t="shared" si="16"/>
        <v>-1.2703404365771591</v>
      </c>
      <c r="F392" s="121">
        <f t="shared" si="17"/>
        <v>1.2703404365771591</v>
      </c>
      <c r="G392" s="121">
        <v>2.3375048406875779E-2</v>
      </c>
      <c r="H392" s="121">
        <f t="shared" si="14"/>
        <v>1.3183049340949014E-2</v>
      </c>
    </row>
    <row r="393" spans="1:8" hidden="1" outlineLevel="1" x14ac:dyDescent="0.2">
      <c r="A393" s="130">
        <v>118</v>
      </c>
      <c r="B393" s="129">
        <v>2.094648772085701</v>
      </c>
      <c r="C393" s="129">
        <v>6.371884768604259</v>
      </c>
      <c r="D393" s="129">
        <f t="shared" si="15"/>
        <v>-4.2772359965185576</v>
      </c>
      <c r="E393" s="121">
        <f t="shared" si="16"/>
        <v>-1.3021904521409786</v>
      </c>
      <c r="F393" s="121">
        <f t="shared" si="17"/>
        <v>1.3021904521409786</v>
      </c>
      <c r="G393" s="121">
        <v>2.1734751117741643E-2</v>
      </c>
      <c r="H393" s="121">
        <f t="shared" si="14"/>
        <v>1.2837166605083156E-2</v>
      </c>
    </row>
    <row r="394" spans="1:8" hidden="1" outlineLevel="1" x14ac:dyDescent="0.2">
      <c r="A394" s="130">
        <v>119</v>
      </c>
      <c r="B394" s="129">
        <v>2.3407707391181458</v>
      </c>
      <c r="C394" s="129">
        <v>4.325305523970858</v>
      </c>
      <c r="D394" s="129">
        <f t="shared" si="15"/>
        <v>-1.9845347848527122</v>
      </c>
      <c r="E394" s="121">
        <f t="shared" si="16"/>
        <v>-0.60418509777816531</v>
      </c>
      <c r="F394" s="121">
        <f t="shared" si="17"/>
        <v>0.60418509777816531</v>
      </c>
      <c r="G394" s="121">
        <v>3.2728446554447753E-2</v>
      </c>
      <c r="H394" s="121">
        <f t="shared" si="14"/>
        <v>4.2564479235673736E-3</v>
      </c>
    </row>
    <row r="395" spans="1:8" hidden="1" outlineLevel="1" x14ac:dyDescent="0.2">
      <c r="A395" s="130">
        <v>120</v>
      </c>
      <c r="B395" s="129">
        <v>3.1716395354047759</v>
      </c>
      <c r="C395" s="129">
        <v>5.0386267550551</v>
      </c>
      <c r="D395" s="129">
        <f t="shared" si="15"/>
        <v>-1.8669872196503241</v>
      </c>
      <c r="E395" s="121">
        <f t="shared" si="16"/>
        <v>-0.56839812759378472</v>
      </c>
      <c r="F395" s="121">
        <f t="shared" si="17"/>
        <v>0.56839812759378472</v>
      </c>
      <c r="G395" s="121">
        <v>2.8304755557748855E-2</v>
      </c>
      <c r="H395" s="121">
        <f t="shared" si="14"/>
        <v>3.2283698044417151E-3</v>
      </c>
    </row>
    <row r="396" spans="1:8" hidden="1" outlineLevel="1" x14ac:dyDescent="0.2">
      <c r="A396" s="130">
        <v>121</v>
      </c>
      <c r="B396" s="129">
        <v>2.1984070980367059</v>
      </c>
      <c r="C396" s="129">
        <v>5.8366367476751737</v>
      </c>
      <c r="D396" s="129">
        <f t="shared" si="15"/>
        <v>-3.6382296496384678</v>
      </c>
      <c r="E396" s="121">
        <f t="shared" si="16"/>
        <v>-1.1076470684132558</v>
      </c>
      <c r="F396" s="121">
        <f t="shared" si="17"/>
        <v>1.1076470684132558</v>
      </c>
      <c r="G396" s="121">
        <v>2.5412266118950227E-2</v>
      </c>
      <c r="H396" s="121">
        <f t="shared" si="14"/>
        <v>1.0941656149307909E-2</v>
      </c>
    </row>
    <row r="397" spans="1:8" collapsed="1" x14ac:dyDescent="0.2">
      <c r="A397" s="144"/>
    </row>
    <row r="400" spans="1:8" x14ac:dyDescent="0.2">
      <c r="A400" s="123" t="s">
        <v>669</v>
      </c>
    </row>
  </sheetData>
  <sortState ref="A276:F396">
    <sortCondition ref="A276"/>
    <sortCondition descending="1" ref="F276"/>
  </sortState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400"/>
  <sheetViews>
    <sheetView showGridLines="0" zoomScaleNormal="100" workbookViewId="0">
      <selection activeCell="J30" sqref="J30"/>
    </sheetView>
  </sheetViews>
  <sheetFormatPr defaultRowHeight="11.25" outlineLevelRow="1" x14ac:dyDescent="0.2"/>
  <cols>
    <col min="1" max="1" width="13.7109375" style="121" customWidth="1"/>
    <col min="2" max="9" width="8.85546875" style="121" customWidth="1"/>
    <col min="10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987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988</v>
      </c>
      <c r="AR1" s="144"/>
      <c r="BZ1" s="124" t="s">
        <v>988</v>
      </c>
    </row>
    <row r="2" spans="1:78" x14ac:dyDescent="0.2">
      <c r="A2" s="122" t="s">
        <v>622</v>
      </c>
      <c r="C2" s="121" t="s">
        <v>623</v>
      </c>
      <c r="Q2" s="123" t="s">
        <v>1000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17 for EV_Rev    (4 variables, n=121)"</f>
        <v>Forecasts and 95.0% confidence limits for means and forecasts
Model 17 for EV_Rev    (4 variables, n=121)</v>
      </c>
    </row>
    <row r="3" spans="1:78" ht="11.25" hidden="1" customHeight="1" outlineLevel="1" x14ac:dyDescent="0.2">
      <c r="A3" s="122" t="s">
        <v>624</v>
      </c>
      <c r="AA3" s="146" t="str">
        <f>IF($A$47 &lt;&gt; "","Actual and Predicted -vs- Observation # with " &amp; TEXT($I$10, "0.0%") &amp; " confidence limits
Model 17 for EV_Rev    (4 variables, n=121)","Actual and Predicted -vs- Observation #
Model 17 for EV_Rev    (4 variables, n=121)")</f>
        <v>Actual and Predicted -vs- Observation #
Model 17 for EV_Rev    (4 variables, n=121)</v>
      </c>
    </row>
    <row r="4" spans="1:78" hidden="1" outlineLevel="1" x14ac:dyDescent="0.2">
      <c r="A4" s="121" t="s">
        <v>989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990</v>
      </c>
    </row>
    <row r="7" spans="1:78" collapsed="1" x14ac:dyDescent="0.2">
      <c r="A7" s="144"/>
      <c r="J7" s="123" t="s">
        <v>675</v>
      </c>
      <c r="K7" s="123" t="s">
        <v>1008</v>
      </c>
    </row>
    <row r="8" spans="1:78" hidden="1" x14ac:dyDescent="0.2">
      <c r="A8" s="125" t="s">
        <v>991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",116)"</f>
        <v>t(2.50%,116)</v>
      </c>
      <c r="I9" s="131" t="s">
        <v>635</v>
      </c>
    </row>
    <row r="10" spans="1:78" outlineLevel="1" x14ac:dyDescent="0.2">
      <c r="B10" s="132">
        <f xml:space="preserve"> 1 - C23 / C24</f>
        <v>0.42264351100710362</v>
      </c>
      <c r="C10" s="132">
        <f>1-D10^2/E10^2</f>
        <v>0.40273466655907253</v>
      </c>
      <c r="D10" s="132">
        <f xml:space="preserve"> SQRT(D23)</f>
        <v>3.2128905828675016</v>
      </c>
      <c r="E10" s="132">
        <f xml:space="preserve"> SQRT(C24 / B24)</f>
        <v>4.1573087710889229</v>
      </c>
      <c r="F10" s="133">
        <v>121</v>
      </c>
      <c r="G10" s="133">
        <v>0</v>
      </c>
      <c r="H10" s="134">
        <f>TINV(1 - $I$10, F10 - 4 - 1)</f>
        <v>1.98062600245909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992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-0.23164009580151615</v>
      </c>
      <c r="C14" s="138">
        <v>1.7550907655834647</v>
      </c>
      <c r="D14" s="138">
        <f>B14 / C14</f>
        <v>-0.13198183270282857</v>
      </c>
      <c r="E14" s="138">
        <f>TDIST(ABS(D14),$F$10 - 5,2)</f>
        <v>0.8952273133048152</v>
      </c>
      <c r="F14" s="138">
        <f>B14 - $H$10 * C14</f>
        <v>-3.7078185027919575</v>
      </c>
      <c r="G14" s="138">
        <f>B14 + $H$10 * C14</f>
        <v>3.2445383111889252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-8.4014904750556294</v>
      </c>
      <c r="C15" s="138">
        <v>2.6511713202438472</v>
      </c>
      <c r="D15" s="138">
        <f t="shared" ref="D15:D18" si="0">B15 / C15</f>
        <v>-3.168973053873744</v>
      </c>
      <c r="E15" s="138">
        <f t="shared" ref="E15:E18" si="1">TDIST(ABS(D15),$F$10 - 5,2)</f>
        <v>1.9562701191468941E-3</v>
      </c>
      <c r="F15" s="138">
        <f t="shared" ref="F15:F18" si="2">B15 - $H$10 * C15</f>
        <v>-13.652469328904388</v>
      </c>
      <c r="G15" s="138">
        <f t="shared" ref="G15:G18" si="3">B15 + $H$10 * C15</f>
        <v>-3.1505116212068707</v>
      </c>
      <c r="H15" s="132">
        <v>5.2808755984458209</v>
      </c>
      <c r="I15" s="132">
        <f>B15*0.254226306588618/$E$10</f>
        <v>-0.51376503669064633</v>
      </c>
    </row>
    <row r="16" spans="1:78" outlineLevel="1" x14ac:dyDescent="0.2">
      <c r="A16" s="137" t="s">
        <v>1042</v>
      </c>
      <c r="B16" s="138">
        <v>12.464128870340698</v>
      </c>
      <c r="C16" s="138">
        <v>3.3079937780472006</v>
      </c>
      <c r="D16" s="138">
        <f t="shared" si="0"/>
        <v>3.767881594293268</v>
      </c>
      <c r="E16" s="138">
        <f t="shared" si="1"/>
        <v>2.6034855721553346E-4</v>
      </c>
      <c r="F16" s="138">
        <f t="shared" si="2"/>
        <v>5.9122303775675284</v>
      </c>
      <c r="G16" s="138">
        <f t="shared" si="3"/>
        <v>19.016027363113867</v>
      </c>
      <c r="H16" s="132">
        <v>2.1831338154475763</v>
      </c>
      <c r="I16" s="132">
        <f>B16*0.131002868989062/$E$10</f>
        <v>0.39276289815642901</v>
      </c>
    </row>
    <row r="17" spans="1:9" outlineLevel="1" x14ac:dyDescent="0.2">
      <c r="A17" s="137" t="s">
        <v>649</v>
      </c>
      <c r="B17" s="138">
        <v>10.96006320550374</v>
      </c>
      <c r="C17" s="138">
        <v>1.4185891982973993</v>
      </c>
      <c r="D17" s="138">
        <f t="shared" si="0"/>
        <v>7.7260303537190929</v>
      </c>
      <c r="E17" s="138">
        <f t="shared" si="1"/>
        <v>4.3583627674060191E-12</v>
      </c>
      <c r="F17" s="138">
        <f t="shared" si="2"/>
        <v>8.1503685525483167</v>
      </c>
      <c r="G17" s="138">
        <f t="shared" si="3"/>
        <v>13.769757858459164</v>
      </c>
      <c r="H17" s="132">
        <v>1.1186955026241516</v>
      </c>
      <c r="I17" s="132">
        <f>B17*0.218677756690352/$E$10</f>
        <v>0.57650806493650297</v>
      </c>
    </row>
    <row r="18" spans="1:9" outlineLevel="1" x14ac:dyDescent="0.2">
      <c r="A18" s="137" t="s">
        <v>1044</v>
      </c>
      <c r="B18" s="138">
        <v>-9.7592110934245486</v>
      </c>
      <c r="C18" s="138">
        <v>3.8939402761001007</v>
      </c>
      <c r="D18" s="138">
        <f t="shared" si="0"/>
        <v>-2.5062559776080322</v>
      </c>
      <c r="E18" s="138">
        <f t="shared" si="1"/>
        <v>1.3587519150738738E-2</v>
      </c>
      <c r="F18" s="138">
        <f t="shared" si="2"/>
        <v>-17.471650456291137</v>
      </c>
      <c r="G18" s="138">
        <f t="shared" si="3"/>
        <v>-2.0467717305579605</v>
      </c>
      <c r="H18" s="132">
        <v>5.6984315756608668</v>
      </c>
      <c r="I18" s="132">
        <f>B18*0.179801659308129/$E$10</f>
        <v>-0.42208131383910164</v>
      </c>
    </row>
    <row r="19" spans="1:9" x14ac:dyDescent="0.2">
      <c r="A19" s="144"/>
    </row>
    <row r="20" spans="1:9" hidden="1" x14ac:dyDescent="0.2">
      <c r="A20" s="125" t="s">
        <v>993</v>
      </c>
    </row>
    <row r="21" spans="1:9" ht="12" hidden="1" outlineLevel="1" thickBot="1" x14ac:dyDescent="0.25">
      <c r="A21" s="136" t="s">
        <v>652</v>
      </c>
      <c r="B21" s="128" t="s">
        <v>653</v>
      </c>
      <c r="C21" s="128" t="s">
        <v>654</v>
      </c>
      <c r="D21" s="128" t="s">
        <v>655</v>
      </c>
      <c r="E21" s="128" t="s">
        <v>656</v>
      </c>
      <c r="F21" s="128" t="s">
        <v>534</v>
      </c>
    </row>
    <row r="22" spans="1:9" hidden="1" outlineLevel="1" x14ac:dyDescent="0.2">
      <c r="A22" s="121" t="s">
        <v>523</v>
      </c>
      <c r="B22" s="130">
        <v>4</v>
      </c>
      <c r="C22" s="129">
        <f>C24 - C23</f>
        <v>876.55670207322078</v>
      </c>
      <c r="D22" s="129">
        <f>C22/B22</f>
        <v>219.13917551830519</v>
      </c>
      <c r="E22" s="129">
        <f>D22/D23</f>
        <v>21.228932302442363</v>
      </c>
      <c r="F22" s="129">
        <f>FDIST(E22,4,116)</f>
        <v>3.7198207453975061E-13</v>
      </c>
    </row>
    <row r="23" spans="1:9" hidden="1" outlineLevel="1" x14ac:dyDescent="0.2">
      <c r="A23" s="121" t="s">
        <v>524</v>
      </c>
      <c r="B23" s="130">
        <v>116</v>
      </c>
      <c r="C23" s="139">
        <v>1197.4292441075261</v>
      </c>
      <c r="D23" s="129">
        <f>C23/B23</f>
        <v>10.322665897478673</v>
      </c>
    </row>
    <row r="24" spans="1:9" hidden="1" outlineLevel="1" x14ac:dyDescent="0.2">
      <c r="A24" s="121" t="s">
        <v>525</v>
      </c>
      <c r="B24" s="130">
        <f>B22 + B23</f>
        <v>120</v>
      </c>
      <c r="C24" s="139">
        <v>2073.9859461807469</v>
      </c>
    </row>
    <row r="25" spans="1:9" collapsed="1" x14ac:dyDescent="0.2">
      <c r="A25" s="144"/>
    </row>
    <row r="26" spans="1:9" hidden="1" x14ac:dyDescent="0.2">
      <c r="A26" s="125" t="s">
        <v>994</v>
      </c>
    </row>
    <row r="27" spans="1:9" ht="12" outlineLevel="1" thickBot="1" x14ac:dyDescent="0.25">
      <c r="A27" s="126"/>
      <c r="B27" s="128" t="s">
        <v>660</v>
      </c>
      <c r="C27" s="128" t="s">
        <v>661</v>
      </c>
      <c r="D27" s="128" t="s">
        <v>662</v>
      </c>
      <c r="E27" s="128" t="s">
        <v>663</v>
      </c>
      <c r="F27" s="128" t="s">
        <v>664</v>
      </c>
      <c r="G27" s="131" t="s">
        <v>658</v>
      </c>
      <c r="H27" s="131" t="s">
        <v>666</v>
      </c>
      <c r="I27" s="131" t="s">
        <v>687</v>
      </c>
    </row>
    <row r="28" spans="1:9" outlineLevel="1" x14ac:dyDescent="0.2">
      <c r="A28" s="121" t="s">
        <v>945</v>
      </c>
      <c r="B28" s="138">
        <v>2.3489016058185131E-15</v>
      </c>
      <c r="C28" s="138">
        <v>3.1458082356421695</v>
      </c>
      <c r="D28" s="138">
        <v>2.510852262808728</v>
      </c>
      <c r="E28" s="138">
        <v>-7.6275511116515666</v>
      </c>
      <c r="F28" s="138">
        <v>8.1770638936887892</v>
      </c>
      <c r="G28" s="135">
        <v>0.4665516709349562</v>
      </c>
      <c r="H28" s="134" t="s">
        <v>995</v>
      </c>
      <c r="I28" s="132">
        <v>0.61725450525652281</v>
      </c>
    </row>
    <row r="29" spans="1:9" outlineLevel="1" x14ac:dyDescent="0.2"/>
    <row r="30" spans="1:9" x14ac:dyDescent="0.2">
      <c r="A30" s="144"/>
    </row>
    <row r="31" spans="1:9" hidden="1" x14ac:dyDescent="0.2">
      <c r="A31" s="125" t="s">
        <v>996</v>
      </c>
    </row>
    <row r="32" spans="1:9" ht="12" outlineLevel="1" thickBot="1" x14ac:dyDescent="0.25">
      <c r="A32" s="127" t="s">
        <v>690</v>
      </c>
      <c r="B32" s="147">
        <v>1</v>
      </c>
    </row>
    <row r="33" spans="1:702" outlineLevel="1" x14ac:dyDescent="0.2">
      <c r="A33" s="121" t="s">
        <v>691</v>
      </c>
      <c r="B33" s="129">
        <v>0.23599482719878692</v>
      </c>
    </row>
    <row r="34" spans="1:702" outlineLevel="1" x14ac:dyDescent="0.2">
      <c r="A34" s="141" t="s">
        <v>692</v>
      </c>
      <c r="B34" s="141">
        <f>B33/0.0912870929175277</f>
        <v>2.5851938062261857</v>
      </c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41"/>
      <c r="DN34" s="141"/>
      <c r="DO34" s="141"/>
      <c r="DP34" s="141"/>
      <c r="DQ34" s="141"/>
      <c r="DR34" s="141"/>
      <c r="DS34" s="141"/>
      <c r="DT34" s="141"/>
      <c r="DU34" s="141"/>
      <c r="DV34" s="141"/>
      <c r="DW34" s="141"/>
      <c r="DX34" s="141"/>
      <c r="DY34" s="141"/>
      <c r="DZ34" s="141"/>
      <c r="EA34" s="141"/>
      <c r="EB34" s="141"/>
      <c r="EC34" s="141"/>
      <c r="ED34" s="141"/>
      <c r="EE34" s="141"/>
      <c r="EF34" s="141"/>
      <c r="EG34" s="141"/>
      <c r="EH34" s="141"/>
      <c r="EI34" s="141"/>
      <c r="EJ34" s="141"/>
      <c r="EK34" s="141"/>
      <c r="EL34" s="141"/>
      <c r="EM34" s="141"/>
      <c r="EN34" s="141"/>
      <c r="EO34" s="141"/>
      <c r="EP34" s="141"/>
      <c r="EQ34" s="141"/>
      <c r="ER34" s="141"/>
      <c r="ES34" s="141"/>
      <c r="ET34" s="141"/>
      <c r="EU34" s="141"/>
      <c r="EV34" s="141"/>
      <c r="EW34" s="141"/>
      <c r="EX34" s="141"/>
      <c r="EY34" s="141"/>
      <c r="EZ34" s="141"/>
      <c r="FA34" s="141"/>
      <c r="FB34" s="141"/>
      <c r="FC34" s="141"/>
      <c r="FD34" s="141"/>
      <c r="FE34" s="141"/>
      <c r="FF34" s="141"/>
      <c r="FG34" s="141"/>
      <c r="FH34" s="141"/>
      <c r="FI34" s="141"/>
      <c r="FJ34" s="141"/>
      <c r="FK34" s="141"/>
      <c r="FL34" s="141"/>
      <c r="FM34" s="141"/>
      <c r="FN34" s="141"/>
      <c r="FO34" s="141"/>
      <c r="FP34" s="141"/>
      <c r="FQ34" s="141"/>
      <c r="FR34" s="141"/>
      <c r="FS34" s="141"/>
      <c r="FT34" s="141"/>
      <c r="FU34" s="141"/>
      <c r="FV34" s="141"/>
      <c r="FW34" s="141"/>
      <c r="FX34" s="141"/>
      <c r="FY34" s="141"/>
      <c r="FZ34" s="141"/>
      <c r="GA34" s="141"/>
      <c r="GB34" s="141"/>
      <c r="GC34" s="141"/>
      <c r="GD34" s="141"/>
      <c r="GE34" s="141"/>
      <c r="GF34" s="141"/>
      <c r="GG34" s="141"/>
      <c r="GH34" s="141"/>
      <c r="GI34" s="141"/>
      <c r="GJ34" s="141"/>
      <c r="GK34" s="141"/>
      <c r="GL34" s="141"/>
      <c r="GM34" s="141"/>
      <c r="GN34" s="141"/>
      <c r="GO34" s="141"/>
      <c r="GP34" s="141"/>
      <c r="GQ34" s="141"/>
      <c r="GR34" s="141"/>
      <c r="GS34" s="141"/>
      <c r="GT34" s="141"/>
      <c r="GU34" s="141"/>
      <c r="GV34" s="141"/>
      <c r="GW34" s="141"/>
      <c r="GX34" s="141"/>
      <c r="GY34" s="141"/>
      <c r="GZ34" s="141"/>
      <c r="HA34" s="141"/>
      <c r="HB34" s="141"/>
      <c r="HC34" s="141"/>
      <c r="HD34" s="141"/>
      <c r="HE34" s="141"/>
      <c r="HF34" s="141"/>
      <c r="HG34" s="141"/>
      <c r="HH34" s="141"/>
      <c r="HI34" s="141"/>
      <c r="HJ34" s="141"/>
      <c r="HK34" s="141"/>
      <c r="HL34" s="141"/>
      <c r="HM34" s="141"/>
      <c r="HN34" s="141"/>
      <c r="HO34" s="141"/>
      <c r="HP34" s="141"/>
      <c r="HQ34" s="141"/>
      <c r="HR34" s="141"/>
      <c r="HS34" s="141"/>
      <c r="HT34" s="141"/>
      <c r="HU34" s="141"/>
      <c r="HV34" s="141"/>
      <c r="HW34" s="141"/>
      <c r="HX34" s="141"/>
      <c r="HY34" s="141"/>
      <c r="HZ34" s="141"/>
      <c r="IA34" s="141"/>
      <c r="IB34" s="141"/>
      <c r="IC34" s="141"/>
      <c r="ID34" s="141"/>
      <c r="IE34" s="141"/>
      <c r="IF34" s="141"/>
      <c r="IG34" s="141"/>
      <c r="IH34" s="141"/>
      <c r="II34" s="141"/>
      <c r="IJ34" s="141"/>
      <c r="IK34" s="141"/>
      <c r="IL34" s="141"/>
      <c r="IM34" s="141"/>
      <c r="IN34" s="141"/>
      <c r="IO34" s="141"/>
      <c r="IP34" s="141"/>
      <c r="IQ34" s="141"/>
      <c r="IR34" s="141"/>
      <c r="IS34" s="141"/>
      <c r="IT34" s="141"/>
      <c r="IU34" s="141"/>
      <c r="IV34" s="141"/>
      <c r="IW34" s="141"/>
      <c r="IX34" s="141"/>
      <c r="IY34" s="141"/>
      <c r="IZ34" s="141"/>
      <c r="JA34" s="141"/>
      <c r="JB34" s="141"/>
      <c r="JC34" s="141"/>
      <c r="JD34" s="141"/>
      <c r="JE34" s="141"/>
      <c r="JF34" s="141"/>
      <c r="JG34" s="141"/>
      <c r="JH34" s="141"/>
      <c r="JI34" s="141"/>
      <c r="JJ34" s="141"/>
      <c r="JK34" s="141"/>
      <c r="JL34" s="141"/>
      <c r="JM34" s="141"/>
      <c r="JN34" s="141"/>
      <c r="JO34" s="141"/>
      <c r="JP34" s="141"/>
      <c r="JQ34" s="141"/>
      <c r="JR34" s="141"/>
      <c r="JS34" s="141"/>
      <c r="JT34" s="141"/>
      <c r="JU34" s="141"/>
      <c r="JV34" s="141"/>
      <c r="JW34" s="141"/>
      <c r="JX34" s="141"/>
      <c r="JY34" s="141"/>
      <c r="JZ34" s="141"/>
      <c r="KA34" s="141"/>
      <c r="KB34" s="141"/>
      <c r="KC34" s="141"/>
      <c r="KD34" s="141"/>
      <c r="KE34" s="141"/>
      <c r="KF34" s="141"/>
      <c r="KG34" s="141"/>
      <c r="KH34" s="141"/>
      <c r="KI34" s="141"/>
      <c r="KJ34" s="141"/>
      <c r="KK34" s="141"/>
      <c r="KL34" s="141"/>
      <c r="KM34" s="141"/>
      <c r="KN34" s="141"/>
      <c r="KO34" s="141"/>
      <c r="KP34" s="141"/>
      <c r="KQ34" s="141"/>
      <c r="KR34" s="141"/>
      <c r="KS34" s="141"/>
      <c r="KT34" s="141"/>
      <c r="KU34" s="141"/>
      <c r="KV34" s="141"/>
      <c r="KW34" s="141"/>
      <c r="KX34" s="141"/>
      <c r="KY34" s="141"/>
      <c r="KZ34" s="141"/>
      <c r="LA34" s="141"/>
      <c r="LB34" s="141"/>
      <c r="LC34" s="141"/>
      <c r="LD34" s="141"/>
      <c r="LE34" s="141"/>
      <c r="LF34" s="141"/>
      <c r="LG34" s="141"/>
      <c r="LH34" s="141"/>
      <c r="LI34" s="141"/>
      <c r="LJ34" s="141"/>
      <c r="LK34" s="141"/>
      <c r="LL34" s="141"/>
      <c r="LM34" s="141"/>
      <c r="LN34" s="141"/>
      <c r="LO34" s="141"/>
      <c r="LP34" s="141"/>
      <c r="LQ34" s="141"/>
      <c r="LR34" s="141"/>
      <c r="LS34" s="141"/>
      <c r="LT34" s="141"/>
      <c r="LU34" s="141"/>
      <c r="LV34" s="141"/>
      <c r="LW34" s="141"/>
      <c r="LX34" s="141"/>
      <c r="LY34" s="141"/>
      <c r="LZ34" s="141"/>
      <c r="MA34" s="141"/>
      <c r="MB34" s="141"/>
      <c r="MC34" s="141"/>
      <c r="MD34" s="141"/>
      <c r="ME34" s="141"/>
      <c r="MF34" s="141"/>
      <c r="MG34" s="141"/>
      <c r="MH34" s="141"/>
      <c r="MI34" s="141"/>
      <c r="MJ34" s="141"/>
      <c r="MK34" s="141"/>
      <c r="ML34" s="141"/>
      <c r="MM34" s="141"/>
      <c r="MN34" s="141"/>
      <c r="MO34" s="141"/>
      <c r="MP34" s="141"/>
      <c r="MQ34" s="141"/>
      <c r="MR34" s="141"/>
      <c r="MS34" s="141"/>
      <c r="MT34" s="141"/>
      <c r="MU34" s="141"/>
      <c r="MV34" s="141"/>
      <c r="MW34" s="141"/>
      <c r="MX34" s="141"/>
      <c r="MY34" s="141"/>
      <c r="MZ34" s="141"/>
      <c r="NA34" s="141"/>
      <c r="NB34" s="141"/>
      <c r="NC34" s="141"/>
      <c r="ND34" s="141"/>
      <c r="NE34" s="141"/>
      <c r="NF34" s="141"/>
      <c r="NG34" s="141"/>
      <c r="NH34" s="141"/>
      <c r="NI34" s="141"/>
      <c r="NJ34" s="141"/>
      <c r="NK34" s="141"/>
      <c r="NL34" s="141"/>
      <c r="NM34" s="141"/>
      <c r="NN34" s="141"/>
      <c r="NO34" s="141"/>
      <c r="NP34" s="141"/>
      <c r="NQ34" s="141"/>
      <c r="NR34" s="141"/>
      <c r="NS34" s="141"/>
      <c r="NT34" s="141"/>
      <c r="NU34" s="141"/>
      <c r="NV34" s="141"/>
      <c r="NW34" s="141"/>
      <c r="NX34" s="141"/>
      <c r="NY34" s="141"/>
      <c r="NZ34" s="141"/>
      <c r="OA34" s="141"/>
      <c r="OB34" s="141"/>
      <c r="OC34" s="141"/>
      <c r="OD34" s="141"/>
      <c r="OE34" s="141"/>
      <c r="OF34" s="141"/>
      <c r="OG34" s="141"/>
      <c r="OH34" s="141"/>
      <c r="OI34" s="141"/>
      <c r="OJ34" s="141"/>
      <c r="OK34" s="141"/>
      <c r="OL34" s="141"/>
      <c r="OM34" s="141"/>
      <c r="ON34" s="141"/>
      <c r="OO34" s="141"/>
      <c r="OP34" s="141"/>
      <c r="OQ34" s="141"/>
      <c r="OR34" s="141"/>
      <c r="OS34" s="141"/>
      <c r="OT34" s="141"/>
      <c r="OU34" s="141"/>
      <c r="OV34" s="141"/>
      <c r="OW34" s="141"/>
      <c r="OX34" s="141"/>
      <c r="OY34" s="141"/>
      <c r="OZ34" s="141"/>
      <c r="PA34" s="141"/>
      <c r="PB34" s="141"/>
      <c r="PC34" s="141"/>
      <c r="PD34" s="141"/>
      <c r="PE34" s="141"/>
      <c r="PF34" s="141"/>
      <c r="PG34" s="141"/>
      <c r="PH34" s="141"/>
      <c r="PI34" s="141"/>
      <c r="PJ34" s="141"/>
      <c r="PK34" s="141"/>
      <c r="PL34" s="141"/>
      <c r="PM34" s="141"/>
      <c r="PN34" s="141"/>
      <c r="PO34" s="141"/>
      <c r="PP34" s="141"/>
      <c r="PQ34" s="141"/>
      <c r="PR34" s="141"/>
      <c r="PS34" s="141"/>
      <c r="PT34" s="141"/>
      <c r="PU34" s="141"/>
      <c r="PV34" s="141"/>
      <c r="PW34" s="141"/>
      <c r="PX34" s="141"/>
      <c r="PY34" s="141"/>
      <c r="PZ34" s="141"/>
      <c r="QA34" s="141"/>
      <c r="QB34" s="141"/>
      <c r="QC34" s="141"/>
      <c r="QD34" s="141"/>
      <c r="QE34" s="141"/>
      <c r="QF34" s="141"/>
      <c r="QG34" s="141"/>
      <c r="QH34" s="141"/>
      <c r="QI34" s="141"/>
      <c r="QJ34" s="141"/>
      <c r="QK34" s="141"/>
      <c r="QL34" s="141"/>
      <c r="QM34" s="141"/>
      <c r="QN34" s="141"/>
      <c r="QO34" s="141"/>
      <c r="QP34" s="141"/>
      <c r="QQ34" s="141"/>
      <c r="QR34" s="141"/>
      <c r="QS34" s="141"/>
      <c r="QT34" s="141"/>
      <c r="QU34" s="141"/>
      <c r="QV34" s="141"/>
      <c r="QW34" s="141"/>
      <c r="QX34" s="141"/>
      <c r="QY34" s="141"/>
      <c r="QZ34" s="141"/>
      <c r="RA34" s="141"/>
      <c r="RB34" s="141"/>
      <c r="RC34" s="141"/>
      <c r="RD34" s="141"/>
      <c r="RE34" s="141"/>
      <c r="RF34" s="141"/>
      <c r="RG34" s="141"/>
      <c r="RH34" s="141"/>
      <c r="RI34" s="141"/>
      <c r="RJ34" s="141"/>
      <c r="RK34" s="141"/>
      <c r="RL34" s="141"/>
      <c r="RM34" s="141"/>
      <c r="RN34" s="141"/>
      <c r="RO34" s="141"/>
      <c r="RP34" s="141"/>
      <c r="RQ34" s="141"/>
      <c r="RR34" s="141"/>
      <c r="RS34" s="141"/>
      <c r="RT34" s="141"/>
      <c r="RU34" s="141"/>
      <c r="RV34" s="141"/>
      <c r="RW34" s="141"/>
      <c r="RX34" s="141"/>
      <c r="RY34" s="141"/>
      <c r="RZ34" s="141"/>
      <c r="SA34" s="141"/>
      <c r="SB34" s="141"/>
      <c r="SC34" s="141"/>
      <c r="SD34" s="141"/>
      <c r="SE34" s="141"/>
      <c r="SF34" s="141"/>
      <c r="SG34" s="141"/>
      <c r="SH34" s="141"/>
      <c r="SI34" s="141"/>
      <c r="SJ34" s="141"/>
      <c r="SK34" s="141"/>
      <c r="SL34" s="141"/>
      <c r="SM34" s="141"/>
      <c r="SN34" s="141"/>
      <c r="SO34" s="141"/>
      <c r="SP34" s="141"/>
      <c r="SQ34" s="141"/>
      <c r="SR34" s="141"/>
      <c r="SS34" s="141"/>
      <c r="ST34" s="141"/>
      <c r="SU34" s="141"/>
      <c r="SV34" s="141"/>
      <c r="SW34" s="141"/>
      <c r="SX34" s="141"/>
      <c r="SY34" s="141"/>
      <c r="SZ34" s="141"/>
      <c r="TA34" s="141"/>
      <c r="TB34" s="141"/>
      <c r="TC34" s="141"/>
      <c r="TD34" s="141"/>
      <c r="TE34" s="141"/>
      <c r="TF34" s="141"/>
      <c r="TG34" s="141"/>
      <c r="TH34" s="141"/>
      <c r="TI34" s="141"/>
      <c r="TJ34" s="141"/>
      <c r="TK34" s="141"/>
      <c r="TL34" s="141"/>
      <c r="TM34" s="141"/>
      <c r="TN34" s="141"/>
      <c r="TO34" s="141"/>
      <c r="TP34" s="141"/>
      <c r="TQ34" s="141"/>
      <c r="TR34" s="141"/>
      <c r="TS34" s="141"/>
      <c r="TT34" s="141"/>
      <c r="TU34" s="141"/>
      <c r="TV34" s="141"/>
      <c r="TW34" s="141"/>
      <c r="TX34" s="141"/>
      <c r="TY34" s="141"/>
      <c r="TZ34" s="141"/>
      <c r="UA34" s="141"/>
      <c r="UB34" s="141"/>
      <c r="UC34" s="141"/>
      <c r="UD34" s="141"/>
      <c r="UE34" s="141"/>
      <c r="UF34" s="141"/>
      <c r="UG34" s="141"/>
      <c r="UH34" s="141"/>
      <c r="UI34" s="141"/>
      <c r="UJ34" s="141"/>
      <c r="UK34" s="141"/>
      <c r="UL34" s="141"/>
      <c r="UM34" s="141"/>
      <c r="UN34" s="141"/>
      <c r="UO34" s="141"/>
      <c r="UP34" s="141"/>
      <c r="UQ34" s="141"/>
      <c r="UR34" s="141"/>
      <c r="US34" s="141"/>
      <c r="UT34" s="141"/>
      <c r="UU34" s="141"/>
      <c r="UV34" s="141"/>
      <c r="UW34" s="141"/>
      <c r="UX34" s="141"/>
      <c r="UY34" s="141"/>
      <c r="UZ34" s="141"/>
      <c r="VA34" s="141"/>
      <c r="VB34" s="141"/>
      <c r="VC34" s="141"/>
      <c r="VD34" s="141"/>
      <c r="VE34" s="141"/>
      <c r="VF34" s="141"/>
      <c r="VG34" s="141"/>
      <c r="VH34" s="141"/>
      <c r="VI34" s="141"/>
      <c r="VJ34" s="141"/>
      <c r="VK34" s="141"/>
      <c r="VL34" s="141"/>
      <c r="VM34" s="141"/>
      <c r="VN34" s="141"/>
      <c r="VO34" s="141"/>
      <c r="VP34" s="141"/>
      <c r="VQ34" s="141"/>
      <c r="VR34" s="141"/>
      <c r="VS34" s="141"/>
      <c r="VT34" s="141"/>
      <c r="VU34" s="141"/>
      <c r="VV34" s="141"/>
      <c r="VW34" s="141"/>
      <c r="VX34" s="141"/>
      <c r="VY34" s="141"/>
      <c r="VZ34" s="141"/>
      <c r="WA34" s="141"/>
      <c r="WB34" s="141"/>
      <c r="WC34" s="141"/>
      <c r="WD34" s="141"/>
      <c r="WE34" s="141"/>
      <c r="WF34" s="141"/>
      <c r="WG34" s="141"/>
      <c r="WH34" s="141"/>
      <c r="WI34" s="141"/>
      <c r="WJ34" s="141"/>
      <c r="WK34" s="141"/>
      <c r="WL34" s="141"/>
      <c r="WM34" s="141"/>
      <c r="WN34" s="141"/>
      <c r="WO34" s="141"/>
      <c r="WP34" s="141"/>
      <c r="WQ34" s="141"/>
      <c r="WR34" s="141"/>
      <c r="WS34" s="141"/>
      <c r="WT34" s="141"/>
      <c r="WU34" s="141"/>
      <c r="WV34" s="141"/>
      <c r="WW34" s="141"/>
      <c r="WX34" s="141"/>
      <c r="WY34" s="141"/>
      <c r="WZ34" s="141"/>
      <c r="XA34" s="141"/>
      <c r="XB34" s="141"/>
      <c r="XC34" s="141"/>
      <c r="XD34" s="141"/>
      <c r="XE34" s="141"/>
      <c r="XF34" s="141"/>
      <c r="XG34" s="141"/>
      <c r="XH34" s="141"/>
      <c r="XI34" s="141"/>
      <c r="XJ34" s="141"/>
      <c r="XK34" s="141"/>
      <c r="XL34" s="141"/>
      <c r="XM34" s="141"/>
      <c r="XN34" s="141"/>
      <c r="XO34" s="141"/>
      <c r="XP34" s="141"/>
      <c r="XQ34" s="141"/>
      <c r="XR34" s="141"/>
      <c r="XS34" s="141"/>
      <c r="XT34" s="141"/>
      <c r="XU34" s="141"/>
      <c r="XV34" s="141"/>
      <c r="XW34" s="141"/>
      <c r="XX34" s="141"/>
      <c r="XY34" s="141"/>
      <c r="XZ34" s="141"/>
      <c r="YA34" s="141"/>
      <c r="YB34" s="141"/>
      <c r="YC34" s="141"/>
      <c r="YD34" s="141"/>
      <c r="YE34" s="141"/>
      <c r="YF34" s="141"/>
      <c r="YG34" s="141"/>
      <c r="YH34" s="141"/>
      <c r="YI34" s="141"/>
      <c r="YJ34" s="141"/>
      <c r="YK34" s="141"/>
      <c r="YL34" s="141"/>
      <c r="YM34" s="141"/>
      <c r="YN34" s="141"/>
      <c r="YO34" s="141"/>
      <c r="YP34" s="141"/>
      <c r="YQ34" s="141"/>
      <c r="YR34" s="141"/>
      <c r="YS34" s="141"/>
      <c r="YT34" s="141"/>
      <c r="YU34" s="141"/>
      <c r="YV34" s="141"/>
      <c r="YW34" s="141"/>
      <c r="YX34" s="141"/>
      <c r="YY34" s="141"/>
      <c r="YZ34" s="141"/>
      <c r="ZA34" s="141"/>
      <c r="ZB34" s="141"/>
      <c r="ZC34" s="141"/>
      <c r="ZD34" s="141"/>
      <c r="ZE34" s="141"/>
      <c r="ZF34" s="141"/>
      <c r="ZG34" s="141"/>
      <c r="ZH34" s="141"/>
      <c r="ZI34" s="141"/>
      <c r="ZJ34" s="141"/>
      <c r="ZK34" s="141"/>
      <c r="ZL34" s="141"/>
      <c r="ZM34" s="141"/>
      <c r="ZN34" s="141"/>
      <c r="ZO34" s="141"/>
      <c r="ZP34" s="141"/>
      <c r="ZQ34" s="141"/>
      <c r="ZR34" s="141"/>
      <c r="ZS34" s="141"/>
      <c r="ZT34" s="141"/>
      <c r="ZU34" s="141"/>
      <c r="ZV34" s="141"/>
      <c r="ZW34" s="141"/>
      <c r="ZX34" s="141"/>
      <c r="ZY34" s="141"/>
      <c r="ZZ34" s="141"/>
    </row>
    <row r="35" spans="1:702" outlineLevel="1" x14ac:dyDescent="0.2">
      <c r="A35" s="148" t="s">
        <v>693</v>
      </c>
      <c r="B35" s="149">
        <v>1.5209999999999999</v>
      </c>
    </row>
    <row r="36" spans="1:702" x14ac:dyDescent="0.2">
      <c r="A36" s="144"/>
    </row>
    <row r="37" spans="1:702" hidden="1" x14ac:dyDescent="0.2">
      <c r="A37" s="125" t="s">
        <v>997</v>
      </c>
    </row>
    <row r="38" spans="1:702" ht="12" hidden="1" outlineLevel="1" thickBot="1" x14ac:dyDescent="0.25">
      <c r="A38" s="150" t="s">
        <v>637</v>
      </c>
      <c r="B38" s="126" t="s">
        <v>695</v>
      </c>
    </row>
    <row r="39" spans="1:702" ht="12" hidden="1" outlineLevel="1" thickBot="1" x14ac:dyDescent="0.25">
      <c r="A39" s="143" t="s">
        <v>644</v>
      </c>
      <c r="B39" s="151">
        <v>1</v>
      </c>
      <c r="C39" s="152" t="s">
        <v>791</v>
      </c>
    </row>
    <row r="40" spans="1:702" ht="12" hidden="1" outlineLevel="1" thickBot="1" x14ac:dyDescent="0.25">
      <c r="A40" s="143" t="s">
        <v>645</v>
      </c>
      <c r="B40" s="151">
        <v>0.13269630579031036</v>
      </c>
      <c r="C40" s="151">
        <v>1</v>
      </c>
      <c r="D40" s="152" t="s">
        <v>696</v>
      </c>
    </row>
    <row r="41" spans="1:702" ht="12" hidden="1" outlineLevel="1" thickBot="1" x14ac:dyDescent="0.25">
      <c r="A41" s="143" t="s">
        <v>646</v>
      </c>
      <c r="B41" s="151">
        <v>-0.76783187592866653</v>
      </c>
      <c r="C41" s="122">
        <v>-0.66578263811076799</v>
      </c>
      <c r="D41" s="151">
        <v>1</v>
      </c>
      <c r="E41" s="152" t="s">
        <v>697</v>
      </c>
    </row>
    <row r="42" spans="1:702" ht="12" hidden="1" outlineLevel="1" thickBot="1" x14ac:dyDescent="0.25">
      <c r="A42" s="143" t="s">
        <v>649</v>
      </c>
      <c r="B42" s="151">
        <v>-0.36986794174289028</v>
      </c>
      <c r="C42" s="121">
        <v>0.18222027403306229</v>
      </c>
      <c r="D42" s="151">
        <v>7.8813966196696381E-2</v>
      </c>
      <c r="E42" s="151">
        <v>1</v>
      </c>
      <c r="F42" s="152" t="s">
        <v>794</v>
      </c>
    </row>
    <row r="43" spans="1:702" hidden="1" outlineLevel="1" x14ac:dyDescent="0.2">
      <c r="A43" s="143" t="s">
        <v>650</v>
      </c>
      <c r="B43" s="151">
        <v>0.13184165724110608</v>
      </c>
      <c r="C43" s="122">
        <v>0.89410320740579563</v>
      </c>
      <c r="D43" s="122">
        <v>-0.71303061507207577</v>
      </c>
      <c r="E43" s="121">
        <v>0.10764746541295303</v>
      </c>
      <c r="F43" s="151">
        <v>1</v>
      </c>
    </row>
    <row r="44" spans="1:702" collapsed="1" x14ac:dyDescent="0.2">
      <c r="A44" s="144"/>
    </row>
    <row r="45" spans="1:702" hidden="1" x14ac:dyDescent="0.2">
      <c r="A45" s="125" t="s">
        <v>998</v>
      </c>
    </row>
    <row r="46" spans="1:702" ht="12" hidden="1" outlineLevel="1" thickBot="1" x14ac:dyDescent="0.25">
      <c r="A46" s="128" t="s">
        <v>699</v>
      </c>
      <c r="B46" s="128" t="s">
        <v>700</v>
      </c>
      <c r="C46" s="128" t="s">
        <v>701</v>
      </c>
      <c r="D46" s="128" t="str">
        <f>IF($I$10&gt;99%,("Low"&amp;TEXT($I$10,"0.0%")&amp;"F"),("Lower"&amp;TEXT($I$10,"0%")&amp;"F"))</f>
        <v>Lower95%F</v>
      </c>
      <c r="E46" s="128" t="str">
        <f>IF($I$10&gt;99%,("Up"&amp;TEXT($I$10,"0.0%")&amp;"F"),("Upper"&amp;TEXT($I$10,"0%")&amp;"F"))</f>
        <v>Upper95%F</v>
      </c>
      <c r="F46" s="128" t="s">
        <v>702</v>
      </c>
      <c r="G46" s="128" t="str">
        <f>IF($I$10&gt;99%,("Low"&amp;TEXT($I$10,"0.0%")&amp;"M"),("Lower"&amp;TEXT($I$10,"0%")&amp;"M"))</f>
        <v>Lower95%M</v>
      </c>
      <c r="H46" s="128" t="str">
        <f>IF($I$10&gt;99%,("Up"&amp;TEXT($I$10,"0.0%")&amp;"M"),("Upper"&amp;TEXT($I$10,"0%")&amp;"M"))</f>
        <v>Upper95%M</v>
      </c>
      <c r="I46" s="136" t="s">
        <v>796</v>
      </c>
      <c r="J46" s="136" t="s">
        <v>703</v>
      </c>
      <c r="K46" s="136" t="s">
        <v>704</v>
      </c>
      <c r="L46" s="136" t="s">
        <v>799</v>
      </c>
    </row>
    <row r="47" spans="1:702" hidden="1" outlineLevel="1" x14ac:dyDescent="0.2">
      <c r="I47" s="153"/>
      <c r="J47" s="153"/>
      <c r="K47" s="153"/>
      <c r="L47" s="153"/>
      <c r="M47" s="153"/>
    </row>
    <row r="48" spans="1:702" hidden="1" outlineLevel="1" x14ac:dyDescent="0.2">
      <c r="I48" s="153"/>
      <c r="J48" s="153"/>
      <c r="K48" s="153"/>
      <c r="L48" s="153"/>
      <c r="M48" s="153"/>
    </row>
    <row r="49" spans="1:13" hidden="1" outlineLevel="1" x14ac:dyDescent="0.2">
      <c r="I49" s="153"/>
      <c r="J49" s="153"/>
      <c r="K49" s="153"/>
      <c r="L49" s="153"/>
      <c r="M49" s="153"/>
    </row>
    <row r="50" spans="1:13" hidden="1" outlineLevel="1" x14ac:dyDescent="0.2">
      <c r="A50" s="123" t="s">
        <v>705</v>
      </c>
      <c r="I50" s="153"/>
      <c r="J50" s="153"/>
      <c r="K50" s="153"/>
      <c r="L50" s="153"/>
      <c r="M50" s="153"/>
    </row>
    <row r="51" spans="1:13" hidden="1" outlineLevel="1" x14ac:dyDescent="0.2">
      <c r="I51" s="153"/>
      <c r="J51" s="153"/>
      <c r="K51" s="153"/>
      <c r="L51" s="153"/>
      <c r="M51" s="153"/>
    </row>
    <row r="52" spans="1:13" hidden="1" outlineLevel="1" x14ac:dyDescent="0.2"/>
    <row r="53" spans="1:13" hidden="1" outlineLevel="1" x14ac:dyDescent="0.2"/>
    <row r="54" spans="1:13" hidden="1" outlineLevel="1" x14ac:dyDescent="0.2"/>
    <row r="55" spans="1:13" hidden="1" outlineLevel="1" x14ac:dyDescent="0.2"/>
    <row r="56" spans="1:13" hidden="1" outlineLevel="1" x14ac:dyDescent="0.2"/>
    <row r="57" spans="1:13" hidden="1" outlineLevel="1" x14ac:dyDescent="0.2"/>
    <row r="58" spans="1:13" hidden="1" outlineLevel="1" x14ac:dyDescent="0.2"/>
    <row r="59" spans="1:13" hidden="1" outlineLevel="1" x14ac:dyDescent="0.2"/>
    <row r="60" spans="1:13" hidden="1" outlineLevel="1" x14ac:dyDescent="0.2"/>
    <row r="61" spans="1:13" hidden="1" outlineLevel="1" x14ac:dyDescent="0.2"/>
    <row r="62" spans="1:13" hidden="1" outlineLevel="1" x14ac:dyDescent="0.2"/>
    <row r="63" spans="1:13" hidden="1" outlineLevel="1" x14ac:dyDescent="0.2"/>
    <row r="64" spans="1:13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hidden="1" outlineLevel="1" x14ac:dyDescent="0.2"/>
    <row r="71" spans="1:3" hidden="1" outlineLevel="1" x14ac:dyDescent="0.2"/>
    <row r="72" spans="1:3" collapsed="1" x14ac:dyDescent="0.2">
      <c r="A72" s="145"/>
    </row>
    <row r="73" spans="1:3" hidden="1" x14ac:dyDescent="0.2">
      <c r="A73" s="125" t="s">
        <v>667</v>
      </c>
    </row>
    <row r="74" spans="1:3" outlineLevel="1" x14ac:dyDescent="0.2"/>
    <row r="75" spans="1:3" outlineLevel="1" x14ac:dyDescent="0.2"/>
    <row r="76" spans="1:3" outlineLevel="1" x14ac:dyDescent="0.2">
      <c r="C76" s="141" t="b">
        <v>1</v>
      </c>
    </row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x14ac:dyDescent="0.2">
      <c r="A94" s="145"/>
    </row>
    <row r="95" spans="1:1" hidden="1" x14ac:dyDescent="0.2">
      <c r="A95" s="125" t="s">
        <v>706</v>
      </c>
    </row>
    <row r="96" spans="1:1" outlineLevel="1" x14ac:dyDescent="0.2"/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x14ac:dyDescent="0.2">
      <c r="A116" s="145"/>
    </row>
    <row r="117" spans="1:1" hidden="1" x14ac:dyDescent="0.2">
      <c r="A117" s="125" t="s">
        <v>707</v>
      </c>
    </row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x14ac:dyDescent="0.2">
      <c r="A138" s="145"/>
    </row>
    <row r="139" spans="1:1" hidden="1" x14ac:dyDescent="0.2">
      <c r="A139" s="125" t="s">
        <v>708</v>
      </c>
    </row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outlineLevel="1" x14ac:dyDescent="0.2"/>
    <row r="157" spans="1:1" outlineLevel="1" x14ac:dyDescent="0.2"/>
    <row r="158" spans="1:1" outlineLevel="1" x14ac:dyDescent="0.2"/>
    <row r="159" spans="1:1" outlineLevel="1" x14ac:dyDescent="0.2"/>
    <row r="160" spans="1:1" x14ac:dyDescent="0.2">
      <c r="A160" s="145"/>
    </row>
    <row r="161" spans="1:1" hidden="1" x14ac:dyDescent="0.2">
      <c r="A161" s="125" t="s">
        <v>709</v>
      </c>
    </row>
    <row r="162" spans="1:1" outlineLevel="1" x14ac:dyDescent="0.2"/>
    <row r="163" spans="1:1" outlineLevel="1" x14ac:dyDescent="0.2"/>
    <row r="164" spans="1:1" outlineLevel="1" x14ac:dyDescent="0.2"/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x14ac:dyDescent="0.2">
      <c r="A182" s="145"/>
    </row>
    <row r="183" spans="1:1" hidden="1" x14ac:dyDescent="0.2">
      <c r="A183" s="125" t="s">
        <v>710</v>
      </c>
    </row>
    <row r="184" spans="1:1" hidden="1" outlineLevel="1" x14ac:dyDescent="0.2"/>
    <row r="185" spans="1:1" hidden="1" outlineLevel="1" x14ac:dyDescent="0.2">
      <c r="A185" s="154" t="s">
        <v>725</v>
      </c>
    </row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/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>
      <c r="A207" s="154" t="s">
        <v>711</v>
      </c>
    </row>
    <row r="208" spans="1:1" hidden="1" outlineLevel="1" x14ac:dyDescent="0.2"/>
    <row r="209" hidden="1" outlineLevel="1" x14ac:dyDescent="0.2"/>
    <row r="210" hidden="1" outlineLevel="1" x14ac:dyDescent="0.2"/>
    <row r="211" hidden="1" outlineLevel="1" x14ac:dyDescent="0.2"/>
    <row r="212" hidden="1" outlineLevel="1" x14ac:dyDescent="0.2"/>
    <row r="213" hidden="1" outlineLevel="1" x14ac:dyDescent="0.2"/>
    <row r="214" hidden="1" outlineLevel="1" x14ac:dyDescent="0.2"/>
    <row r="215" hidden="1" outlineLevel="1" x14ac:dyDescent="0.2"/>
    <row r="216" hidden="1" outlineLevel="1" x14ac:dyDescent="0.2"/>
    <row r="217" hidden="1" outlineLevel="1" x14ac:dyDescent="0.2"/>
    <row r="218" hidden="1" outlineLevel="1" x14ac:dyDescent="0.2"/>
    <row r="219" hidden="1" outlineLevel="1" x14ac:dyDescent="0.2"/>
    <row r="220" hidden="1" outlineLevel="1" x14ac:dyDescent="0.2"/>
    <row r="221" hidden="1" outlineLevel="1" x14ac:dyDescent="0.2"/>
    <row r="222" hidden="1" outlineLevel="1" x14ac:dyDescent="0.2"/>
    <row r="223" hidden="1" outlineLevel="1" x14ac:dyDescent="0.2"/>
    <row r="224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>
      <c r="A229" s="154" t="s">
        <v>712</v>
      </c>
    </row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/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>
      <c r="A251" s="154" t="s">
        <v>729</v>
      </c>
    </row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/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8" collapsed="1" x14ac:dyDescent="0.2">
      <c r="A273" s="145"/>
    </row>
    <row r="274" spans="1:8" hidden="1" x14ac:dyDescent="0.2">
      <c r="A274" s="125" t="s">
        <v>999</v>
      </c>
    </row>
    <row r="275" spans="1:8" ht="12" hidden="1" outlineLevel="1" thickBot="1" x14ac:dyDescent="0.25">
      <c r="A275" s="136" t="s">
        <v>714</v>
      </c>
      <c r="B275" s="136" t="s">
        <v>715</v>
      </c>
      <c r="C275" s="136" t="s">
        <v>716</v>
      </c>
      <c r="D275" s="136" t="s">
        <v>524</v>
      </c>
      <c r="E275" s="136" t="s">
        <v>717</v>
      </c>
      <c r="F275" s="136" t="s">
        <v>718</v>
      </c>
      <c r="G275" s="136" t="s">
        <v>719</v>
      </c>
      <c r="H275" s="136" t="s">
        <v>720</v>
      </c>
    </row>
    <row r="276" spans="1:8" hidden="1" outlineLevel="1" x14ac:dyDescent="0.2">
      <c r="A276" s="130">
        <v>1</v>
      </c>
      <c r="B276" s="129">
        <v>6.0739128685507477</v>
      </c>
      <c r="C276" s="129">
        <v>6.6194027673510423</v>
      </c>
      <c r="D276" s="129">
        <f t="shared" ref="D276:D307" si="4">B276 - C276</f>
        <v>-0.54548989880029453</v>
      </c>
      <c r="E276" s="121">
        <f t="shared" ref="E276:E307" si="5">D276 /3.2128905828675</f>
        <v>-0.16978166069802653</v>
      </c>
      <c r="F276" s="121">
        <f t="shared" ref="F276:F307" si="6">ABS(E276)</f>
        <v>0.16978166069802653</v>
      </c>
      <c r="G276" s="121">
        <v>2.4786159613851548E-2</v>
      </c>
      <c r="H276" s="121">
        <f>(F276^2/3)*(G276/(1-G276)^2)</f>
        <v>2.5042047178960722E-4</v>
      </c>
    </row>
    <row r="277" spans="1:8" hidden="1" outlineLevel="1" x14ac:dyDescent="0.2">
      <c r="A277" s="130">
        <v>2</v>
      </c>
      <c r="B277" s="129">
        <v>8.405979501872979</v>
      </c>
      <c r="C277" s="129">
        <v>12.474907327844278</v>
      </c>
      <c r="D277" s="129">
        <f t="shared" si="4"/>
        <v>-4.0689278259712989</v>
      </c>
      <c r="E277" s="121">
        <f t="shared" si="5"/>
        <v>-1.2664383429888817</v>
      </c>
      <c r="F277" s="121">
        <f t="shared" si="6"/>
        <v>1.2664383429888817</v>
      </c>
      <c r="G277" s="121">
        <v>0.19028491191735919</v>
      </c>
      <c r="H277" s="121">
        <f t="shared" ref="H277:H340" si="7">(F277^2/3)*(G277/(1-G277)^2)</f>
        <v>0.15516248867887775</v>
      </c>
    </row>
    <row r="278" spans="1:8" hidden="1" outlineLevel="1" x14ac:dyDescent="0.2">
      <c r="A278" s="130">
        <v>3</v>
      </c>
      <c r="B278" s="129">
        <v>4.2819173577627767</v>
      </c>
      <c r="C278" s="129">
        <v>5.3739868113299494</v>
      </c>
      <c r="D278" s="129">
        <f t="shared" si="4"/>
        <v>-1.0920694535671727</v>
      </c>
      <c r="E278" s="121">
        <f t="shared" si="5"/>
        <v>-0.3399024726800694</v>
      </c>
      <c r="F278" s="121">
        <f t="shared" si="6"/>
        <v>0.3399024726800694</v>
      </c>
      <c r="G278" s="121">
        <v>3.1886185672159437E-2</v>
      </c>
      <c r="H278" s="121">
        <f t="shared" si="7"/>
        <v>1.3101985947999637E-3</v>
      </c>
    </row>
    <row r="279" spans="1:8" hidden="1" outlineLevel="1" x14ac:dyDescent="0.2">
      <c r="A279" s="130">
        <v>4</v>
      </c>
      <c r="B279" s="129">
        <v>16.244587217549903</v>
      </c>
      <c r="C279" s="129">
        <v>11.125297350667744</v>
      </c>
      <c r="D279" s="129">
        <f t="shared" si="4"/>
        <v>5.1192898668821591</v>
      </c>
      <c r="E279" s="121">
        <f t="shared" si="5"/>
        <v>1.593359541772257</v>
      </c>
      <c r="F279" s="121">
        <f t="shared" si="6"/>
        <v>1.593359541772257</v>
      </c>
      <c r="G279" s="121">
        <v>7.3891261056245966E-2</v>
      </c>
      <c r="H279" s="121">
        <f t="shared" si="7"/>
        <v>7.2908041152681069E-2</v>
      </c>
    </row>
    <row r="280" spans="1:8" hidden="1" outlineLevel="1" x14ac:dyDescent="0.2">
      <c r="A280" s="130">
        <v>5</v>
      </c>
      <c r="B280" s="129">
        <v>3.0304767971825153</v>
      </c>
      <c r="C280" s="129">
        <v>4.0173861846205847</v>
      </c>
      <c r="D280" s="129">
        <f t="shared" si="4"/>
        <v>-0.98690938743806944</v>
      </c>
      <c r="E280" s="121">
        <f t="shared" si="5"/>
        <v>-0.30717180121249393</v>
      </c>
      <c r="F280" s="121">
        <f t="shared" si="6"/>
        <v>0.30717180121249393</v>
      </c>
      <c r="G280" s="121">
        <v>3.1052422879184194E-2</v>
      </c>
      <c r="H280" s="121">
        <f t="shared" si="7"/>
        <v>1.0402467405780478E-3</v>
      </c>
    </row>
    <row r="281" spans="1:8" hidden="1" outlineLevel="1" x14ac:dyDescent="0.2">
      <c r="A281" s="130">
        <v>6</v>
      </c>
      <c r="B281" s="129">
        <v>4.9626469266478219</v>
      </c>
      <c r="C281" s="129">
        <v>4.6852258704344845</v>
      </c>
      <c r="D281" s="129">
        <f t="shared" si="4"/>
        <v>0.27742105621333746</v>
      </c>
      <c r="E281" s="121">
        <f t="shared" si="5"/>
        <v>8.634625084734121E-2</v>
      </c>
      <c r="F281" s="121">
        <f t="shared" si="6"/>
        <v>8.634625084734121E-2</v>
      </c>
      <c r="G281" s="121">
        <v>3.7809579359861845E-2</v>
      </c>
      <c r="H281" s="121">
        <f t="shared" si="7"/>
        <v>1.0149520003790106E-4</v>
      </c>
    </row>
    <row r="282" spans="1:8" hidden="1" outlineLevel="1" x14ac:dyDescent="0.2">
      <c r="A282" s="130">
        <v>7</v>
      </c>
      <c r="B282" s="129">
        <v>5.0403782767313832</v>
      </c>
      <c r="C282" s="129">
        <v>9.7799280504226598</v>
      </c>
      <c r="D282" s="129">
        <f t="shared" si="4"/>
        <v>-4.7395497736912766</v>
      </c>
      <c r="E282" s="121">
        <f t="shared" si="5"/>
        <v>-1.4751668789981749</v>
      </c>
      <c r="F282" s="121">
        <f t="shared" si="6"/>
        <v>1.4751668789981749</v>
      </c>
      <c r="G282" s="121">
        <v>0.11968225459429452</v>
      </c>
      <c r="H282" s="121">
        <f t="shared" si="7"/>
        <v>0.11202421261667546</v>
      </c>
    </row>
    <row r="283" spans="1:8" hidden="1" outlineLevel="1" x14ac:dyDescent="0.2">
      <c r="A283" s="130">
        <v>8</v>
      </c>
      <c r="B283" s="129">
        <v>4.3851549979818829</v>
      </c>
      <c r="C283" s="129">
        <v>6.4997796162928232</v>
      </c>
      <c r="D283" s="129">
        <f t="shared" si="4"/>
        <v>-2.1146246183109403</v>
      </c>
      <c r="E283" s="121">
        <f t="shared" si="5"/>
        <v>-0.65816888679216745</v>
      </c>
      <c r="F283" s="121">
        <f t="shared" si="6"/>
        <v>0.65816888679216745</v>
      </c>
      <c r="G283" s="121">
        <v>2.7452087303276231E-2</v>
      </c>
      <c r="H283" s="121">
        <f t="shared" si="7"/>
        <v>4.1908952031662486E-3</v>
      </c>
    </row>
    <row r="284" spans="1:8" hidden="1" outlineLevel="1" x14ac:dyDescent="0.2">
      <c r="A284" s="130">
        <v>9</v>
      </c>
      <c r="B284" s="129">
        <v>6.8486821580377111</v>
      </c>
      <c r="C284" s="129">
        <v>4.8602371578240682</v>
      </c>
      <c r="D284" s="129">
        <f t="shared" si="4"/>
        <v>1.9884450002136429</v>
      </c>
      <c r="E284" s="121">
        <f t="shared" si="5"/>
        <v>0.6188959595502187</v>
      </c>
      <c r="F284" s="121">
        <f t="shared" si="6"/>
        <v>0.6188959595502187</v>
      </c>
      <c r="G284" s="121">
        <v>5.4950663515035678E-2</v>
      </c>
      <c r="H284" s="121">
        <f t="shared" si="7"/>
        <v>7.8555756964381468E-3</v>
      </c>
    </row>
    <row r="285" spans="1:8" hidden="1" outlineLevel="1" x14ac:dyDescent="0.2">
      <c r="A285" s="130">
        <v>10</v>
      </c>
      <c r="B285" s="129">
        <v>8.8228827508875813</v>
      </c>
      <c r="C285" s="129">
        <v>8.8626486120438415</v>
      </c>
      <c r="D285" s="129">
        <f t="shared" si="4"/>
        <v>-3.9765861156260129E-2</v>
      </c>
      <c r="E285" s="121">
        <f t="shared" si="5"/>
        <v>-1.2376973361093785E-2</v>
      </c>
      <c r="F285" s="121">
        <f t="shared" si="6"/>
        <v>1.2376973361093785E-2</v>
      </c>
      <c r="G285" s="121">
        <v>2.2705137694283499E-2</v>
      </c>
      <c r="H285" s="121">
        <f t="shared" si="7"/>
        <v>1.2138934453709034E-6</v>
      </c>
    </row>
    <row r="286" spans="1:8" hidden="1" outlineLevel="1" x14ac:dyDescent="0.2">
      <c r="A286" s="130">
        <v>11</v>
      </c>
      <c r="B286" s="129">
        <v>6.1711440295976496</v>
      </c>
      <c r="C286" s="129">
        <v>7.38697975603574</v>
      </c>
      <c r="D286" s="129">
        <f t="shared" si="4"/>
        <v>-1.2158357264380903</v>
      </c>
      <c r="E286" s="121">
        <f t="shared" si="5"/>
        <v>-0.37842425537970198</v>
      </c>
      <c r="F286" s="121">
        <f t="shared" si="6"/>
        <v>0.37842425537970198</v>
      </c>
      <c r="G286" s="121">
        <v>4.9810571643890328E-2</v>
      </c>
      <c r="H286" s="121">
        <f t="shared" si="7"/>
        <v>2.6335272275089419E-3</v>
      </c>
    </row>
    <row r="287" spans="1:8" hidden="1" outlineLevel="1" x14ac:dyDescent="0.2">
      <c r="A287" s="130">
        <v>12</v>
      </c>
      <c r="B287" s="129">
        <v>7.5790309498922568</v>
      </c>
      <c r="C287" s="129">
        <v>5.6806257451687481</v>
      </c>
      <c r="D287" s="129">
        <f t="shared" si="4"/>
        <v>1.8984052047235087</v>
      </c>
      <c r="E287" s="121">
        <f t="shared" si="5"/>
        <v>0.59087141493289974</v>
      </c>
      <c r="F287" s="121">
        <f t="shared" si="6"/>
        <v>0.59087141493289974</v>
      </c>
      <c r="G287" s="121">
        <v>3.2555471023535523E-2</v>
      </c>
      <c r="H287" s="121">
        <f t="shared" si="7"/>
        <v>4.0479630830403974E-3</v>
      </c>
    </row>
    <row r="288" spans="1:8" hidden="1" outlineLevel="1" x14ac:dyDescent="0.2">
      <c r="A288" s="130">
        <v>13</v>
      </c>
      <c r="B288" s="129">
        <v>13.781501875059311</v>
      </c>
      <c r="C288" s="129">
        <v>9.2211072129244087</v>
      </c>
      <c r="D288" s="129">
        <f t="shared" si="4"/>
        <v>4.5603946621349021</v>
      </c>
      <c r="E288" s="121">
        <f t="shared" si="5"/>
        <v>1.4194055304755373</v>
      </c>
      <c r="F288" s="121">
        <f t="shared" si="6"/>
        <v>1.4194055304755373</v>
      </c>
      <c r="G288" s="121">
        <v>2.2182197712993984E-2</v>
      </c>
      <c r="H288" s="121">
        <f t="shared" si="7"/>
        <v>1.5580465306955499E-2</v>
      </c>
    </row>
    <row r="289" spans="1:8" hidden="1" outlineLevel="1" x14ac:dyDescent="0.2">
      <c r="A289" s="130">
        <v>14</v>
      </c>
      <c r="B289" s="129">
        <v>14.998912459019817</v>
      </c>
      <c r="C289" s="129">
        <v>6.8218485653310275</v>
      </c>
      <c r="D289" s="129">
        <f t="shared" si="4"/>
        <v>8.1770638936887892</v>
      </c>
      <c r="E289" s="121">
        <f t="shared" si="5"/>
        <v>2.5450801024138121</v>
      </c>
      <c r="F289" s="121">
        <f t="shared" si="6"/>
        <v>2.5450801024138121</v>
      </c>
      <c r="G289" s="121">
        <v>1.6627518420376033E-2</v>
      </c>
      <c r="H289" s="121">
        <f t="shared" si="7"/>
        <v>3.7125558206147873E-2</v>
      </c>
    </row>
    <row r="290" spans="1:8" hidden="1" outlineLevel="1" x14ac:dyDescent="0.2">
      <c r="A290" s="130">
        <v>15</v>
      </c>
      <c r="B290" s="129">
        <v>6.4165872222518496</v>
      </c>
      <c r="C290" s="129">
        <v>11.252204087799964</v>
      </c>
      <c r="D290" s="129">
        <f t="shared" si="4"/>
        <v>-4.835616865548114</v>
      </c>
      <c r="E290" s="121">
        <f t="shared" si="5"/>
        <v>-1.5050673967341688</v>
      </c>
      <c r="F290" s="121">
        <f t="shared" si="6"/>
        <v>1.5050673967341688</v>
      </c>
      <c r="G290" s="121">
        <v>6.5175890128885722E-2</v>
      </c>
      <c r="H290" s="121">
        <f t="shared" si="7"/>
        <v>5.6314184992181507E-2</v>
      </c>
    </row>
    <row r="291" spans="1:8" hidden="1" outlineLevel="1" x14ac:dyDescent="0.2">
      <c r="A291" s="130">
        <v>16</v>
      </c>
      <c r="B291" s="129">
        <v>3.9623645009432589</v>
      </c>
      <c r="C291" s="129">
        <v>3.5406200745035323</v>
      </c>
      <c r="D291" s="129">
        <f t="shared" si="4"/>
        <v>0.42174442643972654</v>
      </c>
      <c r="E291" s="121">
        <f t="shared" si="5"/>
        <v>0.1312663520782959</v>
      </c>
      <c r="F291" s="121">
        <f t="shared" si="6"/>
        <v>0.1312663520782959</v>
      </c>
      <c r="G291" s="121">
        <v>3.4072585761001459E-2</v>
      </c>
      <c r="H291" s="121">
        <f t="shared" si="7"/>
        <v>2.0974986356763555E-4</v>
      </c>
    </row>
    <row r="292" spans="1:8" hidden="1" outlineLevel="1" x14ac:dyDescent="0.2">
      <c r="A292" s="130">
        <v>17</v>
      </c>
      <c r="B292" s="129">
        <v>5.4928569017809679</v>
      </c>
      <c r="C292" s="129">
        <v>7.6268100285001461</v>
      </c>
      <c r="D292" s="129">
        <f t="shared" si="4"/>
        <v>-2.1339531267191783</v>
      </c>
      <c r="E292" s="121">
        <f t="shared" si="5"/>
        <v>-0.66418481167653964</v>
      </c>
      <c r="F292" s="121">
        <f t="shared" si="6"/>
        <v>0.66418481167653964</v>
      </c>
      <c r="G292" s="121">
        <v>4.9675859442752712E-2</v>
      </c>
      <c r="H292" s="121">
        <f t="shared" si="7"/>
        <v>8.0883231092753818E-3</v>
      </c>
    </row>
    <row r="293" spans="1:8" hidden="1" outlineLevel="1" x14ac:dyDescent="0.2">
      <c r="A293" s="130">
        <v>18</v>
      </c>
      <c r="B293" s="129">
        <v>8.6072936991121516</v>
      </c>
      <c r="C293" s="129">
        <v>5.6174214605923645</v>
      </c>
      <c r="D293" s="129">
        <f t="shared" si="4"/>
        <v>2.9898722385197871</v>
      </c>
      <c r="E293" s="121">
        <f t="shared" si="5"/>
        <v>0.93058638674564842</v>
      </c>
      <c r="F293" s="121">
        <f t="shared" si="6"/>
        <v>0.93058638674564842</v>
      </c>
      <c r="G293" s="121">
        <v>1.2822373518290957E-2</v>
      </c>
      <c r="H293" s="121">
        <f t="shared" si="7"/>
        <v>3.7981311025126019E-3</v>
      </c>
    </row>
    <row r="294" spans="1:8" hidden="1" outlineLevel="1" x14ac:dyDescent="0.2">
      <c r="A294" s="130">
        <v>19</v>
      </c>
      <c r="B294" s="129">
        <v>8.6317822551499823</v>
      </c>
      <c r="C294" s="129">
        <v>8.4945377664371549</v>
      </c>
      <c r="D294" s="129">
        <f t="shared" si="4"/>
        <v>0.13724448871282746</v>
      </c>
      <c r="E294" s="121">
        <f t="shared" si="5"/>
        <v>4.2716826226412284E-2</v>
      </c>
      <c r="F294" s="121">
        <f t="shared" si="6"/>
        <v>4.2716826226412284E-2</v>
      </c>
      <c r="G294" s="121">
        <v>1.1592964628949223E-2</v>
      </c>
      <c r="H294" s="121">
        <f t="shared" si="7"/>
        <v>7.2177121196313055E-6</v>
      </c>
    </row>
    <row r="295" spans="1:8" hidden="1" outlineLevel="1" x14ac:dyDescent="0.2">
      <c r="A295" s="130">
        <v>20</v>
      </c>
      <c r="B295" s="129">
        <v>8.4314404888257499</v>
      </c>
      <c r="C295" s="129">
        <v>6.3199770937230539</v>
      </c>
      <c r="D295" s="129">
        <f t="shared" si="4"/>
        <v>2.111463395102696</v>
      </c>
      <c r="E295" s="121">
        <f t="shared" si="5"/>
        <v>0.65718496806642512</v>
      </c>
      <c r="F295" s="121">
        <f t="shared" si="6"/>
        <v>0.65718496806642512</v>
      </c>
      <c r="G295" s="121">
        <v>1.2844422478557896E-2</v>
      </c>
      <c r="H295" s="121">
        <f t="shared" si="7"/>
        <v>1.8975680623752197E-3</v>
      </c>
    </row>
    <row r="296" spans="1:8" hidden="1" outlineLevel="1" x14ac:dyDescent="0.2">
      <c r="A296" s="130">
        <v>21</v>
      </c>
      <c r="B296" s="129">
        <v>7.494461652207109</v>
      </c>
      <c r="C296" s="129">
        <v>7.2481197156332708</v>
      </c>
      <c r="D296" s="129">
        <f t="shared" si="4"/>
        <v>0.24634193657383818</v>
      </c>
      <c r="E296" s="121">
        <f t="shared" si="5"/>
        <v>7.6672992814457566E-2</v>
      </c>
      <c r="F296" s="121">
        <f t="shared" si="6"/>
        <v>7.6672992814457566E-2</v>
      </c>
      <c r="G296" s="121">
        <v>3.1211651313574271E-2</v>
      </c>
      <c r="H296" s="121">
        <f t="shared" si="7"/>
        <v>6.5166216796197984E-5</v>
      </c>
    </row>
    <row r="297" spans="1:8" hidden="1" outlineLevel="1" x14ac:dyDescent="0.2">
      <c r="A297" s="130">
        <v>22</v>
      </c>
      <c r="B297" s="129">
        <v>14.87319186873027</v>
      </c>
      <c r="C297" s="129">
        <v>7.4663797010275328</v>
      </c>
      <c r="D297" s="129">
        <f t="shared" si="4"/>
        <v>7.4068121677027374</v>
      </c>
      <c r="E297" s="121">
        <f t="shared" si="5"/>
        <v>2.3053421760451513</v>
      </c>
      <c r="F297" s="121">
        <f t="shared" si="6"/>
        <v>2.3053421760451513</v>
      </c>
      <c r="G297" s="121">
        <v>3.0886679803593553E-2</v>
      </c>
      <c r="H297" s="121">
        <f t="shared" si="7"/>
        <v>5.8260155152884775E-2</v>
      </c>
    </row>
    <row r="298" spans="1:8" hidden="1" outlineLevel="1" x14ac:dyDescent="0.2">
      <c r="A298" s="130">
        <v>23</v>
      </c>
      <c r="B298" s="129">
        <v>13.80264657246844</v>
      </c>
      <c r="C298" s="129">
        <v>6.3935959943470673</v>
      </c>
      <c r="D298" s="129">
        <f t="shared" si="4"/>
        <v>7.4090505781213727</v>
      </c>
      <c r="E298" s="121">
        <f t="shared" si="5"/>
        <v>2.306038872792489</v>
      </c>
      <c r="F298" s="121">
        <f t="shared" si="6"/>
        <v>2.306038872792489</v>
      </c>
      <c r="G298" s="121">
        <v>4.5087303028947645E-2</v>
      </c>
      <c r="H298" s="121">
        <f t="shared" si="7"/>
        <v>8.764737530401312E-2</v>
      </c>
    </row>
    <row r="299" spans="1:8" hidden="1" outlineLevel="1" x14ac:dyDescent="0.2">
      <c r="A299" s="130">
        <v>24</v>
      </c>
      <c r="B299" s="129">
        <v>3.3505499743254004</v>
      </c>
      <c r="C299" s="129">
        <v>3.9407090362037418</v>
      </c>
      <c r="D299" s="129">
        <f t="shared" si="4"/>
        <v>-0.59015906187834144</v>
      </c>
      <c r="E299" s="121">
        <f t="shared" si="5"/>
        <v>-0.18368476817272295</v>
      </c>
      <c r="F299" s="121">
        <f t="shared" si="6"/>
        <v>0.18368476817272295</v>
      </c>
      <c r="G299" s="121">
        <v>2.9839761261670282E-2</v>
      </c>
      <c r="H299" s="121">
        <f t="shared" si="7"/>
        <v>3.5656066867568867E-4</v>
      </c>
    </row>
    <row r="300" spans="1:8" hidden="1" outlineLevel="1" x14ac:dyDescent="0.2">
      <c r="A300" s="130">
        <v>25</v>
      </c>
      <c r="B300" s="129">
        <v>9.6667303011646322</v>
      </c>
      <c r="C300" s="129">
        <v>5.9159466464290382</v>
      </c>
      <c r="D300" s="129">
        <f t="shared" si="4"/>
        <v>3.7507836547355939</v>
      </c>
      <c r="E300" s="121">
        <f t="shared" si="5"/>
        <v>1.1674171771476964</v>
      </c>
      <c r="F300" s="121">
        <f t="shared" si="6"/>
        <v>1.1674171771476964</v>
      </c>
      <c r="G300" s="121">
        <v>2.7392780094929826E-2</v>
      </c>
      <c r="H300" s="121">
        <f t="shared" si="7"/>
        <v>1.3155035863197561E-2</v>
      </c>
    </row>
    <row r="301" spans="1:8" hidden="1" outlineLevel="1" x14ac:dyDescent="0.2">
      <c r="A301" s="130">
        <v>26</v>
      </c>
      <c r="B301" s="129">
        <v>5.397203530724207</v>
      </c>
      <c r="C301" s="129">
        <v>6.1941053267030224</v>
      </c>
      <c r="D301" s="129">
        <f t="shared" si="4"/>
        <v>-0.79690179597881539</v>
      </c>
      <c r="E301" s="121">
        <f t="shared" si="5"/>
        <v>-0.24803265950861661</v>
      </c>
      <c r="F301" s="121">
        <f t="shared" si="6"/>
        <v>0.24803265950861661</v>
      </c>
      <c r="G301" s="121">
        <v>3.3081562718335046E-2</v>
      </c>
      <c r="H301" s="121">
        <f t="shared" si="7"/>
        <v>7.2560926433427474E-4</v>
      </c>
    </row>
    <row r="302" spans="1:8" hidden="1" outlineLevel="1" x14ac:dyDescent="0.2">
      <c r="A302" s="130">
        <v>27</v>
      </c>
      <c r="B302" s="129">
        <v>12.341002906740716</v>
      </c>
      <c r="C302" s="129">
        <v>9.469063851676264</v>
      </c>
      <c r="D302" s="129">
        <f t="shared" si="4"/>
        <v>2.8719390550644519</v>
      </c>
      <c r="E302" s="121">
        <f t="shared" si="5"/>
        <v>0.89388013098823016</v>
      </c>
      <c r="F302" s="121">
        <f t="shared" si="6"/>
        <v>0.89388013098823016</v>
      </c>
      <c r="G302" s="121">
        <v>4.8612265393175196E-2</v>
      </c>
      <c r="H302" s="121">
        <f t="shared" si="7"/>
        <v>1.4304348326587231E-2</v>
      </c>
    </row>
    <row r="303" spans="1:8" hidden="1" outlineLevel="1" x14ac:dyDescent="0.2">
      <c r="A303" s="130">
        <v>28</v>
      </c>
      <c r="B303" s="129">
        <v>9.7835447500662127</v>
      </c>
      <c r="C303" s="129">
        <v>7.5760158757110849</v>
      </c>
      <c r="D303" s="129">
        <f t="shared" si="4"/>
        <v>2.2075288743551278</v>
      </c>
      <c r="E303" s="121">
        <f t="shared" si="5"/>
        <v>0.68708498388541817</v>
      </c>
      <c r="F303" s="121">
        <f t="shared" si="6"/>
        <v>0.68708498388541817</v>
      </c>
      <c r="G303" s="121">
        <v>1.5545662346341738E-2</v>
      </c>
      <c r="H303" s="121">
        <f t="shared" si="7"/>
        <v>2.5241649765667291E-3</v>
      </c>
    </row>
    <row r="304" spans="1:8" hidden="1" outlineLevel="1" x14ac:dyDescent="0.2">
      <c r="A304" s="130">
        <v>29</v>
      </c>
      <c r="B304" s="129">
        <v>11.057836911899347</v>
      </c>
      <c r="C304" s="129">
        <v>9.1417903034907333</v>
      </c>
      <c r="D304" s="129">
        <f t="shared" si="4"/>
        <v>1.9160466084086138</v>
      </c>
      <c r="E304" s="121">
        <f t="shared" si="5"/>
        <v>0.59636223487528328</v>
      </c>
      <c r="F304" s="121">
        <f t="shared" si="6"/>
        <v>0.59636223487528328</v>
      </c>
      <c r="G304" s="121">
        <v>1.4647701997272715E-2</v>
      </c>
      <c r="H304" s="121">
        <f t="shared" si="7"/>
        <v>1.7884855710386869E-3</v>
      </c>
    </row>
    <row r="305" spans="1:8" hidden="1" outlineLevel="1" x14ac:dyDescent="0.2">
      <c r="A305" s="130">
        <v>30</v>
      </c>
      <c r="B305" s="129">
        <v>17.244657073674794</v>
      </c>
      <c r="C305" s="129">
        <v>9.7349236013301272</v>
      </c>
      <c r="D305" s="129">
        <f t="shared" si="4"/>
        <v>7.5097334723446671</v>
      </c>
      <c r="E305" s="121">
        <f t="shared" si="5"/>
        <v>2.3373760414966394</v>
      </c>
      <c r="F305" s="121">
        <f t="shared" si="6"/>
        <v>2.3373760414966394</v>
      </c>
      <c r="G305" s="121">
        <v>3.0234878031626056E-2</v>
      </c>
      <c r="H305" s="121">
        <f t="shared" si="7"/>
        <v>5.8547859451312419E-2</v>
      </c>
    </row>
    <row r="306" spans="1:8" hidden="1" outlineLevel="1" x14ac:dyDescent="0.2">
      <c r="A306" s="130">
        <v>31</v>
      </c>
      <c r="B306" s="129">
        <v>6.7995780656109917</v>
      </c>
      <c r="C306" s="129">
        <v>5.9586245589406381</v>
      </c>
      <c r="D306" s="129">
        <f t="shared" si="4"/>
        <v>0.84095350667035351</v>
      </c>
      <c r="E306" s="121">
        <f t="shared" si="5"/>
        <v>0.26174358727143576</v>
      </c>
      <c r="F306" s="121">
        <f t="shared" si="6"/>
        <v>0.26174358727143576</v>
      </c>
      <c r="G306" s="121">
        <v>1.9033186800118968E-2</v>
      </c>
      <c r="H306" s="121">
        <f t="shared" si="7"/>
        <v>4.5168297936451333E-4</v>
      </c>
    </row>
    <row r="307" spans="1:8" hidden="1" outlineLevel="1" x14ac:dyDescent="0.2">
      <c r="A307" s="130">
        <v>32</v>
      </c>
      <c r="B307" s="129">
        <v>8.4313421144344218</v>
      </c>
      <c r="C307" s="129">
        <v>8.0750391917037376</v>
      </c>
      <c r="D307" s="129">
        <f t="shared" si="4"/>
        <v>0.3563029227306842</v>
      </c>
      <c r="E307" s="121">
        <f t="shared" si="5"/>
        <v>0.11089793241968558</v>
      </c>
      <c r="F307" s="121">
        <f t="shared" si="6"/>
        <v>0.11089793241968558</v>
      </c>
      <c r="G307" s="121">
        <v>1.1698787614881061E-2</v>
      </c>
      <c r="H307" s="121">
        <f t="shared" si="7"/>
        <v>4.9100718147900374E-5</v>
      </c>
    </row>
    <row r="308" spans="1:8" hidden="1" outlineLevel="1" x14ac:dyDescent="0.2">
      <c r="A308" s="130">
        <v>33</v>
      </c>
      <c r="B308" s="129">
        <v>7.7263998579922211</v>
      </c>
      <c r="C308" s="129">
        <v>8.8886053489818071</v>
      </c>
      <c r="D308" s="129">
        <f t="shared" ref="D308:D339" si="8">B308 - C308</f>
        <v>-1.162205490989586</v>
      </c>
      <c r="E308" s="121">
        <f t="shared" ref="E308:E339" si="9">D308 /3.2128905828675</f>
        <v>-0.36173204813975318</v>
      </c>
      <c r="F308" s="121">
        <f t="shared" ref="F308:F339" si="10">ABS(E308)</f>
        <v>0.36173204813975318</v>
      </c>
      <c r="G308" s="121">
        <v>3.4512030273963851E-2</v>
      </c>
      <c r="H308" s="121">
        <f t="shared" si="7"/>
        <v>1.6148399883823029E-3</v>
      </c>
    </row>
    <row r="309" spans="1:8" hidden="1" outlineLevel="1" x14ac:dyDescent="0.2">
      <c r="A309" s="130">
        <v>34</v>
      </c>
      <c r="B309" s="129">
        <v>3.7845551496307817</v>
      </c>
      <c r="C309" s="129">
        <v>3.5727464822277546</v>
      </c>
      <c r="D309" s="129">
        <f t="shared" si="8"/>
        <v>0.21180866740302706</v>
      </c>
      <c r="E309" s="121">
        <f t="shared" si="9"/>
        <v>6.5924643849523235E-2</v>
      </c>
      <c r="F309" s="121">
        <f t="shared" si="10"/>
        <v>6.5924643849523235E-2</v>
      </c>
      <c r="G309" s="121">
        <v>4.4476189575207818E-2</v>
      </c>
      <c r="H309" s="121">
        <f t="shared" si="7"/>
        <v>7.0569798161034209E-5</v>
      </c>
    </row>
    <row r="310" spans="1:8" hidden="1" outlineLevel="1" x14ac:dyDescent="0.2">
      <c r="A310" s="130">
        <v>35</v>
      </c>
      <c r="B310" s="129">
        <v>10.734431432785303</v>
      </c>
      <c r="C310" s="129">
        <v>8.4245455362400214</v>
      </c>
      <c r="D310" s="129">
        <f t="shared" si="8"/>
        <v>2.309885896545282</v>
      </c>
      <c r="E310" s="121">
        <f t="shared" si="9"/>
        <v>0.71894321856541799</v>
      </c>
      <c r="F310" s="121">
        <f t="shared" si="10"/>
        <v>0.71894321856541799</v>
      </c>
      <c r="G310" s="121">
        <v>1.7451554596094987E-2</v>
      </c>
      <c r="H310" s="121">
        <f t="shared" si="7"/>
        <v>3.1145413635651317E-3</v>
      </c>
    </row>
    <row r="311" spans="1:8" hidden="1" outlineLevel="1" x14ac:dyDescent="0.2">
      <c r="A311" s="130">
        <v>36</v>
      </c>
      <c r="B311" s="129">
        <v>8.8058083841738704</v>
      </c>
      <c r="C311" s="129">
        <v>9.6774085409685409</v>
      </c>
      <c r="D311" s="129">
        <f t="shared" si="8"/>
        <v>-0.87160015679467051</v>
      </c>
      <c r="E311" s="121">
        <f t="shared" si="9"/>
        <v>-0.27128224080907504</v>
      </c>
      <c r="F311" s="121">
        <f t="shared" si="10"/>
        <v>0.27128224080907504</v>
      </c>
      <c r="G311" s="121">
        <v>3.1048251676775412E-2</v>
      </c>
      <c r="H311" s="121">
        <f t="shared" si="7"/>
        <v>8.1124927602465029E-4</v>
      </c>
    </row>
    <row r="312" spans="1:8" hidden="1" outlineLevel="1" x14ac:dyDescent="0.2">
      <c r="A312" s="130">
        <v>37</v>
      </c>
      <c r="B312" s="129">
        <v>11.578912315589761</v>
      </c>
      <c r="C312" s="129">
        <v>7.9562737992005985</v>
      </c>
      <c r="D312" s="129">
        <f t="shared" si="8"/>
        <v>3.6226385163891628</v>
      </c>
      <c r="E312" s="121">
        <f t="shared" si="9"/>
        <v>1.1275324891879648</v>
      </c>
      <c r="F312" s="121">
        <f t="shared" si="10"/>
        <v>1.1275324891879648</v>
      </c>
      <c r="G312" s="121">
        <v>3.5155605487080271E-2</v>
      </c>
      <c r="H312" s="121">
        <f t="shared" si="7"/>
        <v>1.6003570992166011E-2</v>
      </c>
    </row>
    <row r="313" spans="1:8" hidden="1" outlineLevel="1" x14ac:dyDescent="0.2">
      <c r="A313" s="130">
        <v>38</v>
      </c>
      <c r="B313" s="129">
        <v>3.6876907194425934</v>
      </c>
      <c r="C313" s="129">
        <v>5.3615476309042114</v>
      </c>
      <c r="D313" s="129">
        <f t="shared" si="8"/>
        <v>-1.673856911461618</v>
      </c>
      <c r="E313" s="121">
        <f t="shared" si="9"/>
        <v>-0.52098161088564154</v>
      </c>
      <c r="F313" s="121">
        <f t="shared" si="10"/>
        <v>0.52098161088564154</v>
      </c>
      <c r="G313" s="121">
        <v>3.4241212392361421E-2</v>
      </c>
      <c r="H313" s="121">
        <f t="shared" si="7"/>
        <v>3.321508209554186E-3</v>
      </c>
    </row>
    <row r="314" spans="1:8" hidden="1" outlineLevel="1" x14ac:dyDescent="0.2">
      <c r="A314" s="130">
        <v>39</v>
      </c>
      <c r="B314" s="129">
        <v>8.0903977346864426</v>
      </c>
      <c r="C314" s="129">
        <v>9.9371221751472696</v>
      </c>
      <c r="D314" s="129">
        <f t="shared" si="8"/>
        <v>-1.846724440460827</v>
      </c>
      <c r="E314" s="121">
        <f t="shared" si="9"/>
        <v>-0.57478597320068969</v>
      </c>
      <c r="F314" s="121">
        <f t="shared" si="10"/>
        <v>0.57478597320068969</v>
      </c>
      <c r="G314" s="121">
        <v>2.4078653381524928E-2</v>
      </c>
      <c r="H314" s="121">
        <f t="shared" si="7"/>
        <v>2.7841563973863316E-3</v>
      </c>
    </row>
    <row r="315" spans="1:8" hidden="1" outlineLevel="1" x14ac:dyDescent="0.2">
      <c r="A315" s="130">
        <v>40</v>
      </c>
      <c r="B315" s="129">
        <v>6.6975160973945673</v>
      </c>
      <c r="C315" s="129">
        <v>8.0188637511262879</v>
      </c>
      <c r="D315" s="129">
        <f t="shared" si="8"/>
        <v>-1.3213476537317206</v>
      </c>
      <c r="E315" s="121">
        <f t="shared" si="9"/>
        <v>-0.41126444229931414</v>
      </c>
      <c r="F315" s="121">
        <f t="shared" si="10"/>
        <v>0.41126444229931414</v>
      </c>
      <c r="G315" s="121">
        <v>2.6478231219589005E-2</v>
      </c>
      <c r="H315" s="121">
        <f t="shared" si="7"/>
        <v>1.5751383513098241E-3</v>
      </c>
    </row>
    <row r="316" spans="1:8" hidden="1" outlineLevel="1" x14ac:dyDescent="0.2">
      <c r="A316" s="130">
        <v>41</v>
      </c>
      <c r="B316" s="129">
        <v>3.5961818133555128</v>
      </c>
      <c r="C316" s="129">
        <v>4.507379513412916</v>
      </c>
      <c r="D316" s="129">
        <f t="shared" si="8"/>
        <v>-0.91119770005740319</v>
      </c>
      <c r="E316" s="121">
        <f t="shared" si="9"/>
        <v>-0.28360682586462704</v>
      </c>
      <c r="F316" s="121">
        <f t="shared" si="10"/>
        <v>0.28360682586462704</v>
      </c>
      <c r="G316" s="121">
        <v>4.0518207789827641E-2</v>
      </c>
      <c r="H316" s="121">
        <f t="shared" si="7"/>
        <v>1.1800186077172896E-3</v>
      </c>
    </row>
    <row r="317" spans="1:8" hidden="1" outlineLevel="1" x14ac:dyDescent="0.2">
      <c r="A317" s="130">
        <v>42</v>
      </c>
      <c r="B317" s="129">
        <v>4.5666477547702611</v>
      </c>
      <c r="C317" s="129">
        <v>5.2391705340597206</v>
      </c>
      <c r="D317" s="129">
        <f t="shared" si="8"/>
        <v>-0.67252277928945947</v>
      </c>
      <c r="E317" s="121">
        <f t="shared" si="9"/>
        <v>-0.20932016262104822</v>
      </c>
      <c r="F317" s="121">
        <f t="shared" si="10"/>
        <v>0.20932016262104822</v>
      </c>
      <c r="G317" s="121">
        <v>1.5510423233921027E-2</v>
      </c>
      <c r="H317" s="121">
        <f t="shared" si="7"/>
        <v>2.3372344335033946E-4</v>
      </c>
    </row>
    <row r="318" spans="1:8" hidden="1" outlineLevel="1" x14ac:dyDescent="0.2">
      <c r="A318" s="130">
        <v>43</v>
      </c>
      <c r="B318" s="129">
        <v>4.2973055477195112</v>
      </c>
      <c r="C318" s="129">
        <v>3.4972570331158495</v>
      </c>
      <c r="D318" s="129">
        <f t="shared" si="8"/>
        <v>0.80004851460366178</v>
      </c>
      <c r="E318" s="121">
        <f t="shared" si="9"/>
        <v>0.2490120637378257</v>
      </c>
      <c r="F318" s="121">
        <f t="shared" si="10"/>
        <v>0.2490120637378257</v>
      </c>
      <c r="G318" s="121">
        <v>3.6126872889677274E-2</v>
      </c>
      <c r="H318" s="121">
        <f t="shared" si="7"/>
        <v>8.0372994064949058E-4</v>
      </c>
    </row>
    <row r="319" spans="1:8" hidden="1" outlineLevel="1" x14ac:dyDescent="0.2">
      <c r="A319" s="130">
        <v>44</v>
      </c>
      <c r="B319" s="129">
        <v>3.553216316167136</v>
      </c>
      <c r="C319" s="129">
        <v>4.4736289911668514</v>
      </c>
      <c r="D319" s="129">
        <f t="shared" si="8"/>
        <v>-0.92041267499971546</v>
      </c>
      <c r="E319" s="121">
        <f t="shared" si="9"/>
        <v>-0.28647495184173022</v>
      </c>
      <c r="F319" s="121">
        <f t="shared" si="10"/>
        <v>0.28647495184173022</v>
      </c>
      <c r="G319" s="121">
        <v>3.3597796573405281E-2</v>
      </c>
      <c r="H319" s="121">
        <f t="shared" si="7"/>
        <v>9.8411766774547291E-4</v>
      </c>
    </row>
    <row r="320" spans="1:8" hidden="1" outlineLevel="1" x14ac:dyDescent="0.2">
      <c r="A320" s="130">
        <v>45</v>
      </c>
      <c r="B320" s="129">
        <v>14.861419475569958</v>
      </c>
      <c r="C320" s="129">
        <v>8.0759355962937089</v>
      </c>
      <c r="D320" s="129">
        <f t="shared" si="8"/>
        <v>6.7854838792762493</v>
      </c>
      <c r="E320" s="121">
        <f t="shared" si="9"/>
        <v>2.1119561044062123</v>
      </c>
      <c r="F320" s="121">
        <f t="shared" si="10"/>
        <v>2.1119561044062123</v>
      </c>
      <c r="G320" s="121">
        <v>1.5434220601000491E-2</v>
      </c>
      <c r="H320" s="121">
        <f t="shared" si="7"/>
        <v>2.3672479528940523E-2</v>
      </c>
    </row>
    <row r="321" spans="1:8" hidden="1" outlineLevel="1" x14ac:dyDescent="0.2">
      <c r="A321" s="130">
        <v>46</v>
      </c>
      <c r="B321" s="129">
        <v>16.751270540623491</v>
      </c>
      <c r="C321" s="129">
        <v>12.395543942425405</v>
      </c>
      <c r="D321" s="129">
        <f t="shared" si="8"/>
        <v>4.3557265981980855</v>
      </c>
      <c r="E321" s="121">
        <f t="shared" si="9"/>
        <v>1.3557033723540646</v>
      </c>
      <c r="F321" s="121">
        <f t="shared" si="10"/>
        <v>1.3557033723540646</v>
      </c>
      <c r="G321" s="121">
        <v>8.1131628251095336E-2</v>
      </c>
      <c r="H321" s="121">
        <f t="shared" si="7"/>
        <v>5.8869681216131141E-2</v>
      </c>
    </row>
    <row r="322" spans="1:8" hidden="1" outlineLevel="1" x14ac:dyDescent="0.2">
      <c r="A322" s="130">
        <v>47</v>
      </c>
      <c r="B322" s="129">
        <v>8.482147237151251</v>
      </c>
      <c r="C322" s="129">
        <v>5.9832111928346974</v>
      </c>
      <c r="D322" s="129">
        <f t="shared" si="8"/>
        <v>2.4989360443165536</v>
      </c>
      <c r="E322" s="121">
        <f t="shared" si="9"/>
        <v>0.77778435955520686</v>
      </c>
      <c r="F322" s="121">
        <f t="shared" si="10"/>
        <v>0.77778435955520686</v>
      </c>
      <c r="G322" s="121">
        <v>1.610027319259788E-2</v>
      </c>
      <c r="H322" s="121">
        <f t="shared" si="7"/>
        <v>3.3537348356812349E-3</v>
      </c>
    </row>
    <row r="323" spans="1:8" hidden="1" outlineLevel="1" x14ac:dyDescent="0.2">
      <c r="A323" s="130">
        <v>48</v>
      </c>
      <c r="B323" s="129">
        <v>4.0279244294026775</v>
      </c>
      <c r="C323" s="129">
        <v>5.553003042477763</v>
      </c>
      <c r="D323" s="129">
        <f t="shared" si="8"/>
        <v>-1.5250786130750855</v>
      </c>
      <c r="E323" s="121">
        <f t="shared" si="9"/>
        <v>-0.47467493017267809</v>
      </c>
      <c r="F323" s="121">
        <f t="shared" si="10"/>
        <v>0.47467493017267809</v>
      </c>
      <c r="G323" s="121">
        <v>2.1942873322159863E-2</v>
      </c>
      <c r="H323" s="121">
        <f t="shared" si="7"/>
        <v>1.7228060478104775E-3</v>
      </c>
    </row>
    <row r="324" spans="1:8" hidden="1" outlineLevel="1" x14ac:dyDescent="0.2">
      <c r="A324" s="130">
        <v>49</v>
      </c>
      <c r="B324" s="129">
        <v>9.1242249141037206</v>
      </c>
      <c r="C324" s="129">
        <v>10.534855993432519</v>
      </c>
      <c r="D324" s="129">
        <f t="shared" si="8"/>
        <v>-1.4106310793287982</v>
      </c>
      <c r="E324" s="121">
        <f t="shared" si="9"/>
        <v>-0.43905356965807785</v>
      </c>
      <c r="F324" s="121">
        <f t="shared" si="10"/>
        <v>0.43905356965807785</v>
      </c>
      <c r="G324" s="121">
        <v>2.7654651732545152E-2</v>
      </c>
      <c r="H324" s="121">
        <f t="shared" si="7"/>
        <v>1.8794937335721979E-3</v>
      </c>
    </row>
    <row r="325" spans="1:8" hidden="1" outlineLevel="1" x14ac:dyDescent="0.2">
      <c r="A325" s="130">
        <v>50</v>
      </c>
      <c r="B325" s="129">
        <v>15.777604713227186</v>
      </c>
      <c r="C325" s="129">
        <v>12.316680532739763</v>
      </c>
      <c r="D325" s="129">
        <f t="shared" si="8"/>
        <v>3.4609241804874227</v>
      </c>
      <c r="E325" s="121">
        <f t="shared" si="9"/>
        <v>1.0771995158946723</v>
      </c>
      <c r="F325" s="121">
        <f t="shared" si="10"/>
        <v>1.0771995158946723</v>
      </c>
      <c r="G325" s="121">
        <v>6.2576780920225838E-2</v>
      </c>
      <c r="H325" s="121">
        <f t="shared" si="7"/>
        <v>2.754310197413375E-2</v>
      </c>
    </row>
    <row r="326" spans="1:8" hidden="1" outlineLevel="1" x14ac:dyDescent="0.2">
      <c r="A326" s="130">
        <v>51</v>
      </c>
      <c r="B326" s="129">
        <v>3.2369381488124351</v>
      </c>
      <c r="C326" s="129">
        <v>6.4685101577016351</v>
      </c>
      <c r="D326" s="129">
        <f t="shared" si="8"/>
        <v>-3.2315720088891999</v>
      </c>
      <c r="E326" s="121">
        <f t="shared" si="9"/>
        <v>-1.0058145229474409</v>
      </c>
      <c r="F326" s="121">
        <f t="shared" si="10"/>
        <v>1.0058145229474409</v>
      </c>
      <c r="G326" s="121">
        <v>1.5867801931217659E-2</v>
      </c>
      <c r="H326" s="121">
        <f t="shared" si="7"/>
        <v>5.5249002115190723E-3</v>
      </c>
    </row>
    <row r="327" spans="1:8" hidden="1" outlineLevel="1" x14ac:dyDescent="0.2">
      <c r="A327" s="130">
        <v>52</v>
      </c>
      <c r="B327" s="129">
        <v>5.0692676563895098</v>
      </c>
      <c r="C327" s="129">
        <v>3.885919886790735</v>
      </c>
      <c r="D327" s="129">
        <f t="shared" si="8"/>
        <v>1.1833477695987749</v>
      </c>
      <c r="E327" s="121">
        <f t="shared" si="9"/>
        <v>0.36831250211535022</v>
      </c>
      <c r="F327" s="121">
        <f t="shared" si="10"/>
        <v>0.36831250211535022</v>
      </c>
      <c r="G327" s="121">
        <v>3.7527375468129481E-2</v>
      </c>
      <c r="H327" s="121">
        <f t="shared" si="7"/>
        <v>1.8318212301961878E-3</v>
      </c>
    </row>
    <row r="328" spans="1:8" hidden="1" outlineLevel="1" x14ac:dyDescent="0.2">
      <c r="A328" s="130">
        <v>53</v>
      </c>
      <c r="B328" s="129">
        <v>7.0573659717429269</v>
      </c>
      <c r="C328" s="129">
        <v>4.3988642561476246</v>
      </c>
      <c r="D328" s="129">
        <f t="shared" si="8"/>
        <v>2.6585017155953024</v>
      </c>
      <c r="E328" s="121">
        <f t="shared" si="9"/>
        <v>0.82744856913944254</v>
      </c>
      <c r="F328" s="121">
        <f t="shared" si="10"/>
        <v>0.82744856913944254</v>
      </c>
      <c r="G328" s="121">
        <v>2.6860340846517936E-2</v>
      </c>
      <c r="H328" s="121">
        <f t="shared" si="7"/>
        <v>6.4732434283775167E-3</v>
      </c>
    </row>
    <row r="329" spans="1:8" hidden="1" outlineLevel="1" x14ac:dyDescent="0.2">
      <c r="A329" s="130">
        <v>54</v>
      </c>
      <c r="B329" s="129">
        <v>5.2193951657931921</v>
      </c>
      <c r="C329" s="129">
        <v>4.2143030639017498</v>
      </c>
      <c r="D329" s="129">
        <f t="shared" si="8"/>
        <v>1.0050921018914423</v>
      </c>
      <c r="E329" s="121">
        <f t="shared" si="9"/>
        <v>0.31283110207705833</v>
      </c>
      <c r="F329" s="121">
        <f t="shared" si="10"/>
        <v>0.31283110207705833</v>
      </c>
      <c r="G329" s="121">
        <v>3.2057494031073788E-2</v>
      </c>
      <c r="H329" s="121">
        <f t="shared" si="7"/>
        <v>1.1161666476087605E-3</v>
      </c>
    </row>
    <row r="330" spans="1:8" hidden="1" outlineLevel="1" x14ac:dyDescent="0.2">
      <c r="A330" s="130">
        <v>55</v>
      </c>
      <c r="B330" s="129">
        <v>4.6597305248887695</v>
      </c>
      <c r="C330" s="129">
        <v>7.3224213038600201</v>
      </c>
      <c r="D330" s="129">
        <f t="shared" si="8"/>
        <v>-2.6626907789712506</v>
      </c>
      <c r="E330" s="121">
        <f t="shared" si="9"/>
        <v>-0.82875239921641009</v>
      </c>
      <c r="F330" s="121">
        <f t="shared" si="10"/>
        <v>0.82875239921641009</v>
      </c>
      <c r="G330" s="121">
        <v>2.0470551348705446E-2</v>
      </c>
      <c r="H330" s="121">
        <f t="shared" si="7"/>
        <v>4.8845312029223266E-3</v>
      </c>
    </row>
    <row r="331" spans="1:8" hidden="1" outlineLevel="1" x14ac:dyDescent="0.2">
      <c r="A331" s="130">
        <v>56</v>
      </c>
      <c r="B331" s="129">
        <v>5.4855305487078994</v>
      </c>
      <c r="C331" s="129">
        <v>5.9190953228514562</v>
      </c>
      <c r="D331" s="129">
        <f t="shared" si="8"/>
        <v>-0.43356477414355687</v>
      </c>
      <c r="E331" s="121">
        <f t="shared" si="9"/>
        <v>-0.1349453904392228</v>
      </c>
      <c r="F331" s="121">
        <f t="shared" si="10"/>
        <v>0.1349453904392228</v>
      </c>
      <c r="G331" s="121">
        <v>2.2033777519238795E-2</v>
      </c>
      <c r="H331" s="121">
        <f t="shared" si="7"/>
        <v>1.3984150952379455E-4</v>
      </c>
    </row>
    <row r="332" spans="1:8" hidden="1" outlineLevel="1" x14ac:dyDescent="0.2">
      <c r="A332" s="130">
        <v>57</v>
      </c>
      <c r="B332" s="129">
        <v>9.9139302995662302</v>
      </c>
      <c r="C332" s="129">
        <v>6.7693165529251953</v>
      </c>
      <c r="D332" s="129">
        <f t="shared" si="8"/>
        <v>3.1446137466410349</v>
      </c>
      <c r="E332" s="121">
        <f t="shared" si="9"/>
        <v>0.97874909385630926</v>
      </c>
      <c r="F332" s="121">
        <f t="shared" si="10"/>
        <v>0.97874909385630926</v>
      </c>
      <c r="G332" s="121">
        <v>1.7434270645610733E-2</v>
      </c>
      <c r="H332" s="121">
        <f t="shared" si="7"/>
        <v>5.7663639518711488E-3</v>
      </c>
    </row>
    <row r="333" spans="1:8" hidden="1" outlineLevel="1" x14ac:dyDescent="0.2">
      <c r="A333" s="130">
        <v>58</v>
      </c>
      <c r="B333" s="129">
        <v>11.85648084293884</v>
      </c>
      <c r="C333" s="129">
        <v>8.0048109181901079</v>
      </c>
      <c r="D333" s="129">
        <f t="shared" si="8"/>
        <v>3.851669924748732</v>
      </c>
      <c r="E333" s="121">
        <f t="shared" si="9"/>
        <v>1.1988176457945614</v>
      </c>
      <c r="F333" s="121">
        <f t="shared" si="10"/>
        <v>1.1988176457945614</v>
      </c>
      <c r="G333" s="121">
        <v>4.4030164034601797E-2</v>
      </c>
      <c r="H333" s="121">
        <f t="shared" si="7"/>
        <v>2.3080590954911918E-2</v>
      </c>
    </row>
    <row r="334" spans="1:8" hidden="1" outlineLevel="1" x14ac:dyDescent="0.2">
      <c r="A334" s="130">
        <v>59</v>
      </c>
      <c r="B334" s="129">
        <v>22.467830979838748</v>
      </c>
      <c r="C334" s="129">
        <v>15.129562651897473</v>
      </c>
      <c r="D334" s="129">
        <f t="shared" si="8"/>
        <v>7.3382683279412753</v>
      </c>
      <c r="E334" s="121">
        <f t="shared" si="9"/>
        <v>2.2840081660645541</v>
      </c>
      <c r="F334" s="121">
        <f t="shared" si="10"/>
        <v>2.2840081660645541</v>
      </c>
      <c r="G334" s="121">
        <v>9.12906366432788E-2</v>
      </c>
      <c r="H334" s="121">
        <f t="shared" si="7"/>
        <v>0.19224288688547023</v>
      </c>
    </row>
    <row r="335" spans="1:8" hidden="1" outlineLevel="1" x14ac:dyDescent="0.2">
      <c r="A335" s="130">
        <v>60</v>
      </c>
      <c r="B335" s="129">
        <v>5.0521327571755377</v>
      </c>
      <c r="C335" s="129">
        <v>9.5575781851998549</v>
      </c>
      <c r="D335" s="129">
        <f t="shared" si="8"/>
        <v>-4.5054454280243172</v>
      </c>
      <c r="E335" s="121">
        <f t="shared" si="9"/>
        <v>-1.4023027899080256</v>
      </c>
      <c r="F335" s="121">
        <f t="shared" si="10"/>
        <v>1.4023027899080256</v>
      </c>
      <c r="G335" s="121">
        <v>4.7602823610594876E-2</v>
      </c>
      <c r="H335" s="121">
        <f t="shared" si="7"/>
        <v>3.4400032842901933E-2</v>
      </c>
    </row>
    <row r="336" spans="1:8" hidden="1" outlineLevel="1" x14ac:dyDescent="0.2">
      <c r="A336" s="130">
        <v>61</v>
      </c>
      <c r="B336" s="129">
        <v>9.2367482147325468</v>
      </c>
      <c r="C336" s="129">
        <v>6.1891998667029906</v>
      </c>
      <c r="D336" s="129">
        <f t="shared" si="8"/>
        <v>3.0475483480295562</v>
      </c>
      <c r="E336" s="121">
        <f t="shared" si="9"/>
        <v>0.94853785693181747</v>
      </c>
      <c r="F336" s="121">
        <f t="shared" si="10"/>
        <v>0.94853785693181747</v>
      </c>
      <c r="G336" s="121">
        <v>2.4471198988015256E-2</v>
      </c>
      <c r="H336" s="121">
        <f t="shared" si="7"/>
        <v>7.7119310750029015E-3</v>
      </c>
    </row>
    <row r="337" spans="1:8" hidden="1" outlineLevel="1" x14ac:dyDescent="0.2">
      <c r="A337" s="130">
        <v>62</v>
      </c>
      <c r="B337" s="129">
        <v>14.554801675289482</v>
      </c>
      <c r="C337" s="129">
        <v>11.435939154660261</v>
      </c>
      <c r="D337" s="129">
        <f t="shared" si="8"/>
        <v>3.1188625206292215</v>
      </c>
      <c r="E337" s="121">
        <f t="shared" si="9"/>
        <v>0.97073412249403201</v>
      </c>
      <c r="F337" s="121">
        <f t="shared" si="10"/>
        <v>0.97073412249403201</v>
      </c>
      <c r="G337" s="121">
        <v>4.4992412608283391E-2</v>
      </c>
      <c r="H337" s="121">
        <f t="shared" si="7"/>
        <v>1.5495477893943508E-2</v>
      </c>
    </row>
    <row r="338" spans="1:8" hidden="1" outlineLevel="1" x14ac:dyDescent="0.2">
      <c r="A338" s="130">
        <v>63</v>
      </c>
      <c r="B338" s="129">
        <v>6.473576229902072</v>
      </c>
      <c r="C338" s="129">
        <v>7.5784916198491485</v>
      </c>
      <c r="D338" s="129">
        <f t="shared" si="8"/>
        <v>-1.1049153899470765</v>
      </c>
      <c r="E338" s="121">
        <f t="shared" si="9"/>
        <v>-0.34390072162399665</v>
      </c>
      <c r="F338" s="121">
        <f t="shared" si="10"/>
        <v>0.34390072162399665</v>
      </c>
      <c r="G338" s="121">
        <v>3.987936826797784E-2</v>
      </c>
      <c r="H338" s="121">
        <f t="shared" si="7"/>
        <v>1.7054601854603355E-3</v>
      </c>
    </row>
    <row r="339" spans="1:8" hidden="1" outlineLevel="1" x14ac:dyDescent="0.2">
      <c r="A339" s="130">
        <v>64</v>
      </c>
      <c r="B339" s="129">
        <v>5.291464596351231</v>
      </c>
      <c r="C339" s="129">
        <v>7.4755140940647733</v>
      </c>
      <c r="D339" s="129">
        <f t="shared" si="8"/>
        <v>-2.1840494977135423</v>
      </c>
      <c r="E339" s="121">
        <f t="shared" si="9"/>
        <v>-0.67977711701725041</v>
      </c>
      <c r="F339" s="121">
        <f t="shared" si="10"/>
        <v>0.67977711701725041</v>
      </c>
      <c r="G339" s="121">
        <v>3.338329098420395E-2</v>
      </c>
      <c r="H339" s="121">
        <f t="shared" si="7"/>
        <v>5.5034164692658143E-3</v>
      </c>
    </row>
    <row r="340" spans="1:8" hidden="1" outlineLevel="1" x14ac:dyDescent="0.2">
      <c r="A340" s="130">
        <v>65</v>
      </c>
      <c r="B340" s="129">
        <v>3.1700619223842232</v>
      </c>
      <c r="C340" s="129">
        <v>5.3139258428517477</v>
      </c>
      <c r="D340" s="129">
        <f t="shared" ref="D340:D371" si="11">B340 - C340</f>
        <v>-2.1438639204675245</v>
      </c>
      <c r="E340" s="121">
        <f t="shared" ref="E340:E371" si="12">D340 /3.2128905828675</f>
        <v>-0.6672695086161724</v>
      </c>
      <c r="F340" s="121">
        <f t="shared" ref="F340:F371" si="13">ABS(E340)</f>
        <v>0.6672695086161724</v>
      </c>
      <c r="G340" s="121">
        <v>5.1066956943386352E-2</v>
      </c>
      <c r="H340" s="121">
        <f t="shared" si="7"/>
        <v>8.4168608064794266E-3</v>
      </c>
    </row>
    <row r="341" spans="1:8" hidden="1" outlineLevel="1" x14ac:dyDescent="0.2">
      <c r="A341" s="130">
        <v>66</v>
      </c>
      <c r="B341" s="129">
        <v>13.117476745709421</v>
      </c>
      <c r="C341" s="129">
        <v>9.7834628424943091</v>
      </c>
      <c r="D341" s="129">
        <f t="shared" si="11"/>
        <v>3.3340139032151122</v>
      </c>
      <c r="E341" s="121">
        <f t="shared" si="12"/>
        <v>1.0376991737575794</v>
      </c>
      <c r="F341" s="121">
        <f t="shared" si="13"/>
        <v>1.0376991737575794</v>
      </c>
      <c r="G341" s="121">
        <v>4.0673539320892474E-2</v>
      </c>
      <c r="H341" s="121">
        <f t="shared" ref="H341:H396" si="14">(F341^2/3)*(G341/(1-G341)^2)</f>
        <v>1.5863565472583423E-2</v>
      </c>
    </row>
    <row r="342" spans="1:8" hidden="1" outlineLevel="1" x14ac:dyDescent="0.2">
      <c r="A342" s="130">
        <v>67</v>
      </c>
      <c r="B342" s="129">
        <v>10.673920095443743</v>
      </c>
      <c r="C342" s="129">
        <v>7.0967560841102539</v>
      </c>
      <c r="D342" s="129">
        <f t="shared" si="11"/>
        <v>3.5771640113334886</v>
      </c>
      <c r="E342" s="121">
        <f t="shared" si="12"/>
        <v>1.1133787220792546</v>
      </c>
      <c r="F342" s="121">
        <f t="shared" si="13"/>
        <v>1.1133787220792546</v>
      </c>
      <c r="G342" s="121">
        <v>2.7068062793304891E-2</v>
      </c>
      <c r="H342" s="121">
        <f t="shared" si="14"/>
        <v>1.181562871646539E-2</v>
      </c>
    </row>
    <row r="343" spans="1:8" hidden="1" outlineLevel="1" x14ac:dyDescent="0.2">
      <c r="A343" s="130">
        <v>68</v>
      </c>
      <c r="B343" s="129">
        <v>7.2006525678528055</v>
      </c>
      <c r="C343" s="129">
        <v>7.1693344002676902</v>
      </c>
      <c r="D343" s="129">
        <f t="shared" si="11"/>
        <v>3.1318167585115297E-2</v>
      </c>
      <c r="E343" s="121">
        <f t="shared" si="12"/>
        <v>9.7476607986954483E-3</v>
      </c>
      <c r="F343" s="121">
        <f t="shared" si="13"/>
        <v>9.7476607986954483E-3</v>
      </c>
      <c r="G343" s="121">
        <v>2.3743471998530878E-2</v>
      </c>
      <c r="H343" s="121">
        <f t="shared" si="14"/>
        <v>7.8903430514363478E-7</v>
      </c>
    </row>
    <row r="344" spans="1:8" hidden="1" outlineLevel="1" x14ac:dyDescent="0.2">
      <c r="A344" s="130">
        <v>69</v>
      </c>
      <c r="B344" s="129">
        <v>5.5497190152101465</v>
      </c>
      <c r="C344" s="129">
        <v>6.2278456146003363</v>
      </c>
      <c r="D344" s="129">
        <f t="shared" si="11"/>
        <v>-0.67812659939018971</v>
      </c>
      <c r="E344" s="121">
        <f t="shared" si="12"/>
        <v>-0.211064330359163</v>
      </c>
      <c r="F344" s="121">
        <f t="shared" si="13"/>
        <v>0.211064330359163</v>
      </c>
      <c r="G344" s="121">
        <v>3.0252609052153309E-2</v>
      </c>
      <c r="H344" s="121">
        <f t="shared" si="14"/>
        <v>4.7769866675612598E-4</v>
      </c>
    </row>
    <row r="345" spans="1:8" hidden="1" outlineLevel="1" x14ac:dyDescent="0.2">
      <c r="A345" s="130">
        <v>70</v>
      </c>
      <c r="B345" s="129">
        <v>9.1623513917404615</v>
      </c>
      <c r="C345" s="129">
        <v>5.8225161692517613</v>
      </c>
      <c r="D345" s="129">
        <f t="shared" si="11"/>
        <v>3.3398352224887002</v>
      </c>
      <c r="E345" s="121">
        <f t="shared" si="12"/>
        <v>1.0395110372877692</v>
      </c>
      <c r="F345" s="121">
        <f t="shared" si="13"/>
        <v>1.0395110372877692</v>
      </c>
      <c r="G345" s="121">
        <v>1.7003978794976629E-2</v>
      </c>
      <c r="H345" s="121">
        <f t="shared" si="14"/>
        <v>6.3384634431043908E-3</v>
      </c>
    </row>
    <row r="346" spans="1:8" hidden="1" outlineLevel="1" x14ac:dyDescent="0.2">
      <c r="A346" s="130">
        <v>71</v>
      </c>
      <c r="B346" s="129">
        <v>9.5690336011449766</v>
      </c>
      <c r="C346" s="129">
        <v>6.942822763370927</v>
      </c>
      <c r="D346" s="129">
        <f t="shared" si="11"/>
        <v>2.6262108377740496</v>
      </c>
      <c r="E346" s="121">
        <f t="shared" si="12"/>
        <v>0.8173981559714868</v>
      </c>
      <c r="F346" s="121">
        <f t="shared" si="13"/>
        <v>0.8173981559714868</v>
      </c>
      <c r="G346" s="121">
        <v>3.4820686362747863E-2</v>
      </c>
      <c r="H346" s="121">
        <f t="shared" si="14"/>
        <v>8.3246765719832139E-3</v>
      </c>
    </row>
    <row r="347" spans="1:8" hidden="1" outlineLevel="1" x14ac:dyDescent="0.2">
      <c r="A347" s="130">
        <v>72</v>
      </c>
      <c r="B347" s="129">
        <v>12.179941347200387</v>
      </c>
      <c r="C347" s="129">
        <v>6.8950745919011203</v>
      </c>
      <c r="D347" s="129">
        <f t="shared" si="11"/>
        <v>5.2848667552992667</v>
      </c>
      <c r="E347" s="121">
        <f t="shared" si="12"/>
        <v>1.644894719876371</v>
      </c>
      <c r="F347" s="121">
        <f t="shared" si="13"/>
        <v>1.644894719876371</v>
      </c>
      <c r="G347" s="121">
        <v>1.6421931342572603E-2</v>
      </c>
      <c r="H347" s="121">
        <f t="shared" si="14"/>
        <v>1.5309517989274863E-2</v>
      </c>
    </row>
    <row r="348" spans="1:8" hidden="1" outlineLevel="1" x14ac:dyDescent="0.2">
      <c r="A348" s="130">
        <v>73</v>
      </c>
      <c r="B348" s="129">
        <v>6.7534491374941066</v>
      </c>
      <c r="C348" s="129">
        <v>6.7862768421743054</v>
      </c>
      <c r="D348" s="129">
        <f t="shared" si="11"/>
        <v>-3.2827704680198799E-2</v>
      </c>
      <c r="E348" s="121">
        <f t="shared" si="12"/>
        <v>-1.0217498490378132E-2</v>
      </c>
      <c r="F348" s="121">
        <f t="shared" si="13"/>
        <v>1.0217498490378132E-2</v>
      </c>
      <c r="G348" s="121">
        <v>2.1819308230321206E-2</v>
      </c>
      <c r="H348" s="121">
        <f t="shared" si="14"/>
        <v>7.9354345675614016E-7</v>
      </c>
    </row>
    <row r="349" spans="1:8" hidden="1" outlineLevel="1" x14ac:dyDescent="0.2">
      <c r="A349" s="130">
        <v>74</v>
      </c>
      <c r="B349" s="129">
        <v>9.0514543449026164</v>
      </c>
      <c r="C349" s="129">
        <v>8.4783110476248993</v>
      </c>
      <c r="D349" s="129">
        <f t="shared" si="11"/>
        <v>0.57314329727771707</v>
      </c>
      <c r="E349" s="121">
        <f t="shared" si="12"/>
        <v>0.17838867602088945</v>
      </c>
      <c r="F349" s="121">
        <f t="shared" si="13"/>
        <v>0.17838867602088945</v>
      </c>
      <c r="G349" s="121">
        <v>3.1724049954728779E-2</v>
      </c>
      <c r="H349" s="121">
        <f t="shared" si="14"/>
        <v>3.5892494687443226E-4</v>
      </c>
    </row>
    <row r="350" spans="1:8" hidden="1" outlineLevel="1" x14ac:dyDescent="0.2">
      <c r="A350" s="130">
        <v>75</v>
      </c>
      <c r="B350" s="129">
        <v>9.679609598549451</v>
      </c>
      <c r="C350" s="129">
        <v>9.4425742971564599</v>
      </c>
      <c r="D350" s="129">
        <f t="shared" si="11"/>
        <v>0.23703530139299112</v>
      </c>
      <c r="E350" s="121">
        <f t="shared" si="12"/>
        <v>7.3776337935989547E-2</v>
      </c>
      <c r="F350" s="121">
        <f t="shared" si="13"/>
        <v>7.3776337935989547E-2</v>
      </c>
      <c r="G350" s="121">
        <v>1.8217014875298865E-2</v>
      </c>
      <c r="H350" s="121">
        <f t="shared" si="14"/>
        <v>3.4289341436639327E-5</v>
      </c>
    </row>
    <row r="351" spans="1:8" hidden="1" outlineLevel="1" x14ac:dyDescent="0.2">
      <c r="A351" s="130">
        <v>76</v>
      </c>
      <c r="B351" s="129">
        <v>3.9945480509117797</v>
      </c>
      <c r="C351" s="129">
        <v>6.7939197451858222</v>
      </c>
      <c r="D351" s="129">
        <f t="shared" si="11"/>
        <v>-2.7993716942740425</v>
      </c>
      <c r="E351" s="121">
        <f t="shared" si="12"/>
        <v>-0.87129381535788486</v>
      </c>
      <c r="F351" s="121">
        <f t="shared" si="13"/>
        <v>0.87129381535788486</v>
      </c>
      <c r="G351" s="121">
        <v>5.8293480399340493E-2</v>
      </c>
      <c r="H351" s="121">
        <f t="shared" si="14"/>
        <v>1.663400544163746E-2</v>
      </c>
    </row>
    <row r="352" spans="1:8" hidden="1" outlineLevel="1" x14ac:dyDescent="0.2">
      <c r="A352" s="130">
        <v>77</v>
      </c>
      <c r="B352" s="129">
        <v>6.7505558121124158</v>
      </c>
      <c r="C352" s="129">
        <v>8.1580892148079478</v>
      </c>
      <c r="D352" s="129">
        <f t="shared" si="11"/>
        <v>-1.407533402695532</v>
      </c>
      <c r="E352" s="121">
        <f t="shared" si="12"/>
        <v>-0.43808942956261854</v>
      </c>
      <c r="F352" s="121">
        <f t="shared" si="13"/>
        <v>0.43808942956261854</v>
      </c>
      <c r="G352" s="121">
        <v>3.2856602873326229E-2</v>
      </c>
      <c r="H352" s="121">
        <f t="shared" si="14"/>
        <v>2.2472180290090005E-3</v>
      </c>
    </row>
    <row r="353" spans="1:8" hidden="1" outlineLevel="1" x14ac:dyDescent="0.2">
      <c r="A353" s="130">
        <v>78</v>
      </c>
      <c r="B353" s="129">
        <v>10.876286242974013</v>
      </c>
      <c r="C353" s="129">
        <v>6.5168778736985065</v>
      </c>
      <c r="D353" s="129">
        <f t="shared" si="11"/>
        <v>4.3594083692755063</v>
      </c>
      <c r="E353" s="121">
        <f t="shared" si="12"/>
        <v>1.3568493096284471</v>
      </c>
      <c r="F353" s="121">
        <f t="shared" si="13"/>
        <v>1.3568493096284471</v>
      </c>
      <c r="G353" s="121">
        <v>1.4783748942682574E-2</v>
      </c>
      <c r="H353" s="121">
        <f t="shared" si="14"/>
        <v>9.3468102535346348E-3</v>
      </c>
    </row>
    <row r="354" spans="1:8" hidden="1" outlineLevel="1" x14ac:dyDescent="0.2">
      <c r="A354" s="130">
        <v>79</v>
      </c>
      <c r="B354" s="129">
        <v>4.4908074310281174</v>
      </c>
      <c r="C354" s="129">
        <v>6.0425611457305672</v>
      </c>
      <c r="D354" s="129">
        <f t="shared" si="11"/>
        <v>-1.5517537147024498</v>
      </c>
      <c r="E354" s="121">
        <f t="shared" si="12"/>
        <v>-0.48297745431390077</v>
      </c>
      <c r="F354" s="121">
        <f t="shared" si="13"/>
        <v>0.48297745431390077</v>
      </c>
      <c r="G354" s="121">
        <v>1.7191021467720224E-2</v>
      </c>
      <c r="H354" s="121">
        <f t="shared" si="14"/>
        <v>1.3838719716358374E-3</v>
      </c>
    </row>
    <row r="355" spans="1:8" hidden="1" outlineLevel="1" x14ac:dyDescent="0.2">
      <c r="A355" s="130">
        <v>80</v>
      </c>
      <c r="B355" s="129">
        <v>8.8287788008931152</v>
      </c>
      <c r="C355" s="129">
        <v>5.5799522384421989</v>
      </c>
      <c r="D355" s="129">
        <f t="shared" si="11"/>
        <v>3.2488265624509163</v>
      </c>
      <c r="E355" s="121">
        <f t="shared" si="12"/>
        <v>1.0111849372571362</v>
      </c>
      <c r="F355" s="121">
        <f t="shared" si="13"/>
        <v>1.0111849372571362</v>
      </c>
      <c r="G355" s="121">
        <v>8.7490126887339231E-2</v>
      </c>
      <c r="H355" s="121">
        <f t="shared" si="14"/>
        <v>3.5811608728626494E-2</v>
      </c>
    </row>
    <row r="356" spans="1:8" hidden="1" outlineLevel="1" x14ac:dyDescent="0.2">
      <c r="A356" s="130">
        <v>81</v>
      </c>
      <c r="B356" s="129">
        <v>4.7603930115540498</v>
      </c>
      <c r="C356" s="129">
        <v>5.7304298862816037</v>
      </c>
      <c r="D356" s="129">
        <f t="shared" si="11"/>
        <v>-0.97003687472755384</v>
      </c>
      <c r="E356" s="121">
        <f t="shared" si="12"/>
        <v>-0.30192029566777134</v>
      </c>
      <c r="F356" s="121">
        <f t="shared" si="13"/>
        <v>0.30192029566777134</v>
      </c>
      <c r="G356" s="121">
        <v>5.5941643791570426E-2</v>
      </c>
      <c r="H356" s="121">
        <f t="shared" si="14"/>
        <v>1.9072204891756241E-3</v>
      </c>
    </row>
    <row r="357" spans="1:8" hidden="1" outlineLevel="1" x14ac:dyDescent="0.2">
      <c r="A357" s="130">
        <v>82</v>
      </c>
      <c r="B357" s="129">
        <v>11.848405086788029</v>
      </c>
      <c r="C357" s="129">
        <v>9.9414693425152922</v>
      </c>
      <c r="D357" s="129">
        <f t="shared" si="11"/>
        <v>1.9069357442727366</v>
      </c>
      <c r="E357" s="121">
        <f t="shared" si="12"/>
        <v>0.59352651299155024</v>
      </c>
      <c r="F357" s="121">
        <f t="shared" si="13"/>
        <v>0.59352651299155024</v>
      </c>
      <c r="G357" s="121">
        <v>2.6717176756873413E-2</v>
      </c>
      <c r="H357" s="121">
        <f t="shared" si="14"/>
        <v>3.3118559496832416E-3</v>
      </c>
    </row>
    <row r="358" spans="1:8" hidden="1" outlineLevel="1" x14ac:dyDescent="0.2">
      <c r="A358" s="130">
        <v>83</v>
      </c>
      <c r="B358" s="129">
        <v>6.8716627546177129</v>
      </c>
      <c r="C358" s="129">
        <v>9.2238774097421938</v>
      </c>
      <c r="D358" s="129">
        <f t="shared" si="11"/>
        <v>-2.3522146551244809</v>
      </c>
      <c r="E358" s="121">
        <f t="shared" si="12"/>
        <v>-0.73211788402240985</v>
      </c>
      <c r="F358" s="121">
        <f t="shared" si="13"/>
        <v>0.73211788402240985</v>
      </c>
      <c r="G358" s="121">
        <v>1.437407470669938E-2</v>
      </c>
      <c r="H358" s="121">
        <f t="shared" si="14"/>
        <v>2.6436042286334086E-3</v>
      </c>
    </row>
    <row r="359" spans="1:8" hidden="1" outlineLevel="1" x14ac:dyDescent="0.2">
      <c r="A359" s="130">
        <v>84</v>
      </c>
      <c r="B359" s="129">
        <v>8.9161560112089067</v>
      </c>
      <c r="C359" s="129">
        <v>9.8999513862017636</v>
      </c>
      <c r="D359" s="129">
        <f t="shared" si="11"/>
        <v>-0.98379537499285696</v>
      </c>
      <c r="E359" s="121">
        <f t="shared" si="12"/>
        <v>-0.30620257665756584</v>
      </c>
      <c r="F359" s="121">
        <f t="shared" si="13"/>
        <v>0.30620257665756584</v>
      </c>
      <c r="G359" s="121">
        <v>4.1822279067072504E-2</v>
      </c>
      <c r="H359" s="121">
        <f t="shared" si="14"/>
        <v>1.4236786932115011E-3</v>
      </c>
    </row>
    <row r="360" spans="1:8" hidden="1" outlineLevel="1" x14ac:dyDescent="0.2">
      <c r="A360" s="130">
        <v>85</v>
      </c>
      <c r="B360" s="129">
        <v>6.524921793063541</v>
      </c>
      <c r="C360" s="129">
        <v>7.3634268886197489</v>
      </c>
      <c r="D360" s="129">
        <f t="shared" si="11"/>
        <v>-0.83850509555620789</v>
      </c>
      <c r="E360" s="121">
        <f t="shared" si="12"/>
        <v>-0.26098152860463847</v>
      </c>
      <c r="F360" s="121">
        <f t="shared" si="13"/>
        <v>0.26098152860463847</v>
      </c>
      <c r="G360" s="121">
        <v>1.7273415783727823E-2</v>
      </c>
      <c r="H360" s="121">
        <f t="shared" si="14"/>
        <v>4.0607953603422238E-4</v>
      </c>
    </row>
    <row r="361" spans="1:8" hidden="1" outlineLevel="1" x14ac:dyDescent="0.2">
      <c r="A361" s="130">
        <v>86</v>
      </c>
      <c r="B361" s="129">
        <v>6.8152068050041343</v>
      </c>
      <c r="C361" s="129">
        <v>5.6190094613552581</v>
      </c>
      <c r="D361" s="129">
        <f t="shared" si="11"/>
        <v>1.1961973436488762</v>
      </c>
      <c r="E361" s="121">
        <f t="shared" si="12"/>
        <v>0.37231188327032039</v>
      </c>
      <c r="F361" s="121">
        <f t="shared" si="13"/>
        <v>0.37231188327032039</v>
      </c>
      <c r="G361" s="121">
        <v>2.2758021441344173E-2</v>
      </c>
      <c r="H361" s="121">
        <f t="shared" si="14"/>
        <v>1.1010899912197996E-3</v>
      </c>
    </row>
    <row r="362" spans="1:8" hidden="1" outlineLevel="1" x14ac:dyDescent="0.2">
      <c r="A362" s="130">
        <v>87</v>
      </c>
      <c r="B362" s="129">
        <v>3.4921278591528968</v>
      </c>
      <c r="C362" s="129">
        <v>4.6473737157806587</v>
      </c>
      <c r="D362" s="129">
        <f t="shared" si="11"/>
        <v>-1.1552458566277619</v>
      </c>
      <c r="E362" s="121">
        <f t="shared" si="12"/>
        <v>-0.35956588835860909</v>
      </c>
      <c r="F362" s="121">
        <f t="shared" si="13"/>
        <v>0.35956588835860909</v>
      </c>
      <c r="G362" s="121">
        <v>3.1755771162139318E-2</v>
      </c>
      <c r="H362" s="121">
        <f t="shared" si="14"/>
        <v>1.4597838099392197E-3</v>
      </c>
    </row>
    <row r="363" spans="1:8" hidden="1" outlineLevel="1" x14ac:dyDescent="0.2">
      <c r="A363" s="130">
        <v>88</v>
      </c>
      <c r="B363" s="129">
        <v>4.4463076619771114</v>
      </c>
      <c r="C363" s="129">
        <v>9.124801357681223</v>
      </c>
      <c r="D363" s="129">
        <f t="shared" si="11"/>
        <v>-4.6784936957041117</v>
      </c>
      <c r="E363" s="121">
        <f t="shared" si="12"/>
        <v>-1.4561634064514464</v>
      </c>
      <c r="F363" s="121">
        <f t="shared" si="13"/>
        <v>1.4561634064514464</v>
      </c>
      <c r="G363" s="121">
        <v>5.2388829762207705E-2</v>
      </c>
      <c r="H363" s="121">
        <f t="shared" si="14"/>
        <v>4.1236075473202433E-2</v>
      </c>
    </row>
    <row r="364" spans="1:8" hidden="1" outlineLevel="1" x14ac:dyDescent="0.2">
      <c r="A364" s="130">
        <v>89</v>
      </c>
      <c r="B364" s="129">
        <v>6.0297203138158766</v>
      </c>
      <c r="C364" s="129">
        <v>8.31362191152032</v>
      </c>
      <c r="D364" s="129">
        <f t="shared" si="11"/>
        <v>-2.2839015977044435</v>
      </c>
      <c r="E364" s="121">
        <f t="shared" si="12"/>
        <v>-0.71085570416969035</v>
      </c>
      <c r="F364" s="121">
        <f t="shared" si="13"/>
        <v>0.71085570416969035</v>
      </c>
      <c r="G364" s="121">
        <v>4.2336090578780614E-2</v>
      </c>
      <c r="H364" s="121">
        <f t="shared" si="14"/>
        <v>7.775461237025676E-3</v>
      </c>
    </row>
    <row r="365" spans="1:8" hidden="1" outlineLevel="1" x14ac:dyDescent="0.2">
      <c r="A365" s="130">
        <v>90</v>
      </c>
      <c r="B365" s="129">
        <v>10.497366882585414</v>
      </c>
      <c r="C365" s="129">
        <v>8.963658488059302</v>
      </c>
      <c r="D365" s="129">
        <f t="shared" si="11"/>
        <v>1.5337083945261121</v>
      </c>
      <c r="E365" s="121">
        <f t="shared" si="12"/>
        <v>0.47736091689660959</v>
      </c>
      <c r="F365" s="121">
        <f t="shared" si="13"/>
        <v>0.47736091689660959</v>
      </c>
      <c r="G365" s="121">
        <v>3.830460077566783E-2</v>
      </c>
      <c r="H365" s="121">
        <f t="shared" si="14"/>
        <v>3.145924726262757E-3</v>
      </c>
    </row>
    <row r="366" spans="1:8" hidden="1" outlineLevel="1" x14ac:dyDescent="0.2">
      <c r="A366" s="130">
        <v>91</v>
      </c>
      <c r="B366" s="129">
        <v>5.6924428545236712</v>
      </c>
      <c r="C366" s="129">
        <v>5.0968773099157048</v>
      </c>
      <c r="D366" s="129">
        <f t="shared" si="11"/>
        <v>0.5955655446079664</v>
      </c>
      <c r="E366" s="121">
        <f t="shared" si="12"/>
        <v>0.18536751540303781</v>
      </c>
      <c r="F366" s="121">
        <f t="shared" si="13"/>
        <v>0.18536751540303781</v>
      </c>
      <c r="G366" s="121">
        <v>1.5121269308606515E-2</v>
      </c>
      <c r="H366" s="121">
        <f t="shared" si="14"/>
        <v>1.7855365063582099E-4</v>
      </c>
    </row>
    <row r="367" spans="1:8" hidden="1" outlineLevel="1" x14ac:dyDescent="0.2">
      <c r="A367" s="130">
        <v>92</v>
      </c>
      <c r="B367" s="129">
        <v>4.6560804107299809</v>
      </c>
      <c r="C367" s="129">
        <v>6.8607606178258393</v>
      </c>
      <c r="D367" s="129">
        <f t="shared" si="11"/>
        <v>-2.2046802070958584</v>
      </c>
      <c r="E367" s="121">
        <f t="shared" si="12"/>
        <v>-0.68619834701254745</v>
      </c>
      <c r="F367" s="121">
        <f t="shared" si="13"/>
        <v>0.68619834701254745</v>
      </c>
      <c r="G367" s="121">
        <v>1.5558395227857857E-2</v>
      </c>
      <c r="H367" s="121">
        <f t="shared" si="14"/>
        <v>2.519781949787621E-3</v>
      </c>
    </row>
    <row r="368" spans="1:8" hidden="1" outlineLevel="1" x14ac:dyDescent="0.2">
      <c r="A368" s="130">
        <v>93</v>
      </c>
      <c r="B368" s="129">
        <v>5.194544536837423</v>
      </c>
      <c r="C368" s="129">
        <v>6.1009054482154239</v>
      </c>
      <c r="D368" s="129">
        <f t="shared" si="11"/>
        <v>-0.9063609113780009</v>
      </c>
      <c r="E368" s="121">
        <f t="shared" si="12"/>
        <v>-0.28210139374527821</v>
      </c>
      <c r="F368" s="121">
        <f t="shared" si="13"/>
        <v>0.28210139374527821</v>
      </c>
      <c r="G368" s="121">
        <v>1.2025349183544665E-2</v>
      </c>
      <c r="H368" s="121">
        <f t="shared" si="14"/>
        <v>3.2680997328297983E-4</v>
      </c>
    </row>
    <row r="369" spans="1:8" hidden="1" outlineLevel="1" x14ac:dyDescent="0.2">
      <c r="A369" s="130">
        <v>94</v>
      </c>
      <c r="B369" s="129">
        <v>6.5848614235065375</v>
      </c>
      <c r="C369" s="129">
        <v>6.9338057335866639</v>
      </c>
      <c r="D369" s="129">
        <f t="shared" si="11"/>
        <v>-0.34894431008012639</v>
      </c>
      <c r="E369" s="121">
        <f t="shared" si="12"/>
        <v>-0.10860759216041965</v>
      </c>
      <c r="F369" s="121">
        <f t="shared" si="13"/>
        <v>0.10860759216041965</v>
      </c>
      <c r="G369" s="121">
        <v>3.4699306889835149E-2</v>
      </c>
      <c r="H369" s="121">
        <f t="shared" si="14"/>
        <v>1.4641807072970114E-4</v>
      </c>
    </row>
    <row r="370" spans="1:8" hidden="1" outlineLevel="1" x14ac:dyDescent="0.2">
      <c r="A370" s="130">
        <v>95</v>
      </c>
      <c r="B370" s="129">
        <v>10.66609874313516</v>
      </c>
      <c r="C370" s="129">
        <v>11.504330603405306</v>
      </c>
      <c r="D370" s="129">
        <f t="shared" si="11"/>
        <v>-0.83823186027014529</v>
      </c>
      <c r="E370" s="121">
        <f t="shared" si="12"/>
        <v>-0.26089648515886421</v>
      </c>
      <c r="F370" s="121">
        <f t="shared" si="13"/>
        <v>0.26089648515886421</v>
      </c>
      <c r="G370" s="121">
        <v>0.29906524810192292</v>
      </c>
      <c r="H370" s="121">
        <f t="shared" si="14"/>
        <v>1.3811026763439122E-2</v>
      </c>
    </row>
    <row r="371" spans="1:8" hidden="1" outlineLevel="1" x14ac:dyDescent="0.2">
      <c r="A371" s="130">
        <v>96</v>
      </c>
      <c r="B371" s="129">
        <v>2.2672898692591894</v>
      </c>
      <c r="C371" s="129">
        <v>4.8082967271572183</v>
      </c>
      <c r="D371" s="129">
        <f t="shared" si="11"/>
        <v>-2.5410068578980289</v>
      </c>
      <c r="E371" s="121">
        <f t="shared" si="12"/>
        <v>-0.79087874061063868</v>
      </c>
      <c r="F371" s="121">
        <f t="shared" si="13"/>
        <v>0.79087874061063868</v>
      </c>
      <c r="G371" s="121">
        <v>3.3431335883110695E-2</v>
      </c>
      <c r="H371" s="121">
        <f t="shared" si="14"/>
        <v>7.4608250563791842E-3</v>
      </c>
    </row>
    <row r="372" spans="1:8" hidden="1" outlineLevel="1" x14ac:dyDescent="0.2">
      <c r="A372" s="130">
        <v>97</v>
      </c>
      <c r="B372" s="129">
        <v>4.3861318210659901</v>
      </c>
      <c r="C372" s="129">
        <v>4.4719507679219266</v>
      </c>
      <c r="D372" s="129">
        <f t="shared" ref="D372:D396" si="15">B372 - C372</f>
        <v>-8.5818946855936495E-2</v>
      </c>
      <c r="E372" s="121">
        <f t="shared" ref="E372:E396" si="16">D372 /3.2128905828675</f>
        <v>-2.6710821499356264E-2</v>
      </c>
      <c r="F372" s="121">
        <f t="shared" ref="F372:F396" si="17">ABS(E372)</f>
        <v>2.6710821499356264E-2</v>
      </c>
      <c r="G372" s="121">
        <v>3.7859453408145657E-2</v>
      </c>
      <c r="H372" s="121">
        <f t="shared" si="14"/>
        <v>9.7263644981130784E-6</v>
      </c>
    </row>
    <row r="373" spans="1:8" hidden="1" outlineLevel="1" x14ac:dyDescent="0.2">
      <c r="A373" s="130">
        <v>98</v>
      </c>
      <c r="B373" s="129">
        <v>4.7822922843776761</v>
      </c>
      <c r="C373" s="129">
        <v>6.8197920884950047</v>
      </c>
      <c r="D373" s="129">
        <f t="shared" si="15"/>
        <v>-2.0374998041173287</v>
      </c>
      <c r="E373" s="121">
        <f t="shared" si="16"/>
        <v>-0.63416408108702638</v>
      </c>
      <c r="F373" s="121">
        <f t="shared" si="17"/>
        <v>0.63416408108702638</v>
      </c>
      <c r="G373" s="121">
        <v>1.0691965477323619E-2</v>
      </c>
      <c r="H373" s="121">
        <f t="shared" si="14"/>
        <v>1.4644565839431124E-3</v>
      </c>
    </row>
    <row r="374" spans="1:8" hidden="1" outlineLevel="1" x14ac:dyDescent="0.2">
      <c r="A374" s="130">
        <v>99</v>
      </c>
      <c r="B374" s="129">
        <v>5.4709495393238363</v>
      </c>
      <c r="C374" s="129">
        <v>8.7306794412381947</v>
      </c>
      <c r="D374" s="129">
        <f t="shared" si="15"/>
        <v>-3.2597299019143584</v>
      </c>
      <c r="E374" s="121">
        <f t="shared" si="16"/>
        <v>-1.0145785602835733</v>
      </c>
      <c r="F374" s="121">
        <f t="shared" si="17"/>
        <v>1.0145785602835733</v>
      </c>
      <c r="G374" s="121">
        <v>1.8177973159545509E-2</v>
      </c>
      <c r="H374" s="121">
        <f t="shared" si="14"/>
        <v>6.4703835033472611E-3</v>
      </c>
    </row>
    <row r="375" spans="1:8" hidden="1" outlineLevel="1" x14ac:dyDescent="0.2">
      <c r="A375" s="130">
        <v>100</v>
      </c>
      <c r="B375" s="129">
        <v>3.6840805425402654</v>
      </c>
      <c r="C375" s="129">
        <v>8.0723465039048445</v>
      </c>
      <c r="D375" s="129">
        <f t="shared" si="15"/>
        <v>-4.3882659613645796</v>
      </c>
      <c r="E375" s="121">
        <f t="shared" si="16"/>
        <v>-1.3658311256426476</v>
      </c>
      <c r="F375" s="121">
        <f t="shared" si="17"/>
        <v>1.3658311256426476</v>
      </c>
      <c r="G375" s="121">
        <v>2.8175960722249836E-2</v>
      </c>
      <c r="H375" s="121">
        <f t="shared" si="14"/>
        <v>1.855137969141871E-2</v>
      </c>
    </row>
    <row r="376" spans="1:8" hidden="1" outlineLevel="1" x14ac:dyDescent="0.2">
      <c r="A376" s="130">
        <v>101</v>
      </c>
      <c r="B376" s="129">
        <v>13.079168592601427</v>
      </c>
      <c r="C376" s="129">
        <v>9.7348767194803774</v>
      </c>
      <c r="D376" s="129">
        <f t="shared" si="15"/>
        <v>3.3442918731210494</v>
      </c>
      <c r="E376" s="121">
        <f t="shared" si="16"/>
        <v>1.0408981528827148</v>
      </c>
      <c r="F376" s="121">
        <f t="shared" si="17"/>
        <v>1.0408981528827148</v>
      </c>
      <c r="G376" s="121">
        <v>0.10345451449000062</v>
      </c>
      <c r="H376" s="121">
        <f t="shared" si="14"/>
        <v>4.648362745403764E-2</v>
      </c>
    </row>
    <row r="377" spans="1:8" hidden="1" outlineLevel="1" x14ac:dyDescent="0.2">
      <c r="A377" s="130">
        <v>102</v>
      </c>
      <c r="B377" s="129">
        <v>6.5029585116891679</v>
      </c>
      <c r="C377" s="129">
        <v>8.9027875278589637</v>
      </c>
      <c r="D377" s="129">
        <f t="shared" si="15"/>
        <v>-2.3998290161697957</v>
      </c>
      <c r="E377" s="121">
        <f t="shared" si="16"/>
        <v>-0.74693767318647752</v>
      </c>
      <c r="F377" s="121">
        <f t="shared" si="17"/>
        <v>0.74693767318647752</v>
      </c>
      <c r="G377" s="121">
        <v>2.6760921705395728E-2</v>
      </c>
      <c r="H377" s="121">
        <f t="shared" si="14"/>
        <v>5.2542346490945732E-3</v>
      </c>
    </row>
    <row r="378" spans="1:8" hidden="1" outlineLevel="1" x14ac:dyDescent="0.2">
      <c r="A378" s="130">
        <v>103</v>
      </c>
      <c r="B378" s="129">
        <v>3.1261234370689972</v>
      </c>
      <c r="C378" s="129">
        <v>5.0186962933447612</v>
      </c>
      <c r="D378" s="129">
        <f t="shared" si="15"/>
        <v>-1.892572856275764</v>
      </c>
      <c r="E378" s="121">
        <f t="shared" si="16"/>
        <v>-0.58905611861411278</v>
      </c>
      <c r="F378" s="121">
        <f t="shared" si="17"/>
        <v>0.58905611861411278</v>
      </c>
      <c r="G378" s="121">
        <v>2.2855515526017438E-2</v>
      </c>
      <c r="H378" s="121">
        <f t="shared" si="14"/>
        <v>2.7686339483515951E-3</v>
      </c>
    </row>
    <row r="379" spans="1:8" hidden="1" outlineLevel="1" x14ac:dyDescent="0.2">
      <c r="A379" s="130">
        <v>104</v>
      </c>
      <c r="B379" s="129">
        <v>2.2580376340856949</v>
      </c>
      <c r="C379" s="129">
        <v>6.482943382722028</v>
      </c>
      <c r="D379" s="129">
        <f t="shared" si="15"/>
        <v>-4.2249057486363331</v>
      </c>
      <c r="E379" s="121">
        <f t="shared" si="16"/>
        <v>-1.314985879433719</v>
      </c>
      <c r="F379" s="121">
        <f t="shared" si="17"/>
        <v>1.314985879433719</v>
      </c>
      <c r="G379" s="121">
        <v>2.5835136473198732E-2</v>
      </c>
      <c r="H379" s="121">
        <f t="shared" si="14"/>
        <v>1.5691583111844848E-2</v>
      </c>
    </row>
    <row r="380" spans="1:8" hidden="1" outlineLevel="1" x14ac:dyDescent="0.2">
      <c r="A380" s="130">
        <v>105</v>
      </c>
      <c r="B380" s="129">
        <v>17.748484580908862</v>
      </c>
      <c r="C380" s="129">
        <v>19.142367089757542</v>
      </c>
      <c r="D380" s="129">
        <f t="shared" si="15"/>
        <v>-1.3938825088486801</v>
      </c>
      <c r="E380" s="121">
        <f t="shared" si="16"/>
        <v>-0.43384064066216727</v>
      </c>
      <c r="F380" s="121">
        <f t="shared" si="17"/>
        <v>0.43384064066216727</v>
      </c>
      <c r="G380" s="121">
        <v>0.30644775030259602</v>
      </c>
      <c r="H380" s="121">
        <f t="shared" si="14"/>
        <v>3.9970288103877691E-2</v>
      </c>
    </row>
    <row r="381" spans="1:8" hidden="1" outlineLevel="1" x14ac:dyDescent="0.2">
      <c r="A381" s="130">
        <v>106</v>
      </c>
      <c r="B381" s="129">
        <v>1.4192394945218827</v>
      </c>
      <c r="C381" s="129">
        <v>5.7924459825840255</v>
      </c>
      <c r="D381" s="129">
        <f t="shared" si="15"/>
        <v>-4.3732064880621433</v>
      </c>
      <c r="E381" s="121">
        <f t="shared" si="16"/>
        <v>-1.3611439217326422</v>
      </c>
      <c r="F381" s="121">
        <f t="shared" si="17"/>
        <v>1.3611439217326422</v>
      </c>
      <c r="G381" s="121">
        <v>1.9580940512812388E-2</v>
      </c>
      <c r="H381" s="121">
        <f t="shared" si="14"/>
        <v>1.2580470936277805E-2</v>
      </c>
    </row>
    <row r="382" spans="1:8" hidden="1" outlineLevel="1" x14ac:dyDescent="0.2">
      <c r="A382" s="130">
        <v>107</v>
      </c>
      <c r="B382" s="129">
        <v>2.0845468026345038</v>
      </c>
      <c r="C382" s="129">
        <v>4.148829681012197</v>
      </c>
      <c r="D382" s="129">
        <f t="shared" si="15"/>
        <v>-2.0642828783776932</v>
      </c>
      <c r="E382" s="121">
        <f t="shared" si="16"/>
        <v>-0.64250021130048074</v>
      </c>
      <c r="F382" s="121">
        <f t="shared" si="17"/>
        <v>0.64250021130048074</v>
      </c>
      <c r="G382" s="121">
        <v>3.7478868550022533E-2</v>
      </c>
      <c r="H382" s="121">
        <f t="shared" si="14"/>
        <v>5.5666154498233101E-3</v>
      </c>
    </row>
    <row r="383" spans="1:8" hidden="1" outlineLevel="1" x14ac:dyDescent="0.2">
      <c r="A383" s="130">
        <v>108</v>
      </c>
      <c r="B383" s="129">
        <v>2.9872603654706951</v>
      </c>
      <c r="C383" s="129">
        <v>6.2379093229084139</v>
      </c>
      <c r="D383" s="129">
        <f t="shared" si="15"/>
        <v>-3.2506489574377189</v>
      </c>
      <c r="E383" s="121">
        <f t="shared" si="16"/>
        <v>-1.0117521507802234</v>
      </c>
      <c r="F383" s="121">
        <f t="shared" si="17"/>
        <v>1.0117521507802234</v>
      </c>
      <c r="G383" s="121">
        <v>1.1094888121510533E-2</v>
      </c>
      <c r="H383" s="121">
        <f t="shared" si="14"/>
        <v>3.8711562539649165E-3</v>
      </c>
    </row>
    <row r="384" spans="1:8" hidden="1" outlineLevel="1" x14ac:dyDescent="0.2">
      <c r="A384" s="130">
        <v>109</v>
      </c>
      <c r="B384" s="129">
        <v>10.846570118058157</v>
      </c>
      <c r="C384" s="129">
        <v>18.474121229709723</v>
      </c>
      <c r="D384" s="129">
        <f t="shared" si="15"/>
        <v>-7.6275511116515666</v>
      </c>
      <c r="E384" s="121">
        <f t="shared" si="16"/>
        <v>-2.3740463345763829</v>
      </c>
      <c r="F384" s="121">
        <f t="shared" si="17"/>
        <v>2.3740463345763829</v>
      </c>
      <c r="G384" s="121">
        <v>0.25323438359951089</v>
      </c>
      <c r="H384" s="121">
        <f t="shared" si="14"/>
        <v>0.85312206224279274</v>
      </c>
    </row>
    <row r="385" spans="1:8" hidden="1" outlineLevel="1" x14ac:dyDescent="0.2">
      <c r="A385" s="130">
        <v>110</v>
      </c>
      <c r="B385" s="129">
        <v>3.0324282434353118</v>
      </c>
      <c r="C385" s="129">
        <v>4.8639400785024298</v>
      </c>
      <c r="D385" s="129">
        <f t="shared" si="15"/>
        <v>-1.831511835067118</v>
      </c>
      <c r="E385" s="121">
        <f t="shared" si="16"/>
        <v>-0.57005110750845944</v>
      </c>
      <c r="F385" s="121">
        <f t="shared" si="17"/>
        <v>0.57005110750845944</v>
      </c>
      <c r="G385" s="121">
        <v>4.3650888504738743E-2</v>
      </c>
      <c r="H385" s="121">
        <f t="shared" si="14"/>
        <v>5.1697138316145769E-3</v>
      </c>
    </row>
    <row r="386" spans="1:8" hidden="1" outlineLevel="1" x14ac:dyDescent="0.2">
      <c r="A386" s="130">
        <v>111</v>
      </c>
      <c r="B386" s="129">
        <v>13.295965615260796</v>
      </c>
      <c r="C386" s="129">
        <v>8.1681188052357694</v>
      </c>
      <c r="D386" s="129">
        <f t="shared" si="15"/>
        <v>5.1278468100250265</v>
      </c>
      <c r="E386" s="121">
        <f t="shared" si="16"/>
        <v>1.5960228578492179</v>
      </c>
      <c r="F386" s="121">
        <f t="shared" si="17"/>
        <v>1.5960228578492179</v>
      </c>
      <c r="G386" s="121">
        <v>2.2249431527990613E-2</v>
      </c>
      <c r="H386" s="121">
        <f t="shared" si="14"/>
        <v>1.9761491692114375E-2</v>
      </c>
    </row>
    <row r="387" spans="1:8" hidden="1" outlineLevel="1" x14ac:dyDescent="0.2">
      <c r="A387" s="130">
        <v>112</v>
      </c>
      <c r="B387" s="129">
        <v>1.3798672786228776</v>
      </c>
      <c r="C387" s="129">
        <v>2.6932002520719096</v>
      </c>
      <c r="D387" s="129">
        <f t="shared" si="15"/>
        <v>-1.313332973449032</v>
      </c>
      <c r="E387" s="121">
        <f t="shared" si="16"/>
        <v>-0.40876990347952791</v>
      </c>
      <c r="F387" s="121">
        <f t="shared" si="17"/>
        <v>0.40876990347952791</v>
      </c>
      <c r="G387" s="121">
        <v>9.9934256978984781E-2</v>
      </c>
      <c r="H387" s="121">
        <f t="shared" si="14"/>
        <v>6.8707238398005178E-3</v>
      </c>
    </row>
    <row r="388" spans="1:8" hidden="1" outlineLevel="1" x14ac:dyDescent="0.2">
      <c r="A388" s="130">
        <v>113</v>
      </c>
      <c r="B388" s="129">
        <v>1.8922186261158191</v>
      </c>
      <c r="C388" s="129">
        <v>8.4885637107933753</v>
      </c>
      <c r="D388" s="129">
        <f t="shared" si="15"/>
        <v>-6.596345084677556</v>
      </c>
      <c r="E388" s="121">
        <f t="shared" si="16"/>
        <v>-2.0530873724278305</v>
      </c>
      <c r="F388" s="121">
        <f t="shared" si="17"/>
        <v>2.0530873724278305</v>
      </c>
      <c r="G388" s="121">
        <v>3.7721926361281313E-2</v>
      </c>
      <c r="H388" s="121">
        <f t="shared" si="14"/>
        <v>5.7238242685744921E-2</v>
      </c>
    </row>
    <row r="389" spans="1:8" hidden="1" outlineLevel="1" x14ac:dyDescent="0.2">
      <c r="A389" s="130">
        <v>114</v>
      </c>
      <c r="B389" s="129">
        <v>2.5730514031152456</v>
      </c>
      <c r="C389" s="129">
        <v>5.8483041802206071</v>
      </c>
      <c r="D389" s="129">
        <f t="shared" si="15"/>
        <v>-3.2752527771053614</v>
      </c>
      <c r="E389" s="121">
        <f t="shared" si="16"/>
        <v>-1.0194099962726411</v>
      </c>
      <c r="F389" s="121">
        <f t="shared" si="17"/>
        <v>1.0194099962726411</v>
      </c>
      <c r="G389" s="121">
        <v>3.7567445913818012E-2</v>
      </c>
      <c r="H389" s="121">
        <f t="shared" si="14"/>
        <v>1.4049070180539443E-2</v>
      </c>
    </row>
    <row r="390" spans="1:8" hidden="1" outlineLevel="1" x14ac:dyDescent="0.2">
      <c r="A390" s="130">
        <v>115</v>
      </c>
      <c r="B390" s="129">
        <v>5.505567784072456</v>
      </c>
      <c r="C390" s="129">
        <v>11.444962559104901</v>
      </c>
      <c r="D390" s="129">
        <f t="shared" si="15"/>
        <v>-5.9393947750324454</v>
      </c>
      <c r="E390" s="121">
        <f t="shared" si="16"/>
        <v>-1.8486140818812276</v>
      </c>
      <c r="F390" s="121">
        <f t="shared" si="17"/>
        <v>1.8486140818812276</v>
      </c>
      <c r="G390" s="121">
        <v>5.6817134394879593E-2</v>
      </c>
      <c r="H390" s="121">
        <f t="shared" si="14"/>
        <v>7.2754319044300672E-2</v>
      </c>
    </row>
    <row r="391" spans="1:8" hidden="1" outlineLevel="1" x14ac:dyDescent="0.2">
      <c r="A391" s="130">
        <v>116</v>
      </c>
      <c r="B391" s="129">
        <v>4.1829782557931896</v>
      </c>
      <c r="C391" s="129">
        <v>7.2793025180988646</v>
      </c>
      <c r="D391" s="129">
        <f t="shared" si="15"/>
        <v>-3.096324262305675</v>
      </c>
      <c r="E391" s="121">
        <f t="shared" si="16"/>
        <v>-0.96371917513051764</v>
      </c>
      <c r="F391" s="121">
        <f t="shared" si="17"/>
        <v>0.96371917513051764</v>
      </c>
      <c r="G391" s="121">
        <v>2.8050839964475285E-2</v>
      </c>
      <c r="H391" s="121">
        <f t="shared" si="14"/>
        <v>9.1926032952618364E-3</v>
      </c>
    </row>
    <row r="392" spans="1:8" hidden="1" outlineLevel="1" x14ac:dyDescent="0.2">
      <c r="A392" s="130">
        <v>117</v>
      </c>
      <c r="B392" s="129">
        <v>1.2564512643181329</v>
      </c>
      <c r="C392" s="129">
        <v>5.6078433771556151</v>
      </c>
      <c r="D392" s="129">
        <f t="shared" si="15"/>
        <v>-4.3513921128374822</v>
      </c>
      <c r="E392" s="121">
        <f t="shared" si="16"/>
        <v>-1.3543542802362947</v>
      </c>
      <c r="F392" s="121">
        <f t="shared" si="17"/>
        <v>1.3543542802362947</v>
      </c>
      <c r="G392" s="121">
        <v>1.9450138802134281E-2</v>
      </c>
      <c r="H392" s="121">
        <f t="shared" si="14"/>
        <v>1.2368774002485526E-2</v>
      </c>
    </row>
    <row r="393" spans="1:8" hidden="1" outlineLevel="1" x14ac:dyDescent="0.2">
      <c r="A393" s="130">
        <v>118</v>
      </c>
      <c r="B393" s="129">
        <v>2.094648772085701</v>
      </c>
      <c r="C393" s="129">
        <v>5.6018666961487069</v>
      </c>
      <c r="D393" s="129">
        <f t="shared" si="15"/>
        <v>-3.5072179240630059</v>
      </c>
      <c r="E393" s="121">
        <f t="shared" si="16"/>
        <v>-1.0916082678834396</v>
      </c>
      <c r="F393" s="121">
        <f t="shared" si="17"/>
        <v>1.0916082678834396</v>
      </c>
      <c r="G393" s="121">
        <v>2.2217614235703339E-2</v>
      </c>
      <c r="H393" s="121">
        <f t="shared" si="14"/>
        <v>9.2305032819830612E-3</v>
      </c>
    </row>
    <row r="394" spans="1:8" hidden="1" outlineLevel="1" x14ac:dyDescent="0.2">
      <c r="A394" s="130">
        <v>119</v>
      </c>
      <c r="B394" s="129">
        <v>2.3407707391181458</v>
      </c>
      <c r="C394" s="129">
        <v>4.1364794474112072</v>
      </c>
      <c r="D394" s="129">
        <f t="shared" si="15"/>
        <v>-1.7957087082930614</v>
      </c>
      <c r="E394" s="121">
        <f t="shared" si="16"/>
        <v>-0.5589075201840189</v>
      </c>
      <c r="F394" s="121">
        <f t="shared" si="17"/>
        <v>0.5589075201840189</v>
      </c>
      <c r="G394" s="121">
        <v>3.1651192925136518E-2</v>
      </c>
      <c r="H394" s="121">
        <f t="shared" si="14"/>
        <v>3.5146743419773672E-3</v>
      </c>
    </row>
    <row r="395" spans="1:8" hidden="1" outlineLevel="1" x14ac:dyDescent="0.2">
      <c r="A395" s="130">
        <v>120</v>
      </c>
      <c r="B395" s="129">
        <v>3.1716395354047759</v>
      </c>
      <c r="C395" s="129">
        <v>5.2476835991990978</v>
      </c>
      <c r="D395" s="129">
        <f t="shared" si="15"/>
        <v>-2.0760440637943218</v>
      </c>
      <c r="E395" s="121">
        <f t="shared" si="16"/>
        <v>-0.64616083562405535</v>
      </c>
      <c r="F395" s="121">
        <f t="shared" si="17"/>
        <v>0.64616083562405535</v>
      </c>
      <c r="G395" s="121">
        <v>2.9011341689340192E-2</v>
      </c>
      <c r="H395" s="121">
        <f t="shared" si="14"/>
        <v>4.2825210677050743E-3</v>
      </c>
    </row>
    <row r="396" spans="1:8" hidden="1" outlineLevel="1" x14ac:dyDescent="0.2">
      <c r="A396" s="130">
        <v>121</v>
      </c>
      <c r="B396" s="129">
        <v>2.1984070980367059</v>
      </c>
      <c r="C396" s="129">
        <v>5.0117371948825111</v>
      </c>
      <c r="D396" s="129">
        <f t="shared" si="15"/>
        <v>-2.8133300968458053</v>
      </c>
      <c r="E396" s="121">
        <f t="shared" si="16"/>
        <v>-0.87563831518187352</v>
      </c>
      <c r="F396" s="121">
        <f t="shared" si="17"/>
        <v>0.87563831518187352</v>
      </c>
      <c r="G396" s="121">
        <v>3.7960415187158557E-2</v>
      </c>
      <c r="H396" s="121">
        <f t="shared" si="14"/>
        <v>1.0482704125872858E-2</v>
      </c>
    </row>
    <row r="397" spans="1:8" collapsed="1" x14ac:dyDescent="0.2">
      <c r="A397" s="144"/>
    </row>
    <row r="400" spans="1:8" x14ac:dyDescent="0.2">
      <c r="A400" s="123" t="s">
        <v>669</v>
      </c>
    </row>
  </sheetData>
  <sortState ref="A276:F396">
    <sortCondition ref="A276"/>
    <sortCondition descending="1" ref="F276"/>
  </sortState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448"/>
  <sheetViews>
    <sheetView showGridLines="0" topLeftCell="A7" zoomScale="115" zoomScaleNormal="115" workbookViewId="0">
      <selection activeCell="B15" sqref="B15"/>
    </sheetView>
  </sheetViews>
  <sheetFormatPr defaultRowHeight="11.25" outlineLevelRow="1" x14ac:dyDescent="0.2"/>
  <cols>
    <col min="1" max="1" width="13.7109375" style="121" customWidth="1"/>
    <col min="2" max="9" width="8.85546875" style="121" customWidth="1"/>
    <col min="10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938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939</v>
      </c>
      <c r="AV1" s="144"/>
      <c r="BZ1" s="124" t="s">
        <v>939</v>
      </c>
    </row>
    <row r="2" spans="1:78" x14ac:dyDescent="0.2">
      <c r="A2" s="122" t="s">
        <v>622</v>
      </c>
      <c r="C2" s="121" t="s">
        <v>623</v>
      </c>
      <c r="Q2" s="123" t="s">
        <v>951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15 for EV_Rev    (6 variables, n=121)"</f>
        <v>Forecasts and 95.0% confidence limits for means and forecasts
Model 15 for EV_Rev    (6 variables, n=121)</v>
      </c>
    </row>
    <row r="3" spans="1:78" ht="11.25" hidden="1" customHeight="1" outlineLevel="1" x14ac:dyDescent="0.2">
      <c r="A3" s="122" t="s">
        <v>624</v>
      </c>
      <c r="AA3" s="146" t="str">
        <f>IF($A$51 &lt;&gt; "","Actual and Predicted -vs- Observation # with " &amp; TEXT($I$10, "0.0%") &amp; " confidence limits
Model 15 for EV_Rev    (6 variables, n=121)","Actual and Predicted -vs- Observation #
Model 15 for EV_Rev    (6 variables, n=121)")</f>
        <v>Actual and Predicted -vs- Observation #
Model 15 for EV_Rev    (6 variables, n=121)</v>
      </c>
    </row>
    <row r="4" spans="1:78" hidden="1" outlineLevel="1" x14ac:dyDescent="0.2">
      <c r="A4" s="121" t="s">
        <v>625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940</v>
      </c>
    </row>
    <row r="7" spans="1:78" collapsed="1" x14ac:dyDescent="0.2">
      <c r="A7" s="144"/>
      <c r="J7" s="123" t="s">
        <v>675</v>
      </c>
      <c r="K7" s="123" t="s">
        <v>962</v>
      </c>
    </row>
    <row r="8" spans="1:78" hidden="1" x14ac:dyDescent="0.2">
      <c r="A8" s="125" t="s">
        <v>941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",114)"</f>
        <v>t(2.50%,114)</v>
      </c>
      <c r="I9" s="131" t="s">
        <v>635</v>
      </c>
    </row>
    <row r="10" spans="1:78" outlineLevel="1" x14ac:dyDescent="0.2">
      <c r="B10" s="132">
        <f xml:space="preserve"> 1 - C25 / C26</f>
        <v>0.43595309854215425</v>
      </c>
      <c r="C10" s="132">
        <f>1-D10^2/E10^2</f>
        <v>0.40626641951805698</v>
      </c>
      <c r="D10" s="132">
        <f xml:space="preserve"> SQRT(D25)</f>
        <v>3.2033772564996736</v>
      </c>
      <c r="E10" s="132">
        <f xml:space="preserve"> SQRT(C26 / B26)</f>
        <v>4.1573087710889229</v>
      </c>
      <c r="F10" s="133">
        <v>121</v>
      </c>
      <c r="G10" s="133">
        <v>0</v>
      </c>
      <c r="H10" s="134">
        <f>TINV(1 - $I$10, F10 - 6 - 1)</f>
        <v>1.9809922979758596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942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5.9213908839671731E-2</v>
      </c>
      <c r="C14" s="138">
        <v>1.786651625931589</v>
      </c>
      <c r="D14" s="138">
        <f>B14 / C14</f>
        <v>3.3142392159857488E-2</v>
      </c>
      <c r="E14" s="138">
        <f>TDIST(ABS(D14),$F$10 - 7,2)</f>
        <v>0.97361899550455033</v>
      </c>
      <c r="F14" s="138">
        <f>B14 - $H$10 * C14</f>
        <v>-3.4801292012968528</v>
      </c>
      <c r="G14" s="138">
        <f>B14 + $H$10 * C14</f>
        <v>3.5985570189761962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-9.9103505225021369</v>
      </c>
      <c r="C15" s="138">
        <v>4.8349227670617037</v>
      </c>
      <c r="D15" s="138">
        <f t="shared" ref="D15:D20" si="0">B15 / C15</f>
        <v>-2.0497432947672274</v>
      </c>
      <c r="E15" s="138">
        <f t="shared" ref="E15:E20" si="1">TDIST(ABS(D15),$F$10 - 7,2)</f>
        <v>4.2683950264522437E-2</v>
      </c>
      <c r="F15" s="138">
        <f t="shared" ref="F15:F20" si="2">B15 - $H$10 * C15</f>
        <v>-19.488295285359506</v>
      </c>
      <c r="G15" s="138">
        <f t="shared" ref="G15:G20" si="3">B15 + $H$10 * C15</f>
        <v>-0.33240575964476982</v>
      </c>
      <c r="H15" s="132">
        <v>17.667907979409094</v>
      </c>
      <c r="I15" s="132">
        <f>B15*0.254226306588618/$E$10</f>
        <v>-0.60603432390093415</v>
      </c>
      <c r="K15" s="121" t="s">
        <v>723</v>
      </c>
    </row>
    <row r="16" spans="1:78" outlineLevel="1" x14ac:dyDescent="0.2">
      <c r="A16" s="137" t="s">
        <v>1042</v>
      </c>
      <c r="B16" s="138">
        <v>14.602177114291996</v>
      </c>
      <c r="C16" s="138">
        <v>3.5470901096790928</v>
      </c>
      <c r="D16" s="138">
        <f t="shared" si="0"/>
        <v>4.1166637053979613</v>
      </c>
      <c r="E16" s="138">
        <f t="shared" si="1"/>
        <v>7.3005041902125348E-5</v>
      </c>
      <c r="F16" s="138">
        <f t="shared" si="2"/>
        <v>7.5754189267913654</v>
      </c>
      <c r="G16" s="138">
        <f t="shared" si="3"/>
        <v>21.628935301792627</v>
      </c>
      <c r="H16" s="132">
        <v>2.5250566550981475</v>
      </c>
      <c r="I16" s="132">
        <f>B16*0.131002868989062/$E$10</f>
        <v>0.46013591984355329</v>
      </c>
      <c r="K16" s="121" t="s">
        <v>543</v>
      </c>
      <c r="L16" s="121" t="s">
        <v>544</v>
      </c>
      <c r="M16" s="121" t="s">
        <v>545</v>
      </c>
      <c r="N16" s="121" t="s">
        <v>508</v>
      </c>
      <c r="O16" s="121" t="s">
        <v>509</v>
      </c>
      <c r="P16" s="121" t="s">
        <v>511</v>
      </c>
      <c r="Q16" s="121" t="s">
        <v>512</v>
      </c>
      <c r="R16" s="121" t="s">
        <v>963</v>
      </c>
    </row>
    <row r="17" spans="1:18" outlineLevel="1" x14ac:dyDescent="0.2">
      <c r="A17" s="137" t="s">
        <v>647</v>
      </c>
      <c r="B17" s="138">
        <v>-1.2145362764605829</v>
      </c>
      <c r="C17" s="138">
        <v>4.6404316867896052</v>
      </c>
      <c r="D17" s="138">
        <f t="shared" si="0"/>
        <v>-0.26172915763809829</v>
      </c>
      <c r="E17" s="138">
        <f t="shared" si="1"/>
        <v>0.79400256285167958</v>
      </c>
      <c r="F17" s="138">
        <f t="shared" si="2"/>
        <v>-10.407195707273917</v>
      </c>
      <c r="G17" s="138">
        <f t="shared" si="3"/>
        <v>7.9781231543527511</v>
      </c>
      <c r="H17" s="132">
        <v>13.892773320975122</v>
      </c>
      <c r="I17" s="132">
        <f>B17*0.234884065860033/$E$10</f>
        <v>-6.8620166183818179E-2</v>
      </c>
      <c r="K17" s="121">
        <v>130.10118946520222</v>
      </c>
      <c r="L17" s="121">
        <v>0.95186293134429523</v>
      </c>
      <c r="M17" s="121">
        <v>0.67130058594359487</v>
      </c>
      <c r="N17" s="121">
        <v>0.57708077788152901</v>
      </c>
      <c r="O17" s="121">
        <v>0.98189943482007602</v>
      </c>
      <c r="P17" s="121">
        <v>-1.1489536082332299</v>
      </c>
      <c r="Q17" s="121">
        <v>-1.1133323603966101</v>
      </c>
      <c r="R17" s="121">
        <v>66.654879999999991</v>
      </c>
    </row>
    <row r="18" spans="1:18" outlineLevel="1" x14ac:dyDescent="0.2">
      <c r="A18" s="137" t="s">
        <v>1043</v>
      </c>
      <c r="B18" s="138">
        <v>-6.9446946187941831</v>
      </c>
      <c r="C18" s="138">
        <v>4.312625887184665</v>
      </c>
      <c r="D18" s="138">
        <f t="shared" si="0"/>
        <v>-1.6103169624406639</v>
      </c>
      <c r="E18" s="138">
        <f t="shared" si="1"/>
        <v>0.11009424390901043</v>
      </c>
      <c r="F18" s="138">
        <f t="shared" si="2"/>
        <v>-15.487973285358311</v>
      </c>
      <c r="G18" s="138">
        <f t="shared" si="3"/>
        <v>1.598584047769946</v>
      </c>
      <c r="H18" s="132">
        <v>2.1202258936918632</v>
      </c>
      <c r="I18" s="132">
        <f>B18*0.0987340032913569/$E$10</f>
        <v>-0.16493302256447362</v>
      </c>
    </row>
    <row r="19" spans="1:18" outlineLevel="1" x14ac:dyDescent="0.2">
      <c r="A19" s="137" t="s">
        <v>649</v>
      </c>
      <c r="B19" s="138">
        <v>11.087527326740091</v>
      </c>
      <c r="C19" s="138">
        <v>1.418890836755925</v>
      </c>
      <c r="D19" s="138">
        <f t="shared" si="0"/>
        <v>7.8142215310164467</v>
      </c>
      <c r="E19" s="138">
        <f t="shared" si="1"/>
        <v>2.9932508457450177E-12</v>
      </c>
      <c r="F19" s="138">
        <f t="shared" si="2"/>
        <v>8.2767155074580803</v>
      </c>
      <c r="G19" s="138">
        <f t="shared" si="3"/>
        <v>13.898339146022101</v>
      </c>
      <c r="H19" s="132">
        <v>1.1258285518635351</v>
      </c>
      <c r="I19" s="132">
        <f>B19*0.218677756690352/$E$10</f>
        <v>0.58321277936241056</v>
      </c>
    </row>
    <row r="20" spans="1:18" outlineLevel="1" x14ac:dyDescent="0.2">
      <c r="A20" s="137" t="s">
        <v>650</v>
      </c>
      <c r="B20" s="138">
        <v>-11.169897290696506</v>
      </c>
      <c r="C20" s="138">
        <v>3.9810727882510006</v>
      </c>
      <c r="D20" s="138">
        <f t="shared" si="0"/>
        <v>-2.8057505815169388</v>
      </c>
      <c r="E20" s="138">
        <f t="shared" si="1"/>
        <v>5.9045652554229342E-3</v>
      </c>
      <c r="F20" s="138">
        <f t="shared" si="2"/>
        <v>-19.056371821903017</v>
      </c>
      <c r="G20" s="138">
        <f t="shared" si="3"/>
        <v>-3.2834227594899934</v>
      </c>
      <c r="H20" s="132">
        <v>5.9917363789476381</v>
      </c>
      <c r="I20" s="132">
        <f>B20*0.179801659308129/$E$10</f>
        <v>-0.48309283186645657</v>
      </c>
      <c r="K20" s="121" t="s">
        <v>724</v>
      </c>
    </row>
    <row r="21" spans="1:18" x14ac:dyDescent="0.2">
      <c r="A21" s="144"/>
      <c r="K21" s="121" t="s">
        <v>546</v>
      </c>
      <c r="L21" s="121" t="s">
        <v>547</v>
      </c>
      <c r="M21" s="121" t="s">
        <v>548</v>
      </c>
      <c r="N21" s="121" t="s">
        <v>549</v>
      </c>
      <c r="O21" s="121" t="s">
        <v>550</v>
      </c>
      <c r="P21" s="121" t="s">
        <v>551</v>
      </c>
      <c r="Q21" s="121" t="s">
        <v>552</v>
      </c>
    </row>
    <row r="22" spans="1:18" hidden="1" x14ac:dyDescent="0.2">
      <c r="A22" s="125" t="s">
        <v>943</v>
      </c>
      <c r="K22" s="121" t="s">
        <v>546</v>
      </c>
      <c r="L22" s="121" t="s">
        <v>547</v>
      </c>
      <c r="M22" s="121" t="s">
        <v>548</v>
      </c>
      <c r="N22" s="121" t="s">
        <v>549</v>
      </c>
      <c r="O22" s="121" t="s">
        <v>550</v>
      </c>
      <c r="P22" s="121" t="s">
        <v>551</v>
      </c>
      <c r="Q22" s="121" t="s">
        <v>552</v>
      </c>
    </row>
    <row r="23" spans="1:18" ht="12" outlineLevel="1" thickBot="1" x14ac:dyDescent="0.25">
      <c r="A23" s="136" t="s">
        <v>652</v>
      </c>
      <c r="B23" s="128" t="s">
        <v>653</v>
      </c>
      <c r="C23" s="128" t="s">
        <v>654</v>
      </c>
      <c r="D23" s="128" t="s">
        <v>655</v>
      </c>
      <c r="E23" s="128" t="s">
        <v>656</v>
      </c>
      <c r="F23" s="128" t="s">
        <v>534</v>
      </c>
      <c r="K23" s="121">
        <f>B14+B16*M17+B19*L17+B15*P17+B18*N17+B20*O17+B17*Q17</f>
        <v>18.178820145954305</v>
      </c>
      <c r="L23" s="121">
        <f>H10</f>
        <v>1.9809922979758596</v>
      </c>
      <c r="M23" s="121">
        <f>D10*1.1</f>
        <v>3.5237149821496412</v>
      </c>
      <c r="N23" s="121">
        <f>M23*L23</f>
        <v>6.9804522399005826</v>
      </c>
      <c r="O23" s="121">
        <f>K23-N23</f>
        <v>11.198367906053722</v>
      </c>
      <c r="P23" s="121">
        <f>K23+N23</f>
        <v>25.159272385854887</v>
      </c>
      <c r="Q23" s="121">
        <f>P23-O23</f>
        <v>13.960904479801165</v>
      </c>
    </row>
    <row r="24" spans="1:18" outlineLevel="1" x14ac:dyDescent="0.2">
      <c r="A24" s="121" t="s">
        <v>523</v>
      </c>
      <c r="B24" s="130">
        <v>6</v>
      </c>
      <c r="C24" s="129">
        <f>C26 - C25</f>
        <v>904.16059957037805</v>
      </c>
      <c r="D24" s="129">
        <f>C24/B24</f>
        <v>150.69343326172967</v>
      </c>
      <c r="E24" s="129">
        <f>D24/D25</f>
        <v>14.685142052712738</v>
      </c>
      <c r="F24" s="129">
        <f>FDIST(E24,6,114)</f>
        <v>2.2722684257210219E-12</v>
      </c>
    </row>
    <row r="25" spans="1:18" outlineLevel="1" x14ac:dyDescent="0.2">
      <c r="A25" s="121" t="s">
        <v>524</v>
      </c>
      <c r="B25" s="130">
        <v>114</v>
      </c>
      <c r="C25" s="139">
        <v>1169.8253466103688</v>
      </c>
      <c r="D25" s="129">
        <f>C25/B25</f>
        <v>10.261625847459376</v>
      </c>
    </row>
    <row r="26" spans="1:18" outlineLevel="1" x14ac:dyDescent="0.2">
      <c r="A26" s="121" t="s">
        <v>525</v>
      </c>
      <c r="B26" s="130">
        <f>B24 + B25</f>
        <v>120</v>
      </c>
      <c r="C26" s="139">
        <v>2073.9859461807469</v>
      </c>
      <c r="K26" s="121">
        <f>K23*R17</f>
        <v>1211.7070753701664</v>
      </c>
      <c r="L26" s="121">
        <f>O23*R17</f>
        <v>746.42586897386207</v>
      </c>
      <c r="M26" s="121">
        <f>P23*R17</f>
        <v>1676.9882817664709</v>
      </c>
    </row>
    <row r="27" spans="1:18" x14ac:dyDescent="0.2">
      <c r="A27" s="144"/>
    </row>
    <row r="28" spans="1:18" hidden="1" x14ac:dyDescent="0.2">
      <c r="A28" s="125" t="s">
        <v>944</v>
      </c>
    </row>
    <row r="29" spans="1:18" ht="12" outlineLevel="1" thickBot="1" x14ac:dyDescent="0.25">
      <c r="A29" s="126"/>
      <c r="B29" s="128" t="s">
        <v>660</v>
      </c>
      <c r="C29" s="128" t="s">
        <v>661</v>
      </c>
      <c r="D29" s="128" t="s">
        <v>662</v>
      </c>
      <c r="E29" s="128" t="s">
        <v>663</v>
      </c>
      <c r="F29" s="128" t="s">
        <v>664</v>
      </c>
      <c r="G29" s="131" t="s">
        <v>658</v>
      </c>
      <c r="H29" s="131" t="s">
        <v>666</v>
      </c>
      <c r="I29" s="131" t="s">
        <v>687</v>
      </c>
    </row>
    <row r="30" spans="1:18" outlineLevel="1" x14ac:dyDescent="0.2">
      <c r="A30" s="121" t="s">
        <v>945</v>
      </c>
      <c r="B30" s="138">
        <v>6.459479416000911E-16</v>
      </c>
      <c r="C30" s="138">
        <v>3.1093372398567629</v>
      </c>
      <c r="D30" s="138">
        <v>2.439570136138919</v>
      </c>
      <c r="E30" s="138">
        <v>-7.0494759173088788</v>
      </c>
      <c r="F30" s="138">
        <v>8.4365035414371441</v>
      </c>
      <c r="G30" s="135">
        <v>0.45384857827938119</v>
      </c>
      <c r="H30" s="134" t="s">
        <v>946</v>
      </c>
      <c r="I30" s="132">
        <v>0.59973088808360853</v>
      </c>
    </row>
    <row r="31" spans="1:18" outlineLevel="1" x14ac:dyDescent="0.2"/>
    <row r="32" spans="1:18" x14ac:dyDescent="0.2">
      <c r="A32" s="144"/>
    </row>
    <row r="33" spans="1:702" hidden="1" x14ac:dyDescent="0.2">
      <c r="A33" s="125" t="s">
        <v>947</v>
      </c>
    </row>
    <row r="34" spans="1:702" ht="12" outlineLevel="1" thickBot="1" x14ac:dyDescent="0.25">
      <c r="A34" s="127" t="s">
        <v>690</v>
      </c>
      <c r="B34" s="147">
        <v>1</v>
      </c>
    </row>
    <row r="35" spans="1:702" outlineLevel="1" x14ac:dyDescent="0.2">
      <c r="A35" s="121" t="s">
        <v>691</v>
      </c>
      <c r="B35" s="129">
        <v>0.21653362016140873</v>
      </c>
    </row>
    <row r="36" spans="1:702" outlineLevel="1" x14ac:dyDescent="0.2">
      <c r="A36" s="141" t="s">
        <v>692</v>
      </c>
      <c r="B36" s="141">
        <f>B35/0.0912870929175277</f>
        <v>2.3720069644131794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41"/>
      <c r="DN36" s="141"/>
      <c r="DO36" s="141"/>
      <c r="DP36" s="141"/>
      <c r="DQ36" s="141"/>
      <c r="DR36" s="141"/>
      <c r="DS36" s="141"/>
      <c r="DT36" s="141"/>
      <c r="DU36" s="141"/>
      <c r="DV36" s="141"/>
      <c r="DW36" s="141"/>
      <c r="DX36" s="141"/>
      <c r="DY36" s="141"/>
      <c r="DZ36" s="141"/>
      <c r="EA36" s="141"/>
      <c r="EB36" s="141"/>
      <c r="EC36" s="141"/>
      <c r="ED36" s="141"/>
      <c r="EE36" s="141"/>
      <c r="EF36" s="141"/>
      <c r="EG36" s="141"/>
      <c r="EH36" s="141"/>
      <c r="EI36" s="141"/>
      <c r="EJ36" s="141"/>
      <c r="EK36" s="141"/>
      <c r="EL36" s="141"/>
      <c r="EM36" s="141"/>
      <c r="EN36" s="141"/>
      <c r="EO36" s="141"/>
      <c r="EP36" s="141"/>
      <c r="EQ36" s="141"/>
      <c r="ER36" s="141"/>
      <c r="ES36" s="141"/>
      <c r="ET36" s="141"/>
      <c r="EU36" s="141"/>
      <c r="EV36" s="141"/>
      <c r="EW36" s="141"/>
      <c r="EX36" s="141"/>
      <c r="EY36" s="141"/>
      <c r="EZ36" s="141"/>
      <c r="FA36" s="141"/>
      <c r="FB36" s="141"/>
      <c r="FC36" s="141"/>
      <c r="FD36" s="141"/>
      <c r="FE36" s="141"/>
      <c r="FF36" s="141"/>
      <c r="FG36" s="141"/>
      <c r="FH36" s="141"/>
      <c r="FI36" s="141"/>
      <c r="FJ36" s="141"/>
      <c r="FK36" s="141"/>
      <c r="FL36" s="141"/>
      <c r="FM36" s="141"/>
      <c r="FN36" s="141"/>
      <c r="FO36" s="141"/>
      <c r="FP36" s="141"/>
      <c r="FQ36" s="141"/>
      <c r="FR36" s="141"/>
      <c r="FS36" s="141"/>
      <c r="FT36" s="141"/>
      <c r="FU36" s="141"/>
      <c r="FV36" s="141"/>
      <c r="FW36" s="141"/>
      <c r="FX36" s="141"/>
      <c r="FY36" s="141"/>
      <c r="FZ36" s="141"/>
      <c r="GA36" s="141"/>
      <c r="GB36" s="141"/>
      <c r="GC36" s="141"/>
      <c r="GD36" s="141"/>
      <c r="GE36" s="141"/>
      <c r="GF36" s="141"/>
      <c r="GG36" s="141"/>
      <c r="GH36" s="141"/>
      <c r="GI36" s="141"/>
      <c r="GJ36" s="141"/>
      <c r="GK36" s="141"/>
      <c r="GL36" s="141"/>
      <c r="GM36" s="141"/>
      <c r="GN36" s="141"/>
      <c r="GO36" s="141"/>
      <c r="GP36" s="141"/>
      <c r="GQ36" s="141"/>
      <c r="GR36" s="141"/>
      <c r="GS36" s="141"/>
      <c r="GT36" s="141"/>
      <c r="GU36" s="141"/>
      <c r="GV36" s="141"/>
      <c r="GW36" s="141"/>
      <c r="GX36" s="141"/>
      <c r="GY36" s="141"/>
      <c r="GZ36" s="141"/>
      <c r="HA36" s="141"/>
      <c r="HB36" s="141"/>
      <c r="HC36" s="141"/>
      <c r="HD36" s="141"/>
      <c r="HE36" s="141"/>
      <c r="HF36" s="141"/>
      <c r="HG36" s="141"/>
      <c r="HH36" s="141"/>
      <c r="HI36" s="141"/>
      <c r="HJ36" s="141"/>
      <c r="HK36" s="141"/>
      <c r="HL36" s="141"/>
      <c r="HM36" s="141"/>
      <c r="HN36" s="141"/>
      <c r="HO36" s="141"/>
      <c r="HP36" s="141"/>
      <c r="HQ36" s="141"/>
      <c r="HR36" s="141"/>
      <c r="HS36" s="141"/>
      <c r="HT36" s="141"/>
      <c r="HU36" s="141"/>
      <c r="HV36" s="141"/>
      <c r="HW36" s="141"/>
      <c r="HX36" s="141"/>
      <c r="HY36" s="141"/>
      <c r="HZ36" s="141"/>
      <c r="IA36" s="141"/>
      <c r="IB36" s="141"/>
      <c r="IC36" s="141"/>
      <c r="ID36" s="141"/>
      <c r="IE36" s="141"/>
      <c r="IF36" s="141"/>
      <c r="IG36" s="141"/>
      <c r="IH36" s="141"/>
      <c r="II36" s="141"/>
      <c r="IJ36" s="141"/>
      <c r="IK36" s="141"/>
      <c r="IL36" s="141"/>
      <c r="IM36" s="141"/>
      <c r="IN36" s="141"/>
      <c r="IO36" s="141"/>
      <c r="IP36" s="141"/>
      <c r="IQ36" s="141"/>
      <c r="IR36" s="141"/>
      <c r="IS36" s="141"/>
      <c r="IT36" s="141"/>
      <c r="IU36" s="141"/>
      <c r="IV36" s="141"/>
      <c r="IW36" s="141"/>
      <c r="IX36" s="141"/>
      <c r="IY36" s="141"/>
      <c r="IZ36" s="141"/>
      <c r="JA36" s="141"/>
      <c r="JB36" s="141"/>
      <c r="JC36" s="141"/>
      <c r="JD36" s="141"/>
      <c r="JE36" s="141"/>
      <c r="JF36" s="141"/>
      <c r="JG36" s="141"/>
      <c r="JH36" s="141"/>
      <c r="JI36" s="141"/>
      <c r="JJ36" s="141"/>
      <c r="JK36" s="141"/>
      <c r="JL36" s="141"/>
      <c r="JM36" s="141"/>
      <c r="JN36" s="141"/>
      <c r="JO36" s="141"/>
      <c r="JP36" s="141"/>
      <c r="JQ36" s="141"/>
      <c r="JR36" s="141"/>
      <c r="JS36" s="141"/>
      <c r="JT36" s="141"/>
      <c r="JU36" s="141"/>
      <c r="JV36" s="141"/>
      <c r="JW36" s="141"/>
      <c r="JX36" s="141"/>
      <c r="JY36" s="141"/>
      <c r="JZ36" s="141"/>
      <c r="KA36" s="141"/>
      <c r="KB36" s="141"/>
      <c r="KC36" s="141"/>
      <c r="KD36" s="141"/>
      <c r="KE36" s="141"/>
      <c r="KF36" s="141"/>
      <c r="KG36" s="141"/>
      <c r="KH36" s="141"/>
      <c r="KI36" s="141"/>
      <c r="KJ36" s="141"/>
      <c r="KK36" s="141"/>
      <c r="KL36" s="141"/>
      <c r="KM36" s="141"/>
      <c r="KN36" s="141"/>
      <c r="KO36" s="141"/>
      <c r="KP36" s="141"/>
      <c r="KQ36" s="141"/>
      <c r="KR36" s="141"/>
      <c r="KS36" s="141"/>
      <c r="KT36" s="141"/>
      <c r="KU36" s="141"/>
      <c r="KV36" s="141"/>
      <c r="KW36" s="141"/>
      <c r="KX36" s="141"/>
      <c r="KY36" s="141"/>
      <c r="KZ36" s="141"/>
      <c r="LA36" s="141"/>
      <c r="LB36" s="141"/>
      <c r="LC36" s="141"/>
      <c r="LD36" s="141"/>
      <c r="LE36" s="141"/>
      <c r="LF36" s="141"/>
      <c r="LG36" s="141"/>
      <c r="LH36" s="141"/>
      <c r="LI36" s="141"/>
      <c r="LJ36" s="141"/>
      <c r="LK36" s="141"/>
      <c r="LL36" s="141"/>
      <c r="LM36" s="141"/>
      <c r="LN36" s="141"/>
      <c r="LO36" s="141"/>
      <c r="LP36" s="141"/>
      <c r="LQ36" s="141"/>
      <c r="LR36" s="141"/>
      <c r="LS36" s="141"/>
      <c r="LT36" s="141"/>
      <c r="LU36" s="141"/>
      <c r="LV36" s="141"/>
      <c r="LW36" s="141"/>
      <c r="LX36" s="141"/>
      <c r="LY36" s="141"/>
      <c r="LZ36" s="141"/>
      <c r="MA36" s="141"/>
      <c r="MB36" s="141"/>
      <c r="MC36" s="141"/>
      <c r="MD36" s="141"/>
      <c r="ME36" s="141"/>
      <c r="MF36" s="141"/>
      <c r="MG36" s="141"/>
      <c r="MH36" s="141"/>
      <c r="MI36" s="141"/>
      <c r="MJ36" s="141"/>
      <c r="MK36" s="141"/>
      <c r="ML36" s="141"/>
      <c r="MM36" s="141"/>
      <c r="MN36" s="141"/>
      <c r="MO36" s="141"/>
      <c r="MP36" s="141"/>
      <c r="MQ36" s="141"/>
      <c r="MR36" s="141"/>
      <c r="MS36" s="141"/>
      <c r="MT36" s="141"/>
      <c r="MU36" s="141"/>
      <c r="MV36" s="141"/>
      <c r="MW36" s="141"/>
      <c r="MX36" s="141"/>
      <c r="MY36" s="141"/>
      <c r="MZ36" s="141"/>
      <c r="NA36" s="141"/>
      <c r="NB36" s="141"/>
      <c r="NC36" s="141"/>
      <c r="ND36" s="141"/>
      <c r="NE36" s="141"/>
      <c r="NF36" s="141"/>
      <c r="NG36" s="141"/>
      <c r="NH36" s="141"/>
      <c r="NI36" s="141"/>
      <c r="NJ36" s="141"/>
      <c r="NK36" s="141"/>
      <c r="NL36" s="141"/>
      <c r="NM36" s="141"/>
      <c r="NN36" s="141"/>
      <c r="NO36" s="141"/>
      <c r="NP36" s="141"/>
      <c r="NQ36" s="141"/>
      <c r="NR36" s="141"/>
      <c r="NS36" s="141"/>
      <c r="NT36" s="141"/>
      <c r="NU36" s="141"/>
      <c r="NV36" s="141"/>
      <c r="NW36" s="141"/>
      <c r="NX36" s="141"/>
      <c r="NY36" s="141"/>
      <c r="NZ36" s="141"/>
      <c r="OA36" s="141"/>
      <c r="OB36" s="141"/>
      <c r="OC36" s="141"/>
      <c r="OD36" s="141"/>
      <c r="OE36" s="141"/>
      <c r="OF36" s="141"/>
      <c r="OG36" s="141"/>
      <c r="OH36" s="141"/>
      <c r="OI36" s="141"/>
      <c r="OJ36" s="141"/>
      <c r="OK36" s="141"/>
      <c r="OL36" s="141"/>
      <c r="OM36" s="141"/>
      <c r="ON36" s="141"/>
      <c r="OO36" s="141"/>
      <c r="OP36" s="141"/>
      <c r="OQ36" s="141"/>
      <c r="OR36" s="141"/>
      <c r="OS36" s="141"/>
      <c r="OT36" s="141"/>
      <c r="OU36" s="141"/>
      <c r="OV36" s="141"/>
      <c r="OW36" s="141"/>
      <c r="OX36" s="141"/>
      <c r="OY36" s="141"/>
      <c r="OZ36" s="141"/>
      <c r="PA36" s="141"/>
      <c r="PB36" s="141"/>
      <c r="PC36" s="141"/>
      <c r="PD36" s="141"/>
      <c r="PE36" s="141"/>
      <c r="PF36" s="141"/>
      <c r="PG36" s="141"/>
      <c r="PH36" s="141"/>
      <c r="PI36" s="141"/>
      <c r="PJ36" s="141"/>
      <c r="PK36" s="141"/>
      <c r="PL36" s="141"/>
      <c r="PM36" s="141"/>
      <c r="PN36" s="141"/>
      <c r="PO36" s="141"/>
      <c r="PP36" s="141"/>
      <c r="PQ36" s="141"/>
      <c r="PR36" s="141"/>
      <c r="PS36" s="141"/>
      <c r="PT36" s="141"/>
      <c r="PU36" s="141"/>
      <c r="PV36" s="141"/>
      <c r="PW36" s="141"/>
      <c r="PX36" s="141"/>
      <c r="PY36" s="141"/>
      <c r="PZ36" s="141"/>
      <c r="QA36" s="141"/>
      <c r="QB36" s="141"/>
      <c r="QC36" s="141"/>
      <c r="QD36" s="141"/>
      <c r="QE36" s="141"/>
      <c r="QF36" s="141"/>
      <c r="QG36" s="141"/>
      <c r="QH36" s="141"/>
      <c r="QI36" s="141"/>
      <c r="QJ36" s="141"/>
      <c r="QK36" s="141"/>
      <c r="QL36" s="141"/>
      <c r="QM36" s="141"/>
      <c r="QN36" s="141"/>
      <c r="QO36" s="141"/>
      <c r="QP36" s="141"/>
      <c r="QQ36" s="141"/>
      <c r="QR36" s="141"/>
      <c r="QS36" s="141"/>
      <c r="QT36" s="141"/>
      <c r="QU36" s="141"/>
      <c r="QV36" s="141"/>
      <c r="QW36" s="141"/>
      <c r="QX36" s="141"/>
      <c r="QY36" s="141"/>
      <c r="QZ36" s="141"/>
      <c r="RA36" s="141"/>
      <c r="RB36" s="141"/>
      <c r="RC36" s="141"/>
      <c r="RD36" s="141"/>
      <c r="RE36" s="141"/>
      <c r="RF36" s="141"/>
      <c r="RG36" s="141"/>
      <c r="RH36" s="141"/>
      <c r="RI36" s="141"/>
      <c r="RJ36" s="141"/>
      <c r="RK36" s="141"/>
      <c r="RL36" s="141"/>
      <c r="RM36" s="141"/>
      <c r="RN36" s="141"/>
      <c r="RO36" s="141"/>
      <c r="RP36" s="141"/>
      <c r="RQ36" s="141"/>
      <c r="RR36" s="141"/>
      <c r="RS36" s="141"/>
      <c r="RT36" s="141"/>
      <c r="RU36" s="141"/>
      <c r="RV36" s="141"/>
      <c r="RW36" s="141"/>
      <c r="RX36" s="141"/>
      <c r="RY36" s="141"/>
      <c r="RZ36" s="141"/>
      <c r="SA36" s="141"/>
      <c r="SB36" s="141"/>
      <c r="SC36" s="141"/>
      <c r="SD36" s="141"/>
      <c r="SE36" s="141"/>
      <c r="SF36" s="141"/>
      <c r="SG36" s="141"/>
      <c r="SH36" s="141"/>
      <c r="SI36" s="141"/>
      <c r="SJ36" s="141"/>
      <c r="SK36" s="141"/>
      <c r="SL36" s="141"/>
      <c r="SM36" s="141"/>
      <c r="SN36" s="141"/>
      <c r="SO36" s="141"/>
      <c r="SP36" s="141"/>
      <c r="SQ36" s="141"/>
      <c r="SR36" s="141"/>
      <c r="SS36" s="141"/>
      <c r="ST36" s="141"/>
      <c r="SU36" s="141"/>
      <c r="SV36" s="141"/>
      <c r="SW36" s="141"/>
      <c r="SX36" s="141"/>
      <c r="SY36" s="141"/>
      <c r="SZ36" s="141"/>
      <c r="TA36" s="141"/>
      <c r="TB36" s="141"/>
      <c r="TC36" s="141"/>
      <c r="TD36" s="141"/>
      <c r="TE36" s="141"/>
      <c r="TF36" s="141"/>
      <c r="TG36" s="141"/>
      <c r="TH36" s="141"/>
      <c r="TI36" s="141"/>
      <c r="TJ36" s="141"/>
      <c r="TK36" s="141"/>
      <c r="TL36" s="141"/>
      <c r="TM36" s="141"/>
      <c r="TN36" s="141"/>
      <c r="TO36" s="141"/>
      <c r="TP36" s="141"/>
      <c r="TQ36" s="141"/>
      <c r="TR36" s="141"/>
      <c r="TS36" s="141"/>
      <c r="TT36" s="141"/>
      <c r="TU36" s="141"/>
      <c r="TV36" s="141"/>
      <c r="TW36" s="141"/>
      <c r="TX36" s="141"/>
      <c r="TY36" s="141"/>
      <c r="TZ36" s="141"/>
      <c r="UA36" s="141"/>
      <c r="UB36" s="141"/>
      <c r="UC36" s="141"/>
      <c r="UD36" s="141"/>
      <c r="UE36" s="141"/>
      <c r="UF36" s="141"/>
      <c r="UG36" s="141"/>
      <c r="UH36" s="141"/>
      <c r="UI36" s="141"/>
      <c r="UJ36" s="141"/>
      <c r="UK36" s="141"/>
      <c r="UL36" s="141"/>
      <c r="UM36" s="141"/>
      <c r="UN36" s="141"/>
      <c r="UO36" s="141"/>
      <c r="UP36" s="141"/>
      <c r="UQ36" s="141"/>
      <c r="UR36" s="141"/>
      <c r="US36" s="141"/>
      <c r="UT36" s="141"/>
      <c r="UU36" s="141"/>
      <c r="UV36" s="141"/>
      <c r="UW36" s="141"/>
      <c r="UX36" s="141"/>
      <c r="UY36" s="141"/>
      <c r="UZ36" s="141"/>
      <c r="VA36" s="141"/>
      <c r="VB36" s="141"/>
      <c r="VC36" s="141"/>
      <c r="VD36" s="141"/>
      <c r="VE36" s="141"/>
      <c r="VF36" s="141"/>
      <c r="VG36" s="141"/>
      <c r="VH36" s="141"/>
      <c r="VI36" s="141"/>
      <c r="VJ36" s="141"/>
      <c r="VK36" s="141"/>
      <c r="VL36" s="141"/>
      <c r="VM36" s="141"/>
      <c r="VN36" s="141"/>
      <c r="VO36" s="141"/>
      <c r="VP36" s="141"/>
      <c r="VQ36" s="141"/>
      <c r="VR36" s="141"/>
      <c r="VS36" s="141"/>
      <c r="VT36" s="141"/>
      <c r="VU36" s="141"/>
      <c r="VV36" s="141"/>
      <c r="VW36" s="141"/>
      <c r="VX36" s="141"/>
      <c r="VY36" s="141"/>
      <c r="VZ36" s="141"/>
      <c r="WA36" s="141"/>
      <c r="WB36" s="141"/>
      <c r="WC36" s="141"/>
      <c r="WD36" s="141"/>
      <c r="WE36" s="141"/>
      <c r="WF36" s="141"/>
      <c r="WG36" s="141"/>
      <c r="WH36" s="141"/>
      <c r="WI36" s="141"/>
      <c r="WJ36" s="141"/>
      <c r="WK36" s="141"/>
      <c r="WL36" s="141"/>
      <c r="WM36" s="141"/>
      <c r="WN36" s="141"/>
      <c r="WO36" s="141"/>
      <c r="WP36" s="141"/>
      <c r="WQ36" s="141"/>
      <c r="WR36" s="141"/>
      <c r="WS36" s="141"/>
      <c r="WT36" s="141"/>
      <c r="WU36" s="141"/>
      <c r="WV36" s="141"/>
      <c r="WW36" s="141"/>
      <c r="WX36" s="141"/>
      <c r="WY36" s="141"/>
      <c r="WZ36" s="141"/>
      <c r="XA36" s="141"/>
      <c r="XB36" s="141"/>
      <c r="XC36" s="141"/>
      <c r="XD36" s="141"/>
      <c r="XE36" s="141"/>
      <c r="XF36" s="141"/>
      <c r="XG36" s="141"/>
      <c r="XH36" s="141"/>
      <c r="XI36" s="141"/>
      <c r="XJ36" s="141"/>
      <c r="XK36" s="141"/>
      <c r="XL36" s="141"/>
      <c r="XM36" s="141"/>
      <c r="XN36" s="141"/>
      <c r="XO36" s="141"/>
      <c r="XP36" s="141"/>
      <c r="XQ36" s="141"/>
      <c r="XR36" s="141"/>
      <c r="XS36" s="141"/>
      <c r="XT36" s="141"/>
      <c r="XU36" s="141"/>
      <c r="XV36" s="141"/>
      <c r="XW36" s="141"/>
      <c r="XX36" s="141"/>
      <c r="XY36" s="141"/>
      <c r="XZ36" s="141"/>
      <c r="YA36" s="141"/>
      <c r="YB36" s="141"/>
      <c r="YC36" s="141"/>
      <c r="YD36" s="141"/>
      <c r="YE36" s="141"/>
      <c r="YF36" s="141"/>
      <c r="YG36" s="141"/>
      <c r="YH36" s="141"/>
      <c r="YI36" s="141"/>
      <c r="YJ36" s="141"/>
      <c r="YK36" s="141"/>
      <c r="YL36" s="141"/>
      <c r="YM36" s="141"/>
      <c r="YN36" s="141"/>
      <c r="YO36" s="141"/>
      <c r="YP36" s="141"/>
      <c r="YQ36" s="141"/>
      <c r="YR36" s="141"/>
      <c r="YS36" s="141"/>
      <c r="YT36" s="141"/>
      <c r="YU36" s="141"/>
      <c r="YV36" s="141"/>
      <c r="YW36" s="141"/>
      <c r="YX36" s="141"/>
      <c r="YY36" s="141"/>
      <c r="YZ36" s="141"/>
      <c r="ZA36" s="141"/>
      <c r="ZB36" s="141"/>
      <c r="ZC36" s="141"/>
      <c r="ZD36" s="141"/>
      <c r="ZE36" s="141"/>
      <c r="ZF36" s="141"/>
      <c r="ZG36" s="141"/>
      <c r="ZH36" s="141"/>
      <c r="ZI36" s="141"/>
      <c r="ZJ36" s="141"/>
      <c r="ZK36" s="141"/>
      <c r="ZL36" s="141"/>
      <c r="ZM36" s="141"/>
      <c r="ZN36" s="141"/>
      <c r="ZO36" s="141"/>
      <c r="ZP36" s="141"/>
      <c r="ZQ36" s="141"/>
      <c r="ZR36" s="141"/>
      <c r="ZS36" s="141"/>
      <c r="ZT36" s="141"/>
      <c r="ZU36" s="141"/>
      <c r="ZV36" s="141"/>
      <c r="ZW36" s="141"/>
      <c r="ZX36" s="141"/>
      <c r="ZY36" s="141"/>
      <c r="ZZ36" s="141"/>
    </row>
    <row r="37" spans="1:702" outlineLevel="1" x14ac:dyDescent="0.2">
      <c r="A37" s="148" t="s">
        <v>693</v>
      </c>
      <c r="B37" s="149">
        <v>1.5620000000000001</v>
      </c>
    </row>
    <row r="38" spans="1:702" x14ac:dyDescent="0.2">
      <c r="A38" s="144"/>
    </row>
    <row r="39" spans="1:702" hidden="1" x14ac:dyDescent="0.2">
      <c r="A39" s="125" t="s">
        <v>948</v>
      </c>
    </row>
    <row r="40" spans="1:702" ht="12" hidden="1" outlineLevel="1" thickBot="1" x14ac:dyDescent="0.25">
      <c r="A40" s="150" t="s">
        <v>637</v>
      </c>
      <c r="B40" s="126" t="s">
        <v>695</v>
      </c>
    </row>
    <row r="41" spans="1:702" ht="12" hidden="1" outlineLevel="1" thickBot="1" x14ac:dyDescent="0.25">
      <c r="A41" s="143" t="s">
        <v>644</v>
      </c>
      <c r="B41" s="151">
        <v>1</v>
      </c>
      <c r="C41" s="152" t="s">
        <v>791</v>
      </c>
    </row>
    <row r="42" spans="1:702" ht="12" hidden="1" outlineLevel="1" thickBot="1" x14ac:dyDescent="0.25">
      <c r="A42" s="143" t="s">
        <v>645</v>
      </c>
      <c r="B42" s="151">
        <v>-9.1102988353809533E-2</v>
      </c>
      <c r="C42" s="151">
        <v>1</v>
      </c>
      <c r="D42" s="152" t="s">
        <v>696</v>
      </c>
    </row>
    <row r="43" spans="1:702" ht="12" hidden="1" outlineLevel="1" thickBot="1" x14ac:dyDescent="0.25">
      <c r="A43" s="143" t="s">
        <v>646</v>
      </c>
      <c r="B43" s="151">
        <v>-0.66607098580189272</v>
      </c>
      <c r="C43" s="121">
        <v>-0.39314773966002697</v>
      </c>
      <c r="D43" s="151">
        <v>1</v>
      </c>
      <c r="E43" s="152" t="s">
        <v>792</v>
      </c>
    </row>
    <row r="44" spans="1:702" ht="12" hidden="1" outlineLevel="1" thickBot="1" x14ac:dyDescent="0.25">
      <c r="A44" s="143" t="s">
        <v>647</v>
      </c>
      <c r="B44" s="151">
        <v>0.15761321249092819</v>
      </c>
      <c r="C44" s="122">
        <v>-0.77460006053255859</v>
      </c>
      <c r="D44" s="151">
        <v>-7.7087926549048114E-2</v>
      </c>
      <c r="E44" s="151">
        <v>1</v>
      </c>
      <c r="F44" s="152" t="s">
        <v>793</v>
      </c>
    </row>
    <row r="45" spans="1:702" ht="12" hidden="1" outlineLevel="1" thickBot="1" x14ac:dyDescent="0.25">
      <c r="A45" s="143" t="s">
        <v>648</v>
      </c>
      <c r="B45" s="151">
        <v>-6.4106090031670768E-2</v>
      </c>
      <c r="C45" s="151">
        <v>3.2062599570752026E-2</v>
      </c>
      <c r="D45" s="121">
        <v>-0.36437515597637138</v>
      </c>
      <c r="E45" s="121">
        <v>0.34403290885540516</v>
      </c>
      <c r="F45" s="151">
        <v>1</v>
      </c>
      <c r="G45" s="152" t="s">
        <v>697</v>
      </c>
    </row>
    <row r="46" spans="1:702" ht="12" hidden="1" outlineLevel="1" thickBot="1" x14ac:dyDescent="0.25">
      <c r="A46" s="143" t="s">
        <v>649</v>
      </c>
      <c r="B46" s="151">
        <v>-0.34552449812824221</v>
      </c>
      <c r="C46" s="151">
        <v>4.1789133002888744E-2</v>
      </c>
      <c r="D46" s="151">
        <v>9.2101677409551747E-2</v>
      </c>
      <c r="E46" s="151">
        <v>4.8275779543484776E-2</v>
      </c>
      <c r="F46" s="151">
        <v>-4.2815550116383654E-2</v>
      </c>
      <c r="G46" s="151">
        <v>1</v>
      </c>
      <c r="H46" s="152" t="s">
        <v>794</v>
      </c>
    </row>
    <row r="47" spans="1:702" hidden="1" outlineLevel="1" x14ac:dyDescent="0.2">
      <c r="A47" s="143" t="s">
        <v>650</v>
      </c>
      <c r="B47" s="151">
        <v>9.6105707449186964E-2</v>
      </c>
      <c r="C47" s="122">
        <v>0.55669926728397712</v>
      </c>
      <c r="D47" s="122">
        <v>-0.72507716278339718</v>
      </c>
      <c r="E47" s="151">
        <v>-1.2600396375140242E-2</v>
      </c>
      <c r="F47" s="121">
        <v>0.20307222293029664</v>
      </c>
      <c r="G47" s="151">
        <v>9.0058695406929706E-2</v>
      </c>
      <c r="H47" s="151">
        <v>1</v>
      </c>
    </row>
    <row r="48" spans="1:702" collapsed="1" x14ac:dyDescent="0.2">
      <c r="A48" s="144"/>
    </row>
    <row r="49" spans="1:15" hidden="1" x14ac:dyDescent="0.2">
      <c r="A49" s="125" t="s">
        <v>949</v>
      </c>
    </row>
    <row r="50" spans="1:15" ht="12" hidden="1" outlineLevel="1" thickBot="1" x14ac:dyDescent="0.25">
      <c r="A50" s="128" t="s">
        <v>699</v>
      </c>
      <c r="B50" s="128" t="s">
        <v>700</v>
      </c>
      <c r="C50" s="128" t="s">
        <v>701</v>
      </c>
      <c r="D50" s="128" t="str">
        <f>IF($I$10&gt;99%,("Low"&amp;TEXT($I$10,"0.0%")&amp;"F"),("Lower"&amp;TEXT($I$10,"0%")&amp;"F"))</f>
        <v>Lower95%F</v>
      </c>
      <c r="E50" s="128" t="str">
        <f>IF($I$10&gt;99%,("Up"&amp;TEXT($I$10,"0.0%")&amp;"F"),("Upper"&amp;TEXT($I$10,"0%")&amp;"F"))</f>
        <v>Upper95%F</v>
      </c>
      <c r="F50" s="128" t="s">
        <v>702</v>
      </c>
      <c r="G50" s="128" t="str">
        <f>IF($I$10&gt;99%,("Low"&amp;TEXT($I$10,"0.0%")&amp;"M"),("Lower"&amp;TEXT($I$10,"0%")&amp;"M"))</f>
        <v>Lower95%M</v>
      </c>
      <c r="H50" s="128" t="str">
        <f>IF($I$10&gt;99%,("Up"&amp;TEXT($I$10,"0.0%")&amp;"M"),("Upper"&amp;TEXT($I$10,"0%")&amp;"M"))</f>
        <v>Upper95%M</v>
      </c>
      <c r="I50" s="136" t="s">
        <v>796</v>
      </c>
      <c r="J50" s="136" t="s">
        <v>703</v>
      </c>
      <c r="K50" s="136" t="s">
        <v>797</v>
      </c>
      <c r="L50" s="136" t="s">
        <v>798</v>
      </c>
      <c r="M50" s="136" t="s">
        <v>704</v>
      </c>
      <c r="N50" s="136" t="s">
        <v>799</v>
      </c>
    </row>
    <row r="51" spans="1:15" hidden="1" outlineLevel="1" x14ac:dyDescent="0.2">
      <c r="I51" s="153"/>
      <c r="J51" s="153"/>
      <c r="K51" s="153"/>
      <c r="L51" s="153"/>
      <c r="M51" s="153"/>
      <c r="N51" s="153"/>
      <c r="O51" s="153"/>
    </row>
    <row r="52" spans="1:15" hidden="1" outlineLevel="1" x14ac:dyDescent="0.2">
      <c r="I52" s="153"/>
      <c r="J52" s="153"/>
      <c r="K52" s="153"/>
      <c r="L52" s="153"/>
      <c r="M52" s="153"/>
      <c r="N52" s="153"/>
      <c r="O52" s="153"/>
    </row>
    <row r="53" spans="1:15" hidden="1" outlineLevel="1" x14ac:dyDescent="0.2">
      <c r="I53" s="153"/>
      <c r="J53" s="153"/>
      <c r="K53" s="153"/>
      <c r="L53" s="153"/>
      <c r="M53" s="153"/>
      <c r="N53" s="153"/>
      <c r="O53" s="153"/>
    </row>
    <row r="54" spans="1:15" hidden="1" outlineLevel="1" x14ac:dyDescent="0.2">
      <c r="A54" s="123" t="s">
        <v>705</v>
      </c>
      <c r="I54" s="153"/>
      <c r="J54" s="153"/>
      <c r="K54" s="153"/>
      <c r="L54" s="153"/>
      <c r="M54" s="153"/>
      <c r="N54" s="153"/>
      <c r="O54" s="153"/>
    </row>
    <row r="55" spans="1:15" hidden="1" outlineLevel="1" x14ac:dyDescent="0.2">
      <c r="I55" s="153"/>
      <c r="J55" s="153"/>
      <c r="K55" s="153"/>
      <c r="L55" s="153"/>
      <c r="M55" s="153"/>
      <c r="N55" s="153"/>
      <c r="O55" s="153"/>
    </row>
    <row r="56" spans="1:15" hidden="1" outlineLevel="1" x14ac:dyDescent="0.2"/>
    <row r="57" spans="1:15" hidden="1" outlineLevel="1" x14ac:dyDescent="0.2"/>
    <row r="58" spans="1:15" hidden="1" outlineLevel="1" x14ac:dyDescent="0.2"/>
    <row r="59" spans="1:15" hidden="1" outlineLevel="1" x14ac:dyDescent="0.2"/>
    <row r="60" spans="1:15" hidden="1" outlineLevel="1" x14ac:dyDescent="0.2"/>
    <row r="61" spans="1:15" hidden="1" outlineLevel="1" x14ac:dyDescent="0.2"/>
    <row r="62" spans="1:15" hidden="1" outlineLevel="1" x14ac:dyDescent="0.2"/>
    <row r="63" spans="1:15" hidden="1" outlineLevel="1" x14ac:dyDescent="0.2"/>
    <row r="64" spans="1:15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hidden="1" outlineLevel="1" x14ac:dyDescent="0.2"/>
    <row r="71" spans="1:3" hidden="1" outlineLevel="1" x14ac:dyDescent="0.2"/>
    <row r="72" spans="1:3" hidden="1" outlineLevel="1" x14ac:dyDescent="0.2"/>
    <row r="73" spans="1:3" hidden="1" outlineLevel="1" x14ac:dyDescent="0.2"/>
    <row r="74" spans="1:3" hidden="1" outlineLevel="1" x14ac:dyDescent="0.2"/>
    <row r="75" spans="1:3" hidden="1" outlineLevel="1" x14ac:dyDescent="0.2"/>
    <row r="76" spans="1:3" collapsed="1" x14ac:dyDescent="0.2">
      <c r="A76" s="145"/>
    </row>
    <row r="77" spans="1:3" hidden="1" x14ac:dyDescent="0.2">
      <c r="A77" s="125" t="s">
        <v>667</v>
      </c>
    </row>
    <row r="78" spans="1:3" outlineLevel="1" x14ac:dyDescent="0.2"/>
    <row r="79" spans="1:3" outlineLevel="1" x14ac:dyDescent="0.2"/>
    <row r="80" spans="1:3" outlineLevel="1" x14ac:dyDescent="0.2">
      <c r="C80" s="141" t="b">
        <v>1</v>
      </c>
    </row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outlineLevel="1" x14ac:dyDescent="0.2"/>
    <row r="98" spans="1:1" x14ac:dyDescent="0.2">
      <c r="A98" s="145"/>
    </row>
    <row r="99" spans="1:1" hidden="1" x14ac:dyDescent="0.2">
      <c r="A99" s="125" t="s">
        <v>706</v>
      </c>
    </row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x14ac:dyDescent="0.2">
      <c r="A120" s="145"/>
    </row>
    <row r="121" spans="1:1" hidden="1" x14ac:dyDescent="0.2">
      <c r="A121" s="125" t="s">
        <v>707</v>
      </c>
    </row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x14ac:dyDescent="0.2">
      <c r="A142" s="145"/>
    </row>
    <row r="143" spans="1:1" hidden="1" x14ac:dyDescent="0.2">
      <c r="A143" s="125" t="s">
        <v>708</v>
      </c>
    </row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outlineLevel="1" x14ac:dyDescent="0.2"/>
    <row r="162" spans="1:1" outlineLevel="1" x14ac:dyDescent="0.2"/>
    <row r="163" spans="1:1" outlineLevel="1" x14ac:dyDescent="0.2"/>
    <row r="164" spans="1:1" x14ac:dyDescent="0.2">
      <c r="A164" s="145"/>
    </row>
    <row r="165" spans="1:1" hidden="1" x14ac:dyDescent="0.2">
      <c r="A165" s="125" t="s">
        <v>709</v>
      </c>
    </row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outlineLevel="1" x14ac:dyDescent="0.2"/>
    <row r="184" spans="1:1" outlineLevel="1" x14ac:dyDescent="0.2"/>
    <row r="185" spans="1:1" outlineLevel="1" x14ac:dyDescent="0.2"/>
    <row r="186" spans="1:1" x14ac:dyDescent="0.2">
      <c r="A186" s="145"/>
    </row>
    <row r="187" spans="1:1" hidden="1" x14ac:dyDescent="0.2">
      <c r="A187" s="125" t="s">
        <v>710</v>
      </c>
    </row>
    <row r="188" spans="1:1" hidden="1" outlineLevel="1" x14ac:dyDescent="0.2"/>
    <row r="189" spans="1:1" hidden="1" outlineLevel="1" x14ac:dyDescent="0.2">
      <c r="A189" s="154" t="s">
        <v>725</v>
      </c>
    </row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/>
    <row r="211" spans="1:1" hidden="1" outlineLevel="1" x14ac:dyDescent="0.2">
      <c r="A211" s="154" t="s">
        <v>711</v>
      </c>
    </row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>
      <c r="A233" s="154" t="s">
        <v>727</v>
      </c>
    </row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>
      <c r="A255" s="154" t="s">
        <v>728</v>
      </c>
    </row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/>
    <row r="276" spans="1:1" hidden="1" outlineLevel="1" x14ac:dyDescent="0.2"/>
    <row r="277" spans="1:1" hidden="1" outlineLevel="1" x14ac:dyDescent="0.2">
      <c r="A277" s="154" t="s">
        <v>712</v>
      </c>
    </row>
    <row r="278" spans="1:1" hidden="1" outlineLevel="1" x14ac:dyDescent="0.2"/>
    <row r="279" spans="1:1" hidden="1" outlineLevel="1" x14ac:dyDescent="0.2"/>
    <row r="280" spans="1:1" hidden="1" outlineLevel="1" x14ac:dyDescent="0.2"/>
    <row r="281" spans="1:1" hidden="1" outlineLevel="1" x14ac:dyDescent="0.2"/>
    <row r="282" spans="1:1" hidden="1" outlineLevel="1" x14ac:dyDescent="0.2"/>
    <row r="283" spans="1:1" hidden="1" outlineLevel="1" x14ac:dyDescent="0.2"/>
    <row r="284" spans="1:1" hidden="1" outlineLevel="1" x14ac:dyDescent="0.2"/>
    <row r="285" spans="1:1" hidden="1" outlineLevel="1" x14ac:dyDescent="0.2"/>
    <row r="286" spans="1:1" hidden="1" outlineLevel="1" x14ac:dyDescent="0.2"/>
    <row r="287" spans="1:1" hidden="1" outlineLevel="1" x14ac:dyDescent="0.2"/>
    <row r="288" spans="1:1" hidden="1" outlineLevel="1" x14ac:dyDescent="0.2"/>
    <row r="289" spans="1:1" hidden="1" outlineLevel="1" x14ac:dyDescent="0.2"/>
    <row r="290" spans="1:1" hidden="1" outlineLevel="1" x14ac:dyDescent="0.2"/>
    <row r="291" spans="1:1" hidden="1" outlineLevel="1" x14ac:dyDescent="0.2"/>
    <row r="292" spans="1:1" hidden="1" outlineLevel="1" x14ac:dyDescent="0.2"/>
    <row r="293" spans="1:1" hidden="1" outlineLevel="1" x14ac:dyDescent="0.2"/>
    <row r="294" spans="1:1" hidden="1" outlineLevel="1" x14ac:dyDescent="0.2"/>
    <row r="295" spans="1:1" hidden="1" outlineLevel="1" x14ac:dyDescent="0.2"/>
    <row r="296" spans="1:1" hidden="1" outlineLevel="1" x14ac:dyDescent="0.2"/>
    <row r="297" spans="1:1" hidden="1" outlineLevel="1" x14ac:dyDescent="0.2"/>
    <row r="298" spans="1:1" hidden="1" outlineLevel="1" x14ac:dyDescent="0.2"/>
    <row r="299" spans="1:1" hidden="1" outlineLevel="1" x14ac:dyDescent="0.2">
      <c r="A299" s="154" t="s">
        <v>729</v>
      </c>
    </row>
    <row r="300" spans="1:1" hidden="1" outlineLevel="1" x14ac:dyDescent="0.2"/>
    <row r="301" spans="1:1" hidden="1" outlineLevel="1" x14ac:dyDescent="0.2"/>
    <row r="302" spans="1:1" hidden="1" outlineLevel="1" x14ac:dyDescent="0.2"/>
    <row r="303" spans="1:1" hidden="1" outlineLevel="1" x14ac:dyDescent="0.2"/>
    <row r="304" spans="1:1" hidden="1" outlineLevel="1" x14ac:dyDescent="0.2"/>
    <row r="305" hidden="1" outlineLevel="1" x14ac:dyDescent="0.2"/>
    <row r="306" hidden="1" outlineLevel="1" x14ac:dyDescent="0.2"/>
    <row r="307" hidden="1" outlineLevel="1" x14ac:dyDescent="0.2"/>
    <row r="308" hidden="1" outlineLevel="1" x14ac:dyDescent="0.2"/>
    <row r="309" hidden="1" outlineLevel="1" x14ac:dyDescent="0.2"/>
    <row r="310" hidden="1" outlineLevel="1" x14ac:dyDescent="0.2"/>
    <row r="311" hidden="1" outlineLevel="1" x14ac:dyDescent="0.2"/>
    <row r="312" hidden="1" outlineLevel="1" x14ac:dyDescent="0.2"/>
    <row r="313" hidden="1" outlineLevel="1" x14ac:dyDescent="0.2"/>
    <row r="314" hidden="1" outlineLevel="1" x14ac:dyDescent="0.2"/>
    <row r="315" hidden="1" outlineLevel="1" x14ac:dyDescent="0.2"/>
    <row r="316" hidden="1" outlineLevel="1" x14ac:dyDescent="0.2"/>
    <row r="317" hidden="1" outlineLevel="1" x14ac:dyDescent="0.2"/>
    <row r="318" hidden="1" outlineLevel="1" x14ac:dyDescent="0.2"/>
    <row r="319" hidden="1" outlineLevel="1" x14ac:dyDescent="0.2"/>
    <row r="320" hidden="1" outlineLevel="1" x14ac:dyDescent="0.2"/>
    <row r="321" spans="1:8" collapsed="1" x14ac:dyDescent="0.2">
      <c r="A321" s="145"/>
    </row>
    <row r="322" spans="1:8" hidden="1" x14ac:dyDescent="0.2">
      <c r="A322" s="125" t="s">
        <v>950</v>
      </c>
    </row>
    <row r="323" spans="1:8" ht="12" hidden="1" outlineLevel="1" thickBot="1" x14ac:dyDescent="0.25">
      <c r="A323" s="136" t="s">
        <v>714</v>
      </c>
      <c r="B323" s="136" t="s">
        <v>715</v>
      </c>
      <c r="C323" s="136" t="s">
        <v>716</v>
      </c>
      <c r="D323" s="136" t="s">
        <v>524</v>
      </c>
      <c r="E323" s="136" t="s">
        <v>717</v>
      </c>
      <c r="F323" s="136" t="s">
        <v>718</v>
      </c>
      <c r="G323" s="136" t="s">
        <v>719</v>
      </c>
      <c r="H323" s="136" t="s">
        <v>720</v>
      </c>
    </row>
    <row r="324" spans="1:8" hidden="1" outlineLevel="1" x14ac:dyDescent="0.2">
      <c r="A324" s="130">
        <v>1</v>
      </c>
      <c r="B324" s="129">
        <v>6.0739128685507477</v>
      </c>
      <c r="C324" s="129">
        <v>6.4939828153684314</v>
      </c>
      <c r="D324" s="129">
        <f t="shared" ref="D324:D355" si="4">B324 - C324</f>
        <v>-0.42006994681768361</v>
      </c>
      <c r="E324" s="121">
        <f t="shared" ref="E324:E355" si="5">D324 /3.20337725649967</f>
        <v>-0.13113346108871798</v>
      </c>
      <c r="F324" s="121">
        <f t="shared" ref="F324:F355" si="6">ABS(E324)</f>
        <v>0.13113346108871798</v>
      </c>
      <c r="G324" s="121">
        <v>2.9225543517234817E-2</v>
      </c>
      <c r="H324" s="121">
        <f>(F324^2/3)*(G324/(1-G324)^2)</f>
        <v>1.7775904524915061E-4</v>
      </c>
    </row>
    <row r="325" spans="1:8" hidden="1" outlineLevel="1" x14ac:dyDescent="0.2">
      <c r="A325" s="130">
        <v>2</v>
      </c>
      <c r="B325" s="129">
        <v>8.405979501872979</v>
      </c>
      <c r="C325" s="129">
        <v>12.543038858286822</v>
      </c>
      <c r="D325" s="129">
        <f t="shared" si="4"/>
        <v>-4.1370593564138431</v>
      </c>
      <c r="E325" s="121">
        <f t="shared" si="5"/>
        <v>-1.2914680429911047</v>
      </c>
      <c r="F325" s="121">
        <f t="shared" si="6"/>
        <v>1.2914680429911047</v>
      </c>
      <c r="G325" s="121">
        <v>0.20537779162469258</v>
      </c>
      <c r="H325" s="121">
        <f t="shared" ref="H325:H388" si="7">(F325^2/3)*(G325/(1-G325)^2)</f>
        <v>0.18083319512054194</v>
      </c>
    </row>
    <row r="326" spans="1:8" hidden="1" outlineLevel="1" x14ac:dyDescent="0.2">
      <c r="A326" s="130">
        <v>3</v>
      </c>
      <c r="B326" s="129">
        <v>4.2819173577627767</v>
      </c>
      <c r="C326" s="129">
        <v>5.3065827472256029</v>
      </c>
      <c r="D326" s="129">
        <f t="shared" si="4"/>
        <v>-1.0246653894628261</v>
      </c>
      <c r="E326" s="121">
        <f t="shared" si="5"/>
        <v>-0.31987034539368553</v>
      </c>
      <c r="F326" s="121">
        <f t="shared" si="6"/>
        <v>0.31987034539368553</v>
      </c>
      <c r="G326" s="121">
        <v>3.4552828790255147E-2</v>
      </c>
      <c r="H326" s="121">
        <f t="shared" si="7"/>
        <v>1.2643091567081167E-3</v>
      </c>
    </row>
    <row r="327" spans="1:8" hidden="1" outlineLevel="1" x14ac:dyDescent="0.2">
      <c r="A327" s="130">
        <v>4</v>
      </c>
      <c r="B327" s="129">
        <v>16.244587217549903</v>
      </c>
      <c r="C327" s="129">
        <v>10.183796393105402</v>
      </c>
      <c r="D327" s="129">
        <f t="shared" si="4"/>
        <v>6.060790824444501</v>
      </c>
      <c r="E327" s="121">
        <f t="shared" si="5"/>
        <v>1.8920003293858452</v>
      </c>
      <c r="F327" s="121">
        <f t="shared" si="6"/>
        <v>1.8920003293858452</v>
      </c>
      <c r="G327" s="121">
        <v>0.20942247682665421</v>
      </c>
      <c r="H327" s="121">
        <f t="shared" si="7"/>
        <v>0.39981172542688898</v>
      </c>
    </row>
    <row r="328" spans="1:8" hidden="1" outlineLevel="1" x14ac:dyDescent="0.2">
      <c r="A328" s="130">
        <v>5</v>
      </c>
      <c r="B328" s="129">
        <v>3.0304767971825153</v>
      </c>
      <c r="C328" s="129">
        <v>3.646194488124272</v>
      </c>
      <c r="D328" s="129">
        <f t="shared" si="4"/>
        <v>-0.61571769094175677</v>
      </c>
      <c r="E328" s="121">
        <f t="shared" si="5"/>
        <v>-0.19220892253401067</v>
      </c>
      <c r="F328" s="121">
        <f t="shared" si="6"/>
        <v>0.19220892253401067</v>
      </c>
      <c r="G328" s="121">
        <v>4.4265673964613915E-2</v>
      </c>
      <c r="H328" s="121">
        <f t="shared" si="7"/>
        <v>5.9678588926537939E-4</v>
      </c>
    </row>
    <row r="329" spans="1:8" hidden="1" outlineLevel="1" x14ac:dyDescent="0.2">
      <c r="A329" s="130">
        <v>6</v>
      </c>
      <c r="B329" s="129">
        <v>4.9626469266478219</v>
      </c>
      <c r="C329" s="129">
        <v>4.6004325145493308</v>
      </c>
      <c r="D329" s="129">
        <f t="shared" si="4"/>
        <v>0.36221441209849115</v>
      </c>
      <c r="E329" s="121">
        <f t="shared" si="5"/>
        <v>0.11307266771765832</v>
      </c>
      <c r="F329" s="121">
        <f t="shared" si="6"/>
        <v>0.11307266771765832</v>
      </c>
      <c r="G329" s="121">
        <v>3.8174914035264955E-2</v>
      </c>
      <c r="H329" s="121">
        <f t="shared" si="7"/>
        <v>1.7586519187353115E-4</v>
      </c>
    </row>
    <row r="330" spans="1:8" hidden="1" outlineLevel="1" x14ac:dyDescent="0.2">
      <c r="A330" s="130">
        <v>7</v>
      </c>
      <c r="B330" s="129">
        <v>5.0403782767313832</v>
      </c>
      <c r="C330" s="129">
        <v>10.526368904144332</v>
      </c>
      <c r="D330" s="129">
        <f t="shared" si="4"/>
        <v>-5.4859906274129493</v>
      </c>
      <c r="E330" s="121">
        <f t="shared" si="5"/>
        <v>-1.7125646429192329</v>
      </c>
      <c r="F330" s="121">
        <f t="shared" si="6"/>
        <v>1.7125646429192329</v>
      </c>
      <c r="G330" s="121">
        <v>0.14261943482779627</v>
      </c>
      <c r="H330" s="121">
        <f t="shared" si="7"/>
        <v>0.18967239742301814</v>
      </c>
    </row>
    <row r="331" spans="1:8" hidden="1" outlineLevel="1" x14ac:dyDescent="0.2">
      <c r="A331" s="130">
        <v>8</v>
      </c>
      <c r="B331" s="129">
        <v>4.3851549979818829</v>
      </c>
      <c r="C331" s="129">
        <v>5.6173598289835551</v>
      </c>
      <c r="D331" s="129">
        <f t="shared" si="4"/>
        <v>-1.2322048310016722</v>
      </c>
      <c r="E331" s="121">
        <f t="shared" si="5"/>
        <v>-0.38465804441282142</v>
      </c>
      <c r="F331" s="121">
        <f t="shared" si="6"/>
        <v>0.38465804441282142</v>
      </c>
      <c r="G331" s="121">
        <v>5.9150787239491687E-2</v>
      </c>
      <c r="H331" s="121">
        <f t="shared" si="7"/>
        <v>3.2957090250373021E-3</v>
      </c>
    </row>
    <row r="332" spans="1:8" hidden="1" outlineLevel="1" x14ac:dyDescent="0.2">
      <c r="A332" s="130">
        <v>9</v>
      </c>
      <c r="B332" s="129">
        <v>6.8486821580377111</v>
      </c>
      <c r="C332" s="129">
        <v>4.7611516625762693</v>
      </c>
      <c r="D332" s="129">
        <f t="shared" si="4"/>
        <v>2.0875304954614418</v>
      </c>
      <c r="E332" s="121">
        <f t="shared" si="5"/>
        <v>0.65166551683097296</v>
      </c>
      <c r="F332" s="121">
        <f t="shared" si="6"/>
        <v>0.65166551683097296</v>
      </c>
      <c r="G332" s="121">
        <v>6.4662275127132116E-2</v>
      </c>
      <c r="H332" s="121">
        <f t="shared" si="7"/>
        <v>1.0462664654953517E-2</v>
      </c>
    </row>
    <row r="333" spans="1:8" hidden="1" outlineLevel="1" x14ac:dyDescent="0.2">
      <c r="A333" s="130">
        <v>10</v>
      </c>
      <c r="B333" s="129">
        <v>8.8228827508875813</v>
      </c>
      <c r="C333" s="129">
        <v>9.1905221840187981</v>
      </c>
      <c r="D333" s="129">
        <f t="shared" si="4"/>
        <v>-0.36763943313121672</v>
      </c>
      <c r="E333" s="121">
        <f t="shared" si="5"/>
        <v>-0.11476619944943241</v>
      </c>
      <c r="F333" s="121">
        <f t="shared" si="6"/>
        <v>0.11476619944943241</v>
      </c>
      <c r="G333" s="121">
        <v>2.6737510333505736E-2</v>
      </c>
      <c r="H333" s="121">
        <f t="shared" si="7"/>
        <v>1.2392751444920285E-4</v>
      </c>
    </row>
    <row r="334" spans="1:8" hidden="1" outlineLevel="1" x14ac:dyDescent="0.2">
      <c r="A334" s="130">
        <v>11</v>
      </c>
      <c r="B334" s="129">
        <v>6.1711440295976496</v>
      </c>
      <c r="C334" s="129">
        <v>6.0074526322151343</v>
      </c>
      <c r="D334" s="129">
        <f t="shared" si="4"/>
        <v>0.16369139738251537</v>
      </c>
      <c r="E334" s="121">
        <f t="shared" si="5"/>
        <v>5.1099631506212585E-2</v>
      </c>
      <c r="F334" s="121">
        <f t="shared" si="6"/>
        <v>5.1099631506212585E-2</v>
      </c>
      <c r="G334" s="121">
        <v>0.12888621702428851</v>
      </c>
      <c r="H334" s="121">
        <f t="shared" si="7"/>
        <v>1.4783286312320955E-4</v>
      </c>
    </row>
    <row r="335" spans="1:8" hidden="1" outlineLevel="1" x14ac:dyDescent="0.2">
      <c r="A335" s="130">
        <v>12</v>
      </c>
      <c r="B335" s="129">
        <v>7.5790309498922568</v>
      </c>
      <c r="C335" s="129">
        <v>5.7922537480812313</v>
      </c>
      <c r="D335" s="129">
        <f t="shared" si="4"/>
        <v>1.7867772018110255</v>
      </c>
      <c r="E335" s="121">
        <f t="shared" si="5"/>
        <v>0.55777919949504695</v>
      </c>
      <c r="F335" s="121">
        <f t="shared" si="6"/>
        <v>0.55777919949504695</v>
      </c>
      <c r="G335" s="121">
        <v>3.5808813485791645E-2</v>
      </c>
      <c r="H335" s="121">
        <f t="shared" si="7"/>
        <v>3.9945419917032654E-3</v>
      </c>
    </row>
    <row r="336" spans="1:8" hidden="1" outlineLevel="1" x14ac:dyDescent="0.2">
      <c r="A336" s="130">
        <v>13</v>
      </c>
      <c r="B336" s="129">
        <v>13.781501875059311</v>
      </c>
      <c r="C336" s="129">
        <v>9.4405429514580828</v>
      </c>
      <c r="D336" s="129">
        <f t="shared" si="4"/>
        <v>4.340958923601228</v>
      </c>
      <c r="E336" s="121">
        <f t="shared" si="5"/>
        <v>1.3551194804774862</v>
      </c>
      <c r="F336" s="121">
        <f t="shared" si="6"/>
        <v>1.3551194804774862</v>
      </c>
      <c r="G336" s="121">
        <v>3.2807315737339415E-2</v>
      </c>
      <c r="H336" s="121">
        <f t="shared" si="7"/>
        <v>2.1467358786804721E-2</v>
      </c>
    </row>
    <row r="337" spans="1:8" hidden="1" outlineLevel="1" x14ac:dyDescent="0.2">
      <c r="A337" s="130">
        <v>14</v>
      </c>
      <c r="B337" s="129">
        <v>14.998912459019817</v>
      </c>
      <c r="C337" s="129">
        <v>6.5624089175826725</v>
      </c>
      <c r="D337" s="129">
        <f t="shared" si="4"/>
        <v>8.4365035414371441</v>
      </c>
      <c r="E337" s="121">
        <f t="shared" si="5"/>
        <v>2.6336278452122466</v>
      </c>
      <c r="F337" s="121">
        <f t="shared" si="6"/>
        <v>2.6336278452122466</v>
      </c>
      <c r="G337" s="121">
        <v>3.4440055516269732E-2</v>
      </c>
      <c r="H337" s="121">
        <f t="shared" si="7"/>
        <v>8.5406891735664486E-2</v>
      </c>
    </row>
    <row r="338" spans="1:8" hidden="1" outlineLevel="1" x14ac:dyDescent="0.2">
      <c r="A338" s="130">
        <v>15</v>
      </c>
      <c r="B338" s="129">
        <v>6.4165872222518496</v>
      </c>
      <c r="C338" s="129">
        <v>11.400490769787028</v>
      </c>
      <c r="D338" s="129">
        <f t="shared" si="4"/>
        <v>-4.9839035475351787</v>
      </c>
      <c r="E338" s="121">
        <f t="shared" si="5"/>
        <v>-1.5558278493183439</v>
      </c>
      <c r="F338" s="121">
        <f t="shared" si="6"/>
        <v>1.5558278493183439</v>
      </c>
      <c r="G338" s="121">
        <v>7.2522988627755025E-2</v>
      </c>
      <c r="H338" s="121">
        <f t="shared" si="7"/>
        <v>6.8025416958133009E-2</v>
      </c>
    </row>
    <row r="339" spans="1:8" hidden="1" outlineLevel="1" x14ac:dyDescent="0.2">
      <c r="A339" s="130">
        <v>16</v>
      </c>
      <c r="B339" s="129">
        <v>3.9623645009432589</v>
      </c>
      <c r="C339" s="129">
        <v>3.5353640610189814</v>
      </c>
      <c r="D339" s="129">
        <f t="shared" si="4"/>
        <v>0.4270004399242775</v>
      </c>
      <c r="E339" s="121">
        <f t="shared" si="5"/>
        <v>0.13329695684699366</v>
      </c>
      <c r="F339" s="121">
        <f t="shared" si="6"/>
        <v>0.13329695684699366</v>
      </c>
      <c r="G339" s="121">
        <v>6.9478705929714168E-2</v>
      </c>
      <c r="H339" s="121">
        <f t="shared" si="7"/>
        <v>4.7524581756833503E-4</v>
      </c>
    </row>
    <row r="340" spans="1:8" hidden="1" outlineLevel="1" x14ac:dyDescent="0.2">
      <c r="A340" s="130">
        <v>17</v>
      </c>
      <c r="B340" s="129">
        <v>5.4928569017809679</v>
      </c>
      <c r="C340" s="129">
        <v>5.8581698287116417</v>
      </c>
      <c r="D340" s="129">
        <f t="shared" si="4"/>
        <v>-0.36531292693067385</v>
      </c>
      <c r="E340" s="121">
        <f t="shared" si="5"/>
        <v>-0.11403993275829499</v>
      </c>
      <c r="F340" s="121">
        <f t="shared" si="6"/>
        <v>0.11403993275829499</v>
      </c>
      <c r="G340" s="121">
        <v>0.22447748782841315</v>
      </c>
      <c r="H340" s="121">
        <f t="shared" si="7"/>
        <v>1.6179929518123682E-3</v>
      </c>
    </row>
    <row r="341" spans="1:8" hidden="1" outlineLevel="1" x14ac:dyDescent="0.2">
      <c r="A341" s="130">
        <v>18</v>
      </c>
      <c r="B341" s="129">
        <v>8.6072936991121516</v>
      </c>
      <c r="C341" s="129">
        <v>5.4743348240971414</v>
      </c>
      <c r="D341" s="129">
        <f t="shared" si="4"/>
        <v>3.1329588750150101</v>
      </c>
      <c r="E341" s="121">
        <f t="shared" si="5"/>
        <v>0.97801745600154322</v>
      </c>
      <c r="F341" s="121">
        <f t="shared" si="6"/>
        <v>0.97801745600154322</v>
      </c>
      <c r="G341" s="121">
        <v>1.3568844530168295E-2</v>
      </c>
      <c r="H341" s="121">
        <f t="shared" si="7"/>
        <v>4.4461208506207991E-3</v>
      </c>
    </row>
    <row r="342" spans="1:8" hidden="1" outlineLevel="1" x14ac:dyDescent="0.2">
      <c r="A342" s="130">
        <v>19</v>
      </c>
      <c r="B342" s="129">
        <v>8.6317822551499823</v>
      </c>
      <c r="C342" s="129">
        <v>7.4294724484045149</v>
      </c>
      <c r="D342" s="129">
        <f t="shared" si="4"/>
        <v>1.2023098067454674</v>
      </c>
      <c r="E342" s="121">
        <f t="shared" si="5"/>
        <v>0.37532569862196974</v>
      </c>
      <c r="F342" s="121">
        <f t="shared" si="6"/>
        <v>0.37532569862196974</v>
      </c>
      <c r="G342" s="121">
        <v>5.3239505905346034E-2</v>
      </c>
      <c r="H342" s="121">
        <f t="shared" si="7"/>
        <v>2.7890038234244649E-3</v>
      </c>
    </row>
    <row r="343" spans="1:8" hidden="1" outlineLevel="1" x14ac:dyDescent="0.2">
      <c r="A343" s="130">
        <v>20</v>
      </c>
      <c r="B343" s="129">
        <v>8.4314404888257499</v>
      </c>
      <c r="C343" s="129">
        <v>6.3761121982365463</v>
      </c>
      <c r="D343" s="129">
        <f t="shared" si="4"/>
        <v>2.0553282905892036</v>
      </c>
      <c r="E343" s="121">
        <f t="shared" si="5"/>
        <v>0.64161293722708779</v>
      </c>
      <c r="F343" s="121">
        <f t="shared" si="6"/>
        <v>0.64161293722708779</v>
      </c>
      <c r="G343" s="121">
        <v>1.4623785149323408E-2</v>
      </c>
      <c r="H343" s="121">
        <f t="shared" si="7"/>
        <v>2.0667151245635845E-3</v>
      </c>
    </row>
    <row r="344" spans="1:8" hidden="1" outlineLevel="1" x14ac:dyDescent="0.2">
      <c r="A344" s="130">
        <v>21</v>
      </c>
      <c r="B344" s="129">
        <v>7.494461652207109</v>
      </c>
      <c r="C344" s="129">
        <v>6.7046669138101036</v>
      </c>
      <c r="D344" s="129">
        <f t="shared" si="4"/>
        <v>0.78979473839700542</v>
      </c>
      <c r="E344" s="121">
        <f t="shared" si="5"/>
        <v>0.24655064800579063</v>
      </c>
      <c r="F344" s="121">
        <f t="shared" si="6"/>
        <v>0.24655064800579063</v>
      </c>
      <c r="G344" s="121">
        <v>4.8094425496413809E-2</v>
      </c>
      <c r="H344" s="121">
        <f t="shared" si="7"/>
        <v>1.0754693626940847E-3</v>
      </c>
    </row>
    <row r="345" spans="1:8" hidden="1" outlineLevel="1" x14ac:dyDescent="0.2">
      <c r="A345" s="130">
        <v>22</v>
      </c>
      <c r="B345" s="129">
        <v>14.87319186873027</v>
      </c>
      <c r="C345" s="129">
        <v>8.0224377182766311</v>
      </c>
      <c r="D345" s="129">
        <f t="shared" si="4"/>
        <v>6.8507541504536391</v>
      </c>
      <c r="E345" s="121">
        <f t="shared" si="5"/>
        <v>2.1386036054771322</v>
      </c>
      <c r="F345" s="121">
        <f t="shared" si="6"/>
        <v>2.1386036054771322</v>
      </c>
      <c r="G345" s="121">
        <v>4.2446494977027738E-2</v>
      </c>
      <c r="H345" s="121">
        <f t="shared" si="7"/>
        <v>7.0575679492279192E-2</v>
      </c>
    </row>
    <row r="346" spans="1:8" hidden="1" outlineLevel="1" x14ac:dyDescent="0.2">
      <c r="A346" s="130">
        <v>23</v>
      </c>
      <c r="B346" s="129">
        <v>13.80264657246844</v>
      </c>
      <c r="C346" s="129">
        <v>6.1660187148876773</v>
      </c>
      <c r="D346" s="129">
        <f t="shared" si="4"/>
        <v>7.6366278575807627</v>
      </c>
      <c r="E346" s="121">
        <f t="shared" si="5"/>
        <v>2.3839302230438211</v>
      </c>
      <c r="F346" s="121">
        <f t="shared" si="6"/>
        <v>2.3839302230438211</v>
      </c>
      <c r="G346" s="121">
        <v>4.6976068248586064E-2</v>
      </c>
      <c r="H346" s="121">
        <f t="shared" si="7"/>
        <v>9.7979422707522676E-2</v>
      </c>
    </row>
    <row r="347" spans="1:8" hidden="1" outlineLevel="1" x14ac:dyDescent="0.2">
      <c r="A347" s="130">
        <v>24</v>
      </c>
      <c r="B347" s="129">
        <v>3.3505499743254004</v>
      </c>
      <c r="C347" s="129">
        <v>3.9713624658796665</v>
      </c>
      <c r="D347" s="129">
        <f t="shared" si="4"/>
        <v>-0.6208124915542661</v>
      </c>
      <c r="E347" s="121">
        <f t="shared" si="5"/>
        <v>-0.19379936917971</v>
      </c>
      <c r="F347" s="121">
        <f t="shared" si="6"/>
        <v>0.19379936917971</v>
      </c>
      <c r="G347" s="121">
        <v>3.7361154686159866E-2</v>
      </c>
      <c r="H347" s="121">
        <f t="shared" si="7"/>
        <v>5.0475076754927933E-4</v>
      </c>
    </row>
    <row r="348" spans="1:8" hidden="1" outlineLevel="1" x14ac:dyDescent="0.2">
      <c r="A348" s="130">
        <v>25</v>
      </c>
      <c r="B348" s="129">
        <v>9.6667303011646322</v>
      </c>
      <c r="C348" s="129">
        <v>5.2046708211398443</v>
      </c>
      <c r="D348" s="129">
        <f t="shared" si="4"/>
        <v>4.4620594800247879</v>
      </c>
      <c r="E348" s="121">
        <f t="shared" si="5"/>
        <v>1.3929235062686558</v>
      </c>
      <c r="F348" s="121">
        <f t="shared" si="6"/>
        <v>1.3929235062686558</v>
      </c>
      <c r="G348" s="121">
        <v>7.4297134918325278E-2</v>
      </c>
      <c r="H348" s="121">
        <f t="shared" si="7"/>
        <v>5.6074076639994246E-2</v>
      </c>
    </row>
    <row r="349" spans="1:8" hidden="1" outlineLevel="1" x14ac:dyDescent="0.2">
      <c r="A349" s="130">
        <v>26</v>
      </c>
      <c r="B349" s="129">
        <v>5.397203530724207</v>
      </c>
      <c r="C349" s="129">
        <v>5.8484520202356798</v>
      </c>
      <c r="D349" s="129">
        <f t="shared" si="4"/>
        <v>-0.45124848951147278</v>
      </c>
      <c r="E349" s="121">
        <f t="shared" si="5"/>
        <v>-0.14086648352013087</v>
      </c>
      <c r="F349" s="121">
        <f t="shared" si="6"/>
        <v>0.14086648352013087</v>
      </c>
      <c r="G349" s="121">
        <v>3.7412089823966141E-2</v>
      </c>
      <c r="H349" s="121">
        <f t="shared" si="7"/>
        <v>2.6707009127537149E-4</v>
      </c>
    </row>
    <row r="350" spans="1:8" hidden="1" outlineLevel="1" x14ac:dyDescent="0.2">
      <c r="A350" s="130">
        <v>27</v>
      </c>
      <c r="B350" s="129">
        <v>12.341002906740716</v>
      </c>
      <c r="C350" s="129">
        <v>9.3843500823098935</v>
      </c>
      <c r="D350" s="129">
        <f t="shared" si="4"/>
        <v>2.9566528244308223</v>
      </c>
      <c r="E350" s="121">
        <f t="shared" si="5"/>
        <v>0.92297990142489694</v>
      </c>
      <c r="F350" s="121">
        <f t="shared" si="6"/>
        <v>0.92297990142489694</v>
      </c>
      <c r="G350" s="121">
        <v>5.2132970197488117E-2</v>
      </c>
      <c r="H350" s="121">
        <f t="shared" si="7"/>
        <v>1.6477103428962664E-2</v>
      </c>
    </row>
    <row r="351" spans="1:8" hidden="1" outlineLevel="1" x14ac:dyDescent="0.2">
      <c r="A351" s="130">
        <v>28</v>
      </c>
      <c r="B351" s="129">
        <v>9.7835447500662127</v>
      </c>
      <c r="C351" s="129">
        <v>8.0409719983383265</v>
      </c>
      <c r="D351" s="129">
        <f t="shared" si="4"/>
        <v>1.7425727517278862</v>
      </c>
      <c r="E351" s="121">
        <f t="shared" si="5"/>
        <v>0.54397987255238089</v>
      </c>
      <c r="F351" s="121">
        <f t="shared" si="6"/>
        <v>0.54397987255238089</v>
      </c>
      <c r="G351" s="121">
        <v>2.4704155202327154E-2</v>
      </c>
      <c r="H351" s="121">
        <f t="shared" si="7"/>
        <v>2.5617790305317205E-3</v>
      </c>
    </row>
    <row r="352" spans="1:8" hidden="1" outlineLevel="1" x14ac:dyDescent="0.2">
      <c r="A352" s="130">
        <v>29</v>
      </c>
      <c r="B352" s="129">
        <v>11.057836911899347</v>
      </c>
      <c r="C352" s="129">
        <v>9.313569693465249</v>
      </c>
      <c r="D352" s="129">
        <f t="shared" si="4"/>
        <v>1.7442672184340982</v>
      </c>
      <c r="E352" s="121">
        <f t="shared" si="5"/>
        <v>0.54450883513484727</v>
      </c>
      <c r="F352" s="121">
        <f t="shared" si="6"/>
        <v>0.54450883513484727</v>
      </c>
      <c r="G352" s="121">
        <v>1.577093472853058E-2</v>
      </c>
      <c r="H352" s="121">
        <f t="shared" si="7"/>
        <v>1.6089912022426898E-3</v>
      </c>
    </row>
    <row r="353" spans="1:8" hidden="1" outlineLevel="1" x14ac:dyDescent="0.2">
      <c r="A353" s="130">
        <v>30</v>
      </c>
      <c r="B353" s="129">
        <v>17.244657073674794</v>
      </c>
      <c r="C353" s="129">
        <v>10.306274119740115</v>
      </c>
      <c r="D353" s="129">
        <f t="shared" si="4"/>
        <v>6.9383829539346795</v>
      </c>
      <c r="E353" s="121">
        <f t="shared" si="5"/>
        <v>2.1659587361609258</v>
      </c>
      <c r="F353" s="121">
        <f t="shared" si="6"/>
        <v>2.1659587361609258</v>
      </c>
      <c r="G353" s="121">
        <v>4.2222532900918035E-2</v>
      </c>
      <c r="H353" s="121">
        <f t="shared" si="7"/>
        <v>7.1977068433907318E-2</v>
      </c>
    </row>
    <row r="354" spans="1:8" hidden="1" outlineLevel="1" x14ac:dyDescent="0.2">
      <c r="A354" s="130">
        <v>31</v>
      </c>
      <c r="B354" s="129">
        <v>6.7995780656109917</v>
      </c>
      <c r="C354" s="129">
        <v>6.1140805950955492</v>
      </c>
      <c r="D354" s="129">
        <f t="shared" si="4"/>
        <v>0.68549747051544241</v>
      </c>
      <c r="E354" s="121">
        <f t="shared" si="5"/>
        <v>0.21399211383066552</v>
      </c>
      <c r="F354" s="121">
        <f t="shared" si="6"/>
        <v>0.21399211383066552</v>
      </c>
      <c r="G354" s="121">
        <v>2.3630520519702061E-2</v>
      </c>
      <c r="H354" s="121">
        <f t="shared" si="7"/>
        <v>3.7837216536943681E-4</v>
      </c>
    </row>
    <row r="355" spans="1:8" hidden="1" outlineLevel="1" x14ac:dyDescent="0.2">
      <c r="A355" s="130">
        <v>32</v>
      </c>
      <c r="B355" s="129">
        <v>8.4313421144344218</v>
      </c>
      <c r="C355" s="129">
        <v>8.0831914266815286</v>
      </c>
      <c r="D355" s="129">
        <f t="shared" si="4"/>
        <v>0.34815068775289326</v>
      </c>
      <c r="E355" s="121">
        <f t="shared" si="5"/>
        <v>0.10868238732933924</v>
      </c>
      <c r="F355" s="121">
        <f t="shared" si="6"/>
        <v>0.10868238732933924</v>
      </c>
      <c r="G355" s="121">
        <v>1.1992781877593846E-2</v>
      </c>
      <c r="H355" s="121">
        <f t="shared" si="7"/>
        <v>4.8372305218243736E-5</v>
      </c>
    </row>
    <row r="356" spans="1:8" hidden="1" outlineLevel="1" x14ac:dyDescent="0.2">
      <c r="A356" s="130">
        <v>33</v>
      </c>
      <c r="B356" s="129">
        <v>7.7263998579922211</v>
      </c>
      <c r="C356" s="129">
        <v>8.2348030118900848</v>
      </c>
      <c r="D356" s="129">
        <f t="shared" ref="D356:D387" si="8">B356 - C356</f>
        <v>-0.50840315389786372</v>
      </c>
      <c r="E356" s="121">
        <f t="shared" ref="E356:E387" si="9">D356 /3.20337725649967</f>
        <v>-0.15870848582267696</v>
      </c>
      <c r="F356" s="121">
        <f t="shared" ref="F356:F387" si="10">ABS(E356)</f>
        <v>0.15870848582267696</v>
      </c>
      <c r="G356" s="121">
        <v>5.0011968428502321E-2</v>
      </c>
      <c r="H356" s="121">
        <f t="shared" si="7"/>
        <v>4.6528250429003597E-4</v>
      </c>
    </row>
    <row r="357" spans="1:8" hidden="1" outlineLevel="1" x14ac:dyDescent="0.2">
      <c r="A357" s="130">
        <v>34</v>
      </c>
      <c r="B357" s="129">
        <v>3.7845551496307817</v>
      </c>
      <c r="C357" s="129">
        <v>3.3136487277819211</v>
      </c>
      <c r="D357" s="129">
        <f t="shared" si="8"/>
        <v>0.47090642184886056</v>
      </c>
      <c r="E357" s="121">
        <f t="shared" si="9"/>
        <v>0.14700311082417433</v>
      </c>
      <c r="F357" s="121">
        <f t="shared" si="10"/>
        <v>0.14700311082417433</v>
      </c>
      <c r="G357" s="121">
        <v>4.963252477137671E-2</v>
      </c>
      <c r="H357" s="121">
        <f t="shared" si="7"/>
        <v>3.9583576725859258E-4</v>
      </c>
    </row>
    <row r="358" spans="1:8" hidden="1" outlineLevel="1" x14ac:dyDescent="0.2">
      <c r="A358" s="130">
        <v>35</v>
      </c>
      <c r="B358" s="129">
        <v>10.734431432785303</v>
      </c>
      <c r="C358" s="129">
        <v>8.914235119741738</v>
      </c>
      <c r="D358" s="129">
        <f t="shared" si="8"/>
        <v>1.8201963130435654</v>
      </c>
      <c r="E358" s="121">
        <f t="shared" si="9"/>
        <v>0.56821166141152346</v>
      </c>
      <c r="F358" s="121">
        <f t="shared" si="10"/>
        <v>0.56821166141152346</v>
      </c>
      <c r="G358" s="121">
        <v>2.6289413803993918E-2</v>
      </c>
      <c r="H358" s="121">
        <f t="shared" si="7"/>
        <v>2.9841465637755662E-3</v>
      </c>
    </row>
    <row r="359" spans="1:8" hidden="1" outlineLevel="1" x14ac:dyDescent="0.2">
      <c r="A359" s="130">
        <v>36</v>
      </c>
      <c r="B359" s="129">
        <v>8.8058083841738704</v>
      </c>
      <c r="C359" s="129">
        <v>9.2201959257713071</v>
      </c>
      <c r="D359" s="129">
        <f t="shared" si="8"/>
        <v>-0.41438754159743674</v>
      </c>
      <c r="E359" s="121">
        <f t="shared" si="9"/>
        <v>-0.12935958159677952</v>
      </c>
      <c r="F359" s="121">
        <f t="shared" si="10"/>
        <v>0.12935958159677952</v>
      </c>
      <c r="G359" s="121">
        <v>4.080911163164349E-2</v>
      </c>
      <c r="H359" s="121">
        <f t="shared" si="7"/>
        <v>2.4741327680689456E-4</v>
      </c>
    </row>
    <row r="360" spans="1:8" hidden="1" outlineLevel="1" x14ac:dyDescent="0.2">
      <c r="A360" s="130">
        <v>37</v>
      </c>
      <c r="B360" s="129">
        <v>11.578912315589761</v>
      </c>
      <c r="C360" s="129">
        <v>8.064593303255494</v>
      </c>
      <c r="D360" s="129">
        <f t="shared" si="8"/>
        <v>3.5143190123342674</v>
      </c>
      <c r="E360" s="121">
        <f t="shared" si="9"/>
        <v>1.0970668550523341</v>
      </c>
      <c r="F360" s="121">
        <f t="shared" si="10"/>
        <v>1.0970668550523341</v>
      </c>
      <c r="G360" s="121">
        <v>3.5722951082846524E-2</v>
      </c>
      <c r="H360" s="121">
        <f t="shared" si="7"/>
        <v>1.54130505367641E-2</v>
      </c>
    </row>
    <row r="361" spans="1:8" hidden="1" outlineLevel="1" x14ac:dyDescent="0.2">
      <c r="A361" s="130">
        <v>38</v>
      </c>
      <c r="B361" s="129">
        <v>3.6876907194425934</v>
      </c>
      <c r="C361" s="129">
        <v>6.0870116240069745</v>
      </c>
      <c r="D361" s="129">
        <f t="shared" si="8"/>
        <v>-2.3993209045643811</v>
      </c>
      <c r="E361" s="121">
        <f t="shared" si="9"/>
        <v>-0.74899729643024271</v>
      </c>
      <c r="F361" s="121">
        <f t="shared" si="10"/>
        <v>0.74899729643024271</v>
      </c>
      <c r="G361" s="121">
        <v>8.4472487130266644E-2</v>
      </c>
      <c r="H361" s="121">
        <f t="shared" si="7"/>
        <v>1.8845676280805291E-2</v>
      </c>
    </row>
    <row r="362" spans="1:8" hidden="1" outlineLevel="1" x14ac:dyDescent="0.2">
      <c r="A362" s="130">
        <v>39</v>
      </c>
      <c r="B362" s="129">
        <v>8.0903977346864426</v>
      </c>
      <c r="C362" s="129">
        <v>9.5496840230835236</v>
      </c>
      <c r="D362" s="129">
        <f t="shared" si="8"/>
        <v>-1.459286288397081</v>
      </c>
      <c r="E362" s="121">
        <f t="shared" si="9"/>
        <v>-0.45554618502587574</v>
      </c>
      <c r="F362" s="121">
        <f t="shared" si="10"/>
        <v>0.45554618502587574</v>
      </c>
      <c r="G362" s="121">
        <v>3.8354771884786698E-2</v>
      </c>
      <c r="H362" s="121">
        <f t="shared" si="7"/>
        <v>2.8690176209519333E-3</v>
      </c>
    </row>
    <row r="363" spans="1:8" hidden="1" outlineLevel="1" x14ac:dyDescent="0.2">
      <c r="A363" s="130">
        <v>40</v>
      </c>
      <c r="B363" s="129">
        <v>6.6975160973945673</v>
      </c>
      <c r="C363" s="129">
        <v>7.7780983621624333</v>
      </c>
      <c r="D363" s="129">
        <f t="shared" si="8"/>
        <v>-1.080582264767866</v>
      </c>
      <c r="E363" s="121">
        <f t="shared" si="9"/>
        <v>-0.33732594641338565</v>
      </c>
      <c r="F363" s="121">
        <f t="shared" si="10"/>
        <v>0.33732594641338565</v>
      </c>
      <c r="G363" s="121">
        <v>3.5261743658655031E-2</v>
      </c>
      <c r="H363" s="121">
        <f t="shared" si="7"/>
        <v>1.4370206960627103E-3</v>
      </c>
    </row>
    <row r="364" spans="1:8" hidden="1" outlineLevel="1" x14ac:dyDescent="0.2">
      <c r="A364" s="130">
        <v>41</v>
      </c>
      <c r="B364" s="129">
        <v>3.5961818133555128</v>
      </c>
      <c r="C364" s="129">
        <v>4.4717331827550169</v>
      </c>
      <c r="D364" s="129">
        <f t="shared" si="8"/>
        <v>-0.87555136939950406</v>
      </c>
      <c r="E364" s="121">
        <f t="shared" si="9"/>
        <v>-0.27332134160065147</v>
      </c>
      <c r="F364" s="121">
        <f t="shared" si="10"/>
        <v>0.27332134160065147</v>
      </c>
      <c r="G364" s="121">
        <v>8.6923343896669752E-2</v>
      </c>
      <c r="H364" s="121">
        <f t="shared" si="7"/>
        <v>2.5962575865265541E-3</v>
      </c>
    </row>
    <row r="365" spans="1:8" hidden="1" outlineLevel="1" x14ac:dyDescent="0.2">
      <c r="A365" s="130">
        <v>42</v>
      </c>
      <c r="B365" s="129">
        <v>4.5666477547702611</v>
      </c>
      <c r="C365" s="129">
        <v>5.0521461360717987</v>
      </c>
      <c r="D365" s="129">
        <f t="shared" si="8"/>
        <v>-0.48549838130153766</v>
      </c>
      <c r="E365" s="121">
        <f t="shared" si="9"/>
        <v>-0.15155829064980053</v>
      </c>
      <c r="F365" s="121">
        <f t="shared" si="10"/>
        <v>0.15155829064980053</v>
      </c>
      <c r="G365" s="121">
        <v>3.0749237916085997E-2</v>
      </c>
      <c r="H365" s="121">
        <f t="shared" si="7"/>
        <v>2.5061103876818785E-4</v>
      </c>
    </row>
    <row r="366" spans="1:8" hidden="1" outlineLevel="1" x14ac:dyDescent="0.2">
      <c r="A366" s="130">
        <v>43</v>
      </c>
      <c r="B366" s="129">
        <v>4.2973055477195112</v>
      </c>
      <c r="C366" s="129">
        <v>3.5230658933295311</v>
      </c>
      <c r="D366" s="129">
        <f t="shared" si="8"/>
        <v>0.7742396543899801</v>
      </c>
      <c r="E366" s="121">
        <f t="shared" si="9"/>
        <v>0.2416948090703471</v>
      </c>
      <c r="F366" s="121">
        <f t="shared" si="10"/>
        <v>0.2416948090703471</v>
      </c>
      <c r="G366" s="121">
        <v>3.6151491663803811E-2</v>
      </c>
      <c r="H366" s="121">
        <f t="shared" si="7"/>
        <v>7.5774321082135209E-4</v>
      </c>
    </row>
    <row r="367" spans="1:8" hidden="1" outlineLevel="1" x14ac:dyDescent="0.2">
      <c r="A367" s="130">
        <v>44</v>
      </c>
      <c r="B367" s="129">
        <v>3.553216316167136</v>
      </c>
      <c r="C367" s="129">
        <v>4.4609183184546968</v>
      </c>
      <c r="D367" s="129">
        <f t="shared" si="8"/>
        <v>-0.90770200228756082</v>
      </c>
      <c r="E367" s="121">
        <f t="shared" si="9"/>
        <v>-0.2833578219505144</v>
      </c>
      <c r="F367" s="121">
        <f t="shared" si="10"/>
        <v>0.2833578219505144</v>
      </c>
      <c r="G367" s="121">
        <v>3.9897283864390627E-2</v>
      </c>
      <c r="H367" s="121">
        <f t="shared" si="7"/>
        <v>1.15839611039051E-3</v>
      </c>
    </row>
    <row r="368" spans="1:8" hidden="1" outlineLevel="1" x14ac:dyDescent="0.2">
      <c r="A368" s="130">
        <v>45</v>
      </c>
      <c r="B368" s="129">
        <v>14.861419475569958</v>
      </c>
      <c r="C368" s="129">
        <v>8.3975556856588565</v>
      </c>
      <c r="D368" s="129">
        <f t="shared" si="8"/>
        <v>6.4638637899111018</v>
      </c>
      <c r="E368" s="121">
        <f t="shared" si="9"/>
        <v>2.0178278336701951</v>
      </c>
      <c r="F368" s="121">
        <f t="shared" si="10"/>
        <v>2.0178278336701951</v>
      </c>
      <c r="G368" s="121">
        <v>1.9253032123431303E-2</v>
      </c>
      <c r="H368" s="121">
        <f t="shared" si="7"/>
        <v>2.7166403639943295E-2</v>
      </c>
    </row>
    <row r="369" spans="1:8" hidden="1" outlineLevel="1" x14ac:dyDescent="0.2">
      <c r="A369" s="130">
        <v>46</v>
      </c>
      <c r="B369" s="129">
        <v>16.751270540623491</v>
      </c>
      <c r="C369" s="129">
        <v>12.772285663848386</v>
      </c>
      <c r="D369" s="129">
        <f t="shared" si="8"/>
        <v>3.9789848767751046</v>
      </c>
      <c r="E369" s="121">
        <f t="shared" si="9"/>
        <v>1.2421218477161009</v>
      </c>
      <c r="F369" s="121">
        <f t="shared" si="10"/>
        <v>1.2421218477161009</v>
      </c>
      <c r="G369" s="121">
        <v>8.6311388871080974E-2</v>
      </c>
      <c r="H369" s="121">
        <f t="shared" si="7"/>
        <v>5.3171489754651281E-2</v>
      </c>
    </row>
    <row r="370" spans="1:8" hidden="1" outlineLevel="1" x14ac:dyDescent="0.2">
      <c r="A370" s="130">
        <v>47</v>
      </c>
      <c r="B370" s="129">
        <v>8.482147237151251</v>
      </c>
      <c r="C370" s="129">
        <v>6.3450289115422054</v>
      </c>
      <c r="D370" s="129">
        <f t="shared" si="8"/>
        <v>2.1371183256090456</v>
      </c>
      <c r="E370" s="121">
        <f t="shared" si="9"/>
        <v>0.66714537642196858</v>
      </c>
      <c r="F370" s="121">
        <f t="shared" si="10"/>
        <v>0.66714537642196858</v>
      </c>
      <c r="G370" s="121">
        <v>2.2143300011530254E-2</v>
      </c>
      <c r="H370" s="121">
        <f t="shared" si="7"/>
        <v>3.4356713949500808E-3</v>
      </c>
    </row>
    <row r="371" spans="1:8" hidden="1" outlineLevel="1" x14ac:dyDescent="0.2">
      <c r="A371" s="130">
        <v>48</v>
      </c>
      <c r="B371" s="129">
        <v>4.0279244294026775</v>
      </c>
      <c r="C371" s="129">
        <v>5.1045736429658399</v>
      </c>
      <c r="D371" s="129">
        <f t="shared" si="8"/>
        <v>-1.0766492135631625</v>
      </c>
      <c r="E371" s="121">
        <f t="shared" si="9"/>
        <v>-0.3360981637047698</v>
      </c>
      <c r="F371" s="121">
        <f t="shared" si="10"/>
        <v>0.3360981637047698</v>
      </c>
      <c r="G371" s="121">
        <v>4.5646721414336691E-2</v>
      </c>
      <c r="H371" s="121">
        <f t="shared" si="7"/>
        <v>1.8871319812822764E-3</v>
      </c>
    </row>
    <row r="372" spans="1:8" hidden="1" outlineLevel="1" x14ac:dyDescent="0.2">
      <c r="A372" s="130">
        <v>49</v>
      </c>
      <c r="B372" s="129">
        <v>9.1242249141037206</v>
      </c>
      <c r="C372" s="129">
        <v>11.395508353066189</v>
      </c>
      <c r="D372" s="129">
        <f t="shared" si="8"/>
        <v>-2.2712834389624685</v>
      </c>
      <c r="E372" s="121">
        <f t="shared" si="9"/>
        <v>-0.70902777197222777</v>
      </c>
      <c r="F372" s="121">
        <f t="shared" si="10"/>
        <v>0.70902777197222777</v>
      </c>
      <c r="G372" s="121">
        <v>5.4495046595440591E-2</v>
      </c>
      <c r="H372" s="121">
        <f t="shared" si="7"/>
        <v>1.0214912470079576E-2</v>
      </c>
    </row>
    <row r="373" spans="1:8" hidden="1" outlineLevel="1" x14ac:dyDescent="0.2">
      <c r="A373" s="130">
        <v>50</v>
      </c>
      <c r="B373" s="129">
        <v>15.777604713227186</v>
      </c>
      <c r="C373" s="129">
        <v>12.074265825100072</v>
      </c>
      <c r="D373" s="129">
        <f t="shared" si="8"/>
        <v>3.7033388881271136</v>
      </c>
      <c r="E373" s="121">
        <f t="shared" si="9"/>
        <v>1.1560732912781404</v>
      </c>
      <c r="F373" s="121">
        <f t="shared" si="10"/>
        <v>1.1560732912781404</v>
      </c>
      <c r="G373" s="121">
        <v>6.8351849763254369E-2</v>
      </c>
      <c r="H373" s="121">
        <f t="shared" si="7"/>
        <v>3.5082933557816963E-2</v>
      </c>
    </row>
    <row r="374" spans="1:8" hidden="1" outlineLevel="1" x14ac:dyDescent="0.2">
      <c r="A374" s="130">
        <v>51</v>
      </c>
      <c r="B374" s="129">
        <v>3.2369381488124351</v>
      </c>
      <c r="C374" s="129">
        <v>5.6894982891108405</v>
      </c>
      <c r="D374" s="129">
        <f t="shared" si="8"/>
        <v>-2.4525601402984054</v>
      </c>
      <c r="E374" s="121">
        <f t="shared" si="9"/>
        <v>-0.76561701726580822</v>
      </c>
      <c r="F374" s="121">
        <f t="shared" si="10"/>
        <v>0.76561701726580822</v>
      </c>
      <c r="G374" s="121">
        <v>5.0532518400816552E-2</v>
      </c>
      <c r="H374" s="121">
        <f t="shared" si="7"/>
        <v>1.0952484660091391E-2</v>
      </c>
    </row>
    <row r="375" spans="1:8" hidden="1" outlineLevel="1" x14ac:dyDescent="0.2">
      <c r="A375" s="130">
        <v>52</v>
      </c>
      <c r="B375" s="129">
        <v>5.0692676563895098</v>
      </c>
      <c r="C375" s="129">
        <v>3.9321519165816818</v>
      </c>
      <c r="D375" s="129">
        <f t="shared" si="8"/>
        <v>1.137115739807828</v>
      </c>
      <c r="E375" s="121">
        <f t="shared" si="9"/>
        <v>0.35497403170376324</v>
      </c>
      <c r="F375" s="121">
        <f t="shared" si="10"/>
        <v>0.35497403170376324</v>
      </c>
      <c r="G375" s="121">
        <v>3.9487896808924505E-2</v>
      </c>
      <c r="H375" s="121">
        <f t="shared" si="7"/>
        <v>1.7977538662632996E-3</v>
      </c>
    </row>
    <row r="376" spans="1:8" hidden="1" outlineLevel="1" x14ac:dyDescent="0.2">
      <c r="A376" s="130">
        <v>53</v>
      </c>
      <c r="B376" s="129">
        <v>7.0573659717429269</v>
      </c>
      <c r="C376" s="129">
        <v>4.3601602155376895</v>
      </c>
      <c r="D376" s="129">
        <f t="shared" si="8"/>
        <v>2.6972057562052374</v>
      </c>
      <c r="E376" s="121">
        <f t="shared" si="9"/>
        <v>0.84198817068223608</v>
      </c>
      <c r="F376" s="121">
        <f t="shared" si="10"/>
        <v>0.84198817068223608</v>
      </c>
      <c r="G376" s="121">
        <v>2.8664381347117809E-2</v>
      </c>
      <c r="H376" s="121">
        <f t="shared" si="7"/>
        <v>7.1795077609256488E-3</v>
      </c>
    </row>
    <row r="377" spans="1:8" hidden="1" outlineLevel="1" x14ac:dyDescent="0.2">
      <c r="A377" s="130">
        <v>54</v>
      </c>
      <c r="B377" s="129">
        <v>5.2193951657931921</v>
      </c>
      <c r="C377" s="129">
        <v>4.6090500163759494</v>
      </c>
      <c r="D377" s="129">
        <f t="shared" si="8"/>
        <v>0.61034514941724272</v>
      </c>
      <c r="E377" s="121">
        <f t="shared" si="9"/>
        <v>0.19053177335852312</v>
      </c>
      <c r="F377" s="121">
        <f t="shared" si="10"/>
        <v>0.19053177335852312</v>
      </c>
      <c r="G377" s="121">
        <v>4.1529638875637119E-2</v>
      </c>
      <c r="H377" s="121">
        <f t="shared" si="7"/>
        <v>5.4703403001061287E-4</v>
      </c>
    </row>
    <row r="378" spans="1:8" hidden="1" outlineLevel="1" x14ac:dyDescent="0.2">
      <c r="A378" s="130">
        <v>55</v>
      </c>
      <c r="B378" s="129">
        <v>4.6597305248887695</v>
      </c>
      <c r="C378" s="129">
        <v>7.3222335941721077</v>
      </c>
      <c r="D378" s="129">
        <f t="shared" si="8"/>
        <v>-2.6625030692833382</v>
      </c>
      <c r="E378" s="121">
        <f t="shared" si="9"/>
        <v>-0.83115501425288107</v>
      </c>
      <c r="F378" s="121">
        <f t="shared" si="10"/>
        <v>0.83115501425288107</v>
      </c>
      <c r="G378" s="121">
        <v>2.189258696435693E-2</v>
      </c>
      <c r="H378" s="121">
        <f t="shared" si="7"/>
        <v>5.2694681821185826E-3</v>
      </c>
    </row>
    <row r="379" spans="1:8" hidden="1" outlineLevel="1" x14ac:dyDescent="0.2">
      <c r="A379" s="130">
        <v>56</v>
      </c>
      <c r="B379" s="129">
        <v>5.4855305487078994</v>
      </c>
      <c r="C379" s="129">
        <v>5.9272067247518923</v>
      </c>
      <c r="D379" s="129">
        <f t="shared" si="8"/>
        <v>-0.4416761760439929</v>
      </c>
      <c r="E379" s="121">
        <f t="shared" si="9"/>
        <v>-0.13787828927979978</v>
      </c>
      <c r="F379" s="121">
        <f t="shared" si="10"/>
        <v>0.13787828927979978</v>
      </c>
      <c r="G379" s="121">
        <v>2.443152202706372E-2</v>
      </c>
      <c r="H379" s="121">
        <f t="shared" si="7"/>
        <v>1.6266927190761751E-4</v>
      </c>
    </row>
    <row r="380" spans="1:8" hidden="1" outlineLevel="1" x14ac:dyDescent="0.2">
      <c r="A380" s="130">
        <v>57</v>
      </c>
      <c r="B380" s="129">
        <v>9.9139302995662302</v>
      </c>
      <c r="C380" s="129">
        <v>6.6105799819395861</v>
      </c>
      <c r="D380" s="129">
        <f t="shared" si="8"/>
        <v>3.3033503176266441</v>
      </c>
      <c r="E380" s="121">
        <f t="shared" si="9"/>
        <v>1.0312086442282526</v>
      </c>
      <c r="F380" s="121">
        <f t="shared" si="10"/>
        <v>1.0312086442282526</v>
      </c>
      <c r="G380" s="121">
        <v>1.9234570919000792E-2</v>
      </c>
      <c r="H380" s="121">
        <f t="shared" si="7"/>
        <v>7.0880053972579848E-3</v>
      </c>
    </row>
    <row r="381" spans="1:8" hidden="1" outlineLevel="1" x14ac:dyDescent="0.2">
      <c r="A381" s="130">
        <v>58</v>
      </c>
      <c r="B381" s="129">
        <v>11.85648084293884</v>
      </c>
      <c r="C381" s="129">
        <v>8.2852440401129108</v>
      </c>
      <c r="D381" s="129">
        <f t="shared" si="8"/>
        <v>3.5712368028259291</v>
      </c>
      <c r="E381" s="121">
        <f t="shared" si="9"/>
        <v>1.1148349123038412</v>
      </c>
      <c r="F381" s="121">
        <f t="shared" si="10"/>
        <v>1.1148349123038412</v>
      </c>
      <c r="G381" s="121">
        <v>4.7167204767308485E-2</v>
      </c>
      <c r="H381" s="121">
        <f t="shared" si="7"/>
        <v>2.1523188697997513E-2</v>
      </c>
    </row>
    <row r="382" spans="1:8" hidden="1" outlineLevel="1" x14ac:dyDescent="0.2">
      <c r="A382" s="130">
        <v>59</v>
      </c>
      <c r="B382" s="129">
        <v>22.467830979838748</v>
      </c>
      <c r="C382" s="129">
        <v>15.112600464785791</v>
      </c>
      <c r="D382" s="129">
        <f t="shared" si="8"/>
        <v>7.3552305150529573</v>
      </c>
      <c r="E382" s="121">
        <f t="shared" si="9"/>
        <v>2.2960862633738048</v>
      </c>
      <c r="F382" s="121">
        <f t="shared" si="10"/>
        <v>2.2960862633738048</v>
      </c>
      <c r="G382" s="121">
        <v>9.1491189028320846E-2</v>
      </c>
      <c r="H382" s="121">
        <f t="shared" si="7"/>
        <v>0.194794248897533</v>
      </c>
    </row>
    <row r="383" spans="1:8" hidden="1" outlineLevel="1" x14ac:dyDescent="0.2">
      <c r="A383" s="130">
        <v>60</v>
      </c>
      <c r="B383" s="129">
        <v>5.0521327571755377</v>
      </c>
      <c r="C383" s="129">
        <v>10.526238597353084</v>
      </c>
      <c r="D383" s="129">
        <f t="shared" si="8"/>
        <v>-5.474105840177546</v>
      </c>
      <c r="E383" s="121">
        <f t="shared" si="9"/>
        <v>-1.7088545624997977</v>
      </c>
      <c r="F383" s="121">
        <f t="shared" si="10"/>
        <v>1.7088545624997977</v>
      </c>
      <c r="G383" s="121">
        <v>0.10001764459342354</v>
      </c>
      <c r="H383" s="121">
        <f t="shared" si="7"/>
        <v>0.12019809444215028</v>
      </c>
    </row>
    <row r="384" spans="1:8" hidden="1" outlineLevel="1" x14ac:dyDescent="0.2">
      <c r="A384" s="130">
        <v>61</v>
      </c>
      <c r="B384" s="129">
        <v>9.2367482147325468</v>
      </c>
      <c r="C384" s="129">
        <v>6.1249542412511886</v>
      </c>
      <c r="D384" s="129">
        <f t="shared" si="8"/>
        <v>3.1117939734813582</v>
      </c>
      <c r="E384" s="121">
        <f t="shared" si="9"/>
        <v>0.97141039731349499</v>
      </c>
      <c r="F384" s="121">
        <f t="shared" si="10"/>
        <v>0.97141039731349499</v>
      </c>
      <c r="G384" s="121">
        <v>3.5082783778401579E-2</v>
      </c>
      <c r="H384" s="121">
        <f t="shared" si="7"/>
        <v>1.1852178314327522E-2</v>
      </c>
    </row>
    <row r="385" spans="1:8" hidden="1" outlineLevel="1" x14ac:dyDescent="0.2">
      <c r="A385" s="130">
        <v>62</v>
      </c>
      <c r="B385" s="129">
        <v>14.554801675289482</v>
      </c>
      <c r="C385" s="129">
        <v>12.065176554320322</v>
      </c>
      <c r="D385" s="129">
        <f t="shared" si="8"/>
        <v>2.4896251209691602</v>
      </c>
      <c r="E385" s="121">
        <f t="shared" si="9"/>
        <v>0.77718761220449362</v>
      </c>
      <c r="F385" s="121">
        <f t="shared" si="10"/>
        <v>0.77718761220449362</v>
      </c>
      <c r="G385" s="121">
        <v>6.1038264996414932E-2</v>
      </c>
      <c r="H385" s="121">
        <f t="shared" si="7"/>
        <v>1.3939168784020076E-2</v>
      </c>
    </row>
    <row r="386" spans="1:8" hidden="1" outlineLevel="1" x14ac:dyDescent="0.2">
      <c r="A386" s="130">
        <v>63</v>
      </c>
      <c r="B386" s="129">
        <v>6.473576229902072</v>
      </c>
      <c r="C386" s="129">
        <v>7.5625407364914246</v>
      </c>
      <c r="D386" s="129">
        <f t="shared" si="8"/>
        <v>-1.0889645065893525</v>
      </c>
      <c r="E386" s="121">
        <f t="shared" si="9"/>
        <v>-0.33994263534831481</v>
      </c>
      <c r="F386" s="121">
        <f t="shared" si="10"/>
        <v>0.33994263534831481</v>
      </c>
      <c r="G386" s="121">
        <v>7.3288627578409246E-2</v>
      </c>
      <c r="H386" s="121">
        <f t="shared" si="7"/>
        <v>3.2872870043903039E-3</v>
      </c>
    </row>
    <row r="387" spans="1:8" hidden="1" outlineLevel="1" x14ac:dyDescent="0.2">
      <c r="A387" s="130">
        <v>64</v>
      </c>
      <c r="B387" s="129">
        <v>5.291464596351231</v>
      </c>
      <c r="C387" s="129">
        <v>7.7531914502456312</v>
      </c>
      <c r="D387" s="129">
        <f t="shared" si="8"/>
        <v>-2.4617268538944002</v>
      </c>
      <c r="E387" s="121">
        <f t="shared" si="9"/>
        <v>-0.76847859517624495</v>
      </c>
      <c r="F387" s="121">
        <f t="shared" si="10"/>
        <v>0.76847859517624495</v>
      </c>
      <c r="G387" s="121">
        <v>3.8414607682206975E-2</v>
      </c>
      <c r="H387" s="121">
        <f t="shared" si="7"/>
        <v>8.1782989887291459E-3</v>
      </c>
    </row>
    <row r="388" spans="1:8" hidden="1" outlineLevel="1" x14ac:dyDescent="0.2">
      <c r="A388" s="130">
        <v>65</v>
      </c>
      <c r="B388" s="129">
        <v>3.1700619223842232</v>
      </c>
      <c r="C388" s="129">
        <v>5.6707274259550795</v>
      </c>
      <c r="D388" s="129">
        <f t="shared" ref="D388:D419" si="11">B388 - C388</f>
        <v>-2.5006655035708563</v>
      </c>
      <c r="E388" s="121">
        <f t="shared" ref="E388:E419" si="12">D388 /3.20337725649967</f>
        <v>-0.78063409437555076</v>
      </c>
      <c r="F388" s="121">
        <f t="shared" ref="F388:F419" si="13">ABS(E388)</f>
        <v>0.78063409437555076</v>
      </c>
      <c r="G388" s="121">
        <v>5.6665792650793245E-2</v>
      </c>
      <c r="H388" s="121">
        <f t="shared" si="7"/>
        <v>1.2934914953152039E-2</v>
      </c>
    </row>
    <row r="389" spans="1:8" hidden="1" outlineLevel="1" x14ac:dyDescent="0.2">
      <c r="A389" s="130">
        <v>66</v>
      </c>
      <c r="B389" s="129">
        <v>13.117476745709421</v>
      </c>
      <c r="C389" s="129">
        <v>9.7478701244129251</v>
      </c>
      <c r="D389" s="129">
        <f t="shared" si="11"/>
        <v>3.3696066212964961</v>
      </c>
      <c r="E389" s="121">
        <f t="shared" si="12"/>
        <v>1.0518919101581139</v>
      </c>
      <c r="F389" s="121">
        <f t="shared" si="13"/>
        <v>1.0518919101581139</v>
      </c>
      <c r="G389" s="121">
        <v>4.1255340304487749E-2</v>
      </c>
      <c r="H389" s="121">
        <f t="shared" ref="H389:H444" si="14">(F389^2/3)*(G389/(1-G389)^2)</f>
        <v>1.6553705838801298E-2</v>
      </c>
    </row>
    <row r="390" spans="1:8" hidden="1" outlineLevel="1" x14ac:dyDescent="0.2">
      <c r="A390" s="130">
        <v>67</v>
      </c>
      <c r="B390" s="129">
        <v>10.673920095443743</v>
      </c>
      <c r="C390" s="129">
        <v>7.7977520442430173</v>
      </c>
      <c r="D390" s="129">
        <f t="shared" si="11"/>
        <v>2.8761680512007253</v>
      </c>
      <c r="E390" s="121">
        <f t="shared" si="12"/>
        <v>0.89785492650450849</v>
      </c>
      <c r="F390" s="121">
        <f t="shared" si="13"/>
        <v>0.89785492650450849</v>
      </c>
      <c r="G390" s="121">
        <v>5.0042482636506361E-2</v>
      </c>
      <c r="H390" s="121">
        <f t="shared" si="14"/>
        <v>1.490121101210516E-2</v>
      </c>
    </row>
    <row r="391" spans="1:8" hidden="1" outlineLevel="1" x14ac:dyDescent="0.2">
      <c r="A391" s="130">
        <v>68</v>
      </c>
      <c r="B391" s="129">
        <v>7.2006525678528055</v>
      </c>
      <c r="C391" s="129">
        <v>7.4001620517005833</v>
      </c>
      <c r="D391" s="129">
        <f t="shared" si="11"/>
        <v>-0.19950948384777778</v>
      </c>
      <c r="E391" s="121">
        <f t="shared" si="12"/>
        <v>-6.2280982810554684E-2</v>
      </c>
      <c r="F391" s="121">
        <f t="shared" si="13"/>
        <v>6.2280982810554684E-2</v>
      </c>
      <c r="G391" s="121">
        <v>3.3078138684149043E-2</v>
      </c>
      <c r="H391" s="121">
        <f t="shared" si="14"/>
        <v>4.5745456377413064E-5</v>
      </c>
    </row>
    <row r="392" spans="1:8" hidden="1" outlineLevel="1" x14ac:dyDescent="0.2">
      <c r="A392" s="130">
        <v>69</v>
      </c>
      <c r="B392" s="129">
        <v>5.5497190152101465</v>
      </c>
      <c r="C392" s="129">
        <v>5.9618982436651313</v>
      </c>
      <c r="D392" s="129">
        <f t="shared" si="11"/>
        <v>-0.41217922845498478</v>
      </c>
      <c r="E392" s="121">
        <f t="shared" si="12"/>
        <v>-0.12867021129611594</v>
      </c>
      <c r="F392" s="121">
        <f t="shared" si="13"/>
        <v>0.12867021129611594</v>
      </c>
      <c r="G392" s="121">
        <v>3.879154404110282E-2</v>
      </c>
      <c r="H392" s="121">
        <f t="shared" si="14"/>
        <v>2.3170567698247246E-4</v>
      </c>
    </row>
    <row r="393" spans="1:8" hidden="1" outlineLevel="1" x14ac:dyDescent="0.2">
      <c r="A393" s="130">
        <v>70</v>
      </c>
      <c r="B393" s="129">
        <v>9.1623513917404615</v>
      </c>
      <c r="C393" s="129">
        <v>6.0884170401847149</v>
      </c>
      <c r="D393" s="129">
        <f t="shared" si="11"/>
        <v>3.0739343515557467</v>
      </c>
      <c r="E393" s="121">
        <f t="shared" si="12"/>
        <v>0.95959173878715565</v>
      </c>
      <c r="F393" s="121">
        <f t="shared" si="13"/>
        <v>0.95959173878715565</v>
      </c>
      <c r="G393" s="121">
        <v>2.0501594804868156E-2</v>
      </c>
      <c r="H393" s="121">
        <f t="shared" si="14"/>
        <v>6.5589138344552978E-3</v>
      </c>
    </row>
    <row r="394" spans="1:8" hidden="1" outlineLevel="1" x14ac:dyDescent="0.2">
      <c r="A394" s="130">
        <v>71</v>
      </c>
      <c r="B394" s="129">
        <v>9.5690336011449766</v>
      </c>
      <c r="C394" s="129">
        <v>6.9411137545735873</v>
      </c>
      <c r="D394" s="129">
        <f t="shared" si="11"/>
        <v>2.6279198465713893</v>
      </c>
      <c r="E394" s="121">
        <f t="shared" si="12"/>
        <v>0.820359151030159</v>
      </c>
      <c r="F394" s="121">
        <f t="shared" si="13"/>
        <v>0.820359151030159</v>
      </c>
      <c r="G394" s="121">
        <v>3.4964258777034525E-2</v>
      </c>
      <c r="H394" s="121">
        <f t="shared" si="14"/>
        <v>8.4221763080444111E-3</v>
      </c>
    </row>
    <row r="395" spans="1:8" hidden="1" outlineLevel="1" x14ac:dyDescent="0.2">
      <c r="A395" s="130">
        <v>72</v>
      </c>
      <c r="B395" s="129">
        <v>12.179941347200387</v>
      </c>
      <c r="C395" s="129">
        <v>7.1836493602607376</v>
      </c>
      <c r="D395" s="129">
        <f t="shared" si="11"/>
        <v>4.9962919869396494</v>
      </c>
      <c r="E395" s="121">
        <f t="shared" si="12"/>
        <v>1.5596951551061136</v>
      </c>
      <c r="F395" s="121">
        <f t="shared" si="13"/>
        <v>1.5596951551061136</v>
      </c>
      <c r="G395" s="121">
        <v>2.0413850591437022E-2</v>
      </c>
      <c r="H395" s="121">
        <f t="shared" si="14"/>
        <v>1.7250347633964342E-2</v>
      </c>
    </row>
    <row r="396" spans="1:8" hidden="1" outlineLevel="1" x14ac:dyDescent="0.2">
      <c r="A396" s="130">
        <v>73</v>
      </c>
      <c r="B396" s="129">
        <v>6.7534491374941066</v>
      </c>
      <c r="C396" s="129">
        <v>7.0771733369017671</v>
      </c>
      <c r="D396" s="129">
        <f t="shared" si="11"/>
        <v>-0.32372419940766051</v>
      </c>
      <c r="E396" s="121">
        <f t="shared" si="12"/>
        <v>-0.10105715733319337</v>
      </c>
      <c r="F396" s="121">
        <f t="shared" si="13"/>
        <v>0.10105715733319337</v>
      </c>
      <c r="G396" s="121">
        <v>2.6139461867949527E-2</v>
      </c>
      <c r="H396" s="121">
        <f t="shared" si="14"/>
        <v>9.3824445610642124E-5</v>
      </c>
    </row>
    <row r="397" spans="1:8" hidden="1" outlineLevel="1" x14ac:dyDescent="0.2">
      <c r="A397" s="130">
        <v>74</v>
      </c>
      <c r="B397" s="129">
        <v>9.0514543449026164</v>
      </c>
      <c r="C397" s="129">
        <v>9.5576800285276153</v>
      </c>
      <c r="D397" s="129">
        <f t="shared" si="11"/>
        <v>-0.50622568362499898</v>
      </c>
      <c r="E397" s="121">
        <f t="shared" si="12"/>
        <v>-0.15802874375719073</v>
      </c>
      <c r="F397" s="121">
        <f t="shared" si="13"/>
        <v>0.15802874375719073</v>
      </c>
      <c r="G397" s="121">
        <v>7.4415796210769602E-2</v>
      </c>
      <c r="H397" s="121">
        <f t="shared" si="14"/>
        <v>7.2307639655685779E-4</v>
      </c>
    </row>
    <row r="398" spans="1:8" hidden="1" outlineLevel="1" x14ac:dyDescent="0.2">
      <c r="A398" s="130">
        <v>75</v>
      </c>
      <c r="B398" s="129">
        <v>9.679609598549451</v>
      </c>
      <c r="C398" s="129">
        <v>10.164138191720392</v>
      </c>
      <c r="D398" s="129">
        <f t="shared" si="11"/>
        <v>-0.48452859317094088</v>
      </c>
      <c r="E398" s="121">
        <f t="shared" si="12"/>
        <v>-0.151255551367804</v>
      </c>
      <c r="F398" s="121">
        <f t="shared" si="13"/>
        <v>0.151255551367804</v>
      </c>
      <c r="G398" s="121">
        <v>3.8167759113852583E-2</v>
      </c>
      <c r="H398" s="121">
        <f t="shared" si="14"/>
        <v>3.1462946565083329E-4</v>
      </c>
    </row>
    <row r="399" spans="1:8" hidden="1" outlineLevel="1" x14ac:dyDescent="0.2">
      <c r="A399" s="130">
        <v>76</v>
      </c>
      <c r="B399" s="129">
        <v>3.9945480509117797</v>
      </c>
      <c r="C399" s="129">
        <v>5.0875383873622173</v>
      </c>
      <c r="D399" s="129">
        <f t="shared" si="11"/>
        <v>-1.0929903364504376</v>
      </c>
      <c r="E399" s="121">
        <f t="shared" si="12"/>
        <v>-0.34119938081996248</v>
      </c>
      <c r="F399" s="121">
        <f t="shared" si="13"/>
        <v>0.34119938081996248</v>
      </c>
      <c r="G399" s="121">
        <v>0.16814397214048565</v>
      </c>
      <c r="H399" s="121">
        <f t="shared" si="14"/>
        <v>9.429315794476447E-3</v>
      </c>
    </row>
    <row r="400" spans="1:8" hidden="1" outlineLevel="1" x14ac:dyDescent="0.2">
      <c r="A400" s="130">
        <v>77</v>
      </c>
      <c r="B400" s="129">
        <v>6.7505558121124158</v>
      </c>
      <c r="C400" s="129">
        <v>8.5038349146682091</v>
      </c>
      <c r="D400" s="129">
        <f t="shared" si="11"/>
        <v>-1.7532791025557932</v>
      </c>
      <c r="E400" s="121">
        <f t="shared" si="12"/>
        <v>-0.54732207984506986</v>
      </c>
      <c r="F400" s="121">
        <f t="shared" si="13"/>
        <v>0.54732207984506986</v>
      </c>
      <c r="G400" s="121">
        <v>4.0050548876710473E-2</v>
      </c>
      <c r="H400" s="121">
        <f t="shared" si="14"/>
        <v>4.3398670528655928E-3</v>
      </c>
    </row>
    <row r="401" spans="1:8" hidden="1" outlineLevel="1" x14ac:dyDescent="0.2">
      <c r="A401" s="130">
        <v>78</v>
      </c>
      <c r="B401" s="129">
        <v>10.876286242974013</v>
      </c>
      <c r="C401" s="129">
        <v>6.368968453155242</v>
      </c>
      <c r="D401" s="129">
        <f t="shared" si="11"/>
        <v>4.5073177898187708</v>
      </c>
      <c r="E401" s="121">
        <f t="shared" si="12"/>
        <v>1.4070518171637132</v>
      </c>
      <c r="F401" s="121">
        <f t="shared" si="13"/>
        <v>1.4070518171637132</v>
      </c>
      <c r="G401" s="121">
        <v>1.5894115235593982E-2</v>
      </c>
      <c r="H401" s="121">
        <f t="shared" si="14"/>
        <v>1.0830577836172051E-2</v>
      </c>
    </row>
    <row r="402" spans="1:8" hidden="1" outlineLevel="1" x14ac:dyDescent="0.2">
      <c r="A402" s="130">
        <v>79</v>
      </c>
      <c r="B402" s="129">
        <v>4.4908074310281174</v>
      </c>
      <c r="C402" s="129">
        <v>6.1932868934362082</v>
      </c>
      <c r="D402" s="129">
        <f t="shared" si="11"/>
        <v>-1.7024794624080908</v>
      </c>
      <c r="E402" s="121">
        <f t="shared" si="12"/>
        <v>-0.53146392887498672</v>
      </c>
      <c r="F402" s="121">
        <f t="shared" si="13"/>
        <v>0.53146392887498672</v>
      </c>
      <c r="G402" s="121">
        <v>1.8264669226185869E-2</v>
      </c>
      <c r="H402" s="121">
        <f t="shared" si="14"/>
        <v>1.7842236961264197E-3</v>
      </c>
    </row>
    <row r="403" spans="1:8" hidden="1" outlineLevel="1" x14ac:dyDescent="0.2">
      <c r="A403" s="130">
        <v>80</v>
      </c>
      <c r="B403" s="129">
        <v>8.8287788008931152</v>
      </c>
      <c r="C403" s="129">
        <v>6.0777749360180069</v>
      </c>
      <c r="D403" s="129">
        <f t="shared" si="11"/>
        <v>2.7510038648751083</v>
      </c>
      <c r="E403" s="121">
        <f t="shared" si="12"/>
        <v>0.85878235518258306</v>
      </c>
      <c r="F403" s="121">
        <f t="shared" si="13"/>
        <v>0.85878235518258306</v>
      </c>
      <c r="G403" s="121">
        <v>9.9611376334438326E-2</v>
      </c>
      <c r="H403" s="121">
        <f t="shared" si="14"/>
        <v>3.0206048356169926E-2</v>
      </c>
    </row>
    <row r="404" spans="1:8" hidden="1" outlineLevel="1" x14ac:dyDescent="0.2">
      <c r="A404" s="130">
        <v>81</v>
      </c>
      <c r="B404" s="129">
        <v>4.7603930115540498</v>
      </c>
      <c r="C404" s="129">
        <v>5.944985308878822</v>
      </c>
      <c r="D404" s="129">
        <f t="shared" si="11"/>
        <v>-1.1845922973247722</v>
      </c>
      <c r="E404" s="121">
        <f t="shared" si="12"/>
        <v>-0.36979481418282156</v>
      </c>
      <c r="F404" s="121">
        <f t="shared" si="13"/>
        <v>0.36979481418282156</v>
      </c>
      <c r="G404" s="121">
        <v>0.16561145084730688</v>
      </c>
      <c r="H404" s="121">
        <f t="shared" si="14"/>
        <v>1.0843115140830658E-2</v>
      </c>
    </row>
    <row r="405" spans="1:8" hidden="1" outlineLevel="1" x14ac:dyDescent="0.2">
      <c r="A405" s="130">
        <v>82</v>
      </c>
      <c r="B405" s="129">
        <v>11.848405086788029</v>
      </c>
      <c r="C405" s="129">
        <v>10.647347289943331</v>
      </c>
      <c r="D405" s="129">
        <f t="shared" si="11"/>
        <v>1.2010577968446974</v>
      </c>
      <c r="E405" s="121">
        <f t="shared" si="12"/>
        <v>0.37493485801828197</v>
      </c>
      <c r="F405" s="121">
        <f t="shared" si="13"/>
        <v>0.37493485801828197</v>
      </c>
      <c r="G405" s="121">
        <v>5.3503998979258199E-2</v>
      </c>
      <c r="H405" s="121">
        <f t="shared" si="14"/>
        <v>2.7985885934621803E-3</v>
      </c>
    </row>
    <row r="406" spans="1:8" hidden="1" outlineLevel="1" x14ac:dyDescent="0.2">
      <c r="A406" s="130">
        <v>83</v>
      </c>
      <c r="B406" s="129">
        <v>6.8716627546177129</v>
      </c>
      <c r="C406" s="129">
        <v>9.6268986518970721</v>
      </c>
      <c r="D406" s="129">
        <f t="shared" si="11"/>
        <v>-2.7552358972793591</v>
      </c>
      <c r="E406" s="121">
        <f t="shared" si="12"/>
        <v>-0.86010347101296614</v>
      </c>
      <c r="F406" s="121">
        <f t="shared" si="13"/>
        <v>0.86010347101296614</v>
      </c>
      <c r="G406" s="121">
        <v>2.1006869363770837E-2</v>
      </c>
      <c r="H406" s="121">
        <f t="shared" si="14"/>
        <v>5.4048319056871647E-3</v>
      </c>
    </row>
    <row r="407" spans="1:8" hidden="1" outlineLevel="1" x14ac:dyDescent="0.2">
      <c r="A407" s="130">
        <v>84</v>
      </c>
      <c r="B407" s="129">
        <v>8.9161560112089067</v>
      </c>
      <c r="C407" s="129">
        <v>9.6116325845052533</v>
      </c>
      <c r="D407" s="129">
        <f t="shared" si="11"/>
        <v>-0.6954765732963466</v>
      </c>
      <c r="E407" s="121">
        <f t="shared" si="12"/>
        <v>-0.21710729570962045</v>
      </c>
      <c r="F407" s="121">
        <f t="shared" si="13"/>
        <v>0.21710729570962045</v>
      </c>
      <c r="G407" s="121">
        <v>4.4891846749434805E-2</v>
      </c>
      <c r="H407" s="121">
        <f t="shared" si="14"/>
        <v>7.7319662151442345E-4</v>
      </c>
    </row>
    <row r="408" spans="1:8" hidden="1" outlineLevel="1" x14ac:dyDescent="0.2">
      <c r="A408" s="130">
        <v>85</v>
      </c>
      <c r="B408" s="129">
        <v>6.524921793063541</v>
      </c>
      <c r="C408" s="129">
        <v>7.4889743351022897</v>
      </c>
      <c r="D408" s="129">
        <f t="shared" si="11"/>
        <v>-0.96405254203874868</v>
      </c>
      <c r="E408" s="121">
        <f t="shared" si="12"/>
        <v>-0.30094880023346632</v>
      </c>
      <c r="F408" s="121">
        <f t="shared" si="13"/>
        <v>0.30094880023346632</v>
      </c>
      <c r="G408" s="121">
        <v>1.8857096121544556E-2</v>
      </c>
      <c r="H408" s="121">
        <f t="shared" si="14"/>
        <v>5.9139038368086379E-4</v>
      </c>
    </row>
    <row r="409" spans="1:8" hidden="1" outlineLevel="1" x14ac:dyDescent="0.2">
      <c r="A409" s="130">
        <v>86</v>
      </c>
      <c r="B409" s="129">
        <v>6.8152068050041343</v>
      </c>
      <c r="C409" s="129">
        <v>5.9428882314013585</v>
      </c>
      <c r="D409" s="129">
        <f t="shared" si="11"/>
        <v>0.87231857360277587</v>
      </c>
      <c r="E409" s="121">
        <f t="shared" si="12"/>
        <v>0.27231215799913566</v>
      </c>
      <c r="F409" s="121">
        <f t="shared" si="13"/>
        <v>0.27231215799913566</v>
      </c>
      <c r="G409" s="121">
        <v>2.9655073118358355E-2</v>
      </c>
      <c r="H409" s="121">
        <f t="shared" si="14"/>
        <v>7.7850163474619497E-4</v>
      </c>
    </row>
    <row r="410" spans="1:8" hidden="1" outlineLevel="1" x14ac:dyDescent="0.2">
      <c r="A410" s="130">
        <v>87</v>
      </c>
      <c r="B410" s="129">
        <v>3.4921278591528968</v>
      </c>
      <c r="C410" s="129">
        <v>4.3096280871940795</v>
      </c>
      <c r="D410" s="129">
        <f t="shared" si="11"/>
        <v>-0.81750022804118272</v>
      </c>
      <c r="E410" s="121">
        <f t="shared" si="12"/>
        <v>-0.25519948559991495</v>
      </c>
      <c r="F410" s="121">
        <f t="shared" si="13"/>
        <v>0.25519948559991495</v>
      </c>
      <c r="G410" s="121">
        <v>4.3351022124468369E-2</v>
      </c>
      <c r="H410" s="121">
        <f t="shared" si="14"/>
        <v>1.0283298738415875E-3</v>
      </c>
    </row>
    <row r="411" spans="1:8" hidden="1" outlineLevel="1" x14ac:dyDescent="0.2">
      <c r="A411" s="130">
        <v>88</v>
      </c>
      <c r="B411" s="129">
        <v>4.4463076619771114</v>
      </c>
      <c r="C411" s="129">
        <v>9.2744193262713281</v>
      </c>
      <c r="D411" s="129">
        <f t="shared" si="11"/>
        <v>-4.8281116642942168</v>
      </c>
      <c r="E411" s="121">
        <f t="shared" si="12"/>
        <v>-1.5071942133877463</v>
      </c>
      <c r="F411" s="121">
        <f t="shared" si="13"/>
        <v>1.5071942133877463</v>
      </c>
      <c r="G411" s="121">
        <v>5.4397627718813769E-2</v>
      </c>
      <c r="H411" s="121">
        <f t="shared" si="14"/>
        <v>4.6065950411979396E-2</v>
      </c>
    </row>
    <row r="412" spans="1:8" hidden="1" outlineLevel="1" x14ac:dyDescent="0.2">
      <c r="A412" s="130">
        <v>89</v>
      </c>
      <c r="B412" s="129">
        <v>6.0297203138158766</v>
      </c>
      <c r="C412" s="129">
        <v>8.1393119742877253</v>
      </c>
      <c r="D412" s="129">
        <f t="shared" si="11"/>
        <v>-2.1095916604718488</v>
      </c>
      <c r="E412" s="121">
        <f t="shared" si="12"/>
        <v>-0.6585523625703078</v>
      </c>
      <c r="F412" s="121">
        <f t="shared" si="13"/>
        <v>0.6585523625703078</v>
      </c>
      <c r="G412" s="121">
        <v>4.7813823506329789E-2</v>
      </c>
      <c r="H412" s="121">
        <f t="shared" si="14"/>
        <v>7.6237579485227596E-3</v>
      </c>
    </row>
    <row r="413" spans="1:8" hidden="1" outlineLevel="1" x14ac:dyDescent="0.2">
      <c r="A413" s="130">
        <v>90</v>
      </c>
      <c r="B413" s="129">
        <v>10.497366882585414</v>
      </c>
      <c r="C413" s="129">
        <v>8.946335587748047</v>
      </c>
      <c r="D413" s="129">
        <f t="shared" si="11"/>
        <v>1.551031294837367</v>
      </c>
      <c r="E413" s="121">
        <f t="shared" si="12"/>
        <v>0.48418627299994593</v>
      </c>
      <c r="F413" s="121">
        <f t="shared" si="13"/>
        <v>0.48418627299994593</v>
      </c>
      <c r="G413" s="121">
        <v>3.9806636411494331E-2</v>
      </c>
      <c r="H413" s="121">
        <f t="shared" si="14"/>
        <v>3.373974320348712E-3</v>
      </c>
    </row>
    <row r="414" spans="1:8" hidden="1" outlineLevel="1" x14ac:dyDescent="0.2">
      <c r="A414" s="130">
        <v>91</v>
      </c>
      <c r="B414" s="129">
        <v>5.6924428545236712</v>
      </c>
      <c r="C414" s="129">
        <v>5.4837437672202114</v>
      </c>
      <c r="D414" s="129">
        <f t="shared" si="11"/>
        <v>0.20869908730345976</v>
      </c>
      <c r="E414" s="121">
        <f t="shared" si="12"/>
        <v>6.5149706260793402E-2</v>
      </c>
      <c r="F414" s="121">
        <f t="shared" si="13"/>
        <v>6.5149706260793402E-2</v>
      </c>
      <c r="G414" s="121">
        <v>2.109905052246824E-2</v>
      </c>
      <c r="H414" s="121">
        <f t="shared" si="14"/>
        <v>3.1152225778028871E-5</v>
      </c>
    </row>
    <row r="415" spans="1:8" hidden="1" outlineLevel="1" x14ac:dyDescent="0.2">
      <c r="A415" s="130">
        <v>92</v>
      </c>
      <c r="B415" s="129">
        <v>4.6560804107299809</v>
      </c>
      <c r="C415" s="129">
        <v>6.8254324276570753</v>
      </c>
      <c r="D415" s="129">
        <f t="shared" si="11"/>
        <v>-2.1693520169270943</v>
      </c>
      <c r="E415" s="121">
        <f t="shared" si="12"/>
        <v>-0.67720778516656666</v>
      </c>
      <c r="F415" s="121">
        <f t="shared" si="13"/>
        <v>0.67720778516656666</v>
      </c>
      <c r="G415" s="121">
        <v>1.9341969959681914E-2</v>
      </c>
      <c r="H415" s="121">
        <f t="shared" si="14"/>
        <v>3.0745966963473077E-3</v>
      </c>
    </row>
    <row r="416" spans="1:8" hidden="1" outlineLevel="1" x14ac:dyDescent="0.2">
      <c r="A416" s="130">
        <v>93</v>
      </c>
      <c r="B416" s="129">
        <v>5.194544536837423</v>
      </c>
      <c r="C416" s="129">
        <v>6.2471684596192958</v>
      </c>
      <c r="D416" s="129">
        <f t="shared" si="11"/>
        <v>-1.0526239227818728</v>
      </c>
      <c r="E416" s="121">
        <f t="shared" si="12"/>
        <v>-0.32859817576780664</v>
      </c>
      <c r="F416" s="121">
        <f t="shared" si="13"/>
        <v>0.32859817576780664</v>
      </c>
      <c r="G416" s="121">
        <v>1.2800633058604002E-2</v>
      </c>
      <c r="H416" s="121">
        <f t="shared" si="14"/>
        <v>4.7274914646588386E-4</v>
      </c>
    </row>
    <row r="417" spans="1:8" hidden="1" outlineLevel="1" x14ac:dyDescent="0.2">
      <c r="A417" s="130">
        <v>94</v>
      </c>
      <c r="B417" s="129">
        <v>6.5848614235065375</v>
      </c>
      <c r="C417" s="129">
        <v>6.6553513309850496</v>
      </c>
      <c r="D417" s="129">
        <f t="shared" si="11"/>
        <v>-7.0489907478512137E-2</v>
      </c>
      <c r="E417" s="121">
        <f t="shared" si="12"/>
        <v>-2.2004872306403415E-2</v>
      </c>
      <c r="F417" s="121">
        <f t="shared" si="13"/>
        <v>2.2004872306403415E-2</v>
      </c>
      <c r="G417" s="121">
        <v>4.0183064100796542E-2</v>
      </c>
      <c r="H417" s="121">
        <f t="shared" si="14"/>
        <v>7.0401624962336162E-6</v>
      </c>
    </row>
    <row r="418" spans="1:8" hidden="1" outlineLevel="1" x14ac:dyDescent="0.2">
      <c r="A418" s="130">
        <v>95</v>
      </c>
      <c r="B418" s="129">
        <v>10.66609874313516</v>
      </c>
      <c r="C418" s="129">
        <v>10.555021675811302</v>
      </c>
      <c r="D418" s="129">
        <f t="shared" si="11"/>
        <v>0.11107706732385836</v>
      </c>
      <c r="E418" s="121">
        <f t="shared" si="12"/>
        <v>3.4674987811217792E-2</v>
      </c>
      <c r="F418" s="121">
        <f t="shared" si="13"/>
        <v>3.4674987811217792E-2</v>
      </c>
      <c r="G418" s="121">
        <v>0.43416580045922348</v>
      </c>
      <c r="H418" s="121">
        <f t="shared" si="14"/>
        <v>5.434863038345101E-4</v>
      </c>
    </row>
    <row r="419" spans="1:8" hidden="1" outlineLevel="1" x14ac:dyDescent="0.2">
      <c r="A419" s="130">
        <v>96</v>
      </c>
      <c r="B419" s="129">
        <v>2.2672898692591894</v>
      </c>
      <c r="C419" s="129">
        <v>4.8799794284873173</v>
      </c>
      <c r="D419" s="129">
        <f t="shared" si="11"/>
        <v>-2.6126895592281278</v>
      </c>
      <c r="E419" s="121">
        <f t="shared" si="12"/>
        <v>-0.81560470404382324</v>
      </c>
      <c r="F419" s="121">
        <f t="shared" si="13"/>
        <v>0.81560470404382324</v>
      </c>
      <c r="G419" s="121">
        <v>3.5653399427423765E-2</v>
      </c>
      <c r="H419" s="121">
        <f t="shared" si="14"/>
        <v>8.5010550004150382E-3</v>
      </c>
    </row>
    <row r="420" spans="1:8" hidden="1" outlineLevel="1" x14ac:dyDescent="0.2">
      <c r="A420" s="130">
        <v>97</v>
      </c>
      <c r="B420" s="129">
        <v>4.3861318210659901</v>
      </c>
      <c r="C420" s="129">
        <v>4.3515956800622835</v>
      </c>
      <c r="D420" s="129">
        <f t="shared" ref="D420:D444" si="15">B420 - C420</f>
        <v>3.4536141003706611E-2</v>
      </c>
      <c r="E420" s="121">
        <f t="shared" ref="E420:E444" si="16">D420 /3.20337725649967</f>
        <v>1.078116570055325E-2</v>
      </c>
      <c r="F420" s="121">
        <f t="shared" ref="F420:F444" si="17">ABS(E420)</f>
        <v>1.078116570055325E-2</v>
      </c>
      <c r="G420" s="121">
        <v>4.0853894585280881E-2</v>
      </c>
      <c r="H420" s="121">
        <f t="shared" si="14"/>
        <v>1.7205770104614018E-6</v>
      </c>
    </row>
    <row r="421" spans="1:8" hidden="1" outlineLevel="1" x14ac:dyDescent="0.2">
      <c r="A421" s="130">
        <v>98</v>
      </c>
      <c r="B421" s="129">
        <v>4.7822922843776761</v>
      </c>
      <c r="C421" s="129">
        <v>6.9401449695453392</v>
      </c>
      <c r="D421" s="129">
        <f t="shared" si="15"/>
        <v>-2.1578526851676632</v>
      </c>
      <c r="E421" s="121">
        <f t="shared" si="16"/>
        <v>-0.67361803259025088</v>
      </c>
      <c r="F421" s="121">
        <f t="shared" si="17"/>
        <v>0.67361803259025088</v>
      </c>
      <c r="G421" s="121">
        <v>1.267757709858173E-2</v>
      </c>
      <c r="H421" s="121">
        <f t="shared" si="14"/>
        <v>1.9670908318963642E-3</v>
      </c>
    </row>
    <row r="422" spans="1:8" hidden="1" outlineLevel="1" x14ac:dyDescent="0.2">
      <c r="A422" s="130">
        <v>99</v>
      </c>
      <c r="B422" s="129">
        <v>5.4709495393238363</v>
      </c>
      <c r="C422" s="129">
        <v>8.7604976358817854</v>
      </c>
      <c r="D422" s="129">
        <f t="shared" si="15"/>
        <v>-3.2895480965579491</v>
      </c>
      <c r="E422" s="121">
        <f t="shared" si="16"/>
        <v>-1.0268999974584443</v>
      </c>
      <c r="F422" s="121">
        <f t="shared" si="17"/>
        <v>1.0268999974584443</v>
      </c>
      <c r="G422" s="121">
        <v>1.8532223813839892E-2</v>
      </c>
      <c r="H422" s="121">
        <f t="shared" si="14"/>
        <v>6.7625501189742402E-3</v>
      </c>
    </row>
    <row r="423" spans="1:8" hidden="1" outlineLevel="1" x14ac:dyDescent="0.2">
      <c r="A423" s="130">
        <v>100</v>
      </c>
      <c r="B423" s="129">
        <v>3.6840805425402654</v>
      </c>
      <c r="C423" s="129">
        <v>8.8131825649408864</v>
      </c>
      <c r="D423" s="129">
        <f t="shared" si="15"/>
        <v>-5.1291020224006214</v>
      </c>
      <c r="E423" s="121">
        <f t="shared" si="16"/>
        <v>-1.601154535262322</v>
      </c>
      <c r="F423" s="121">
        <f t="shared" si="17"/>
        <v>1.601154535262322</v>
      </c>
      <c r="G423" s="121">
        <v>4.8309202833070171E-2</v>
      </c>
      <c r="H423" s="121">
        <f t="shared" si="14"/>
        <v>4.5580950429649207E-2</v>
      </c>
    </row>
    <row r="424" spans="1:8" hidden="1" outlineLevel="1" x14ac:dyDescent="0.2">
      <c r="A424" s="130">
        <v>101</v>
      </c>
      <c r="B424" s="129">
        <v>13.079168592601427</v>
      </c>
      <c r="C424" s="129">
        <v>9.7845175918826097</v>
      </c>
      <c r="D424" s="129">
        <f t="shared" si="15"/>
        <v>3.294651000718817</v>
      </c>
      <c r="E424" s="121">
        <f t="shared" si="16"/>
        <v>1.0284929737931903</v>
      </c>
      <c r="F424" s="121">
        <f t="shared" si="17"/>
        <v>1.0284929737931903</v>
      </c>
      <c r="G424" s="121">
        <v>0.10994979439604416</v>
      </c>
      <c r="H424" s="121">
        <f t="shared" si="14"/>
        <v>4.8938067476302097E-2</v>
      </c>
    </row>
    <row r="425" spans="1:8" hidden="1" outlineLevel="1" x14ac:dyDescent="0.2">
      <c r="A425" s="130">
        <v>102</v>
      </c>
      <c r="B425" s="129">
        <v>6.5029585116891679</v>
      </c>
      <c r="C425" s="129">
        <v>9.3226842777977961</v>
      </c>
      <c r="D425" s="129">
        <f t="shared" si="15"/>
        <v>-2.8197257661086281</v>
      </c>
      <c r="E425" s="121">
        <f t="shared" si="16"/>
        <v>-0.88023530802917105</v>
      </c>
      <c r="F425" s="121">
        <f t="shared" si="17"/>
        <v>0.88023530802917105</v>
      </c>
      <c r="G425" s="121">
        <v>6.0575625474669575E-2</v>
      </c>
      <c r="H425" s="121">
        <f t="shared" si="14"/>
        <v>1.7727625715240902E-2</v>
      </c>
    </row>
    <row r="426" spans="1:8" hidden="1" outlineLevel="1" x14ac:dyDescent="0.2">
      <c r="A426" s="130">
        <v>103</v>
      </c>
      <c r="B426" s="129">
        <v>3.1261234370689972</v>
      </c>
      <c r="C426" s="129">
        <v>5.1134467310004919</v>
      </c>
      <c r="D426" s="129">
        <f t="shared" si="15"/>
        <v>-1.9873232939314946</v>
      </c>
      <c r="E426" s="121">
        <f t="shared" si="16"/>
        <v>-0.62038378086727208</v>
      </c>
      <c r="F426" s="121">
        <f t="shared" si="17"/>
        <v>0.62038378086727208</v>
      </c>
      <c r="G426" s="121">
        <v>2.3367738370504994E-2</v>
      </c>
      <c r="H426" s="121">
        <f t="shared" si="14"/>
        <v>3.1430708028692082E-3</v>
      </c>
    </row>
    <row r="427" spans="1:8" hidden="1" outlineLevel="1" x14ac:dyDescent="0.2">
      <c r="A427" s="130">
        <v>104</v>
      </c>
      <c r="B427" s="129">
        <v>2.2580376340856949</v>
      </c>
      <c r="C427" s="129">
        <v>5.871595839867414</v>
      </c>
      <c r="D427" s="129">
        <f t="shared" si="15"/>
        <v>-3.613558205781719</v>
      </c>
      <c r="E427" s="121">
        <f t="shared" si="16"/>
        <v>-1.1280464074126111</v>
      </c>
      <c r="F427" s="121">
        <f t="shared" si="17"/>
        <v>1.1280464074126111</v>
      </c>
      <c r="G427" s="121">
        <v>7.5274524657838293E-2</v>
      </c>
      <c r="H427" s="121">
        <f t="shared" si="14"/>
        <v>3.733834429878885E-2</v>
      </c>
    </row>
    <row r="428" spans="1:8" hidden="1" outlineLevel="1" x14ac:dyDescent="0.2">
      <c r="A428" s="130">
        <v>105</v>
      </c>
      <c r="B428" s="129">
        <v>17.748484580908862</v>
      </c>
      <c r="C428" s="129">
        <v>18.937745863256076</v>
      </c>
      <c r="D428" s="129">
        <f t="shared" si="15"/>
        <v>-1.1892612823472142</v>
      </c>
      <c r="E428" s="121">
        <f t="shared" si="16"/>
        <v>-0.37125233374689054</v>
      </c>
      <c r="F428" s="121">
        <f t="shared" si="17"/>
        <v>0.37125233374689054</v>
      </c>
      <c r="G428" s="121">
        <v>0.3159577142333766</v>
      </c>
      <c r="H428" s="121">
        <f t="shared" si="14"/>
        <v>3.1022742942279469E-2</v>
      </c>
    </row>
    <row r="429" spans="1:8" hidden="1" outlineLevel="1" x14ac:dyDescent="0.2">
      <c r="A429" s="130">
        <v>106</v>
      </c>
      <c r="B429" s="129">
        <v>1.4192394945218827</v>
      </c>
      <c r="C429" s="129">
        <v>5.9963857364276354</v>
      </c>
      <c r="D429" s="129">
        <f t="shared" si="15"/>
        <v>-4.5771462419057531</v>
      </c>
      <c r="E429" s="121">
        <f t="shared" si="16"/>
        <v>-1.4288502025850056</v>
      </c>
      <c r="F429" s="121">
        <f t="shared" si="17"/>
        <v>1.4288502025850056</v>
      </c>
      <c r="G429" s="121">
        <v>3.2028260641887484E-2</v>
      </c>
      <c r="H429" s="121">
        <f t="shared" si="14"/>
        <v>2.32627013359391E-2</v>
      </c>
    </row>
    <row r="430" spans="1:8" hidden="1" outlineLevel="1" x14ac:dyDescent="0.2">
      <c r="A430" s="130">
        <v>107</v>
      </c>
      <c r="B430" s="129">
        <v>2.0845468026345038</v>
      </c>
      <c r="C430" s="129">
        <v>4.1863089328463348</v>
      </c>
      <c r="D430" s="129">
        <f t="shared" si="15"/>
        <v>-2.101762130211831</v>
      </c>
      <c r="E430" s="121">
        <f t="shared" si="16"/>
        <v>-0.65610821390060881</v>
      </c>
      <c r="F430" s="121">
        <f t="shared" si="17"/>
        <v>0.65610821390060881</v>
      </c>
      <c r="G430" s="121">
        <v>4.4103165400947011E-2</v>
      </c>
      <c r="H430" s="121">
        <f t="shared" si="14"/>
        <v>6.925919013909182E-3</v>
      </c>
    </row>
    <row r="431" spans="1:8" hidden="1" outlineLevel="1" x14ac:dyDescent="0.2">
      <c r="A431" s="130">
        <v>108</v>
      </c>
      <c r="B431" s="129">
        <v>2.9872603654706951</v>
      </c>
      <c r="C431" s="129">
        <v>6.6711074774619448</v>
      </c>
      <c r="D431" s="129">
        <f t="shared" si="15"/>
        <v>-3.6838471119912497</v>
      </c>
      <c r="E431" s="121">
        <f t="shared" si="16"/>
        <v>-1.1499885330448369</v>
      </c>
      <c r="F431" s="121">
        <f t="shared" si="17"/>
        <v>1.1499885330448369</v>
      </c>
      <c r="G431" s="121">
        <v>1.9212035229756834E-2</v>
      </c>
      <c r="H431" s="121">
        <f t="shared" si="14"/>
        <v>8.8041793986128811E-3</v>
      </c>
    </row>
    <row r="432" spans="1:8" hidden="1" outlineLevel="1" x14ac:dyDescent="0.2">
      <c r="A432" s="130">
        <v>109</v>
      </c>
      <c r="B432" s="129">
        <v>10.846570118058157</v>
      </c>
      <c r="C432" s="129">
        <v>17.896046035367036</v>
      </c>
      <c r="D432" s="129">
        <f t="shared" si="15"/>
        <v>-7.0494759173088788</v>
      </c>
      <c r="E432" s="121">
        <f t="shared" si="16"/>
        <v>-2.200638686250723</v>
      </c>
      <c r="F432" s="121">
        <f t="shared" si="17"/>
        <v>2.200638686250723</v>
      </c>
      <c r="G432" s="121">
        <v>0.26567549449671773</v>
      </c>
      <c r="H432" s="121">
        <f t="shared" si="14"/>
        <v>0.79533791539391729</v>
      </c>
    </row>
    <row r="433" spans="1:8" hidden="1" outlineLevel="1" x14ac:dyDescent="0.2">
      <c r="A433" s="130">
        <v>110</v>
      </c>
      <c r="B433" s="129">
        <v>3.0324282434353118</v>
      </c>
      <c r="C433" s="129">
        <v>5.0152223858213762</v>
      </c>
      <c r="D433" s="129">
        <f t="shared" si="15"/>
        <v>-1.9827941423860644</v>
      </c>
      <c r="E433" s="121">
        <f t="shared" si="16"/>
        <v>-0.61896991319488337</v>
      </c>
      <c r="F433" s="121">
        <f t="shared" si="17"/>
        <v>0.61896991319488337</v>
      </c>
      <c r="G433" s="121">
        <v>4.8255582343456706E-2</v>
      </c>
      <c r="H433" s="121">
        <f t="shared" si="14"/>
        <v>6.803379682662627E-3</v>
      </c>
    </row>
    <row r="434" spans="1:8" hidden="1" outlineLevel="1" x14ac:dyDescent="0.2">
      <c r="A434" s="130">
        <v>111</v>
      </c>
      <c r="B434" s="129">
        <v>13.295965615260796</v>
      </c>
      <c r="C434" s="129">
        <v>8.5272808519363839</v>
      </c>
      <c r="D434" s="129">
        <f t="shared" si="15"/>
        <v>4.768684763324412</v>
      </c>
      <c r="E434" s="121">
        <f t="shared" si="16"/>
        <v>1.4886428857696121</v>
      </c>
      <c r="F434" s="121">
        <f t="shared" si="17"/>
        <v>1.4886428857696121</v>
      </c>
      <c r="G434" s="121">
        <v>4.7514985516221298E-2</v>
      </c>
      <c r="H434" s="121">
        <f t="shared" si="14"/>
        <v>3.8687805499883848E-2</v>
      </c>
    </row>
    <row r="435" spans="1:8" hidden="1" outlineLevel="1" x14ac:dyDescent="0.2">
      <c r="A435" s="130">
        <v>112</v>
      </c>
      <c r="B435" s="129">
        <v>1.3798672786228776</v>
      </c>
      <c r="C435" s="129">
        <v>3.0539391865252963</v>
      </c>
      <c r="D435" s="129">
        <f t="shared" si="15"/>
        <v>-1.6740719079024187</v>
      </c>
      <c r="E435" s="121">
        <f t="shared" si="16"/>
        <v>-0.52259592731568461</v>
      </c>
      <c r="F435" s="121">
        <f t="shared" si="17"/>
        <v>0.52259592731568461</v>
      </c>
      <c r="G435" s="121">
        <v>0.10464877542154279</v>
      </c>
      <c r="H435" s="121">
        <f t="shared" si="14"/>
        <v>1.1883874966580237E-2</v>
      </c>
    </row>
    <row r="436" spans="1:8" hidden="1" outlineLevel="1" x14ac:dyDescent="0.2">
      <c r="A436" s="130">
        <v>113</v>
      </c>
      <c r="B436" s="129">
        <v>1.8922186261158191</v>
      </c>
      <c r="C436" s="129">
        <v>7.6727968070411796</v>
      </c>
      <c r="D436" s="129">
        <f t="shared" si="15"/>
        <v>-5.7805781809253602</v>
      </c>
      <c r="E436" s="121">
        <f t="shared" si="16"/>
        <v>-1.8045261978421478</v>
      </c>
      <c r="F436" s="121">
        <f t="shared" si="17"/>
        <v>1.8045261978421478</v>
      </c>
      <c r="G436" s="121">
        <v>6.6690976573670485E-2</v>
      </c>
      <c r="H436" s="121">
        <f t="shared" si="14"/>
        <v>8.31038752021864E-2</v>
      </c>
    </row>
    <row r="437" spans="1:8" hidden="1" outlineLevel="1" x14ac:dyDescent="0.2">
      <c r="A437" s="130">
        <v>114</v>
      </c>
      <c r="B437" s="129">
        <v>2.5730514031152456</v>
      </c>
      <c r="C437" s="129">
        <v>5.5078379755462654</v>
      </c>
      <c r="D437" s="129">
        <f t="shared" si="15"/>
        <v>-2.9347865724310198</v>
      </c>
      <c r="E437" s="121">
        <f t="shared" si="16"/>
        <v>-0.91615390178484968</v>
      </c>
      <c r="F437" s="121">
        <f t="shared" si="17"/>
        <v>0.91615390178484968</v>
      </c>
      <c r="G437" s="121">
        <v>4.1949910368366088E-2</v>
      </c>
      <c r="H437" s="121">
        <f t="shared" si="14"/>
        <v>1.2787045835593888E-2</v>
      </c>
    </row>
    <row r="438" spans="1:8" hidden="1" outlineLevel="1" x14ac:dyDescent="0.2">
      <c r="A438" s="130">
        <v>115</v>
      </c>
      <c r="B438" s="129">
        <v>5.505567784072456</v>
      </c>
      <c r="C438" s="129">
        <v>11.732324617933218</v>
      </c>
      <c r="D438" s="129">
        <f t="shared" si="15"/>
        <v>-6.2267568338607617</v>
      </c>
      <c r="E438" s="121">
        <f t="shared" si="16"/>
        <v>-1.9438100277532526</v>
      </c>
      <c r="F438" s="121">
        <f t="shared" si="17"/>
        <v>1.9438100277532526</v>
      </c>
      <c r="G438" s="121">
        <v>6.2970471716761955E-2</v>
      </c>
      <c r="H438" s="121">
        <f t="shared" si="14"/>
        <v>9.0326831170838243E-2</v>
      </c>
    </row>
    <row r="439" spans="1:8" hidden="1" outlineLevel="1" x14ac:dyDescent="0.2">
      <c r="A439" s="130">
        <v>116</v>
      </c>
      <c r="B439" s="129">
        <v>4.1829782557931896</v>
      </c>
      <c r="C439" s="129">
        <v>7.3370958542230351</v>
      </c>
      <c r="D439" s="129">
        <f t="shared" si="15"/>
        <v>-3.1541175984298455</v>
      </c>
      <c r="E439" s="121">
        <f t="shared" si="16"/>
        <v>-0.98462258606291952</v>
      </c>
      <c r="F439" s="121">
        <f t="shared" si="17"/>
        <v>0.98462258606291952</v>
      </c>
      <c r="G439" s="121">
        <v>2.8340234697729727E-2</v>
      </c>
      <c r="H439" s="121">
        <f t="shared" si="14"/>
        <v>9.7004824837703951E-3</v>
      </c>
    </row>
    <row r="440" spans="1:8" hidden="1" outlineLevel="1" x14ac:dyDescent="0.2">
      <c r="A440" s="130">
        <v>117</v>
      </c>
      <c r="B440" s="129">
        <v>1.2564512643181329</v>
      </c>
      <c r="C440" s="129">
        <v>5.2152142861585951</v>
      </c>
      <c r="D440" s="129">
        <f t="shared" si="15"/>
        <v>-3.9587630218404621</v>
      </c>
      <c r="E440" s="121">
        <f t="shared" si="16"/>
        <v>-1.2358091803917601</v>
      </c>
      <c r="F440" s="121">
        <f t="shared" si="17"/>
        <v>1.2358091803917601</v>
      </c>
      <c r="G440" s="121">
        <v>2.799723337320326E-2</v>
      </c>
      <c r="H440" s="121">
        <f t="shared" si="14"/>
        <v>1.5085568971061961E-2</v>
      </c>
    </row>
    <row r="441" spans="1:8" hidden="1" outlineLevel="1" x14ac:dyDescent="0.2">
      <c r="A441" s="130">
        <v>118</v>
      </c>
      <c r="B441" s="129">
        <v>2.094648772085701</v>
      </c>
      <c r="C441" s="129">
        <v>5.8565318559723307</v>
      </c>
      <c r="D441" s="129">
        <f t="shared" si="15"/>
        <v>-3.7618830838866297</v>
      </c>
      <c r="E441" s="121">
        <f t="shared" si="16"/>
        <v>-1.1743490643363184</v>
      </c>
      <c r="F441" s="121">
        <f t="shared" si="17"/>
        <v>1.1743490643363184</v>
      </c>
      <c r="G441" s="121">
        <v>2.5069673685273554E-2</v>
      </c>
      <c r="H441" s="121">
        <f t="shared" si="14"/>
        <v>1.2124802660974682E-2</v>
      </c>
    </row>
    <row r="442" spans="1:8" hidden="1" outlineLevel="1" x14ac:dyDescent="0.2">
      <c r="A442" s="130">
        <v>119</v>
      </c>
      <c r="B442" s="129">
        <v>2.3407707391181458</v>
      </c>
      <c r="C442" s="129">
        <v>4.2764408444115194</v>
      </c>
      <c r="D442" s="129">
        <f t="shared" si="15"/>
        <v>-1.9356701052933736</v>
      </c>
      <c r="E442" s="121">
        <f t="shared" si="16"/>
        <v>-0.60425917720614652</v>
      </c>
      <c r="F442" s="121">
        <f t="shared" si="17"/>
        <v>0.60425917720614652</v>
      </c>
      <c r="G442" s="121">
        <v>3.4064320842278957E-2</v>
      </c>
      <c r="H442" s="121">
        <f t="shared" si="14"/>
        <v>4.4435346770691081E-3</v>
      </c>
    </row>
    <row r="443" spans="1:8" hidden="1" outlineLevel="1" x14ac:dyDescent="0.2">
      <c r="A443" s="130">
        <v>120</v>
      </c>
      <c r="B443" s="129">
        <v>3.1716395354047759</v>
      </c>
      <c r="C443" s="129">
        <v>5.286589283554072</v>
      </c>
      <c r="D443" s="129">
        <f t="shared" si="15"/>
        <v>-2.114949748149296</v>
      </c>
      <c r="E443" s="121">
        <f t="shared" si="16"/>
        <v>-0.66022499968058757</v>
      </c>
      <c r="F443" s="121">
        <f t="shared" si="17"/>
        <v>0.66022499968058757</v>
      </c>
      <c r="G443" s="121">
        <v>2.9072766587763942E-2</v>
      </c>
      <c r="H443" s="121">
        <f t="shared" si="14"/>
        <v>4.4810075066251823E-3</v>
      </c>
    </row>
    <row r="444" spans="1:8" hidden="1" outlineLevel="1" x14ac:dyDescent="0.2">
      <c r="A444" s="130">
        <v>121</v>
      </c>
      <c r="B444" s="129">
        <v>2.1984070980367059</v>
      </c>
      <c r="C444" s="129">
        <v>4.6693026472300128</v>
      </c>
      <c r="D444" s="129">
        <f t="shared" si="15"/>
        <v>-2.4708955491933069</v>
      </c>
      <c r="E444" s="121">
        <f t="shared" si="16"/>
        <v>-0.77134079171594483</v>
      </c>
      <c r="F444" s="121">
        <f t="shared" si="17"/>
        <v>0.77134079171594483</v>
      </c>
      <c r="G444" s="121">
        <v>4.4532427798308905E-2</v>
      </c>
      <c r="H444" s="121">
        <f t="shared" si="14"/>
        <v>9.6742167210635225E-3</v>
      </c>
    </row>
    <row r="445" spans="1:8" collapsed="1" x14ac:dyDescent="0.2">
      <c r="A445" s="144"/>
    </row>
    <row r="448" spans="1:8" x14ac:dyDescent="0.2">
      <c r="A448" s="123" t="s">
        <v>669</v>
      </c>
    </row>
  </sheetData>
  <sortState ref="A324:F444">
    <sortCondition ref="A324"/>
    <sortCondition descending="1" ref="F324"/>
  </sortState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424"/>
  <sheetViews>
    <sheetView showGridLines="0" zoomScaleNormal="100" workbookViewId="0">
      <selection activeCell="D25" sqref="D25"/>
    </sheetView>
  </sheetViews>
  <sheetFormatPr defaultRowHeight="11.25" outlineLevelRow="1" x14ac:dyDescent="0.2"/>
  <cols>
    <col min="1" max="1" width="13.7109375" style="121" customWidth="1"/>
    <col min="2" max="9" width="8.85546875" style="121" customWidth="1"/>
    <col min="10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1009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1010</v>
      </c>
      <c r="AT1" s="144"/>
      <c r="BZ1" s="124" t="s">
        <v>1010</v>
      </c>
    </row>
    <row r="2" spans="1:78" x14ac:dyDescent="0.2">
      <c r="A2" s="122" t="s">
        <v>622</v>
      </c>
      <c r="C2" s="121" t="s">
        <v>623</v>
      </c>
      <c r="Q2" s="123" t="s">
        <v>1022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18 for EV_Rev    (5 variables, n=121)"</f>
        <v>Forecasts and 95.0% confidence limits for means and forecasts
Model 18 for EV_Rev    (5 variables, n=121)</v>
      </c>
    </row>
    <row r="3" spans="1:78" ht="11.25" hidden="1" customHeight="1" outlineLevel="1" x14ac:dyDescent="0.2">
      <c r="A3" s="122" t="s">
        <v>624</v>
      </c>
      <c r="AA3" s="146" t="str">
        <f>IF($A$49 &lt;&gt; "","Actual and Predicted -vs- Observation # with " &amp; TEXT($I$10, "0.0%") &amp; " confidence limits
Model 18 for EV_Rev    (5 variables, n=121)","Actual and Predicted -vs- Observation #
Model 18 for EV_Rev    (5 variables, n=121)")</f>
        <v>Actual and Predicted -vs- Observation #
Model 18 for EV_Rev    (5 variables, n=121)</v>
      </c>
    </row>
    <row r="4" spans="1:78" hidden="1" outlineLevel="1" x14ac:dyDescent="0.2">
      <c r="A4" s="121" t="s">
        <v>1011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1012</v>
      </c>
    </row>
    <row r="7" spans="1:78" collapsed="1" x14ac:dyDescent="0.2">
      <c r="A7" s="144"/>
      <c r="J7" s="123" t="s">
        <v>675</v>
      </c>
      <c r="K7" s="123" t="s">
        <v>1029</v>
      </c>
    </row>
    <row r="8" spans="1:78" hidden="1" x14ac:dyDescent="0.2">
      <c r="A8" s="125" t="s">
        <v>1013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",115)"</f>
        <v>t(2.50%,115)</v>
      </c>
      <c r="I9" s="131" t="s">
        <v>635</v>
      </c>
    </row>
    <row r="10" spans="1:78" outlineLevel="1" x14ac:dyDescent="0.2">
      <c r="B10" s="132">
        <f xml:space="preserve"> 1 - C24 / C25</f>
        <v>0.43561416497588168</v>
      </c>
      <c r="C10" s="132">
        <f>1-D10^2/E10^2</f>
        <v>0.41107565040961558</v>
      </c>
      <c r="D10" s="132">
        <f xml:space="preserve"> SQRT(D24)</f>
        <v>3.1903772300650362</v>
      </c>
      <c r="E10" s="132">
        <f xml:space="preserve"> SQRT(C25 / B25)</f>
        <v>4.1573087710889229</v>
      </c>
      <c r="F10" s="133">
        <v>121</v>
      </c>
      <c r="G10" s="133">
        <v>0</v>
      </c>
      <c r="H10" s="134">
        <f>TINV(1 - $I$10, F10 - 5 - 1)</f>
        <v>1.9808075411039101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1014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0.1329168140766912</v>
      </c>
      <c r="C14" s="138">
        <v>1.7571601232980996</v>
      </c>
      <c r="D14" s="138">
        <f>B14 / C14</f>
        <v>7.5642972040142337E-2</v>
      </c>
      <c r="E14" s="138">
        <f>TDIST(ABS(D14),$F$10 - 6,2)</f>
        <v>0.93983458140688458</v>
      </c>
      <c r="F14" s="138">
        <f>B14 - $H$10 * C14</f>
        <v>-3.3476792090792609</v>
      </c>
      <c r="G14" s="138">
        <f>B14 + $H$10 * C14</f>
        <v>3.6135128372326433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-10.890560626875192</v>
      </c>
      <c r="C15" s="138">
        <v>3.0454441106510126</v>
      </c>
      <c r="D15" s="138">
        <f t="shared" ref="D15:D19" si="0">B15 / C15</f>
        <v>-3.5760172346578245</v>
      </c>
      <c r="E15" s="138">
        <f t="shared" ref="E15:E19" si="1">TDIST(ABS(D15),$F$10 - 6,2)</f>
        <v>5.1145607557685822E-4</v>
      </c>
      <c r="F15" s="138">
        <f t="shared" ref="F15:F19" si="2">B15 - $H$10 * C15</f>
        <v>-16.92299928726321</v>
      </c>
      <c r="G15" s="138">
        <f t="shared" ref="G15:G19" si="3">B15 + $H$10 * C15</f>
        <v>-4.8581219664871762</v>
      </c>
      <c r="H15" s="132">
        <v>7.0670703685144964</v>
      </c>
      <c r="I15" s="132">
        <f>B15*0.254226306588618/$E$10</f>
        <v>-0.66597579282635488</v>
      </c>
      <c r="K15" s="121" t="s">
        <v>723</v>
      </c>
    </row>
    <row r="16" spans="1:78" outlineLevel="1" x14ac:dyDescent="0.2">
      <c r="A16" s="137" t="s">
        <v>1042</v>
      </c>
      <c r="B16" s="138">
        <v>14.530610463515989</v>
      </c>
      <c r="C16" s="138">
        <v>3.5221829722179749</v>
      </c>
      <c r="D16" s="138">
        <f t="shared" si="0"/>
        <v>4.1254558829366639</v>
      </c>
      <c r="E16" s="138">
        <f t="shared" si="1"/>
        <v>7.0259381071703807E-5</v>
      </c>
      <c r="F16" s="138">
        <f t="shared" si="2"/>
        <v>7.5538438709988407</v>
      </c>
      <c r="G16" s="138">
        <f t="shared" si="3"/>
        <v>21.507377056033139</v>
      </c>
      <c r="H16" s="132">
        <v>2.5100513836629115</v>
      </c>
      <c r="I16" s="132">
        <f>B16*0.131002868989062/$E$10</f>
        <v>0.45788075019130264</v>
      </c>
      <c r="K16" s="121" t="s">
        <v>543</v>
      </c>
      <c r="L16" s="121" t="s">
        <v>544</v>
      </c>
      <c r="M16" s="121" t="s">
        <v>545</v>
      </c>
      <c r="N16" s="121" t="s">
        <v>508</v>
      </c>
      <c r="O16" s="121" t="s">
        <v>509</v>
      </c>
      <c r="P16" s="121" t="s">
        <v>511</v>
      </c>
      <c r="Q16" s="121" t="s">
        <v>512</v>
      </c>
      <c r="R16" s="121" t="s">
        <v>963</v>
      </c>
    </row>
    <row r="17" spans="1:18" outlineLevel="1" x14ac:dyDescent="0.2">
      <c r="A17" s="137" t="s">
        <v>1043</v>
      </c>
      <c r="B17" s="138">
        <v>-6.5563709336672664</v>
      </c>
      <c r="C17" s="138">
        <v>4.0329395467919715</v>
      </c>
      <c r="D17" s="138">
        <f t="shared" si="0"/>
        <v>-1.6257052350022392</v>
      </c>
      <c r="E17" s="138">
        <f t="shared" si="1"/>
        <v>0.10674977857717281</v>
      </c>
      <c r="F17" s="138">
        <f t="shared" si="2"/>
        <v>-14.54484800076899</v>
      </c>
      <c r="G17" s="138">
        <f t="shared" si="3"/>
        <v>1.4321061334344565</v>
      </c>
      <c r="H17" s="132">
        <v>1.8692788353850813</v>
      </c>
      <c r="I17" s="132">
        <f>B17*0.0987340032913569/$E$10</f>
        <v>-0.15571052933229779</v>
      </c>
      <c r="K17" s="121">
        <v>130.10118946520222</v>
      </c>
      <c r="L17" s="121">
        <v>0.95186293134429523</v>
      </c>
      <c r="M17" s="121">
        <v>0.67130058594359487</v>
      </c>
      <c r="N17" s="121">
        <v>0.57708077788152901</v>
      </c>
      <c r="O17" s="121">
        <v>0.98189943482007602</v>
      </c>
      <c r="P17" s="121">
        <v>-1.1489536082332299</v>
      </c>
      <c r="Q17" s="121">
        <v>-1.1133323603966101</v>
      </c>
      <c r="R17" s="121">
        <v>66.654879999999991</v>
      </c>
    </row>
    <row r="18" spans="1:18" outlineLevel="1" x14ac:dyDescent="0.2">
      <c r="A18" s="137" t="s">
        <v>649</v>
      </c>
      <c r="B18" s="138">
        <v>11.105455266606056</v>
      </c>
      <c r="C18" s="138">
        <v>1.411485008819737</v>
      </c>
      <c r="D18" s="138">
        <f t="shared" si="0"/>
        <v>7.8679229302564631</v>
      </c>
      <c r="E18" s="138">
        <f t="shared" si="1"/>
        <v>2.1736579338953519E-12</v>
      </c>
      <c r="F18" s="138">
        <f t="shared" si="2"/>
        <v>8.3095751169808008</v>
      </c>
      <c r="G18" s="138">
        <f t="shared" si="3"/>
        <v>13.90133541623131</v>
      </c>
      <c r="H18" s="132">
        <v>1.1232047511294052</v>
      </c>
      <c r="I18" s="132">
        <f>B18*0.218677756690352/$E$10</f>
        <v>0.58415580329636341</v>
      </c>
    </row>
    <row r="19" spans="1:18" outlineLevel="1" x14ac:dyDescent="0.2">
      <c r="A19" s="137" t="s">
        <v>1044</v>
      </c>
      <c r="B19" s="138">
        <v>-11.18302643532946</v>
      </c>
      <c r="C19" s="138">
        <v>3.9646019307962983</v>
      </c>
      <c r="D19" s="138">
        <f t="shared" si="0"/>
        <v>-2.8207186069455719</v>
      </c>
      <c r="E19" s="138">
        <f t="shared" si="1"/>
        <v>5.6455529758168924E-3</v>
      </c>
      <c r="F19" s="138">
        <f t="shared" si="2"/>
        <v>-19.036139837325891</v>
      </c>
      <c r="G19" s="138">
        <f t="shared" si="3"/>
        <v>-3.3299130333330291</v>
      </c>
      <c r="H19" s="132">
        <v>5.9907850710297934</v>
      </c>
      <c r="I19" s="132">
        <f>B19*0.179801659308129/$E$10</f>
        <v>-0.48366066122922075</v>
      </c>
    </row>
    <row r="20" spans="1:18" x14ac:dyDescent="0.2">
      <c r="A20" s="144"/>
      <c r="K20" s="121" t="s">
        <v>724</v>
      </c>
    </row>
    <row r="21" spans="1:18" hidden="1" x14ac:dyDescent="0.2">
      <c r="A21" s="125" t="s">
        <v>1015</v>
      </c>
      <c r="K21" s="121" t="s">
        <v>546</v>
      </c>
      <c r="L21" s="121" t="s">
        <v>547</v>
      </c>
      <c r="M21" s="121" t="s">
        <v>548</v>
      </c>
      <c r="N21" s="121" t="s">
        <v>549</v>
      </c>
      <c r="O21" s="121" t="s">
        <v>550</v>
      </c>
      <c r="P21" s="121" t="s">
        <v>551</v>
      </c>
      <c r="Q21" s="121" t="s">
        <v>552</v>
      </c>
    </row>
    <row r="22" spans="1:18" ht="12" outlineLevel="1" thickBot="1" x14ac:dyDescent="0.25">
      <c r="A22" s="136" t="s">
        <v>652</v>
      </c>
      <c r="B22" s="128" t="s">
        <v>653</v>
      </c>
      <c r="C22" s="128" t="s">
        <v>654</v>
      </c>
      <c r="D22" s="128" t="s">
        <v>655</v>
      </c>
      <c r="E22" s="128" t="s">
        <v>656</v>
      </c>
      <c r="F22" s="128" t="s">
        <v>534</v>
      </c>
      <c r="K22" s="121" t="s">
        <v>546</v>
      </c>
      <c r="L22" s="121" t="s">
        <v>547</v>
      </c>
      <c r="M22" s="121" t="s">
        <v>548</v>
      </c>
      <c r="N22" s="121" t="s">
        <v>549</v>
      </c>
      <c r="O22" s="121" t="s">
        <v>550</v>
      </c>
      <c r="P22" s="121" t="s">
        <v>551</v>
      </c>
      <c r="Q22" s="121" t="s">
        <v>552</v>
      </c>
    </row>
    <row r="23" spans="1:18" outlineLevel="1" x14ac:dyDescent="0.2">
      <c r="A23" s="121" t="s">
        <v>523</v>
      </c>
      <c r="B23" s="130">
        <v>5</v>
      </c>
      <c r="C23" s="129">
        <f>C25 - C24</f>
        <v>903.45765611723982</v>
      </c>
      <c r="D23" s="129">
        <f>C23/B23</f>
        <v>180.69153122344795</v>
      </c>
      <c r="E23" s="129">
        <f>D23/D24</f>
        <v>17.752263031224235</v>
      </c>
      <c r="F23" s="129">
        <f>FDIST(E23,5,115)</f>
        <v>5.2298395685031736E-13</v>
      </c>
      <c r="K23" s="121">
        <f>B14+B15*P17+B16*M17+B17*N17+B18*L17+B19*O17</f>
        <v>18.206781289360165</v>
      </c>
      <c r="L23" s="121">
        <f>H10</f>
        <v>1.9808075411039101</v>
      </c>
      <c r="M23" s="121">
        <f>D10*1.1</f>
        <v>3.5094149530715399</v>
      </c>
      <c r="N23" s="121">
        <f>M23*L23</f>
        <v>6.951475603906931</v>
      </c>
      <c r="O23" s="121">
        <f>K23-N23</f>
        <v>11.255305685453234</v>
      </c>
      <c r="P23" s="121">
        <f>K23+N23</f>
        <v>25.158256893267097</v>
      </c>
      <c r="Q23" s="121">
        <f>P23-O23</f>
        <v>13.902951207813864</v>
      </c>
    </row>
    <row r="24" spans="1:18" outlineLevel="1" x14ac:dyDescent="0.2">
      <c r="A24" s="121" t="s">
        <v>524</v>
      </c>
      <c r="B24" s="130">
        <v>115</v>
      </c>
      <c r="C24" s="139">
        <v>1170.528290063507</v>
      </c>
      <c r="D24" s="129">
        <f>C24/B24</f>
        <v>10.178506870117452</v>
      </c>
    </row>
    <row r="25" spans="1:18" outlineLevel="1" x14ac:dyDescent="0.2">
      <c r="A25" s="121" t="s">
        <v>525</v>
      </c>
      <c r="B25" s="130">
        <f>B23 + B24</f>
        <v>120</v>
      </c>
      <c r="C25" s="139">
        <v>2073.9859461807469</v>
      </c>
    </row>
    <row r="26" spans="1:18" x14ac:dyDescent="0.2">
      <c r="A26" s="144"/>
    </row>
    <row r="27" spans="1:18" hidden="1" x14ac:dyDescent="0.2">
      <c r="A27" s="125" t="s">
        <v>1016</v>
      </c>
    </row>
    <row r="28" spans="1:18" ht="12" outlineLevel="1" thickBot="1" x14ac:dyDescent="0.25">
      <c r="A28" s="126"/>
      <c r="B28" s="128" t="s">
        <v>660</v>
      </c>
      <c r="C28" s="128" t="s">
        <v>661</v>
      </c>
      <c r="D28" s="128" t="s">
        <v>662</v>
      </c>
      <c r="E28" s="128" t="s">
        <v>663</v>
      </c>
      <c r="F28" s="128" t="s">
        <v>664</v>
      </c>
      <c r="G28" s="131" t="s">
        <v>658</v>
      </c>
      <c r="H28" s="131" t="s">
        <v>666</v>
      </c>
      <c r="I28" s="131" t="s">
        <v>687</v>
      </c>
    </row>
    <row r="29" spans="1:18" outlineLevel="1" x14ac:dyDescent="0.2">
      <c r="A29" s="121" t="s">
        <v>945</v>
      </c>
      <c r="B29" s="138">
        <v>4.6978032116370262E-16</v>
      </c>
      <c r="C29" s="138">
        <v>3.1102712938240629</v>
      </c>
      <c r="D29" s="138">
        <v>2.4417328834164032</v>
      </c>
      <c r="E29" s="138">
        <v>-7.0490438864879756</v>
      </c>
      <c r="F29" s="138">
        <v>8.3272715196844409</v>
      </c>
      <c r="G29" s="135">
        <v>0.45527533179584173</v>
      </c>
      <c r="H29" s="134" t="s">
        <v>1017</v>
      </c>
      <c r="I29" s="132">
        <v>0.60026256631913522</v>
      </c>
    </row>
    <row r="30" spans="1:18" outlineLevel="1" x14ac:dyDescent="0.2"/>
    <row r="31" spans="1:18" x14ac:dyDescent="0.2">
      <c r="A31" s="144"/>
    </row>
    <row r="32" spans="1:18" hidden="1" x14ac:dyDescent="0.2">
      <c r="A32" s="125" t="s">
        <v>1018</v>
      </c>
    </row>
    <row r="33" spans="1:702" ht="12" outlineLevel="1" thickBot="1" x14ac:dyDescent="0.25">
      <c r="A33" s="127" t="s">
        <v>690</v>
      </c>
      <c r="B33" s="147">
        <v>1</v>
      </c>
    </row>
    <row r="34" spans="1:702" outlineLevel="1" x14ac:dyDescent="0.2">
      <c r="A34" s="121" t="s">
        <v>691</v>
      </c>
      <c r="B34" s="129">
        <v>0.21890541557828633</v>
      </c>
    </row>
    <row r="35" spans="1:702" outlineLevel="1" x14ac:dyDescent="0.2">
      <c r="A35" s="141" t="s">
        <v>692</v>
      </c>
      <c r="B35" s="141">
        <f>B34/0.0912870929175277</f>
        <v>2.3979886814454039</v>
      </c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41"/>
      <c r="DN35" s="141"/>
      <c r="DO35" s="141"/>
      <c r="DP35" s="141"/>
      <c r="DQ35" s="141"/>
      <c r="DR35" s="141"/>
      <c r="DS35" s="141"/>
      <c r="DT35" s="141"/>
      <c r="DU35" s="141"/>
      <c r="DV35" s="141"/>
      <c r="DW35" s="141"/>
      <c r="DX35" s="141"/>
      <c r="DY35" s="141"/>
      <c r="DZ35" s="141"/>
      <c r="EA35" s="141"/>
      <c r="EB35" s="141"/>
      <c r="EC35" s="141"/>
      <c r="ED35" s="141"/>
      <c r="EE35" s="141"/>
      <c r="EF35" s="141"/>
      <c r="EG35" s="141"/>
      <c r="EH35" s="141"/>
      <c r="EI35" s="141"/>
      <c r="EJ35" s="141"/>
      <c r="EK35" s="141"/>
      <c r="EL35" s="141"/>
      <c r="EM35" s="141"/>
      <c r="EN35" s="141"/>
      <c r="EO35" s="141"/>
      <c r="EP35" s="141"/>
      <c r="EQ35" s="141"/>
      <c r="ER35" s="141"/>
      <c r="ES35" s="141"/>
      <c r="ET35" s="141"/>
      <c r="EU35" s="141"/>
      <c r="EV35" s="141"/>
      <c r="EW35" s="141"/>
      <c r="EX35" s="141"/>
      <c r="EY35" s="141"/>
      <c r="EZ35" s="141"/>
      <c r="FA35" s="141"/>
      <c r="FB35" s="141"/>
      <c r="FC35" s="141"/>
      <c r="FD35" s="141"/>
      <c r="FE35" s="141"/>
      <c r="FF35" s="141"/>
      <c r="FG35" s="141"/>
      <c r="FH35" s="141"/>
      <c r="FI35" s="141"/>
      <c r="FJ35" s="141"/>
      <c r="FK35" s="141"/>
      <c r="FL35" s="141"/>
      <c r="FM35" s="141"/>
      <c r="FN35" s="141"/>
      <c r="FO35" s="141"/>
      <c r="FP35" s="141"/>
      <c r="FQ35" s="141"/>
      <c r="FR35" s="141"/>
      <c r="FS35" s="141"/>
      <c r="FT35" s="141"/>
      <c r="FU35" s="141"/>
      <c r="FV35" s="141"/>
      <c r="FW35" s="141"/>
      <c r="FX35" s="141"/>
      <c r="FY35" s="141"/>
      <c r="FZ35" s="141"/>
      <c r="GA35" s="141"/>
      <c r="GB35" s="141"/>
      <c r="GC35" s="141"/>
      <c r="GD35" s="141"/>
      <c r="GE35" s="141"/>
      <c r="GF35" s="141"/>
      <c r="GG35" s="141"/>
      <c r="GH35" s="141"/>
      <c r="GI35" s="141"/>
      <c r="GJ35" s="141"/>
      <c r="GK35" s="141"/>
      <c r="GL35" s="141"/>
      <c r="GM35" s="141"/>
      <c r="GN35" s="141"/>
      <c r="GO35" s="141"/>
      <c r="GP35" s="141"/>
      <c r="GQ35" s="141"/>
      <c r="GR35" s="141"/>
      <c r="GS35" s="141"/>
      <c r="GT35" s="141"/>
      <c r="GU35" s="141"/>
      <c r="GV35" s="141"/>
      <c r="GW35" s="141"/>
      <c r="GX35" s="141"/>
      <c r="GY35" s="141"/>
      <c r="GZ35" s="141"/>
      <c r="HA35" s="141"/>
      <c r="HB35" s="141"/>
      <c r="HC35" s="141"/>
      <c r="HD35" s="141"/>
      <c r="HE35" s="141"/>
      <c r="HF35" s="141"/>
      <c r="HG35" s="141"/>
      <c r="HH35" s="141"/>
      <c r="HI35" s="141"/>
      <c r="HJ35" s="141"/>
      <c r="HK35" s="141"/>
      <c r="HL35" s="141"/>
      <c r="HM35" s="141"/>
      <c r="HN35" s="141"/>
      <c r="HO35" s="141"/>
      <c r="HP35" s="141"/>
      <c r="HQ35" s="141"/>
      <c r="HR35" s="141"/>
      <c r="HS35" s="141"/>
      <c r="HT35" s="141"/>
      <c r="HU35" s="141"/>
      <c r="HV35" s="141"/>
      <c r="HW35" s="141"/>
      <c r="HX35" s="141"/>
      <c r="HY35" s="141"/>
      <c r="HZ35" s="141"/>
      <c r="IA35" s="141"/>
      <c r="IB35" s="141"/>
      <c r="IC35" s="141"/>
      <c r="ID35" s="141"/>
      <c r="IE35" s="141"/>
      <c r="IF35" s="141"/>
      <c r="IG35" s="141"/>
      <c r="IH35" s="141"/>
      <c r="II35" s="141"/>
      <c r="IJ35" s="141"/>
      <c r="IK35" s="141"/>
      <c r="IL35" s="141"/>
      <c r="IM35" s="141"/>
      <c r="IN35" s="141"/>
      <c r="IO35" s="141"/>
      <c r="IP35" s="141"/>
      <c r="IQ35" s="141"/>
      <c r="IR35" s="141"/>
      <c r="IS35" s="141"/>
      <c r="IT35" s="141"/>
      <c r="IU35" s="141"/>
      <c r="IV35" s="141"/>
      <c r="IW35" s="141"/>
      <c r="IX35" s="141"/>
      <c r="IY35" s="141"/>
      <c r="IZ35" s="141"/>
      <c r="JA35" s="141"/>
      <c r="JB35" s="141"/>
      <c r="JC35" s="141"/>
      <c r="JD35" s="141"/>
      <c r="JE35" s="141"/>
      <c r="JF35" s="141"/>
      <c r="JG35" s="141"/>
      <c r="JH35" s="141"/>
      <c r="JI35" s="141"/>
      <c r="JJ35" s="141"/>
      <c r="JK35" s="141"/>
      <c r="JL35" s="141"/>
      <c r="JM35" s="141"/>
      <c r="JN35" s="141"/>
      <c r="JO35" s="141"/>
      <c r="JP35" s="141"/>
      <c r="JQ35" s="141"/>
      <c r="JR35" s="141"/>
      <c r="JS35" s="141"/>
      <c r="JT35" s="141"/>
      <c r="JU35" s="141"/>
      <c r="JV35" s="141"/>
      <c r="JW35" s="141"/>
      <c r="JX35" s="141"/>
      <c r="JY35" s="141"/>
      <c r="JZ35" s="141"/>
      <c r="KA35" s="141"/>
      <c r="KB35" s="141"/>
      <c r="KC35" s="141"/>
      <c r="KD35" s="141"/>
      <c r="KE35" s="141"/>
      <c r="KF35" s="141"/>
      <c r="KG35" s="141"/>
      <c r="KH35" s="141"/>
      <c r="KI35" s="141"/>
      <c r="KJ35" s="141"/>
      <c r="KK35" s="141"/>
      <c r="KL35" s="141"/>
      <c r="KM35" s="141"/>
      <c r="KN35" s="141"/>
      <c r="KO35" s="141"/>
      <c r="KP35" s="141"/>
      <c r="KQ35" s="141"/>
      <c r="KR35" s="141"/>
      <c r="KS35" s="141"/>
      <c r="KT35" s="141"/>
      <c r="KU35" s="141"/>
      <c r="KV35" s="141"/>
      <c r="KW35" s="141"/>
      <c r="KX35" s="141"/>
      <c r="KY35" s="141"/>
      <c r="KZ35" s="141"/>
      <c r="LA35" s="141"/>
      <c r="LB35" s="141"/>
      <c r="LC35" s="141"/>
      <c r="LD35" s="141"/>
      <c r="LE35" s="141"/>
      <c r="LF35" s="141"/>
      <c r="LG35" s="141"/>
      <c r="LH35" s="141"/>
      <c r="LI35" s="141"/>
      <c r="LJ35" s="141"/>
      <c r="LK35" s="141"/>
      <c r="LL35" s="141"/>
      <c r="LM35" s="141"/>
      <c r="LN35" s="141"/>
      <c r="LO35" s="141"/>
      <c r="LP35" s="141"/>
      <c r="LQ35" s="141"/>
      <c r="LR35" s="141"/>
      <c r="LS35" s="141"/>
      <c r="LT35" s="141"/>
      <c r="LU35" s="141"/>
      <c r="LV35" s="141"/>
      <c r="LW35" s="141"/>
      <c r="LX35" s="141"/>
      <c r="LY35" s="141"/>
      <c r="LZ35" s="141"/>
      <c r="MA35" s="141"/>
      <c r="MB35" s="141"/>
      <c r="MC35" s="141"/>
      <c r="MD35" s="141"/>
      <c r="ME35" s="141"/>
      <c r="MF35" s="141"/>
      <c r="MG35" s="141"/>
      <c r="MH35" s="141"/>
      <c r="MI35" s="141"/>
      <c r="MJ35" s="141"/>
      <c r="MK35" s="141"/>
      <c r="ML35" s="141"/>
      <c r="MM35" s="141"/>
      <c r="MN35" s="141"/>
      <c r="MO35" s="141"/>
      <c r="MP35" s="141"/>
      <c r="MQ35" s="141"/>
      <c r="MR35" s="141"/>
      <c r="MS35" s="141"/>
      <c r="MT35" s="141"/>
      <c r="MU35" s="141"/>
      <c r="MV35" s="141"/>
      <c r="MW35" s="141"/>
      <c r="MX35" s="141"/>
      <c r="MY35" s="141"/>
      <c r="MZ35" s="141"/>
      <c r="NA35" s="141"/>
      <c r="NB35" s="141"/>
      <c r="NC35" s="141"/>
      <c r="ND35" s="141"/>
      <c r="NE35" s="141"/>
      <c r="NF35" s="141"/>
      <c r="NG35" s="141"/>
      <c r="NH35" s="141"/>
      <c r="NI35" s="141"/>
      <c r="NJ35" s="141"/>
      <c r="NK35" s="141"/>
      <c r="NL35" s="141"/>
      <c r="NM35" s="141"/>
      <c r="NN35" s="141"/>
      <c r="NO35" s="141"/>
      <c r="NP35" s="141"/>
      <c r="NQ35" s="141"/>
      <c r="NR35" s="141"/>
      <c r="NS35" s="141"/>
      <c r="NT35" s="141"/>
      <c r="NU35" s="141"/>
      <c r="NV35" s="141"/>
      <c r="NW35" s="141"/>
      <c r="NX35" s="141"/>
      <c r="NY35" s="141"/>
      <c r="NZ35" s="141"/>
      <c r="OA35" s="141"/>
      <c r="OB35" s="141"/>
      <c r="OC35" s="141"/>
      <c r="OD35" s="141"/>
      <c r="OE35" s="141"/>
      <c r="OF35" s="141"/>
      <c r="OG35" s="141"/>
      <c r="OH35" s="141"/>
      <c r="OI35" s="141"/>
      <c r="OJ35" s="141"/>
      <c r="OK35" s="141"/>
      <c r="OL35" s="141"/>
      <c r="OM35" s="141"/>
      <c r="ON35" s="141"/>
      <c r="OO35" s="141"/>
      <c r="OP35" s="141"/>
      <c r="OQ35" s="141"/>
      <c r="OR35" s="141"/>
      <c r="OS35" s="141"/>
      <c r="OT35" s="141"/>
      <c r="OU35" s="141"/>
      <c r="OV35" s="141"/>
      <c r="OW35" s="141"/>
      <c r="OX35" s="141"/>
      <c r="OY35" s="141"/>
      <c r="OZ35" s="141"/>
      <c r="PA35" s="141"/>
      <c r="PB35" s="141"/>
      <c r="PC35" s="141"/>
      <c r="PD35" s="141"/>
      <c r="PE35" s="141"/>
      <c r="PF35" s="141"/>
      <c r="PG35" s="141"/>
      <c r="PH35" s="141"/>
      <c r="PI35" s="141"/>
      <c r="PJ35" s="141"/>
      <c r="PK35" s="141"/>
      <c r="PL35" s="141"/>
      <c r="PM35" s="141"/>
      <c r="PN35" s="141"/>
      <c r="PO35" s="141"/>
      <c r="PP35" s="141"/>
      <c r="PQ35" s="141"/>
      <c r="PR35" s="141"/>
      <c r="PS35" s="141"/>
      <c r="PT35" s="141"/>
      <c r="PU35" s="141"/>
      <c r="PV35" s="141"/>
      <c r="PW35" s="141"/>
      <c r="PX35" s="141"/>
      <c r="PY35" s="141"/>
      <c r="PZ35" s="141"/>
      <c r="QA35" s="141"/>
      <c r="QB35" s="141"/>
      <c r="QC35" s="141"/>
      <c r="QD35" s="141"/>
      <c r="QE35" s="141"/>
      <c r="QF35" s="141"/>
      <c r="QG35" s="141"/>
      <c r="QH35" s="141"/>
      <c r="QI35" s="141"/>
      <c r="QJ35" s="141"/>
      <c r="QK35" s="141"/>
      <c r="QL35" s="141"/>
      <c r="QM35" s="141"/>
      <c r="QN35" s="141"/>
      <c r="QO35" s="141"/>
      <c r="QP35" s="141"/>
      <c r="QQ35" s="141"/>
      <c r="QR35" s="141"/>
      <c r="QS35" s="141"/>
      <c r="QT35" s="141"/>
      <c r="QU35" s="141"/>
      <c r="QV35" s="141"/>
      <c r="QW35" s="141"/>
      <c r="QX35" s="141"/>
      <c r="QY35" s="141"/>
      <c r="QZ35" s="141"/>
      <c r="RA35" s="141"/>
      <c r="RB35" s="141"/>
      <c r="RC35" s="141"/>
      <c r="RD35" s="141"/>
      <c r="RE35" s="141"/>
      <c r="RF35" s="141"/>
      <c r="RG35" s="141"/>
      <c r="RH35" s="141"/>
      <c r="RI35" s="141"/>
      <c r="RJ35" s="141"/>
      <c r="RK35" s="141"/>
      <c r="RL35" s="141"/>
      <c r="RM35" s="141"/>
      <c r="RN35" s="141"/>
      <c r="RO35" s="141"/>
      <c r="RP35" s="141"/>
      <c r="RQ35" s="141"/>
      <c r="RR35" s="141"/>
      <c r="RS35" s="141"/>
      <c r="RT35" s="141"/>
      <c r="RU35" s="141"/>
      <c r="RV35" s="141"/>
      <c r="RW35" s="141"/>
      <c r="RX35" s="141"/>
      <c r="RY35" s="141"/>
      <c r="RZ35" s="141"/>
      <c r="SA35" s="141"/>
      <c r="SB35" s="141"/>
      <c r="SC35" s="141"/>
      <c r="SD35" s="141"/>
      <c r="SE35" s="141"/>
      <c r="SF35" s="141"/>
      <c r="SG35" s="141"/>
      <c r="SH35" s="141"/>
      <c r="SI35" s="141"/>
      <c r="SJ35" s="141"/>
      <c r="SK35" s="141"/>
      <c r="SL35" s="141"/>
      <c r="SM35" s="141"/>
      <c r="SN35" s="141"/>
      <c r="SO35" s="141"/>
      <c r="SP35" s="141"/>
      <c r="SQ35" s="141"/>
      <c r="SR35" s="141"/>
      <c r="SS35" s="141"/>
      <c r="ST35" s="141"/>
      <c r="SU35" s="141"/>
      <c r="SV35" s="141"/>
      <c r="SW35" s="141"/>
      <c r="SX35" s="141"/>
      <c r="SY35" s="141"/>
      <c r="SZ35" s="141"/>
      <c r="TA35" s="141"/>
      <c r="TB35" s="141"/>
      <c r="TC35" s="141"/>
      <c r="TD35" s="141"/>
      <c r="TE35" s="141"/>
      <c r="TF35" s="141"/>
      <c r="TG35" s="141"/>
      <c r="TH35" s="141"/>
      <c r="TI35" s="141"/>
      <c r="TJ35" s="141"/>
      <c r="TK35" s="141"/>
      <c r="TL35" s="141"/>
      <c r="TM35" s="141"/>
      <c r="TN35" s="141"/>
      <c r="TO35" s="141"/>
      <c r="TP35" s="141"/>
      <c r="TQ35" s="141"/>
      <c r="TR35" s="141"/>
      <c r="TS35" s="141"/>
      <c r="TT35" s="141"/>
      <c r="TU35" s="141"/>
      <c r="TV35" s="141"/>
      <c r="TW35" s="141"/>
      <c r="TX35" s="141"/>
      <c r="TY35" s="141"/>
      <c r="TZ35" s="141"/>
      <c r="UA35" s="141"/>
      <c r="UB35" s="141"/>
      <c r="UC35" s="141"/>
      <c r="UD35" s="141"/>
      <c r="UE35" s="141"/>
      <c r="UF35" s="141"/>
      <c r="UG35" s="141"/>
      <c r="UH35" s="141"/>
      <c r="UI35" s="141"/>
      <c r="UJ35" s="141"/>
      <c r="UK35" s="141"/>
      <c r="UL35" s="141"/>
      <c r="UM35" s="141"/>
      <c r="UN35" s="141"/>
      <c r="UO35" s="141"/>
      <c r="UP35" s="141"/>
      <c r="UQ35" s="141"/>
      <c r="UR35" s="141"/>
      <c r="US35" s="141"/>
      <c r="UT35" s="141"/>
      <c r="UU35" s="141"/>
      <c r="UV35" s="141"/>
      <c r="UW35" s="141"/>
      <c r="UX35" s="141"/>
      <c r="UY35" s="141"/>
      <c r="UZ35" s="141"/>
      <c r="VA35" s="141"/>
      <c r="VB35" s="141"/>
      <c r="VC35" s="141"/>
      <c r="VD35" s="141"/>
      <c r="VE35" s="141"/>
      <c r="VF35" s="141"/>
      <c r="VG35" s="141"/>
      <c r="VH35" s="141"/>
      <c r="VI35" s="141"/>
      <c r="VJ35" s="141"/>
      <c r="VK35" s="141"/>
      <c r="VL35" s="141"/>
      <c r="VM35" s="141"/>
      <c r="VN35" s="141"/>
      <c r="VO35" s="141"/>
      <c r="VP35" s="141"/>
      <c r="VQ35" s="141"/>
      <c r="VR35" s="141"/>
      <c r="VS35" s="141"/>
      <c r="VT35" s="141"/>
      <c r="VU35" s="141"/>
      <c r="VV35" s="141"/>
      <c r="VW35" s="141"/>
      <c r="VX35" s="141"/>
      <c r="VY35" s="141"/>
      <c r="VZ35" s="141"/>
      <c r="WA35" s="141"/>
      <c r="WB35" s="141"/>
      <c r="WC35" s="141"/>
      <c r="WD35" s="141"/>
      <c r="WE35" s="141"/>
      <c r="WF35" s="141"/>
      <c r="WG35" s="141"/>
      <c r="WH35" s="141"/>
      <c r="WI35" s="141"/>
      <c r="WJ35" s="141"/>
      <c r="WK35" s="141"/>
      <c r="WL35" s="141"/>
      <c r="WM35" s="141"/>
      <c r="WN35" s="141"/>
      <c r="WO35" s="141"/>
      <c r="WP35" s="141"/>
      <c r="WQ35" s="141"/>
      <c r="WR35" s="141"/>
      <c r="WS35" s="141"/>
      <c r="WT35" s="141"/>
      <c r="WU35" s="141"/>
      <c r="WV35" s="141"/>
      <c r="WW35" s="141"/>
      <c r="WX35" s="141"/>
      <c r="WY35" s="141"/>
      <c r="WZ35" s="141"/>
      <c r="XA35" s="141"/>
      <c r="XB35" s="141"/>
      <c r="XC35" s="141"/>
      <c r="XD35" s="141"/>
      <c r="XE35" s="141"/>
      <c r="XF35" s="141"/>
      <c r="XG35" s="141"/>
      <c r="XH35" s="141"/>
      <c r="XI35" s="141"/>
      <c r="XJ35" s="141"/>
      <c r="XK35" s="141"/>
      <c r="XL35" s="141"/>
      <c r="XM35" s="141"/>
      <c r="XN35" s="141"/>
      <c r="XO35" s="141"/>
      <c r="XP35" s="141"/>
      <c r="XQ35" s="141"/>
      <c r="XR35" s="141"/>
      <c r="XS35" s="141"/>
      <c r="XT35" s="141"/>
      <c r="XU35" s="141"/>
      <c r="XV35" s="141"/>
      <c r="XW35" s="141"/>
      <c r="XX35" s="141"/>
      <c r="XY35" s="141"/>
      <c r="XZ35" s="141"/>
      <c r="YA35" s="141"/>
      <c r="YB35" s="141"/>
      <c r="YC35" s="141"/>
      <c r="YD35" s="141"/>
      <c r="YE35" s="141"/>
      <c r="YF35" s="141"/>
      <c r="YG35" s="141"/>
      <c r="YH35" s="141"/>
      <c r="YI35" s="141"/>
      <c r="YJ35" s="141"/>
      <c r="YK35" s="141"/>
      <c r="YL35" s="141"/>
      <c r="YM35" s="141"/>
      <c r="YN35" s="141"/>
      <c r="YO35" s="141"/>
      <c r="YP35" s="141"/>
      <c r="YQ35" s="141"/>
      <c r="YR35" s="141"/>
      <c r="YS35" s="141"/>
      <c r="YT35" s="141"/>
      <c r="YU35" s="141"/>
      <c r="YV35" s="141"/>
      <c r="YW35" s="141"/>
      <c r="YX35" s="141"/>
      <c r="YY35" s="141"/>
      <c r="YZ35" s="141"/>
      <c r="ZA35" s="141"/>
      <c r="ZB35" s="141"/>
      <c r="ZC35" s="141"/>
      <c r="ZD35" s="141"/>
      <c r="ZE35" s="141"/>
      <c r="ZF35" s="141"/>
      <c r="ZG35" s="141"/>
      <c r="ZH35" s="141"/>
      <c r="ZI35" s="141"/>
      <c r="ZJ35" s="141"/>
      <c r="ZK35" s="141"/>
      <c r="ZL35" s="141"/>
      <c r="ZM35" s="141"/>
      <c r="ZN35" s="141"/>
      <c r="ZO35" s="141"/>
      <c r="ZP35" s="141"/>
      <c r="ZQ35" s="141"/>
      <c r="ZR35" s="141"/>
      <c r="ZS35" s="141"/>
      <c r="ZT35" s="141"/>
      <c r="ZU35" s="141"/>
      <c r="ZV35" s="141"/>
      <c r="ZW35" s="141"/>
      <c r="ZX35" s="141"/>
      <c r="ZY35" s="141"/>
      <c r="ZZ35" s="141"/>
    </row>
    <row r="36" spans="1:702" outlineLevel="1" x14ac:dyDescent="0.2">
      <c r="A36" s="148" t="s">
        <v>693</v>
      </c>
      <c r="B36" s="149">
        <v>1.5569999999999999</v>
      </c>
    </row>
    <row r="37" spans="1:702" x14ac:dyDescent="0.2">
      <c r="A37" s="144"/>
    </row>
    <row r="38" spans="1:702" hidden="1" x14ac:dyDescent="0.2">
      <c r="A38" s="125" t="s">
        <v>1019</v>
      </c>
    </row>
    <row r="39" spans="1:702" ht="12" hidden="1" outlineLevel="1" thickBot="1" x14ac:dyDescent="0.25">
      <c r="A39" s="150" t="s">
        <v>637</v>
      </c>
      <c r="B39" s="126" t="s">
        <v>695</v>
      </c>
    </row>
    <row r="40" spans="1:702" ht="12" hidden="1" outlineLevel="1" thickBot="1" x14ac:dyDescent="0.25">
      <c r="A40" s="143" t="s">
        <v>644</v>
      </c>
      <c r="B40" s="151">
        <v>1</v>
      </c>
      <c r="C40" s="152" t="s">
        <v>791</v>
      </c>
    </row>
    <row r="41" spans="1:702" ht="12" hidden="1" outlineLevel="1" thickBot="1" x14ac:dyDescent="0.25">
      <c r="A41" s="143" t="s">
        <v>645</v>
      </c>
      <c r="B41" s="151">
        <v>4.9610756720580032E-2</v>
      </c>
      <c r="C41" s="151">
        <v>1</v>
      </c>
      <c r="D41" s="152" t="s">
        <v>696</v>
      </c>
    </row>
    <row r="42" spans="1:702" ht="12" hidden="1" outlineLevel="1" thickBot="1" x14ac:dyDescent="0.25">
      <c r="A42" s="143" t="s">
        <v>646</v>
      </c>
      <c r="B42" s="151">
        <v>-0.6641741542945877</v>
      </c>
      <c r="C42" s="122">
        <v>-0.71817639423334856</v>
      </c>
      <c r="D42" s="151">
        <v>1</v>
      </c>
      <c r="E42" s="152" t="s">
        <v>793</v>
      </c>
    </row>
    <row r="43" spans="1:702" ht="12" hidden="1" outlineLevel="1" thickBot="1" x14ac:dyDescent="0.25">
      <c r="A43" s="143" t="s">
        <v>648</v>
      </c>
      <c r="B43" s="151">
        <v>-0.12761807553386095</v>
      </c>
      <c r="C43" s="122">
        <v>0.50274145632873823</v>
      </c>
      <c r="D43" s="121">
        <v>-0.36089247266478675</v>
      </c>
      <c r="E43" s="151">
        <v>1</v>
      </c>
      <c r="F43" s="152" t="s">
        <v>697</v>
      </c>
    </row>
    <row r="44" spans="1:702" ht="12" hidden="1" outlineLevel="1" thickBot="1" x14ac:dyDescent="0.25">
      <c r="A44" s="143" t="s">
        <v>649</v>
      </c>
      <c r="B44" s="151">
        <v>-0.35802054308268477</v>
      </c>
      <c r="C44" s="121">
        <v>0.1253471645345223</v>
      </c>
      <c r="D44" s="151">
        <v>9.6221339075268419E-2</v>
      </c>
      <c r="E44" s="151">
        <v>-6.33610869747947E-2</v>
      </c>
      <c r="F44" s="151">
        <v>1</v>
      </c>
      <c r="G44" s="152" t="s">
        <v>794</v>
      </c>
    </row>
    <row r="45" spans="1:702" hidden="1" outlineLevel="1" x14ac:dyDescent="0.2">
      <c r="A45" s="143" t="s">
        <v>650</v>
      </c>
      <c r="B45" s="151">
        <v>9.9341156990356616E-2</v>
      </c>
      <c r="C45" s="122">
        <v>0.86486082877719084</v>
      </c>
      <c r="D45" s="122">
        <v>-0.72827326937416781</v>
      </c>
      <c r="E45" s="121">
        <v>0.2209084232587635</v>
      </c>
      <c r="F45" s="151">
        <v>9.078003326933895E-2</v>
      </c>
      <c r="G45" s="151">
        <v>1</v>
      </c>
    </row>
    <row r="46" spans="1:702" collapsed="1" x14ac:dyDescent="0.2">
      <c r="A46" s="144"/>
    </row>
    <row r="47" spans="1:702" hidden="1" x14ac:dyDescent="0.2">
      <c r="A47" s="125" t="s">
        <v>1020</v>
      </c>
    </row>
    <row r="48" spans="1:702" ht="12" hidden="1" outlineLevel="1" thickBot="1" x14ac:dyDescent="0.25">
      <c r="A48" s="128" t="s">
        <v>699</v>
      </c>
      <c r="B48" s="128" t="s">
        <v>700</v>
      </c>
      <c r="C48" s="128" t="s">
        <v>701</v>
      </c>
      <c r="D48" s="128" t="str">
        <f>IF($I$10&gt;99%,("Low"&amp;TEXT($I$10,"0.0%")&amp;"F"),("Lower"&amp;TEXT($I$10,"0%")&amp;"F"))</f>
        <v>Lower95%F</v>
      </c>
      <c r="E48" s="128" t="str">
        <f>IF($I$10&gt;99%,("Up"&amp;TEXT($I$10,"0.0%")&amp;"F"),("Upper"&amp;TEXT($I$10,"0%")&amp;"F"))</f>
        <v>Upper95%F</v>
      </c>
      <c r="F48" s="128" t="s">
        <v>702</v>
      </c>
      <c r="G48" s="128" t="str">
        <f>IF($I$10&gt;99%,("Low"&amp;TEXT($I$10,"0.0%")&amp;"M"),("Lower"&amp;TEXT($I$10,"0%")&amp;"M"))</f>
        <v>Lower95%M</v>
      </c>
      <c r="H48" s="128" t="str">
        <f>IF($I$10&gt;99%,("Up"&amp;TEXT($I$10,"0.0%")&amp;"M"),("Upper"&amp;TEXT($I$10,"0%")&amp;"M"))</f>
        <v>Upper95%M</v>
      </c>
      <c r="I48" s="136" t="s">
        <v>796</v>
      </c>
      <c r="J48" s="136" t="s">
        <v>703</v>
      </c>
      <c r="K48" s="136" t="s">
        <v>798</v>
      </c>
      <c r="L48" s="136" t="s">
        <v>704</v>
      </c>
      <c r="M48" s="136" t="s">
        <v>799</v>
      </c>
    </row>
    <row r="49" spans="1:14" hidden="1" outlineLevel="1" x14ac:dyDescent="0.2">
      <c r="I49" s="153"/>
      <c r="J49" s="153"/>
      <c r="K49" s="153"/>
      <c r="L49" s="153"/>
      <c r="M49" s="153"/>
      <c r="N49" s="153"/>
    </row>
    <row r="50" spans="1:14" hidden="1" outlineLevel="1" x14ac:dyDescent="0.2">
      <c r="I50" s="153"/>
      <c r="J50" s="153"/>
      <c r="K50" s="153"/>
      <c r="L50" s="153"/>
      <c r="M50" s="153"/>
      <c r="N50" s="153"/>
    </row>
    <row r="51" spans="1:14" hidden="1" outlineLevel="1" x14ac:dyDescent="0.2">
      <c r="I51" s="153"/>
      <c r="J51" s="153"/>
      <c r="K51" s="153"/>
      <c r="L51" s="153"/>
      <c r="M51" s="153"/>
      <c r="N51" s="153"/>
    </row>
    <row r="52" spans="1:14" hidden="1" outlineLevel="1" x14ac:dyDescent="0.2">
      <c r="A52" s="123" t="s">
        <v>705</v>
      </c>
      <c r="I52" s="153"/>
      <c r="J52" s="153"/>
      <c r="K52" s="153"/>
      <c r="L52" s="153"/>
      <c r="M52" s="153"/>
      <c r="N52" s="153"/>
    </row>
    <row r="53" spans="1:14" hidden="1" outlineLevel="1" x14ac:dyDescent="0.2">
      <c r="I53" s="153"/>
      <c r="J53" s="153"/>
      <c r="K53" s="153"/>
      <c r="L53" s="153"/>
      <c r="M53" s="153"/>
      <c r="N53" s="153"/>
    </row>
    <row r="54" spans="1:14" hidden="1" outlineLevel="1" x14ac:dyDescent="0.2"/>
    <row r="55" spans="1:14" hidden="1" outlineLevel="1" x14ac:dyDescent="0.2"/>
    <row r="56" spans="1:14" hidden="1" outlineLevel="1" x14ac:dyDescent="0.2"/>
    <row r="57" spans="1:14" hidden="1" outlineLevel="1" x14ac:dyDescent="0.2"/>
    <row r="58" spans="1:14" hidden="1" outlineLevel="1" x14ac:dyDescent="0.2"/>
    <row r="59" spans="1:14" hidden="1" outlineLevel="1" x14ac:dyDescent="0.2"/>
    <row r="60" spans="1:14" hidden="1" outlineLevel="1" x14ac:dyDescent="0.2"/>
    <row r="61" spans="1:14" hidden="1" outlineLevel="1" x14ac:dyDescent="0.2"/>
    <row r="62" spans="1:14" hidden="1" outlineLevel="1" x14ac:dyDescent="0.2"/>
    <row r="63" spans="1:14" hidden="1" outlineLevel="1" x14ac:dyDescent="0.2"/>
    <row r="64" spans="1:14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hidden="1" outlineLevel="1" x14ac:dyDescent="0.2"/>
    <row r="71" spans="1:3" hidden="1" outlineLevel="1" x14ac:dyDescent="0.2"/>
    <row r="72" spans="1:3" hidden="1" outlineLevel="1" x14ac:dyDescent="0.2"/>
    <row r="73" spans="1:3" hidden="1" outlineLevel="1" x14ac:dyDescent="0.2"/>
    <row r="74" spans="1:3" collapsed="1" x14ac:dyDescent="0.2">
      <c r="A74" s="145"/>
    </row>
    <row r="75" spans="1:3" hidden="1" x14ac:dyDescent="0.2">
      <c r="A75" s="125" t="s">
        <v>667</v>
      </c>
    </row>
    <row r="76" spans="1:3" outlineLevel="1" x14ac:dyDescent="0.2"/>
    <row r="77" spans="1:3" outlineLevel="1" x14ac:dyDescent="0.2"/>
    <row r="78" spans="1:3" outlineLevel="1" x14ac:dyDescent="0.2">
      <c r="C78" s="141" t="b">
        <v>1</v>
      </c>
    </row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outlineLevel="1" x14ac:dyDescent="0.2"/>
    <row r="95" spans="1:1" outlineLevel="1" x14ac:dyDescent="0.2"/>
    <row r="96" spans="1:1" x14ac:dyDescent="0.2">
      <c r="A96" s="145"/>
    </row>
    <row r="97" spans="1:1" hidden="1" x14ac:dyDescent="0.2">
      <c r="A97" s="125" t="s">
        <v>706</v>
      </c>
    </row>
    <row r="98" spans="1:1" outlineLevel="1" x14ac:dyDescent="0.2"/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x14ac:dyDescent="0.2">
      <c r="A118" s="145"/>
    </row>
    <row r="119" spans="1:1" hidden="1" x14ac:dyDescent="0.2">
      <c r="A119" s="125" t="s">
        <v>707</v>
      </c>
    </row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x14ac:dyDescent="0.2">
      <c r="A140" s="145"/>
    </row>
    <row r="141" spans="1:1" hidden="1" x14ac:dyDescent="0.2">
      <c r="A141" s="125" t="s">
        <v>708</v>
      </c>
    </row>
    <row r="142" spans="1:1" outlineLevel="1" x14ac:dyDescent="0.2"/>
    <row r="143" spans="1:1" outlineLevel="1" x14ac:dyDescent="0.2"/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outlineLevel="1" x14ac:dyDescent="0.2"/>
    <row r="162" spans="1:1" x14ac:dyDescent="0.2">
      <c r="A162" s="145"/>
    </row>
    <row r="163" spans="1:1" hidden="1" x14ac:dyDescent="0.2">
      <c r="A163" s="125" t="s">
        <v>709</v>
      </c>
    </row>
    <row r="164" spans="1:1" outlineLevel="1" x14ac:dyDescent="0.2"/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outlineLevel="1" x14ac:dyDescent="0.2"/>
    <row r="184" spans="1:1" x14ac:dyDescent="0.2">
      <c r="A184" s="145"/>
    </row>
    <row r="185" spans="1:1" hidden="1" x14ac:dyDescent="0.2">
      <c r="A185" s="125" t="s">
        <v>710</v>
      </c>
    </row>
    <row r="186" spans="1:1" hidden="1" outlineLevel="1" x14ac:dyDescent="0.2"/>
    <row r="187" spans="1:1" hidden="1" outlineLevel="1" x14ac:dyDescent="0.2">
      <c r="A187" s="154" t="s">
        <v>725</v>
      </c>
    </row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>
      <c r="A209" s="154" t="s">
        <v>711</v>
      </c>
    </row>
    <row r="210" spans="1:1" hidden="1" outlineLevel="1" x14ac:dyDescent="0.2"/>
    <row r="211" spans="1:1" hidden="1" outlineLevel="1" x14ac:dyDescent="0.2"/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>
      <c r="A231" s="154" t="s">
        <v>728</v>
      </c>
    </row>
    <row r="232" spans="1:1" hidden="1" outlineLevel="1" x14ac:dyDescent="0.2"/>
    <row r="233" spans="1:1" hidden="1" outlineLevel="1" x14ac:dyDescent="0.2"/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>
      <c r="A253" s="154" t="s">
        <v>712</v>
      </c>
    </row>
    <row r="254" spans="1:1" hidden="1" outlineLevel="1" x14ac:dyDescent="0.2"/>
    <row r="255" spans="1:1" hidden="1" outlineLevel="1" x14ac:dyDescent="0.2"/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>
      <c r="A275" s="154" t="s">
        <v>729</v>
      </c>
    </row>
    <row r="276" spans="1:1" hidden="1" outlineLevel="1" x14ac:dyDescent="0.2"/>
    <row r="277" spans="1:1" hidden="1" outlineLevel="1" x14ac:dyDescent="0.2"/>
    <row r="278" spans="1:1" hidden="1" outlineLevel="1" x14ac:dyDescent="0.2"/>
    <row r="279" spans="1:1" hidden="1" outlineLevel="1" x14ac:dyDescent="0.2"/>
    <row r="280" spans="1:1" hidden="1" outlineLevel="1" x14ac:dyDescent="0.2"/>
    <row r="281" spans="1:1" hidden="1" outlineLevel="1" x14ac:dyDescent="0.2"/>
    <row r="282" spans="1:1" hidden="1" outlineLevel="1" x14ac:dyDescent="0.2"/>
    <row r="283" spans="1:1" hidden="1" outlineLevel="1" x14ac:dyDescent="0.2"/>
    <row r="284" spans="1:1" hidden="1" outlineLevel="1" x14ac:dyDescent="0.2"/>
    <row r="285" spans="1:1" hidden="1" outlineLevel="1" x14ac:dyDescent="0.2"/>
    <row r="286" spans="1:1" hidden="1" outlineLevel="1" x14ac:dyDescent="0.2"/>
    <row r="287" spans="1:1" hidden="1" outlineLevel="1" x14ac:dyDescent="0.2"/>
    <row r="288" spans="1:1" hidden="1" outlineLevel="1" x14ac:dyDescent="0.2"/>
    <row r="289" spans="1:8" hidden="1" outlineLevel="1" x14ac:dyDescent="0.2"/>
    <row r="290" spans="1:8" hidden="1" outlineLevel="1" x14ac:dyDescent="0.2"/>
    <row r="291" spans="1:8" hidden="1" outlineLevel="1" x14ac:dyDescent="0.2"/>
    <row r="292" spans="1:8" hidden="1" outlineLevel="1" x14ac:dyDescent="0.2"/>
    <row r="293" spans="1:8" hidden="1" outlineLevel="1" x14ac:dyDescent="0.2"/>
    <row r="294" spans="1:8" hidden="1" outlineLevel="1" x14ac:dyDescent="0.2"/>
    <row r="295" spans="1:8" hidden="1" outlineLevel="1" x14ac:dyDescent="0.2"/>
    <row r="296" spans="1:8" hidden="1" outlineLevel="1" x14ac:dyDescent="0.2"/>
    <row r="297" spans="1:8" collapsed="1" x14ac:dyDescent="0.2">
      <c r="A297" s="145"/>
    </row>
    <row r="298" spans="1:8" hidden="1" x14ac:dyDescent="0.2">
      <c r="A298" s="125" t="s">
        <v>1021</v>
      </c>
    </row>
    <row r="299" spans="1:8" ht="12" hidden="1" outlineLevel="1" thickBot="1" x14ac:dyDescent="0.25">
      <c r="A299" s="136" t="s">
        <v>714</v>
      </c>
      <c r="B299" s="136" t="s">
        <v>715</v>
      </c>
      <c r="C299" s="136" t="s">
        <v>716</v>
      </c>
      <c r="D299" s="136" t="s">
        <v>524</v>
      </c>
      <c r="E299" s="136" t="s">
        <v>717</v>
      </c>
      <c r="F299" s="136" t="s">
        <v>718</v>
      </c>
      <c r="G299" s="136" t="s">
        <v>719</v>
      </c>
      <c r="H299" s="136" t="s">
        <v>720</v>
      </c>
    </row>
    <row r="300" spans="1:8" hidden="1" outlineLevel="1" x14ac:dyDescent="0.2">
      <c r="A300" s="130">
        <v>1</v>
      </c>
      <c r="B300" s="129">
        <v>6.0739128685507477</v>
      </c>
      <c r="C300" s="129">
        <v>6.5486625432542249</v>
      </c>
      <c r="D300" s="129">
        <f t="shared" ref="D300:D331" si="4">B300 - C300</f>
        <v>-0.47474967470347718</v>
      </c>
      <c r="E300" s="121">
        <f t="shared" ref="E300:E331" si="5">D300 /3.19037723006504</f>
        <v>-0.14880675245221667</v>
      </c>
      <c r="F300" s="121">
        <f t="shared" ref="F300:F331" si="6">ABS(E300)</f>
        <v>0.14880675245221667</v>
      </c>
      <c r="G300" s="121">
        <v>2.4972181986778585E-2</v>
      </c>
      <c r="H300" s="121">
        <f>(F300^2/3)*(G300/(1-G300)^2)</f>
        <v>1.9388602236991556E-4</v>
      </c>
    </row>
    <row r="301" spans="1:8" hidden="1" outlineLevel="1" x14ac:dyDescent="0.2">
      <c r="A301" s="130">
        <v>2</v>
      </c>
      <c r="B301" s="129">
        <v>8.405979501872979</v>
      </c>
      <c r="C301" s="129">
        <v>12.440189720201026</v>
      </c>
      <c r="D301" s="129">
        <f t="shared" si="4"/>
        <v>-4.034210218328047</v>
      </c>
      <c r="E301" s="121">
        <f t="shared" si="5"/>
        <v>-1.2644931703721456</v>
      </c>
      <c r="F301" s="121">
        <f t="shared" si="6"/>
        <v>1.2644931703721456</v>
      </c>
      <c r="G301" s="121">
        <v>0.19032971747624378</v>
      </c>
      <c r="H301" s="121">
        <f t="shared" ref="H301:H364" si="7">(F301^2/3)*(G301/(1-G301)^2)</f>
        <v>0.15473976220269317</v>
      </c>
    </row>
    <row r="302" spans="1:8" hidden="1" outlineLevel="1" x14ac:dyDescent="0.2">
      <c r="A302" s="130">
        <v>3</v>
      </c>
      <c r="B302" s="129">
        <v>4.2819173577627767</v>
      </c>
      <c r="C302" s="129">
        <v>5.2668985674004167</v>
      </c>
      <c r="D302" s="129">
        <f t="shared" si="4"/>
        <v>-0.98498120963764002</v>
      </c>
      <c r="E302" s="121">
        <f t="shared" si="5"/>
        <v>-0.30873502993799884</v>
      </c>
      <c r="F302" s="121">
        <f t="shared" si="6"/>
        <v>0.30873502993799884</v>
      </c>
      <c r="G302" s="121">
        <v>3.2312486240129723E-2</v>
      </c>
      <c r="H302" s="121">
        <f t="shared" si="7"/>
        <v>1.0963536410170422E-3</v>
      </c>
    </row>
    <row r="303" spans="1:8" hidden="1" outlineLevel="1" x14ac:dyDescent="0.2">
      <c r="A303" s="130">
        <v>4</v>
      </c>
      <c r="B303" s="129">
        <v>16.244587217549903</v>
      </c>
      <c r="C303" s="129">
        <v>9.9416022079202087</v>
      </c>
      <c r="D303" s="129">
        <f t="shared" si="4"/>
        <v>6.302985009629694</v>
      </c>
      <c r="E303" s="121">
        <f t="shared" si="5"/>
        <v>1.9756237445003326</v>
      </c>
      <c r="F303" s="121">
        <f t="shared" si="6"/>
        <v>1.9756237445003326</v>
      </c>
      <c r="G303" s="121">
        <v>0.1259761866938684</v>
      </c>
      <c r="H303" s="121">
        <f t="shared" si="7"/>
        <v>0.21455031027823424</v>
      </c>
    </row>
    <row r="304" spans="1:8" hidden="1" outlineLevel="1" x14ac:dyDescent="0.2">
      <c r="A304" s="130">
        <v>5</v>
      </c>
      <c r="B304" s="129">
        <v>3.0304767971825153</v>
      </c>
      <c r="C304" s="129">
        <v>3.5805984372303601</v>
      </c>
      <c r="D304" s="129">
        <f t="shared" si="4"/>
        <v>-0.55012164004784481</v>
      </c>
      <c r="E304" s="121">
        <f t="shared" si="5"/>
        <v>-0.17243153407179684</v>
      </c>
      <c r="F304" s="121">
        <f t="shared" si="6"/>
        <v>0.17243153407179684</v>
      </c>
      <c r="G304" s="121">
        <v>3.8144496117850889E-2</v>
      </c>
      <c r="H304" s="121">
        <f t="shared" si="7"/>
        <v>4.0862444408238372E-4</v>
      </c>
    </row>
    <row r="305" spans="1:8" hidden="1" outlineLevel="1" x14ac:dyDescent="0.2">
      <c r="A305" s="130">
        <v>6</v>
      </c>
      <c r="B305" s="129">
        <v>4.9626469266478219</v>
      </c>
      <c r="C305" s="129">
        <v>4.611067575349824</v>
      </c>
      <c r="D305" s="129">
        <f t="shared" si="4"/>
        <v>0.35157935129799789</v>
      </c>
      <c r="E305" s="121">
        <f t="shared" si="5"/>
        <v>0.11019993121341029</v>
      </c>
      <c r="F305" s="121">
        <f t="shared" si="6"/>
        <v>0.11019993121341029</v>
      </c>
      <c r="G305" s="121">
        <v>3.8014012731290396E-2</v>
      </c>
      <c r="H305" s="121">
        <f t="shared" si="7"/>
        <v>1.6628290995685283E-4</v>
      </c>
    </row>
    <row r="306" spans="1:8" hidden="1" outlineLevel="1" x14ac:dyDescent="0.2">
      <c r="A306" s="130">
        <v>7</v>
      </c>
      <c r="B306" s="129">
        <v>5.0403782767313832</v>
      </c>
      <c r="C306" s="129">
        <v>10.463936702851218</v>
      </c>
      <c r="D306" s="129">
        <f t="shared" si="4"/>
        <v>-5.4235584261198344</v>
      </c>
      <c r="E306" s="121">
        <f t="shared" si="5"/>
        <v>-1.6999740265853351</v>
      </c>
      <c r="F306" s="121">
        <f t="shared" si="6"/>
        <v>1.6999740265853351</v>
      </c>
      <c r="G306" s="121">
        <v>0.13707449413462611</v>
      </c>
      <c r="H306" s="121">
        <f t="shared" si="7"/>
        <v>0.17732638371174386</v>
      </c>
    </row>
    <row r="307" spans="1:8" hidden="1" outlineLevel="1" x14ac:dyDescent="0.2">
      <c r="A307" s="130">
        <v>8</v>
      </c>
      <c r="B307" s="129">
        <v>4.3851549979818829</v>
      </c>
      <c r="C307" s="129">
        <v>5.6887281394230635</v>
      </c>
      <c r="D307" s="129">
        <f t="shared" si="4"/>
        <v>-1.3035731414411806</v>
      </c>
      <c r="E307" s="121">
        <f t="shared" si="5"/>
        <v>-0.40859530000300481</v>
      </c>
      <c r="F307" s="121">
        <f t="shared" si="6"/>
        <v>0.40859530000300481</v>
      </c>
      <c r="G307" s="121">
        <v>5.1904918866651217E-2</v>
      </c>
      <c r="H307" s="121">
        <f t="shared" si="7"/>
        <v>3.2134400968687848E-3</v>
      </c>
    </row>
    <row r="308" spans="1:8" hidden="1" outlineLevel="1" x14ac:dyDescent="0.2">
      <c r="A308" s="130">
        <v>9</v>
      </c>
      <c r="B308" s="129">
        <v>6.8486821580377111</v>
      </c>
      <c r="C308" s="129">
        <v>4.8437325058741836</v>
      </c>
      <c r="D308" s="129">
        <f t="shared" si="4"/>
        <v>2.0049496521635275</v>
      </c>
      <c r="E308" s="121">
        <f t="shared" si="5"/>
        <v>0.62843654765008894</v>
      </c>
      <c r="F308" s="121">
        <f t="shared" si="6"/>
        <v>0.62843654765008894</v>
      </c>
      <c r="G308" s="121">
        <v>5.4960789681398961E-2</v>
      </c>
      <c r="H308" s="121">
        <f t="shared" si="7"/>
        <v>8.1013038547831078E-3</v>
      </c>
    </row>
    <row r="309" spans="1:8" hidden="1" outlineLevel="1" x14ac:dyDescent="0.2">
      <c r="A309" s="130">
        <v>10</v>
      </c>
      <c r="B309" s="129">
        <v>8.8228827508875813</v>
      </c>
      <c r="C309" s="129">
        <v>9.1918941675265273</v>
      </c>
      <c r="D309" s="129">
        <f t="shared" si="4"/>
        <v>-0.36901141663894599</v>
      </c>
      <c r="E309" s="121">
        <f t="shared" si="5"/>
        <v>-0.11566388236522838</v>
      </c>
      <c r="F309" s="121">
        <f t="shared" si="6"/>
        <v>0.11566388236522838</v>
      </c>
      <c r="G309" s="121">
        <v>2.6734832538105574E-2</v>
      </c>
      <c r="H309" s="121">
        <f t="shared" si="7"/>
        <v>1.2586048001070484E-4</v>
      </c>
    </row>
    <row r="310" spans="1:8" hidden="1" outlineLevel="1" x14ac:dyDescent="0.2">
      <c r="A310" s="130">
        <v>11</v>
      </c>
      <c r="B310" s="129">
        <v>6.1711440295976496</v>
      </c>
      <c r="C310" s="129">
        <v>6.1258972982143005</v>
      </c>
      <c r="D310" s="129">
        <f t="shared" si="4"/>
        <v>4.5246731383349115E-2</v>
      </c>
      <c r="E310" s="121">
        <f t="shared" si="5"/>
        <v>1.4182251226268532E-2</v>
      </c>
      <c r="F310" s="121">
        <f t="shared" si="6"/>
        <v>1.4182251226268532E-2</v>
      </c>
      <c r="G310" s="121">
        <v>0.10892851083750912</v>
      </c>
      <c r="H310" s="121">
        <f t="shared" si="7"/>
        <v>9.197833928967983E-6</v>
      </c>
    </row>
    <row r="311" spans="1:8" hidden="1" outlineLevel="1" x14ac:dyDescent="0.2">
      <c r="A311" s="130">
        <v>12</v>
      </c>
      <c r="B311" s="129">
        <v>7.5790309498922568</v>
      </c>
      <c r="C311" s="129">
        <v>5.8332225151283978</v>
      </c>
      <c r="D311" s="129">
        <f t="shared" si="4"/>
        <v>1.7458084347638589</v>
      </c>
      <c r="E311" s="121">
        <f t="shared" si="5"/>
        <v>0.54721066158319731</v>
      </c>
      <c r="F311" s="121">
        <f t="shared" si="6"/>
        <v>0.54721066158319731</v>
      </c>
      <c r="G311" s="121">
        <v>3.3421082487129189E-2</v>
      </c>
      <c r="H311" s="121">
        <f t="shared" si="7"/>
        <v>3.5705385115469821E-3</v>
      </c>
    </row>
    <row r="312" spans="1:8" hidden="1" outlineLevel="1" x14ac:dyDescent="0.2">
      <c r="A312" s="130">
        <v>13</v>
      </c>
      <c r="B312" s="129">
        <v>13.781501875059311</v>
      </c>
      <c r="C312" s="129">
        <v>9.5129528638761869</v>
      </c>
      <c r="D312" s="129">
        <f t="shared" si="4"/>
        <v>4.2685490111831239</v>
      </c>
      <c r="E312" s="121">
        <f t="shared" si="5"/>
        <v>1.3379449210449963</v>
      </c>
      <c r="F312" s="121">
        <f t="shared" si="6"/>
        <v>1.3379449210449963</v>
      </c>
      <c r="G312" s="121">
        <v>2.5348400808991194E-2</v>
      </c>
      <c r="H312" s="121">
        <f t="shared" si="7"/>
        <v>1.5922343245536322E-2</v>
      </c>
    </row>
    <row r="313" spans="1:8" hidden="1" outlineLevel="1" x14ac:dyDescent="0.2">
      <c r="A313" s="130">
        <v>14</v>
      </c>
      <c r="B313" s="129">
        <v>14.998912459019817</v>
      </c>
      <c r="C313" s="129">
        <v>6.6716409393353748</v>
      </c>
      <c r="D313" s="129">
        <f t="shared" si="4"/>
        <v>8.3272715196844409</v>
      </c>
      <c r="E313" s="121">
        <f t="shared" si="5"/>
        <v>2.6101212863516703</v>
      </c>
      <c r="F313" s="121">
        <f t="shared" si="6"/>
        <v>2.6101212863516703</v>
      </c>
      <c r="G313" s="121">
        <v>1.746623703497701E-2</v>
      </c>
      <c r="H313" s="121">
        <f t="shared" si="7"/>
        <v>4.1087006981021794E-2</v>
      </c>
    </row>
    <row r="314" spans="1:8" hidden="1" outlineLevel="1" x14ac:dyDescent="0.2">
      <c r="A314" s="130">
        <v>15</v>
      </c>
      <c r="B314" s="129">
        <v>6.4165872222518496</v>
      </c>
      <c r="C314" s="129">
        <v>11.463702500142603</v>
      </c>
      <c r="D314" s="129">
        <f t="shared" si="4"/>
        <v>-5.0471152778907529</v>
      </c>
      <c r="E314" s="121">
        <f t="shared" si="5"/>
        <v>-1.5819807232600707</v>
      </c>
      <c r="F314" s="121">
        <f t="shared" si="6"/>
        <v>1.5819807232600707</v>
      </c>
      <c r="G314" s="121">
        <v>6.6838715110864158E-2</v>
      </c>
      <c r="H314" s="121">
        <f t="shared" si="7"/>
        <v>6.4031811347068687E-2</v>
      </c>
    </row>
    <row r="315" spans="1:8" hidden="1" outlineLevel="1" x14ac:dyDescent="0.2">
      <c r="A315" s="130">
        <v>16</v>
      </c>
      <c r="B315" s="129">
        <v>3.9623645009432589</v>
      </c>
      <c r="C315" s="129">
        <v>3.3797608856429249</v>
      </c>
      <c r="D315" s="129">
        <f t="shared" si="4"/>
        <v>0.582603615300334</v>
      </c>
      <c r="E315" s="121">
        <f t="shared" si="5"/>
        <v>0.1826127674840686</v>
      </c>
      <c r="F315" s="121">
        <f t="shared" si="6"/>
        <v>0.1826127674840686</v>
      </c>
      <c r="G315" s="121">
        <v>3.503447278547446E-2</v>
      </c>
      <c r="H315" s="121">
        <f t="shared" si="7"/>
        <v>4.1822790910343513E-4</v>
      </c>
    </row>
    <row r="316" spans="1:8" hidden="1" outlineLevel="1" x14ac:dyDescent="0.2">
      <c r="A316" s="130">
        <v>17</v>
      </c>
      <c r="B316" s="129">
        <v>5.4928569017809679</v>
      </c>
      <c r="C316" s="129">
        <v>5.6979841907081115</v>
      </c>
      <c r="D316" s="129">
        <f t="shared" si="4"/>
        <v>-0.2051272889271436</v>
      </c>
      <c r="E316" s="121">
        <f t="shared" si="5"/>
        <v>-6.4295622158437302E-2</v>
      </c>
      <c r="F316" s="121">
        <f t="shared" si="6"/>
        <v>6.4295622158437302E-2</v>
      </c>
      <c r="G316" s="121">
        <v>0.18797463897472144</v>
      </c>
      <c r="H316" s="121">
        <f t="shared" si="7"/>
        <v>3.9282726604348694E-4</v>
      </c>
    </row>
    <row r="317" spans="1:8" hidden="1" outlineLevel="1" x14ac:dyDescent="0.2">
      <c r="A317" s="130">
        <v>18</v>
      </c>
      <c r="B317" s="129">
        <v>8.6072936991121516</v>
      </c>
      <c r="C317" s="129">
        <v>5.4797866083770375</v>
      </c>
      <c r="D317" s="129">
        <f t="shared" si="4"/>
        <v>3.1275070907351141</v>
      </c>
      <c r="E317" s="121">
        <f t="shared" si="5"/>
        <v>0.98029382270614929</v>
      </c>
      <c r="F317" s="121">
        <f t="shared" si="6"/>
        <v>0.98029382270614929</v>
      </c>
      <c r="G317" s="121">
        <v>1.352656239253423E-2</v>
      </c>
      <c r="H317" s="121">
        <f t="shared" si="7"/>
        <v>4.4525409867104508E-3</v>
      </c>
    </row>
    <row r="318" spans="1:8" hidden="1" outlineLevel="1" x14ac:dyDescent="0.2">
      <c r="A318" s="130">
        <v>19</v>
      </c>
      <c r="B318" s="129">
        <v>8.6317822551499823</v>
      </c>
      <c r="C318" s="129">
        <v>7.4760440734062996</v>
      </c>
      <c r="D318" s="129">
        <f t="shared" si="4"/>
        <v>1.1557381817436827</v>
      </c>
      <c r="E318" s="121">
        <f t="shared" si="5"/>
        <v>0.3622575320725071</v>
      </c>
      <c r="F318" s="121">
        <f t="shared" si="6"/>
        <v>0.3622575320725071</v>
      </c>
      <c r="G318" s="121">
        <v>5.0154028338660277E-2</v>
      </c>
      <c r="H318" s="121">
        <f t="shared" si="7"/>
        <v>2.4317170736982076E-3</v>
      </c>
    </row>
    <row r="319" spans="1:8" hidden="1" outlineLevel="1" x14ac:dyDescent="0.2">
      <c r="A319" s="130">
        <v>20</v>
      </c>
      <c r="B319" s="129">
        <v>8.4314404888257499</v>
      </c>
      <c r="C319" s="129">
        <v>6.4084575064730744</v>
      </c>
      <c r="D319" s="129">
        <f t="shared" si="4"/>
        <v>2.0229829823526755</v>
      </c>
      <c r="E319" s="121">
        <f t="shared" si="5"/>
        <v>0.6340889607939667</v>
      </c>
      <c r="F319" s="121">
        <f t="shared" si="6"/>
        <v>0.6340889607939667</v>
      </c>
      <c r="G319" s="121">
        <v>1.3135444998710978E-2</v>
      </c>
      <c r="H319" s="121">
        <f t="shared" si="7"/>
        <v>1.807626996194353E-3</v>
      </c>
    </row>
    <row r="320" spans="1:8" hidden="1" outlineLevel="1" x14ac:dyDescent="0.2">
      <c r="A320" s="130">
        <v>21</v>
      </c>
      <c r="B320" s="129">
        <v>7.494461652207109</v>
      </c>
      <c r="C320" s="129">
        <v>6.7835905442640989</v>
      </c>
      <c r="D320" s="129">
        <f t="shared" si="4"/>
        <v>0.71087110794301012</v>
      </c>
      <c r="E320" s="121">
        <f t="shared" si="5"/>
        <v>0.22281725848717834</v>
      </c>
      <c r="F320" s="121">
        <f t="shared" si="6"/>
        <v>0.22281725848717834</v>
      </c>
      <c r="G320" s="121">
        <v>3.9233201430339246E-2</v>
      </c>
      <c r="H320" s="121">
        <f t="shared" si="7"/>
        <v>7.0338673347950962E-4</v>
      </c>
    </row>
    <row r="321" spans="1:8" hidden="1" outlineLevel="1" x14ac:dyDescent="0.2">
      <c r="A321" s="130">
        <v>22</v>
      </c>
      <c r="B321" s="129">
        <v>14.87319186873027</v>
      </c>
      <c r="C321" s="129">
        <v>8.0239482916726033</v>
      </c>
      <c r="D321" s="129">
        <f t="shared" si="4"/>
        <v>6.849243577057667</v>
      </c>
      <c r="E321" s="121">
        <f t="shared" si="5"/>
        <v>2.1468444272083889</v>
      </c>
      <c r="F321" s="121">
        <f t="shared" si="6"/>
        <v>2.1468444272083889</v>
      </c>
      <c r="G321" s="121">
        <v>4.244324886672618E-2</v>
      </c>
      <c r="H321" s="121">
        <f t="shared" si="7"/>
        <v>7.1114714097959442E-2</v>
      </c>
    </row>
    <row r="322" spans="1:8" hidden="1" outlineLevel="1" x14ac:dyDescent="0.2">
      <c r="A322" s="130">
        <v>23</v>
      </c>
      <c r="B322" s="129">
        <v>13.80264657246844</v>
      </c>
      <c r="C322" s="129">
        <v>6.1747437731713832</v>
      </c>
      <c r="D322" s="129">
        <f t="shared" si="4"/>
        <v>7.6279027992970567</v>
      </c>
      <c r="E322" s="121">
        <f t="shared" si="5"/>
        <v>2.3909093656431191</v>
      </c>
      <c r="F322" s="121">
        <f t="shared" si="6"/>
        <v>2.3909093656431191</v>
      </c>
      <c r="G322" s="121">
        <v>4.6867771284279658E-2</v>
      </c>
      <c r="H322" s="121">
        <f t="shared" si="7"/>
        <v>9.8304401632340402E-2</v>
      </c>
    </row>
    <row r="323" spans="1:8" hidden="1" outlineLevel="1" x14ac:dyDescent="0.2">
      <c r="A323" s="130">
        <v>24</v>
      </c>
      <c r="B323" s="129">
        <v>3.3505499743254004</v>
      </c>
      <c r="C323" s="129">
        <v>3.8989637304600215</v>
      </c>
      <c r="D323" s="129">
        <f t="shared" si="4"/>
        <v>-0.54841375613462118</v>
      </c>
      <c r="E323" s="121">
        <f t="shared" si="5"/>
        <v>-0.17189621056925641</v>
      </c>
      <c r="F323" s="121">
        <f t="shared" si="6"/>
        <v>0.17189621056925641</v>
      </c>
      <c r="G323" s="121">
        <v>2.990454225600922E-2</v>
      </c>
      <c r="H323" s="121">
        <f t="shared" si="7"/>
        <v>3.1298214876005766E-4</v>
      </c>
    </row>
    <row r="324" spans="1:8" hidden="1" outlineLevel="1" x14ac:dyDescent="0.2">
      <c r="A324" s="130">
        <v>25</v>
      </c>
      <c r="B324" s="129">
        <v>9.6667303011646322</v>
      </c>
      <c r="C324" s="129">
        <v>5.3626990391103506</v>
      </c>
      <c r="D324" s="129">
        <f t="shared" si="4"/>
        <v>4.3040312620542815</v>
      </c>
      <c r="E324" s="121">
        <f t="shared" si="5"/>
        <v>1.3490665685219105</v>
      </c>
      <c r="F324" s="121">
        <f t="shared" si="6"/>
        <v>1.3490665685219105</v>
      </c>
      <c r="G324" s="121">
        <v>3.8770923580210614E-2</v>
      </c>
      <c r="H324" s="121">
        <f t="shared" si="7"/>
        <v>2.5456450810112451E-2</v>
      </c>
    </row>
    <row r="325" spans="1:8" hidden="1" outlineLevel="1" x14ac:dyDescent="0.2">
      <c r="A325" s="130">
        <v>26</v>
      </c>
      <c r="B325" s="129">
        <v>5.397203530724207</v>
      </c>
      <c r="C325" s="129">
        <v>5.8585067569811233</v>
      </c>
      <c r="D325" s="129">
        <f t="shared" si="4"/>
        <v>-0.46130322625691633</v>
      </c>
      <c r="E325" s="121">
        <f t="shared" si="5"/>
        <v>-0.14459206325501264</v>
      </c>
      <c r="F325" s="121">
        <f t="shared" si="6"/>
        <v>0.14459206325501264</v>
      </c>
      <c r="G325" s="121">
        <v>3.7268269249823405E-2</v>
      </c>
      <c r="H325" s="121">
        <f t="shared" si="7"/>
        <v>2.8021817971888099E-4</v>
      </c>
    </row>
    <row r="326" spans="1:8" hidden="1" outlineLevel="1" x14ac:dyDescent="0.2">
      <c r="A326" s="130">
        <v>27</v>
      </c>
      <c r="B326" s="129">
        <v>12.341002906740716</v>
      </c>
      <c r="C326" s="129">
        <v>9.4337697746386873</v>
      </c>
      <c r="D326" s="129">
        <f t="shared" si="4"/>
        <v>2.9072331321020286</v>
      </c>
      <c r="E326" s="121">
        <f t="shared" si="5"/>
        <v>0.91125058964978911</v>
      </c>
      <c r="F326" s="121">
        <f t="shared" si="6"/>
        <v>0.91125058964978911</v>
      </c>
      <c r="G326" s="121">
        <v>4.8658571255483923E-2</v>
      </c>
      <c r="H326" s="121">
        <f t="shared" si="7"/>
        <v>1.4881301761077567E-2</v>
      </c>
    </row>
    <row r="327" spans="1:8" hidden="1" outlineLevel="1" x14ac:dyDescent="0.2">
      <c r="A327" s="130">
        <v>28</v>
      </c>
      <c r="B327" s="129">
        <v>9.7835447500662127</v>
      </c>
      <c r="C327" s="129">
        <v>8.0592803636258381</v>
      </c>
      <c r="D327" s="129">
        <f t="shared" si="4"/>
        <v>1.7242643864403746</v>
      </c>
      <c r="E327" s="121">
        <f t="shared" si="5"/>
        <v>0.54045783996685026</v>
      </c>
      <c r="F327" s="121">
        <f t="shared" si="6"/>
        <v>0.54045783996685026</v>
      </c>
      <c r="G327" s="121">
        <v>2.4227308539904423E-2</v>
      </c>
      <c r="H327" s="121">
        <f t="shared" si="7"/>
        <v>2.4774804649258697E-3</v>
      </c>
    </row>
    <row r="328" spans="1:8" hidden="1" outlineLevel="1" x14ac:dyDescent="0.2">
      <c r="A328" s="130">
        <v>29</v>
      </c>
      <c r="B328" s="129">
        <v>11.057836911899347</v>
      </c>
      <c r="C328" s="129">
        <v>9.3152913201491963</v>
      </c>
      <c r="D328" s="129">
        <f t="shared" si="4"/>
        <v>1.7425455917501509</v>
      </c>
      <c r="E328" s="121">
        <f t="shared" si="5"/>
        <v>0.54618794772260415</v>
      </c>
      <c r="F328" s="121">
        <f t="shared" si="6"/>
        <v>0.54618794772260415</v>
      </c>
      <c r="G328" s="121">
        <v>1.5766718175370086E-2</v>
      </c>
      <c r="H328" s="121">
        <f t="shared" si="7"/>
        <v>1.618483149838048E-3</v>
      </c>
    </row>
    <row r="329" spans="1:8" hidden="1" outlineLevel="1" x14ac:dyDescent="0.2">
      <c r="A329" s="130">
        <v>30</v>
      </c>
      <c r="B329" s="129">
        <v>17.244657073674794</v>
      </c>
      <c r="C329" s="129">
        <v>10.302250482998847</v>
      </c>
      <c r="D329" s="129">
        <f t="shared" si="4"/>
        <v>6.9424065906759473</v>
      </c>
      <c r="E329" s="121">
        <f t="shared" si="5"/>
        <v>2.1760456805085764</v>
      </c>
      <c r="F329" s="121">
        <f t="shared" si="6"/>
        <v>2.1760456805085764</v>
      </c>
      <c r="G329" s="121">
        <v>4.2199501670520695E-2</v>
      </c>
      <c r="H329" s="121">
        <f t="shared" si="7"/>
        <v>7.2605908907803884E-2</v>
      </c>
    </row>
    <row r="330" spans="1:8" hidden="1" outlineLevel="1" x14ac:dyDescent="0.2">
      <c r="A330" s="130">
        <v>31</v>
      </c>
      <c r="B330" s="129">
        <v>6.7995780656109917</v>
      </c>
      <c r="C330" s="129">
        <v>6.059627980007587</v>
      </c>
      <c r="D330" s="129">
        <f t="shared" si="4"/>
        <v>0.73995008560340469</v>
      </c>
      <c r="E330" s="121">
        <f t="shared" si="5"/>
        <v>0.23193184762929112</v>
      </c>
      <c r="F330" s="121">
        <f t="shared" si="6"/>
        <v>0.23193184762929112</v>
      </c>
      <c r="G330" s="121">
        <v>1.9412418371257113E-2</v>
      </c>
      <c r="H330" s="121">
        <f t="shared" si="7"/>
        <v>3.6199817857040178E-4</v>
      </c>
    </row>
    <row r="331" spans="1:8" hidden="1" outlineLevel="1" x14ac:dyDescent="0.2">
      <c r="A331" s="130">
        <v>32</v>
      </c>
      <c r="B331" s="129">
        <v>8.4313421144344218</v>
      </c>
      <c r="C331" s="129">
        <v>8.0688505566454154</v>
      </c>
      <c r="D331" s="129">
        <f t="shared" si="4"/>
        <v>0.36249155778900644</v>
      </c>
      <c r="E331" s="121">
        <f t="shared" si="5"/>
        <v>0.11362028112945645</v>
      </c>
      <c r="F331" s="121">
        <f t="shared" si="6"/>
        <v>0.11362028112945645</v>
      </c>
      <c r="G331" s="121">
        <v>1.1700211326613435E-2</v>
      </c>
      <c r="H331" s="121">
        <f t="shared" si="7"/>
        <v>5.154740005527031E-5</v>
      </c>
    </row>
    <row r="332" spans="1:8" hidden="1" outlineLevel="1" x14ac:dyDescent="0.2">
      <c r="A332" s="130">
        <v>33</v>
      </c>
      <c r="B332" s="129">
        <v>7.7263998579922211</v>
      </c>
      <c r="C332" s="129">
        <v>8.2546077593164497</v>
      </c>
      <c r="D332" s="129">
        <f t="shared" ref="D332:D363" si="8">B332 - C332</f>
        <v>-0.52820790132422868</v>
      </c>
      <c r="E332" s="121">
        <f t="shared" ref="E332:E363" si="9">D332 /3.19037723006504</f>
        <v>-0.16556283575076181</v>
      </c>
      <c r="F332" s="121">
        <f t="shared" ref="F332:F363" si="10">ABS(E332)</f>
        <v>0.16556283575076181</v>
      </c>
      <c r="G332" s="121">
        <v>4.9453988951105088E-2</v>
      </c>
      <c r="H332" s="121">
        <f t="shared" si="7"/>
        <v>5.001030441536663E-4</v>
      </c>
    </row>
    <row r="333" spans="1:8" hidden="1" outlineLevel="1" x14ac:dyDescent="0.2">
      <c r="A333" s="130">
        <v>34</v>
      </c>
      <c r="B333" s="129">
        <v>3.7845551496307817</v>
      </c>
      <c r="C333" s="129">
        <v>3.2770459184506291</v>
      </c>
      <c r="D333" s="129">
        <f t="shared" si="8"/>
        <v>0.50750923118015256</v>
      </c>
      <c r="E333" s="121">
        <f t="shared" si="9"/>
        <v>0.15907499163345218</v>
      </c>
      <c r="F333" s="121">
        <f t="shared" si="10"/>
        <v>0.15907499163345218</v>
      </c>
      <c r="G333" s="121">
        <v>4.7726588177243075E-2</v>
      </c>
      <c r="H333" s="121">
        <f t="shared" si="7"/>
        <v>4.439352544096592E-4</v>
      </c>
    </row>
    <row r="334" spans="1:8" hidden="1" outlineLevel="1" x14ac:dyDescent="0.2">
      <c r="A334" s="130">
        <v>35</v>
      </c>
      <c r="B334" s="129">
        <v>10.734431432785303</v>
      </c>
      <c r="C334" s="129">
        <v>8.8916001328839194</v>
      </c>
      <c r="D334" s="129">
        <f t="shared" si="8"/>
        <v>1.8428312999013841</v>
      </c>
      <c r="E334" s="121">
        <f t="shared" si="9"/>
        <v>0.57762175661710558</v>
      </c>
      <c r="F334" s="121">
        <f t="shared" si="10"/>
        <v>0.57762175661710558</v>
      </c>
      <c r="G334" s="121">
        <v>2.5560560540240973E-2</v>
      </c>
      <c r="H334" s="121">
        <f t="shared" si="7"/>
        <v>2.9938256037194281E-3</v>
      </c>
    </row>
    <row r="335" spans="1:8" hidden="1" outlineLevel="1" x14ac:dyDescent="0.2">
      <c r="A335" s="130">
        <v>36</v>
      </c>
      <c r="B335" s="129">
        <v>8.8058083841738704</v>
      </c>
      <c r="C335" s="129">
        <v>9.2705533641819642</v>
      </c>
      <c r="D335" s="129">
        <f t="shared" si="8"/>
        <v>-0.46474498000809383</v>
      </c>
      <c r="E335" s="121">
        <f t="shared" si="9"/>
        <v>-0.14567085535481314</v>
      </c>
      <c r="F335" s="121">
        <f t="shared" si="10"/>
        <v>0.14567085535481314</v>
      </c>
      <c r="G335" s="121">
        <v>3.7201607227182229E-2</v>
      </c>
      <c r="H335" s="121">
        <f t="shared" si="7"/>
        <v>2.8386710972555886E-4</v>
      </c>
    </row>
    <row r="336" spans="1:8" hidden="1" outlineLevel="1" x14ac:dyDescent="0.2">
      <c r="A336" s="130">
        <v>37</v>
      </c>
      <c r="B336" s="129">
        <v>11.578912315589761</v>
      </c>
      <c r="C336" s="129">
        <v>8.0519618821436847</v>
      </c>
      <c r="D336" s="129">
        <f t="shared" si="8"/>
        <v>3.5269504334460766</v>
      </c>
      <c r="E336" s="121">
        <f t="shared" si="9"/>
        <v>1.1054963658244812</v>
      </c>
      <c r="F336" s="121">
        <f t="shared" si="10"/>
        <v>1.1054963658244812</v>
      </c>
      <c r="G336" s="121">
        <v>3.5495972940306417E-2</v>
      </c>
      <c r="H336" s="121">
        <f t="shared" si="7"/>
        <v>1.5544056916475611E-2</v>
      </c>
    </row>
    <row r="337" spans="1:8" hidden="1" outlineLevel="1" x14ac:dyDescent="0.2">
      <c r="A337" s="130">
        <v>38</v>
      </c>
      <c r="B337" s="129">
        <v>3.6876907194425934</v>
      </c>
      <c r="C337" s="129">
        <v>5.9224227577565296</v>
      </c>
      <c r="D337" s="129">
        <f t="shared" si="8"/>
        <v>-2.2347320383139362</v>
      </c>
      <c r="E337" s="121">
        <f t="shared" si="9"/>
        <v>-0.70046012655010648</v>
      </c>
      <c r="F337" s="121">
        <f t="shared" si="10"/>
        <v>0.70046012655010648</v>
      </c>
      <c r="G337" s="121">
        <v>4.5935255191244098E-2</v>
      </c>
      <c r="H337" s="121">
        <f t="shared" si="7"/>
        <v>8.253459405800136E-3</v>
      </c>
    </row>
    <row r="338" spans="1:8" hidden="1" outlineLevel="1" x14ac:dyDescent="0.2">
      <c r="A338" s="130">
        <v>39</v>
      </c>
      <c r="B338" s="129">
        <v>8.0903977346864426</v>
      </c>
      <c r="C338" s="129">
        <v>9.6373611419418452</v>
      </c>
      <c r="D338" s="129">
        <f t="shared" si="8"/>
        <v>-1.5469634072554026</v>
      </c>
      <c r="E338" s="121">
        <f t="shared" si="9"/>
        <v>-0.48488416751390417</v>
      </c>
      <c r="F338" s="121">
        <f t="shared" si="10"/>
        <v>0.48488416751390417</v>
      </c>
      <c r="G338" s="121">
        <v>2.7418931829691559E-2</v>
      </c>
      <c r="H338" s="121">
        <f t="shared" si="7"/>
        <v>2.2717140364632432E-3</v>
      </c>
    </row>
    <row r="339" spans="1:8" hidden="1" outlineLevel="1" x14ac:dyDescent="0.2">
      <c r="A339" s="130">
        <v>40</v>
      </c>
      <c r="B339" s="129">
        <v>6.6975160973945673</v>
      </c>
      <c r="C339" s="129">
        <v>7.8518941331867893</v>
      </c>
      <c r="D339" s="129">
        <f t="shared" si="8"/>
        <v>-1.154378035792222</v>
      </c>
      <c r="E339" s="121">
        <f t="shared" si="9"/>
        <v>-0.36183120444621791</v>
      </c>
      <c r="F339" s="121">
        <f t="shared" si="10"/>
        <v>0.36183120444621791</v>
      </c>
      <c r="G339" s="121">
        <v>2.751458306306772E-2</v>
      </c>
      <c r="H339" s="121">
        <f t="shared" si="7"/>
        <v>1.269660247220973E-3</v>
      </c>
    </row>
    <row r="340" spans="1:8" hidden="1" outlineLevel="1" x14ac:dyDescent="0.2">
      <c r="A340" s="130">
        <v>41</v>
      </c>
      <c r="B340" s="129">
        <v>3.5961818133555128</v>
      </c>
      <c r="C340" s="129">
        <v>4.2944332765278901</v>
      </c>
      <c r="D340" s="129">
        <f t="shared" si="8"/>
        <v>-0.6982514631723773</v>
      </c>
      <c r="E340" s="121">
        <f t="shared" si="9"/>
        <v>-0.21886172474912707</v>
      </c>
      <c r="F340" s="121">
        <f t="shared" si="10"/>
        <v>0.21886172474912707</v>
      </c>
      <c r="G340" s="121">
        <v>4.2203876622586498E-2</v>
      </c>
      <c r="H340" s="121">
        <f t="shared" si="7"/>
        <v>7.3455543245050945E-4</v>
      </c>
    </row>
    <row r="341" spans="1:8" hidden="1" outlineLevel="1" x14ac:dyDescent="0.2">
      <c r="A341" s="130">
        <v>42</v>
      </c>
      <c r="B341" s="129">
        <v>4.5666477547702611</v>
      </c>
      <c r="C341" s="129">
        <v>5.1547412466394871</v>
      </c>
      <c r="D341" s="129">
        <f t="shared" si="8"/>
        <v>-0.58809349186922599</v>
      </c>
      <c r="E341" s="121">
        <f t="shared" si="9"/>
        <v>-0.18433352843896672</v>
      </c>
      <c r="F341" s="121">
        <f t="shared" si="10"/>
        <v>0.18433352843896672</v>
      </c>
      <c r="G341" s="121">
        <v>1.5775406571040727E-2</v>
      </c>
      <c r="H341" s="121">
        <f t="shared" si="7"/>
        <v>1.8445037947881232E-4</v>
      </c>
    </row>
    <row r="342" spans="1:8" hidden="1" outlineLevel="1" x14ac:dyDescent="0.2">
      <c r="A342" s="130">
        <v>43</v>
      </c>
      <c r="B342" s="129">
        <v>4.2973055477195112</v>
      </c>
      <c r="C342" s="129">
        <v>3.5229869806951633</v>
      </c>
      <c r="D342" s="129">
        <f t="shared" si="8"/>
        <v>0.77431856702434798</v>
      </c>
      <c r="E342" s="121">
        <f t="shared" si="9"/>
        <v>0.24270439236069977</v>
      </c>
      <c r="F342" s="121">
        <f t="shared" si="10"/>
        <v>0.24270439236069977</v>
      </c>
      <c r="G342" s="121">
        <v>3.6151482805048755E-2</v>
      </c>
      <c r="H342" s="121">
        <f t="shared" si="7"/>
        <v>7.6408656849159861E-4</v>
      </c>
    </row>
    <row r="343" spans="1:8" hidden="1" outlineLevel="1" x14ac:dyDescent="0.2">
      <c r="A343" s="130">
        <v>44</v>
      </c>
      <c r="B343" s="129">
        <v>3.553216316167136</v>
      </c>
      <c r="C343" s="129">
        <v>4.3955806832228861</v>
      </c>
      <c r="D343" s="129">
        <f t="shared" si="8"/>
        <v>-0.84236436705575013</v>
      </c>
      <c r="E343" s="121">
        <f t="shared" si="9"/>
        <v>-0.2640328419841993</v>
      </c>
      <c r="F343" s="121">
        <f t="shared" si="10"/>
        <v>0.2640328419841993</v>
      </c>
      <c r="G343" s="121">
        <v>3.3824239782926653E-2</v>
      </c>
      <c r="H343" s="121">
        <f t="shared" si="7"/>
        <v>8.4199675029496442E-4</v>
      </c>
    </row>
    <row r="344" spans="1:8" hidden="1" outlineLevel="1" x14ac:dyDescent="0.2">
      <c r="A344" s="130">
        <v>45</v>
      </c>
      <c r="B344" s="129">
        <v>14.861419475569958</v>
      </c>
      <c r="C344" s="129">
        <v>8.3823652669993116</v>
      </c>
      <c r="D344" s="129">
        <f t="shared" si="8"/>
        <v>6.4790542085706466</v>
      </c>
      <c r="E344" s="121">
        <f t="shared" si="9"/>
        <v>2.0308113246026904</v>
      </c>
      <c r="F344" s="121">
        <f t="shared" si="10"/>
        <v>2.0308113246026904</v>
      </c>
      <c r="G344" s="121">
        <v>1.8924771268276935E-2</v>
      </c>
      <c r="H344" s="121">
        <f t="shared" si="7"/>
        <v>2.7029867506427968E-2</v>
      </c>
    </row>
    <row r="345" spans="1:8" hidden="1" outlineLevel="1" x14ac:dyDescent="0.2">
      <c r="A345" s="130">
        <v>46</v>
      </c>
      <c r="B345" s="129">
        <v>16.751270540623491</v>
      </c>
      <c r="C345" s="129">
        <v>12.767789800677576</v>
      </c>
      <c r="D345" s="129">
        <f t="shared" si="8"/>
        <v>3.9834807399459145</v>
      </c>
      <c r="E345" s="121">
        <f t="shared" si="9"/>
        <v>1.2485923929016713</v>
      </c>
      <c r="F345" s="121">
        <f t="shared" si="10"/>
        <v>1.2485923929016713</v>
      </c>
      <c r="G345" s="121">
        <v>8.6282634373745198E-2</v>
      </c>
      <c r="H345" s="121">
        <f t="shared" si="7"/>
        <v>5.3705622288132158E-2</v>
      </c>
    </row>
    <row r="346" spans="1:8" hidden="1" outlineLevel="1" x14ac:dyDescent="0.2">
      <c r="A346" s="130">
        <v>47</v>
      </c>
      <c r="B346" s="129">
        <v>8.482147237151251</v>
      </c>
      <c r="C346" s="129">
        <v>6.3059671061325258</v>
      </c>
      <c r="D346" s="129">
        <f t="shared" si="8"/>
        <v>2.1761801310187252</v>
      </c>
      <c r="E346" s="121">
        <f t="shared" si="9"/>
        <v>0.6821074669512861</v>
      </c>
      <c r="F346" s="121">
        <f t="shared" si="10"/>
        <v>0.6821074669512861</v>
      </c>
      <c r="G346" s="121">
        <v>1.9972677844055042E-2</v>
      </c>
      <c r="H346" s="121">
        <f t="shared" si="7"/>
        <v>3.2251081490282519E-3</v>
      </c>
    </row>
    <row r="347" spans="1:8" hidden="1" outlineLevel="1" x14ac:dyDescent="0.2">
      <c r="A347" s="130">
        <v>48</v>
      </c>
      <c r="B347" s="129">
        <v>4.0279244294026775</v>
      </c>
      <c r="C347" s="129">
        <v>5.0099376612153046</v>
      </c>
      <c r="D347" s="129">
        <f t="shared" si="8"/>
        <v>-0.98201323181262712</v>
      </c>
      <c r="E347" s="121">
        <f t="shared" si="9"/>
        <v>-0.30780473937641772</v>
      </c>
      <c r="F347" s="121">
        <f t="shared" si="10"/>
        <v>0.30780473937641772</v>
      </c>
      <c r="G347" s="121">
        <v>3.2906053581235106E-2</v>
      </c>
      <c r="H347" s="121">
        <f t="shared" si="7"/>
        <v>1.1111375417835626E-3</v>
      </c>
    </row>
    <row r="348" spans="1:8" hidden="1" outlineLevel="1" x14ac:dyDescent="0.2">
      <c r="A348" s="130">
        <v>49</v>
      </c>
      <c r="B348" s="129">
        <v>9.1242249141037206</v>
      </c>
      <c r="C348" s="129">
        <v>11.371495527612534</v>
      </c>
      <c r="D348" s="129">
        <f t="shared" si="8"/>
        <v>-2.2472706135088139</v>
      </c>
      <c r="E348" s="121">
        <f t="shared" si="9"/>
        <v>-0.70439024963295649</v>
      </c>
      <c r="F348" s="121">
        <f t="shared" si="10"/>
        <v>0.70439024963295649</v>
      </c>
      <c r="G348" s="121">
        <v>5.3674759012288062E-2</v>
      </c>
      <c r="H348" s="121">
        <f t="shared" si="7"/>
        <v>9.9127618345587181E-3</v>
      </c>
    </row>
    <row r="349" spans="1:8" hidden="1" outlineLevel="1" x14ac:dyDescent="0.2">
      <c r="A349" s="130">
        <v>50</v>
      </c>
      <c r="B349" s="129">
        <v>15.777604713227186</v>
      </c>
      <c r="C349" s="129">
        <v>12.130417075118498</v>
      </c>
      <c r="D349" s="129">
        <f t="shared" si="8"/>
        <v>3.6471876381086883</v>
      </c>
      <c r="E349" s="121">
        <f t="shared" si="9"/>
        <v>1.1431838228215838</v>
      </c>
      <c r="F349" s="121">
        <f t="shared" si="10"/>
        <v>1.1431838228215838</v>
      </c>
      <c r="G349" s="121">
        <v>6.3866477768458163E-2</v>
      </c>
      <c r="H349" s="121">
        <f t="shared" si="7"/>
        <v>3.1747406769062063E-2</v>
      </c>
    </row>
    <row r="350" spans="1:8" hidden="1" outlineLevel="1" x14ac:dyDescent="0.2">
      <c r="A350" s="130">
        <v>51</v>
      </c>
      <c r="B350" s="129">
        <v>3.2369381488124351</v>
      </c>
      <c r="C350" s="129">
        <v>5.8025372426917619</v>
      </c>
      <c r="D350" s="129">
        <f t="shared" si="8"/>
        <v>-2.5655990938793267</v>
      </c>
      <c r="E350" s="121">
        <f t="shared" si="9"/>
        <v>-0.80416794280688353</v>
      </c>
      <c r="F350" s="121">
        <f t="shared" si="10"/>
        <v>0.80416794280688353</v>
      </c>
      <c r="G350" s="121">
        <v>3.235494669199121E-2</v>
      </c>
      <c r="H350" s="121">
        <f t="shared" si="7"/>
        <v>7.4487051805546571E-3</v>
      </c>
    </row>
    <row r="351" spans="1:8" hidden="1" outlineLevel="1" x14ac:dyDescent="0.2">
      <c r="A351" s="130">
        <v>52</v>
      </c>
      <c r="B351" s="129">
        <v>5.0692676563895098</v>
      </c>
      <c r="C351" s="129">
        <v>3.96689113304007</v>
      </c>
      <c r="D351" s="129">
        <f t="shared" si="8"/>
        <v>1.1023765233494398</v>
      </c>
      <c r="E351" s="121">
        <f t="shared" si="9"/>
        <v>0.3455317173659011</v>
      </c>
      <c r="F351" s="121">
        <f t="shared" si="10"/>
        <v>0.3455317173659011</v>
      </c>
      <c r="G351" s="121">
        <v>3.7771097036830771E-2</v>
      </c>
      <c r="H351" s="121">
        <f t="shared" si="7"/>
        <v>1.6235190380686282E-3</v>
      </c>
    </row>
    <row r="352" spans="1:8" hidden="1" outlineLevel="1" x14ac:dyDescent="0.2">
      <c r="A352" s="130">
        <v>53</v>
      </c>
      <c r="B352" s="129">
        <v>7.0573659717429269</v>
      </c>
      <c r="C352" s="129">
        <v>4.3265240275500085</v>
      </c>
      <c r="D352" s="129">
        <f t="shared" si="8"/>
        <v>2.7308419441929184</v>
      </c>
      <c r="E352" s="121">
        <f t="shared" si="9"/>
        <v>0.85596208450160183</v>
      </c>
      <c r="F352" s="121">
        <f t="shared" si="10"/>
        <v>0.85596208450160183</v>
      </c>
      <c r="G352" s="121">
        <v>2.7054873303061756E-2</v>
      </c>
      <c r="H352" s="121">
        <f t="shared" si="7"/>
        <v>6.9800190987603615E-3</v>
      </c>
    </row>
    <row r="353" spans="1:8" hidden="1" outlineLevel="1" x14ac:dyDescent="0.2">
      <c r="A353" s="130">
        <v>54</v>
      </c>
      <c r="B353" s="129">
        <v>5.2193951657931921</v>
      </c>
      <c r="C353" s="129">
        <v>4.5477948159816544</v>
      </c>
      <c r="D353" s="129">
        <f t="shared" si="8"/>
        <v>0.67160034981153771</v>
      </c>
      <c r="E353" s="121">
        <f t="shared" si="9"/>
        <v>0.21050813160356158</v>
      </c>
      <c r="F353" s="121">
        <f t="shared" si="10"/>
        <v>0.21050813160356158</v>
      </c>
      <c r="G353" s="121">
        <v>3.6191799027220466E-2</v>
      </c>
      <c r="H353" s="121">
        <f t="shared" si="7"/>
        <v>5.7550014238781741E-4</v>
      </c>
    </row>
    <row r="354" spans="1:8" hidden="1" outlineLevel="1" x14ac:dyDescent="0.2">
      <c r="A354" s="130">
        <v>55</v>
      </c>
      <c r="B354" s="129">
        <v>4.6597305248887695</v>
      </c>
      <c r="C354" s="129">
        <v>7.2910269292902248</v>
      </c>
      <c r="D354" s="129">
        <f t="shared" si="8"/>
        <v>-2.6312964044014553</v>
      </c>
      <c r="E354" s="121">
        <f t="shared" si="9"/>
        <v>-0.82476027587114287</v>
      </c>
      <c r="F354" s="121">
        <f t="shared" si="10"/>
        <v>0.82476027587114287</v>
      </c>
      <c r="G354" s="121">
        <v>2.0507189705583715E-2</v>
      </c>
      <c r="H354" s="121">
        <f t="shared" si="7"/>
        <v>4.8466076072760083E-3</v>
      </c>
    </row>
    <row r="355" spans="1:8" hidden="1" outlineLevel="1" x14ac:dyDescent="0.2">
      <c r="A355" s="130">
        <v>56</v>
      </c>
      <c r="B355" s="129">
        <v>5.4855305487078994</v>
      </c>
      <c r="C355" s="129">
        <v>5.8864918368673305</v>
      </c>
      <c r="D355" s="129">
        <f t="shared" si="8"/>
        <v>-0.40096128815943111</v>
      </c>
      <c r="E355" s="121">
        <f t="shared" si="9"/>
        <v>-0.12567833182261554</v>
      </c>
      <c r="F355" s="121">
        <f t="shared" si="10"/>
        <v>0.12567833182261554</v>
      </c>
      <c r="G355" s="121">
        <v>2.2073292374235401E-2</v>
      </c>
      <c r="H355" s="121">
        <f t="shared" si="7"/>
        <v>1.2152176313183628E-4</v>
      </c>
    </row>
    <row r="356" spans="1:8" hidden="1" outlineLevel="1" x14ac:dyDescent="0.2">
      <c r="A356" s="130">
        <v>57</v>
      </c>
      <c r="B356" s="129">
        <v>9.9139302995662302</v>
      </c>
      <c r="C356" s="129">
        <v>6.6392791968190812</v>
      </c>
      <c r="D356" s="129">
        <f t="shared" si="8"/>
        <v>3.274651102747149</v>
      </c>
      <c r="E356" s="121">
        <f t="shared" si="9"/>
        <v>1.0264150182266663</v>
      </c>
      <c r="F356" s="121">
        <f t="shared" si="10"/>
        <v>1.0264150182266663</v>
      </c>
      <c r="G356" s="121">
        <v>1.8062862254495445E-2</v>
      </c>
      <c r="H356" s="121">
        <f t="shared" si="7"/>
        <v>6.5787584315019762E-3</v>
      </c>
    </row>
    <row r="357" spans="1:8" hidden="1" outlineLevel="1" x14ac:dyDescent="0.2">
      <c r="A357" s="130">
        <v>58</v>
      </c>
      <c r="B357" s="129">
        <v>11.85648084293884</v>
      </c>
      <c r="C357" s="129">
        <v>8.2640549572185549</v>
      </c>
      <c r="D357" s="129">
        <f t="shared" si="8"/>
        <v>3.5924258857202851</v>
      </c>
      <c r="E357" s="121">
        <f t="shared" si="9"/>
        <v>1.1260191590719975</v>
      </c>
      <c r="F357" s="121">
        <f t="shared" si="10"/>
        <v>1.1260191590719975</v>
      </c>
      <c r="G357" s="121">
        <v>4.6528494452987498E-2</v>
      </c>
      <c r="H357" s="121">
        <f t="shared" si="7"/>
        <v>2.1630864061976326E-2</v>
      </c>
    </row>
    <row r="358" spans="1:8" hidden="1" outlineLevel="1" x14ac:dyDescent="0.2">
      <c r="A358" s="130">
        <v>59</v>
      </c>
      <c r="B358" s="129">
        <v>22.467830979838748</v>
      </c>
      <c r="C358" s="129">
        <v>15.124444982774406</v>
      </c>
      <c r="D358" s="129">
        <f t="shared" si="8"/>
        <v>7.3433859970643418</v>
      </c>
      <c r="E358" s="121">
        <f t="shared" si="9"/>
        <v>2.301729691355225</v>
      </c>
      <c r="F358" s="121">
        <f t="shared" si="10"/>
        <v>2.301729691355225</v>
      </c>
      <c r="G358" s="121">
        <v>9.1291610234669113E-2</v>
      </c>
      <c r="H358" s="121">
        <f t="shared" si="7"/>
        <v>0.19524016998810784</v>
      </c>
    </row>
    <row r="359" spans="1:8" hidden="1" outlineLevel="1" x14ac:dyDescent="0.2">
      <c r="A359" s="130">
        <v>60</v>
      </c>
      <c r="B359" s="129">
        <v>5.0521327571755377</v>
      </c>
      <c r="C359" s="129">
        <v>10.389229700605821</v>
      </c>
      <c r="D359" s="129">
        <f t="shared" si="8"/>
        <v>-5.3370969434302831</v>
      </c>
      <c r="E359" s="121">
        <f t="shared" si="9"/>
        <v>-1.6728733182820137</v>
      </c>
      <c r="F359" s="121">
        <f t="shared" si="10"/>
        <v>1.6728733182820137</v>
      </c>
      <c r="G359" s="121">
        <v>7.3313593642956365E-2</v>
      </c>
      <c r="H359" s="121">
        <f t="shared" si="7"/>
        <v>7.9638629440960812E-2</v>
      </c>
    </row>
    <row r="360" spans="1:8" hidden="1" outlineLevel="1" x14ac:dyDescent="0.2">
      <c r="A360" s="130">
        <v>61</v>
      </c>
      <c r="B360" s="129">
        <v>9.2367482147325468</v>
      </c>
      <c r="C360" s="129">
        <v>6.0419323953897655</v>
      </c>
      <c r="D360" s="129">
        <f t="shared" si="8"/>
        <v>3.1948158193427814</v>
      </c>
      <c r="E360" s="121">
        <f t="shared" si="9"/>
        <v>1.0013912427771592</v>
      </c>
      <c r="F360" s="121">
        <f t="shared" si="10"/>
        <v>1.0013912427771592</v>
      </c>
      <c r="G360" s="121">
        <v>2.5277404896976653E-2</v>
      </c>
      <c r="H360" s="121">
        <f t="shared" si="7"/>
        <v>8.8931730144966286E-3</v>
      </c>
    </row>
    <row r="361" spans="1:8" hidden="1" outlineLevel="1" x14ac:dyDescent="0.2">
      <c r="A361" s="130">
        <v>62</v>
      </c>
      <c r="B361" s="129">
        <v>14.554801675289482</v>
      </c>
      <c r="C361" s="129">
        <v>12.083301066462486</v>
      </c>
      <c r="D361" s="129">
        <f t="shared" si="8"/>
        <v>2.4715006088269966</v>
      </c>
      <c r="E361" s="121">
        <f t="shared" si="9"/>
        <v>0.77467347294746447</v>
      </c>
      <c r="F361" s="121">
        <f t="shared" si="10"/>
        <v>0.77467347294746447</v>
      </c>
      <c r="G361" s="121">
        <v>6.0570947264206504E-2</v>
      </c>
      <c r="H361" s="121">
        <f t="shared" si="7"/>
        <v>1.3729429972837798E-2</v>
      </c>
    </row>
    <row r="362" spans="1:8" hidden="1" outlineLevel="1" x14ac:dyDescent="0.2">
      <c r="A362" s="130">
        <v>63</v>
      </c>
      <c r="B362" s="129">
        <v>6.473576229902072</v>
      </c>
      <c r="C362" s="129">
        <v>7.411684060097774</v>
      </c>
      <c r="D362" s="129">
        <f t="shared" si="8"/>
        <v>-0.93810783019570199</v>
      </c>
      <c r="E362" s="121">
        <f t="shared" si="9"/>
        <v>-0.29404291798326854</v>
      </c>
      <c r="F362" s="121">
        <f t="shared" si="10"/>
        <v>0.29404291798326854</v>
      </c>
      <c r="G362" s="121">
        <v>4.0913709352858096E-2</v>
      </c>
      <c r="H362" s="121">
        <f t="shared" si="7"/>
        <v>1.2818986270994167E-3</v>
      </c>
    </row>
    <row r="363" spans="1:8" hidden="1" outlineLevel="1" x14ac:dyDescent="0.2">
      <c r="A363" s="130">
        <v>64</v>
      </c>
      <c r="B363" s="129">
        <v>5.291464596351231</v>
      </c>
      <c r="C363" s="129">
        <v>7.7852759852239775</v>
      </c>
      <c r="D363" s="129">
        <f t="shared" si="8"/>
        <v>-2.4938113888727464</v>
      </c>
      <c r="E363" s="121">
        <f t="shared" si="9"/>
        <v>-0.7816666209161437</v>
      </c>
      <c r="F363" s="121">
        <f t="shared" si="10"/>
        <v>0.7816666209161437</v>
      </c>
      <c r="G363" s="121">
        <v>3.6950169283668649E-2</v>
      </c>
      <c r="H363" s="121">
        <f t="shared" si="7"/>
        <v>8.1141081702346962E-3</v>
      </c>
    </row>
    <row r="364" spans="1:8" hidden="1" outlineLevel="1" x14ac:dyDescent="0.2">
      <c r="A364" s="130">
        <v>65</v>
      </c>
      <c r="B364" s="129">
        <v>3.1700619223842232</v>
      </c>
      <c r="C364" s="129">
        <v>5.6876426771705946</v>
      </c>
      <c r="D364" s="129">
        <f t="shared" ref="D364:D395" si="11">B364 - C364</f>
        <v>-2.5175807547863713</v>
      </c>
      <c r="E364" s="121">
        <f t="shared" ref="E364:E395" si="12">D364 /3.19037723006504</f>
        <v>-0.78911695177032315</v>
      </c>
      <c r="F364" s="121">
        <f t="shared" ref="F364:F395" si="13">ABS(E364)</f>
        <v>0.78911695177032315</v>
      </c>
      <c r="G364" s="121">
        <v>5.6258753190639457E-2</v>
      </c>
      <c r="H364" s="121">
        <f t="shared" si="7"/>
        <v>1.3111298989962066E-2</v>
      </c>
    </row>
    <row r="365" spans="1:8" hidden="1" outlineLevel="1" x14ac:dyDescent="0.2">
      <c r="A365" s="130">
        <v>66</v>
      </c>
      <c r="B365" s="129">
        <v>13.117476745709421</v>
      </c>
      <c r="C365" s="129">
        <v>9.7679368682832042</v>
      </c>
      <c r="D365" s="129">
        <f t="shared" si="11"/>
        <v>3.3495398774262171</v>
      </c>
      <c r="E365" s="121">
        <f t="shared" si="12"/>
        <v>1.0498883473281095</v>
      </c>
      <c r="F365" s="121">
        <f t="shared" si="13"/>
        <v>1.0498883473281095</v>
      </c>
      <c r="G365" s="121">
        <v>4.0682500188035285E-2</v>
      </c>
      <c r="H365" s="121">
        <f t="shared" ref="H365:H420" si="14">(F365^2/3)*(G365/(1-G365)^2)</f>
        <v>1.6242313084222429E-2</v>
      </c>
    </row>
    <row r="366" spans="1:8" hidden="1" outlineLevel="1" x14ac:dyDescent="0.2">
      <c r="A366" s="130">
        <v>67</v>
      </c>
      <c r="B366" s="129">
        <v>10.673920095443743</v>
      </c>
      <c r="C366" s="129">
        <v>7.7203731300206702</v>
      </c>
      <c r="D366" s="129">
        <f t="shared" si="11"/>
        <v>2.9535469654230724</v>
      </c>
      <c r="E366" s="121">
        <f t="shared" si="12"/>
        <v>0.92576731603706319</v>
      </c>
      <c r="F366" s="121">
        <f t="shared" si="13"/>
        <v>0.92576731603706319</v>
      </c>
      <c r="G366" s="121">
        <v>4.1524732966176439E-2</v>
      </c>
      <c r="H366" s="121">
        <f t="shared" si="14"/>
        <v>1.2913009201803837E-2</v>
      </c>
    </row>
    <row r="367" spans="1:8" hidden="1" outlineLevel="1" x14ac:dyDescent="0.2">
      <c r="A367" s="130">
        <v>68</v>
      </c>
      <c r="B367" s="129">
        <v>7.2006525678528055</v>
      </c>
      <c r="C367" s="129">
        <v>7.4655044931466419</v>
      </c>
      <c r="D367" s="129">
        <f t="shared" si="11"/>
        <v>-0.26485192529383639</v>
      </c>
      <c r="E367" s="121">
        <f t="shared" si="12"/>
        <v>-8.3015864957272478E-2</v>
      </c>
      <c r="F367" s="121">
        <f t="shared" si="13"/>
        <v>8.3015864957272478E-2</v>
      </c>
      <c r="G367" s="121">
        <v>2.7004201107705593E-2</v>
      </c>
      <c r="H367" s="121">
        <f t="shared" si="14"/>
        <v>6.5525499944065551E-5</v>
      </c>
    </row>
    <row r="368" spans="1:8" hidden="1" outlineLevel="1" x14ac:dyDescent="0.2">
      <c r="A368" s="130">
        <v>69</v>
      </c>
      <c r="B368" s="129">
        <v>5.5497190152101465</v>
      </c>
      <c r="C368" s="129">
        <v>6.0326573051501464</v>
      </c>
      <c r="D368" s="129">
        <f t="shared" si="11"/>
        <v>-0.48293828993999988</v>
      </c>
      <c r="E368" s="121">
        <f t="shared" si="12"/>
        <v>-0.15137341295849036</v>
      </c>
      <c r="F368" s="121">
        <f t="shared" si="13"/>
        <v>0.15137341295849036</v>
      </c>
      <c r="G368" s="121">
        <v>3.1668859051453467E-2</v>
      </c>
      <c r="H368" s="121">
        <f t="shared" si="14"/>
        <v>2.5796606010237532E-4</v>
      </c>
    </row>
    <row r="369" spans="1:8" hidden="1" outlineLevel="1" x14ac:dyDescent="0.2">
      <c r="A369" s="130">
        <v>70</v>
      </c>
      <c r="B369" s="129">
        <v>9.1623513917404615</v>
      </c>
      <c r="C369" s="129">
        <v>6.106971286659217</v>
      </c>
      <c r="D369" s="129">
        <f t="shared" si="11"/>
        <v>3.0553801050812446</v>
      </c>
      <c r="E369" s="121">
        <f t="shared" si="12"/>
        <v>0.95768615582144079</v>
      </c>
      <c r="F369" s="121">
        <f t="shared" si="13"/>
        <v>0.95768615582144079</v>
      </c>
      <c r="G369" s="121">
        <v>2.001185404307626E-2</v>
      </c>
      <c r="H369" s="121">
        <f t="shared" si="14"/>
        <v>6.3704607725210633E-3</v>
      </c>
    </row>
    <row r="370" spans="1:8" hidden="1" outlineLevel="1" x14ac:dyDescent="0.2">
      <c r="A370" s="130">
        <v>71</v>
      </c>
      <c r="B370" s="129">
        <v>9.5690336011449766</v>
      </c>
      <c r="C370" s="129">
        <v>6.9510709402727633</v>
      </c>
      <c r="D370" s="129">
        <f t="shared" si="11"/>
        <v>2.6179626608722133</v>
      </c>
      <c r="E370" s="121">
        <f t="shared" si="12"/>
        <v>0.82058091319152326</v>
      </c>
      <c r="F370" s="121">
        <f t="shared" si="13"/>
        <v>0.82058091319152326</v>
      </c>
      <c r="G370" s="121">
        <v>3.4823215359380932E-2</v>
      </c>
      <c r="H370" s="121">
        <f t="shared" si="14"/>
        <v>8.3902847732395067E-3</v>
      </c>
    </row>
    <row r="371" spans="1:8" hidden="1" outlineLevel="1" x14ac:dyDescent="0.2">
      <c r="A371" s="130">
        <v>72</v>
      </c>
      <c r="B371" s="129">
        <v>12.179941347200387</v>
      </c>
      <c r="C371" s="129">
        <v>7.2021463810654458</v>
      </c>
      <c r="D371" s="129">
        <f t="shared" si="11"/>
        <v>4.9777949661349412</v>
      </c>
      <c r="E371" s="121">
        <f t="shared" si="12"/>
        <v>1.5602527874214618</v>
      </c>
      <c r="F371" s="121">
        <f t="shared" si="13"/>
        <v>1.5602527874214618</v>
      </c>
      <c r="G371" s="121">
        <v>1.9927126122886503E-2</v>
      </c>
      <c r="H371" s="121">
        <f t="shared" si="14"/>
        <v>1.6834360024033216E-2</v>
      </c>
    </row>
    <row r="372" spans="1:8" hidden="1" outlineLevel="1" x14ac:dyDescent="0.2">
      <c r="A372" s="130">
        <v>73</v>
      </c>
      <c r="B372" s="129">
        <v>6.7534491374941066</v>
      </c>
      <c r="C372" s="129">
        <v>7.0404488999349137</v>
      </c>
      <c r="D372" s="129">
        <f t="shared" si="11"/>
        <v>-0.28699976244080716</v>
      </c>
      <c r="E372" s="121">
        <f t="shared" si="12"/>
        <v>-8.9957939686949276E-2</v>
      </c>
      <c r="F372" s="121">
        <f t="shared" si="13"/>
        <v>8.9957939686949276E-2</v>
      </c>
      <c r="G372" s="121">
        <v>2.4220837738922904E-2</v>
      </c>
      <c r="H372" s="121">
        <f t="shared" si="14"/>
        <v>6.8618911862183038E-5</v>
      </c>
    </row>
    <row r="373" spans="1:8" hidden="1" outlineLevel="1" x14ac:dyDescent="0.2">
      <c r="A373" s="130">
        <v>74</v>
      </c>
      <c r="B373" s="129">
        <v>9.0514543449026164</v>
      </c>
      <c r="C373" s="129">
        <v>9.5119432343379628</v>
      </c>
      <c r="D373" s="129">
        <f t="shared" si="11"/>
        <v>-0.46048888943534649</v>
      </c>
      <c r="E373" s="121">
        <f t="shared" si="12"/>
        <v>-0.14433681543858023</v>
      </c>
      <c r="F373" s="121">
        <f t="shared" si="13"/>
        <v>0.14433681543858023</v>
      </c>
      <c r="G373" s="121">
        <v>7.143994611442471E-2</v>
      </c>
      <c r="H373" s="121">
        <f t="shared" si="14"/>
        <v>5.753791342289719E-4</v>
      </c>
    </row>
    <row r="374" spans="1:8" hidden="1" outlineLevel="1" x14ac:dyDescent="0.2">
      <c r="A374" s="130">
        <v>75</v>
      </c>
      <c r="B374" s="129">
        <v>9.679609598549451</v>
      </c>
      <c r="C374" s="129">
        <v>10.173077966305613</v>
      </c>
      <c r="D374" s="129">
        <f t="shared" si="11"/>
        <v>-0.49346836775616154</v>
      </c>
      <c r="E374" s="121">
        <f t="shared" si="12"/>
        <v>-0.15467398748520453</v>
      </c>
      <c r="F374" s="121">
        <f t="shared" si="13"/>
        <v>0.15467398748520453</v>
      </c>
      <c r="G374" s="121">
        <v>3.8054066370463692E-2</v>
      </c>
      <c r="H374" s="121">
        <f t="shared" si="14"/>
        <v>3.2795409181193857E-4</v>
      </c>
    </row>
    <row r="375" spans="1:8" hidden="1" outlineLevel="1" x14ac:dyDescent="0.2">
      <c r="A375" s="130">
        <v>76</v>
      </c>
      <c r="B375" s="129">
        <v>3.9945480509117797</v>
      </c>
      <c r="C375" s="129">
        <v>5.185691491011009</v>
      </c>
      <c r="D375" s="129">
        <f t="shared" si="11"/>
        <v>-1.1911434400992293</v>
      </c>
      <c r="E375" s="121">
        <f t="shared" si="12"/>
        <v>-0.37335504681838089</v>
      </c>
      <c r="F375" s="121">
        <f t="shared" si="13"/>
        <v>0.37335504681838089</v>
      </c>
      <c r="G375" s="121">
        <v>0.15443869938649768</v>
      </c>
      <c r="H375" s="121">
        <f t="shared" si="14"/>
        <v>1.0036649018788471E-2</v>
      </c>
    </row>
    <row r="376" spans="1:8" hidden="1" outlineLevel="1" x14ac:dyDescent="0.2">
      <c r="A376" s="130">
        <v>77</v>
      </c>
      <c r="B376" s="129">
        <v>6.7505558121124158</v>
      </c>
      <c r="C376" s="129">
        <v>8.53931973791261</v>
      </c>
      <c r="D376" s="129">
        <f t="shared" si="11"/>
        <v>-1.7887639258001942</v>
      </c>
      <c r="E376" s="121">
        <f t="shared" si="12"/>
        <v>-0.56067474057408806</v>
      </c>
      <c r="F376" s="121">
        <f t="shared" si="13"/>
        <v>0.56067474057408806</v>
      </c>
      <c r="G376" s="121">
        <v>3.8259262998643476E-2</v>
      </c>
      <c r="H376" s="121">
        <f t="shared" si="14"/>
        <v>4.3343232994945274E-3</v>
      </c>
    </row>
    <row r="377" spans="1:8" hidden="1" outlineLevel="1" x14ac:dyDescent="0.2">
      <c r="A377" s="130">
        <v>78</v>
      </c>
      <c r="B377" s="129">
        <v>10.876286242974013</v>
      </c>
      <c r="C377" s="129">
        <v>6.3874905117459067</v>
      </c>
      <c r="D377" s="129">
        <f t="shared" si="11"/>
        <v>4.4887957312281062</v>
      </c>
      <c r="E377" s="121">
        <f t="shared" si="12"/>
        <v>1.4069796163686248</v>
      </c>
      <c r="F377" s="121">
        <f t="shared" si="13"/>
        <v>1.4069796163686248</v>
      </c>
      <c r="G377" s="121">
        <v>1.5406072203250028E-2</v>
      </c>
      <c r="H377" s="121">
        <f t="shared" si="14"/>
        <v>1.0486534243452425E-2</v>
      </c>
    </row>
    <row r="378" spans="1:8" hidden="1" outlineLevel="1" x14ac:dyDescent="0.2">
      <c r="A378" s="130">
        <v>79</v>
      </c>
      <c r="B378" s="129">
        <v>4.4908074310281174</v>
      </c>
      <c r="C378" s="129">
        <v>6.1763452334482336</v>
      </c>
      <c r="D378" s="129">
        <f t="shared" si="11"/>
        <v>-1.6855378024201162</v>
      </c>
      <c r="E378" s="121">
        <f t="shared" si="12"/>
        <v>-0.52831928040865384</v>
      </c>
      <c r="F378" s="121">
        <f t="shared" si="13"/>
        <v>0.52831928040865384</v>
      </c>
      <c r="G378" s="121">
        <v>1.7856357801039717E-2</v>
      </c>
      <c r="H378" s="121">
        <f t="shared" si="14"/>
        <v>1.7223227007197649E-3</v>
      </c>
    </row>
    <row r="379" spans="1:8" hidden="1" outlineLevel="1" x14ac:dyDescent="0.2">
      <c r="A379" s="130">
        <v>80</v>
      </c>
      <c r="B379" s="129">
        <v>8.8287788008931152</v>
      </c>
      <c r="C379" s="129">
        <v>6.1115010264315819</v>
      </c>
      <c r="D379" s="129">
        <f t="shared" si="11"/>
        <v>2.7172777744615333</v>
      </c>
      <c r="E379" s="121">
        <f t="shared" si="12"/>
        <v>0.85171049644375063</v>
      </c>
      <c r="F379" s="121">
        <f t="shared" si="13"/>
        <v>0.85171049644375063</v>
      </c>
      <c r="G379" s="121">
        <v>9.7993253042292339E-2</v>
      </c>
      <c r="H379" s="121">
        <f t="shared" si="14"/>
        <v>2.9123217066798868E-2</v>
      </c>
    </row>
    <row r="380" spans="1:8" hidden="1" outlineLevel="1" x14ac:dyDescent="0.2">
      <c r="A380" s="130">
        <v>81</v>
      </c>
      <c r="B380" s="129">
        <v>4.7603930115540498</v>
      </c>
      <c r="C380" s="129">
        <v>6.2115254061078531</v>
      </c>
      <c r="D380" s="129">
        <f t="shared" si="11"/>
        <v>-1.4511323945538033</v>
      </c>
      <c r="E380" s="121">
        <f t="shared" si="12"/>
        <v>-0.45484664975627975</v>
      </c>
      <c r="F380" s="121">
        <f t="shared" si="13"/>
        <v>0.45484664975627975</v>
      </c>
      <c r="G380" s="121">
        <v>6.4545535639350365E-2</v>
      </c>
      <c r="H380" s="121">
        <f t="shared" si="14"/>
        <v>5.0866241746760927E-3</v>
      </c>
    </row>
    <row r="381" spans="1:8" hidden="1" outlineLevel="1" x14ac:dyDescent="0.2">
      <c r="A381" s="130">
        <v>82</v>
      </c>
      <c r="B381" s="129">
        <v>11.848405086788029</v>
      </c>
      <c r="C381" s="129">
        <v>10.552010578437024</v>
      </c>
      <c r="D381" s="129">
        <f t="shared" si="11"/>
        <v>1.2963945083510051</v>
      </c>
      <c r="E381" s="121">
        <f t="shared" si="12"/>
        <v>0.40634521088422398</v>
      </c>
      <c r="F381" s="121">
        <f t="shared" si="13"/>
        <v>0.40634521088422398</v>
      </c>
      <c r="G381" s="121">
        <v>4.0573956711621402E-2</v>
      </c>
      <c r="H381" s="121">
        <f t="shared" si="14"/>
        <v>2.4260144977802573E-3</v>
      </c>
    </row>
    <row r="382" spans="1:8" hidden="1" outlineLevel="1" x14ac:dyDescent="0.2">
      <c r="A382" s="130">
        <v>83</v>
      </c>
      <c r="B382" s="129">
        <v>6.8716627546177129</v>
      </c>
      <c r="C382" s="129">
        <v>9.6392814827481281</v>
      </c>
      <c r="D382" s="129">
        <f t="shared" si="11"/>
        <v>-2.7676187281304152</v>
      </c>
      <c r="E382" s="121">
        <f t="shared" si="12"/>
        <v>-0.86748949373425466</v>
      </c>
      <c r="F382" s="121">
        <f t="shared" si="13"/>
        <v>0.86748949373425466</v>
      </c>
      <c r="G382" s="121">
        <v>2.0788737308907252E-2</v>
      </c>
      <c r="H382" s="121">
        <f t="shared" si="14"/>
        <v>5.4385422171398263E-3</v>
      </c>
    </row>
    <row r="383" spans="1:8" hidden="1" outlineLevel="1" x14ac:dyDescent="0.2">
      <c r="A383" s="130">
        <v>84</v>
      </c>
      <c r="B383" s="129">
        <v>8.9161560112089067</v>
      </c>
      <c r="C383" s="129">
        <v>9.6252845418971695</v>
      </c>
      <c r="D383" s="129">
        <f t="shared" si="11"/>
        <v>-0.70912853068826287</v>
      </c>
      <c r="E383" s="121">
        <f t="shared" si="12"/>
        <v>-0.22227106061492494</v>
      </c>
      <c r="F383" s="121">
        <f t="shared" si="13"/>
        <v>0.22227106061492494</v>
      </c>
      <c r="G383" s="121">
        <v>4.4626710286752663E-2</v>
      </c>
      <c r="H383" s="121">
        <f t="shared" si="14"/>
        <v>8.0518054382027284E-4</v>
      </c>
    </row>
    <row r="384" spans="1:8" hidden="1" outlineLevel="1" x14ac:dyDescent="0.2">
      <c r="A384" s="130">
        <v>85</v>
      </c>
      <c r="B384" s="129">
        <v>6.524921793063541</v>
      </c>
      <c r="C384" s="129">
        <v>7.5121158063975546</v>
      </c>
      <c r="D384" s="129">
        <f t="shared" si="11"/>
        <v>-0.98719401333401358</v>
      </c>
      <c r="E384" s="121">
        <f t="shared" si="12"/>
        <v>-0.30942861678895833</v>
      </c>
      <c r="F384" s="121">
        <f t="shared" si="13"/>
        <v>0.30942861678895833</v>
      </c>
      <c r="G384" s="121">
        <v>1.8095260028870519E-2</v>
      </c>
      <c r="H384" s="121">
        <f t="shared" si="14"/>
        <v>5.9899860702507734E-4</v>
      </c>
    </row>
    <row r="385" spans="1:8" hidden="1" outlineLevel="1" x14ac:dyDescent="0.2">
      <c r="A385" s="130">
        <v>86</v>
      </c>
      <c r="B385" s="129">
        <v>6.8152068050041343</v>
      </c>
      <c r="C385" s="129">
        <v>5.9807007935395404</v>
      </c>
      <c r="D385" s="129">
        <f t="shared" si="11"/>
        <v>0.83450601146459391</v>
      </c>
      <c r="E385" s="121">
        <f t="shared" si="12"/>
        <v>0.26156969890597587</v>
      </c>
      <c r="F385" s="121">
        <f t="shared" si="13"/>
        <v>0.26156969890597587</v>
      </c>
      <c r="G385" s="121">
        <v>2.7621069033007577E-2</v>
      </c>
      <c r="H385" s="121">
        <f t="shared" si="14"/>
        <v>6.6622820250845168E-4</v>
      </c>
    </row>
    <row r="386" spans="1:8" hidden="1" outlineLevel="1" x14ac:dyDescent="0.2">
      <c r="A386" s="130">
        <v>87</v>
      </c>
      <c r="B386" s="129">
        <v>3.4921278591528968</v>
      </c>
      <c r="C386" s="129">
        <v>4.2467283583785811</v>
      </c>
      <c r="D386" s="129">
        <f t="shared" si="11"/>
        <v>-0.75460049922568428</v>
      </c>
      <c r="E386" s="121">
        <f t="shared" si="12"/>
        <v>-0.23652391075092419</v>
      </c>
      <c r="F386" s="121">
        <f t="shared" si="13"/>
        <v>0.23652391075092419</v>
      </c>
      <c r="G386" s="121">
        <v>3.7722723194589462E-2</v>
      </c>
      <c r="H386" s="121">
        <f t="shared" si="14"/>
        <v>7.5968127768358002E-4</v>
      </c>
    </row>
    <row r="387" spans="1:8" hidden="1" outlineLevel="1" x14ac:dyDescent="0.2">
      <c r="A387" s="130">
        <v>88</v>
      </c>
      <c r="B387" s="129">
        <v>4.4463076619771114</v>
      </c>
      <c r="C387" s="129">
        <v>9.2419636009226487</v>
      </c>
      <c r="D387" s="129">
        <f t="shared" si="11"/>
        <v>-4.7956559389455373</v>
      </c>
      <c r="E387" s="121">
        <f t="shared" si="12"/>
        <v>-1.5031626648262442</v>
      </c>
      <c r="F387" s="121">
        <f t="shared" si="13"/>
        <v>1.5031626648262442</v>
      </c>
      <c r="G387" s="121">
        <v>5.2899108736659428E-2</v>
      </c>
      <c r="H387" s="121">
        <f t="shared" si="14"/>
        <v>4.4416728777527448E-2</v>
      </c>
    </row>
    <row r="388" spans="1:8" hidden="1" outlineLevel="1" x14ac:dyDescent="0.2">
      <c r="A388" s="130">
        <v>89</v>
      </c>
      <c r="B388" s="129">
        <v>6.0297203138158766</v>
      </c>
      <c r="C388" s="129">
        <v>8.1985089098919381</v>
      </c>
      <c r="D388" s="129">
        <f t="shared" si="11"/>
        <v>-2.1687885960760616</v>
      </c>
      <c r="E388" s="121">
        <f t="shared" si="12"/>
        <v>-0.67979064533125688</v>
      </c>
      <c r="F388" s="121">
        <f t="shared" si="13"/>
        <v>0.67979064533125688</v>
      </c>
      <c r="G388" s="121">
        <v>4.2828675455964089E-2</v>
      </c>
      <c r="H388" s="121">
        <f t="shared" si="14"/>
        <v>7.2008605051931676E-3</v>
      </c>
    </row>
    <row r="389" spans="1:8" hidden="1" outlineLevel="1" x14ac:dyDescent="0.2">
      <c r="A389" s="130">
        <v>90</v>
      </c>
      <c r="B389" s="129">
        <v>10.497366882585414</v>
      </c>
      <c r="C389" s="129">
        <v>8.9787378150753518</v>
      </c>
      <c r="D389" s="129">
        <f t="shared" si="11"/>
        <v>1.5186290675100622</v>
      </c>
      <c r="E389" s="121">
        <f t="shared" si="12"/>
        <v>0.4760029795846753</v>
      </c>
      <c r="F389" s="121">
        <f t="shared" si="13"/>
        <v>0.4760029795846753</v>
      </c>
      <c r="G389" s="121">
        <v>3.831305349087203E-2</v>
      </c>
      <c r="H389" s="121">
        <f t="shared" si="14"/>
        <v>3.1287971788979047E-3</v>
      </c>
    </row>
    <row r="390" spans="1:8" hidden="1" outlineLevel="1" x14ac:dyDescent="0.2">
      <c r="A390" s="130">
        <v>91</v>
      </c>
      <c r="B390" s="129">
        <v>5.6924428545236712</v>
      </c>
      <c r="C390" s="129">
        <v>5.493406175183515</v>
      </c>
      <c r="D390" s="129">
        <f t="shared" si="11"/>
        <v>0.19903667934015612</v>
      </c>
      <c r="E390" s="121">
        <f t="shared" si="12"/>
        <v>6.2386565909667832E-2</v>
      </c>
      <c r="F390" s="121">
        <f t="shared" si="13"/>
        <v>6.2386565909667832E-2</v>
      </c>
      <c r="G390" s="121">
        <v>2.0966234536726452E-2</v>
      </c>
      <c r="H390" s="121">
        <f t="shared" si="14"/>
        <v>2.837827580520227E-5</v>
      </c>
    </row>
    <row r="391" spans="1:8" hidden="1" outlineLevel="1" x14ac:dyDescent="0.2">
      <c r="A391" s="130">
        <v>92</v>
      </c>
      <c r="B391" s="129">
        <v>4.6560804107299809</v>
      </c>
      <c r="C391" s="129">
        <v>6.7757263726868784</v>
      </c>
      <c r="D391" s="129">
        <f t="shared" si="11"/>
        <v>-2.1196459619568975</v>
      </c>
      <c r="E391" s="121">
        <f t="shared" si="12"/>
        <v>-0.66438725238572671</v>
      </c>
      <c r="F391" s="121">
        <f t="shared" si="13"/>
        <v>0.66438725238572671</v>
      </c>
      <c r="G391" s="121">
        <v>1.5827189517997692E-2</v>
      </c>
      <c r="H391" s="121">
        <f t="shared" si="14"/>
        <v>2.4042653898068418E-3</v>
      </c>
    </row>
    <row r="392" spans="1:8" hidden="1" outlineLevel="1" x14ac:dyDescent="0.2">
      <c r="A392" s="130">
        <v>93</v>
      </c>
      <c r="B392" s="129">
        <v>5.194544536837423</v>
      </c>
      <c r="C392" s="129">
        <v>6.2429985763627656</v>
      </c>
      <c r="D392" s="129">
        <f t="shared" si="11"/>
        <v>-1.0484540395253426</v>
      </c>
      <c r="E392" s="121">
        <f t="shared" si="12"/>
        <v>-0.32863011610196591</v>
      </c>
      <c r="F392" s="121">
        <f t="shared" si="13"/>
        <v>0.32863011610196591</v>
      </c>
      <c r="G392" s="121">
        <v>1.2775897176513602E-2</v>
      </c>
      <c r="H392" s="121">
        <f t="shared" si="14"/>
        <v>4.7190369035376094E-4</v>
      </c>
    </row>
    <row r="393" spans="1:8" hidden="1" outlineLevel="1" x14ac:dyDescent="0.2">
      <c r="A393" s="130">
        <v>94</v>
      </c>
      <c r="B393" s="129">
        <v>6.5848614235065375</v>
      </c>
      <c r="C393" s="129">
        <v>6.6196359101992748</v>
      </c>
      <c r="D393" s="129">
        <f t="shared" si="11"/>
        <v>-3.4774486692737305E-2</v>
      </c>
      <c r="E393" s="121">
        <f t="shared" si="12"/>
        <v>-1.0899804062364243E-2</v>
      </c>
      <c r="F393" s="121">
        <f t="shared" si="13"/>
        <v>1.0899804062364243E-2</v>
      </c>
      <c r="G393" s="121">
        <v>3.8368421292459494E-2</v>
      </c>
      <c r="H393" s="121">
        <f t="shared" si="14"/>
        <v>1.6431326458079025E-6</v>
      </c>
    </row>
    <row r="394" spans="1:8" hidden="1" outlineLevel="1" x14ac:dyDescent="0.2">
      <c r="A394" s="130">
        <v>95</v>
      </c>
      <c r="B394" s="129">
        <v>10.66609874313516</v>
      </c>
      <c r="C394" s="129">
        <v>10.31427168432424</v>
      </c>
      <c r="D394" s="129">
        <f t="shared" si="11"/>
        <v>0.35182705881092069</v>
      </c>
      <c r="E394" s="121">
        <f t="shared" si="12"/>
        <v>0.11027757328989846</v>
      </c>
      <c r="F394" s="121">
        <f t="shared" si="13"/>
        <v>0.11027757328989846</v>
      </c>
      <c r="G394" s="121">
        <v>0.35171171664599993</v>
      </c>
      <c r="H394" s="121">
        <f t="shared" si="14"/>
        <v>3.3923733108705036E-3</v>
      </c>
    </row>
    <row r="395" spans="1:8" hidden="1" outlineLevel="1" x14ac:dyDescent="0.2">
      <c r="A395" s="130">
        <v>96</v>
      </c>
      <c r="B395" s="129">
        <v>2.2672898692591894</v>
      </c>
      <c r="C395" s="129">
        <v>4.9154995395566194</v>
      </c>
      <c r="D395" s="129">
        <f t="shared" si="11"/>
        <v>-2.64820967029743</v>
      </c>
      <c r="E395" s="121">
        <f t="shared" si="12"/>
        <v>-0.83006161319783578</v>
      </c>
      <c r="F395" s="121">
        <f t="shared" si="13"/>
        <v>0.83006161319783578</v>
      </c>
      <c r="G395" s="121">
        <v>3.3858549095234454E-2</v>
      </c>
      <c r="H395" s="121">
        <f t="shared" si="14"/>
        <v>8.3307925242038366E-3</v>
      </c>
    </row>
    <row r="396" spans="1:8" hidden="1" outlineLevel="1" x14ac:dyDescent="0.2">
      <c r="A396" s="130">
        <v>97</v>
      </c>
      <c r="B396" s="129">
        <v>4.3861318210659901</v>
      </c>
      <c r="C396" s="129">
        <v>4.3135285963938701</v>
      </c>
      <c r="D396" s="129">
        <f t="shared" ref="D396:D420" si="15">B396 - C396</f>
        <v>7.2603224672119993E-2</v>
      </c>
      <c r="E396" s="121">
        <f t="shared" ref="E396:E420" si="16">D396 /3.19037723006504</f>
        <v>2.2756940460811864E-2</v>
      </c>
      <c r="F396" s="121">
        <f t="shared" ref="F396:F420" si="17">ABS(E396)</f>
        <v>2.2756940460811864E-2</v>
      </c>
      <c r="G396" s="121">
        <v>3.8792416023173869E-2</v>
      </c>
      <c r="H396" s="121">
        <f t="shared" si="14"/>
        <v>7.2480126552442281E-6</v>
      </c>
    </row>
    <row r="397" spans="1:8" hidden="1" outlineLevel="1" x14ac:dyDescent="0.2">
      <c r="A397" s="130">
        <v>98</v>
      </c>
      <c r="B397" s="129">
        <v>4.7822922843776761</v>
      </c>
      <c r="C397" s="129">
        <v>6.9687149428118431</v>
      </c>
      <c r="D397" s="129">
        <f t="shared" si="15"/>
        <v>-2.1864226584341671</v>
      </c>
      <c r="E397" s="121">
        <f t="shared" si="16"/>
        <v>-0.68531791094484273</v>
      </c>
      <c r="F397" s="121">
        <f t="shared" si="17"/>
        <v>0.68531791094484273</v>
      </c>
      <c r="G397" s="121">
        <v>1.1516397819075454E-2</v>
      </c>
      <c r="H397" s="121">
        <f t="shared" si="14"/>
        <v>1.8451880362249993E-3</v>
      </c>
    </row>
    <row r="398" spans="1:8" hidden="1" outlineLevel="1" x14ac:dyDescent="0.2">
      <c r="A398" s="130">
        <v>99</v>
      </c>
      <c r="B398" s="129">
        <v>5.4709495393238363</v>
      </c>
      <c r="C398" s="129">
        <v>8.7745913019547892</v>
      </c>
      <c r="D398" s="129">
        <f t="shared" si="15"/>
        <v>-3.3036417626309529</v>
      </c>
      <c r="E398" s="121">
        <f t="shared" si="16"/>
        <v>-1.0355019248189667</v>
      </c>
      <c r="F398" s="121">
        <f t="shared" si="17"/>
        <v>1.0355019248189667</v>
      </c>
      <c r="G398" s="121">
        <v>1.8249652829658094E-2</v>
      </c>
      <c r="H398" s="121">
        <f t="shared" si="14"/>
        <v>6.7675745160359043E-3</v>
      </c>
    </row>
    <row r="399" spans="1:8" hidden="1" outlineLevel="1" x14ac:dyDescent="0.2">
      <c r="A399" s="130">
        <v>100</v>
      </c>
      <c r="B399" s="129">
        <v>3.6840805425402654</v>
      </c>
      <c r="C399" s="129">
        <v>8.7812142184996027</v>
      </c>
      <c r="D399" s="129">
        <f t="shared" si="15"/>
        <v>-5.0971336759593378</v>
      </c>
      <c r="E399" s="121">
        <f t="shared" si="16"/>
        <v>-1.5976586178981178</v>
      </c>
      <c r="F399" s="121">
        <f t="shared" si="17"/>
        <v>1.5976586178981178</v>
      </c>
      <c r="G399" s="121">
        <v>4.6855351645428346E-2</v>
      </c>
      <c r="H399" s="121">
        <f t="shared" si="14"/>
        <v>4.3882189852967886E-2</v>
      </c>
    </row>
    <row r="400" spans="1:8" hidden="1" outlineLevel="1" x14ac:dyDescent="0.2">
      <c r="A400" s="130">
        <v>101</v>
      </c>
      <c r="B400" s="129">
        <v>13.079168592601427</v>
      </c>
      <c r="C400" s="129">
        <v>9.8494983942845131</v>
      </c>
      <c r="D400" s="129">
        <f t="shared" si="15"/>
        <v>3.2296701983169136</v>
      </c>
      <c r="E400" s="121">
        <f t="shared" si="16"/>
        <v>1.0123160884805689</v>
      </c>
      <c r="F400" s="121">
        <f t="shared" si="17"/>
        <v>1.0123160884805689</v>
      </c>
      <c r="G400" s="121">
        <v>0.10394290342644502</v>
      </c>
      <c r="H400" s="121">
        <f t="shared" si="14"/>
        <v>4.4221604866775094E-2</v>
      </c>
    </row>
    <row r="401" spans="1:8" hidden="1" outlineLevel="1" x14ac:dyDescent="0.2">
      <c r="A401" s="130">
        <v>102</v>
      </c>
      <c r="B401" s="129">
        <v>6.5029585116891679</v>
      </c>
      <c r="C401" s="129">
        <v>9.1749185846304293</v>
      </c>
      <c r="D401" s="129">
        <f t="shared" si="15"/>
        <v>-2.6719600729412614</v>
      </c>
      <c r="E401" s="121">
        <f t="shared" si="16"/>
        <v>-0.8375060001562229</v>
      </c>
      <c r="F401" s="121">
        <f t="shared" si="17"/>
        <v>0.8375060001562229</v>
      </c>
      <c r="G401" s="121">
        <v>2.9513809649011263E-2</v>
      </c>
      <c r="H401" s="121">
        <f t="shared" si="14"/>
        <v>7.3265775634113878E-3</v>
      </c>
    </row>
    <row r="402" spans="1:8" hidden="1" outlineLevel="1" x14ac:dyDescent="0.2">
      <c r="A402" s="130">
        <v>103</v>
      </c>
      <c r="B402" s="129">
        <v>3.1261234370689972</v>
      </c>
      <c r="C402" s="129">
        <v>5.0997158661263224</v>
      </c>
      <c r="D402" s="129">
        <f t="shared" si="15"/>
        <v>-1.9735924290573252</v>
      </c>
      <c r="E402" s="121">
        <f t="shared" si="16"/>
        <v>-0.61860785942767371</v>
      </c>
      <c r="F402" s="121">
        <f t="shared" si="17"/>
        <v>0.61860785942767371</v>
      </c>
      <c r="G402" s="121">
        <v>2.3099528105012319E-2</v>
      </c>
      <c r="H402" s="121">
        <f t="shared" si="14"/>
        <v>3.0875363636439779E-3</v>
      </c>
    </row>
    <row r="403" spans="1:8" hidden="1" outlineLevel="1" x14ac:dyDescent="0.2">
      <c r="A403" s="130">
        <v>104</v>
      </c>
      <c r="B403" s="129">
        <v>2.2580376340856949</v>
      </c>
      <c r="C403" s="129">
        <v>6.0439852254674662</v>
      </c>
      <c r="D403" s="129">
        <f t="shared" si="15"/>
        <v>-3.7859475913817713</v>
      </c>
      <c r="E403" s="121">
        <f t="shared" si="16"/>
        <v>-1.1866770975244798</v>
      </c>
      <c r="F403" s="121">
        <f t="shared" si="17"/>
        <v>1.1866770975244798</v>
      </c>
      <c r="G403" s="121">
        <v>3.2997866222671153E-2</v>
      </c>
      <c r="H403" s="121">
        <f t="shared" si="14"/>
        <v>1.656436758226108E-2</v>
      </c>
    </row>
    <row r="404" spans="1:8" hidden="1" outlineLevel="1" x14ac:dyDescent="0.2">
      <c r="A404" s="130">
        <v>105</v>
      </c>
      <c r="B404" s="129">
        <v>17.748484580908862</v>
      </c>
      <c r="C404" s="129">
        <v>19.01695427100811</v>
      </c>
      <c r="D404" s="129">
        <f t="shared" si="15"/>
        <v>-1.2684696900992485</v>
      </c>
      <c r="E404" s="121">
        <f t="shared" si="16"/>
        <v>-0.39759238441950295</v>
      </c>
      <c r="F404" s="121">
        <f t="shared" si="17"/>
        <v>0.39759238441950295</v>
      </c>
      <c r="G404" s="121">
        <v>0.30703242752560245</v>
      </c>
      <c r="H404" s="121">
        <f t="shared" si="14"/>
        <v>3.3690951898557364E-2</v>
      </c>
    </row>
    <row r="405" spans="1:8" hidden="1" outlineLevel="1" x14ac:dyDescent="0.2">
      <c r="A405" s="130">
        <v>106</v>
      </c>
      <c r="B405" s="129">
        <v>1.4192394945218827</v>
      </c>
      <c r="C405" s="129">
        <v>6.0777647136954096</v>
      </c>
      <c r="D405" s="129">
        <f t="shared" si="15"/>
        <v>-4.6585252191735265</v>
      </c>
      <c r="E405" s="121">
        <f t="shared" si="16"/>
        <v>-1.4601800612395155</v>
      </c>
      <c r="F405" s="121">
        <f t="shared" si="17"/>
        <v>1.4601800612395155</v>
      </c>
      <c r="G405" s="121">
        <v>2.26071074729053E-2</v>
      </c>
      <c r="H405" s="121">
        <f t="shared" si="14"/>
        <v>1.6818924412480628E-2</v>
      </c>
    </row>
    <row r="406" spans="1:8" hidden="1" outlineLevel="1" x14ac:dyDescent="0.2">
      <c r="A406" s="130">
        <v>107</v>
      </c>
      <c r="B406" s="129">
        <v>2.0845468026345038</v>
      </c>
      <c r="C406" s="129">
        <v>4.2524594002560274</v>
      </c>
      <c r="D406" s="129">
        <f t="shared" si="15"/>
        <v>-2.1679125976215237</v>
      </c>
      <c r="E406" s="121">
        <f t="shared" si="16"/>
        <v>-0.67951607013485604</v>
      </c>
      <c r="F406" s="121">
        <f t="shared" si="17"/>
        <v>0.67951607013485604</v>
      </c>
      <c r="G406" s="121">
        <v>3.7878078135414217E-2</v>
      </c>
      <c r="H406" s="121">
        <f t="shared" si="14"/>
        <v>6.2980473958215554E-3</v>
      </c>
    </row>
    <row r="407" spans="1:8" hidden="1" outlineLevel="1" x14ac:dyDescent="0.2">
      <c r="A407" s="130">
        <v>108</v>
      </c>
      <c r="B407" s="129">
        <v>2.9872603654706951</v>
      </c>
      <c r="C407" s="129">
        <v>6.6901332084856309</v>
      </c>
      <c r="D407" s="129">
        <f t="shared" si="15"/>
        <v>-3.7028728430149358</v>
      </c>
      <c r="E407" s="121">
        <f t="shared" si="16"/>
        <v>-1.1606379358905616</v>
      </c>
      <c r="F407" s="121">
        <f t="shared" si="17"/>
        <v>1.1606379358905616</v>
      </c>
      <c r="G407" s="121">
        <v>1.8697088487782614E-2</v>
      </c>
      <c r="H407" s="121">
        <f t="shared" si="14"/>
        <v>8.7184659751389192E-3</v>
      </c>
    </row>
    <row r="408" spans="1:8" hidden="1" outlineLevel="1" x14ac:dyDescent="0.2">
      <c r="A408" s="130">
        <v>109</v>
      </c>
      <c r="B408" s="129">
        <v>10.846570118058157</v>
      </c>
      <c r="C408" s="129">
        <v>17.895614004546132</v>
      </c>
      <c r="D408" s="129">
        <f t="shared" si="15"/>
        <v>-7.0490438864879756</v>
      </c>
      <c r="E408" s="121">
        <f t="shared" si="16"/>
        <v>-2.2094703472868855</v>
      </c>
      <c r="F408" s="121">
        <f t="shared" si="17"/>
        <v>2.2094703472868855</v>
      </c>
      <c r="G408" s="121">
        <v>0.26567522896948464</v>
      </c>
      <c r="H408" s="121">
        <f t="shared" si="14"/>
        <v>0.80173308607109983</v>
      </c>
    </row>
    <row r="409" spans="1:8" hidden="1" outlineLevel="1" x14ac:dyDescent="0.2">
      <c r="A409" s="130">
        <v>110</v>
      </c>
      <c r="B409" s="129">
        <v>3.0324282434353118</v>
      </c>
      <c r="C409" s="129">
        <v>4.9605128270857897</v>
      </c>
      <c r="D409" s="129">
        <f t="shared" si="15"/>
        <v>-1.9280845836504779</v>
      </c>
      <c r="E409" s="121">
        <f t="shared" si="16"/>
        <v>-0.60434376395394829</v>
      </c>
      <c r="F409" s="121">
        <f t="shared" si="17"/>
        <v>0.60434376395394829</v>
      </c>
      <c r="G409" s="121">
        <v>4.3997578653857047E-2</v>
      </c>
      <c r="H409" s="121">
        <f t="shared" si="14"/>
        <v>5.8608097976789071E-3</v>
      </c>
    </row>
    <row r="410" spans="1:8" hidden="1" outlineLevel="1" x14ac:dyDescent="0.2">
      <c r="A410" s="130">
        <v>111</v>
      </c>
      <c r="B410" s="129">
        <v>13.295965615260796</v>
      </c>
      <c r="C410" s="129">
        <v>8.3993631488636069</v>
      </c>
      <c r="D410" s="129">
        <f t="shared" si="15"/>
        <v>4.896602466397189</v>
      </c>
      <c r="E410" s="121">
        <f t="shared" si="16"/>
        <v>1.5348036026126495</v>
      </c>
      <c r="F410" s="121">
        <f t="shared" si="17"/>
        <v>1.5348036026126495</v>
      </c>
      <c r="G410" s="121">
        <v>2.423724007828815E-2</v>
      </c>
      <c r="H410" s="121">
        <f t="shared" si="14"/>
        <v>1.9988446930512046E-2</v>
      </c>
    </row>
    <row r="411" spans="1:8" hidden="1" outlineLevel="1" x14ac:dyDescent="0.2">
      <c r="A411" s="130">
        <v>112</v>
      </c>
      <c r="B411" s="129">
        <v>1.3798672786228776</v>
      </c>
      <c r="C411" s="129">
        <v>3.0451546247071031</v>
      </c>
      <c r="D411" s="129">
        <f t="shared" si="15"/>
        <v>-1.6652873460842255</v>
      </c>
      <c r="E411" s="121">
        <f t="shared" si="16"/>
        <v>-0.52197192557391603</v>
      </c>
      <c r="F411" s="121">
        <f t="shared" si="17"/>
        <v>0.52197192557391603</v>
      </c>
      <c r="G411" s="121">
        <v>0.10453899628355784</v>
      </c>
      <c r="H411" s="121">
        <f t="shared" si="14"/>
        <v>1.1840171854604795E-2</v>
      </c>
    </row>
    <row r="412" spans="1:8" hidden="1" outlineLevel="1" x14ac:dyDescent="0.2">
      <c r="A412" s="130">
        <v>113</v>
      </c>
      <c r="B412" s="129">
        <v>1.8922186261158191</v>
      </c>
      <c r="C412" s="129">
        <v>7.7512768108860213</v>
      </c>
      <c r="D412" s="129">
        <f t="shared" si="15"/>
        <v>-5.8590581847702019</v>
      </c>
      <c r="E412" s="121">
        <f t="shared" si="16"/>
        <v>-1.8364781849482912</v>
      </c>
      <c r="F412" s="121">
        <f t="shared" si="17"/>
        <v>1.8364781849482912</v>
      </c>
      <c r="G412" s="121">
        <v>5.7929089716357199E-2</v>
      </c>
      <c r="H412" s="121">
        <f t="shared" si="14"/>
        <v>7.3380355229717822E-2</v>
      </c>
    </row>
    <row r="413" spans="1:8" hidden="1" outlineLevel="1" x14ac:dyDescent="0.2">
      <c r="A413" s="130">
        <v>114</v>
      </c>
      <c r="B413" s="129">
        <v>2.5730514031152456</v>
      </c>
      <c r="C413" s="129">
        <v>5.5277094468779389</v>
      </c>
      <c r="D413" s="129">
        <f t="shared" si="15"/>
        <v>-2.9546580437626933</v>
      </c>
      <c r="E413" s="121">
        <f t="shared" si="16"/>
        <v>-0.92611557527398058</v>
      </c>
      <c r="F413" s="121">
        <f t="shared" si="17"/>
        <v>0.92611557527398058</v>
      </c>
      <c r="G413" s="121">
        <v>4.1388164795343685E-2</v>
      </c>
      <c r="H413" s="121">
        <f t="shared" si="14"/>
        <v>1.2876555916570586E-2</v>
      </c>
    </row>
    <row r="414" spans="1:8" hidden="1" outlineLevel="1" x14ac:dyDescent="0.2">
      <c r="A414" s="130">
        <v>115</v>
      </c>
      <c r="B414" s="129">
        <v>5.505567784072456</v>
      </c>
      <c r="C414" s="129">
        <v>11.7715471026799</v>
      </c>
      <c r="D414" s="129">
        <f t="shared" si="15"/>
        <v>-6.2659793186074442</v>
      </c>
      <c r="E414" s="121">
        <f t="shared" si="16"/>
        <v>-1.964024586045489</v>
      </c>
      <c r="F414" s="121">
        <f t="shared" si="17"/>
        <v>1.964024586045489</v>
      </c>
      <c r="G414" s="121">
        <v>6.0781955268055382E-2</v>
      </c>
      <c r="H414" s="121">
        <f t="shared" si="14"/>
        <v>8.859605748859653E-2</v>
      </c>
    </row>
    <row r="415" spans="1:8" hidden="1" outlineLevel="1" x14ac:dyDescent="0.2">
      <c r="A415" s="130">
        <v>116</v>
      </c>
      <c r="B415" s="129">
        <v>4.1829782557931896</v>
      </c>
      <c r="C415" s="129">
        <v>7.3463645927830559</v>
      </c>
      <c r="D415" s="129">
        <f t="shared" si="15"/>
        <v>-3.1633863369898663</v>
      </c>
      <c r="E415" s="121">
        <f t="shared" si="16"/>
        <v>-0.99153990543161452</v>
      </c>
      <c r="F415" s="121">
        <f t="shared" si="17"/>
        <v>0.99153990543161452</v>
      </c>
      <c r="G415" s="121">
        <v>2.8218020721469533E-2</v>
      </c>
      <c r="H415" s="121">
        <f t="shared" si="14"/>
        <v>9.7923743079617563E-3</v>
      </c>
    </row>
    <row r="416" spans="1:8" hidden="1" outlineLevel="1" x14ac:dyDescent="0.2">
      <c r="A416" s="130">
        <v>117</v>
      </c>
      <c r="B416" s="129">
        <v>1.2564512643181329</v>
      </c>
      <c r="C416" s="129">
        <v>5.2702617446792912</v>
      </c>
      <c r="D416" s="129">
        <f t="shared" si="15"/>
        <v>-4.0138104803611583</v>
      </c>
      <c r="E416" s="121">
        <f t="shared" si="16"/>
        <v>-1.2580990243211243</v>
      </c>
      <c r="F416" s="121">
        <f t="shared" si="17"/>
        <v>1.2580990243211243</v>
      </c>
      <c r="G416" s="121">
        <v>2.3686470286842214E-2</v>
      </c>
      <c r="H416" s="121">
        <f t="shared" si="14"/>
        <v>1.3110828261137531E-2</v>
      </c>
    </row>
    <row r="417" spans="1:8" hidden="1" outlineLevel="1" x14ac:dyDescent="0.2">
      <c r="A417" s="130">
        <v>118</v>
      </c>
      <c r="B417" s="129">
        <v>2.094648772085701</v>
      </c>
      <c r="C417" s="129">
        <v>5.8686020323079093</v>
      </c>
      <c r="D417" s="129">
        <f t="shared" si="15"/>
        <v>-3.7739532602222083</v>
      </c>
      <c r="E417" s="121">
        <f t="shared" si="16"/>
        <v>-1.1829175636842391</v>
      </c>
      <c r="F417" s="121">
        <f t="shared" si="17"/>
        <v>1.1829175636842391</v>
      </c>
      <c r="G417" s="121">
        <v>2.4862417815514178E-2</v>
      </c>
      <c r="H417" s="121">
        <f t="shared" si="14"/>
        <v>1.2195490629171293E-2</v>
      </c>
    </row>
    <row r="418" spans="1:8" hidden="1" outlineLevel="1" x14ac:dyDescent="0.2">
      <c r="A418" s="130">
        <v>119</v>
      </c>
      <c r="B418" s="129">
        <v>2.3407707391181458</v>
      </c>
      <c r="C418" s="129">
        <v>4.307037369826511</v>
      </c>
      <c r="D418" s="129">
        <f t="shared" si="15"/>
        <v>-1.9662666307083652</v>
      </c>
      <c r="E418" s="121">
        <f t="shared" si="16"/>
        <v>-0.6163116424537296</v>
      </c>
      <c r="F418" s="121">
        <f t="shared" si="17"/>
        <v>0.6163116424537296</v>
      </c>
      <c r="G418" s="121">
        <v>3.2732567394273021E-2</v>
      </c>
      <c r="H418" s="121">
        <f t="shared" si="14"/>
        <v>4.4296195641355006E-3</v>
      </c>
    </row>
    <row r="419" spans="1:8" hidden="1" outlineLevel="1" x14ac:dyDescent="0.2">
      <c r="A419" s="130">
        <v>120</v>
      </c>
      <c r="B419" s="129">
        <v>3.1716395354047759</v>
      </c>
      <c r="C419" s="129">
        <v>5.2877232822120943</v>
      </c>
      <c r="D419" s="129">
        <f t="shared" si="15"/>
        <v>-2.1160837468073184</v>
      </c>
      <c r="E419" s="121">
        <f t="shared" si="16"/>
        <v>-0.6632707025570701</v>
      </c>
      <c r="F419" s="121">
        <f t="shared" si="17"/>
        <v>0.6632707025570701</v>
      </c>
      <c r="G419" s="121">
        <v>2.9070937204545941E-2</v>
      </c>
      <c r="H419" s="121">
        <f t="shared" si="14"/>
        <v>4.5221441825669968E-3</v>
      </c>
    </row>
    <row r="420" spans="1:8" hidden="1" outlineLevel="1" x14ac:dyDescent="0.2">
      <c r="A420" s="130">
        <v>121</v>
      </c>
      <c r="B420" s="129">
        <v>2.1984070980367059</v>
      </c>
      <c r="C420" s="129">
        <v>4.63812241338678</v>
      </c>
      <c r="D420" s="129">
        <f t="shared" si="15"/>
        <v>-2.4397153153500741</v>
      </c>
      <c r="E420" s="121">
        <f t="shared" si="16"/>
        <v>-0.76471060925304346</v>
      </c>
      <c r="F420" s="121">
        <f t="shared" si="17"/>
        <v>0.76471060925304346</v>
      </c>
      <c r="G420" s="121">
        <v>4.3149376319305058E-2</v>
      </c>
      <c r="H420" s="121">
        <f t="shared" si="14"/>
        <v>9.1866931479330765E-3</v>
      </c>
    </row>
    <row r="421" spans="1:8" collapsed="1" x14ac:dyDescent="0.2">
      <c r="A421" s="144"/>
    </row>
    <row r="424" spans="1:8" x14ac:dyDescent="0.2">
      <c r="A424" s="123" t="s">
        <v>669</v>
      </c>
    </row>
  </sheetData>
  <sortState ref="A300:F420">
    <sortCondition ref="A300"/>
    <sortCondition descending="1" ref="F300"/>
  </sortState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424"/>
  <sheetViews>
    <sheetView showGridLines="0" topLeftCell="A2" zoomScaleNormal="100" workbookViewId="0">
      <selection activeCell="H10" sqref="H10"/>
    </sheetView>
  </sheetViews>
  <sheetFormatPr defaultRowHeight="11.25" outlineLevelRow="1" x14ac:dyDescent="0.2"/>
  <cols>
    <col min="1" max="1" width="13.7109375" style="121" customWidth="1"/>
    <col min="2" max="2" width="11.42578125" style="121" bestFit="1" customWidth="1"/>
    <col min="3" max="3" width="14.28515625" style="121" bestFit="1" customWidth="1"/>
    <col min="4" max="4" width="11" style="121" bestFit="1" customWidth="1"/>
    <col min="5" max="5" width="11.85546875" style="121" bestFit="1" customWidth="1"/>
    <col min="6" max="9" width="8.85546875" style="121" customWidth="1"/>
    <col min="10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1009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1031</v>
      </c>
      <c r="AP1" s="144"/>
      <c r="BZ1" s="124" t="s">
        <v>1031</v>
      </c>
    </row>
    <row r="2" spans="1:78" x14ac:dyDescent="0.2">
      <c r="A2" s="122" t="s">
        <v>622</v>
      </c>
      <c r="C2" s="121" t="s">
        <v>623</v>
      </c>
      <c r="Q2" s="123" t="s">
        <v>1032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19 for EV_Rev    (3 variables, n=121)"</f>
        <v>Forecasts and 95.0% confidence limits for means and forecasts
Model 19 for EV_Rev    (3 variables, n=121)</v>
      </c>
    </row>
    <row r="3" spans="1:78" ht="11.25" hidden="1" customHeight="1" outlineLevel="1" x14ac:dyDescent="0.2">
      <c r="A3" s="122" t="s">
        <v>624</v>
      </c>
      <c r="AA3" s="146" t="str">
        <f>IF($A$45 &lt;&gt; "","Actual and Predicted -vs- Observation # with " &amp; TEXT($I$10, "0.0%") &amp; " confidence limits
Model 19 for EV_Rev    (3 variables, n=121)","Actual and Predicted -vs- Observation #
Model 19 for EV_Rev    (3 variables, n=121)")</f>
        <v>Actual and Predicted -vs- Observation # with 95.0% confidence limits
Model 19 for EV_Rev    (3 variables, n=121)</v>
      </c>
    </row>
    <row r="4" spans="1:78" hidden="1" outlineLevel="1" x14ac:dyDescent="0.2">
      <c r="A4" s="121" t="s">
        <v>1011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1012</v>
      </c>
    </row>
    <row r="7" spans="1:78" collapsed="1" x14ac:dyDescent="0.2">
      <c r="A7" s="144"/>
      <c r="J7" s="123" t="s">
        <v>675</v>
      </c>
      <c r="K7" s="123" t="s">
        <v>1039</v>
      </c>
    </row>
    <row r="8" spans="1:78" hidden="1" x14ac:dyDescent="0.2">
      <c r="A8" s="125" t="s">
        <v>1013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",115)"</f>
        <v>t(2.50%,115)</v>
      </c>
      <c r="I9" s="131" t="s">
        <v>635</v>
      </c>
    </row>
    <row r="10" spans="1:78" outlineLevel="1" x14ac:dyDescent="0.2">
      <c r="B10" s="132">
        <f xml:space="preserve"> 1 - C24 / C25</f>
        <v>0.43561416497588168</v>
      </c>
      <c r="C10" s="132">
        <f>1-D10^2/E10^2</f>
        <v>0.41107565040961558</v>
      </c>
      <c r="D10" s="132">
        <f xml:space="preserve"> SQRT(D24)</f>
        <v>3.1903772300650362</v>
      </c>
      <c r="E10" s="132">
        <f xml:space="preserve"> SQRT(C25 / B25)</f>
        <v>4.1573087710889229</v>
      </c>
      <c r="F10" s="133">
        <v>121</v>
      </c>
      <c r="G10" s="133">
        <v>0</v>
      </c>
      <c r="H10" s="134">
        <f>TINV(1 - $I$10, F10 - 5 - 1)</f>
        <v>1.9808075411039101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1014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0.1329168140766912</v>
      </c>
      <c r="C14" s="138">
        <v>1.7571601232980996</v>
      </c>
      <c r="D14" s="138">
        <f>B14 / C14</f>
        <v>7.5642972040142337E-2</v>
      </c>
      <c r="E14" s="138">
        <f>TDIST(ABS(D14),$F$10 - 6,2)</f>
        <v>0.93983458140688458</v>
      </c>
      <c r="F14" s="138">
        <f>B14 - $H$10 * C14</f>
        <v>-3.3476792090792609</v>
      </c>
      <c r="G14" s="138">
        <f>B14 + $H$10 * C14</f>
        <v>3.6135128372326433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-10.890560626875192</v>
      </c>
      <c r="C15" s="138">
        <v>3.0454441106510126</v>
      </c>
      <c r="D15" s="138">
        <f t="shared" ref="D15:D19" si="0">B15 / C15</f>
        <v>-3.5760172346578245</v>
      </c>
      <c r="E15" s="138">
        <f t="shared" ref="E15:E19" si="1">TDIST(ABS(D15),$F$10 - 6,2)</f>
        <v>5.1145607557685822E-4</v>
      </c>
      <c r="F15" s="138">
        <f t="shared" ref="F15:F19" si="2">B15 - $H$10 * C15</f>
        <v>-16.92299928726321</v>
      </c>
      <c r="G15" s="138">
        <f t="shared" ref="G15:G19" si="3">B15 + $H$10 * C15</f>
        <v>-4.8581219664871762</v>
      </c>
      <c r="H15" s="132">
        <v>7.0670703685144964</v>
      </c>
      <c r="I15" s="132">
        <f>B15*0.254226306588618/$E$10</f>
        <v>-0.66597579282635488</v>
      </c>
    </row>
    <row r="16" spans="1:78" outlineLevel="1" x14ac:dyDescent="0.2">
      <c r="A16" s="137" t="s">
        <v>1042</v>
      </c>
      <c r="B16" s="138">
        <v>14.530610463515989</v>
      </c>
      <c r="C16" s="138">
        <v>3.5221829722179749</v>
      </c>
      <c r="D16" s="138">
        <f t="shared" si="0"/>
        <v>4.1254558829366639</v>
      </c>
      <c r="E16" s="138">
        <f t="shared" si="1"/>
        <v>7.0259381071703807E-5</v>
      </c>
      <c r="F16" s="138">
        <f t="shared" si="2"/>
        <v>7.5538438709988407</v>
      </c>
      <c r="G16" s="138">
        <f t="shared" si="3"/>
        <v>21.507377056033139</v>
      </c>
      <c r="H16" s="132">
        <v>2.5100513836629115</v>
      </c>
      <c r="I16" s="132">
        <f>B16*0.131002868989062/$E$10</f>
        <v>0.45788075019130264</v>
      </c>
    </row>
    <row r="17" spans="1:9" outlineLevel="1" x14ac:dyDescent="0.2">
      <c r="A17" s="137" t="s">
        <v>1043</v>
      </c>
      <c r="B17" s="138">
        <v>-6.5563709336672664</v>
      </c>
      <c r="C17" s="138">
        <v>4.0329395467919715</v>
      </c>
      <c r="D17" s="138">
        <f t="shared" si="0"/>
        <v>-1.6257052350022392</v>
      </c>
      <c r="E17" s="138">
        <f t="shared" si="1"/>
        <v>0.10674977857717281</v>
      </c>
      <c r="F17" s="138">
        <f t="shared" si="2"/>
        <v>-14.54484800076899</v>
      </c>
      <c r="G17" s="138">
        <f t="shared" si="3"/>
        <v>1.4321061334344565</v>
      </c>
      <c r="H17" s="132">
        <v>1.8692788353850813</v>
      </c>
      <c r="I17" s="132">
        <f>B17*0.0987340032913569/$E$10</f>
        <v>-0.15571052933229779</v>
      </c>
    </row>
    <row r="18" spans="1:9" x14ac:dyDescent="0.2">
      <c r="A18" s="137" t="s">
        <v>649</v>
      </c>
      <c r="B18" s="138">
        <v>11.105455266606056</v>
      </c>
      <c r="C18" s="138">
        <v>1.411485008819737</v>
      </c>
      <c r="D18" s="138">
        <f t="shared" si="0"/>
        <v>7.8679229302564631</v>
      </c>
      <c r="E18" s="138">
        <f t="shared" si="1"/>
        <v>2.1736579338953519E-12</v>
      </c>
      <c r="F18" s="138">
        <f t="shared" si="2"/>
        <v>8.3095751169808008</v>
      </c>
      <c r="G18" s="138">
        <f t="shared" si="3"/>
        <v>13.90133541623131</v>
      </c>
      <c r="H18" s="132">
        <v>1.1232047511294052</v>
      </c>
      <c r="I18" s="132">
        <f>B18*0.218677756690352/$E$10</f>
        <v>0.58415580329636341</v>
      </c>
    </row>
    <row r="19" spans="1:9" hidden="1" x14ac:dyDescent="0.2">
      <c r="A19" s="137" t="s">
        <v>1044</v>
      </c>
      <c r="B19" s="138">
        <v>-11.18302643532946</v>
      </c>
      <c r="C19" s="138">
        <v>3.9646019307962983</v>
      </c>
      <c r="D19" s="138">
        <f t="shared" si="0"/>
        <v>-2.8207186069455719</v>
      </c>
      <c r="E19" s="138">
        <f t="shared" si="1"/>
        <v>5.6455529758168924E-3</v>
      </c>
      <c r="F19" s="138">
        <f t="shared" si="2"/>
        <v>-19.036139837325891</v>
      </c>
      <c r="G19" s="138">
        <f t="shared" si="3"/>
        <v>-3.3299130333330291</v>
      </c>
      <c r="H19" s="132">
        <v>5.9907850710297934</v>
      </c>
      <c r="I19" s="132">
        <f>B19*0.179801659308129/$E$10</f>
        <v>-0.48366066122922075</v>
      </c>
    </row>
    <row r="20" spans="1:9" outlineLevel="1" x14ac:dyDescent="0.2">
      <c r="A20" s="144"/>
    </row>
    <row r="21" spans="1:9" outlineLevel="1" x14ac:dyDescent="0.2">
      <c r="A21" s="125" t="s">
        <v>1015</v>
      </c>
    </row>
    <row r="22" spans="1:9" ht="12" outlineLevel="1" thickBot="1" x14ac:dyDescent="0.25">
      <c r="A22" s="136" t="s">
        <v>652</v>
      </c>
      <c r="B22" s="128" t="s">
        <v>653</v>
      </c>
      <c r="C22" s="128" t="s">
        <v>654</v>
      </c>
      <c r="D22" s="128" t="s">
        <v>655</v>
      </c>
      <c r="E22" s="128" t="s">
        <v>656</v>
      </c>
      <c r="F22" s="128" t="s">
        <v>534</v>
      </c>
    </row>
    <row r="23" spans="1:9" outlineLevel="1" x14ac:dyDescent="0.2">
      <c r="A23" s="121" t="s">
        <v>523</v>
      </c>
      <c r="B23" s="130">
        <v>5</v>
      </c>
      <c r="C23" s="129">
        <f>C25 - C24</f>
        <v>903.45765611723982</v>
      </c>
      <c r="D23" s="129">
        <f>C23/B23</f>
        <v>180.69153122344795</v>
      </c>
      <c r="E23" s="129">
        <f>D23/D24</f>
        <v>17.752263031224235</v>
      </c>
      <c r="F23" s="129">
        <f>FDIST(E23,5,115)</f>
        <v>5.2298395685031736E-13</v>
      </c>
    </row>
    <row r="24" spans="1:9" x14ac:dyDescent="0.2">
      <c r="A24" s="121" t="s">
        <v>524</v>
      </c>
      <c r="B24" s="130">
        <v>115</v>
      </c>
      <c r="C24" s="139">
        <v>1170.528290063507</v>
      </c>
      <c r="D24" s="129">
        <f>C24/B24</f>
        <v>10.178506870117452</v>
      </c>
    </row>
    <row r="25" spans="1:9" x14ac:dyDescent="0.2">
      <c r="A25" s="121" t="s">
        <v>525</v>
      </c>
      <c r="B25" s="130">
        <f>B23 + B24</f>
        <v>120</v>
      </c>
      <c r="C25" s="139">
        <v>2073.9859461807469</v>
      </c>
    </row>
    <row r="26" spans="1:9" outlineLevel="1" x14ac:dyDescent="0.2">
      <c r="A26" s="144"/>
    </row>
    <row r="27" spans="1:9" outlineLevel="1" x14ac:dyDescent="0.2">
      <c r="A27" s="125" t="s">
        <v>1016</v>
      </c>
    </row>
    <row r="28" spans="1:9" ht="12" outlineLevel="1" thickBot="1" x14ac:dyDescent="0.25">
      <c r="A28" s="126"/>
      <c r="B28" s="128" t="s">
        <v>660</v>
      </c>
      <c r="C28" s="128" t="s">
        <v>661</v>
      </c>
      <c r="D28" s="128" t="s">
        <v>662</v>
      </c>
      <c r="E28" s="128" t="s">
        <v>663</v>
      </c>
      <c r="F28" s="128" t="s">
        <v>664</v>
      </c>
      <c r="G28" s="131" t="s">
        <v>658</v>
      </c>
      <c r="H28" s="131" t="s">
        <v>666</v>
      </c>
      <c r="I28" s="131" t="s">
        <v>687</v>
      </c>
    </row>
    <row r="29" spans="1:9" x14ac:dyDescent="0.2">
      <c r="A29" s="121" t="s">
        <v>945</v>
      </c>
      <c r="B29" s="138">
        <v>4.6978032116370262E-16</v>
      </c>
      <c r="C29" s="138">
        <v>3.1102712938240629</v>
      </c>
      <c r="D29" s="138">
        <v>2.4417328834164032</v>
      </c>
      <c r="E29" s="138">
        <v>-7.0490438864879756</v>
      </c>
      <c r="F29" s="138">
        <v>8.3272715196844409</v>
      </c>
      <c r="G29" s="135">
        <v>0.45527533179584173</v>
      </c>
      <c r="H29" s="134" t="s">
        <v>1017</v>
      </c>
      <c r="I29" s="132">
        <v>0.60026256631913522</v>
      </c>
    </row>
    <row r="30" spans="1:9" hidden="1" x14ac:dyDescent="0.2"/>
    <row r="31" spans="1:9" outlineLevel="1" x14ac:dyDescent="0.2">
      <c r="A31" s="144"/>
    </row>
    <row r="32" spans="1:9" outlineLevel="1" x14ac:dyDescent="0.2">
      <c r="A32" s="125" t="s">
        <v>1018</v>
      </c>
    </row>
    <row r="33" spans="1:702" ht="12" outlineLevel="1" thickBot="1" x14ac:dyDescent="0.25">
      <c r="A33" s="127" t="s">
        <v>690</v>
      </c>
      <c r="B33" s="147">
        <v>1</v>
      </c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1"/>
      <c r="DX33" s="141"/>
      <c r="DY33" s="141"/>
      <c r="DZ33" s="141"/>
      <c r="EA33" s="141"/>
      <c r="EB33" s="141"/>
      <c r="EC33" s="141"/>
      <c r="ED33" s="141"/>
      <c r="EE33" s="141"/>
      <c r="EF33" s="141"/>
      <c r="EG33" s="141"/>
      <c r="EH33" s="141"/>
      <c r="EI33" s="141"/>
      <c r="EJ33" s="141"/>
      <c r="EK33" s="141"/>
      <c r="EL33" s="141"/>
      <c r="EM33" s="141"/>
      <c r="EN33" s="141"/>
      <c r="EO33" s="141"/>
      <c r="EP33" s="141"/>
      <c r="EQ33" s="141"/>
      <c r="ER33" s="141"/>
      <c r="ES33" s="141"/>
      <c r="ET33" s="141"/>
      <c r="EU33" s="141"/>
      <c r="EV33" s="141"/>
      <c r="EW33" s="141"/>
      <c r="EX33" s="141"/>
      <c r="EY33" s="141"/>
      <c r="EZ33" s="141"/>
      <c r="FA33" s="141"/>
      <c r="FB33" s="141"/>
      <c r="FC33" s="141"/>
      <c r="FD33" s="141"/>
      <c r="FE33" s="141"/>
      <c r="FF33" s="141"/>
      <c r="FG33" s="141"/>
      <c r="FH33" s="141"/>
      <c r="FI33" s="141"/>
      <c r="FJ33" s="141"/>
      <c r="FK33" s="141"/>
      <c r="FL33" s="141"/>
      <c r="FM33" s="141"/>
      <c r="FN33" s="141"/>
      <c r="FO33" s="141"/>
      <c r="FP33" s="141"/>
      <c r="FQ33" s="141"/>
      <c r="FR33" s="141"/>
      <c r="FS33" s="141"/>
      <c r="FT33" s="141"/>
      <c r="FU33" s="141"/>
      <c r="FV33" s="141"/>
      <c r="FW33" s="141"/>
      <c r="FX33" s="141"/>
      <c r="FY33" s="141"/>
      <c r="FZ33" s="141"/>
      <c r="GA33" s="141"/>
      <c r="GB33" s="141"/>
      <c r="GC33" s="141"/>
      <c r="GD33" s="141"/>
      <c r="GE33" s="141"/>
      <c r="GF33" s="141"/>
      <c r="GG33" s="141"/>
      <c r="GH33" s="141"/>
      <c r="GI33" s="141"/>
      <c r="GJ33" s="141"/>
      <c r="GK33" s="141"/>
      <c r="GL33" s="141"/>
      <c r="GM33" s="141"/>
      <c r="GN33" s="141"/>
      <c r="GO33" s="141"/>
      <c r="GP33" s="141"/>
      <c r="GQ33" s="141"/>
      <c r="GR33" s="141"/>
      <c r="GS33" s="141"/>
      <c r="GT33" s="141"/>
      <c r="GU33" s="141"/>
      <c r="GV33" s="141"/>
      <c r="GW33" s="141"/>
      <c r="GX33" s="141"/>
      <c r="GY33" s="141"/>
      <c r="GZ33" s="141"/>
      <c r="HA33" s="141"/>
      <c r="HB33" s="141"/>
      <c r="HC33" s="141"/>
      <c r="HD33" s="141"/>
      <c r="HE33" s="141"/>
      <c r="HF33" s="141"/>
      <c r="HG33" s="141"/>
      <c r="HH33" s="141"/>
      <c r="HI33" s="141"/>
      <c r="HJ33" s="141"/>
      <c r="HK33" s="141"/>
      <c r="HL33" s="141"/>
      <c r="HM33" s="141"/>
      <c r="HN33" s="141"/>
      <c r="HO33" s="141"/>
      <c r="HP33" s="141"/>
      <c r="HQ33" s="141"/>
      <c r="HR33" s="141"/>
      <c r="HS33" s="141"/>
      <c r="HT33" s="141"/>
      <c r="HU33" s="141"/>
      <c r="HV33" s="141"/>
      <c r="HW33" s="141"/>
      <c r="HX33" s="141"/>
      <c r="HY33" s="141"/>
      <c r="HZ33" s="141"/>
      <c r="IA33" s="141"/>
      <c r="IB33" s="141"/>
      <c r="IC33" s="141"/>
      <c r="ID33" s="141"/>
      <c r="IE33" s="141"/>
      <c r="IF33" s="141"/>
      <c r="IG33" s="141"/>
      <c r="IH33" s="141"/>
      <c r="II33" s="141"/>
      <c r="IJ33" s="141"/>
      <c r="IK33" s="141"/>
      <c r="IL33" s="141"/>
      <c r="IM33" s="141"/>
      <c r="IN33" s="141"/>
      <c r="IO33" s="141"/>
      <c r="IP33" s="141"/>
      <c r="IQ33" s="141"/>
      <c r="IR33" s="141"/>
      <c r="IS33" s="141"/>
      <c r="IT33" s="141"/>
      <c r="IU33" s="141"/>
      <c r="IV33" s="141"/>
      <c r="IW33" s="141"/>
      <c r="IX33" s="141"/>
      <c r="IY33" s="141"/>
      <c r="IZ33" s="141"/>
      <c r="JA33" s="141"/>
      <c r="JB33" s="141"/>
      <c r="JC33" s="141"/>
      <c r="JD33" s="141"/>
      <c r="JE33" s="141"/>
      <c r="JF33" s="141"/>
      <c r="JG33" s="141"/>
      <c r="JH33" s="141"/>
      <c r="JI33" s="141"/>
      <c r="JJ33" s="141"/>
      <c r="JK33" s="141"/>
      <c r="JL33" s="141"/>
      <c r="JM33" s="141"/>
      <c r="JN33" s="141"/>
      <c r="JO33" s="141"/>
      <c r="JP33" s="141"/>
      <c r="JQ33" s="141"/>
      <c r="JR33" s="141"/>
      <c r="JS33" s="141"/>
      <c r="JT33" s="141"/>
      <c r="JU33" s="141"/>
      <c r="JV33" s="141"/>
      <c r="JW33" s="141"/>
      <c r="JX33" s="141"/>
      <c r="JY33" s="141"/>
      <c r="JZ33" s="141"/>
      <c r="KA33" s="141"/>
      <c r="KB33" s="141"/>
      <c r="KC33" s="141"/>
      <c r="KD33" s="141"/>
      <c r="KE33" s="141"/>
      <c r="KF33" s="141"/>
      <c r="KG33" s="141"/>
      <c r="KH33" s="141"/>
      <c r="KI33" s="141"/>
      <c r="KJ33" s="141"/>
      <c r="KK33" s="141"/>
      <c r="KL33" s="141"/>
      <c r="KM33" s="141"/>
      <c r="KN33" s="141"/>
      <c r="KO33" s="141"/>
      <c r="KP33" s="141"/>
      <c r="KQ33" s="141"/>
      <c r="KR33" s="141"/>
      <c r="KS33" s="141"/>
      <c r="KT33" s="141"/>
      <c r="KU33" s="141"/>
      <c r="KV33" s="141"/>
      <c r="KW33" s="141"/>
      <c r="KX33" s="141"/>
      <c r="KY33" s="141"/>
      <c r="KZ33" s="141"/>
      <c r="LA33" s="141"/>
      <c r="LB33" s="141"/>
      <c r="LC33" s="141"/>
      <c r="LD33" s="141"/>
      <c r="LE33" s="141"/>
      <c r="LF33" s="141"/>
      <c r="LG33" s="141"/>
      <c r="LH33" s="141"/>
      <c r="LI33" s="141"/>
      <c r="LJ33" s="141"/>
      <c r="LK33" s="141"/>
      <c r="LL33" s="141"/>
      <c r="LM33" s="141"/>
      <c r="LN33" s="141"/>
      <c r="LO33" s="141"/>
      <c r="LP33" s="141"/>
      <c r="LQ33" s="141"/>
      <c r="LR33" s="141"/>
      <c r="LS33" s="141"/>
      <c r="LT33" s="141"/>
      <c r="LU33" s="141"/>
      <c r="LV33" s="141"/>
      <c r="LW33" s="141"/>
      <c r="LX33" s="141"/>
      <c r="LY33" s="141"/>
      <c r="LZ33" s="141"/>
      <c r="MA33" s="141"/>
      <c r="MB33" s="141"/>
      <c r="MC33" s="141"/>
      <c r="MD33" s="141"/>
      <c r="ME33" s="141"/>
      <c r="MF33" s="141"/>
      <c r="MG33" s="141"/>
      <c r="MH33" s="141"/>
      <c r="MI33" s="141"/>
      <c r="MJ33" s="141"/>
      <c r="MK33" s="141"/>
      <c r="ML33" s="141"/>
      <c r="MM33" s="141"/>
      <c r="MN33" s="141"/>
      <c r="MO33" s="141"/>
      <c r="MP33" s="141"/>
      <c r="MQ33" s="141"/>
      <c r="MR33" s="141"/>
      <c r="MS33" s="141"/>
      <c r="MT33" s="141"/>
      <c r="MU33" s="141"/>
      <c r="MV33" s="141"/>
      <c r="MW33" s="141"/>
      <c r="MX33" s="141"/>
      <c r="MY33" s="141"/>
      <c r="MZ33" s="141"/>
      <c r="NA33" s="141"/>
      <c r="NB33" s="141"/>
      <c r="NC33" s="141"/>
      <c r="ND33" s="141"/>
      <c r="NE33" s="141"/>
      <c r="NF33" s="141"/>
      <c r="NG33" s="141"/>
      <c r="NH33" s="141"/>
      <c r="NI33" s="141"/>
      <c r="NJ33" s="141"/>
      <c r="NK33" s="141"/>
      <c r="NL33" s="141"/>
      <c r="NM33" s="141"/>
      <c r="NN33" s="141"/>
      <c r="NO33" s="141"/>
      <c r="NP33" s="141"/>
      <c r="NQ33" s="141"/>
      <c r="NR33" s="141"/>
      <c r="NS33" s="141"/>
      <c r="NT33" s="141"/>
      <c r="NU33" s="141"/>
      <c r="NV33" s="141"/>
      <c r="NW33" s="141"/>
      <c r="NX33" s="141"/>
      <c r="NY33" s="141"/>
      <c r="NZ33" s="141"/>
      <c r="OA33" s="141"/>
      <c r="OB33" s="141"/>
      <c r="OC33" s="141"/>
      <c r="OD33" s="141"/>
      <c r="OE33" s="141"/>
      <c r="OF33" s="141"/>
      <c r="OG33" s="141"/>
      <c r="OH33" s="141"/>
      <c r="OI33" s="141"/>
      <c r="OJ33" s="141"/>
      <c r="OK33" s="141"/>
      <c r="OL33" s="141"/>
      <c r="OM33" s="141"/>
      <c r="ON33" s="141"/>
      <c r="OO33" s="141"/>
      <c r="OP33" s="141"/>
      <c r="OQ33" s="141"/>
      <c r="OR33" s="141"/>
      <c r="OS33" s="141"/>
      <c r="OT33" s="141"/>
      <c r="OU33" s="141"/>
      <c r="OV33" s="141"/>
      <c r="OW33" s="141"/>
      <c r="OX33" s="141"/>
      <c r="OY33" s="141"/>
      <c r="OZ33" s="141"/>
      <c r="PA33" s="141"/>
      <c r="PB33" s="141"/>
      <c r="PC33" s="141"/>
      <c r="PD33" s="141"/>
      <c r="PE33" s="141"/>
      <c r="PF33" s="141"/>
      <c r="PG33" s="141"/>
      <c r="PH33" s="141"/>
      <c r="PI33" s="141"/>
      <c r="PJ33" s="141"/>
      <c r="PK33" s="141"/>
      <c r="PL33" s="141"/>
      <c r="PM33" s="141"/>
      <c r="PN33" s="141"/>
      <c r="PO33" s="141"/>
      <c r="PP33" s="141"/>
      <c r="PQ33" s="141"/>
      <c r="PR33" s="141"/>
      <c r="PS33" s="141"/>
      <c r="PT33" s="141"/>
      <c r="PU33" s="141"/>
      <c r="PV33" s="141"/>
      <c r="PW33" s="141"/>
      <c r="PX33" s="141"/>
      <c r="PY33" s="141"/>
      <c r="PZ33" s="141"/>
      <c r="QA33" s="141"/>
      <c r="QB33" s="141"/>
      <c r="QC33" s="141"/>
      <c r="QD33" s="141"/>
      <c r="QE33" s="141"/>
      <c r="QF33" s="141"/>
      <c r="QG33" s="141"/>
      <c r="QH33" s="141"/>
      <c r="QI33" s="141"/>
      <c r="QJ33" s="141"/>
      <c r="QK33" s="141"/>
      <c r="QL33" s="141"/>
      <c r="QM33" s="141"/>
      <c r="QN33" s="141"/>
      <c r="QO33" s="141"/>
      <c r="QP33" s="141"/>
      <c r="QQ33" s="141"/>
      <c r="QR33" s="141"/>
      <c r="QS33" s="141"/>
      <c r="QT33" s="141"/>
      <c r="QU33" s="141"/>
      <c r="QV33" s="141"/>
      <c r="QW33" s="141"/>
      <c r="QX33" s="141"/>
      <c r="QY33" s="141"/>
      <c r="QZ33" s="141"/>
      <c r="RA33" s="141"/>
      <c r="RB33" s="141"/>
      <c r="RC33" s="141"/>
      <c r="RD33" s="141"/>
      <c r="RE33" s="141"/>
      <c r="RF33" s="141"/>
      <c r="RG33" s="141"/>
      <c r="RH33" s="141"/>
      <c r="RI33" s="141"/>
      <c r="RJ33" s="141"/>
      <c r="RK33" s="141"/>
      <c r="RL33" s="141"/>
      <c r="RM33" s="141"/>
      <c r="RN33" s="141"/>
      <c r="RO33" s="141"/>
      <c r="RP33" s="141"/>
      <c r="RQ33" s="141"/>
      <c r="RR33" s="141"/>
      <c r="RS33" s="141"/>
      <c r="RT33" s="141"/>
      <c r="RU33" s="141"/>
      <c r="RV33" s="141"/>
      <c r="RW33" s="141"/>
      <c r="RX33" s="141"/>
      <c r="RY33" s="141"/>
      <c r="RZ33" s="141"/>
      <c r="SA33" s="141"/>
      <c r="SB33" s="141"/>
      <c r="SC33" s="141"/>
      <c r="SD33" s="141"/>
      <c r="SE33" s="141"/>
      <c r="SF33" s="141"/>
      <c r="SG33" s="141"/>
      <c r="SH33" s="141"/>
      <c r="SI33" s="141"/>
      <c r="SJ33" s="141"/>
      <c r="SK33" s="141"/>
      <c r="SL33" s="141"/>
      <c r="SM33" s="141"/>
      <c r="SN33" s="141"/>
      <c r="SO33" s="141"/>
      <c r="SP33" s="141"/>
      <c r="SQ33" s="141"/>
      <c r="SR33" s="141"/>
      <c r="SS33" s="141"/>
      <c r="ST33" s="141"/>
      <c r="SU33" s="141"/>
      <c r="SV33" s="141"/>
      <c r="SW33" s="141"/>
      <c r="SX33" s="141"/>
      <c r="SY33" s="141"/>
      <c r="SZ33" s="141"/>
      <c r="TA33" s="141"/>
      <c r="TB33" s="141"/>
      <c r="TC33" s="141"/>
      <c r="TD33" s="141"/>
      <c r="TE33" s="141"/>
      <c r="TF33" s="141"/>
      <c r="TG33" s="141"/>
      <c r="TH33" s="141"/>
      <c r="TI33" s="141"/>
      <c r="TJ33" s="141"/>
      <c r="TK33" s="141"/>
      <c r="TL33" s="141"/>
      <c r="TM33" s="141"/>
      <c r="TN33" s="141"/>
      <c r="TO33" s="141"/>
      <c r="TP33" s="141"/>
      <c r="TQ33" s="141"/>
      <c r="TR33" s="141"/>
      <c r="TS33" s="141"/>
      <c r="TT33" s="141"/>
      <c r="TU33" s="141"/>
      <c r="TV33" s="141"/>
      <c r="TW33" s="141"/>
      <c r="TX33" s="141"/>
      <c r="TY33" s="141"/>
      <c r="TZ33" s="141"/>
      <c r="UA33" s="141"/>
      <c r="UB33" s="141"/>
      <c r="UC33" s="141"/>
      <c r="UD33" s="141"/>
      <c r="UE33" s="141"/>
      <c r="UF33" s="141"/>
      <c r="UG33" s="141"/>
      <c r="UH33" s="141"/>
      <c r="UI33" s="141"/>
      <c r="UJ33" s="141"/>
      <c r="UK33" s="141"/>
      <c r="UL33" s="141"/>
      <c r="UM33" s="141"/>
      <c r="UN33" s="141"/>
      <c r="UO33" s="141"/>
      <c r="UP33" s="141"/>
      <c r="UQ33" s="141"/>
      <c r="UR33" s="141"/>
      <c r="US33" s="141"/>
      <c r="UT33" s="141"/>
      <c r="UU33" s="141"/>
      <c r="UV33" s="141"/>
      <c r="UW33" s="141"/>
      <c r="UX33" s="141"/>
      <c r="UY33" s="141"/>
      <c r="UZ33" s="141"/>
      <c r="VA33" s="141"/>
      <c r="VB33" s="141"/>
      <c r="VC33" s="141"/>
      <c r="VD33" s="141"/>
      <c r="VE33" s="141"/>
      <c r="VF33" s="141"/>
      <c r="VG33" s="141"/>
      <c r="VH33" s="141"/>
      <c r="VI33" s="141"/>
      <c r="VJ33" s="141"/>
      <c r="VK33" s="141"/>
      <c r="VL33" s="141"/>
      <c r="VM33" s="141"/>
      <c r="VN33" s="141"/>
      <c r="VO33" s="141"/>
      <c r="VP33" s="141"/>
      <c r="VQ33" s="141"/>
      <c r="VR33" s="141"/>
      <c r="VS33" s="141"/>
      <c r="VT33" s="141"/>
      <c r="VU33" s="141"/>
      <c r="VV33" s="141"/>
      <c r="VW33" s="141"/>
      <c r="VX33" s="141"/>
      <c r="VY33" s="141"/>
      <c r="VZ33" s="141"/>
      <c r="WA33" s="141"/>
      <c r="WB33" s="141"/>
      <c r="WC33" s="141"/>
      <c r="WD33" s="141"/>
      <c r="WE33" s="141"/>
      <c r="WF33" s="141"/>
      <c r="WG33" s="141"/>
      <c r="WH33" s="141"/>
      <c r="WI33" s="141"/>
      <c r="WJ33" s="141"/>
      <c r="WK33" s="141"/>
      <c r="WL33" s="141"/>
      <c r="WM33" s="141"/>
      <c r="WN33" s="141"/>
      <c r="WO33" s="141"/>
      <c r="WP33" s="141"/>
      <c r="WQ33" s="141"/>
      <c r="WR33" s="141"/>
      <c r="WS33" s="141"/>
      <c r="WT33" s="141"/>
      <c r="WU33" s="141"/>
      <c r="WV33" s="141"/>
      <c r="WW33" s="141"/>
      <c r="WX33" s="141"/>
      <c r="WY33" s="141"/>
      <c r="WZ33" s="141"/>
      <c r="XA33" s="141"/>
      <c r="XB33" s="141"/>
      <c r="XC33" s="141"/>
      <c r="XD33" s="141"/>
      <c r="XE33" s="141"/>
      <c r="XF33" s="141"/>
      <c r="XG33" s="141"/>
      <c r="XH33" s="141"/>
      <c r="XI33" s="141"/>
      <c r="XJ33" s="141"/>
      <c r="XK33" s="141"/>
      <c r="XL33" s="141"/>
      <c r="XM33" s="141"/>
      <c r="XN33" s="141"/>
      <c r="XO33" s="141"/>
      <c r="XP33" s="141"/>
      <c r="XQ33" s="141"/>
      <c r="XR33" s="141"/>
      <c r="XS33" s="141"/>
      <c r="XT33" s="141"/>
      <c r="XU33" s="141"/>
      <c r="XV33" s="141"/>
      <c r="XW33" s="141"/>
      <c r="XX33" s="141"/>
      <c r="XY33" s="141"/>
      <c r="XZ33" s="141"/>
      <c r="YA33" s="141"/>
      <c r="YB33" s="141"/>
      <c r="YC33" s="141"/>
      <c r="YD33" s="141"/>
      <c r="YE33" s="141"/>
      <c r="YF33" s="141"/>
      <c r="YG33" s="141"/>
      <c r="YH33" s="141"/>
      <c r="YI33" s="141"/>
      <c r="YJ33" s="141"/>
      <c r="YK33" s="141"/>
      <c r="YL33" s="141"/>
      <c r="YM33" s="141"/>
      <c r="YN33" s="141"/>
      <c r="YO33" s="141"/>
      <c r="YP33" s="141"/>
      <c r="YQ33" s="141"/>
      <c r="YR33" s="141"/>
      <c r="YS33" s="141"/>
      <c r="YT33" s="141"/>
      <c r="YU33" s="141"/>
      <c r="YV33" s="141"/>
      <c r="YW33" s="141"/>
      <c r="YX33" s="141"/>
      <c r="YY33" s="141"/>
      <c r="YZ33" s="141"/>
      <c r="ZA33" s="141"/>
      <c r="ZB33" s="141"/>
      <c r="ZC33" s="141"/>
      <c r="ZD33" s="141"/>
      <c r="ZE33" s="141"/>
      <c r="ZF33" s="141"/>
      <c r="ZG33" s="141"/>
      <c r="ZH33" s="141"/>
      <c r="ZI33" s="141"/>
      <c r="ZJ33" s="141"/>
      <c r="ZK33" s="141"/>
      <c r="ZL33" s="141"/>
      <c r="ZM33" s="141"/>
      <c r="ZN33" s="141"/>
      <c r="ZO33" s="141"/>
      <c r="ZP33" s="141"/>
      <c r="ZQ33" s="141"/>
      <c r="ZR33" s="141"/>
      <c r="ZS33" s="141"/>
      <c r="ZT33" s="141"/>
      <c r="ZU33" s="141"/>
      <c r="ZV33" s="141"/>
      <c r="ZW33" s="141"/>
      <c r="ZX33" s="141"/>
      <c r="ZY33" s="141"/>
      <c r="ZZ33" s="141"/>
    </row>
    <row r="34" spans="1:702" outlineLevel="1" x14ac:dyDescent="0.2">
      <c r="A34" s="121" t="s">
        <v>691</v>
      </c>
      <c r="B34" s="129">
        <v>0.21890541557828633</v>
      </c>
    </row>
    <row r="35" spans="1:702" x14ac:dyDescent="0.2">
      <c r="A35" s="141" t="s">
        <v>692</v>
      </c>
      <c r="B35" s="141">
        <f>B34/0.0912870929175277</f>
        <v>2.3979886814454039</v>
      </c>
      <c r="C35" s="141"/>
      <c r="D35" s="141"/>
      <c r="E35" s="141"/>
      <c r="F35" s="141"/>
      <c r="G35" s="141"/>
      <c r="H35" s="141"/>
      <c r="I35" s="141"/>
    </row>
    <row r="36" spans="1:702" hidden="1" x14ac:dyDescent="0.2">
      <c r="A36" s="148" t="s">
        <v>693</v>
      </c>
      <c r="B36" s="149">
        <v>1.5569999999999999</v>
      </c>
    </row>
    <row r="37" spans="1:702" hidden="1" outlineLevel="1" x14ac:dyDescent="0.2">
      <c r="A37" s="144"/>
    </row>
    <row r="38" spans="1:702" hidden="1" outlineLevel="1" x14ac:dyDescent="0.2">
      <c r="A38" s="125" t="s">
        <v>1019</v>
      </c>
    </row>
    <row r="39" spans="1:702" ht="12" hidden="1" outlineLevel="1" thickBot="1" x14ac:dyDescent="0.25">
      <c r="A39" s="150" t="s">
        <v>637</v>
      </c>
      <c r="B39" s="126" t="s">
        <v>695</v>
      </c>
    </row>
    <row r="40" spans="1:702" ht="12" hidden="1" outlineLevel="1" thickBot="1" x14ac:dyDescent="0.25">
      <c r="A40" s="143" t="s">
        <v>644</v>
      </c>
      <c r="B40" s="151">
        <v>1</v>
      </c>
      <c r="C40" s="152" t="s">
        <v>791</v>
      </c>
    </row>
    <row r="41" spans="1:702" ht="12" hidden="1" outlineLevel="1" thickBot="1" x14ac:dyDescent="0.25">
      <c r="A41" s="143" t="s">
        <v>645</v>
      </c>
      <c r="B41" s="151">
        <v>4.9610756720580032E-2</v>
      </c>
      <c r="C41" s="151">
        <v>1</v>
      </c>
      <c r="D41" s="152" t="s">
        <v>696</v>
      </c>
    </row>
    <row r="42" spans="1:702" ht="12" collapsed="1" thickBot="1" x14ac:dyDescent="0.25">
      <c r="A42" s="143" t="s">
        <v>646</v>
      </c>
      <c r="B42" s="151">
        <v>-0.6641741542945877</v>
      </c>
      <c r="C42" s="122">
        <v>-0.71817639423334856</v>
      </c>
      <c r="D42" s="151">
        <v>1</v>
      </c>
      <c r="E42" s="152" t="s">
        <v>793</v>
      </c>
    </row>
    <row r="43" spans="1:702" ht="12" hidden="1" thickBot="1" x14ac:dyDescent="0.25">
      <c r="A43" s="143" t="s">
        <v>648</v>
      </c>
      <c r="B43" s="151">
        <v>-0.12761807553386095</v>
      </c>
      <c r="C43" s="122">
        <v>0.50274145632873823</v>
      </c>
      <c r="D43" s="121">
        <v>-0.36089247266478675</v>
      </c>
      <c r="E43" s="151">
        <v>1</v>
      </c>
      <c r="F43" s="152" t="s">
        <v>697</v>
      </c>
    </row>
    <row r="44" spans="1:702" ht="12" hidden="1" outlineLevel="1" thickBot="1" x14ac:dyDescent="0.25">
      <c r="A44" s="143" t="s">
        <v>649</v>
      </c>
      <c r="B44" s="151">
        <v>-0.35802054308268477</v>
      </c>
      <c r="C44" s="121">
        <v>0.1253471645345223</v>
      </c>
      <c r="D44" s="151">
        <v>9.6221339075268419E-2</v>
      </c>
      <c r="E44" s="151">
        <v>-6.33610869747947E-2</v>
      </c>
      <c r="F44" s="151">
        <v>1</v>
      </c>
      <c r="G44" s="152" t="s">
        <v>794</v>
      </c>
      <c r="J44" s="136" t="s">
        <v>703</v>
      </c>
      <c r="K44" s="136" t="s">
        <v>704</v>
      </c>
    </row>
    <row r="45" spans="1:702" hidden="1" outlineLevel="1" x14ac:dyDescent="0.2">
      <c r="A45" s="143" t="s">
        <v>650</v>
      </c>
      <c r="B45" s="151">
        <v>9.9341156990356616E-2</v>
      </c>
      <c r="C45" s="122">
        <v>0.86486082877719084</v>
      </c>
      <c r="D45" s="122">
        <v>-0.72827326937416781</v>
      </c>
      <c r="E45" s="121">
        <v>0.2209084232587635</v>
      </c>
      <c r="F45" s="151">
        <v>9.078003326933895E-2</v>
      </c>
      <c r="G45" s="151">
        <v>1</v>
      </c>
      <c r="J45" s="153"/>
      <c r="K45" s="153"/>
      <c r="L45" s="153"/>
    </row>
    <row r="46" spans="1:702" hidden="1" outlineLevel="1" x14ac:dyDescent="0.2">
      <c r="A46" s="144"/>
      <c r="J46" s="153"/>
      <c r="K46" s="153"/>
      <c r="L46" s="153"/>
    </row>
    <row r="47" spans="1:702" hidden="1" outlineLevel="1" x14ac:dyDescent="0.2">
      <c r="A47" s="125" t="s">
        <v>1020</v>
      </c>
      <c r="J47" s="153"/>
      <c r="K47" s="153"/>
      <c r="L47" s="153"/>
    </row>
    <row r="48" spans="1:702" ht="12" hidden="1" outlineLevel="1" thickBot="1" x14ac:dyDescent="0.25">
      <c r="A48" s="128" t="s">
        <v>699</v>
      </c>
      <c r="B48" s="128" t="s">
        <v>700</v>
      </c>
      <c r="C48" s="128" t="s">
        <v>701</v>
      </c>
      <c r="D48" s="128" t="str">
        <f>IF($I$10&gt;99%,("Low"&amp;TEXT($I$10,"0.0%")&amp;"F"),("Lower"&amp;TEXT($I$10,"0%")&amp;"F"))</f>
        <v>Lower95%F</v>
      </c>
      <c r="E48" s="128" t="str">
        <f>IF($I$10&gt;99%,("Up"&amp;TEXT($I$10,"0.0%")&amp;"F"),("Upper"&amp;TEXT($I$10,"0%")&amp;"F"))</f>
        <v>Upper95%F</v>
      </c>
      <c r="F48" s="128" t="s">
        <v>702</v>
      </c>
      <c r="G48" s="128" t="str">
        <f>IF($I$10&gt;99%,("Low"&amp;TEXT($I$10,"0.0%")&amp;"M"),("Lower"&amp;TEXT($I$10,"0%")&amp;"M"))</f>
        <v>Lower95%M</v>
      </c>
      <c r="H48" s="128" t="str">
        <f>IF($I$10&gt;99%,("Up"&amp;TEXT($I$10,"0.0%")&amp;"M"),("Upper"&amp;TEXT($I$10,"0%")&amp;"M"))</f>
        <v>Upper95%M</v>
      </c>
      <c r="I48" s="136" t="s">
        <v>796</v>
      </c>
      <c r="J48" s="153"/>
      <c r="K48" s="153"/>
      <c r="L48" s="153"/>
    </row>
    <row r="49" spans="1:12" hidden="1" outlineLevel="1" x14ac:dyDescent="0.2">
      <c r="I49" s="153"/>
      <c r="J49" s="153"/>
      <c r="K49" s="153"/>
      <c r="L49" s="153"/>
    </row>
    <row r="50" spans="1:12" hidden="1" outlineLevel="1" x14ac:dyDescent="0.2">
      <c r="I50" s="153"/>
    </row>
    <row r="51" spans="1:12" hidden="1" outlineLevel="1" x14ac:dyDescent="0.2">
      <c r="I51" s="153"/>
    </row>
    <row r="52" spans="1:12" hidden="1" outlineLevel="1" x14ac:dyDescent="0.2">
      <c r="A52" s="123" t="s">
        <v>705</v>
      </c>
      <c r="I52" s="153"/>
    </row>
    <row r="53" spans="1:12" hidden="1" outlineLevel="1" x14ac:dyDescent="0.2">
      <c r="I53" s="153"/>
    </row>
    <row r="54" spans="1:12" hidden="1" outlineLevel="1" x14ac:dyDescent="0.2"/>
    <row r="55" spans="1:12" hidden="1" outlineLevel="1" x14ac:dyDescent="0.2"/>
    <row r="56" spans="1:12" hidden="1" outlineLevel="1" x14ac:dyDescent="0.2"/>
    <row r="57" spans="1:12" hidden="1" outlineLevel="1" x14ac:dyDescent="0.2"/>
    <row r="58" spans="1:12" hidden="1" outlineLevel="1" x14ac:dyDescent="0.2"/>
    <row r="59" spans="1:12" hidden="1" outlineLevel="1" x14ac:dyDescent="0.2"/>
    <row r="60" spans="1:12" hidden="1" outlineLevel="1" x14ac:dyDescent="0.2"/>
    <row r="61" spans="1:12" hidden="1" outlineLevel="1" x14ac:dyDescent="0.2"/>
    <row r="62" spans="1:12" hidden="1" outlineLevel="1" x14ac:dyDescent="0.2"/>
    <row r="63" spans="1:12" hidden="1" outlineLevel="1" x14ac:dyDescent="0.2"/>
    <row r="64" spans="1:12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collapsed="1" x14ac:dyDescent="0.2"/>
    <row r="71" spans="1:3" hidden="1" x14ac:dyDescent="0.2"/>
    <row r="72" spans="1:3" outlineLevel="1" x14ac:dyDescent="0.2"/>
    <row r="73" spans="1:3" outlineLevel="1" x14ac:dyDescent="0.2"/>
    <row r="74" spans="1:3" outlineLevel="1" x14ac:dyDescent="0.2">
      <c r="A74" s="145"/>
    </row>
    <row r="75" spans="1:3" outlineLevel="1" x14ac:dyDescent="0.2">
      <c r="A75" s="125" t="s">
        <v>667</v>
      </c>
    </row>
    <row r="76" spans="1:3" outlineLevel="1" x14ac:dyDescent="0.2"/>
    <row r="77" spans="1:3" outlineLevel="1" x14ac:dyDescent="0.2"/>
    <row r="78" spans="1:3" outlineLevel="1" x14ac:dyDescent="0.2">
      <c r="C78" s="141" t="b">
        <v>1</v>
      </c>
    </row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3" spans="1:1" hidden="1" x14ac:dyDescent="0.2"/>
    <row r="94" spans="1:1" outlineLevel="1" x14ac:dyDescent="0.2"/>
    <row r="95" spans="1:1" outlineLevel="1" x14ac:dyDescent="0.2"/>
    <row r="96" spans="1:1" outlineLevel="1" x14ac:dyDescent="0.2">
      <c r="A96" s="145"/>
    </row>
    <row r="97" spans="1:1" outlineLevel="1" x14ac:dyDescent="0.2">
      <c r="A97" s="125" t="s">
        <v>706</v>
      </c>
    </row>
    <row r="98" spans="1:1" outlineLevel="1" x14ac:dyDescent="0.2"/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5" spans="1:1" hidden="1" x14ac:dyDescent="0.2"/>
    <row r="116" spans="1:1" outlineLevel="1" x14ac:dyDescent="0.2"/>
    <row r="117" spans="1:1" outlineLevel="1" x14ac:dyDescent="0.2"/>
    <row r="118" spans="1:1" outlineLevel="1" x14ac:dyDescent="0.2">
      <c r="A118" s="145"/>
    </row>
    <row r="119" spans="1:1" outlineLevel="1" x14ac:dyDescent="0.2">
      <c r="A119" s="125" t="s">
        <v>707</v>
      </c>
    </row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7" spans="1:1" hidden="1" x14ac:dyDescent="0.2"/>
    <row r="138" spans="1:1" outlineLevel="1" x14ac:dyDescent="0.2"/>
    <row r="139" spans="1:1" outlineLevel="1" x14ac:dyDescent="0.2"/>
    <row r="140" spans="1:1" outlineLevel="1" x14ac:dyDescent="0.2">
      <c r="A140" s="145"/>
    </row>
    <row r="141" spans="1:1" outlineLevel="1" x14ac:dyDescent="0.2">
      <c r="A141" s="125" t="s">
        <v>708</v>
      </c>
    </row>
    <row r="142" spans="1:1" outlineLevel="1" x14ac:dyDescent="0.2"/>
    <row r="143" spans="1:1" outlineLevel="1" x14ac:dyDescent="0.2"/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9" hidden="1" x14ac:dyDescent="0.2"/>
    <row r="160" outlineLevel="1" x14ac:dyDescent="0.2"/>
    <row r="161" spans="1:1" outlineLevel="1" x14ac:dyDescent="0.2"/>
    <row r="162" spans="1:1" outlineLevel="1" x14ac:dyDescent="0.2">
      <c r="A162" s="145"/>
    </row>
    <row r="163" spans="1:1" outlineLevel="1" x14ac:dyDescent="0.2">
      <c r="A163" s="125" t="s">
        <v>709</v>
      </c>
    </row>
    <row r="164" spans="1:1" outlineLevel="1" x14ac:dyDescent="0.2"/>
    <row r="165" spans="1:1" outlineLevel="1" x14ac:dyDescent="0.2"/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1" spans="1:1" hidden="1" x14ac:dyDescent="0.2"/>
    <row r="182" spans="1:1" hidden="1" outlineLevel="1" x14ac:dyDescent="0.2"/>
    <row r="183" spans="1:1" hidden="1" outlineLevel="1" x14ac:dyDescent="0.2"/>
    <row r="184" spans="1:1" hidden="1" outlineLevel="1" x14ac:dyDescent="0.2">
      <c r="A184" s="145"/>
    </row>
    <row r="185" spans="1:1" hidden="1" outlineLevel="1" x14ac:dyDescent="0.2">
      <c r="A185" s="125" t="s">
        <v>710</v>
      </c>
    </row>
    <row r="186" spans="1:1" hidden="1" outlineLevel="1" x14ac:dyDescent="0.2"/>
    <row r="187" spans="1:1" hidden="1" outlineLevel="1" x14ac:dyDescent="0.2">
      <c r="A187" s="154" t="s">
        <v>725</v>
      </c>
    </row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>
      <c r="A209" s="154" t="s">
        <v>711</v>
      </c>
    </row>
    <row r="210" spans="1:1" hidden="1" outlineLevel="1" x14ac:dyDescent="0.2"/>
    <row r="211" spans="1:1" hidden="1" outlineLevel="1" x14ac:dyDescent="0.2"/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>
      <c r="A231" s="154" t="s">
        <v>728</v>
      </c>
    </row>
    <row r="232" spans="1:1" hidden="1" outlineLevel="1" x14ac:dyDescent="0.2"/>
    <row r="233" spans="1:1" hidden="1" outlineLevel="1" x14ac:dyDescent="0.2"/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collapsed="1" x14ac:dyDescent="0.2"/>
    <row r="250" spans="1:1" hidden="1" x14ac:dyDescent="0.2"/>
    <row r="251" spans="1:1" hidden="1" outlineLevel="1" x14ac:dyDescent="0.2"/>
    <row r="252" spans="1:1" hidden="1" outlineLevel="1" x14ac:dyDescent="0.2"/>
    <row r="253" spans="1:1" hidden="1" outlineLevel="1" x14ac:dyDescent="0.2">
      <c r="A253" s="154" t="s">
        <v>712</v>
      </c>
    </row>
    <row r="254" spans="1:1" hidden="1" outlineLevel="1" x14ac:dyDescent="0.2"/>
    <row r="255" spans="1:1" hidden="1" outlineLevel="1" x14ac:dyDescent="0.2"/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>
      <c r="A275" s="154" t="s">
        <v>729</v>
      </c>
    </row>
    <row r="276" spans="1:1" hidden="1" outlineLevel="1" x14ac:dyDescent="0.2"/>
    <row r="277" spans="1:1" hidden="1" outlineLevel="1" x14ac:dyDescent="0.2"/>
    <row r="278" spans="1:1" hidden="1" outlineLevel="1" x14ac:dyDescent="0.2"/>
    <row r="279" spans="1:1" hidden="1" outlineLevel="1" x14ac:dyDescent="0.2"/>
    <row r="280" spans="1:1" hidden="1" outlineLevel="1" x14ac:dyDescent="0.2"/>
    <row r="281" spans="1:1" hidden="1" outlineLevel="1" x14ac:dyDescent="0.2"/>
    <row r="282" spans="1:1" hidden="1" outlineLevel="1" x14ac:dyDescent="0.2"/>
    <row r="283" spans="1:1" hidden="1" outlineLevel="1" x14ac:dyDescent="0.2"/>
    <row r="284" spans="1:1" hidden="1" outlineLevel="1" x14ac:dyDescent="0.2"/>
    <row r="285" spans="1:1" hidden="1" outlineLevel="1" x14ac:dyDescent="0.2"/>
    <row r="286" spans="1:1" hidden="1" outlineLevel="1" x14ac:dyDescent="0.2"/>
    <row r="287" spans="1:1" hidden="1" outlineLevel="1" x14ac:dyDescent="0.2"/>
    <row r="288" spans="1:1" hidden="1" outlineLevel="1" x14ac:dyDescent="0.2"/>
    <row r="289" spans="1:8" hidden="1" outlineLevel="1" x14ac:dyDescent="0.2"/>
    <row r="290" spans="1:8" hidden="1" outlineLevel="1" x14ac:dyDescent="0.2"/>
    <row r="291" spans="1:8" hidden="1" outlineLevel="1" x14ac:dyDescent="0.2"/>
    <row r="292" spans="1:8" hidden="1" outlineLevel="1" x14ac:dyDescent="0.2"/>
    <row r="293" spans="1:8" hidden="1" outlineLevel="1" x14ac:dyDescent="0.2"/>
    <row r="294" spans="1:8" hidden="1" outlineLevel="1" x14ac:dyDescent="0.2"/>
    <row r="295" spans="1:8" hidden="1" outlineLevel="1" x14ac:dyDescent="0.2"/>
    <row r="296" spans="1:8" hidden="1" outlineLevel="1" x14ac:dyDescent="0.2"/>
    <row r="297" spans="1:8" hidden="1" outlineLevel="1" x14ac:dyDescent="0.2">
      <c r="A297" s="145"/>
    </row>
    <row r="298" spans="1:8" hidden="1" outlineLevel="1" x14ac:dyDescent="0.2">
      <c r="A298" s="125" t="s">
        <v>1021</v>
      </c>
    </row>
    <row r="299" spans="1:8" ht="12" hidden="1" outlineLevel="1" thickBot="1" x14ac:dyDescent="0.25">
      <c r="A299" s="136" t="s">
        <v>714</v>
      </c>
      <c r="B299" s="136" t="s">
        <v>715</v>
      </c>
      <c r="C299" s="136" t="s">
        <v>716</v>
      </c>
      <c r="D299" s="136" t="s">
        <v>524</v>
      </c>
      <c r="E299" s="136" t="s">
        <v>717</v>
      </c>
      <c r="F299" s="136" t="s">
        <v>718</v>
      </c>
      <c r="G299" s="136" t="s">
        <v>719</v>
      </c>
      <c r="H299" s="136" t="s">
        <v>720</v>
      </c>
    </row>
    <row r="300" spans="1:8" hidden="1" outlineLevel="1" x14ac:dyDescent="0.2">
      <c r="A300" s="130">
        <v>1</v>
      </c>
      <c r="B300" s="129">
        <v>6.0739128685507477</v>
      </c>
      <c r="C300" s="129">
        <v>6.5486625432542249</v>
      </c>
      <c r="D300" s="129">
        <f t="shared" ref="D300:D331" si="4">B300 - C300</f>
        <v>-0.47474967470347718</v>
      </c>
      <c r="E300" s="121">
        <f t="shared" ref="E300:E331" si="5">D300 /3.19037723006504</f>
        <v>-0.14880675245221667</v>
      </c>
      <c r="F300" s="121">
        <f t="shared" ref="F300:F331" si="6">ABS(E300)</f>
        <v>0.14880675245221667</v>
      </c>
      <c r="G300" s="121">
        <v>2.4972181986778585E-2</v>
      </c>
      <c r="H300" s="121">
        <f>(F300^2/3)*(G300/(1-G300)^2)</f>
        <v>1.9388602236991556E-4</v>
      </c>
    </row>
    <row r="301" spans="1:8" hidden="1" outlineLevel="1" x14ac:dyDescent="0.2">
      <c r="A301" s="130">
        <v>2</v>
      </c>
      <c r="B301" s="129">
        <v>8.405979501872979</v>
      </c>
      <c r="C301" s="129">
        <v>12.440189720201026</v>
      </c>
      <c r="D301" s="129">
        <f t="shared" si="4"/>
        <v>-4.034210218328047</v>
      </c>
      <c r="E301" s="121">
        <f t="shared" si="5"/>
        <v>-1.2644931703721456</v>
      </c>
      <c r="F301" s="121">
        <f t="shared" si="6"/>
        <v>1.2644931703721456</v>
      </c>
      <c r="G301" s="121">
        <v>0.19032971747624378</v>
      </c>
      <c r="H301" s="121">
        <f t="shared" ref="H301:H364" si="7">(F301^2/3)*(G301/(1-G301)^2)</f>
        <v>0.15473976220269317</v>
      </c>
    </row>
    <row r="302" spans="1:8" hidden="1" outlineLevel="1" x14ac:dyDescent="0.2">
      <c r="A302" s="130">
        <v>3</v>
      </c>
      <c r="B302" s="129">
        <v>4.2819173577627767</v>
      </c>
      <c r="C302" s="129">
        <v>5.2668985674004167</v>
      </c>
      <c r="D302" s="129">
        <f t="shared" si="4"/>
        <v>-0.98498120963764002</v>
      </c>
      <c r="E302" s="121">
        <f t="shared" si="5"/>
        <v>-0.30873502993799884</v>
      </c>
      <c r="F302" s="121">
        <f t="shared" si="6"/>
        <v>0.30873502993799884</v>
      </c>
      <c r="G302" s="121">
        <v>3.2312486240129723E-2</v>
      </c>
      <c r="H302" s="121">
        <f t="shared" si="7"/>
        <v>1.0963536410170422E-3</v>
      </c>
    </row>
    <row r="303" spans="1:8" hidden="1" outlineLevel="1" x14ac:dyDescent="0.2">
      <c r="A303" s="130">
        <v>4</v>
      </c>
      <c r="B303" s="129">
        <v>16.244587217549903</v>
      </c>
      <c r="C303" s="129">
        <v>9.9416022079202087</v>
      </c>
      <c r="D303" s="129">
        <f t="shared" si="4"/>
        <v>6.302985009629694</v>
      </c>
      <c r="E303" s="121">
        <f t="shared" si="5"/>
        <v>1.9756237445003326</v>
      </c>
      <c r="F303" s="121">
        <f t="shared" si="6"/>
        <v>1.9756237445003326</v>
      </c>
      <c r="G303" s="121">
        <v>0.1259761866938684</v>
      </c>
      <c r="H303" s="121">
        <f t="shared" si="7"/>
        <v>0.21455031027823424</v>
      </c>
    </row>
    <row r="304" spans="1:8" hidden="1" outlineLevel="1" x14ac:dyDescent="0.2">
      <c r="A304" s="130">
        <v>5</v>
      </c>
      <c r="B304" s="129">
        <v>3.0304767971825153</v>
      </c>
      <c r="C304" s="129">
        <v>3.5805984372303601</v>
      </c>
      <c r="D304" s="129">
        <f t="shared" si="4"/>
        <v>-0.55012164004784481</v>
      </c>
      <c r="E304" s="121">
        <f t="shared" si="5"/>
        <v>-0.17243153407179684</v>
      </c>
      <c r="F304" s="121">
        <f t="shared" si="6"/>
        <v>0.17243153407179684</v>
      </c>
      <c r="G304" s="121">
        <v>3.8144496117850889E-2</v>
      </c>
      <c r="H304" s="121">
        <f t="shared" si="7"/>
        <v>4.0862444408238372E-4</v>
      </c>
    </row>
    <row r="305" spans="1:8" hidden="1" outlineLevel="1" x14ac:dyDescent="0.2">
      <c r="A305" s="130">
        <v>6</v>
      </c>
      <c r="B305" s="129">
        <v>4.9626469266478219</v>
      </c>
      <c r="C305" s="129">
        <v>4.611067575349824</v>
      </c>
      <c r="D305" s="129">
        <f t="shared" si="4"/>
        <v>0.35157935129799789</v>
      </c>
      <c r="E305" s="121">
        <f t="shared" si="5"/>
        <v>0.11019993121341029</v>
      </c>
      <c r="F305" s="121">
        <f t="shared" si="6"/>
        <v>0.11019993121341029</v>
      </c>
      <c r="G305" s="121">
        <v>3.8014012731290396E-2</v>
      </c>
      <c r="H305" s="121">
        <f t="shared" si="7"/>
        <v>1.6628290995685283E-4</v>
      </c>
    </row>
    <row r="306" spans="1:8" hidden="1" outlineLevel="1" x14ac:dyDescent="0.2">
      <c r="A306" s="130">
        <v>7</v>
      </c>
      <c r="B306" s="129">
        <v>5.0403782767313832</v>
      </c>
      <c r="C306" s="129">
        <v>10.463936702851218</v>
      </c>
      <c r="D306" s="129">
        <f t="shared" si="4"/>
        <v>-5.4235584261198344</v>
      </c>
      <c r="E306" s="121">
        <f t="shared" si="5"/>
        <v>-1.6999740265853351</v>
      </c>
      <c r="F306" s="121">
        <f t="shared" si="6"/>
        <v>1.6999740265853351</v>
      </c>
      <c r="G306" s="121">
        <v>0.13707449413462611</v>
      </c>
      <c r="H306" s="121">
        <f t="shared" si="7"/>
        <v>0.17732638371174386</v>
      </c>
    </row>
    <row r="307" spans="1:8" hidden="1" outlineLevel="1" x14ac:dyDescent="0.2">
      <c r="A307" s="130">
        <v>8</v>
      </c>
      <c r="B307" s="129">
        <v>4.3851549979818829</v>
      </c>
      <c r="C307" s="129">
        <v>5.6887281394230635</v>
      </c>
      <c r="D307" s="129">
        <f t="shared" si="4"/>
        <v>-1.3035731414411806</v>
      </c>
      <c r="E307" s="121">
        <f t="shared" si="5"/>
        <v>-0.40859530000300481</v>
      </c>
      <c r="F307" s="121">
        <f t="shared" si="6"/>
        <v>0.40859530000300481</v>
      </c>
      <c r="G307" s="121">
        <v>5.1904918866651217E-2</v>
      </c>
      <c r="H307" s="121">
        <f t="shared" si="7"/>
        <v>3.2134400968687848E-3</v>
      </c>
    </row>
    <row r="308" spans="1:8" hidden="1" outlineLevel="1" x14ac:dyDescent="0.2">
      <c r="A308" s="130">
        <v>9</v>
      </c>
      <c r="B308" s="129">
        <v>6.8486821580377111</v>
      </c>
      <c r="C308" s="129">
        <v>4.8437325058741836</v>
      </c>
      <c r="D308" s="129">
        <f t="shared" si="4"/>
        <v>2.0049496521635275</v>
      </c>
      <c r="E308" s="121">
        <f t="shared" si="5"/>
        <v>0.62843654765008894</v>
      </c>
      <c r="F308" s="121">
        <f t="shared" si="6"/>
        <v>0.62843654765008894</v>
      </c>
      <c r="G308" s="121">
        <v>5.4960789681398961E-2</v>
      </c>
      <c r="H308" s="121">
        <f t="shared" si="7"/>
        <v>8.1013038547831078E-3</v>
      </c>
    </row>
    <row r="309" spans="1:8" hidden="1" outlineLevel="1" x14ac:dyDescent="0.2">
      <c r="A309" s="130">
        <v>10</v>
      </c>
      <c r="B309" s="129">
        <v>8.8228827508875813</v>
      </c>
      <c r="C309" s="129">
        <v>9.1918941675265273</v>
      </c>
      <c r="D309" s="129">
        <f t="shared" si="4"/>
        <v>-0.36901141663894599</v>
      </c>
      <c r="E309" s="121">
        <f t="shared" si="5"/>
        <v>-0.11566388236522838</v>
      </c>
      <c r="F309" s="121">
        <f t="shared" si="6"/>
        <v>0.11566388236522838</v>
      </c>
      <c r="G309" s="121">
        <v>2.6734832538105574E-2</v>
      </c>
      <c r="H309" s="121">
        <f t="shared" si="7"/>
        <v>1.2586048001070484E-4</v>
      </c>
    </row>
    <row r="310" spans="1:8" hidden="1" outlineLevel="1" x14ac:dyDescent="0.2">
      <c r="A310" s="130">
        <v>11</v>
      </c>
      <c r="B310" s="129">
        <v>6.1711440295976496</v>
      </c>
      <c r="C310" s="129">
        <v>6.1258972982143005</v>
      </c>
      <c r="D310" s="129">
        <f t="shared" si="4"/>
        <v>4.5246731383349115E-2</v>
      </c>
      <c r="E310" s="121">
        <f t="shared" si="5"/>
        <v>1.4182251226268532E-2</v>
      </c>
      <c r="F310" s="121">
        <f t="shared" si="6"/>
        <v>1.4182251226268532E-2</v>
      </c>
      <c r="G310" s="121">
        <v>0.10892851083750912</v>
      </c>
      <c r="H310" s="121">
        <f t="shared" si="7"/>
        <v>9.197833928967983E-6</v>
      </c>
    </row>
    <row r="311" spans="1:8" hidden="1" outlineLevel="1" x14ac:dyDescent="0.2">
      <c r="A311" s="130">
        <v>12</v>
      </c>
      <c r="B311" s="129">
        <v>7.5790309498922568</v>
      </c>
      <c r="C311" s="129">
        <v>5.8332225151283978</v>
      </c>
      <c r="D311" s="129">
        <f t="shared" si="4"/>
        <v>1.7458084347638589</v>
      </c>
      <c r="E311" s="121">
        <f t="shared" si="5"/>
        <v>0.54721066158319731</v>
      </c>
      <c r="F311" s="121">
        <f t="shared" si="6"/>
        <v>0.54721066158319731</v>
      </c>
      <c r="G311" s="121">
        <v>3.3421082487129189E-2</v>
      </c>
      <c r="H311" s="121">
        <f t="shared" si="7"/>
        <v>3.5705385115469821E-3</v>
      </c>
    </row>
    <row r="312" spans="1:8" hidden="1" outlineLevel="1" x14ac:dyDescent="0.2">
      <c r="A312" s="130">
        <v>13</v>
      </c>
      <c r="B312" s="129">
        <v>13.781501875059311</v>
      </c>
      <c r="C312" s="129">
        <v>9.5129528638761869</v>
      </c>
      <c r="D312" s="129">
        <f t="shared" si="4"/>
        <v>4.2685490111831239</v>
      </c>
      <c r="E312" s="121">
        <f t="shared" si="5"/>
        <v>1.3379449210449963</v>
      </c>
      <c r="F312" s="121">
        <f t="shared" si="6"/>
        <v>1.3379449210449963</v>
      </c>
      <c r="G312" s="121">
        <v>2.5348400808991194E-2</v>
      </c>
      <c r="H312" s="121">
        <f t="shared" si="7"/>
        <v>1.5922343245536322E-2</v>
      </c>
    </row>
    <row r="313" spans="1:8" hidden="1" outlineLevel="1" x14ac:dyDescent="0.2">
      <c r="A313" s="130">
        <v>14</v>
      </c>
      <c r="B313" s="129">
        <v>14.998912459019817</v>
      </c>
      <c r="C313" s="129">
        <v>6.6716409393353748</v>
      </c>
      <c r="D313" s="129">
        <f t="shared" si="4"/>
        <v>8.3272715196844409</v>
      </c>
      <c r="E313" s="121">
        <f t="shared" si="5"/>
        <v>2.6101212863516703</v>
      </c>
      <c r="F313" s="121">
        <f t="shared" si="6"/>
        <v>2.6101212863516703</v>
      </c>
      <c r="G313" s="121">
        <v>1.746623703497701E-2</v>
      </c>
      <c r="H313" s="121">
        <f t="shared" si="7"/>
        <v>4.1087006981021794E-2</v>
      </c>
    </row>
    <row r="314" spans="1:8" hidden="1" outlineLevel="1" x14ac:dyDescent="0.2">
      <c r="A314" s="130">
        <v>15</v>
      </c>
      <c r="B314" s="129">
        <v>6.4165872222518496</v>
      </c>
      <c r="C314" s="129">
        <v>11.463702500142603</v>
      </c>
      <c r="D314" s="129">
        <f t="shared" si="4"/>
        <v>-5.0471152778907529</v>
      </c>
      <c r="E314" s="121">
        <f t="shared" si="5"/>
        <v>-1.5819807232600707</v>
      </c>
      <c r="F314" s="121">
        <f t="shared" si="6"/>
        <v>1.5819807232600707</v>
      </c>
      <c r="G314" s="121">
        <v>6.6838715110864158E-2</v>
      </c>
      <c r="H314" s="121">
        <f t="shared" si="7"/>
        <v>6.4031811347068687E-2</v>
      </c>
    </row>
    <row r="315" spans="1:8" hidden="1" outlineLevel="1" x14ac:dyDescent="0.2">
      <c r="A315" s="130">
        <v>16</v>
      </c>
      <c r="B315" s="129">
        <v>3.9623645009432589</v>
      </c>
      <c r="C315" s="129">
        <v>3.3797608856429249</v>
      </c>
      <c r="D315" s="129">
        <f t="shared" si="4"/>
        <v>0.582603615300334</v>
      </c>
      <c r="E315" s="121">
        <f t="shared" si="5"/>
        <v>0.1826127674840686</v>
      </c>
      <c r="F315" s="121">
        <f t="shared" si="6"/>
        <v>0.1826127674840686</v>
      </c>
      <c r="G315" s="121">
        <v>3.503447278547446E-2</v>
      </c>
      <c r="H315" s="121">
        <f t="shared" si="7"/>
        <v>4.1822790910343513E-4</v>
      </c>
    </row>
    <row r="316" spans="1:8" hidden="1" outlineLevel="1" x14ac:dyDescent="0.2">
      <c r="A316" s="130">
        <v>17</v>
      </c>
      <c r="B316" s="129">
        <v>5.4928569017809679</v>
      </c>
      <c r="C316" s="129">
        <v>5.6979841907081115</v>
      </c>
      <c r="D316" s="129">
        <f t="shared" si="4"/>
        <v>-0.2051272889271436</v>
      </c>
      <c r="E316" s="121">
        <f t="shared" si="5"/>
        <v>-6.4295622158437302E-2</v>
      </c>
      <c r="F316" s="121">
        <f t="shared" si="6"/>
        <v>6.4295622158437302E-2</v>
      </c>
      <c r="G316" s="121">
        <v>0.18797463897472144</v>
      </c>
      <c r="H316" s="121">
        <f t="shared" si="7"/>
        <v>3.9282726604348694E-4</v>
      </c>
    </row>
    <row r="317" spans="1:8" hidden="1" outlineLevel="1" x14ac:dyDescent="0.2">
      <c r="A317" s="130">
        <v>18</v>
      </c>
      <c r="B317" s="129">
        <v>8.6072936991121516</v>
      </c>
      <c r="C317" s="129">
        <v>5.4797866083770375</v>
      </c>
      <c r="D317" s="129">
        <f t="shared" si="4"/>
        <v>3.1275070907351141</v>
      </c>
      <c r="E317" s="121">
        <f t="shared" si="5"/>
        <v>0.98029382270614929</v>
      </c>
      <c r="F317" s="121">
        <f t="shared" si="6"/>
        <v>0.98029382270614929</v>
      </c>
      <c r="G317" s="121">
        <v>1.352656239253423E-2</v>
      </c>
      <c r="H317" s="121">
        <f t="shared" si="7"/>
        <v>4.4525409867104508E-3</v>
      </c>
    </row>
    <row r="318" spans="1:8" hidden="1" outlineLevel="1" x14ac:dyDescent="0.2">
      <c r="A318" s="130">
        <v>19</v>
      </c>
      <c r="B318" s="129">
        <v>8.6317822551499823</v>
      </c>
      <c r="C318" s="129">
        <v>7.4760440734062996</v>
      </c>
      <c r="D318" s="129">
        <f t="shared" si="4"/>
        <v>1.1557381817436827</v>
      </c>
      <c r="E318" s="121">
        <f t="shared" si="5"/>
        <v>0.3622575320725071</v>
      </c>
      <c r="F318" s="121">
        <f t="shared" si="6"/>
        <v>0.3622575320725071</v>
      </c>
      <c r="G318" s="121">
        <v>5.0154028338660277E-2</v>
      </c>
      <c r="H318" s="121">
        <f t="shared" si="7"/>
        <v>2.4317170736982076E-3</v>
      </c>
    </row>
    <row r="319" spans="1:8" hidden="1" outlineLevel="1" x14ac:dyDescent="0.2">
      <c r="A319" s="130">
        <v>20</v>
      </c>
      <c r="B319" s="129">
        <v>8.4314404888257499</v>
      </c>
      <c r="C319" s="129">
        <v>6.4084575064730744</v>
      </c>
      <c r="D319" s="129">
        <f t="shared" si="4"/>
        <v>2.0229829823526755</v>
      </c>
      <c r="E319" s="121">
        <f t="shared" si="5"/>
        <v>0.6340889607939667</v>
      </c>
      <c r="F319" s="121">
        <f t="shared" si="6"/>
        <v>0.6340889607939667</v>
      </c>
      <c r="G319" s="121">
        <v>1.3135444998710978E-2</v>
      </c>
      <c r="H319" s="121">
        <f t="shared" si="7"/>
        <v>1.807626996194353E-3</v>
      </c>
    </row>
    <row r="320" spans="1:8" hidden="1" outlineLevel="1" x14ac:dyDescent="0.2">
      <c r="A320" s="130">
        <v>21</v>
      </c>
      <c r="B320" s="129">
        <v>7.494461652207109</v>
      </c>
      <c r="C320" s="129">
        <v>6.7835905442640989</v>
      </c>
      <c r="D320" s="129">
        <f t="shared" si="4"/>
        <v>0.71087110794301012</v>
      </c>
      <c r="E320" s="121">
        <f t="shared" si="5"/>
        <v>0.22281725848717834</v>
      </c>
      <c r="F320" s="121">
        <f t="shared" si="6"/>
        <v>0.22281725848717834</v>
      </c>
      <c r="G320" s="121">
        <v>3.9233201430339246E-2</v>
      </c>
      <c r="H320" s="121">
        <f t="shared" si="7"/>
        <v>7.0338673347950962E-4</v>
      </c>
    </row>
    <row r="321" spans="1:8" hidden="1" outlineLevel="1" x14ac:dyDescent="0.2">
      <c r="A321" s="130">
        <v>22</v>
      </c>
      <c r="B321" s="129">
        <v>14.87319186873027</v>
      </c>
      <c r="C321" s="129">
        <v>8.0239482916726033</v>
      </c>
      <c r="D321" s="129">
        <f t="shared" si="4"/>
        <v>6.849243577057667</v>
      </c>
      <c r="E321" s="121">
        <f t="shared" si="5"/>
        <v>2.1468444272083889</v>
      </c>
      <c r="F321" s="121">
        <f t="shared" si="6"/>
        <v>2.1468444272083889</v>
      </c>
      <c r="G321" s="121">
        <v>4.244324886672618E-2</v>
      </c>
      <c r="H321" s="121">
        <f t="shared" si="7"/>
        <v>7.1114714097959442E-2</v>
      </c>
    </row>
    <row r="322" spans="1:8" hidden="1" outlineLevel="1" x14ac:dyDescent="0.2">
      <c r="A322" s="130">
        <v>23</v>
      </c>
      <c r="B322" s="129">
        <v>13.80264657246844</v>
      </c>
      <c r="C322" s="129">
        <v>6.1747437731713832</v>
      </c>
      <c r="D322" s="129">
        <f t="shared" si="4"/>
        <v>7.6279027992970567</v>
      </c>
      <c r="E322" s="121">
        <f t="shared" si="5"/>
        <v>2.3909093656431191</v>
      </c>
      <c r="F322" s="121">
        <f t="shared" si="6"/>
        <v>2.3909093656431191</v>
      </c>
      <c r="G322" s="121">
        <v>4.6867771284279658E-2</v>
      </c>
      <c r="H322" s="121">
        <f t="shared" si="7"/>
        <v>9.8304401632340402E-2</v>
      </c>
    </row>
    <row r="323" spans="1:8" hidden="1" outlineLevel="1" x14ac:dyDescent="0.2">
      <c r="A323" s="130">
        <v>24</v>
      </c>
      <c r="B323" s="129">
        <v>3.3505499743254004</v>
      </c>
      <c r="C323" s="129">
        <v>3.8989637304600215</v>
      </c>
      <c r="D323" s="129">
        <f t="shared" si="4"/>
        <v>-0.54841375613462118</v>
      </c>
      <c r="E323" s="121">
        <f t="shared" si="5"/>
        <v>-0.17189621056925641</v>
      </c>
      <c r="F323" s="121">
        <f t="shared" si="6"/>
        <v>0.17189621056925641</v>
      </c>
      <c r="G323" s="121">
        <v>2.990454225600922E-2</v>
      </c>
      <c r="H323" s="121">
        <f t="shared" si="7"/>
        <v>3.1298214876005766E-4</v>
      </c>
    </row>
    <row r="324" spans="1:8" hidden="1" outlineLevel="1" x14ac:dyDescent="0.2">
      <c r="A324" s="130">
        <v>25</v>
      </c>
      <c r="B324" s="129">
        <v>9.6667303011646322</v>
      </c>
      <c r="C324" s="129">
        <v>5.3626990391103506</v>
      </c>
      <c r="D324" s="129">
        <f t="shared" si="4"/>
        <v>4.3040312620542815</v>
      </c>
      <c r="E324" s="121">
        <f t="shared" si="5"/>
        <v>1.3490665685219105</v>
      </c>
      <c r="F324" s="121">
        <f t="shared" si="6"/>
        <v>1.3490665685219105</v>
      </c>
      <c r="G324" s="121">
        <v>3.8770923580210614E-2</v>
      </c>
      <c r="H324" s="121">
        <f t="shared" si="7"/>
        <v>2.5456450810112451E-2</v>
      </c>
    </row>
    <row r="325" spans="1:8" hidden="1" outlineLevel="1" x14ac:dyDescent="0.2">
      <c r="A325" s="130">
        <v>26</v>
      </c>
      <c r="B325" s="129">
        <v>5.397203530724207</v>
      </c>
      <c r="C325" s="129">
        <v>5.8585067569811233</v>
      </c>
      <c r="D325" s="129">
        <f t="shared" si="4"/>
        <v>-0.46130322625691633</v>
      </c>
      <c r="E325" s="121">
        <f t="shared" si="5"/>
        <v>-0.14459206325501264</v>
      </c>
      <c r="F325" s="121">
        <f t="shared" si="6"/>
        <v>0.14459206325501264</v>
      </c>
      <c r="G325" s="121">
        <v>3.7268269249823405E-2</v>
      </c>
      <c r="H325" s="121">
        <f t="shared" si="7"/>
        <v>2.8021817971888099E-4</v>
      </c>
    </row>
    <row r="326" spans="1:8" hidden="1" outlineLevel="1" x14ac:dyDescent="0.2">
      <c r="A326" s="130">
        <v>27</v>
      </c>
      <c r="B326" s="129">
        <v>12.341002906740716</v>
      </c>
      <c r="C326" s="129">
        <v>9.4337697746386873</v>
      </c>
      <c r="D326" s="129">
        <f t="shared" si="4"/>
        <v>2.9072331321020286</v>
      </c>
      <c r="E326" s="121">
        <f t="shared" si="5"/>
        <v>0.91125058964978911</v>
      </c>
      <c r="F326" s="121">
        <f t="shared" si="6"/>
        <v>0.91125058964978911</v>
      </c>
      <c r="G326" s="121">
        <v>4.8658571255483923E-2</v>
      </c>
      <c r="H326" s="121">
        <f t="shared" si="7"/>
        <v>1.4881301761077567E-2</v>
      </c>
    </row>
    <row r="327" spans="1:8" hidden="1" outlineLevel="1" x14ac:dyDescent="0.2">
      <c r="A327" s="130">
        <v>28</v>
      </c>
      <c r="B327" s="129">
        <v>9.7835447500662127</v>
      </c>
      <c r="C327" s="129">
        <v>8.0592803636258381</v>
      </c>
      <c r="D327" s="129">
        <f t="shared" si="4"/>
        <v>1.7242643864403746</v>
      </c>
      <c r="E327" s="121">
        <f t="shared" si="5"/>
        <v>0.54045783996685026</v>
      </c>
      <c r="F327" s="121">
        <f t="shared" si="6"/>
        <v>0.54045783996685026</v>
      </c>
      <c r="G327" s="121">
        <v>2.4227308539904423E-2</v>
      </c>
      <c r="H327" s="121">
        <f t="shared" si="7"/>
        <v>2.4774804649258697E-3</v>
      </c>
    </row>
    <row r="328" spans="1:8" hidden="1" outlineLevel="1" x14ac:dyDescent="0.2">
      <c r="A328" s="130">
        <v>29</v>
      </c>
      <c r="B328" s="129">
        <v>11.057836911899347</v>
      </c>
      <c r="C328" s="129">
        <v>9.3152913201491963</v>
      </c>
      <c r="D328" s="129">
        <f t="shared" si="4"/>
        <v>1.7425455917501509</v>
      </c>
      <c r="E328" s="121">
        <f t="shared" si="5"/>
        <v>0.54618794772260415</v>
      </c>
      <c r="F328" s="121">
        <f t="shared" si="6"/>
        <v>0.54618794772260415</v>
      </c>
      <c r="G328" s="121">
        <v>1.5766718175370086E-2</v>
      </c>
      <c r="H328" s="121">
        <f t="shared" si="7"/>
        <v>1.618483149838048E-3</v>
      </c>
    </row>
    <row r="329" spans="1:8" hidden="1" outlineLevel="1" x14ac:dyDescent="0.2">
      <c r="A329" s="130">
        <v>30</v>
      </c>
      <c r="B329" s="129">
        <v>17.244657073674794</v>
      </c>
      <c r="C329" s="129">
        <v>10.302250482998847</v>
      </c>
      <c r="D329" s="129">
        <f t="shared" si="4"/>
        <v>6.9424065906759473</v>
      </c>
      <c r="E329" s="121">
        <f t="shared" si="5"/>
        <v>2.1760456805085764</v>
      </c>
      <c r="F329" s="121">
        <f t="shared" si="6"/>
        <v>2.1760456805085764</v>
      </c>
      <c r="G329" s="121">
        <v>4.2199501670520695E-2</v>
      </c>
      <c r="H329" s="121">
        <f t="shared" si="7"/>
        <v>7.2605908907803884E-2</v>
      </c>
    </row>
    <row r="330" spans="1:8" hidden="1" outlineLevel="1" x14ac:dyDescent="0.2">
      <c r="A330" s="130">
        <v>31</v>
      </c>
      <c r="B330" s="129">
        <v>6.7995780656109917</v>
      </c>
      <c r="C330" s="129">
        <v>6.059627980007587</v>
      </c>
      <c r="D330" s="129">
        <f t="shared" si="4"/>
        <v>0.73995008560340469</v>
      </c>
      <c r="E330" s="121">
        <f t="shared" si="5"/>
        <v>0.23193184762929112</v>
      </c>
      <c r="F330" s="121">
        <f t="shared" si="6"/>
        <v>0.23193184762929112</v>
      </c>
      <c r="G330" s="121">
        <v>1.9412418371257113E-2</v>
      </c>
      <c r="H330" s="121">
        <f t="shared" si="7"/>
        <v>3.6199817857040178E-4</v>
      </c>
    </row>
    <row r="331" spans="1:8" hidden="1" outlineLevel="1" x14ac:dyDescent="0.2">
      <c r="A331" s="130">
        <v>32</v>
      </c>
      <c r="B331" s="129">
        <v>8.4313421144344218</v>
      </c>
      <c r="C331" s="129">
        <v>8.0688505566454154</v>
      </c>
      <c r="D331" s="129">
        <f t="shared" si="4"/>
        <v>0.36249155778900644</v>
      </c>
      <c r="E331" s="121">
        <f t="shared" si="5"/>
        <v>0.11362028112945645</v>
      </c>
      <c r="F331" s="121">
        <f t="shared" si="6"/>
        <v>0.11362028112945645</v>
      </c>
      <c r="G331" s="121">
        <v>1.1700211326613435E-2</v>
      </c>
      <c r="H331" s="121">
        <f t="shared" si="7"/>
        <v>5.154740005527031E-5</v>
      </c>
    </row>
    <row r="332" spans="1:8" hidden="1" outlineLevel="1" x14ac:dyDescent="0.2">
      <c r="A332" s="130">
        <v>33</v>
      </c>
      <c r="B332" s="129">
        <v>7.7263998579922211</v>
      </c>
      <c r="C332" s="129">
        <v>8.2546077593164497</v>
      </c>
      <c r="D332" s="129">
        <f t="shared" ref="D332:D363" si="8">B332 - C332</f>
        <v>-0.52820790132422868</v>
      </c>
      <c r="E332" s="121">
        <f t="shared" ref="E332:E363" si="9">D332 /3.19037723006504</f>
        <v>-0.16556283575076181</v>
      </c>
      <c r="F332" s="121">
        <f t="shared" ref="F332:F363" si="10">ABS(E332)</f>
        <v>0.16556283575076181</v>
      </c>
      <c r="G332" s="121">
        <v>4.9453988951105088E-2</v>
      </c>
      <c r="H332" s="121">
        <f t="shared" si="7"/>
        <v>5.001030441536663E-4</v>
      </c>
    </row>
    <row r="333" spans="1:8" hidden="1" outlineLevel="1" x14ac:dyDescent="0.2">
      <c r="A333" s="130">
        <v>34</v>
      </c>
      <c r="B333" s="129">
        <v>3.7845551496307817</v>
      </c>
      <c r="C333" s="129">
        <v>3.2770459184506291</v>
      </c>
      <c r="D333" s="129">
        <f t="shared" si="8"/>
        <v>0.50750923118015256</v>
      </c>
      <c r="E333" s="121">
        <f t="shared" si="9"/>
        <v>0.15907499163345218</v>
      </c>
      <c r="F333" s="121">
        <f t="shared" si="10"/>
        <v>0.15907499163345218</v>
      </c>
      <c r="G333" s="121">
        <v>4.7726588177243075E-2</v>
      </c>
      <c r="H333" s="121">
        <f t="shared" si="7"/>
        <v>4.439352544096592E-4</v>
      </c>
    </row>
    <row r="334" spans="1:8" hidden="1" outlineLevel="1" x14ac:dyDescent="0.2">
      <c r="A334" s="130">
        <v>35</v>
      </c>
      <c r="B334" s="129">
        <v>10.734431432785303</v>
      </c>
      <c r="C334" s="129">
        <v>8.8916001328839194</v>
      </c>
      <c r="D334" s="129">
        <f t="shared" si="8"/>
        <v>1.8428312999013841</v>
      </c>
      <c r="E334" s="121">
        <f t="shared" si="9"/>
        <v>0.57762175661710558</v>
      </c>
      <c r="F334" s="121">
        <f t="shared" si="10"/>
        <v>0.57762175661710558</v>
      </c>
      <c r="G334" s="121">
        <v>2.5560560540240973E-2</v>
      </c>
      <c r="H334" s="121">
        <f t="shared" si="7"/>
        <v>2.9938256037194281E-3</v>
      </c>
    </row>
    <row r="335" spans="1:8" hidden="1" outlineLevel="1" x14ac:dyDescent="0.2">
      <c r="A335" s="130">
        <v>36</v>
      </c>
      <c r="B335" s="129">
        <v>8.8058083841738704</v>
      </c>
      <c r="C335" s="129">
        <v>9.2705533641819642</v>
      </c>
      <c r="D335" s="129">
        <f t="shared" si="8"/>
        <v>-0.46474498000809383</v>
      </c>
      <c r="E335" s="121">
        <f t="shared" si="9"/>
        <v>-0.14567085535481314</v>
      </c>
      <c r="F335" s="121">
        <f t="shared" si="10"/>
        <v>0.14567085535481314</v>
      </c>
      <c r="G335" s="121">
        <v>3.7201607227182229E-2</v>
      </c>
      <c r="H335" s="121">
        <f t="shared" si="7"/>
        <v>2.8386710972555886E-4</v>
      </c>
    </row>
    <row r="336" spans="1:8" hidden="1" outlineLevel="1" x14ac:dyDescent="0.2">
      <c r="A336" s="130">
        <v>37</v>
      </c>
      <c r="B336" s="129">
        <v>11.578912315589761</v>
      </c>
      <c r="C336" s="129">
        <v>8.0519618821436847</v>
      </c>
      <c r="D336" s="129">
        <f t="shared" si="8"/>
        <v>3.5269504334460766</v>
      </c>
      <c r="E336" s="121">
        <f t="shared" si="9"/>
        <v>1.1054963658244812</v>
      </c>
      <c r="F336" s="121">
        <f t="shared" si="10"/>
        <v>1.1054963658244812</v>
      </c>
      <c r="G336" s="121">
        <v>3.5495972940306417E-2</v>
      </c>
      <c r="H336" s="121">
        <f t="shared" si="7"/>
        <v>1.5544056916475611E-2</v>
      </c>
    </row>
    <row r="337" spans="1:8" hidden="1" outlineLevel="1" x14ac:dyDescent="0.2">
      <c r="A337" s="130">
        <v>38</v>
      </c>
      <c r="B337" s="129">
        <v>3.6876907194425934</v>
      </c>
      <c r="C337" s="129">
        <v>5.9224227577565296</v>
      </c>
      <c r="D337" s="129">
        <f t="shared" si="8"/>
        <v>-2.2347320383139362</v>
      </c>
      <c r="E337" s="121">
        <f t="shared" si="9"/>
        <v>-0.70046012655010648</v>
      </c>
      <c r="F337" s="121">
        <f t="shared" si="10"/>
        <v>0.70046012655010648</v>
      </c>
      <c r="G337" s="121">
        <v>4.5935255191244098E-2</v>
      </c>
      <c r="H337" s="121">
        <f t="shared" si="7"/>
        <v>8.253459405800136E-3</v>
      </c>
    </row>
    <row r="338" spans="1:8" hidden="1" outlineLevel="1" x14ac:dyDescent="0.2">
      <c r="A338" s="130">
        <v>39</v>
      </c>
      <c r="B338" s="129">
        <v>8.0903977346864426</v>
      </c>
      <c r="C338" s="129">
        <v>9.6373611419418452</v>
      </c>
      <c r="D338" s="129">
        <f t="shared" si="8"/>
        <v>-1.5469634072554026</v>
      </c>
      <c r="E338" s="121">
        <f t="shared" si="9"/>
        <v>-0.48488416751390417</v>
      </c>
      <c r="F338" s="121">
        <f t="shared" si="10"/>
        <v>0.48488416751390417</v>
      </c>
      <c r="G338" s="121">
        <v>2.7418931829691559E-2</v>
      </c>
      <c r="H338" s="121">
        <f t="shared" si="7"/>
        <v>2.2717140364632432E-3</v>
      </c>
    </row>
    <row r="339" spans="1:8" hidden="1" outlineLevel="1" x14ac:dyDescent="0.2">
      <c r="A339" s="130">
        <v>40</v>
      </c>
      <c r="B339" s="129">
        <v>6.6975160973945673</v>
      </c>
      <c r="C339" s="129">
        <v>7.8518941331867893</v>
      </c>
      <c r="D339" s="129">
        <f t="shared" si="8"/>
        <v>-1.154378035792222</v>
      </c>
      <c r="E339" s="121">
        <f t="shared" si="9"/>
        <v>-0.36183120444621791</v>
      </c>
      <c r="F339" s="121">
        <f t="shared" si="10"/>
        <v>0.36183120444621791</v>
      </c>
      <c r="G339" s="121">
        <v>2.751458306306772E-2</v>
      </c>
      <c r="H339" s="121">
        <f t="shared" si="7"/>
        <v>1.269660247220973E-3</v>
      </c>
    </row>
    <row r="340" spans="1:8" hidden="1" outlineLevel="1" x14ac:dyDescent="0.2">
      <c r="A340" s="130">
        <v>41</v>
      </c>
      <c r="B340" s="129">
        <v>3.5961818133555128</v>
      </c>
      <c r="C340" s="129">
        <v>4.2944332765278901</v>
      </c>
      <c r="D340" s="129">
        <f t="shared" si="8"/>
        <v>-0.6982514631723773</v>
      </c>
      <c r="E340" s="121">
        <f t="shared" si="9"/>
        <v>-0.21886172474912707</v>
      </c>
      <c r="F340" s="121">
        <f t="shared" si="10"/>
        <v>0.21886172474912707</v>
      </c>
      <c r="G340" s="121">
        <v>4.2203876622586498E-2</v>
      </c>
      <c r="H340" s="121">
        <f t="shared" si="7"/>
        <v>7.3455543245050945E-4</v>
      </c>
    </row>
    <row r="341" spans="1:8" hidden="1" outlineLevel="1" x14ac:dyDescent="0.2">
      <c r="A341" s="130">
        <v>42</v>
      </c>
      <c r="B341" s="129">
        <v>4.5666477547702611</v>
      </c>
      <c r="C341" s="129">
        <v>5.1547412466394871</v>
      </c>
      <c r="D341" s="129">
        <f t="shared" si="8"/>
        <v>-0.58809349186922599</v>
      </c>
      <c r="E341" s="121">
        <f t="shared" si="9"/>
        <v>-0.18433352843896672</v>
      </c>
      <c r="F341" s="121">
        <f t="shared" si="10"/>
        <v>0.18433352843896672</v>
      </c>
      <c r="G341" s="121">
        <v>1.5775406571040727E-2</v>
      </c>
      <c r="H341" s="121">
        <f t="shared" si="7"/>
        <v>1.8445037947881232E-4</v>
      </c>
    </row>
    <row r="342" spans="1:8" hidden="1" outlineLevel="1" x14ac:dyDescent="0.2">
      <c r="A342" s="130">
        <v>43</v>
      </c>
      <c r="B342" s="129">
        <v>4.2973055477195112</v>
      </c>
      <c r="C342" s="129">
        <v>3.5229869806951633</v>
      </c>
      <c r="D342" s="129">
        <f t="shared" si="8"/>
        <v>0.77431856702434798</v>
      </c>
      <c r="E342" s="121">
        <f t="shared" si="9"/>
        <v>0.24270439236069977</v>
      </c>
      <c r="F342" s="121">
        <f t="shared" si="10"/>
        <v>0.24270439236069977</v>
      </c>
      <c r="G342" s="121">
        <v>3.6151482805048755E-2</v>
      </c>
      <c r="H342" s="121">
        <f t="shared" si="7"/>
        <v>7.6408656849159861E-4</v>
      </c>
    </row>
    <row r="343" spans="1:8" hidden="1" outlineLevel="1" x14ac:dyDescent="0.2">
      <c r="A343" s="130">
        <v>44</v>
      </c>
      <c r="B343" s="129">
        <v>3.553216316167136</v>
      </c>
      <c r="C343" s="129">
        <v>4.3955806832228861</v>
      </c>
      <c r="D343" s="129">
        <f t="shared" si="8"/>
        <v>-0.84236436705575013</v>
      </c>
      <c r="E343" s="121">
        <f t="shared" si="9"/>
        <v>-0.2640328419841993</v>
      </c>
      <c r="F343" s="121">
        <f t="shared" si="10"/>
        <v>0.2640328419841993</v>
      </c>
      <c r="G343" s="121">
        <v>3.3824239782926653E-2</v>
      </c>
      <c r="H343" s="121">
        <f t="shared" si="7"/>
        <v>8.4199675029496442E-4</v>
      </c>
    </row>
    <row r="344" spans="1:8" hidden="1" outlineLevel="1" x14ac:dyDescent="0.2">
      <c r="A344" s="130">
        <v>45</v>
      </c>
      <c r="B344" s="129">
        <v>14.861419475569958</v>
      </c>
      <c r="C344" s="129">
        <v>8.3823652669993116</v>
      </c>
      <c r="D344" s="129">
        <f t="shared" si="8"/>
        <v>6.4790542085706466</v>
      </c>
      <c r="E344" s="121">
        <f t="shared" si="9"/>
        <v>2.0308113246026904</v>
      </c>
      <c r="F344" s="121">
        <f t="shared" si="10"/>
        <v>2.0308113246026904</v>
      </c>
      <c r="G344" s="121">
        <v>1.8924771268276935E-2</v>
      </c>
      <c r="H344" s="121">
        <f t="shared" si="7"/>
        <v>2.7029867506427968E-2</v>
      </c>
    </row>
    <row r="345" spans="1:8" hidden="1" outlineLevel="1" x14ac:dyDescent="0.2">
      <c r="A345" s="130">
        <v>46</v>
      </c>
      <c r="B345" s="129">
        <v>16.751270540623491</v>
      </c>
      <c r="C345" s="129">
        <v>12.767789800677576</v>
      </c>
      <c r="D345" s="129">
        <f t="shared" si="8"/>
        <v>3.9834807399459145</v>
      </c>
      <c r="E345" s="121">
        <f t="shared" si="9"/>
        <v>1.2485923929016713</v>
      </c>
      <c r="F345" s="121">
        <f t="shared" si="10"/>
        <v>1.2485923929016713</v>
      </c>
      <c r="G345" s="121">
        <v>8.6282634373745198E-2</v>
      </c>
      <c r="H345" s="121">
        <f t="shared" si="7"/>
        <v>5.3705622288132158E-2</v>
      </c>
    </row>
    <row r="346" spans="1:8" hidden="1" outlineLevel="1" x14ac:dyDescent="0.2">
      <c r="A346" s="130">
        <v>47</v>
      </c>
      <c r="B346" s="129">
        <v>8.482147237151251</v>
      </c>
      <c r="C346" s="129">
        <v>6.3059671061325258</v>
      </c>
      <c r="D346" s="129">
        <f t="shared" si="8"/>
        <v>2.1761801310187252</v>
      </c>
      <c r="E346" s="121">
        <f t="shared" si="9"/>
        <v>0.6821074669512861</v>
      </c>
      <c r="F346" s="121">
        <f t="shared" si="10"/>
        <v>0.6821074669512861</v>
      </c>
      <c r="G346" s="121">
        <v>1.9972677844055042E-2</v>
      </c>
      <c r="H346" s="121">
        <f t="shared" si="7"/>
        <v>3.2251081490282519E-3</v>
      </c>
    </row>
    <row r="347" spans="1:8" hidden="1" outlineLevel="1" x14ac:dyDescent="0.2">
      <c r="A347" s="130">
        <v>48</v>
      </c>
      <c r="B347" s="129">
        <v>4.0279244294026775</v>
      </c>
      <c r="C347" s="129">
        <v>5.0099376612153046</v>
      </c>
      <c r="D347" s="129">
        <f t="shared" si="8"/>
        <v>-0.98201323181262712</v>
      </c>
      <c r="E347" s="121">
        <f t="shared" si="9"/>
        <v>-0.30780473937641772</v>
      </c>
      <c r="F347" s="121">
        <f t="shared" si="10"/>
        <v>0.30780473937641772</v>
      </c>
      <c r="G347" s="121">
        <v>3.2906053581235106E-2</v>
      </c>
      <c r="H347" s="121">
        <f t="shared" si="7"/>
        <v>1.1111375417835626E-3</v>
      </c>
    </row>
    <row r="348" spans="1:8" hidden="1" outlineLevel="1" x14ac:dyDescent="0.2">
      <c r="A348" s="130">
        <v>49</v>
      </c>
      <c r="B348" s="129">
        <v>9.1242249141037206</v>
      </c>
      <c r="C348" s="129">
        <v>11.371495527612534</v>
      </c>
      <c r="D348" s="129">
        <f t="shared" si="8"/>
        <v>-2.2472706135088139</v>
      </c>
      <c r="E348" s="121">
        <f t="shared" si="9"/>
        <v>-0.70439024963295649</v>
      </c>
      <c r="F348" s="121">
        <f t="shared" si="10"/>
        <v>0.70439024963295649</v>
      </c>
      <c r="G348" s="121">
        <v>5.3674759012288062E-2</v>
      </c>
      <c r="H348" s="121">
        <f t="shared" si="7"/>
        <v>9.9127618345587181E-3</v>
      </c>
    </row>
    <row r="349" spans="1:8" hidden="1" outlineLevel="1" x14ac:dyDescent="0.2">
      <c r="A349" s="130">
        <v>50</v>
      </c>
      <c r="B349" s="129">
        <v>15.777604713227186</v>
      </c>
      <c r="C349" s="129">
        <v>12.130417075118498</v>
      </c>
      <c r="D349" s="129">
        <f t="shared" si="8"/>
        <v>3.6471876381086883</v>
      </c>
      <c r="E349" s="121">
        <f t="shared" si="9"/>
        <v>1.1431838228215838</v>
      </c>
      <c r="F349" s="121">
        <f t="shared" si="10"/>
        <v>1.1431838228215838</v>
      </c>
      <c r="G349" s="121">
        <v>6.3866477768458163E-2</v>
      </c>
      <c r="H349" s="121">
        <f t="shared" si="7"/>
        <v>3.1747406769062063E-2</v>
      </c>
    </row>
    <row r="350" spans="1:8" hidden="1" outlineLevel="1" x14ac:dyDescent="0.2">
      <c r="A350" s="130">
        <v>51</v>
      </c>
      <c r="B350" s="129">
        <v>3.2369381488124351</v>
      </c>
      <c r="C350" s="129">
        <v>5.8025372426917619</v>
      </c>
      <c r="D350" s="129">
        <f t="shared" si="8"/>
        <v>-2.5655990938793267</v>
      </c>
      <c r="E350" s="121">
        <f t="shared" si="9"/>
        <v>-0.80416794280688353</v>
      </c>
      <c r="F350" s="121">
        <f t="shared" si="10"/>
        <v>0.80416794280688353</v>
      </c>
      <c r="G350" s="121">
        <v>3.235494669199121E-2</v>
      </c>
      <c r="H350" s="121">
        <f t="shared" si="7"/>
        <v>7.4487051805546571E-3</v>
      </c>
    </row>
    <row r="351" spans="1:8" hidden="1" outlineLevel="1" x14ac:dyDescent="0.2">
      <c r="A351" s="130">
        <v>52</v>
      </c>
      <c r="B351" s="129">
        <v>5.0692676563895098</v>
      </c>
      <c r="C351" s="129">
        <v>3.96689113304007</v>
      </c>
      <c r="D351" s="129">
        <f t="shared" si="8"/>
        <v>1.1023765233494398</v>
      </c>
      <c r="E351" s="121">
        <f t="shared" si="9"/>
        <v>0.3455317173659011</v>
      </c>
      <c r="F351" s="121">
        <f t="shared" si="10"/>
        <v>0.3455317173659011</v>
      </c>
      <c r="G351" s="121">
        <v>3.7771097036830771E-2</v>
      </c>
      <c r="H351" s="121">
        <f t="shared" si="7"/>
        <v>1.6235190380686282E-3</v>
      </c>
    </row>
    <row r="352" spans="1:8" hidden="1" outlineLevel="1" x14ac:dyDescent="0.2">
      <c r="A352" s="130">
        <v>53</v>
      </c>
      <c r="B352" s="129">
        <v>7.0573659717429269</v>
      </c>
      <c r="C352" s="129">
        <v>4.3265240275500085</v>
      </c>
      <c r="D352" s="129">
        <f t="shared" si="8"/>
        <v>2.7308419441929184</v>
      </c>
      <c r="E352" s="121">
        <f t="shared" si="9"/>
        <v>0.85596208450160183</v>
      </c>
      <c r="F352" s="121">
        <f t="shared" si="10"/>
        <v>0.85596208450160183</v>
      </c>
      <c r="G352" s="121">
        <v>2.7054873303061756E-2</v>
      </c>
      <c r="H352" s="121">
        <f t="shared" si="7"/>
        <v>6.9800190987603615E-3</v>
      </c>
    </row>
    <row r="353" spans="1:8" hidden="1" outlineLevel="1" x14ac:dyDescent="0.2">
      <c r="A353" s="130">
        <v>54</v>
      </c>
      <c r="B353" s="129">
        <v>5.2193951657931921</v>
      </c>
      <c r="C353" s="129">
        <v>4.5477948159816544</v>
      </c>
      <c r="D353" s="129">
        <f t="shared" si="8"/>
        <v>0.67160034981153771</v>
      </c>
      <c r="E353" s="121">
        <f t="shared" si="9"/>
        <v>0.21050813160356158</v>
      </c>
      <c r="F353" s="121">
        <f t="shared" si="10"/>
        <v>0.21050813160356158</v>
      </c>
      <c r="G353" s="121">
        <v>3.6191799027220466E-2</v>
      </c>
      <c r="H353" s="121">
        <f t="shared" si="7"/>
        <v>5.7550014238781741E-4</v>
      </c>
    </row>
    <row r="354" spans="1:8" hidden="1" outlineLevel="1" x14ac:dyDescent="0.2">
      <c r="A354" s="130">
        <v>55</v>
      </c>
      <c r="B354" s="129">
        <v>4.6597305248887695</v>
      </c>
      <c r="C354" s="129">
        <v>7.2910269292902248</v>
      </c>
      <c r="D354" s="129">
        <f t="shared" si="8"/>
        <v>-2.6312964044014553</v>
      </c>
      <c r="E354" s="121">
        <f t="shared" si="9"/>
        <v>-0.82476027587114287</v>
      </c>
      <c r="F354" s="121">
        <f t="shared" si="10"/>
        <v>0.82476027587114287</v>
      </c>
      <c r="G354" s="121">
        <v>2.0507189705583715E-2</v>
      </c>
      <c r="H354" s="121">
        <f t="shared" si="7"/>
        <v>4.8466076072760083E-3</v>
      </c>
    </row>
    <row r="355" spans="1:8" hidden="1" outlineLevel="1" x14ac:dyDescent="0.2">
      <c r="A355" s="130">
        <v>56</v>
      </c>
      <c r="B355" s="129">
        <v>5.4855305487078994</v>
      </c>
      <c r="C355" s="129">
        <v>5.8864918368673305</v>
      </c>
      <c r="D355" s="129">
        <f t="shared" si="8"/>
        <v>-0.40096128815943111</v>
      </c>
      <c r="E355" s="121">
        <f t="shared" si="9"/>
        <v>-0.12567833182261554</v>
      </c>
      <c r="F355" s="121">
        <f t="shared" si="10"/>
        <v>0.12567833182261554</v>
      </c>
      <c r="G355" s="121">
        <v>2.2073292374235401E-2</v>
      </c>
      <c r="H355" s="121">
        <f t="shared" si="7"/>
        <v>1.2152176313183628E-4</v>
      </c>
    </row>
    <row r="356" spans="1:8" hidden="1" outlineLevel="1" x14ac:dyDescent="0.2">
      <c r="A356" s="130">
        <v>57</v>
      </c>
      <c r="B356" s="129">
        <v>9.9139302995662302</v>
      </c>
      <c r="C356" s="129">
        <v>6.6392791968190812</v>
      </c>
      <c r="D356" s="129">
        <f t="shared" si="8"/>
        <v>3.274651102747149</v>
      </c>
      <c r="E356" s="121">
        <f t="shared" si="9"/>
        <v>1.0264150182266663</v>
      </c>
      <c r="F356" s="121">
        <f t="shared" si="10"/>
        <v>1.0264150182266663</v>
      </c>
      <c r="G356" s="121">
        <v>1.8062862254495445E-2</v>
      </c>
      <c r="H356" s="121">
        <f t="shared" si="7"/>
        <v>6.5787584315019762E-3</v>
      </c>
    </row>
    <row r="357" spans="1:8" hidden="1" outlineLevel="1" x14ac:dyDescent="0.2">
      <c r="A357" s="130">
        <v>58</v>
      </c>
      <c r="B357" s="129">
        <v>11.85648084293884</v>
      </c>
      <c r="C357" s="129">
        <v>8.2640549572185549</v>
      </c>
      <c r="D357" s="129">
        <f t="shared" si="8"/>
        <v>3.5924258857202851</v>
      </c>
      <c r="E357" s="121">
        <f t="shared" si="9"/>
        <v>1.1260191590719975</v>
      </c>
      <c r="F357" s="121">
        <f t="shared" si="10"/>
        <v>1.1260191590719975</v>
      </c>
      <c r="G357" s="121">
        <v>4.6528494452987498E-2</v>
      </c>
      <c r="H357" s="121">
        <f t="shared" si="7"/>
        <v>2.1630864061976326E-2</v>
      </c>
    </row>
    <row r="358" spans="1:8" hidden="1" outlineLevel="1" x14ac:dyDescent="0.2">
      <c r="A358" s="130">
        <v>59</v>
      </c>
      <c r="B358" s="129">
        <v>22.467830979838748</v>
      </c>
      <c r="C358" s="129">
        <v>15.124444982774406</v>
      </c>
      <c r="D358" s="129">
        <f t="shared" si="8"/>
        <v>7.3433859970643418</v>
      </c>
      <c r="E358" s="121">
        <f t="shared" si="9"/>
        <v>2.301729691355225</v>
      </c>
      <c r="F358" s="121">
        <f t="shared" si="10"/>
        <v>2.301729691355225</v>
      </c>
      <c r="G358" s="121">
        <v>9.1291610234669113E-2</v>
      </c>
      <c r="H358" s="121">
        <f t="shared" si="7"/>
        <v>0.19524016998810784</v>
      </c>
    </row>
    <row r="359" spans="1:8" hidden="1" outlineLevel="1" x14ac:dyDescent="0.2">
      <c r="A359" s="130">
        <v>60</v>
      </c>
      <c r="B359" s="129">
        <v>5.0521327571755377</v>
      </c>
      <c r="C359" s="129">
        <v>10.389229700605821</v>
      </c>
      <c r="D359" s="129">
        <f t="shared" si="8"/>
        <v>-5.3370969434302831</v>
      </c>
      <c r="E359" s="121">
        <f t="shared" si="9"/>
        <v>-1.6728733182820137</v>
      </c>
      <c r="F359" s="121">
        <f t="shared" si="10"/>
        <v>1.6728733182820137</v>
      </c>
      <c r="G359" s="121">
        <v>7.3313593642956365E-2</v>
      </c>
      <c r="H359" s="121">
        <f t="shared" si="7"/>
        <v>7.9638629440960812E-2</v>
      </c>
    </row>
    <row r="360" spans="1:8" hidden="1" outlineLevel="1" x14ac:dyDescent="0.2">
      <c r="A360" s="130">
        <v>61</v>
      </c>
      <c r="B360" s="129">
        <v>9.2367482147325468</v>
      </c>
      <c r="C360" s="129">
        <v>6.0419323953897655</v>
      </c>
      <c r="D360" s="129">
        <f t="shared" si="8"/>
        <v>3.1948158193427814</v>
      </c>
      <c r="E360" s="121">
        <f t="shared" si="9"/>
        <v>1.0013912427771592</v>
      </c>
      <c r="F360" s="121">
        <f t="shared" si="10"/>
        <v>1.0013912427771592</v>
      </c>
      <c r="G360" s="121">
        <v>2.5277404896976653E-2</v>
      </c>
      <c r="H360" s="121">
        <f t="shared" si="7"/>
        <v>8.8931730144966286E-3</v>
      </c>
    </row>
    <row r="361" spans="1:8" hidden="1" outlineLevel="1" x14ac:dyDescent="0.2">
      <c r="A361" s="130">
        <v>62</v>
      </c>
      <c r="B361" s="129">
        <v>14.554801675289482</v>
      </c>
      <c r="C361" s="129">
        <v>12.083301066462486</v>
      </c>
      <c r="D361" s="129">
        <f t="shared" si="8"/>
        <v>2.4715006088269966</v>
      </c>
      <c r="E361" s="121">
        <f t="shared" si="9"/>
        <v>0.77467347294746447</v>
      </c>
      <c r="F361" s="121">
        <f t="shared" si="10"/>
        <v>0.77467347294746447</v>
      </c>
      <c r="G361" s="121">
        <v>6.0570947264206504E-2</v>
      </c>
      <c r="H361" s="121">
        <f t="shared" si="7"/>
        <v>1.3729429972837798E-2</v>
      </c>
    </row>
    <row r="362" spans="1:8" hidden="1" outlineLevel="1" x14ac:dyDescent="0.2">
      <c r="A362" s="130">
        <v>63</v>
      </c>
      <c r="B362" s="129">
        <v>6.473576229902072</v>
      </c>
      <c r="C362" s="129">
        <v>7.411684060097774</v>
      </c>
      <c r="D362" s="129">
        <f t="shared" si="8"/>
        <v>-0.93810783019570199</v>
      </c>
      <c r="E362" s="121">
        <f t="shared" si="9"/>
        <v>-0.29404291798326854</v>
      </c>
      <c r="F362" s="121">
        <f t="shared" si="10"/>
        <v>0.29404291798326854</v>
      </c>
      <c r="G362" s="121">
        <v>4.0913709352858096E-2</v>
      </c>
      <c r="H362" s="121">
        <f t="shared" si="7"/>
        <v>1.2818986270994167E-3</v>
      </c>
    </row>
    <row r="363" spans="1:8" hidden="1" outlineLevel="1" x14ac:dyDescent="0.2">
      <c r="A363" s="130">
        <v>64</v>
      </c>
      <c r="B363" s="129">
        <v>5.291464596351231</v>
      </c>
      <c r="C363" s="129">
        <v>7.7852759852239775</v>
      </c>
      <c r="D363" s="129">
        <f t="shared" si="8"/>
        <v>-2.4938113888727464</v>
      </c>
      <c r="E363" s="121">
        <f t="shared" si="9"/>
        <v>-0.7816666209161437</v>
      </c>
      <c r="F363" s="121">
        <f t="shared" si="10"/>
        <v>0.7816666209161437</v>
      </c>
      <c r="G363" s="121">
        <v>3.6950169283668649E-2</v>
      </c>
      <c r="H363" s="121">
        <f t="shared" si="7"/>
        <v>8.1141081702346962E-3</v>
      </c>
    </row>
    <row r="364" spans="1:8" hidden="1" outlineLevel="1" x14ac:dyDescent="0.2">
      <c r="A364" s="130">
        <v>65</v>
      </c>
      <c r="B364" s="129">
        <v>3.1700619223842232</v>
      </c>
      <c r="C364" s="129">
        <v>5.6876426771705946</v>
      </c>
      <c r="D364" s="129">
        <f t="shared" ref="D364:D395" si="11">B364 - C364</f>
        <v>-2.5175807547863713</v>
      </c>
      <c r="E364" s="121">
        <f t="shared" ref="E364:E395" si="12">D364 /3.19037723006504</f>
        <v>-0.78911695177032315</v>
      </c>
      <c r="F364" s="121">
        <f t="shared" ref="F364:F395" si="13">ABS(E364)</f>
        <v>0.78911695177032315</v>
      </c>
      <c r="G364" s="121">
        <v>5.6258753190639457E-2</v>
      </c>
      <c r="H364" s="121">
        <f t="shared" si="7"/>
        <v>1.3111298989962066E-2</v>
      </c>
    </row>
    <row r="365" spans="1:8" hidden="1" outlineLevel="1" x14ac:dyDescent="0.2">
      <c r="A365" s="130">
        <v>66</v>
      </c>
      <c r="B365" s="129">
        <v>13.117476745709421</v>
      </c>
      <c r="C365" s="129">
        <v>9.7679368682832042</v>
      </c>
      <c r="D365" s="129">
        <f t="shared" si="11"/>
        <v>3.3495398774262171</v>
      </c>
      <c r="E365" s="121">
        <f t="shared" si="12"/>
        <v>1.0498883473281095</v>
      </c>
      <c r="F365" s="121">
        <f t="shared" si="13"/>
        <v>1.0498883473281095</v>
      </c>
      <c r="G365" s="121">
        <v>4.0682500188035285E-2</v>
      </c>
      <c r="H365" s="121">
        <f t="shared" ref="H365:H420" si="14">(F365^2/3)*(G365/(1-G365)^2)</f>
        <v>1.6242313084222429E-2</v>
      </c>
    </row>
    <row r="366" spans="1:8" hidden="1" outlineLevel="1" x14ac:dyDescent="0.2">
      <c r="A366" s="130">
        <v>67</v>
      </c>
      <c r="B366" s="129">
        <v>10.673920095443743</v>
      </c>
      <c r="C366" s="129">
        <v>7.7203731300206702</v>
      </c>
      <c r="D366" s="129">
        <f t="shared" si="11"/>
        <v>2.9535469654230724</v>
      </c>
      <c r="E366" s="121">
        <f t="shared" si="12"/>
        <v>0.92576731603706319</v>
      </c>
      <c r="F366" s="121">
        <f t="shared" si="13"/>
        <v>0.92576731603706319</v>
      </c>
      <c r="G366" s="121">
        <v>4.1524732966176439E-2</v>
      </c>
      <c r="H366" s="121">
        <f t="shared" si="14"/>
        <v>1.2913009201803837E-2</v>
      </c>
    </row>
    <row r="367" spans="1:8" hidden="1" outlineLevel="1" x14ac:dyDescent="0.2">
      <c r="A367" s="130">
        <v>68</v>
      </c>
      <c r="B367" s="129">
        <v>7.2006525678528055</v>
      </c>
      <c r="C367" s="129">
        <v>7.4655044931466419</v>
      </c>
      <c r="D367" s="129">
        <f t="shared" si="11"/>
        <v>-0.26485192529383639</v>
      </c>
      <c r="E367" s="121">
        <f t="shared" si="12"/>
        <v>-8.3015864957272478E-2</v>
      </c>
      <c r="F367" s="121">
        <f t="shared" si="13"/>
        <v>8.3015864957272478E-2</v>
      </c>
      <c r="G367" s="121">
        <v>2.7004201107705593E-2</v>
      </c>
      <c r="H367" s="121">
        <f t="shared" si="14"/>
        <v>6.5525499944065551E-5</v>
      </c>
    </row>
    <row r="368" spans="1:8" hidden="1" outlineLevel="1" x14ac:dyDescent="0.2">
      <c r="A368" s="130">
        <v>69</v>
      </c>
      <c r="B368" s="129">
        <v>5.5497190152101465</v>
      </c>
      <c r="C368" s="129">
        <v>6.0326573051501464</v>
      </c>
      <c r="D368" s="129">
        <f t="shared" si="11"/>
        <v>-0.48293828993999988</v>
      </c>
      <c r="E368" s="121">
        <f t="shared" si="12"/>
        <v>-0.15137341295849036</v>
      </c>
      <c r="F368" s="121">
        <f t="shared" si="13"/>
        <v>0.15137341295849036</v>
      </c>
      <c r="G368" s="121">
        <v>3.1668859051453467E-2</v>
      </c>
      <c r="H368" s="121">
        <f t="shared" si="14"/>
        <v>2.5796606010237532E-4</v>
      </c>
    </row>
    <row r="369" spans="1:8" hidden="1" outlineLevel="1" x14ac:dyDescent="0.2">
      <c r="A369" s="130">
        <v>70</v>
      </c>
      <c r="B369" s="129">
        <v>9.1623513917404615</v>
      </c>
      <c r="C369" s="129">
        <v>6.106971286659217</v>
      </c>
      <c r="D369" s="129">
        <f t="shared" si="11"/>
        <v>3.0553801050812446</v>
      </c>
      <c r="E369" s="121">
        <f t="shared" si="12"/>
        <v>0.95768615582144079</v>
      </c>
      <c r="F369" s="121">
        <f t="shared" si="13"/>
        <v>0.95768615582144079</v>
      </c>
      <c r="G369" s="121">
        <v>2.001185404307626E-2</v>
      </c>
      <c r="H369" s="121">
        <f t="shared" si="14"/>
        <v>6.3704607725210633E-3</v>
      </c>
    </row>
    <row r="370" spans="1:8" hidden="1" outlineLevel="1" x14ac:dyDescent="0.2">
      <c r="A370" s="130">
        <v>71</v>
      </c>
      <c r="B370" s="129">
        <v>9.5690336011449766</v>
      </c>
      <c r="C370" s="129">
        <v>6.9510709402727633</v>
      </c>
      <c r="D370" s="129">
        <f t="shared" si="11"/>
        <v>2.6179626608722133</v>
      </c>
      <c r="E370" s="121">
        <f t="shared" si="12"/>
        <v>0.82058091319152326</v>
      </c>
      <c r="F370" s="121">
        <f t="shared" si="13"/>
        <v>0.82058091319152326</v>
      </c>
      <c r="G370" s="121">
        <v>3.4823215359380932E-2</v>
      </c>
      <c r="H370" s="121">
        <f t="shared" si="14"/>
        <v>8.3902847732395067E-3</v>
      </c>
    </row>
    <row r="371" spans="1:8" hidden="1" outlineLevel="1" x14ac:dyDescent="0.2">
      <c r="A371" s="130">
        <v>72</v>
      </c>
      <c r="B371" s="129">
        <v>12.179941347200387</v>
      </c>
      <c r="C371" s="129">
        <v>7.2021463810654458</v>
      </c>
      <c r="D371" s="129">
        <f t="shared" si="11"/>
        <v>4.9777949661349412</v>
      </c>
      <c r="E371" s="121">
        <f t="shared" si="12"/>
        <v>1.5602527874214618</v>
      </c>
      <c r="F371" s="121">
        <f t="shared" si="13"/>
        <v>1.5602527874214618</v>
      </c>
      <c r="G371" s="121">
        <v>1.9927126122886503E-2</v>
      </c>
      <c r="H371" s="121">
        <f t="shared" si="14"/>
        <v>1.6834360024033216E-2</v>
      </c>
    </row>
    <row r="372" spans="1:8" hidden="1" outlineLevel="1" x14ac:dyDescent="0.2">
      <c r="A372" s="130">
        <v>73</v>
      </c>
      <c r="B372" s="129">
        <v>6.7534491374941066</v>
      </c>
      <c r="C372" s="129">
        <v>7.0404488999349137</v>
      </c>
      <c r="D372" s="129">
        <f t="shared" si="11"/>
        <v>-0.28699976244080716</v>
      </c>
      <c r="E372" s="121">
        <f t="shared" si="12"/>
        <v>-8.9957939686949276E-2</v>
      </c>
      <c r="F372" s="121">
        <f t="shared" si="13"/>
        <v>8.9957939686949276E-2</v>
      </c>
      <c r="G372" s="121">
        <v>2.4220837738922904E-2</v>
      </c>
      <c r="H372" s="121">
        <f t="shared" si="14"/>
        <v>6.8618911862183038E-5</v>
      </c>
    </row>
    <row r="373" spans="1:8" collapsed="1" x14ac:dyDescent="0.2">
      <c r="A373" s="130">
        <v>74</v>
      </c>
      <c r="B373" s="129">
        <v>9.0514543449026164</v>
      </c>
      <c r="C373" s="129">
        <v>9.5119432343379628</v>
      </c>
      <c r="D373" s="129">
        <f t="shared" si="11"/>
        <v>-0.46048888943534649</v>
      </c>
      <c r="E373" s="121">
        <f t="shared" si="12"/>
        <v>-0.14433681543858023</v>
      </c>
      <c r="F373" s="121">
        <f t="shared" si="13"/>
        <v>0.14433681543858023</v>
      </c>
      <c r="G373" s="121">
        <v>7.143994611442471E-2</v>
      </c>
      <c r="H373" s="121">
        <f t="shared" si="14"/>
        <v>5.753791342289719E-4</v>
      </c>
    </row>
    <row r="374" spans="1:8" x14ac:dyDescent="0.2">
      <c r="A374" s="130">
        <v>75</v>
      </c>
      <c r="B374" s="129">
        <v>9.679609598549451</v>
      </c>
      <c r="C374" s="129">
        <v>10.173077966305613</v>
      </c>
      <c r="D374" s="129">
        <f t="shared" si="11"/>
        <v>-0.49346836775616154</v>
      </c>
      <c r="E374" s="121">
        <f t="shared" si="12"/>
        <v>-0.15467398748520453</v>
      </c>
      <c r="F374" s="121">
        <f t="shared" si="13"/>
        <v>0.15467398748520453</v>
      </c>
      <c r="G374" s="121">
        <v>3.8054066370463692E-2</v>
      </c>
      <c r="H374" s="121">
        <f t="shared" si="14"/>
        <v>3.2795409181193857E-4</v>
      </c>
    </row>
    <row r="375" spans="1:8" x14ac:dyDescent="0.2">
      <c r="A375" s="130">
        <v>76</v>
      </c>
      <c r="B375" s="129">
        <v>3.9945480509117797</v>
      </c>
      <c r="C375" s="129">
        <v>5.185691491011009</v>
      </c>
      <c r="D375" s="129">
        <f t="shared" si="11"/>
        <v>-1.1911434400992293</v>
      </c>
      <c r="E375" s="121">
        <f t="shared" si="12"/>
        <v>-0.37335504681838089</v>
      </c>
      <c r="F375" s="121">
        <f t="shared" si="13"/>
        <v>0.37335504681838089</v>
      </c>
      <c r="G375" s="121">
        <v>0.15443869938649768</v>
      </c>
      <c r="H375" s="121">
        <f t="shared" si="14"/>
        <v>1.0036649018788471E-2</v>
      </c>
    </row>
    <row r="376" spans="1:8" x14ac:dyDescent="0.2">
      <c r="A376" s="130">
        <v>77</v>
      </c>
      <c r="B376" s="129">
        <v>6.7505558121124158</v>
      </c>
      <c r="C376" s="129">
        <v>8.53931973791261</v>
      </c>
      <c r="D376" s="129">
        <f t="shared" si="11"/>
        <v>-1.7887639258001942</v>
      </c>
      <c r="E376" s="121">
        <f t="shared" si="12"/>
        <v>-0.56067474057408806</v>
      </c>
      <c r="F376" s="121">
        <f t="shared" si="13"/>
        <v>0.56067474057408806</v>
      </c>
      <c r="G376" s="121">
        <v>3.8259262998643476E-2</v>
      </c>
      <c r="H376" s="121">
        <f t="shared" si="14"/>
        <v>4.3343232994945274E-3</v>
      </c>
    </row>
    <row r="377" spans="1:8" x14ac:dyDescent="0.2">
      <c r="A377" s="130">
        <v>78</v>
      </c>
      <c r="B377" s="129">
        <v>10.876286242974013</v>
      </c>
      <c r="C377" s="129">
        <v>6.3874905117459067</v>
      </c>
      <c r="D377" s="129">
        <f t="shared" si="11"/>
        <v>4.4887957312281062</v>
      </c>
      <c r="E377" s="121">
        <f t="shared" si="12"/>
        <v>1.4069796163686248</v>
      </c>
      <c r="F377" s="121">
        <f t="shared" si="13"/>
        <v>1.4069796163686248</v>
      </c>
      <c r="G377" s="121">
        <v>1.5406072203250028E-2</v>
      </c>
      <c r="H377" s="121">
        <f t="shared" si="14"/>
        <v>1.0486534243452425E-2</v>
      </c>
    </row>
    <row r="378" spans="1:8" x14ac:dyDescent="0.2">
      <c r="A378" s="130">
        <v>79</v>
      </c>
      <c r="B378" s="129">
        <v>4.4908074310281174</v>
      </c>
      <c r="C378" s="129">
        <v>6.1763452334482336</v>
      </c>
      <c r="D378" s="129">
        <f t="shared" si="11"/>
        <v>-1.6855378024201162</v>
      </c>
      <c r="E378" s="121">
        <f t="shared" si="12"/>
        <v>-0.52831928040865384</v>
      </c>
      <c r="F378" s="121">
        <f t="shared" si="13"/>
        <v>0.52831928040865384</v>
      </c>
      <c r="G378" s="121">
        <v>1.7856357801039717E-2</v>
      </c>
      <c r="H378" s="121">
        <f t="shared" si="14"/>
        <v>1.7223227007197649E-3</v>
      </c>
    </row>
    <row r="379" spans="1:8" x14ac:dyDescent="0.2">
      <c r="A379" s="130">
        <v>80</v>
      </c>
      <c r="B379" s="129">
        <v>8.8287788008931152</v>
      </c>
      <c r="C379" s="129">
        <v>6.1115010264315819</v>
      </c>
      <c r="D379" s="129">
        <f t="shared" si="11"/>
        <v>2.7172777744615333</v>
      </c>
      <c r="E379" s="121">
        <f t="shared" si="12"/>
        <v>0.85171049644375063</v>
      </c>
      <c r="F379" s="121">
        <f t="shared" si="13"/>
        <v>0.85171049644375063</v>
      </c>
      <c r="G379" s="121">
        <v>9.7993253042292339E-2</v>
      </c>
      <c r="H379" s="121">
        <f t="shared" si="14"/>
        <v>2.9123217066798868E-2</v>
      </c>
    </row>
    <row r="380" spans="1:8" x14ac:dyDescent="0.2">
      <c r="A380" s="130">
        <v>81</v>
      </c>
      <c r="B380" s="129">
        <v>4.7603930115540498</v>
      </c>
      <c r="C380" s="129">
        <v>6.2115254061078531</v>
      </c>
      <c r="D380" s="129">
        <f t="shared" si="11"/>
        <v>-1.4511323945538033</v>
      </c>
      <c r="E380" s="121">
        <f t="shared" si="12"/>
        <v>-0.45484664975627975</v>
      </c>
      <c r="F380" s="121">
        <f t="shared" si="13"/>
        <v>0.45484664975627975</v>
      </c>
      <c r="G380" s="121">
        <v>6.4545535639350365E-2</v>
      </c>
      <c r="H380" s="121">
        <f t="shared" si="14"/>
        <v>5.0866241746760927E-3</v>
      </c>
    </row>
    <row r="381" spans="1:8" x14ac:dyDescent="0.2">
      <c r="A381" s="130">
        <v>82</v>
      </c>
      <c r="B381" s="129">
        <v>11.848405086788029</v>
      </c>
      <c r="C381" s="129">
        <v>10.552010578437024</v>
      </c>
      <c r="D381" s="129">
        <f t="shared" si="11"/>
        <v>1.2963945083510051</v>
      </c>
      <c r="E381" s="121">
        <f t="shared" si="12"/>
        <v>0.40634521088422398</v>
      </c>
      <c r="F381" s="121">
        <f t="shared" si="13"/>
        <v>0.40634521088422398</v>
      </c>
      <c r="G381" s="121">
        <v>4.0573956711621402E-2</v>
      </c>
      <c r="H381" s="121">
        <f t="shared" si="14"/>
        <v>2.4260144977802573E-3</v>
      </c>
    </row>
    <row r="382" spans="1:8" x14ac:dyDescent="0.2">
      <c r="A382" s="130">
        <v>83</v>
      </c>
      <c r="B382" s="129">
        <v>6.8716627546177129</v>
      </c>
      <c r="C382" s="129">
        <v>9.6392814827481281</v>
      </c>
      <c r="D382" s="129">
        <f t="shared" si="11"/>
        <v>-2.7676187281304152</v>
      </c>
      <c r="E382" s="121">
        <f t="shared" si="12"/>
        <v>-0.86748949373425466</v>
      </c>
      <c r="F382" s="121">
        <f t="shared" si="13"/>
        <v>0.86748949373425466</v>
      </c>
      <c r="G382" s="121">
        <v>2.0788737308907252E-2</v>
      </c>
      <c r="H382" s="121">
        <f t="shared" si="14"/>
        <v>5.4385422171398263E-3</v>
      </c>
    </row>
    <row r="383" spans="1:8" x14ac:dyDescent="0.2">
      <c r="A383" s="130">
        <v>84</v>
      </c>
      <c r="B383" s="129">
        <v>8.9161560112089067</v>
      </c>
      <c r="C383" s="129">
        <v>9.6252845418971695</v>
      </c>
      <c r="D383" s="129">
        <f t="shared" si="11"/>
        <v>-0.70912853068826287</v>
      </c>
      <c r="E383" s="121">
        <f t="shared" si="12"/>
        <v>-0.22227106061492494</v>
      </c>
      <c r="F383" s="121">
        <f t="shared" si="13"/>
        <v>0.22227106061492494</v>
      </c>
      <c r="G383" s="121">
        <v>4.4626710286752663E-2</v>
      </c>
      <c r="H383" s="121">
        <f t="shared" si="14"/>
        <v>8.0518054382027284E-4</v>
      </c>
    </row>
    <row r="384" spans="1:8" x14ac:dyDescent="0.2">
      <c r="A384" s="130">
        <v>85</v>
      </c>
      <c r="B384" s="129">
        <v>6.524921793063541</v>
      </c>
      <c r="C384" s="129">
        <v>7.5121158063975546</v>
      </c>
      <c r="D384" s="129">
        <f t="shared" si="11"/>
        <v>-0.98719401333401358</v>
      </c>
      <c r="E384" s="121">
        <f t="shared" si="12"/>
        <v>-0.30942861678895833</v>
      </c>
      <c r="F384" s="121">
        <f t="shared" si="13"/>
        <v>0.30942861678895833</v>
      </c>
      <c r="G384" s="121">
        <v>1.8095260028870519E-2</v>
      </c>
      <c r="H384" s="121">
        <f t="shared" si="14"/>
        <v>5.9899860702507734E-4</v>
      </c>
    </row>
    <row r="385" spans="1:8" x14ac:dyDescent="0.2">
      <c r="A385" s="130">
        <v>86</v>
      </c>
      <c r="B385" s="129">
        <v>6.8152068050041343</v>
      </c>
      <c r="C385" s="129">
        <v>5.9807007935395404</v>
      </c>
      <c r="D385" s="129">
        <f t="shared" si="11"/>
        <v>0.83450601146459391</v>
      </c>
      <c r="E385" s="121">
        <f t="shared" si="12"/>
        <v>0.26156969890597587</v>
      </c>
      <c r="F385" s="121">
        <f t="shared" si="13"/>
        <v>0.26156969890597587</v>
      </c>
      <c r="G385" s="121">
        <v>2.7621069033007577E-2</v>
      </c>
      <c r="H385" s="121">
        <f t="shared" si="14"/>
        <v>6.6622820250845168E-4</v>
      </c>
    </row>
    <row r="386" spans="1:8" x14ac:dyDescent="0.2">
      <c r="A386" s="130">
        <v>87</v>
      </c>
      <c r="B386" s="129">
        <v>3.4921278591528968</v>
      </c>
      <c r="C386" s="129">
        <v>4.2467283583785811</v>
      </c>
      <c r="D386" s="129">
        <f t="shared" si="11"/>
        <v>-0.75460049922568428</v>
      </c>
      <c r="E386" s="121">
        <f t="shared" si="12"/>
        <v>-0.23652391075092419</v>
      </c>
      <c r="F386" s="121">
        <f t="shared" si="13"/>
        <v>0.23652391075092419</v>
      </c>
      <c r="G386" s="121">
        <v>3.7722723194589462E-2</v>
      </c>
      <c r="H386" s="121">
        <f t="shared" si="14"/>
        <v>7.5968127768358002E-4</v>
      </c>
    </row>
    <row r="387" spans="1:8" x14ac:dyDescent="0.2">
      <c r="A387" s="130">
        <v>88</v>
      </c>
      <c r="B387" s="129">
        <v>4.4463076619771114</v>
      </c>
      <c r="C387" s="129">
        <v>9.2419636009226487</v>
      </c>
      <c r="D387" s="129">
        <f t="shared" si="11"/>
        <v>-4.7956559389455373</v>
      </c>
      <c r="E387" s="121">
        <f t="shared" si="12"/>
        <v>-1.5031626648262442</v>
      </c>
      <c r="F387" s="121">
        <f t="shared" si="13"/>
        <v>1.5031626648262442</v>
      </c>
      <c r="G387" s="121">
        <v>5.2899108736659428E-2</v>
      </c>
      <c r="H387" s="121">
        <f t="shared" si="14"/>
        <v>4.4416728777527448E-2</v>
      </c>
    </row>
    <row r="388" spans="1:8" x14ac:dyDescent="0.2">
      <c r="A388" s="130">
        <v>89</v>
      </c>
      <c r="B388" s="129">
        <v>6.0297203138158766</v>
      </c>
      <c r="C388" s="129">
        <v>8.1985089098919381</v>
      </c>
      <c r="D388" s="129">
        <f t="shared" si="11"/>
        <v>-2.1687885960760616</v>
      </c>
      <c r="E388" s="121">
        <f t="shared" si="12"/>
        <v>-0.67979064533125688</v>
      </c>
      <c r="F388" s="121">
        <f t="shared" si="13"/>
        <v>0.67979064533125688</v>
      </c>
      <c r="G388" s="121">
        <v>4.2828675455964089E-2</v>
      </c>
      <c r="H388" s="121">
        <f t="shared" si="14"/>
        <v>7.2008605051931676E-3</v>
      </c>
    </row>
    <row r="389" spans="1:8" x14ac:dyDescent="0.2">
      <c r="A389" s="130">
        <v>90</v>
      </c>
      <c r="B389" s="129">
        <v>10.497366882585414</v>
      </c>
      <c r="C389" s="129">
        <v>8.9787378150753518</v>
      </c>
      <c r="D389" s="129">
        <f t="shared" si="11"/>
        <v>1.5186290675100622</v>
      </c>
      <c r="E389" s="121">
        <f t="shared" si="12"/>
        <v>0.4760029795846753</v>
      </c>
      <c r="F389" s="121">
        <f t="shared" si="13"/>
        <v>0.4760029795846753</v>
      </c>
      <c r="G389" s="121">
        <v>3.831305349087203E-2</v>
      </c>
      <c r="H389" s="121">
        <f t="shared" si="14"/>
        <v>3.1287971788979047E-3</v>
      </c>
    </row>
    <row r="390" spans="1:8" x14ac:dyDescent="0.2">
      <c r="A390" s="130">
        <v>91</v>
      </c>
      <c r="B390" s="129">
        <v>5.6924428545236712</v>
      </c>
      <c r="C390" s="129">
        <v>5.493406175183515</v>
      </c>
      <c r="D390" s="129">
        <f t="shared" si="11"/>
        <v>0.19903667934015612</v>
      </c>
      <c r="E390" s="121">
        <f t="shared" si="12"/>
        <v>6.2386565909667832E-2</v>
      </c>
      <c r="F390" s="121">
        <f t="shared" si="13"/>
        <v>6.2386565909667832E-2</v>
      </c>
      <c r="G390" s="121">
        <v>2.0966234536726452E-2</v>
      </c>
      <c r="H390" s="121">
        <f t="shared" si="14"/>
        <v>2.837827580520227E-5</v>
      </c>
    </row>
    <row r="391" spans="1:8" x14ac:dyDescent="0.2">
      <c r="A391" s="130">
        <v>92</v>
      </c>
      <c r="B391" s="129">
        <v>4.6560804107299809</v>
      </c>
      <c r="C391" s="129">
        <v>6.7757263726868784</v>
      </c>
      <c r="D391" s="129">
        <f t="shared" si="11"/>
        <v>-2.1196459619568975</v>
      </c>
      <c r="E391" s="121">
        <f t="shared" si="12"/>
        <v>-0.66438725238572671</v>
      </c>
      <c r="F391" s="121">
        <f t="shared" si="13"/>
        <v>0.66438725238572671</v>
      </c>
      <c r="G391" s="121">
        <v>1.5827189517997692E-2</v>
      </c>
      <c r="H391" s="121">
        <f t="shared" si="14"/>
        <v>2.4042653898068418E-3</v>
      </c>
    </row>
    <row r="392" spans="1:8" x14ac:dyDescent="0.2">
      <c r="A392" s="130">
        <v>93</v>
      </c>
      <c r="B392" s="129">
        <v>5.194544536837423</v>
      </c>
      <c r="C392" s="129">
        <v>6.2429985763627656</v>
      </c>
      <c r="D392" s="129">
        <f t="shared" si="11"/>
        <v>-1.0484540395253426</v>
      </c>
      <c r="E392" s="121">
        <f t="shared" si="12"/>
        <v>-0.32863011610196591</v>
      </c>
      <c r="F392" s="121">
        <f t="shared" si="13"/>
        <v>0.32863011610196591</v>
      </c>
      <c r="G392" s="121">
        <v>1.2775897176513602E-2</v>
      </c>
      <c r="H392" s="121">
        <f t="shared" si="14"/>
        <v>4.7190369035376094E-4</v>
      </c>
    </row>
    <row r="393" spans="1:8" x14ac:dyDescent="0.2">
      <c r="A393" s="130">
        <v>94</v>
      </c>
      <c r="B393" s="129">
        <v>6.5848614235065375</v>
      </c>
      <c r="C393" s="129">
        <v>6.6196359101992748</v>
      </c>
      <c r="D393" s="129">
        <f t="shared" si="11"/>
        <v>-3.4774486692737305E-2</v>
      </c>
      <c r="E393" s="121">
        <f t="shared" si="12"/>
        <v>-1.0899804062364243E-2</v>
      </c>
      <c r="F393" s="121">
        <f t="shared" si="13"/>
        <v>1.0899804062364243E-2</v>
      </c>
      <c r="G393" s="121">
        <v>3.8368421292459494E-2</v>
      </c>
      <c r="H393" s="121">
        <f t="shared" si="14"/>
        <v>1.6431326458079025E-6</v>
      </c>
    </row>
    <row r="394" spans="1:8" x14ac:dyDescent="0.2">
      <c r="A394" s="130">
        <v>95</v>
      </c>
      <c r="B394" s="129">
        <v>10.66609874313516</v>
      </c>
      <c r="C394" s="129">
        <v>10.31427168432424</v>
      </c>
      <c r="D394" s="129">
        <f t="shared" si="11"/>
        <v>0.35182705881092069</v>
      </c>
      <c r="E394" s="121">
        <f t="shared" si="12"/>
        <v>0.11027757328989846</v>
      </c>
      <c r="F394" s="121">
        <f t="shared" si="13"/>
        <v>0.11027757328989846</v>
      </c>
      <c r="G394" s="121">
        <v>0.35171171664599993</v>
      </c>
      <c r="H394" s="121">
        <f t="shared" si="14"/>
        <v>3.3923733108705036E-3</v>
      </c>
    </row>
    <row r="395" spans="1:8" x14ac:dyDescent="0.2">
      <c r="A395" s="130">
        <v>96</v>
      </c>
      <c r="B395" s="129">
        <v>2.2672898692591894</v>
      </c>
      <c r="C395" s="129">
        <v>4.9154995395566194</v>
      </c>
      <c r="D395" s="129">
        <f t="shared" si="11"/>
        <v>-2.64820967029743</v>
      </c>
      <c r="E395" s="121">
        <f t="shared" si="12"/>
        <v>-0.83006161319783578</v>
      </c>
      <c r="F395" s="121">
        <f t="shared" si="13"/>
        <v>0.83006161319783578</v>
      </c>
      <c r="G395" s="121">
        <v>3.3858549095234454E-2</v>
      </c>
      <c r="H395" s="121">
        <f t="shared" si="14"/>
        <v>8.3307925242038366E-3</v>
      </c>
    </row>
    <row r="396" spans="1:8" x14ac:dyDescent="0.2">
      <c r="A396" s="130">
        <v>97</v>
      </c>
      <c r="B396" s="129">
        <v>4.3861318210659901</v>
      </c>
      <c r="C396" s="129">
        <v>4.3135285963938701</v>
      </c>
      <c r="D396" s="129">
        <f t="shared" ref="D396:D420" si="15">B396 - C396</f>
        <v>7.2603224672119993E-2</v>
      </c>
      <c r="E396" s="121">
        <f t="shared" ref="E396:E420" si="16">D396 /3.19037723006504</f>
        <v>2.2756940460811864E-2</v>
      </c>
      <c r="F396" s="121">
        <f t="shared" ref="F396:F420" si="17">ABS(E396)</f>
        <v>2.2756940460811864E-2</v>
      </c>
      <c r="G396" s="121">
        <v>3.8792416023173869E-2</v>
      </c>
      <c r="H396" s="121">
        <f t="shared" si="14"/>
        <v>7.2480126552442281E-6</v>
      </c>
    </row>
    <row r="397" spans="1:8" x14ac:dyDescent="0.2">
      <c r="A397" s="130">
        <v>98</v>
      </c>
      <c r="B397" s="129">
        <v>4.7822922843776761</v>
      </c>
      <c r="C397" s="129">
        <v>6.9687149428118431</v>
      </c>
      <c r="D397" s="129">
        <f t="shared" si="15"/>
        <v>-2.1864226584341671</v>
      </c>
      <c r="E397" s="121">
        <f t="shared" si="16"/>
        <v>-0.68531791094484273</v>
      </c>
      <c r="F397" s="121">
        <f t="shared" si="17"/>
        <v>0.68531791094484273</v>
      </c>
      <c r="G397" s="121">
        <v>1.1516397819075454E-2</v>
      </c>
      <c r="H397" s="121">
        <f t="shared" si="14"/>
        <v>1.8451880362249993E-3</v>
      </c>
    </row>
    <row r="398" spans="1:8" x14ac:dyDescent="0.2">
      <c r="A398" s="130">
        <v>99</v>
      </c>
      <c r="B398" s="129">
        <v>5.4709495393238363</v>
      </c>
      <c r="C398" s="129">
        <v>8.7745913019547892</v>
      </c>
      <c r="D398" s="129">
        <f t="shared" si="15"/>
        <v>-3.3036417626309529</v>
      </c>
      <c r="E398" s="121">
        <f t="shared" si="16"/>
        <v>-1.0355019248189667</v>
      </c>
      <c r="F398" s="121">
        <f t="shared" si="17"/>
        <v>1.0355019248189667</v>
      </c>
      <c r="G398" s="121">
        <v>1.8249652829658094E-2</v>
      </c>
      <c r="H398" s="121">
        <f t="shared" si="14"/>
        <v>6.7675745160359043E-3</v>
      </c>
    </row>
    <row r="399" spans="1:8" x14ac:dyDescent="0.2">
      <c r="A399" s="130">
        <v>100</v>
      </c>
      <c r="B399" s="129">
        <v>3.6840805425402654</v>
      </c>
      <c r="C399" s="129">
        <v>8.7812142184996027</v>
      </c>
      <c r="D399" s="129">
        <f t="shared" si="15"/>
        <v>-5.0971336759593378</v>
      </c>
      <c r="E399" s="121">
        <f t="shared" si="16"/>
        <v>-1.5976586178981178</v>
      </c>
      <c r="F399" s="121">
        <f t="shared" si="17"/>
        <v>1.5976586178981178</v>
      </c>
      <c r="G399" s="121">
        <v>4.6855351645428346E-2</v>
      </c>
      <c r="H399" s="121">
        <f t="shared" si="14"/>
        <v>4.3882189852967886E-2</v>
      </c>
    </row>
    <row r="400" spans="1:8" x14ac:dyDescent="0.2">
      <c r="A400" s="130">
        <v>101</v>
      </c>
      <c r="B400" s="129">
        <v>13.079168592601427</v>
      </c>
      <c r="C400" s="129">
        <v>9.8494983942845131</v>
      </c>
      <c r="D400" s="129">
        <f t="shared" si="15"/>
        <v>3.2296701983169136</v>
      </c>
      <c r="E400" s="121">
        <f t="shared" si="16"/>
        <v>1.0123160884805689</v>
      </c>
      <c r="F400" s="121">
        <f t="shared" si="17"/>
        <v>1.0123160884805689</v>
      </c>
      <c r="G400" s="121">
        <v>0.10394290342644502</v>
      </c>
      <c r="H400" s="121">
        <f t="shared" si="14"/>
        <v>4.4221604866775094E-2</v>
      </c>
    </row>
    <row r="401" spans="1:8" x14ac:dyDescent="0.2">
      <c r="A401" s="130">
        <v>102</v>
      </c>
      <c r="B401" s="129">
        <v>6.5029585116891679</v>
      </c>
      <c r="C401" s="129">
        <v>9.1749185846304293</v>
      </c>
      <c r="D401" s="129">
        <f t="shared" si="15"/>
        <v>-2.6719600729412614</v>
      </c>
      <c r="E401" s="121">
        <f t="shared" si="16"/>
        <v>-0.8375060001562229</v>
      </c>
      <c r="F401" s="121">
        <f t="shared" si="17"/>
        <v>0.8375060001562229</v>
      </c>
      <c r="G401" s="121">
        <v>2.9513809649011263E-2</v>
      </c>
      <c r="H401" s="121">
        <f t="shared" si="14"/>
        <v>7.3265775634113878E-3</v>
      </c>
    </row>
    <row r="402" spans="1:8" x14ac:dyDescent="0.2">
      <c r="A402" s="130">
        <v>103</v>
      </c>
      <c r="B402" s="129">
        <v>3.1261234370689972</v>
      </c>
      <c r="C402" s="129">
        <v>5.0997158661263224</v>
      </c>
      <c r="D402" s="129">
        <f t="shared" si="15"/>
        <v>-1.9735924290573252</v>
      </c>
      <c r="E402" s="121">
        <f t="shared" si="16"/>
        <v>-0.61860785942767371</v>
      </c>
      <c r="F402" s="121">
        <f t="shared" si="17"/>
        <v>0.61860785942767371</v>
      </c>
      <c r="G402" s="121">
        <v>2.3099528105012319E-2</v>
      </c>
      <c r="H402" s="121">
        <f t="shared" si="14"/>
        <v>3.0875363636439779E-3</v>
      </c>
    </row>
    <row r="403" spans="1:8" x14ac:dyDescent="0.2">
      <c r="A403" s="130">
        <v>104</v>
      </c>
      <c r="B403" s="129">
        <v>2.2580376340856949</v>
      </c>
      <c r="C403" s="129">
        <v>6.0439852254674662</v>
      </c>
      <c r="D403" s="129">
        <f t="shared" si="15"/>
        <v>-3.7859475913817713</v>
      </c>
      <c r="E403" s="121">
        <f t="shared" si="16"/>
        <v>-1.1866770975244798</v>
      </c>
      <c r="F403" s="121">
        <f t="shared" si="17"/>
        <v>1.1866770975244798</v>
      </c>
      <c r="G403" s="121">
        <v>3.2997866222671153E-2</v>
      </c>
      <c r="H403" s="121">
        <f t="shared" si="14"/>
        <v>1.656436758226108E-2</v>
      </c>
    </row>
    <row r="404" spans="1:8" x14ac:dyDescent="0.2">
      <c r="A404" s="130">
        <v>105</v>
      </c>
      <c r="B404" s="129">
        <v>17.748484580908862</v>
      </c>
      <c r="C404" s="129">
        <v>19.01695427100811</v>
      </c>
      <c r="D404" s="129">
        <f t="shared" si="15"/>
        <v>-1.2684696900992485</v>
      </c>
      <c r="E404" s="121">
        <f t="shared" si="16"/>
        <v>-0.39759238441950295</v>
      </c>
      <c r="F404" s="121">
        <f t="shared" si="17"/>
        <v>0.39759238441950295</v>
      </c>
      <c r="G404" s="121">
        <v>0.30703242752560245</v>
      </c>
      <c r="H404" s="121">
        <f t="shared" si="14"/>
        <v>3.3690951898557364E-2</v>
      </c>
    </row>
    <row r="405" spans="1:8" x14ac:dyDescent="0.2">
      <c r="A405" s="130">
        <v>106</v>
      </c>
      <c r="B405" s="129">
        <v>1.4192394945218827</v>
      </c>
      <c r="C405" s="129">
        <v>6.0777647136954096</v>
      </c>
      <c r="D405" s="129">
        <f t="shared" si="15"/>
        <v>-4.6585252191735265</v>
      </c>
      <c r="E405" s="121">
        <f t="shared" si="16"/>
        <v>-1.4601800612395155</v>
      </c>
      <c r="F405" s="121">
        <f t="shared" si="17"/>
        <v>1.4601800612395155</v>
      </c>
      <c r="G405" s="121">
        <v>2.26071074729053E-2</v>
      </c>
      <c r="H405" s="121">
        <f t="shared" si="14"/>
        <v>1.6818924412480628E-2</v>
      </c>
    </row>
    <row r="406" spans="1:8" x14ac:dyDescent="0.2">
      <c r="A406" s="130">
        <v>107</v>
      </c>
      <c r="B406" s="129">
        <v>2.0845468026345038</v>
      </c>
      <c r="C406" s="129">
        <v>4.2524594002560274</v>
      </c>
      <c r="D406" s="129">
        <f t="shared" si="15"/>
        <v>-2.1679125976215237</v>
      </c>
      <c r="E406" s="121">
        <f t="shared" si="16"/>
        <v>-0.67951607013485604</v>
      </c>
      <c r="F406" s="121">
        <f t="shared" si="17"/>
        <v>0.67951607013485604</v>
      </c>
      <c r="G406" s="121">
        <v>3.7878078135414217E-2</v>
      </c>
      <c r="H406" s="121">
        <f t="shared" si="14"/>
        <v>6.2980473958215554E-3</v>
      </c>
    </row>
    <row r="407" spans="1:8" x14ac:dyDescent="0.2">
      <c r="A407" s="130">
        <v>108</v>
      </c>
      <c r="B407" s="129">
        <v>2.9872603654706951</v>
      </c>
      <c r="C407" s="129">
        <v>6.6901332084856309</v>
      </c>
      <c r="D407" s="129">
        <f t="shared" si="15"/>
        <v>-3.7028728430149358</v>
      </c>
      <c r="E407" s="121">
        <f t="shared" si="16"/>
        <v>-1.1606379358905616</v>
      </c>
      <c r="F407" s="121">
        <f t="shared" si="17"/>
        <v>1.1606379358905616</v>
      </c>
      <c r="G407" s="121">
        <v>1.8697088487782614E-2</v>
      </c>
      <c r="H407" s="121">
        <f t="shared" si="14"/>
        <v>8.7184659751389192E-3</v>
      </c>
    </row>
    <row r="408" spans="1:8" x14ac:dyDescent="0.2">
      <c r="A408" s="130">
        <v>109</v>
      </c>
      <c r="B408" s="129">
        <v>10.846570118058157</v>
      </c>
      <c r="C408" s="129">
        <v>17.895614004546132</v>
      </c>
      <c r="D408" s="129">
        <f t="shared" si="15"/>
        <v>-7.0490438864879756</v>
      </c>
      <c r="E408" s="121">
        <f t="shared" si="16"/>
        <v>-2.2094703472868855</v>
      </c>
      <c r="F408" s="121">
        <f t="shared" si="17"/>
        <v>2.2094703472868855</v>
      </c>
      <c r="G408" s="121">
        <v>0.26567522896948464</v>
      </c>
      <c r="H408" s="121">
        <f t="shared" si="14"/>
        <v>0.80173308607109983</v>
      </c>
    </row>
    <row r="409" spans="1:8" x14ac:dyDescent="0.2">
      <c r="A409" s="130">
        <v>110</v>
      </c>
      <c r="B409" s="129">
        <v>3.0324282434353118</v>
      </c>
      <c r="C409" s="129">
        <v>4.9605128270857897</v>
      </c>
      <c r="D409" s="129">
        <f t="shared" si="15"/>
        <v>-1.9280845836504779</v>
      </c>
      <c r="E409" s="121">
        <f t="shared" si="16"/>
        <v>-0.60434376395394829</v>
      </c>
      <c r="F409" s="121">
        <f t="shared" si="17"/>
        <v>0.60434376395394829</v>
      </c>
      <c r="G409" s="121">
        <v>4.3997578653857047E-2</v>
      </c>
      <c r="H409" s="121">
        <f t="shared" si="14"/>
        <v>5.8608097976789071E-3</v>
      </c>
    </row>
    <row r="410" spans="1:8" x14ac:dyDescent="0.2">
      <c r="A410" s="130">
        <v>111</v>
      </c>
      <c r="B410" s="129">
        <v>13.295965615260796</v>
      </c>
      <c r="C410" s="129">
        <v>8.3993631488636069</v>
      </c>
      <c r="D410" s="129">
        <f t="shared" si="15"/>
        <v>4.896602466397189</v>
      </c>
      <c r="E410" s="121">
        <f t="shared" si="16"/>
        <v>1.5348036026126495</v>
      </c>
      <c r="F410" s="121">
        <f t="shared" si="17"/>
        <v>1.5348036026126495</v>
      </c>
      <c r="G410" s="121">
        <v>2.423724007828815E-2</v>
      </c>
      <c r="H410" s="121">
        <f t="shared" si="14"/>
        <v>1.9988446930512046E-2</v>
      </c>
    </row>
    <row r="411" spans="1:8" x14ac:dyDescent="0.2">
      <c r="A411" s="130">
        <v>112</v>
      </c>
      <c r="B411" s="129">
        <v>1.3798672786228776</v>
      </c>
      <c r="C411" s="129">
        <v>3.0451546247071031</v>
      </c>
      <c r="D411" s="129">
        <f t="shared" si="15"/>
        <v>-1.6652873460842255</v>
      </c>
      <c r="E411" s="121">
        <f t="shared" si="16"/>
        <v>-0.52197192557391603</v>
      </c>
      <c r="F411" s="121">
        <f t="shared" si="17"/>
        <v>0.52197192557391603</v>
      </c>
      <c r="G411" s="121">
        <v>0.10453899628355784</v>
      </c>
      <c r="H411" s="121">
        <f t="shared" si="14"/>
        <v>1.1840171854604795E-2</v>
      </c>
    </row>
    <row r="412" spans="1:8" x14ac:dyDescent="0.2">
      <c r="A412" s="130">
        <v>113</v>
      </c>
      <c r="B412" s="129">
        <v>1.8922186261158191</v>
      </c>
      <c r="C412" s="129">
        <v>7.7512768108860213</v>
      </c>
      <c r="D412" s="129">
        <f t="shared" si="15"/>
        <v>-5.8590581847702019</v>
      </c>
      <c r="E412" s="121">
        <f t="shared" si="16"/>
        <v>-1.8364781849482912</v>
      </c>
      <c r="F412" s="121">
        <f t="shared" si="17"/>
        <v>1.8364781849482912</v>
      </c>
      <c r="G412" s="121">
        <v>5.7929089716357199E-2</v>
      </c>
      <c r="H412" s="121">
        <f t="shared" si="14"/>
        <v>7.3380355229717822E-2</v>
      </c>
    </row>
    <row r="413" spans="1:8" x14ac:dyDescent="0.2">
      <c r="A413" s="130">
        <v>114</v>
      </c>
      <c r="B413" s="129">
        <v>2.5730514031152456</v>
      </c>
      <c r="C413" s="129">
        <v>5.5277094468779389</v>
      </c>
      <c r="D413" s="129">
        <f t="shared" si="15"/>
        <v>-2.9546580437626933</v>
      </c>
      <c r="E413" s="121">
        <f t="shared" si="16"/>
        <v>-0.92611557527398058</v>
      </c>
      <c r="F413" s="121">
        <f t="shared" si="17"/>
        <v>0.92611557527398058</v>
      </c>
      <c r="G413" s="121">
        <v>4.1388164795343685E-2</v>
      </c>
      <c r="H413" s="121">
        <f t="shared" si="14"/>
        <v>1.2876555916570586E-2</v>
      </c>
    </row>
    <row r="414" spans="1:8" x14ac:dyDescent="0.2">
      <c r="A414" s="130">
        <v>115</v>
      </c>
      <c r="B414" s="129">
        <v>5.505567784072456</v>
      </c>
      <c r="C414" s="129">
        <v>11.7715471026799</v>
      </c>
      <c r="D414" s="129">
        <f t="shared" si="15"/>
        <v>-6.2659793186074442</v>
      </c>
      <c r="E414" s="121">
        <f t="shared" si="16"/>
        <v>-1.964024586045489</v>
      </c>
      <c r="F414" s="121">
        <f t="shared" si="17"/>
        <v>1.964024586045489</v>
      </c>
      <c r="G414" s="121">
        <v>6.0781955268055382E-2</v>
      </c>
      <c r="H414" s="121">
        <f t="shared" si="14"/>
        <v>8.859605748859653E-2</v>
      </c>
    </row>
    <row r="415" spans="1:8" x14ac:dyDescent="0.2">
      <c r="A415" s="130">
        <v>116</v>
      </c>
      <c r="B415" s="129">
        <v>4.1829782557931896</v>
      </c>
      <c r="C415" s="129">
        <v>7.3463645927830559</v>
      </c>
      <c r="D415" s="129">
        <f t="shared" si="15"/>
        <v>-3.1633863369898663</v>
      </c>
      <c r="E415" s="121">
        <f t="shared" si="16"/>
        <v>-0.99153990543161452</v>
      </c>
      <c r="F415" s="121">
        <f t="shared" si="17"/>
        <v>0.99153990543161452</v>
      </c>
      <c r="G415" s="121">
        <v>2.8218020721469533E-2</v>
      </c>
      <c r="H415" s="121">
        <f t="shared" si="14"/>
        <v>9.7923743079617563E-3</v>
      </c>
    </row>
    <row r="416" spans="1:8" x14ac:dyDescent="0.2">
      <c r="A416" s="130">
        <v>117</v>
      </c>
      <c r="B416" s="129">
        <v>1.2564512643181329</v>
      </c>
      <c r="C416" s="129">
        <v>5.2702617446792912</v>
      </c>
      <c r="D416" s="129">
        <f t="shared" si="15"/>
        <v>-4.0138104803611583</v>
      </c>
      <c r="E416" s="121">
        <f t="shared" si="16"/>
        <v>-1.2580990243211243</v>
      </c>
      <c r="F416" s="121">
        <f t="shared" si="17"/>
        <v>1.2580990243211243</v>
      </c>
      <c r="G416" s="121">
        <v>2.3686470286842214E-2</v>
      </c>
      <c r="H416" s="121">
        <f t="shared" si="14"/>
        <v>1.3110828261137531E-2</v>
      </c>
    </row>
    <row r="417" spans="1:8" x14ac:dyDescent="0.2">
      <c r="A417" s="130">
        <v>118</v>
      </c>
      <c r="B417" s="129">
        <v>2.094648772085701</v>
      </c>
      <c r="C417" s="129">
        <v>5.8686020323079093</v>
      </c>
      <c r="D417" s="129">
        <f t="shared" si="15"/>
        <v>-3.7739532602222083</v>
      </c>
      <c r="E417" s="121">
        <f t="shared" si="16"/>
        <v>-1.1829175636842391</v>
      </c>
      <c r="F417" s="121">
        <f t="shared" si="17"/>
        <v>1.1829175636842391</v>
      </c>
      <c r="G417" s="121">
        <v>2.4862417815514178E-2</v>
      </c>
      <c r="H417" s="121">
        <f t="shared" si="14"/>
        <v>1.2195490629171293E-2</v>
      </c>
    </row>
    <row r="418" spans="1:8" x14ac:dyDescent="0.2">
      <c r="A418" s="130">
        <v>119</v>
      </c>
      <c r="B418" s="129">
        <v>2.3407707391181458</v>
      </c>
      <c r="C418" s="129">
        <v>4.307037369826511</v>
      </c>
      <c r="D418" s="129">
        <f t="shared" si="15"/>
        <v>-1.9662666307083652</v>
      </c>
      <c r="E418" s="121">
        <f t="shared" si="16"/>
        <v>-0.6163116424537296</v>
      </c>
      <c r="F418" s="121">
        <f t="shared" si="17"/>
        <v>0.6163116424537296</v>
      </c>
      <c r="G418" s="121">
        <v>3.2732567394273021E-2</v>
      </c>
      <c r="H418" s="121">
        <f t="shared" si="14"/>
        <v>4.4296195641355006E-3</v>
      </c>
    </row>
    <row r="419" spans="1:8" x14ac:dyDescent="0.2">
      <c r="A419" s="130">
        <v>120</v>
      </c>
      <c r="B419" s="129">
        <v>3.1716395354047759</v>
      </c>
      <c r="C419" s="129">
        <v>5.2877232822120943</v>
      </c>
      <c r="D419" s="129">
        <f t="shared" si="15"/>
        <v>-2.1160837468073184</v>
      </c>
      <c r="E419" s="121">
        <f t="shared" si="16"/>
        <v>-0.6632707025570701</v>
      </c>
      <c r="F419" s="121">
        <f t="shared" si="17"/>
        <v>0.6632707025570701</v>
      </c>
      <c r="G419" s="121">
        <v>2.9070937204545941E-2</v>
      </c>
      <c r="H419" s="121">
        <f t="shared" si="14"/>
        <v>4.5221441825669968E-3</v>
      </c>
    </row>
    <row r="420" spans="1:8" x14ac:dyDescent="0.2">
      <c r="A420" s="130">
        <v>121</v>
      </c>
      <c r="B420" s="129">
        <v>2.1984070980367059</v>
      </c>
      <c r="C420" s="129">
        <v>4.63812241338678</v>
      </c>
      <c r="D420" s="129">
        <f t="shared" si="15"/>
        <v>-2.4397153153500741</v>
      </c>
      <c r="E420" s="121">
        <f t="shared" si="16"/>
        <v>-0.76471060925304346</v>
      </c>
      <c r="F420" s="121">
        <f t="shared" si="17"/>
        <v>0.76471060925304346</v>
      </c>
      <c r="G420" s="121">
        <v>4.3149376319305058E-2</v>
      </c>
      <c r="H420" s="121">
        <f t="shared" si="14"/>
        <v>9.1866931479330765E-3</v>
      </c>
    </row>
    <row r="421" spans="1:8" x14ac:dyDescent="0.2">
      <c r="A421" s="144"/>
    </row>
    <row r="424" spans="1:8" x14ac:dyDescent="0.2">
      <c r="A424" s="123" t="s">
        <v>669</v>
      </c>
    </row>
  </sheetData>
  <sortState ref="A252:F372">
    <sortCondition ref="A252"/>
    <sortCondition descending="1" ref="F252"/>
  </sortState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B4" sqref="B4"/>
    </sheetView>
  </sheetViews>
  <sheetFormatPr defaultRowHeight="12.75" x14ac:dyDescent="0.2"/>
  <cols>
    <col min="1" max="1" width="16.5703125" bestFit="1" customWidth="1"/>
    <col min="2" max="2" width="12" bestFit="1" customWidth="1"/>
  </cols>
  <sheetData>
    <row r="1" spans="1:7" x14ac:dyDescent="0.2">
      <c r="A1" s="101" t="s">
        <v>1045</v>
      </c>
      <c r="B1" s="101"/>
    </row>
    <row r="2" spans="1:7" x14ac:dyDescent="0.2">
      <c r="A2" s="98"/>
      <c r="B2" s="98"/>
    </row>
    <row r="3" spans="1:7" x14ac:dyDescent="0.2">
      <c r="A3" s="98" t="s">
        <v>483</v>
      </c>
      <c r="B3" s="98">
        <v>7.3697784914532045</v>
      </c>
    </row>
    <row r="4" spans="1:7" x14ac:dyDescent="0.2">
      <c r="A4" s="98" t="s">
        <v>520</v>
      </c>
      <c r="B4" s="98">
        <v>0.37793716100808472</v>
      </c>
    </row>
    <row r="5" spans="1:7" x14ac:dyDescent="0.2">
      <c r="A5" s="98" t="s">
        <v>484</v>
      </c>
      <c r="B5" s="98">
        <v>6.524921793063541</v>
      </c>
    </row>
    <row r="6" spans="1:7" x14ac:dyDescent="0.2">
      <c r="A6" s="98" t="s">
        <v>1046</v>
      </c>
      <c r="B6" s="98" t="e">
        <v>#N/A</v>
      </c>
    </row>
    <row r="7" spans="1:7" x14ac:dyDescent="0.2">
      <c r="A7" s="98" t="s">
        <v>804</v>
      </c>
      <c r="B7" s="98">
        <v>4.1573087710889318</v>
      </c>
    </row>
    <row r="8" spans="1:7" x14ac:dyDescent="0.2">
      <c r="A8" s="98" t="s">
        <v>1047</v>
      </c>
      <c r="B8" s="98">
        <v>17.283216218172964</v>
      </c>
    </row>
    <row r="9" spans="1:7" x14ac:dyDescent="0.2">
      <c r="A9" s="98" t="s">
        <v>1048</v>
      </c>
      <c r="B9" s="98">
        <v>0.72208430485030251</v>
      </c>
    </row>
    <row r="10" spans="1:7" x14ac:dyDescent="0.2">
      <c r="A10" s="98" t="s">
        <v>1049</v>
      </c>
      <c r="B10" s="98">
        <v>0.9517107685331534</v>
      </c>
    </row>
    <row r="11" spans="1:7" x14ac:dyDescent="0.2">
      <c r="A11" s="98" t="s">
        <v>1050</v>
      </c>
      <c r="B11" s="98">
        <v>21.211379715520614</v>
      </c>
    </row>
    <row r="12" spans="1:7" x14ac:dyDescent="0.2">
      <c r="A12" s="98" t="s">
        <v>663</v>
      </c>
      <c r="B12" s="98">
        <v>1.2564512643181329</v>
      </c>
      <c r="G12">
        <f>SQRT(121)</f>
        <v>11</v>
      </c>
    </row>
    <row r="13" spans="1:7" x14ac:dyDescent="0.2">
      <c r="A13" s="98" t="s">
        <v>664</v>
      </c>
      <c r="B13" s="98">
        <v>22.467830979838748</v>
      </c>
      <c r="G13">
        <f>B7/G12</f>
        <v>0.37793716100808472</v>
      </c>
    </row>
    <row r="14" spans="1:7" x14ac:dyDescent="0.2">
      <c r="A14" s="98" t="s">
        <v>1051</v>
      </c>
      <c r="B14" s="98">
        <v>891.74319746583774</v>
      </c>
    </row>
    <row r="15" spans="1:7" ht="13.5" thickBot="1" x14ac:dyDescent="0.25">
      <c r="A15" s="99" t="s">
        <v>1052</v>
      </c>
      <c r="B15" s="99">
        <v>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showGridLines="0" zoomScale="70" zoomScaleNormal="70" workbookViewId="0">
      <pane ySplit="1" topLeftCell="A2" activePane="bottomLeft" state="frozen"/>
      <selection activeCell="E20" sqref="E20"/>
      <selection pane="bottomLeft" activeCell="C5" sqref="C5"/>
    </sheetView>
  </sheetViews>
  <sheetFormatPr defaultRowHeight="12.75" x14ac:dyDescent="0.2"/>
  <cols>
    <col min="1" max="1" width="15.7109375" customWidth="1"/>
    <col min="2" max="2" width="42.42578125" customWidth="1"/>
    <col min="3" max="3" width="14.85546875" customWidth="1"/>
    <col min="4" max="5" width="9.7109375" customWidth="1"/>
  </cols>
  <sheetData>
    <row r="1" spans="1:21" ht="25.5" x14ac:dyDescent="0.2">
      <c r="B1" s="95" t="s">
        <v>424</v>
      </c>
      <c r="C1" s="16" t="s">
        <v>463</v>
      </c>
      <c r="D1" s="16" t="s">
        <v>752</v>
      </c>
      <c r="E1" s="16" t="s">
        <v>848</v>
      </c>
      <c r="F1" s="40" t="s">
        <v>514</v>
      </c>
      <c r="G1" s="40" t="s">
        <v>464</v>
      </c>
      <c r="H1" s="40" t="s">
        <v>849</v>
      </c>
      <c r="I1" s="40" t="s">
        <v>507</v>
      </c>
      <c r="J1" s="40" t="s">
        <v>508</v>
      </c>
      <c r="K1" s="40" t="s">
        <v>509</v>
      </c>
      <c r="L1" s="40" t="s">
        <v>850</v>
      </c>
      <c r="M1" s="40" t="s">
        <v>511</v>
      </c>
      <c r="N1" s="96" t="s">
        <v>512</v>
      </c>
      <c r="U1" s="155" t="s">
        <v>726</v>
      </c>
    </row>
    <row r="2" spans="1:21" x14ac:dyDescent="0.2">
      <c r="A2" t="str">
        <f>INDEX('Combined Full Sample'!$B$4:$B$201,MATCH(B2,'Combined Full Sample'!$C$4:$C$201,0))</f>
        <v>RHT US Equity</v>
      </c>
      <c r="B2" s="1" t="s">
        <v>38</v>
      </c>
      <c r="C2" s="36" t="s">
        <v>505</v>
      </c>
      <c r="D2" s="36">
        <f>INDEX('Combined Full Sample'!$F$4:$F$201,MATCH(A2,'Combined Full Sample'!$B$4:$B$201,0))</f>
        <v>19172.8344</v>
      </c>
      <c r="E2" s="36">
        <f>INDEX('Combined Full Sample'!$H$4:$H$201,MATCH(A2,'Combined Full Sample'!$B$4:$B$201,0))</f>
        <v>3156.587</v>
      </c>
      <c r="F2" s="36">
        <f>D2/E2</f>
        <v>6.0739128685507477</v>
      </c>
      <c r="G2" s="94">
        <v>0.14021314793477901</v>
      </c>
      <c r="H2" s="36">
        <f>INDEX('Combined Full Sample'!$M$4:$M$201,MATCH($A2,'Combined Full Sample'!$B$4:$B$201,0))</f>
        <v>2690.5739580078125</v>
      </c>
      <c r="I2" s="94">
        <v>0.85236806652495634</v>
      </c>
      <c r="J2" s="94">
        <v>0.18321370518221103</v>
      </c>
      <c r="K2" s="94">
        <v>0.37970630937781852</v>
      </c>
      <c r="L2" s="36">
        <f>INDEX('Combined Full Sample'!$V$4:$V$201,MATCH($A2,'Combined Full Sample'!$B$4:$B$201,0))</f>
        <v>602.68600000000004</v>
      </c>
      <c r="M2" s="94">
        <v>0.19092963381018804</v>
      </c>
      <c r="N2" s="109">
        <v>0.13211163371598883</v>
      </c>
    </row>
    <row r="3" spans="1:21" x14ac:dyDescent="0.2">
      <c r="A3" t="str">
        <f>INDEX('Combined Full Sample'!$B$4:$B$201,MATCH(B3,'Combined Full Sample'!$C$4:$C$201,0))</f>
        <v>SSNC US Equity</v>
      </c>
      <c r="B3" s="1" t="s">
        <v>72</v>
      </c>
      <c r="C3" s="36" t="s">
        <v>495</v>
      </c>
      <c r="D3" s="36">
        <f>INDEX('Combined Full Sample'!$F$4:$F$201,MATCH(A3,'Combined Full Sample'!$B$4:$B$201,0))</f>
        <v>18277.499500000002</v>
      </c>
      <c r="E3" s="36">
        <f>INDEX('Combined Full Sample'!$H$4:$H$201,MATCH(A3,'Combined Full Sample'!$B$4:$B$201,0))</f>
        <v>2174.3449999999998</v>
      </c>
      <c r="F3" s="36">
        <f t="shared" ref="F3:F66" si="0">D3/E3</f>
        <v>8.405979501872979</v>
      </c>
      <c r="G3" s="94">
        <v>1.003082767454107</v>
      </c>
      <c r="H3" s="36">
        <f>INDEX('Combined Full Sample'!$M$4:$M$201,MATCH($A3,'Combined Full Sample'!$B$4:$B$201,0))</f>
        <v>895.99100952148433</v>
      </c>
      <c r="I3" s="94">
        <v>0.4120739852790079</v>
      </c>
      <c r="J3" s="94">
        <v>7.0519627749966091E-2</v>
      </c>
      <c r="K3" s="94">
        <v>5.4475715675295321E-2</v>
      </c>
      <c r="L3" s="36">
        <f>INDEX('Combined Full Sample'!$V$4:$V$201,MATCH($A3,'Combined Full Sample'!$B$4:$B$201,0))</f>
        <v>748.41300000000001</v>
      </c>
      <c r="M3" s="94">
        <v>0.34420158714463439</v>
      </c>
      <c r="N3" s="109">
        <v>0.11994384890125027</v>
      </c>
    </row>
    <row r="4" spans="1:21" x14ac:dyDescent="0.2">
      <c r="A4" t="str">
        <f>INDEX('Combined Full Sample'!$B$4:$B$201,MATCH(B4,'Combined Full Sample'!$C$4:$C$201,0))</f>
        <v>CA US Equity</v>
      </c>
      <c r="B4" s="1" t="s">
        <v>44</v>
      </c>
      <c r="C4" s="36" t="s">
        <v>505</v>
      </c>
      <c r="D4" s="36">
        <f>INDEX('Combined Full Sample'!$F$4:$F$201,MATCH(A4,'Combined Full Sample'!$B$4:$B$201,0))</f>
        <v>17761.393199999999</v>
      </c>
      <c r="E4" s="36">
        <f>INDEX('Combined Full Sample'!$H$4:$H$201,MATCH(A4,'Combined Full Sample'!$B$4:$B$201,0))</f>
        <v>4148</v>
      </c>
      <c r="F4" s="36">
        <f t="shared" si="0"/>
        <v>4.2819173577627767</v>
      </c>
      <c r="G4" s="94">
        <v>3.3148505303760789E-2</v>
      </c>
      <c r="H4" s="36">
        <f>INDEX('Combined Full Sample'!$M$4:$M$201,MATCH($A4,'Combined Full Sample'!$B$4:$B$201,0))</f>
        <v>3546</v>
      </c>
      <c r="I4" s="94">
        <v>0.85486981677917073</v>
      </c>
      <c r="J4" s="94">
        <v>0.15477338476374156</v>
      </c>
      <c r="K4" s="94">
        <v>0.25578592092574737</v>
      </c>
      <c r="L4" s="36">
        <f>INDEX('Combined Full Sample'!$V$4:$V$201,MATCH($A4,'Combined Full Sample'!$B$4:$B$201,0))</f>
        <v>1440</v>
      </c>
      <c r="M4" s="94">
        <v>0.34715525554484089</v>
      </c>
      <c r="N4" s="109">
        <v>0.18998194877144337</v>
      </c>
    </row>
    <row r="5" spans="1:21" x14ac:dyDescent="0.2">
      <c r="A5" t="str">
        <f>INDEX('Combined Full Sample'!$B$4:$B$201,MATCH(B5,'Combined Full Sample'!$C$4:$C$201,0))</f>
        <v>TEAM US Equity</v>
      </c>
      <c r="B5" s="1" t="s">
        <v>52</v>
      </c>
      <c r="C5" s="36" t="s">
        <v>495</v>
      </c>
      <c r="D5" s="36">
        <f>INDEX('Combined Full Sample'!$F$4:$F$201,MATCH(A5,'Combined Full Sample'!$B$4:$B$201,0))</f>
        <v>15390.5118</v>
      </c>
      <c r="E5" s="36">
        <f>INDEX('Combined Full Sample'!$H$4:$H$201,MATCH(A5,'Combined Full Sample'!$B$4:$B$201,0))</f>
        <v>947.42399999999998</v>
      </c>
      <c r="F5" s="36">
        <f t="shared" si="0"/>
        <v>16.244587217549903</v>
      </c>
      <c r="G5" s="94">
        <v>0.32427403147904221</v>
      </c>
      <c r="H5" s="36">
        <f>INDEX('Combined Full Sample'!$M$4:$M$201,MATCH($A5,'Combined Full Sample'!$B$4:$B$201,0))</f>
        <v>769.6390129394531</v>
      </c>
      <c r="I5" s="94">
        <v>0.81234907806795387</v>
      </c>
      <c r="J5" s="94">
        <v>0.43884892086330929</v>
      </c>
      <c r="K5" s="94">
        <v>0.19842224811699938</v>
      </c>
      <c r="L5" s="36">
        <f>INDEX('Combined Full Sample'!$V$4:$V$201,MATCH($A5,'Combined Full Sample'!$B$4:$B$201,0))</f>
        <v>43.517999999999994</v>
      </c>
      <c r="M5" s="94">
        <v>4.5932971932313299E-2</v>
      </c>
      <c r="N5" s="109">
        <v>-0.31811310458675307</v>
      </c>
    </row>
    <row r="6" spans="1:21" x14ac:dyDescent="0.2">
      <c r="A6" t="str">
        <f>INDEX('Combined Full Sample'!$B$4:$B$201,MATCH(B6,'Combined Full Sample'!$C$4:$C$201,0))</f>
        <v>SYMC US Equity</v>
      </c>
      <c r="B6" s="1" t="s">
        <v>74</v>
      </c>
      <c r="C6" s="36" t="s">
        <v>505</v>
      </c>
      <c r="D6" s="36">
        <f>INDEX('Combined Full Sample'!$F$4:$F$201,MATCH(A6,'Combined Full Sample'!$B$4:$B$201,0))</f>
        <v>14628.111500000001</v>
      </c>
      <c r="E6" s="36">
        <f>INDEX('Combined Full Sample'!$H$4:$H$201,MATCH(A6,'Combined Full Sample'!$B$4:$B$201,0))</f>
        <v>4827</v>
      </c>
      <c r="F6" s="36">
        <f t="shared" si="0"/>
        <v>3.0304767971825153</v>
      </c>
      <c r="G6" s="94">
        <v>-1.180070437124503E-2</v>
      </c>
      <c r="H6" s="36">
        <f>INDEX('Combined Full Sample'!$M$4:$M$201,MATCH($A6,'Combined Full Sample'!$B$4:$B$201,0))</f>
        <v>3803</v>
      </c>
      <c r="I6" s="94">
        <v>0.78785995442303713</v>
      </c>
      <c r="J6" s="94">
        <v>0.19825978868862648</v>
      </c>
      <c r="K6" s="94">
        <v>0.33001864512119328</v>
      </c>
      <c r="L6" s="36">
        <f>INDEX('Combined Full Sample'!$V$4:$V$201,MATCH($A6,'Combined Full Sample'!$B$4:$B$201,0))</f>
        <v>1276</v>
      </c>
      <c r="M6" s="94">
        <v>0.26434638491816864</v>
      </c>
      <c r="N6" s="109">
        <v>8.5428483887666037E-2</v>
      </c>
    </row>
    <row r="7" spans="1:21" x14ac:dyDescent="0.2">
      <c r="A7" t="str">
        <f>INDEX('Combined Full Sample'!$B$4:$B$201,MATCH(B7,'Combined Full Sample'!$C$4:$C$201,0))</f>
        <v>CTXS US Equity</v>
      </c>
      <c r="B7" s="1" t="s">
        <v>62</v>
      </c>
      <c r="C7" s="36" t="s">
        <v>495</v>
      </c>
      <c r="D7" s="36">
        <f>INDEX('Combined Full Sample'!$F$4:$F$201,MATCH(A7,'Combined Full Sample'!$B$4:$B$201,0))</f>
        <v>14433.059600000001</v>
      </c>
      <c r="E7" s="36">
        <f>INDEX('Combined Full Sample'!$H$4:$H$201,MATCH(A7,'Combined Full Sample'!$B$4:$B$201,0))</f>
        <v>2908.3389999999999</v>
      </c>
      <c r="F7" s="36">
        <f t="shared" si="0"/>
        <v>4.9626469266478219</v>
      </c>
      <c r="G7" s="94">
        <v>2.8465388663426294E-2</v>
      </c>
      <c r="H7" s="36">
        <f>INDEX('Combined Full Sample'!$M$4:$M$201,MATCH($A7,'Combined Full Sample'!$B$4:$B$201,0))</f>
        <v>2463.42801171875</v>
      </c>
      <c r="I7" s="94">
        <v>0.84702230782544607</v>
      </c>
      <c r="J7" s="94">
        <v>0.14296854665154235</v>
      </c>
      <c r="K7" s="94">
        <v>0.34594041478658438</v>
      </c>
      <c r="L7" s="36">
        <f>INDEX('Combined Full Sample'!$V$4:$V$201,MATCH($A7,'Combined Full Sample'!$B$4:$B$201,0))</f>
        <v>891.87300000000005</v>
      </c>
      <c r="M7" s="94">
        <v>0.30666060593348987</v>
      </c>
      <c r="N7" s="109">
        <v>0.2030865917039695</v>
      </c>
    </row>
    <row r="8" spans="1:21" x14ac:dyDescent="0.2">
      <c r="A8" t="str">
        <f>INDEX('Combined Full Sample'!$B$4:$B$201,MATCH(B8,'Combined Full Sample'!$C$4:$C$201,0))</f>
        <v>CSU CN Equity</v>
      </c>
      <c r="B8" s="1" t="s">
        <v>56</v>
      </c>
      <c r="C8" s="36" t="s">
        <v>495</v>
      </c>
      <c r="D8" s="36">
        <f>INDEX('Combined Full Sample'!$F$4:$F$201,MATCH(A8,'Combined Full Sample'!$B$4:$B$201,0))</f>
        <v>14085.412700000001</v>
      </c>
      <c r="E8" s="36">
        <f>INDEX('Combined Full Sample'!$H$4:$H$201,MATCH(A8,'Combined Full Sample'!$B$4:$B$201,0))</f>
        <v>2794.5149999999999</v>
      </c>
      <c r="F8" s="36">
        <f t="shared" si="0"/>
        <v>5.0403782767313832</v>
      </c>
      <c r="G8" s="94">
        <v>0.16425784080600758</v>
      </c>
      <c r="H8" s="36">
        <f>INDEX('Combined Full Sample'!$M$4:$M$201,MATCH($A8,'Combined Full Sample'!$B$4:$B$201,0))</f>
        <v>2459.358009765625</v>
      </c>
      <c r="I8" s="94">
        <v>0.88006613303762016</v>
      </c>
      <c r="J8" s="94">
        <v>0.12216788959801611</v>
      </c>
      <c r="K8" s="94">
        <v>6.4733952045345974E-2</v>
      </c>
      <c r="L8" s="36">
        <f>INDEX('Combined Full Sample'!$V$4:$V$201,MATCH($A8,'Combined Full Sample'!$B$4:$B$201,0))</f>
        <v>707.22400000000005</v>
      </c>
      <c r="M8" s="94">
        <v>0.25307575733177318</v>
      </c>
      <c r="N8" s="109">
        <v>0.10323290266826267</v>
      </c>
    </row>
    <row r="9" spans="1:21" x14ac:dyDescent="0.2">
      <c r="A9" t="str">
        <f>INDEX('Combined Full Sample'!$B$4:$B$201,MATCH(B9,'Combined Full Sample'!$C$4:$C$201,0))</f>
        <v>SNPS US Equity</v>
      </c>
      <c r="B9" s="1" t="s">
        <v>64</v>
      </c>
      <c r="C9" s="36" t="s">
        <v>495</v>
      </c>
      <c r="D9" s="36">
        <f>INDEX('Combined Full Sample'!$F$4:$F$201,MATCH(A9,'Combined Full Sample'!$B$4:$B$201,0))</f>
        <v>13254.6572</v>
      </c>
      <c r="E9" s="36">
        <f>INDEX('Combined Full Sample'!$H$4:$H$201,MATCH(A9,'Combined Full Sample'!$B$4:$B$201,0))</f>
        <v>3022.62</v>
      </c>
      <c r="F9" s="36">
        <f t="shared" si="0"/>
        <v>4.3851549979818829</v>
      </c>
      <c r="G9" s="94">
        <v>7.1619985310756862E-2</v>
      </c>
      <c r="H9" s="36">
        <f>INDEX('Combined Full Sample'!$M$4:$M$201,MATCH($A9,'Combined Full Sample'!$B$4:$B$201,0))</f>
        <v>2310.4400556640626</v>
      </c>
      <c r="I9" s="94">
        <v>0.76438323562474364</v>
      </c>
      <c r="J9" s="94">
        <v>0.30067987375191063</v>
      </c>
      <c r="K9" s="94">
        <v>0.18171255400943553</v>
      </c>
      <c r="L9" s="36">
        <f>INDEX('Combined Full Sample'!$V$4:$V$201,MATCH($A9,'Combined Full Sample'!$B$4:$B$201,0))</f>
        <v>650.30199999999991</v>
      </c>
      <c r="M9" s="94">
        <v>0.21514513898538351</v>
      </c>
      <c r="N9" s="109">
        <v>0.12152605918890333</v>
      </c>
    </row>
    <row r="10" spans="1:21" x14ac:dyDescent="0.2">
      <c r="A10" t="str">
        <f>INDEX('Combined Full Sample'!$B$4:$B$201,MATCH(B10,'Combined Full Sample'!$C$4:$C$201,0))</f>
        <v>CHKP US Equity</v>
      </c>
      <c r="B10" s="1" t="s">
        <v>50</v>
      </c>
      <c r="C10" s="36" t="s">
        <v>505</v>
      </c>
      <c r="D10" s="36">
        <f>INDEX('Combined Full Sample'!$F$4:$F$201,MATCH(A10,'Combined Full Sample'!$B$4:$B$201,0))</f>
        <v>12991.4501</v>
      </c>
      <c r="E10" s="36">
        <f>INDEX('Combined Full Sample'!$H$4:$H$201,MATCH(A10,'Combined Full Sample'!$B$4:$B$201,0))</f>
        <v>1896.9269999999999</v>
      </c>
      <c r="F10" s="36">
        <f t="shared" si="0"/>
        <v>6.8486821580377111</v>
      </c>
      <c r="G10" s="94">
        <v>3.3457797796119682E-2</v>
      </c>
      <c r="H10" s="36">
        <f>INDEX('Combined Full Sample'!$M$4:$M$201,MATCH($A10,'Combined Full Sample'!$B$4:$B$201,0))</f>
        <v>1698.6110100097656</v>
      </c>
      <c r="I10" s="94">
        <v>0.89545407388358411</v>
      </c>
      <c r="J10" s="94">
        <v>0.1014198226921753</v>
      </c>
      <c r="K10" s="94">
        <v>0.22848902461718351</v>
      </c>
      <c r="L10" s="36">
        <f>INDEX('Combined Full Sample'!$V$4:$V$201,MATCH($A10,'Combined Full Sample'!$B$4:$B$201,0))</f>
        <v>949.65100000000007</v>
      </c>
      <c r="M10" s="94">
        <v>0.50062601249283711</v>
      </c>
      <c r="N10" s="109">
        <v>0.43366146404157885</v>
      </c>
    </row>
    <row r="11" spans="1:21" x14ac:dyDescent="0.2">
      <c r="A11" t="str">
        <f>INDEX('Combined Full Sample'!$B$4:$B$201,MATCH(B11,'Combined Full Sample'!$C$4:$C$201,0))</f>
        <v>SPLK US Equity</v>
      </c>
      <c r="B11" s="1" t="s">
        <v>58</v>
      </c>
      <c r="C11" s="36" t="s">
        <v>495</v>
      </c>
      <c r="D11" s="36">
        <f>INDEX('Combined Full Sample'!$F$4:$F$201,MATCH(A11,'Combined Full Sample'!$B$4:$B$201,0))</f>
        <v>12778.339900000001</v>
      </c>
      <c r="E11" s="36">
        <f>INDEX('Combined Full Sample'!$H$4:$H$201,MATCH(A11,'Combined Full Sample'!$B$4:$B$201,0))</f>
        <v>1448.318</v>
      </c>
      <c r="F11" s="36">
        <f t="shared" si="0"/>
        <v>8.8228827508875813</v>
      </c>
      <c r="G11" s="94">
        <v>0.28899937720859659</v>
      </c>
      <c r="H11" s="36">
        <f>INDEX('Combined Full Sample'!$M$4:$M$201,MATCH($A11,'Combined Full Sample'!$B$4:$B$201,0))</f>
        <v>1148.2299877929688</v>
      </c>
      <c r="I11" s="94">
        <v>0.79280240098719257</v>
      </c>
      <c r="J11" s="94">
        <v>0.20790599854451852</v>
      </c>
      <c r="K11" s="94">
        <v>0.55817645019947282</v>
      </c>
      <c r="L11" s="36">
        <f>INDEX('Combined Full Sample'!$V$4:$V$201,MATCH($A11,'Combined Full Sample'!$B$4:$B$201,0))</f>
        <v>-257.30799999999999</v>
      </c>
      <c r="M11" s="94">
        <v>-0.17765987856258086</v>
      </c>
      <c r="N11" s="109">
        <v>-0.22092738611271831</v>
      </c>
    </row>
    <row r="12" spans="1:21" x14ac:dyDescent="0.2">
      <c r="A12" t="str">
        <f>INDEX('Combined Full Sample'!$B$4:$B$201,MATCH(B12,'Combined Full Sample'!$C$4:$C$201,0))</f>
        <v>CDNS US Equity</v>
      </c>
      <c r="B12" s="1" t="s">
        <v>68</v>
      </c>
      <c r="C12" s="36" t="s">
        <v>495</v>
      </c>
      <c r="D12" s="36">
        <f>INDEX('Combined Full Sample'!$F$4:$F$201,MATCH(A12,'Combined Full Sample'!$B$4:$B$201,0))</f>
        <v>12773.614</v>
      </c>
      <c r="E12" s="36">
        <f>INDEX('Combined Full Sample'!$H$4:$H$201,MATCH(A12,'Combined Full Sample'!$B$4:$B$201,0))</f>
        <v>2069.8940000000002</v>
      </c>
      <c r="F12" s="36">
        <f t="shared" si="0"/>
        <v>6.1711440295976496</v>
      </c>
      <c r="G12" s="94">
        <v>6.3581033618146598E-2</v>
      </c>
      <c r="H12" s="36">
        <f>INDEX('Combined Full Sample'!$M$4:$M$201,MATCH($A12,'Combined Full Sample'!$B$4:$B$201,0))</f>
        <v>1826.9869919433593</v>
      </c>
      <c r="I12" s="94">
        <v>0.88264760994686642</v>
      </c>
      <c r="J12" s="94">
        <v>0.38853342248443634</v>
      </c>
      <c r="K12" s="94">
        <v>0.20250360646487209</v>
      </c>
      <c r="L12" s="36">
        <f>INDEX('Combined Full Sample'!$V$4:$V$201,MATCH($A12,'Combined Full Sample'!$B$4:$B$201,0))</f>
        <v>518.21699999999998</v>
      </c>
      <c r="M12" s="94">
        <v>0.25035919713763116</v>
      </c>
      <c r="N12" s="109">
        <v>0.16792960779188498</v>
      </c>
    </row>
    <row r="13" spans="1:21" x14ac:dyDescent="0.2">
      <c r="A13" t="str">
        <f>INDEX('Combined Full Sample'!$B$4:$B$201,MATCH(B13,'Combined Full Sample'!$C$4:$C$201,0))</f>
        <v>FTNT US Equity</v>
      </c>
      <c r="B13" s="1" t="s">
        <v>60</v>
      </c>
      <c r="C13" s="36" t="s">
        <v>505</v>
      </c>
      <c r="D13" s="36">
        <f>INDEX('Combined Full Sample'!$F$4:$F$201,MATCH(A13,'Combined Full Sample'!$B$4:$B$201,0))</f>
        <v>12362.801600000001</v>
      </c>
      <c r="E13" s="36">
        <f>INDEX('Combined Full Sample'!$H$4:$H$201,MATCH(A13,'Combined Full Sample'!$B$4:$B$201,0))</f>
        <v>1631.1849999999999</v>
      </c>
      <c r="F13" s="36">
        <f t="shared" si="0"/>
        <v>7.5790309498922568</v>
      </c>
      <c r="G13" s="94">
        <v>0.17074887275201789</v>
      </c>
      <c r="H13" s="36">
        <f>INDEX('Combined Full Sample'!$M$4:$M$201,MATCH($A13,'Combined Full Sample'!$B$4:$B$201,0))</f>
        <v>1221.8169738769532</v>
      </c>
      <c r="I13" s="94">
        <v>0.74903642068615961</v>
      </c>
      <c r="J13" s="94">
        <v>0.12911717555029012</v>
      </c>
      <c r="K13" s="94">
        <v>0.42976486419382226</v>
      </c>
      <c r="L13" s="36">
        <f>INDEX('Combined Full Sample'!$V$4:$V$201,MATCH($A13,'Combined Full Sample'!$B$4:$B$201,0))</f>
        <v>213.77799999999999</v>
      </c>
      <c r="M13" s="94">
        <v>0.1310568696990225</v>
      </c>
      <c r="N13" s="109">
        <v>8.3799201194223835E-2</v>
      </c>
    </row>
    <row r="14" spans="1:21" x14ac:dyDescent="0.2">
      <c r="A14" s="1" t="s">
        <v>557</v>
      </c>
      <c r="B14" s="1" t="s">
        <v>557</v>
      </c>
      <c r="C14" s="116" t="s">
        <v>614</v>
      </c>
      <c r="D14" s="36">
        <f>INDEX('Combined Full Sample'!$F$4:$F$201,MATCH(A14,'Combined Full Sample'!$B$4:$B$201,0))</f>
        <v>11763.517900000001</v>
      </c>
      <c r="E14" s="36">
        <f>INDEX('Combined Full Sample'!$H$4:$H$201,MATCH(A14,'Combined Full Sample'!$B$4:$B$201,0))</f>
        <v>853.57299999999998</v>
      </c>
      <c r="F14" s="36">
        <f t="shared" si="0"/>
        <v>13.781501875059311</v>
      </c>
      <c r="G14" s="117">
        <v>0.41861445945455178</v>
      </c>
      <c r="H14" s="36">
        <f>INDEX('Combined Full Sample'!$M$4:$M$201,MATCH($A14,'Combined Full Sample'!$B$4:$B$201,0))</f>
        <v>481.96899993896483</v>
      </c>
      <c r="I14" s="117">
        <v>0.56464883488461426</v>
      </c>
      <c r="J14" s="117">
        <v>0.15932673596751537</v>
      </c>
      <c r="K14" s="117">
        <v>0.26441089397157597</v>
      </c>
      <c r="L14" s="36">
        <f>INDEX('Combined Full Sample'!$V$4:$V$201,MATCH($A14,'Combined Full Sample'!$B$4:$B$201,0))</f>
        <v>-41.38</v>
      </c>
      <c r="M14" s="117">
        <v>-4.8478571838612518E-2</v>
      </c>
      <c r="N14" s="115">
        <v>-6.1180473140551542E-2</v>
      </c>
    </row>
    <row r="15" spans="1:21" x14ac:dyDescent="0.2">
      <c r="A15" s="1" t="s">
        <v>588</v>
      </c>
      <c r="B15" s="1" t="s">
        <v>588</v>
      </c>
      <c r="C15" s="116" t="s">
        <v>615</v>
      </c>
      <c r="D15" s="36">
        <f>INDEX('Combined Full Sample'!$F$4:$F$201,MATCH(A15,'Combined Full Sample'!$B$4:$B$201,0))</f>
        <v>11492.5267</v>
      </c>
      <c r="E15" s="36">
        <f>INDEX('Combined Full Sample'!$H$4:$H$201,MATCH(A15,'Combined Full Sample'!$B$4:$B$201,0))</f>
        <v>766.22400000000005</v>
      </c>
      <c r="F15" s="36">
        <f t="shared" si="0"/>
        <v>14.998912459019817</v>
      </c>
      <c r="G15" s="117">
        <v>0.19034512100899992</v>
      </c>
      <c r="H15" s="36">
        <f>INDEX('Combined Full Sample'!$M$4:$M$201,MATCH($A15,'Combined Full Sample'!$B$4:$B$201,0))</f>
        <v>534.71100567626956</v>
      </c>
      <c r="I15" s="117">
        <v>0.69785207155645024</v>
      </c>
      <c r="J15" s="117">
        <v>0.17233994236672301</v>
      </c>
      <c r="K15" s="117">
        <v>0.1708351604752657</v>
      </c>
      <c r="L15" s="36">
        <f>INDEX('Combined Full Sample'!$V$4:$V$201,MATCH($A15,'Combined Full Sample'!$B$4:$B$201,0))</f>
        <v>188.203</v>
      </c>
      <c r="M15" s="117">
        <v>0.24562399507193719</v>
      </c>
      <c r="N15" s="115">
        <v>0.21254360285143767</v>
      </c>
    </row>
    <row r="16" spans="1:21" x14ac:dyDescent="0.2">
      <c r="A16" s="1" t="s">
        <v>598</v>
      </c>
      <c r="B16" s="1" t="s">
        <v>598</v>
      </c>
      <c r="C16" s="116" t="s">
        <v>617</v>
      </c>
      <c r="D16" s="36">
        <f>INDEX('Combined Full Sample'!$F$4:$F$201,MATCH(A16,'Combined Full Sample'!$B$4:$B$201,0))</f>
        <v>11310.248799999999</v>
      </c>
      <c r="E16" s="36">
        <f>INDEX('Combined Full Sample'!$H$4:$H$201,MATCH(A16,'Combined Full Sample'!$B$4:$B$201,0))</f>
        <v>1762.6579999999999</v>
      </c>
      <c r="F16" s="36">
        <f t="shared" si="0"/>
        <v>6.4165872222518496</v>
      </c>
      <c r="G16" s="117">
        <v>0.70360160621062073</v>
      </c>
      <c r="H16" s="36">
        <f>INDEX('Combined Full Sample'!$M$4:$M$201,MATCH($A16,'Combined Full Sample'!$B$4:$B$201,0))</f>
        <v>927.55099047851559</v>
      </c>
      <c r="I16" s="117">
        <v>0.52622289206330197</v>
      </c>
      <c r="J16" s="117">
        <v>0.11140731781207699</v>
      </c>
      <c r="K16" s="117">
        <v>0.14528740118616318</v>
      </c>
      <c r="L16" s="36">
        <f>INDEX('Combined Full Sample'!$V$4:$V$201,MATCH($A16,'Combined Full Sample'!$B$4:$B$201,0))</f>
        <v>287.15600000000006</v>
      </c>
      <c r="M16" s="117">
        <v>0.16291078586997595</v>
      </c>
      <c r="N16" s="115">
        <v>0.10941369794934695</v>
      </c>
    </row>
    <row r="17" spans="1:14" x14ac:dyDescent="0.2">
      <c r="A17" t="str">
        <f>INDEX('Combined Full Sample'!$B$4:$B$201,MATCH(B17,'Combined Full Sample'!$C$4:$C$201,0))</f>
        <v>OTEX CN Equity</v>
      </c>
      <c r="B17" s="1" t="s">
        <v>86</v>
      </c>
      <c r="C17" s="36" t="s">
        <v>495</v>
      </c>
      <c r="D17" s="36">
        <f>INDEX('Combined Full Sample'!$F$4:$F$201,MATCH(A17,'Combined Full Sample'!$B$4:$B$201,0))</f>
        <v>11155.011</v>
      </c>
      <c r="E17" s="36">
        <f>INDEX('Combined Full Sample'!$H$4:$H$201,MATCH(A17,'Combined Full Sample'!$B$4:$B$201,0))</f>
        <v>2815.241</v>
      </c>
      <c r="F17" s="36">
        <f t="shared" si="0"/>
        <v>3.9623645009432589</v>
      </c>
      <c r="G17" s="94">
        <v>2.8701272821758383E-2</v>
      </c>
      <c r="H17" s="36">
        <f>INDEX('Combined Full Sample'!$M$4:$M$201,MATCH($A17,'Combined Full Sample'!$B$4:$B$201,0))</f>
        <v>1863.8300090332032</v>
      </c>
      <c r="I17" s="94">
        <v>0.66204989520726754</v>
      </c>
      <c r="J17" s="94">
        <v>0.11489638009676614</v>
      </c>
      <c r="K17" s="94">
        <v>0.18804109488317342</v>
      </c>
      <c r="L17" s="36">
        <f>INDEX('Combined Full Sample'!$V$4:$V$201,MATCH($A17,'Combined Full Sample'!$B$4:$B$201,0))</f>
        <v>991.54299999999989</v>
      </c>
      <c r="M17" s="94">
        <v>0.35220537069472913</v>
      </c>
      <c r="N17" s="109">
        <v>9.9335982673200984E-2</v>
      </c>
    </row>
    <row r="18" spans="1:14" x14ac:dyDescent="0.2">
      <c r="A18" s="1" t="s">
        <v>602</v>
      </c>
      <c r="B18" s="1" t="s">
        <v>602</v>
      </c>
      <c r="C18" s="116" t="s">
        <v>617</v>
      </c>
      <c r="D18" s="36">
        <f>INDEX('Combined Full Sample'!$F$4:$F$201,MATCH(A18,'Combined Full Sample'!$B$4:$B$201,0))</f>
        <v>11136.6034</v>
      </c>
      <c r="E18" s="36">
        <f>INDEX('Combined Full Sample'!$H$4:$H$201,MATCH(A18,'Combined Full Sample'!$B$4:$B$201,0))</f>
        <v>2027.4701488016447</v>
      </c>
      <c r="F18" s="36">
        <f t="shared" si="0"/>
        <v>5.4928569017809679</v>
      </c>
      <c r="G18" s="117">
        <v>0.30537113040322628</v>
      </c>
      <c r="H18" s="36">
        <f>INDEX('Combined Full Sample'!$M$4:$M$201,MATCH($A18,'Combined Full Sample'!$B$4:$B$201,0))</f>
        <v>1679.9929314420062</v>
      </c>
      <c r="I18" s="117">
        <v>0.82861537193777279</v>
      </c>
      <c r="J18" s="117">
        <v>0.39875419627298209</v>
      </c>
      <c r="K18" s="117">
        <v>0.19589767041169956</v>
      </c>
      <c r="L18" s="36">
        <f>INDEX('Combined Full Sample'!$V$4:$V$201,MATCH($A18,'Combined Full Sample'!$B$4:$B$201,0))</f>
        <v>942.26823079258611</v>
      </c>
      <c r="M18" s="117">
        <v>0.46475072954811325</v>
      </c>
      <c r="N18" s="115">
        <v>0.10145241590998064</v>
      </c>
    </row>
    <row r="19" spans="1:14" x14ac:dyDescent="0.2">
      <c r="A19" t="str">
        <f>INDEX('Combined Full Sample'!$B$4:$B$201,MATCH(B19,'Combined Full Sample'!$C$4:$C$201,0))</f>
        <v>PTC US Equity</v>
      </c>
      <c r="B19" s="1" t="s">
        <v>80</v>
      </c>
      <c r="C19" s="36" t="s">
        <v>495</v>
      </c>
      <c r="D19" s="36">
        <f>INDEX('Combined Full Sample'!$F$4:$F$201,MATCH(A19,'Combined Full Sample'!$B$4:$B$201,0))</f>
        <v>10635.886500000001</v>
      </c>
      <c r="E19" s="36">
        <f>INDEX('Combined Full Sample'!$H$4:$H$201,MATCH(A19,'Combined Full Sample'!$B$4:$B$201,0))</f>
        <v>1235.683</v>
      </c>
      <c r="F19" s="36">
        <f t="shared" si="0"/>
        <v>8.6072936991121516</v>
      </c>
      <c r="G19" s="94">
        <v>7.5705500520764524E-2</v>
      </c>
      <c r="H19" s="36">
        <f>INDEX('Combined Full Sample'!$M$4:$M$201,MATCH($A19,'Combined Full Sample'!$B$4:$B$201,0))</f>
        <v>904.73300866699219</v>
      </c>
      <c r="I19" s="94">
        <v>0.73217241692812174</v>
      </c>
      <c r="J19" s="94">
        <v>0.19103524123905566</v>
      </c>
      <c r="K19" s="94">
        <v>0.30181365285433243</v>
      </c>
      <c r="L19" s="36">
        <f>INDEX('Combined Full Sample'!$V$4:$V$201,MATCH($A19,'Combined Full Sample'!$B$4:$B$201,0))</f>
        <v>170.774</v>
      </c>
      <c r="M19" s="94">
        <v>0.1382021117066432</v>
      </c>
      <c r="N19" s="109">
        <v>3.955165157037363E-2</v>
      </c>
    </row>
    <row r="20" spans="1:14" x14ac:dyDescent="0.2">
      <c r="A20" t="str">
        <f>INDEX('Combined Full Sample'!$B$4:$B$201,MATCH(B20,'Combined Full Sample'!$C$4:$C$201,0))</f>
        <v>DBX US Equity</v>
      </c>
      <c r="B20" s="1" t="s">
        <v>84</v>
      </c>
      <c r="C20" s="36" t="s">
        <v>495</v>
      </c>
      <c r="D20" s="36">
        <f>INDEX('Combined Full Sample'!$F$4:$F$201,MATCH(A20,'Combined Full Sample'!$B$4:$B$201,0))</f>
        <v>9553.6566000000003</v>
      </c>
      <c r="E20" s="36">
        <f>INDEX('Combined Full Sample'!$H$4:$H$201,MATCH(A20,'Combined Full Sample'!$B$4:$B$201,0))</f>
        <v>1106.8</v>
      </c>
      <c r="F20" s="36">
        <f t="shared" si="0"/>
        <v>8.6317822551499823</v>
      </c>
      <c r="G20" s="94">
        <v>0.33777285869172391</v>
      </c>
      <c r="H20" s="36">
        <f>INDEX('Combined Full Sample'!$M$4:$M$201,MATCH($A20,'Combined Full Sample'!$B$4:$B$201,0))</f>
        <v>737.9</v>
      </c>
      <c r="I20" s="94">
        <v>0.66669678352005779</v>
      </c>
      <c r="J20" s="94">
        <v>0.3436031803397181</v>
      </c>
      <c r="K20" s="94">
        <v>0.28370075894470548</v>
      </c>
      <c r="L20" s="36">
        <f>INDEX('Combined Full Sample'!$V$4:$V$201,MATCH($A20,'Combined Full Sample'!$B$4:$B$201,0))</f>
        <v>68.100000000000009</v>
      </c>
      <c r="M20" s="94">
        <v>6.1528731478135174E-2</v>
      </c>
      <c r="N20" s="109">
        <v>-4.517528008673654E-2</v>
      </c>
    </row>
    <row r="21" spans="1:14" x14ac:dyDescent="0.2">
      <c r="A21" t="str">
        <f>INDEX('Combined Full Sample'!$B$4:$B$201,MATCH(B21,'Combined Full Sample'!$C$4:$C$201,0))</f>
        <v>ULTI US Equity</v>
      </c>
      <c r="B21" s="1" t="s">
        <v>88</v>
      </c>
      <c r="C21" s="36" t="s">
        <v>495</v>
      </c>
      <c r="D21" s="36">
        <f>INDEX('Combined Full Sample'!$F$4:$F$201,MATCH(A21,'Combined Full Sample'!$B$4:$B$201,0))</f>
        <v>8730.4277999999995</v>
      </c>
      <c r="E21" s="36">
        <f>INDEX('Combined Full Sample'!$H$4:$H$201,MATCH(A21,'Combined Full Sample'!$B$4:$B$201,0))</f>
        <v>1035.461</v>
      </c>
      <c r="F21" s="36">
        <f t="shared" si="0"/>
        <v>8.4314404888257499</v>
      </c>
      <c r="G21" s="94">
        <v>0.20237266299744738</v>
      </c>
      <c r="H21" s="36">
        <f>INDEX('Combined Full Sample'!$M$4:$M$201,MATCH($A21,'Combined Full Sample'!$B$4:$B$201,0))</f>
        <v>648.36900695800773</v>
      </c>
      <c r="I21" s="94">
        <v>0.62616458462270208</v>
      </c>
      <c r="J21" s="94">
        <v>0.14542604694913666</v>
      </c>
      <c r="K21" s="94">
        <v>0.26054192287300054</v>
      </c>
      <c r="L21" s="36">
        <f>INDEX('Combined Full Sample'!$V$4:$V$201,MATCH($A21,'Combined Full Sample'!$B$4:$B$201,0))</f>
        <v>114.41199999999999</v>
      </c>
      <c r="M21" s="94">
        <v>0.11049378006511108</v>
      </c>
      <c r="N21" s="109">
        <v>4.5352465055309668E-2</v>
      </c>
    </row>
    <row r="22" spans="1:14" x14ac:dyDescent="0.2">
      <c r="A22" t="str">
        <f>INDEX('Combined Full Sample'!$B$4:$B$201,MATCH(B22,'Combined Full Sample'!$C$4:$C$201,0))</f>
        <v>DATA US Equity</v>
      </c>
      <c r="B22" s="1" t="s">
        <v>90</v>
      </c>
      <c r="C22" s="36" t="s">
        <v>505</v>
      </c>
      <c r="D22" s="36">
        <f>INDEX('Combined Full Sample'!$F$4:$F$201,MATCH(A22,'Combined Full Sample'!$B$4:$B$201,0))</f>
        <v>7440.2691999999997</v>
      </c>
      <c r="E22" s="36">
        <f>INDEX('Combined Full Sample'!$H$4:$H$201,MATCH(A22,'Combined Full Sample'!$B$4:$B$201,0))</f>
        <v>992.76900000000001</v>
      </c>
      <c r="F22" s="36">
        <f t="shared" si="0"/>
        <v>7.494461652207109</v>
      </c>
      <c r="G22" s="94">
        <v>6.0124762155143952E-2</v>
      </c>
      <c r="H22" s="36">
        <f>INDEX('Combined Full Sample'!$M$4:$M$201,MATCH($A22,'Combined Full Sample'!$B$4:$B$201,0))</f>
        <v>864.88000952148434</v>
      </c>
      <c r="I22" s="94">
        <v>0.87117950854779347</v>
      </c>
      <c r="J22" s="94">
        <v>0.33658182316329377</v>
      </c>
      <c r="K22" s="94">
        <v>0.52121490497789513</v>
      </c>
      <c r="L22" s="36">
        <f>INDEX('Combined Full Sample'!$V$4:$V$201,MATCH($A22,'Combined Full Sample'!$B$4:$B$201,0))</f>
        <v>-123.949</v>
      </c>
      <c r="M22" s="94">
        <v>-0.12485180339031537</v>
      </c>
      <c r="N22" s="109">
        <v>-0.14799918208566143</v>
      </c>
    </row>
    <row r="23" spans="1:14" x14ac:dyDescent="0.2">
      <c r="A23" t="str">
        <f>INDEX('Combined Full Sample'!$B$4:$B$201,MATCH(B23,'Combined Full Sample'!$C$4:$C$201,0))</f>
        <v>PAYC US Equity</v>
      </c>
      <c r="B23" s="1" t="s">
        <v>98</v>
      </c>
      <c r="C23" s="36" t="s">
        <v>495</v>
      </c>
      <c r="D23" s="36">
        <f>INDEX('Combined Full Sample'!$F$4:$F$201,MATCH(A23,'Combined Full Sample'!$B$4:$B$201,0))</f>
        <v>7407.2659999999996</v>
      </c>
      <c r="E23" s="36">
        <f>INDEX('Combined Full Sample'!$H$4:$H$201,MATCH(A23,'Combined Full Sample'!$B$4:$B$201,0))</f>
        <v>498.02800000000002</v>
      </c>
      <c r="F23" s="36">
        <f t="shared" si="0"/>
        <v>14.87319186873027</v>
      </c>
      <c r="G23" s="94">
        <v>0.24844386259407103</v>
      </c>
      <c r="H23" s="36">
        <f>INDEX('Combined Full Sample'!$M$4:$M$201,MATCH($A23,'Combined Full Sample'!$B$4:$B$201,0))</f>
        <v>416.48600439453128</v>
      </c>
      <c r="I23" s="94">
        <v>0.83627025868933325</v>
      </c>
      <c r="J23" s="94">
        <v>6.1100982274089007E-2</v>
      </c>
      <c r="K23" s="94">
        <v>0.30221593966604288</v>
      </c>
      <c r="L23" s="36">
        <f>INDEX('Combined Full Sample'!$V$4:$V$201,MATCH($A23,'Combined Full Sample'!$B$4:$B$201,0))</f>
        <v>148.13299999999998</v>
      </c>
      <c r="M23" s="94">
        <v>0.29743909980964922</v>
      </c>
      <c r="N23" s="109">
        <v>0.20995365661793713</v>
      </c>
    </row>
    <row r="24" spans="1:14" x14ac:dyDescent="0.2">
      <c r="A24" t="str">
        <f>INDEX('Combined Full Sample'!$B$4:$B$201,MATCH(B24,'Combined Full Sample'!$C$4:$C$201,0))</f>
        <v>AZPN US Equity</v>
      </c>
      <c r="B24" s="1" t="s">
        <v>106</v>
      </c>
      <c r="C24" s="36" t="s">
        <v>495</v>
      </c>
      <c r="D24" s="36">
        <f>INDEX('Combined Full Sample'!$F$4:$F$201,MATCH(A24,'Combined Full Sample'!$B$4:$B$201,0))</f>
        <v>6894.6152000000002</v>
      </c>
      <c r="E24" s="36">
        <f>INDEX('Combined Full Sample'!$H$4:$H$201,MATCH(A24,'Combined Full Sample'!$B$4:$B$201,0))</f>
        <v>499.51400000000001</v>
      </c>
      <c r="F24" s="36">
        <f t="shared" si="0"/>
        <v>13.80264657246844</v>
      </c>
      <c r="G24" s="94">
        <v>9.8193444027594667E-2</v>
      </c>
      <c r="H24" s="36">
        <f>INDEX('Combined Full Sample'!$M$4:$M$201,MATCH($A24,'Combined Full Sample'!$B$4:$B$201,0))</f>
        <v>448.87000836181642</v>
      </c>
      <c r="I24" s="94">
        <v>0.89861346901551586</v>
      </c>
      <c r="J24" s="94">
        <v>0.16431171098307554</v>
      </c>
      <c r="K24" s="94">
        <v>0.20235068486568944</v>
      </c>
      <c r="L24" s="36">
        <f>INDEX('Combined Full Sample'!$V$4:$V$201,MATCH($A24,'Combined Full Sample'!$B$4:$B$201,0))</f>
        <v>218.595</v>
      </c>
      <c r="M24" s="94">
        <v>0.43761536213199226</v>
      </c>
      <c r="N24" s="109">
        <v>0.30083750676574428</v>
      </c>
    </row>
    <row r="25" spans="1:14" x14ac:dyDescent="0.2">
      <c r="A25" t="str">
        <f>INDEX('Combined Full Sample'!$B$4:$B$201,MATCH(B25,'Combined Full Sample'!$C$4:$C$201,0))</f>
        <v>NUAN US Equity</v>
      </c>
      <c r="B25" s="1" t="s">
        <v>136</v>
      </c>
      <c r="C25" s="36" t="s">
        <v>495</v>
      </c>
      <c r="D25" s="36">
        <f>INDEX('Combined Full Sample'!$F$4:$F$201,MATCH(A25,'Combined Full Sample'!$B$4:$B$201,0))</f>
        <v>6727.3046000000004</v>
      </c>
      <c r="E25" s="36">
        <f>INDEX('Combined Full Sample'!$H$4:$H$201,MATCH(A25,'Combined Full Sample'!$B$4:$B$201,0))</f>
        <v>2007.8210000000001</v>
      </c>
      <c r="F25" s="36">
        <f t="shared" si="0"/>
        <v>3.3505499743254004</v>
      </c>
      <c r="G25" s="94">
        <v>4.7487300909792252E-2</v>
      </c>
      <c r="H25" s="36">
        <f>INDEX('Combined Full Sample'!$M$4:$M$201,MATCH($A25,'Combined Full Sample'!$B$4:$B$201,0))</f>
        <v>1132.4420061035157</v>
      </c>
      <c r="I25" s="94">
        <v>0.56401542074891919</v>
      </c>
      <c r="J25" s="94">
        <v>0.13253024049454606</v>
      </c>
      <c r="K25" s="94">
        <v>0.19828958856392076</v>
      </c>
      <c r="L25" s="36">
        <f>INDEX('Combined Full Sample'!$V$4:$V$201,MATCH($A25,'Combined Full Sample'!$B$4:$B$201,0))</f>
        <v>344.83600000000001</v>
      </c>
      <c r="M25" s="94">
        <v>0.17174638575849141</v>
      </c>
      <c r="N25" s="109">
        <v>1.0619681589690514E-2</v>
      </c>
    </row>
    <row r="26" spans="1:14" x14ac:dyDescent="0.2">
      <c r="A26" t="str">
        <f>INDEX('Combined Full Sample'!$B$4:$B$201,MATCH(B26,'Combined Full Sample'!$C$4:$C$201,0))</f>
        <v>GWRE US Equity</v>
      </c>
      <c r="B26" s="1" t="s">
        <v>102</v>
      </c>
      <c r="C26" s="36" t="s">
        <v>495</v>
      </c>
      <c r="D26" s="36">
        <f>INDEX('Combined Full Sample'!$F$4:$F$201,MATCH(A26,'Combined Full Sample'!$B$4:$B$201,0))</f>
        <v>6390.3563999999997</v>
      </c>
      <c r="E26" s="36">
        <f>INDEX('Combined Full Sample'!$H$4:$H$201,MATCH(A26,'Combined Full Sample'!$B$4:$B$201,0))</f>
        <v>661.06700000000001</v>
      </c>
      <c r="F26" s="36">
        <f t="shared" si="0"/>
        <v>9.6667303011646322</v>
      </c>
      <c r="G26" s="94">
        <v>0.13407566857822273</v>
      </c>
      <c r="H26" s="36">
        <f>INDEX('Combined Full Sample'!$M$4:$M$201,MATCH($A26,'Combined Full Sample'!$B$4:$B$201,0))</f>
        <v>364.36000024414062</v>
      </c>
      <c r="I26" s="94">
        <v>0.55116954899297743</v>
      </c>
      <c r="J26" s="94">
        <v>0.25966656934924898</v>
      </c>
      <c r="K26" s="94">
        <v>0.18775252735350578</v>
      </c>
      <c r="L26" s="36">
        <f>INDEX('Combined Full Sample'!$V$4:$V$201,MATCH($A26,'Combined Full Sample'!$B$4:$B$201,0))</f>
        <v>28.280999999999985</v>
      </c>
      <c r="M26" s="94">
        <v>4.2780837645805925E-2</v>
      </c>
      <c r="N26" s="109">
        <v>5.3461994018760582E-2</v>
      </c>
    </row>
    <row r="27" spans="1:14" x14ac:dyDescent="0.2">
      <c r="A27" t="str">
        <f>INDEX('Combined Full Sample'!$B$4:$B$201,MATCH(B27,'Combined Full Sample'!$C$4:$C$201,0))</f>
        <v>NTNX US Equity</v>
      </c>
      <c r="B27" s="1" t="s">
        <v>108</v>
      </c>
      <c r="C27" s="36" t="s">
        <v>495</v>
      </c>
      <c r="D27" s="36">
        <f>INDEX('Combined Full Sample'!$F$4:$F$201,MATCH(A27,'Combined Full Sample'!$B$4:$B$201,0))</f>
        <v>6236.2366000000002</v>
      </c>
      <c r="E27" s="36">
        <f>INDEX('Combined Full Sample'!$H$4:$H$201,MATCH(A27,'Combined Full Sample'!$B$4:$B$201,0))</f>
        <v>1155.4570000000001</v>
      </c>
      <c r="F27" s="36">
        <f t="shared" si="0"/>
        <v>5.397203530724207</v>
      </c>
      <c r="G27" s="94">
        <v>0.18236074557512727</v>
      </c>
      <c r="H27" s="36">
        <f>INDEX('Combined Full Sample'!$M$4:$M$201,MATCH($A27,'Combined Full Sample'!$B$4:$B$201,0))</f>
        <v>769.42700024414057</v>
      </c>
      <c r="I27" s="94">
        <v>0.66590708286343891</v>
      </c>
      <c r="J27" s="94">
        <v>0.27156094947713327</v>
      </c>
      <c r="K27" s="94">
        <v>0.56225112661050991</v>
      </c>
      <c r="L27" s="36">
        <f>INDEX('Combined Full Sample'!$V$4:$V$201,MATCH($A27,'Combined Full Sample'!$B$4:$B$201,0))</f>
        <v>-222.005860759494</v>
      </c>
      <c r="M27" s="94">
        <v>-0.19213684348227064</v>
      </c>
      <c r="N27" s="109">
        <v>-0.25167377453250095</v>
      </c>
    </row>
    <row r="28" spans="1:14" x14ac:dyDescent="0.2">
      <c r="A28" s="1" t="s">
        <v>559</v>
      </c>
      <c r="B28" s="1" t="s">
        <v>559</v>
      </c>
      <c r="C28" s="116" t="s">
        <v>614</v>
      </c>
      <c r="D28" s="36">
        <f>INDEX('Combined Full Sample'!$F$4:$F$201,MATCH(A28,'Combined Full Sample'!$B$4:$B$201,0))</f>
        <v>6079.7704000000003</v>
      </c>
      <c r="E28" s="36">
        <f>INDEX('Combined Full Sample'!$H$4:$H$201,MATCH(A28,'Combined Full Sample'!$B$4:$B$201,0))</f>
        <v>492.64800000000002</v>
      </c>
      <c r="F28" s="36">
        <f t="shared" si="0"/>
        <v>12.341002906740716</v>
      </c>
      <c r="G28" s="117">
        <v>0.35545257465776769</v>
      </c>
      <c r="H28" s="36">
        <f>INDEX('Combined Full Sample'!$M$4:$M$201,MATCH($A28,'Combined Full Sample'!$B$4:$B$201,0))</f>
        <v>261.8499954833984</v>
      </c>
      <c r="I28" s="117">
        <v>0.5315153933100274</v>
      </c>
      <c r="J28" s="117">
        <v>0.24508168103798247</v>
      </c>
      <c r="K28" s="117">
        <v>0.20434265439015278</v>
      </c>
      <c r="L28" s="36">
        <f>INDEX('Combined Full Sample'!$V$4:$V$201,MATCH($A28,'Combined Full Sample'!$B$4:$B$201,0))</f>
        <v>-68.85692307692301</v>
      </c>
      <c r="M28" s="117">
        <v>-0.13976900967206404</v>
      </c>
      <c r="N28" s="115">
        <v>-0.1828748518211786</v>
      </c>
    </row>
    <row r="29" spans="1:14" x14ac:dyDescent="0.2">
      <c r="A29" t="str">
        <f>INDEX('Combined Full Sample'!$B$4:$B$201,MATCH(B29,'Combined Full Sample'!$C$4:$C$201,0))</f>
        <v>RNG US Equity</v>
      </c>
      <c r="B29" s="1" t="s">
        <v>116</v>
      </c>
      <c r="C29" s="36" t="s">
        <v>495</v>
      </c>
      <c r="D29" s="36">
        <f>INDEX('Combined Full Sample'!$F$4:$F$201,MATCH(A29,'Combined Full Sample'!$B$4:$B$201,0))</f>
        <v>5688.8769000000002</v>
      </c>
      <c r="E29" s="36">
        <f>INDEX('Combined Full Sample'!$H$4:$H$201,MATCH(A29,'Combined Full Sample'!$B$4:$B$201,0))</f>
        <v>581.47399999999993</v>
      </c>
      <c r="F29" s="36">
        <f t="shared" si="0"/>
        <v>9.7835447500662127</v>
      </c>
      <c r="G29" s="94">
        <v>0.24618641590165691</v>
      </c>
      <c r="H29" s="36">
        <f>INDEX('Combined Full Sample'!$M$4:$M$201,MATCH($A29,'Combined Full Sample'!$B$4:$B$201,0))</f>
        <v>443.33000299072262</v>
      </c>
      <c r="I29" s="94">
        <v>0.762424464362504</v>
      </c>
      <c r="J29" s="94">
        <v>0.12923707680824939</v>
      </c>
      <c r="K29" s="94">
        <v>0.44725817491409769</v>
      </c>
      <c r="L29" s="36">
        <f>INDEX('Combined Full Sample'!$V$4:$V$201,MATCH($A29,'Combined Full Sample'!$B$4:$B$201,0))</f>
        <v>1.981681596884</v>
      </c>
      <c r="M29" s="94">
        <v>3.4080313081651117E-3</v>
      </c>
      <c r="N29" s="109">
        <v>-3.8053292150637866E-2</v>
      </c>
    </row>
    <row r="30" spans="1:14" x14ac:dyDescent="0.2">
      <c r="A30" t="str">
        <f>INDEX('Combined Full Sample'!$B$4:$B$201,MATCH(B30,'Combined Full Sample'!$C$4:$C$201,0))</f>
        <v>ZEN US Equity</v>
      </c>
      <c r="B30" s="1" t="s">
        <v>114</v>
      </c>
      <c r="C30" s="36" t="s">
        <v>495</v>
      </c>
      <c r="D30" s="36">
        <f>INDEX('Combined Full Sample'!$F$4:$F$201,MATCH(A30,'Combined Full Sample'!$B$4:$B$201,0))</f>
        <v>5616.1094999999996</v>
      </c>
      <c r="E30" s="36">
        <f>INDEX('Combined Full Sample'!$H$4:$H$201,MATCH(A30,'Combined Full Sample'!$B$4:$B$201,0))</f>
        <v>507.88499999999999</v>
      </c>
      <c r="F30" s="36">
        <f t="shared" si="0"/>
        <v>11.057836911899347</v>
      </c>
      <c r="G30" s="94">
        <v>0.31519733798005456</v>
      </c>
      <c r="H30" s="36">
        <f>INDEX('Combined Full Sample'!$M$4:$M$201,MATCH($A30,'Combined Full Sample'!$B$4:$B$201,0))</f>
        <v>356.01800524902342</v>
      </c>
      <c r="I30" s="94">
        <v>0.70098153174246813</v>
      </c>
      <c r="J30" s="94">
        <v>0.2270021756893785</v>
      </c>
      <c r="K30" s="94">
        <v>0.43462988668694685</v>
      </c>
      <c r="L30" s="36">
        <f>INDEX('Combined Full Sample'!$V$4:$V$201,MATCH($A30,'Combined Full Sample'!$B$4:$B$201,0))</f>
        <v>-86.045139240506003</v>
      </c>
      <c r="M30" s="94">
        <v>-0.16941854797937722</v>
      </c>
      <c r="N30" s="109">
        <v>-0.22722663595105191</v>
      </c>
    </row>
    <row r="31" spans="1:14" x14ac:dyDescent="0.2">
      <c r="A31" s="1" t="s">
        <v>564</v>
      </c>
      <c r="B31" s="1" t="s">
        <v>564</v>
      </c>
      <c r="C31" s="116" t="s">
        <v>614</v>
      </c>
      <c r="D31" s="36">
        <f>INDEX('Combined Full Sample'!$F$4:$F$201,MATCH(A31,'Combined Full Sample'!$B$4:$B$201,0))</f>
        <v>5590.6315999999997</v>
      </c>
      <c r="E31" s="36">
        <f>INDEX('Combined Full Sample'!$H$4:$H$201,MATCH(A31,'Combined Full Sample'!$B$4:$B$201,0))</f>
        <v>324.19499999999999</v>
      </c>
      <c r="F31" s="36">
        <f t="shared" si="0"/>
        <v>17.244657073674794</v>
      </c>
      <c r="G31" s="117">
        <v>0.30814478940144041</v>
      </c>
      <c r="H31" s="36">
        <f>INDEX('Combined Full Sample'!$M$4:$M$201,MATCH($A31,'Combined Full Sample'!$B$4:$B$201,0))</f>
        <v>228.25000210571289</v>
      </c>
      <c r="I31" s="117">
        <v>0.70405158039363003</v>
      </c>
      <c r="J31" s="117">
        <v>0.21845185767824921</v>
      </c>
      <c r="K31" s="117">
        <v>0.53354616820123701</v>
      </c>
      <c r="L31" s="36">
        <f>INDEX('Combined Full Sample'!$V$4:$V$201,MATCH($A31,'Combined Full Sample'!$B$4:$B$201,0))</f>
        <v>-116.569</v>
      </c>
      <c r="M31" s="117">
        <v>-0.35956445966162343</v>
      </c>
      <c r="N31" s="115">
        <v>-0.3813291383272413</v>
      </c>
    </row>
    <row r="32" spans="1:14" x14ac:dyDescent="0.2">
      <c r="A32" t="str">
        <f>INDEX('Combined Full Sample'!$B$4:$B$201,MATCH(B32,'Combined Full Sample'!$C$4:$C$201,0))</f>
        <v>RP US Equity</v>
      </c>
      <c r="B32" s="1" t="s">
        <v>124</v>
      </c>
      <c r="C32" s="36" t="s">
        <v>495</v>
      </c>
      <c r="D32" s="36">
        <f>INDEX('Combined Full Sample'!$F$4:$F$201,MATCH(A32,'Combined Full Sample'!$B$4:$B$201,0))</f>
        <v>5264.8521000000001</v>
      </c>
      <c r="E32" s="36">
        <f>INDEX('Combined Full Sample'!$H$4:$H$201,MATCH(A32,'Combined Full Sample'!$B$4:$B$201,0))</f>
        <v>774.29099999999994</v>
      </c>
      <c r="F32" s="36">
        <f t="shared" si="0"/>
        <v>6.7995780656109917</v>
      </c>
      <c r="G32" s="94">
        <v>0.21456790793125591</v>
      </c>
      <c r="H32" s="36">
        <f>INDEX('Combined Full Sample'!$M$4:$M$201,MATCH($A32,'Combined Full Sample'!$B$4:$B$201,0))</f>
        <v>470.14299932861331</v>
      </c>
      <c r="I32" s="94">
        <v>0.60719161055548021</v>
      </c>
      <c r="J32" s="94">
        <v>0.11552762462691676</v>
      </c>
      <c r="K32" s="94">
        <v>0.21320020509085089</v>
      </c>
      <c r="L32" s="36">
        <f>INDEX('Combined Full Sample'!$V$4:$V$201,MATCH($A32,'Combined Full Sample'!$B$4:$B$201,0))</f>
        <v>151.96100000000001</v>
      </c>
      <c r="M32" s="94">
        <v>0.19625825432557015</v>
      </c>
      <c r="N32" s="109">
        <v>5.0853760092755822E-2</v>
      </c>
    </row>
    <row r="33" spans="1:14" x14ac:dyDescent="0.2">
      <c r="A33" t="str">
        <f>INDEX('Combined Full Sample'!$B$4:$B$201,MATCH(B33,'Combined Full Sample'!$C$4:$C$201,0))</f>
        <v>PFPT US Equity</v>
      </c>
      <c r="B33" s="1" t="s">
        <v>128</v>
      </c>
      <c r="C33" s="36" t="s">
        <v>505</v>
      </c>
      <c r="D33" s="36">
        <f>INDEX('Combined Full Sample'!$F$4:$F$201,MATCH(A33,'Combined Full Sample'!$B$4:$B$201,0))</f>
        <v>5177.2318999999998</v>
      </c>
      <c r="E33" s="36">
        <f>INDEX('Combined Full Sample'!$H$4:$H$201,MATCH(A33,'Combined Full Sample'!$B$4:$B$201,0))</f>
        <v>614.04600000000005</v>
      </c>
      <c r="F33" s="36">
        <f t="shared" si="0"/>
        <v>8.4313421144344218</v>
      </c>
      <c r="G33" s="94">
        <v>0.29012158698208257</v>
      </c>
      <c r="H33" s="36">
        <f>INDEX('Combined Full Sample'!$M$4:$M$201,MATCH($A33,'Combined Full Sample'!$B$4:$B$201,0))</f>
        <v>439.7080033569336</v>
      </c>
      <c r="I33" s="94">
        <v>0.71608316536046746</v>
      </c>
      <c r="J33" s="94">
        <v>0.21138970044589492</v>
      </c>
      <c r="K33" s="94">
        <v>0.42152705171925225</v>
      </c>
      <c r="L33" s="36">
        <f>INDEX('Combined Full Sample'!$V$4:$V$201,MATCH($A33,'Combined Full Sample'!$B$4:$B$201,0))</f>
        <v>-23.048000000000005</v>
      </c>
      <c r="M33" s="94">
        <v>-3.7534647241411888E-2</v>
      </c>
      <c r="N33" s="109">
        <v>-0.12790277669230971</v>
      </c>
    </row>
    <row r="34" spans="1:14" x14ac:dyDescent="0.2">
      <c r="A34" s="1" t="s">
        <v>599</v>
      </c>
      <c r="B34" s="1" t="s">
        <v>599</v>
      </c>
      <c r="C34" s="116" t="s">
        <v>495</v>
      </c>
      <c r="D34" s="36">
        <f>INDEX('Combined Full Sample'!$F$4:$F$201,MATCH(A34,'Combined Full Sample'!$B$4:$B$201,0))</f>
        <v>5116.1342000000004</v>
      </c>
      <c r="E34" s="36">
        <f>INDEX('Combined Full Sample'!$H$4:$H$201,MATCH(A34,'Combined Full Sample'!$B$4:$B$201,0))</f>
        <v>662.16275290332658</v>
      </c>
      <c r="F34" s="36">
        <f t="shared" si="0"/>
        <v>7.7263998579922211</v>
      </c>
      <c r="G34" s="117">
        <v>0.4558973541973701</v>
      </c>
      <c r="H34" s="36">
        <f>INDEX('Combined Full Sample'!$M$4:$M$201,MATCH($A34,'Combined Full Sample'!$B$4:$B$201,0))</f>
        <v>462.07363936766961</v>
      </c>
      <c r="I34" s="117">
        <v>0.69782487363062351</v>
      </c>
      <c r="J34" s="117">
        <v>0.23304841934850473</v>
      </c>
      <c r="K34" s="117">
        <v>0.2563865212843971</v>
      </c>
      <c r="L34" s="36">
        <f>INDEX('Combined Full Sample'!$V$4:$V$201,MATCH($A34,'Combined Full Sample'!$B$4:$B$201,0))</f>
        <v>163.30981038419148</v>
      </c>
      <c r="M34" s="117">
        <v>0.24663092218361932</v>
      </c>
      <c r="N34" s="115">
        <v>0.11731849456823912</v>
      </c>
    </row>
    <row r="35" spans="1:14" x14ac:dyDescent="0.2">
      <c r="A35" s="1" t="s">
        <v>610</v>
      </c>
      <c r="B35" s="1" t="s">
        <v>610</v>
      </c>
      <c r="C35" s="116" t="s">
        <v>615</v>
      </c>
      <c r="D35" s="36">
        <f>INDEX('Combined Full Sample'!$F$4:$F$201,MATCH(A35,'Combined Full Sample'!$B$4:$B$201,0))</f>
        <v>4868.8302000000003</v>
      </c>
      <c r="E35" s="36">
        <f>INDEX('Combined Full Sample'!$H$4:$H$201,MATCH(A35,'Combined Full Sample'!$B$4:$B$201,0))</f>
        <v>1286.5</v>
      </c>
      <c r="F35" s="36">
        <f t="shared" si="0"/>
        <v>3.7845551496307817</v>
      </c>
      <c r="G35" s="117">
        <v>9.9755926933540628E-2</v>
      </c>
      <c r="H35" s="36">
        <f>INDEX('Combined Full Sample'!$M$4:$M$201,MATCH($A35,'Combined Full Sample'!$B$4:$B$201,0))</f>
        <v>696.89999084472652</v>
      </c>
      <c r="I35" s="117">
        <v>0.54170228592672098</v>
      </c>
      <c r="J35" s="117">
        <v>0.13493975903614458</v>
      </c>
      <c r="K35" s="117">
        <v>0.19603575592693354</v>
      </c>
      <c r="L35" s="36">
        <f>INDEX('Combined Full Sample'!$V$4:$V$201,MATCH($A35,'Combined Full Sample'!$B$4:$B$201,0))</f>
        <v>325.79999999999995</v>
      </c>
      <c r="M35" s="117">
        <v>0.25324523902059848</v>
      </c>
      <c r="N35" s="115">
        <v>0.10298638861940536</v>
      </c>
    </row>
    <row r="36" spans="1:14" x14ac:dyDescent="0.2">
      <c r="A36" t="str">
        <f>INDEX('Combined Full Sample'!$B$4:$B$201,MATCH(B36,'Combined Full Sample'!$C$4:$C$201,0))</f>
        <v>HUBS US Equity</v>
      </c>
      <c r="B36" s="1" t="s">
        <v>130</v>
      </c>
      <c r="C36" s="36" t="s">
        <v>495</v>
      </c>
      <c r="D36" s="36">
        <f>INDEX('Combined Full Sample'!$F$4:$F$201,MATCH(A36,'Combined Full Sample'!$B$4:$B$201,0))</f>
        <v>4738.1673000000001</v>
      </c>
      <c r="E36" s="36">
        <f>INDEX('Combined Full Sample'!$H$4:$H$201,MATCH(A36,'Combined Full Sample'!$B$4:$B$201,0))</f>
        <v>441.399</v>
      </c>
      <c r="F36" s="36">
        <f t="shared" si="0"/>
        <v>10.734431432785303</v>
      </c>
      <c r="G36" s="94">
        <v>0.26431414661111607</v>
      </c>
      <c r="H36" s="36">
        <f>INDEX('Combined Full Sample'!$M$4:$M$201,MATCH($A36,'Combined Full Sample'!$B$4:$B$201,0))</f>
        <v>354.10500488281252</v>
      </c>
      <c r="I36" s="94">
        <v>0.80223336455862504</v>
      </c>
      <c r="J36" s="94">
        <v>0.15943171597579511</v>
      </c>
      <c r="K36" s="94">
        <v>0.48223715957670954</v>
      </c>
      <c r="L36" s="36">
        <f>INDEX('Combined Full Sample'!$V$4:$V$201,MATCH($A36,'Combined Full Sample'!$B$4:$B$201,0))</f>
        <v>-24.503810126582</v>
      </c>
      <c r="M36" s="94">
        <v>-5.5513968374604379E-2</v>
      </c>
      <c r="N36" s="109">
        <v>-0.1265161452563327</v>
      </c>
    </row>
    <row r="37" spans="1:14" x14ac:dyDescent="0.2">
      <c r="A37" t="str">
        <f>INDEX('Combined Full Sample'!$B$4:$B$201,MATCH(B37,'Combined Full Sample'!$C$4:$C$201,0))</f>
        <v>PVTL US Equity</v>
      </c>
      <c r="B37" s="1" t="s">
        <v>140</v>
      </c>
      <c r="C37" s="36" t="s">
        <v>495</v>
      </c>
      <c r="D37" s="36">
        <f>INDEX('Combined Full Sample'!$F$4:$F$201,MATCH(A37,'Combined Full Sample'!$B$4:$B$201,0))</f>
        <v>4485.9957999999997</v>
      </c>
      <c r="E37" s="36">
        <f>INDEX('Combined Full Sample'!$H$4:$H$201,MATCH(A37,'Combined Full Sample'!$B$4:$B$201,0))</f>
        <v>509.43599999999998</v>
      </c>
      <c r="F37" s="36">
        <f t="shared" si="0"/>
        <v>8.8058083841738704</v>
      </c>
      <c r="G37" s="94">
        <v>0.44355718873420802</v>
      </c>
      <c r="H37" s="36">
        <f>INDEX('Combined Full Sample'!$M$4:$M$201,MATCH($A37,'Combined Full Sample'!$B$4:$B$201,0))</f>
        <v>281.04199999999997</v>
      </c>
      <c r="I37" s="94">
        <v>0.55167283034571557</v>
      </c>
      <c r="J37" s="94">
        <v>0.31593173627305493</v>
      </c>
      <c r="K37" s="94">
        <v>0.43418015216828026</v>
      </c>
      <c r="L37" s="36">
        <f>INDEX('Combined Full Sample'!$V$4:$V$201,MATCH($A37,'Combined Full Sample'!$B$4:$B$201,0))</f>
        <v>-146.059</v>
      </c>
      <c r="M37" s="94">
        <v>-0.2867072605783651</v>
      </c>
      <c r="N37" s="109">
        <v>-0.32097260499846886</v>
      </c>
    </row>
    <row r="38" spans="1:14" x14ac:dyDescent="0.2">
      <c r="A38" t="str">
        <f>INDEX('Combined Full Sample'!$B$4:$B$201,MATCH(B38,'Combined Full Sample'!$C$4:$C$201,0))</f>
        <v>NEWR US Equity</v>
      </c>
      <c r="B38" s="1" t="s">
        <v>138</v>
      </c>
      <c r="C38" s="36" t="s">
        <v>495</v>
      </c>
      <c r="D38" s="36">
        <f>INDEX('Combined Full Sample'!$F$4:$F$201,MATCH(A38,'Combined Full Sample'!$B$4:$B$201,0))</f>
        <v>4436.8191999999999</v>
      </c>
      <c r="E38" s="36">
        <f>INDEX('Combined Full Sample'!$H$4:$H$201,MATCH(A38,'Combined Full Sample'!$B$4:$B$201,0))</f>
        <v>383.18099999999998</v>
      </c>
      <c r="F38" s="36">
        <f t="shared" si="0"/>
        <v>11.578912315589761</v>
      </c>
      <c r="G38" s="94">
        <v>0.27870379794405276</v>
      </c>
      <c r="H38" s="36">
        <f>INDEX('Combined Full Sample'!$M$4:$M$201,MATCH($A38,'Combined Full Sample'!$B$4:$B$201,0))</f>
        <v>318.38299798583984</v>
      </c>
      <c r="I38" s="94">
        <v>0.83089453283393444</v>
      </c>
      <c r="J38" s="94">
        <v>0.1939866538267816</v>
      </c>
      <c r="K38" s="94">
        <v>0.54026948100245054</v>
      </c>
      <c r="L38" s="36">
        <f>INDEX('Combined Full Sample'!$V$4:$V$201,MATCH($A38,'Combined Full Sample'!$B$4:$B$201,0))</f>
        <v>-2.2589999999999986</v>
      </c>
      <c r="M38" s="94">
        <v>-5.8953862534937762E-3</v>
      </c>
      <c r="N38" s="109">
        <v>-8.7178644035064382E-2</v>
      </c>
    </row>
    <row r="39" spans="1:14" x14ac:dyDescent="0.2">
      <c r="A39" t="s">
        <v>595</v>
      </c>
      <c r="B39" s="1" t="s">
        <v>158</v>
      </c>
      <c r="C39" s="36" t="s">
        <v>495</v>
      </c>
      <c r="D39" s="36">
        <f>INDEX('Combined Full Sample'!$F$4:$F$201,MATCH(A39,'Combined Full Sample'!$B$4:$B$201,0))</f>
        <v>4272.2191999999995</v>
      </c>
      <c r="E39" s="36">
        <f>INDEX('Combined Full Sample'!$H$4:$H$201,MATCH(A39,'Combined Full Sample'!$B$4:$B$201,0))</f>
        <v>1158.5079999999998</v>
      </c>
      <c r="F39" s="36">
        <f t="shared" si="0"/>
        <v>3.6876907194425934</v>
      </c>
      <c r="G39" s="94">
        <v>8.0987787740784078E-2</v>
      </c>
      <c r="H39" s="36">
        <f>INDEX('Combined Full Sample'!$M$4:$M$201,MATCH($A39,'Combined Full Sample'!$B$4:$B$201,0))</f>
        <v>974.26899780273436</v>
      </c>
      <c r="I39" s="94">
        <v>0.84096872684757851</v>
      </c>
      <c r="J39" s="94">
        <v>3.9709695573962374E-2</v>
      </c>
      <c r="K39" s="94">
        <v>0.28510463458172064</v>
      </c>
      <c r="L39" s="36">
        <f>INDEX('Combined Full Sample'!$V$4:$V$201,MATCH($A39,'Combined Full Sample'!$B$4:$B$201,0))</f>
        <v>412.85069230769199</v>
      </c>
      <c r="M39" s="94">
        <v>0.35636412722889443</v>
      </c>
      <c r="N39" s="109">
        <v>0.1301536113691058</v>
      </c>
    </row>
    <row r="40" spans="1:14" x14ac:dyDescent="0.2">
      <c r="A40" s="1" t="s">
        <v>563</v>
      </c>
      <c r="B40" s="1" t="s">
        <v>563</v>
      </c>
      <c r="C40" s="116" t="s">
        <v>614</v>
      </c>
      <c r="D40" s="36">
        <f>INDEX('Combined Full Sample'!$F$4:$F$201,MATCH(A40,'Combined Full Sample'!$B$4:$B$201,0))</f>
        <v>4154.2816999999995</v>
      </c>
      <c r="E40" s="36">
        <f>INDEX('Combined Full Sample'!$H$4:$H$201,MATCH(A40,'Combined Full Sample'!$B$4:$B$201,0))</f>
        <v>513.48300000000006</v>
      </c>
      <c r="F40" s="36">
        <f t="shared" si="0"/>
        <v>8.0903977346864426</v>
      </c>
      <c r="G40" s="117">
        <v>0.31412919220305247</v>
      </c>
      <c r="H40" s="36">
        <f>INDEX('Combined Full Sample'!$M$4:$M$201,MATCH($A40,'Combined Full Sample'!$B$4:$B$201,0))</f>
        <v>418.44500848388674</v>
      </c>
      <c r="I40" s="117">
        <v>0.81491501857683057</v>
      </c>
      <c r="J40" s="117">
        <v>0.29920172624994396</v>
      </c>
      <c r="K40" s="117">
        <v>0.39813392069455072</v>
      </c>
      <c r="L40" s="36">
        <f>INDEX('Combined Full Sample'!$V$4:$V$201,MATCH($A40,'Combined Full Sample'!$B$4:$B$201,0))</f>
        <v>-27.757000000000005</v>
      </c>
      <c r="M40" s="117">
        <v>-5.4056317346436011E-2</v>
      </c>
      <c r="N40" s="115">
        <v>-8.0099085189414249E-2</v>
      </c>
    </row>
    <row r="41" spans="1:14" x14ac:dyDescent="0.2">
      <c r="A41" s="1" t="s">
        <v>590</v>
      </c>
      <c r="B41" s="1" t="s">
        <v>590</v>
      </c>
      <c r="C41" s="116" t="s">
        <v>615</v>
      </c>
      <c r="D41" s="36">
        <f>INDEX('Combined Full Sample'!$F$4:$F$201,MATCH(A41,'Combined Full Sample'!$B$4:$B$201,0))</f>
        <v>4083.6496999999999</v>
      </c>
      <c r="E41" s="36">
        <f>INDEX('Combined Full Sample'!$H$4:$H$201,MATCH(A41,'Combined Full Sample'!$B$4:$B$201,0))</f>
        <v>609.726</v>
      </c>
      <c r="F41" s="36">
        <f t="shared" si="0"/>
        <v>6.6975160973945673</v>
      </c>
      <c r="G41" s="117">
        <v>0.1806401563981197</v>
      </c>
      <c r="H41" s="36">
        <f>INDEX('Combined Full Sample'!$M$4:$M$201,MATCH($A41,'Combined Full Sample'!$B$4:$B$201,0))</f>
        <v>460.99100408935544</v>
      </c>
      <c r="I41" s="117">
        <v>0.75606256595479848</v>
      </c>
      <c r="J41" s="117">
        <v>0.22725617736491471</v>
      </c>
      <c r="K41" s="117">
        <v>0.2070979423544346</v>
      </c>
      <c r="L41" s="36">
        <f>INDEX('Combined Full Sample'!$V$4:$V$201,MATCH($A41,'Combined Full Sample'!$B$4:$B$201,0))</f>
        <v>82.144000000000005</v>
      </c>
      <c r="M41" s="117">
        <v>0.13472280991789756</v>
      </c>
      <c r="N41" s="115">
        <v>8.0269276089363087E-2</v>
      </c>
    </row>
    <row r="42" spans="1:14" x14ac:dyDescent="0.2">
      <c r="A42" t="str">
        <f>INDEX('Combined Full Sample'!$B$4:$B$201,MATCH(B42,'Combined Full Sample'!$C$4:$C$201,0))</f>
        <v>LOGM US Equity</v>
      </c>
      <c r="B42" s="1" t="s">
        <v>154</v>
      </c>
      <c r="C42" s="36" t="s">
        <v>495</v>
      </c>
      <c r="D42" s="36">
        <f>INDEX('Combined Full Sample'!$F$4:$F$201,MATCH(A42,'Combined Full Sample'!$B$4:$B$201,0))</f>
        <v>4064.2968000000001</v>
      </c>
      <c r="E42" s="36">
        <f>INDEX('Combined Full Sample'!$H$4:$H$201,MATCH(A42,'Combined Full Sample'!$B$4:$B$201,0))</f>
        <v>1130.17</v>
      </c>
      <c r="F42" s="36">
        <f t="shared" si="0"/>
        <v>3.5961818133555128</v>
      </c>
      <c r="G42" s="94">
        <v>8.1155047470734543E-2</v>
      </c>
      <c r="H42" s="36">
        <f>INDEX('Combined Full Sample'!$M$4:$M$201,MATCH($A42,'Combined Full Sample'!$B$4:$B$201,0))</f>
        <v>883.36700305175782</v>
      </c>
      <c r="I42" s="94">
        <v>0.78162312134613177</v>
      </c>
      <c r="J42" s="94">
        <v>0.13867913676703503</v>
      </c>
      <c r="K42" s="94">
        <v>0.30699894706106162</v>
      </c>
      <c r="L42" s="36">
        <f>INDEX('Combined Full Sample'!$V$4:$V$201,MATCH($A42,'Combined Full Sample'!$B$4:$B$201,0))</f>
        <v>389.65500000000003</v>
      </c>
      <c r="M42" s="94">
        <v>0.34477556473804827</v>
      </c>
      <c r="N42" s="109">
        <v>7.5428893232798611E-2</v>
      </c>
    </row>
    <row r="43" spans="1:14" x14ac:dyDescent="0.2">
      <c r="A43" t="str">
        <f>INDEX('Combined Full Sample'!$B$4:$B$201,MATCH(B43,'Combined Full Sample'!$C$4:$C$201,0))</f>
        <v>PEGA US Equity</v>
      </c>
      <c r="B43" s="1" t="s">
        <v>148</v>
      </c>
      <c r="C43" s="36" t="s">
        <v>495</v>
      </c>
      <c r="D43" s="36">
        <f>INDEX('Combined Full Sample'!$F$4:$F$201,MATCH(A43,'Combined Full Sample'!$B$4:$B$201,0))</f>
        <v>3887.6603</v>
      </c>
      <c r="E43" s="36">
        <f>INDEX('Combined Full Sample'!$H$4:$H$201,MATCH(A43,'Combined Full Sample'!$B$4:$B$201,0))</f>
        <v>851.31600000000003</v>
      </c>
      <c r="F43" s="36">
        <f t="shared" si="0"/>
        <v>4.5666477547702611</v>
      </c>
      <c r="G43" s="94">
        <v>8.9842079791757845E-2</v>
      </c>
      <c r="H43" s="36">
        <f>INDEX('Combined Full Sample'!$M$4:$M$201,MATCH($A43,'Combined Full Sample'!$B$4:$B$201,0))</f>
        <v>558.17699633789061</v>
      </c>
      <c r="I43" s="94">
        <v>0.65566369754343934</v>
      </c>
      <c r="J43" s="94">
        <v>0.19133435762983428</v>
      </c>
      <c r="K43" s="94">
        <v>0.36086482575212958</v>
      </c>
      <c r="L43" s="36">
        <f>INDEX('Combined Full Sample'!$V$4:$V$201,MATCH($A43,'Combined Full Sample'!$B$4:$B$201,0))</f>
        <v>16.656999999999996</v>
      </c>
      <c r="M43" s="94">
        <v>1.9566177541594419E-2</v>
      </c>
      <c r="N43" s="109">
        <v>1.9614338271570129E-2</v>
      </c>
    </row>
    <row r="44" spans="1:14" x14ac:dyDescent="0.2">
      <c r="A44" t="str">
        <f>INDEX('Combined Full Sample'!$B$4:$B$201,MATCH(B44,'Combined Full Sample'!$C$4:$C$201,0))</f>
        <v>BLKB US Equity</v>
      </c>
      <c r="B44" s="1" t="s">
        <v>164</v>
      </c>
      <c r="C44" s="36" t="s">
        <v>495</v>
      </c>
      <c r="D44" s="36">
        <f>INDEX('Combined Full Sample'!$F$4:$F$201,MATCH(A44,'Combined Full Sample'!$B$4:$B$201,0))</f>
        <v>3579.8489</v>
      </c>
      <c r="E44" s="36">
        <f>INDEX('Combined Full Sample'!$H$4:$H$201,MATCH(A44,'Combined Full Sample'!$B$4:$B$201,0))</f>
        <v>833.04499999999996</v>
      </c>
      <c r="F44" s="36">
        <f t="shared" si="0"/>
        <v>4.2973055477195112</v>
      </c>
      <c r="G44" s="94">
        <v>4.5615783060939163E-2</v>
      </c>
      <c r="H44" s="36">
        <f>INDEX('Combined Full Sample'!$M$4:$M$201,MATCH($A44,'Combined Full Sample'!$B$4:$B$201,0))</f>
        <v>461.10500335693359</v>
      </c>
      <c r="I44" s="94">
        <v>0.55351752109061769</v>
      </c>
      <c r="J44" s="94">
        <v>0.10793054396821301</v>
      </c>
      <c r="K44" s="94">
        <v>0.20830207251709093</v>
      </c>
      <c r="L44" s="36">
        <f>INDEX('Combined Full Sample'!$V$4:$V$201,MATCH($A44,'Combined Full Sample'!$B$4:$B$201,0))</f>
        <v>162.346</v>
      </c>
      <c r="M44" s="94">
        <v>0.19488262938976889</v>
      </c>
      <c r="N44" s="109">
        <v>9.621988776192282E-2</v>
      </c>
    </row>
    <row r="45" spans="1:14" x14ac:dyDescent="0.2">
      <c r="A45" t="str">
        <f>INDEX('Combined Full Sample'!$B$4:$B$201,MATCH(B45,'Combined Full Sample'!$C$4:$C$201,0))</f>
        <v>ACIW US Equity</v>
      </c>
      <c r="B45" s="1" t="s">
        <v>176</v>
      </c>
      <c r="C45" s="36" t="s">
        <v>495</v>
      </c>
      <c r="D45" s="36">
        <f>INDEX('Combined Full Sample'!$F$4:$F$201,MATCH(A45,'Combined Full Sample'!$B$4:$B$201,0))</f>
        <v>3540.5491000000002</v>
      </c>
      <c r="E45" s="36">
        <f>INDEX('Combined Full Sample'!$H$4:$H$201,MATCH(A45,'Combined Full Sample'!$B$4:$B$201,0))</f>
        <v>996.43500000000006</v>
      </c>
      <c r="F45" s="36">
        <f t="shared" si="0"/>
        <v>3.553216316167136</v>
      </c>
      <c r="G45" s="94">
        <v>6.3792419977218628E-2</v>
      </c>
      <c r="H45" s="36">
        <f>INDEX('Combined Full Sample'!$M$4:$M$201,MATCH($A45,'Combined Full Sample'!$B$4:$B$201,0))</f>
        <v>549.45199468994144</v>
      </c>
      <c r="I45" s="94">
        <v>0.55141779914388933</v>
      </c>
      <c r="J45" s="94">
        <v>0.13741086975066108</v>
      </c>
      <c r="K45" s="94">
        <v>0.10827098606532287</v>
      </c>
      <c r="L45" s="36">
        <f>INDEX('Combined Full Sample'!$V$4:$V$201,MATCH($A45,'Combined Full Sample'!$B$4:$B$201,0))</f>
        <v>214.69400000000002</v>
      </c>
      <c r="M45" s="94">
        <v>0.21546212246659341</v>
      </c>
      <c r="N45" s="109">
        <v>4.819837721477066E-2</v>
      </c>
    </row>
    <row r="46" spans="1:14" x14ac:dyDescent="0.2">
      <c r="A46" t="str">
        <f>INDEX('Combined Full Sample'!$B$4:$B$201,MATCH(B46,'Combined Full Sample'!$C$4:$C$201,0))</f>
        <v>COUP US Equity</v>
      </c>
      <c r="B46" s="1" t="s">
        <v>156</v>
      </c>
      <c r="C46" s="36" t="s">
        <v>495</v>
      </c>
      <c r="D46" s="36">
        <f>INDEX('Combined Full Sample'!$F$4:$F$201,MATCH(A46,'Combined Full Sample'!$B$4:$B$201,0))</f>
        <v>3256.0626999999999</v>
      </c>
      <c r="E46" s="36">
        <f>INDEX('Combined Full Sample'!$H$4:$H$201,MATCH(A46,'Combined Full Sample'!$B$4:$B$201,0))</f>
        <v>219.095</v>
      </c>
      <c r="F46" s="36">
        <f t="shared" si="0"/>
        <v>14.861419475569958</v>
      </c>
      <c r="G46" s="94">
        <v>0.21314041853990284</v>
      </c>
      <c r="H46" s="36">
        <f>INDEX('Combined Full Sample'!$M$4:$M$201,MATCH($A46,'Combined Full Sample'!$B$4:$B$201,0))</f>
        <v>150.86900170898437</v>
      </c>
      <c r="I46" s="94">
        <v>0.68860084305431146</v>
      </c>
      <c r="J46" s="94">
        <v>0.20327255300212238</v>
      </c>
      <c r="K46" s="94">
        <v>0.40494762545927565</v>
      </c>
      <c r="L46" s="36">
        <f>INDEX('Combined Full Sample'!$V$4:$V$201,MATCH($A46,'Combined Full Sample'!$B$4:$B$201,0))</f>
        <v>-34.963000000000001</v>
      </c>
      <c r="M46" s="94">
        <v>-0.15957917798215387</v>
      </c>
      <c r="N46" s="109">
        <v>-0.22516716492845568</v>
      </c>
    </row>
    <row r="47" spans="1:14" x14ac:dyDescent="0.2">
      <c r="A47" s="1" t="s">
        <v>558</v>
      </c>
      <c r="B47" s="1" t="s">
        <v>558</v>
      </c>
      <c r="C47" s="116" t="s">
        <v>614</v>
      </c>
      <c r="D47" s="36">
        <f>INDEX('Combined Full Sample'!$F$4:$F$201,MATCH(A47,'Combined Full Sample'!$B$4:$B$201,0))</f>
        <v>3220.2809999999999</v>
      </c>
      <c r="E47" s="36">
        <f>INDEX('Combined Full Sample'!$H$4:$H$201,MATCH(A47,'Combined Full Sample'!$B$4:$B$201,0))</f>
        <v>192.24099999999999</v>
      </c>
      <c r="F47" s="36">
        <f t="shared" si="0"/>
        <v>16.751270540623491</v>
      </c>
      <c r="G47" s="117">
        <v>0.41248745064788483</v>
      </c>
      <c r="H47" s="36">
        <f>INDEX('Combined Full Sample'!$M$4:$M$201,MATCH($A47,'Combined Full Sample'!$B$4:$B$201,0))</f>
        <v>138.52599877929688</v>
      </c>
      <c r="I47" s="117">
        <v>0.72058509256244452</v>
      </c>
      <c r="J47" s="117">
        <v>0.32356261151367294</v>
      </c>
      <c r="K47" s="117">
        <v>0.57193834821916245</v>
      </c>
      <c r="L47" s="36">
        <f>INDEX('Combined Full Sample'!$V$4:$V$201,MATCH($A47,'Combined Full Sample'!$B$4:$B$201,0))</f>
        <v>-107.69300000000001</v>
      </c>
      <c r="M47" s="117">
        <v>-0.5601978766236132</v>
      </c>
      <c r="N47" s="115">
        <v>-0.57740024240406573</v>
      </c>
    </row>
    <row r="48" spans="1:14" x14ac:dyDescent="0.2">
      <c r="A48" t="str">
        <f>INDEX('Combined Full Sample'!$B$4:$B$201,MATCH(B48,'Combined Full Sample'!$C$4:$C$201,0))</f>
        <v>PCTY US Equity</v>
      </c>
      <c r="B48" s="1" t="s">
        <v>168</v>
      </c>
      <c r="C48" s="36" t="s">
        <v>495</v>
      </c>
      <c r="D48" s="36">
        <f>INDEX('Combined Full Sample'!$F$4:$F$201,MATCH(A48,'Combined Full Sample'!$B$4:$B$201,0))</f>
        <v>3202.2395999999999</v>
      </c>
      <c r="E48" s="36">
        <f>INDEX('Combined Full Sample'!$H$4:$H$201,MATCH(A48,'Combined Full Sample'!$B$4:$B$201,0))</f>
        <v>377.52699999999999</v>
      </c>
      <c r="F48" s="36">
        <f t="shared" si="0"/>
        <v>8.482147237151251</v>
      </c>
      <c r="G48" s="94">
        <v>0.19889173489578238</v>
      </c>
      <c r="H48" s="36">
        <f>INDEX('Combined Full Sample'!$M$4:$M$201,MATCH($A48,'Combined Full Sample'!$B$4:$B$201,0))</f>
        <v>228.32999908447266</v>
      </c>
      <c r="I48" s="94">
        <v>0.60480442215913743</v>
      </c>
      <c r="J48" s="94">
        <v>9.9714722390716423E-2</v>
      </c>
      <c r="K48" s="94">
        <v>0.25291965872639571</v>
      </c>
      <c r="L48" s="36">
        <f>INDEX('Combined Full Sample'!$V$4:$V$201,MATCH($A48,'Combined Full Sample'!$B$4:$B$201,0))</f>
        <v>46.511999999999993</v>
      </c>
      <c r="M48" s="94">
        <v>0.12320178424324617</v>
      </c>
      <c r="N48" s="109">
        <v>1.0140546239076941E-2</v>
      </c>
    </row>
    <row r="49" spans="1:14" x14ac:dyDescent="0.2">
      <c r="A49" t="str">
        <f>INDEX('Combined Full Sample'!$B$4:$B$201,MATCH(B49,'Combined Full Sample'!$C$4:$C$201,0))</f>
        <v>FEYE US Equity</v>
      </c>
      <c r="B49" s="1" t="s">
        <v>166</v>
      </c>
      <c r="C49" s="36" t="s">
        <v>505</v>
      </c>
      <c r="D49" s="36">
        <f>INDEX('Combined Full Sample'!$F$4:$F$201,MATCH(A49,'Combined Full Sample'!$B$4:$B$201,0))</f>
        <v>3196.73</v>
      </c>
      <c r="E49" s="36">
        <f>INDEX('Combined Full Sample'!$H$4:$H$201,MATCH(A49,'Combined Full Sample'!$B$4:$B$201,0))</f>
        <v>793.64200000000005</v>
      </c>
      <c r="F49" s="36">
        <f t="shared" si="0"/>
        <v>4.0279244294026775</v>
      </c>
      <c r="G49" s="94">
        <v>7.4866249518044548E-2</v>
      </c>
      <c r="H49" s="36">
        <f>INDEX('Combined Full Sample'!$M$4:$M$201,MATCH($A49,'Combined Full Sample'!$B$4:$B$201,0))</f>
        <v>520.84100958251952</v>
      </c>
      <c r="I49" s="94">
        <v>0.65626694351170867</v>
      </c>
      <c r="J49" s="94">
        <v>0.30652737632332966</v>
      </c>
      <c r="K49" s="94">
        <v>0.46864329256768161</v>
      </c>
      <c r="L49" s="36">
        <f>INDEX('Combined Full Sample'!$V$4:$V$201,MATCH($A49,'Combined Full Sample'!$B$4:$B$201,0))</f>
        <v>-128.273</v>
      </c>
      <c r="M49" s="94">
        <v>-0.1616257708135406</v>
      </c>
      <c r="N49" s="109">
        <v>-0.32442046693600513</v>
      </c>
    </row>
    <row r="50" spans="1:14" x14ac:dyDescent="0.2">
      <c r="A50" t="str">
        <f>INDEX('Combined Full Sample'!$B$4:$B$201,MATCH(B50,'Combined Full Sample'!$C$4:$C$201,0))</f>
        <v>TWOU US Equity</v>
      </c>
      <c r="B50" s="1" t="s">
        <v>162</v>
      </c>
      <c r="C50" s="36" t="s">
        <v>495</v>
      </c>
      <c r="D50" s="36">
        <f>INDEX('Combined Full Sample'!$F$4:$F$201,MATCH(A50,'Combined Full Sample'!$B$4:$B$201,0))</f>
        <v>3162.8121999999998</v>
      </c>
      <c r="E50" s="36">
        <f>INDEX('Combined Full Sample'!$H$4:$H$201,MATCH($A50,'Combined Full Sample'!$B$4:$B$201,0))</f>
        <v>346.63900000000001</v>
      </c>
      <c r="F50" s="36">
        <f t="shared" si="0"/>
        <v>9.1242249141037206</v>
      </c>
      <c r="G50" s="94">
        <v>0.3669350534706135</v>
      </c>
      <c r="H50" s="36">
        <f>INDEX('Combined Full Sample'!$M$4:$M$201,MATCH($A50,'Combined Full Sample'!$B$4:$B$201,0))</f>
        <v>287.72500283813474</v>
      </c>
      <c r="I50" s="94">
        <v>0.83004221347896434</v>
      </c>
      <c r="J50" s="94">
        <v>0.13248941982869786</v>
      </c>
      <c r="K50" s="94">
        <v>0.4353895551279573</v>
      </c>
      <c r="L50" s="36">
        <f>INDEX('Combined Full Sample'!$V$4:$V$201,MATCH($A50,'Combined Full Sample'!$B$4:$B$201,0))</f>
        <v>-26.742999999999999</v>
      </c>
      <c r="M50" s="94">
        <v>-7.7149426348448957E-2</v>
      </c>
      <c r="N50" s="109">
        <v>-0.13688015485851276</v>
      </c>
    </row>
    <row r="51" spans="1:14" x14ac:dyDescent="0.2">
      <c r="A51" t="str">
        <f>INDEX('Combined Full Sample'!$B$4:$B$201,MATCH(B51,'Combined Full Sample'!$C$4:$C$201,0))</f>
        <v>TENB US Equity</v>
      </c>
      <c r="B51" s="1" t="s">
        <v>188</v>
      </c>
      <c r="C51" s="36" t="s">
        <v>505</v>
      </c>
      <c r="D51" s="36">
        <f>INDEX('Combined Full Sample'!$F$4:$F$201,MATCH(A51,'Combined Full Sample'!$B$4:$B$201,0))</f>
        <v>2961.8824</v>
      </c>
      <c r="E51" s="36">
        <f>INDEX('Combined Full Sample'!$H$4:$H$201,MATCH(A51,'Combined Full Sample'!$B$4:$B$201,0))</f>
        <v>187.727</v>
      </c>
      <c r="F51" s="36">
        <f t="shared" si="0"/>
        <v>15.777604713227186</v>
      </c>
      <c r="G51" s="94">
        <v>0.56704682863946054</v>
      </c>
      <c r="H51" s="36">
        <f>INDEX('Combined Full Sample'!$M$4:$M$201,MATCH($A51,'Combined Full Sample'!$B$4:$B$201,0))</f>
        <v>162.13900000000001</v>
      </c>
      <c r="I51" s="94">
        <v>0.86369568575644429</v>
      </c>
      <c r="J51" s="94">
        <v>0.30721739547321375</v>
      </c>
      <c r="K51" s="94">
        <v>0.61951131163870943</v>
      </c>
      <c r="L51" s="36">
        <f>INDEX('Combined Full Sample'!$V$4:$V$201,MATCH($A51,'Combined Full Sample'!$B$4:$B$201,0))</f>
        <v>-36.067999999999998</v>
      </c>
      <c r="M51" s="94">
        <v>-0.19213006120590004</v>
      </c>
      <c r="N51" s="109">
        <v>-0.21851944579096239</v>
      </c>
    </row>
    <row r="52" spans="1:14" x14ac:dyDescent="0.2">
      <c r="A52" s="1" t="s">
        <v>608</v>
      </c>
      <c r="B52" s="1" t="s">
        <v>608</v>
      </c>
      <c r="C52" s="116" t="s">
        <v>617</v>
      </c>
      <c r="D52" s="36">
        <f>INDEX('Combined Full Sample'!$F$4:$F$201,MATCH(A52,'Combined Full Sample'!$B$4:$B$201,0))</f>
        <v>2858.7084</v>
      </c>
      <c r="E52" s="36">
        <f>INDEX('Combined Full Sample'!$H$4:$H$201,MATCH(A52,'Combined Full Sample'!$B$4:$B$201,0))</f>
        <v>883.15200000000004</v>
      </c>
      <c r="F52" s="36">
        <f t="shared" si="0"/>
        <v>3.2369381488124351</v>
      </c>
      <c r="G52" s="117">
        <v>0.11091975107342789</v>
      </c>
      <c r="H52" s="36">
        <f>INDEX('Combined Full Sample'!$M$4:$M$201,MATCH($A52,'Combined Full Sample'!$B$4:$B$201,0))</f>
        <v>610.00600537109381</v>
      </c>
      <c r="I52" s="117">
        <v>0.69071462825322683</v>
      </c>
      <c r="J52" s="117">
        <v>0.28988441400800768</v>
      </c>
      <c r="K52" s="117">
        <v>0.24008324727793176</v>
      </c>
      <c r="L52" s="36">
        <f>INDEX('Combined Full Sample'!$V$4:$V$201,MATCH($A52,'Combined Full Sample'!$B$4:$B$201,0))</f>
        <v>82.168000000000006</v>
      </c>
      <c r="M52" s="117">
        <v>9.3039476783158506E-2</v>
      </c>
      <c r="N52" s="115">
        <v>5.6450316593293103E-2</v>
      </c>
    </row>
    <row r="53" spans="1:14" x14ac:dyDescent="0.2">
      <c r="A53" t="str">
        <f>INDEX('Combined Full Sample'!$B$4:$B$201,MATCH(B53,'Combined Full Sample'!$C$4:$C$201,0))</f>
        <v>MANH US Equity</v>
      </c>
      <c r="B53" s="1" t="s">
        <v>172</v>
      </c>
      <c r="C53" s="36" t="s">
        <v>495</v>
      </c>
      <c r="D53" s="36">
        <f>INDEX('Combined Full Sample'!$F$4:$F$201,MATCH(A53,'Combined Full Sample'!$B$4:$B$201,0))</f>
        <v>2833.0971</v>
      </c>
      <c r="E53" s="36">
        <f>INDEX('Combined Full Sample'!$H$4:$H$201,MATCH(A53,'Combined Full Sample'!$B$4:$B$201,0))</f>
        <v>558.87699999999995</v>
      </c>
      <c r="F53" s="36">
        <f t="shared" si="0"/>
        <v>5.0692676563895098</v>
      </c>
      <c r="G53" s="94">
        <v>4.5144101474923204E-3</v>
      </c>
      <c r="H53" s="36">
        <f>INDEX('Combined Full Sample'!$M$4:$M$201,MATCH($A53,'Combined Full Sample'!$B$4:$B$201,0))</f>
        <v>322.08900360107418</v>
      </c>
      <c r="I53" s="94">
        <v>0.57631465170524854</v>
      </c>
      <c r="J53" s="94">
        <v>0.10324991008755058</v>
      </c>
      <c r="K53" s="94">
        <v>8.4959660175673718E-2</v>
      </c>
      <c r="L53" s="36">
        <f>INDEX('Combined Full Sample'!$V$4:$V$201,MATCH($A53,'Combined Full Sample'!$B$4:$B$201,0))</f>
        <v>152.07</v>
      </c>
      <c r="M53" s="94">
        <v>0.27209922755812105</v>
      </c>
      <c r="N53" s="109">
        <v>0.18931979666366661</v>
      </c>
    </row>
    <row r="54" spans="1:14" x14ac:dyDescent="0.2">
      <c r="A54" t="str">
        <f>INDEX('Combined Full Sample'!$B$4:$B$201,MATCH(B54,'Combined Full Sample'!$C$4:$C$201,0))</f>
        <v>EPAY US Equity</v>
      </c>
      <c r="B54" s="1" t="s">
        <v>182</v>
      </c>
      <c r="C54" s="36" t="s">
        <v>495</v>
      </c>
      <c r="D54" s="36">
        <f>INDEX('Combined Full Sample'!$F$4:$F$201,MATCH(A54,'Combined Full Sample'!$B$4:$B$201,0))</f>
        <v>2781.2797</v>
      </c>
      <c r="E54" s="36">
        <f>INDEX('Combined Full Sample'!$H$4:$H$201,MATCH(A54,'Combined Full Sample'!$B$4:$B$201,0))</f>
        <v>394.09599999999995</v>
      </c>
      <c r="F54" s="36">
        <f t="shared" si="0"/>
        <v>7.0573659717429269</v>
      </c>
      <c r="G54" s="94">
        <v>8.4931082781860345E-2</v>
      </c>
      <c r="H54" s="36">
        <f>INDEX('Combined Full Sample'!$M$4:$M$201,MATCH($A54,'Combined Full Sample'!$B$4:$B$201,0))</f>
        <v>220.96600073242186</v>
      </c>
      <c r="I54" s="94">
        <v>0.56069079800967758</v>
      </c>
      <c r="J54" s="94">
        <v>0.14542142016158499</v>
      </c>
      <c r="K54" s="94">
        <v>0.2179976452437985</v>
      </c>
      <c r="L54" s="36">
        <f>INDEX('Combined Full Sample'!$V$4:$V$201,MATCH($A54,'Combined Full Sample'!$B$4:$B$201,0))</f>
        <v>54.477999999999994</v>
      </c>
      <c r="M54" s="94">
        <v>0.13823535382241892</v>
      </c>
      <c r="N54" s="109">
        <v>1.0832333013623581E-2</v>
      </c>
    </row>
    <row r="55" spans="1:14" x14ac:dyDescent="0.2">
      <c r="A55" t="str">
        <f>INDEX('Combined Full Sample'!$B$4:$B$201,MATCH(B55,'Combined Full Sample'!$C$4:$C$201,0))</f>
        <v>CSOD US Equity</v>
      </c>
      <c r="B55" s="1" t="s">
        <v>180</v>
      </c>
      <c r="C55" s="36" t="s">
        <v>495</v>
      </c>
      <c r="D55" s="36">
        <f>INDEX('Combined Full Sample'!$F$4:$F$201,MATCH(A55,'Combined Full Sample'!$B$4:$B$201,0))</f>
        <v>2710.8598999999999</v>
      </c>
      <c r="E55" s="36">
        <f>INDEX('Combined Full Sample'!$H$4:$H$201,MATCH(A55,'Combined Full Sample'!$B$4:$B$201,0))</f>
        <v>519.38200000000006</v>
      </c>
      <c r="F55" s="36">
        <f t="shared" si="0"/>
        <v>5.2193951657931921</v>
      </c>
      <c r="G55" s="94">
        <v>2.540134236457936E-2</v>
      </c>
      <c r="H55" s="36">
        <f>INDEX('Combined Full Sample'!$M$4:$M$201,MATCH($A55,'Combined Full Sample'!$B$4:$B$201,0))</f>
        <v>372.4000010986328</v>
      </c>
      <c r="I55" s="94">
        <v>0.71700598229941115</v>
      </c>
      <c r="J55" s="94">
        <v>0.11932450489235281</v>
      </c>
      <c r="K55" s="94">
        <v>0.46260940887439295</v>
      </c>
      <c r="L55" s="36">
        <f>INDEX('Combined Full Sample'!$V$4:$V$201,MATCH($A55,'Combined Full Sample'!$B$4:$B$201,0))</f>
        <v>15.740000000000002</v>
      </c>
      <c r="M55" s="94">
        <v>3.0305247390167545E-2</v>
      </c>
      <c r="N55" s="109">
        <v>-7.793685572468817E-2</v>
      </c>
    </row>
    <row r="56" spans="1:14" x14ac:dyDescent="0.2">
      <c r="A56" t="str">
        <f>INDEX('Combined Full Sample'!$B$4:$B$201,MATCH(B56,'Combined Full Sample'!$C$4:$C$201,0))</f>
        <v>BOX US Equity</v>
      </c>
      <c r="B56" s="1" t="s">
        <v>186</v>
      </c>
      <c r="C56" s="36" t="s">
        <v>495</v>
      </c>
      <c r="D56" s="36">
        <f>INDEX('Combined Full Sample'!$F$4:$F$201,MATCH(A56,'Combined Full Sample'!$B$4:$B$201,0))</f>
        <v>2584.7898</v>
      </c>
      <c r="E56" s="36">
        <f>INDEX('Combined Full Sample'!$H$4:$H$201,MATCH(A56,'Combined Full Sample'!$B$4:$B$201,0))</f>
        <v>554.70800000000008</v>
      </c>
      <c r="F56" s="36">
        <f t="shared" si="0"/>
        <v>4.6597305248887695</v>
      </c>
      <c r="G56" s="94">
        <v>0.20546846268667451</v>
      </c>
      <c r="H56" s="36">
        <f>INDEX('Combined Full Sample'!$M$4:$M$201,MATCH($A56,'Combined Full Sample'!$B$4:$B$201,0))</f>
        <v>403.28800524902346</v>
      </c>
      <c r="I56" s="94">
        <v>0.72702756269789404</v>
      </c>
      <c r="J56" s="94">
        <v>0.24660001297980194</v>
      </c>
      <c r="K56" s="94">
        <v>0.54680841091168686</v>
      </c>
      <c r="L56" s="36">
        <f>INDEX('Combined Full Sample'!$V$4:$V$201,MATCH($A56,'Combined Full Sample'!$B$4:$B$201,0))</f>
        <v>-104.10600000000001</v>
      </c>
      <c r="M56" s="94">
        <v>-0.18767712021459937</v>
      </c>
      <c r="N56" s="109">
        <v>-0.27097319670889908</v>
      </c>
    </row>
    <row r="57" spans="1:14" x14ac:dyDescent="0.2">
      <c r="A57" t="str">
        <f>INDEX('Combined Full Sample'!$B$4:$B$201,MATCH(B57,'Combined Full Sample'!$C$4:$C$201,0))</f>
        <v>ELLI US Equity</v>
      </c>
      <c r="B57" s="1" t="s">
        <v>184</v>
      </c>
      <c r="C57" s="36" t="s">
        <v>495</v>
      </c>
      <c r="D57" s="36">
        <f>INDEX('Combined Full Sample'!$F$4:$F$201,MATCH(A57,'Combined Full Sample'!$B$4:$B$201,0))</f>
        <v>2538.9832999999999</v>
      </c>
      <c r="E57" s="36">
        <f>INDEX('Combined Full Sample'!$H$4:$H$201,MATCH(A57,'Combined Full Sample'!$B$4:$B$201,0))</f>
        <v>462.851</v>
      </c>
      <c r="F57" s="36">
        <f t="shared" si="0"/>
        <v>5.4855305487078994</v>
      </c>
      <c r="G57" s="94">
        <v>0.15533940728225715</v>
      </c>
      <c r="H57" s="36">
        <f>INDEX('Combined Full Sample'!$M$4:$M$201,MATCH($A57,'Combined Full Sample'!$B$4:$B$201,0))</f>
        <v>273.98900335693361</v>
      </c>
      <c r="I57" s="94">
        <v>0.59195940671389624</v>
      </c>
      <c r="J57" s="94">
        <v>0.14965075153775187</v>
      </c>
      <c r="K57" s="94">
        <v>0.14052470449453497</v>
      </c>
      <c r="L57" s="36">
        <f>INDEX('Combined Full Sample'!$V$4:$V$201,MATCH($A57,'Combined Full Sample'!$B$4:$B$201,0))</f>
        <v>85.867999999999995</v>
      </c>
      <c r="M57" s="94">
        <v>0.1855197460953957</v>
      </c>
      <c r="N57" s="109">
        <v>4.177908225325213E-2</v>
      </c>
    </row>
    <row r="58" spans="1:14" x14ac:dyDescent="0.2">
      <c r="A58" t="str">
        <f>INDEX('Combined Full Sample'!$B$4:$B$201,MATCH(B58,'Combined Full Sample'!$C$4:$C$201,0))</f>
        <v>QLYS US Equity</v>
      </c>
      <c r="B58" s="1" t="s">
        <v>174</v>
      </c>
      <c r="C58" s="36" t="s">
        <v>505</v>
      </c>
      <c r="D58" s="36">
        <f>INDEX('Combined Full Sample'!$F$4:$F$201,MATCH(A58,'Combined Full Sample'!$B$4:$B$201,0))</f>
        <v>2532.3746999999998</v>
      </c>
      <c r="E58" s="36">
        <f>INDEX('Combined Full Sample'!$H$4:$H$201,MATCH(A58,'Combined Full Sample'!$B$4:$B$201,0))</f>
        <v>255.43600000000001</v>
      </c>
      <c r="F58" s="36">
        <f t="shared" si="0"/>
        <v>9.9139302995662302</v>
      </c>
      <c r="G58" s="94">
        <v>0.18951518188509064</v>
      </c>
      <c r="H58" s="36">
        <f>INDEX('Combined Full Sample'!$M$4:$M$201,MATCH($A58,'Combined Full Sample'!$B$4:$B$201,0))</f>
        <v>196.15400054931641</v>
      </c>
      <c r="I58" s="94">
        <v>0.76791838483736197</v>
      </c>
      <c r="J58" s="94">
        <v>0.16761928623999747</v>
      </c>
      <c r="K58" s="94">
        <v>0.24998434050016441</v>
      </c>
      <c r="L58" s="36">
        <f>INDEX('Combined Full Sample'!$V$4:$V$201,MATCH($A58,'Combined Full Sample'!$B$4:$B$201,0))</f>
        <v>67.129000000000005</v>
      </c>
      <c r="M58" s="94">
        <v>0.2628016411155828</v>
      </c>
      <c r="N58" s="109">
        <v>0.166605485032055</v>
      </c>
    </row>
    <row r="59" spans="1:14" x14ac:dyDescent="0.2">
      <c r="A59" t="str">
        <f>INDEX('Combined Full Sample'!$B$4:$B$201,MATCH(B59,'Combined Full Sample'!$C$4:$C$201,0))</f>
        <v>AVLR US Equity</v>
      </c>
      <c r="B59" s="1" t="s">
        <v>212</v>
      </c>
      <c r="C59" s="36" t="s">
        <v>495</v>
      </c>
      <c r="D59" s="36">
        <f>INDEX('Combined Full Sample'!$F$4:$F$201,MATCH(A59,'Combined Full Sample'!$B$4:$B$201,0))</f>
        <v>2527.3155999999999</v>
      </c>
      <c r="E59" s="36">
        <f>INDEX('Combined Full Sample'!$H$4:$H$201,MATCH(A59,'Combined Full Sample'!$B$4:$B$201,0))</f>
        <v>213.15899999999999</v>
      </c>
      <c r="F59" s="36">
        <f t="shared" si="0"/>
        <v>11.85648084293884</v>
      </c>
      <c r="G59" s="94">
        <v>0.32675608348697449</v>
      </c>
      <c r="H59" s="36">
        <f>INDEX('Combined Full Sample'!$M$4:$M$201,MATCH($A59,'Combined Full Sample'!$B$4:$B$201,0))</f>
        <v>155.18199999999999</v>
      </c>
      <c r="I59" s="94">
        <v>0.72801054611815585</v>
      </c>
      <c r="J59" s="94">
        <v>0.19358319376615576</v>
      </c>
      <c r="K59" s="94">
        <v>0.62767230095843951</v>
      </c>
      <c r="L59" s="36">
        <f>INDEX('Combined Full Sample'!$V$4:$V$201,MATCH($A59,'Combined Full Sample'!$B$4:$B$201,0))</f>
        <v>-43.302999999999997</v>
      </c>
      <c r="M59" s="94">
        <v>-0.20314882317894153</v>
      </c>
      <c r="N59" s="109">
        <v>-0.25911901444461649</v>
      </c>
    </row>
    <row r="60" spans="1:14" x14ac:dyDescent="0.2">
      <c r="A60" t="str">
        <f>INDEX('Combined Full Sample'!$B$4:$B$201,MATCH(B60,'Combined Full Sample'!$C$4:$C$201,0))</f>
        <v>SMAR US Equity</v>
      </c>
      <c r="B60" s="1" t="s">
        <v>202</v>
      </c>
      <c r="C60" s="36" t="s">
        <v>495</v>
      </c>
      <c r="D60" s="36">
        <f>INDEX('Combined Full Sample'!$F$4:$F$201,MATCH(A60,'Combined Full Sample'!$B$4:$B$201,0))</f>
        <v>2499.6136000000001</v>
      </c>
      <c r="E60" s="36">
        <f>INDEX('Combined Full Sample'!$H$4:$H$201,MATCH(A60,'Combined Full Sample'!$B$4:$B$201,0))</f>
        <v>111.253</v>
      </c>
      <c r="F60" s="36">
        <f t="shared" si="0"/>
        <v>22.467830979838748</v>
      </c>
      <c r="G60" s="94">
        <v>0.76024916182035529</v>
      </c>
      <c r="H60" s="36">
        <f>INDEX('Combined Full Sample'!$M$4:$M$201,MATCH($A60,'Combined Full Sample'!$B$4:$B$201,0))</f>
        <v>89.570999999999998</v>
      </c>
      <c r="I60" s="94">
        <v>0.80511087341464949</v>
      </c>
      <c r="J60" s="94">
        <v>0.3378785291183159</v>
      </c>
      <c r="K60" s="94">
        <v>0.65548794189819592</v>
      </c>
      <c r="L60" s="36">
        <f>INDEX('Combined Full Sample'!$V$4:$V$201,MATCH($A60,'Combined Full Sample'!$B$4:$B$201,0))</f>
        <v>-44.902000000000001</v>
      </c>
      <c r="M60" s="94">
        <v>-0.40360259948046345</v>
      </c>
      <c r="N60" s="109">
        <v>-0.44139034453003517</v>
      </c>
    </row>
    <row r="61" spans="1:14" x14ac:dyDescent="0.2">
      <c r="A61" s="1" t="s">
        <v>561</v>
      </c>
      <c r="B61" s="1" t="s">
        <v>561</v>
      </c>
      <c r="C61" s="116" t="s">
        <v>615</v>
      </c>
      <c r="D61" s="36">
        <f>INDEX('Combined Full Sample'!$F$4:$F$201,MATCH(A61,'Combined Full Sample'!$B$4:$B$201,0))</f>
        <v>2404.9515999999999</v>
      </c>
      <c r="E61" s="36">
        <f>INDEX('Combined Full Sample'!$H$4:$H$201,MATCH(A61,'Combined Full Sample'!$B$4:$B$201,0))</f>
        <v>476.02700000000004</v>
      </c>
      <c r="F61" s="36">
        <f t="shared" si="0"/>
        <v>5.0521327571755377</v>
      </c>
      <c r="G61" s="117">
        <v>0.33553348864665233</v>
      </c>
      <c r="H61" s="36">
        <f>INDEX('Combined Full Sample'!$M$4:$M$201,MATCH($A61,'Combined Full Sample'!$B$4:$B$201,0))</f>
        <v>327.95800305175783</v>
      </c>
      <c r="I61" s="117">
        <v>0.68894832236776027</v>
      </c>
      <c r="J61" s="117">
        <v>5.7524048005680346E-2</v>
      </c>
      <c r="K61" s="117">
        <v>7.164089431901971E-2</v>
      </c>
      <c r="L61" s="36">
        <f>INDEX('Combined Full Sample'!$V$4:$V$201,MATCH($A61,'Combined Full Sample'!$B$4:$B$201,0))</f>
        <v>100.64099999999999</v>
      </c>
      <c r="M61" s="117">
        <v>0.21141868003285524</v>
      </c>
      <c r="N61" s="115">
        <v>1.5162871570295377E-2</v>
      </c>
    </row>
    <row r="62" spans="1:14" x14ac:dyDescent="0.2">
      <c r="A62" t="str">
        <f>INDEX('Combined Full Sample'!$B$4:$B$201,MATCH(B62,'Combined Full Sample'!$C$4:$C$201,0))</f>
        <v>DSG CN Equity</v>
      </c>
      <c r="B62" s="1" t="s">
        <v>206</v>
      </c>
      <c r="C62" s="36" t="s">
        <v>495</v>
      </c>
      <c r="D62" s="36">
        <f>INDEX('Combined Full Sample'!$F$4:$F$201,MATCH(A62,'Combined Full Sample'!$B$4:$B$201,0))</f>
        <v>2399.3838999999998</v>
      </c>
      <c r="E62" s="36">
        <f>INDEX('Combined Full Sample'!$H$4:$H$201,MATCH(A62,'Combined Full Sample'!$B$4:$B$201,0))</f>
        <v>259.76499999999999</v>
      </c>
      <c r="F62" s="36">
        <f t="shared" si="0"/>
        <v>9.2367482147325468</v>
      </c>
      <c r="G62" s="94">
        <v>0.11651685176986892</v>
      </c>
      <c r="H62" s="36">
        <f>INDEX('Combined Full Sample'!$M$4:$M$201,MATCH($A62,'Combined Full Sample'!$B$4:$B$201,0))</f>
        <v>189.24499960327148</v>
      </c>
      <c r="I62" s="94">
        <v>0.72852385657525642</v>
      </c>
      <c r="J62" s="94">
        <v>0.16093007141069812</v>
      </c>
      <c r="K62" s="94">
        <v>0.12753065270532982</v>
      </c>
      <c r="L62" s="36">
        <f>INDEX('Combined Full Sample'!$V$4:$V$201,MATCH($A62,'Combined Full Sample'!$B$4:$B$201,0))</f>
        <v>83.233999999999995</v>
      </c>
      <c r="M62" s="94">
        <v>0.3204203799588089</v>
      </c>
      <c r="N62" s="109">
        <v>0.12069220256770544</v>
      </c>
    </row>
    <row r="63" spans="1:14" x14ac:dyDescent="0.2">
      <c r="A63" t="str">
        <f>INDEX('Combined Full Sample'!$B$4:$B$201,MATCH(B63,'Combined Full Sample'!$C$4:$C$201,0))</f>
        <v>AYX US Equity</v>
      </c>
      <c r="B63" s="1" t="s">
        <v>190</v>
      </c>
      <c r="C63" s="36" t="s">
        <v>495</v>
      </c>
      <c r="D63" s="36">
        <f>INDEX('Combined Full Sample'!$F$4:$F$201,MATCH(A63,'Combined Full Sample'!$B$4:$B$201,0))</f>
        <v>2363.1176</v>
      </c>
      <c r="E63" s="36">
        <f>INDEX('Combined Full Sample'!$H$4:$H$201,MATCH(A63,'Combined Full Sample'!$B$4:$B$201,0))</f>
        <v>162.35999999999999</v>
      </c>
      <c r="F63" s="36">
        <f t="shared" si="0"/>
        <v>14.554801675289482</v>
      </c>
      <c r="G63" s="94">
        <v>0.3814239960581427</v>
      </c>
      <c r="H63" s="36">
        <f>INDEX('Combined Full Sample'!$M$4:$M$201,MATCH($A63,'Combined Full Sample'!$B$4:$B$201,0))</f>
        <v>140.40400271606444</v>
      </c>
      <c r="I63" s="94">
        <v>0.86476966442513215</v>
      </c>
      <c r="J63" s="94">
        <v>0.1807218526730722</v>
      </c>
      <c r="K63" s="94">
        <v>0.40909090909090912</v>
      </c>
      <c r="L63" s="36">
        <f>INDEX('Combined Full Sample'!$V$4:$V$201,MATCH($A63,'Combined Full Sample'!$B$4:$B$201,0))</f>
        <v>-13.546000000000001</v>
      </c>
      <c r="M63" s="94">
        <v>-8.3431879773343209E-2</v>
      </c>
      <c r="N63" s="109">
        <v>-0.12112952697708795</v>
      </c>
    </row>
    <row r="64" spans="1:14" x14ac:dyDescent="0.2">
      <c r="A64" t="str">
        <f>INDEX('Combined Full Sample'!$B$4:$B$201,MATCH(B64,'Combined Full Sample'!$C$4:$C$201,0))</f>
        <v>ALTR US Equity</v>
      </c>
      <c r="B64" s="1" t="s">
        <v>198</v>
      </c>
      <c r="C64" s="36" t="s">
        <v>495</v>
      </c>
      <c r="D64" s="36">
        <f>INDEX('Combined Full Sample'!$F$4:$F$201,MATCH(A64,'Combined Full Sample'!$B$4:$B$201,0))</f>
        <v>2344.0949000000001</v>
      </c>
      <c r="E64" s="36">
        <f>INDEX('Combined Full Sample'!$H$4:$H$201,MATCH(A64,'Combined Full Sample'!$B$4:$B$201,0))</f>
        <v>362.10199999999998</v>
      </c>
      <c r="F64" s="36">
        <f t="shared" si="0"/>
        <v>6.473576229902072</v>
      </c>
      <c r="G64" s="94">
        <v>0.11455611954642619</v>
      </c>
      <c r="H64" s="36">
        <f>INDEX('Combined Full Sample'!$M$4:$M$201,MATCH($A64,'Combined Full Sample'!$B$4:$B$201,0))</f>
        <v>250.68500076293947</v>
      </c>
      <c r="I64" s="94">
        <v>0.69230493276187233</v>
      </c>
      <c r="J64" s="94">
        <v>0.25747993659245183</v>
      </c>
      <c r="K64" s="94">
        <v>0.22081623409978404</v>
      </c>
      <c r="L64" s="36">
        <f>INDEX('Combined Full Sample'!$V$4:$V$201,MATCH($A64,'Combined Full Sample'!$B$4:$B$201,0))</f>
        <v>-3.4740000000000002</v>
      </c>
      <c r="M64" s="94">
        <v>-9.5939818062313938E-3</v>
      </c>
      <c r="N64" s="109">
        <v>-0.23347012720172772</v>
      </c>
    </row>
    <row r="65" spans="1:14" x14ac:dyDescent="0.2">
      <c r="A65" t="str">
        <f>INDEX('Combined Full Sample'!$B$4:$B$201,MATCH(B65,'Combined Full Sample'!$C$4:$C$201,0))</f>
        <v>EBIX US Equity</v>
      </c>
      <c r="B65" s="1" t="s">
        <v>248</v>
      </c>
      <c r="C65" s="36" t="s">
        <v>495</v>
      </c>
      <c r="D65" s="36">
        <f>INDEX('Combined Full Sample'!$F$4:$F$201,MATCH(A65,'Combined Full Sample'!$B$4:$B$201,0))</f>
        <v>2277.1129999999998</v>
      </c>
      <c r="E65" s="36">
        <f>INDEX('Combined Full Sample'!$H$4:$H$201,MATCH(A65,'Combined Full Sample'!$B$4:$B$201,0))</f>
        <v>430.33699999999999</v>
      </c>
      <c r="F65" s="36">
        <f t="shared" si="0"/>
        <v>5.291464596351231</v>
      </c>
      <c r="G65" s="94">
        <v>0.27187065021134593</v>
      </c>
      <c r="H65" s="36">
        <f>INDEX('Combined Full Sample'!$M$4:$M$201,MATCH($A65,'Combined Full Sample'!$B$4:$B$201,0))</f>
        <v>273.81199511718751</v>
      </c>
      <c r="I65" s="94">
        <v>0.63627342087059102</v>
      </c>
      <c r="J65" s="94">
        <v>7.8668578346737558E-2</v>
      </c>
      <c r="K65" s="94">
        <v>3.7884262798690331E-2</v>
      </c>
      <c r="L65" s="36">
        <f>INDEX('Combined Full Sample'!$V$4:$V$201,MATCH($A65,'Combined Full Sample'!$B$4:$B$201,0))</f>
        <v>145.13300000000001</v>
      </c>
      <c r="M65" s="94">
        <v>0.33725429140417862</v>
      </c>
      <c r="N65" s="109">
        <v>0.24665552810936545</v>
      </c>
    </row>
    <row r="66" spans="1:14" x14ac:dyDescent="0.2">
      <c r="A66" t="str">
        <f>INDEX('Combined Full Sample'!$B$4:$B$201,MATCH(B66,'Combined Full Sample'!$C$4:$C$201,0))</f>
        <v>CVLT US Equity</v>
      </c>
      <c r="B66" s="1" t="s">
        <v>192</v>
      </c>
      <c r="C66" s="36" t="s">
        <v>505</v>
      </c>
      <c r="D66" s="36">
        <f>INDEX('Combined Full Sample'!$F$4:$F$201,MATCH(A66,'Combined Full Sample'!$B$4:$B$201,0))</f>
        <v>2249.4695999999999</v>
      </c>
      <c r="E66" s="36">
        <f>INDEX('Combined Full Sample'!$H$4:$H$201,MATCH(A66,'Combined Full Sample'!$B$4:$B$201,0))</f>
        <v>709.59799999999996</v>
      </c>
      <c r="F66" s="36">
        <f t="shared" si="0"/>
        <v>3.1700619223842232</v>
      </c>
      <c r="G66" s="94">
        <v>7.2713000882189682E-2</v>
      </c>
      <c r="H66" s="36">
        <f>INDEX('Combined Full Sample'!$M$4:$M$201,MATCH($A66,'Combined Full Sample'!$B$4:$B$201,0))</f>
        <v>605.50099267578128</v>
      </c>
      <c r="I66" s="94">
        <v>0.85330143641298495</v>
      </c>
      <c r="J66" s="94">
        <v>0.13270048675447227</v>
      </c>
      <c r="K66" s="94">
        <v>0.57881645664164783</v>
      </c>
      <c r="L66" s="36">
        <f>INDEX('Combined Full Sample'!$V$4:$V$201,MATCH($A66,'Combined Full Sample'!$B$4:$B$201,0))</f>
        <v>20.122</v>
      </c>
      <c r="M66" s="94">
        <v>2.8356900667701995E-2</v>
      </c>
      <c r="N66" s="109">
        <v>-1.0834570505356555E-2</v>
      </c>
    </row>
    <row r="67" spans="1:14" x14ac:dyDescent="0.2">
      <c r="A67" t="str">
        <f>INDEX('Combined Full Sample'!$B$4:$B$201,MATCH(B67,'Combined Full Sample'!$C$4:$C$201,0))</f>
        <v>ZUO US Equity</v>
      </c>
      <c r="B67" s="1" t="s">
        <v>228</v>
      </c>
      <c r="C67" s="36" t="s">
        <v>505</v>
      </c>
      <c r="D67" s="36">
        <f>INDEX('Combined Full Sample'!$F$4:$F$201,MATCH(A67,'Combined Full Sample'!$B$4:$B$201,0))</f>
        <v>2202.7654000000002</v>
      </c>
      <c r="E67" s="36">
        <f>INDEX('Combined Full Sample'!$H$4:$H$201,MATCH(A67,'Combined Full Sample'!$B$4:$B$201,0))</f>
        <v>167.92599999999999</v>
      </c>
      <c r="F67" s="36">
        <f t="shared" ref="F67:F122" si="1">D67/E67</f>
        <v>13.117476745709421</v>
      </c>
      <c r="G67" s="94">
        <v>0.52388552100329933</v>
      </c>
      <c r="H67" s="36">
        <f>INDEX('Combined Full Sample'!$M$4:$M$201,MATCH($A67,'Combined Full Sample'!$B$4:$B$201,0))</f>
        <v>88.019999999999982</v>
      </c>
      <c r="I67" s="94">
        <v>0.52415945118683227</v>
      </c>
      <c r="J67" s="94">
        <v>0.23009539916391744</v>
      </c>
      <c r="K67" s="94">
        <v>0.43523337660636235</v>
      </c>
      <c r="L67" s="36">
        <f>INDEX('Combined Full Sample'!$V$4:$V$201,MATCH($A67,'Combined Full Sample'!$B$4:$B$201,0))</f>
        <v>-39.728000000000002</v>
      </c>
      <c r="M67" s="94">
        <v>-0.23658039850886703</v>
      </c>
      <c r="N67" s="109">
        <v>-0.28080821314150284</v>
      </c>
    </row>
    <row r="68" spans="1:14" x14ac:dyDescent="0.2">
      <c r="A68" t="str">
        <f>INDEX('Combined Full Sample'!$B$4:$B$201,MATCH(B68,'Combined Full Sample'!$C$4:$C$201,0))</f>
        <v>BL US Equity</v>
      </c>
      <c r="B68" s="1" t="s">
        <v>208</v>
      </c>
      <c r="C68" s="36" t="s">
        <v>495</v>
      </c>
      <c r="D68" s="36">
        <f>INDEX('Combined Full Sample'!$F$4:$F$201,MATCH(A68,'Combined Full Sample'!$B$4:$B$201,0))</f>
        <v>2165.1192999999998</v>
      </c>
      <c r="E68" s="36">
        <f>INDEX('Combined Full Sample'!$H$4:$H$201,MATCH(A68,'Combined Full Sample'!$B$4:$B$201,0))</f>
        <v>202.84200000000001</v>
      </c>
      <c r="F68" s="36">
        <f t="shared" si="1"/>
        <v>10.673920095443743</v>
      </c>
      <c r="G68" s="94">
        <v>0.21665138383569471</v>
      </c>
      <c r="H68" s="36">
        <f>INDEX('Combined Full Sample'!$M$4:$M$201,MATCH($A68,'Combined Full Sample'!$B$4:$B$201,0))</f>
        <v>157.49099987792968</v>
      </c>
      <c r="I68" s="94">
        <v>0.77642204217040689</v>
      </c>
      <c r="J68" s="94">
        <v>0.11769751826544797</v>
      </c>
      <c r="K68" s="94">
        <v>0.54118476449650466</v>
      </c>
      <c r="L68" s="36">
        <f>INDEX('Combined Full Sample'!$V$4:$V$201,MATCH($A68,'Combined Full Sample'!$B$4:$B$201,0))</f>
        <v>-13.472000000000001</v>
      </c>
      <c r="M68" s="94">
        <v>-6.6416225436546669E-2</v>
      </c>
      <c r="N68" s="109">
        <v>-0.16722539085440391</v>
      </c>
    </row>
    <row r="69" spans="1:14" x14ac:dyDescent="0.2">
      <c r="A69" t="str">
        <f>INDEX('Combined Full Sample'!$B$4:$B$201,MATCH(B69,'Combined Full Sample'!$C$4:$C$201,0))</f>
        <v>CYBR US Equity</v>
      </c>
      <c r="B69" s="1" t="s">
        <v>196</v>
      </c>
      <c r="C69" s="36" t="s">
        <v>505</v>
      </c>
      <c r="D69" s="36">
        <f>INDEX('Combined Full Sample'!$F$4:$F$201,MATCH(A69,'Combined Full Sample'!$B$4:$B$201,0))</f>
        <v>2121.9027000000001</v>
      </c>
      <c r="E69" s="36">
        <f>INDEX('Combined Full Sample'!$H$4:$H$201,MATCH(A69,'Combined Full Sample'!$B$4:$B$201,0))</f>
        <v>294.68199999999996</v>
      </c>
      <c r="F69" s="36">
        <f t="shared" si="1"/>
        <v>7.2006525678528055</v>
      </c>
      <c r="G69" s="94">
        <v>0.1851860649785193</v>
      </c>
      <c r="H69" s="36">
        <f>INDEX('Combined Full Sample'!$M$4:$M$201,MATCH($A69,'Combined Full Sample'!$B$4:$B$201,0))</f>
        <v>249.10499847412109</v>
      </c>
      <c r="I69" s="94">
        <v>0.84533496607909919</v>
      </c>
      <c r="J69" s="94">
        <v>0.14384658716854101</v>
      </c>
      <c r="K69" s="94">
        <v>0.43008734839589802</v>
      </c>
      <c r="L69" s="36">
        <f>INDEX('Combined Full Sample'!$V$4:$V$201,MATCH($A69,'Combined Full Sample'!$B$4:$B$201,0))</f>
        <v>33.942999999999998</v>
      </c>
      <c r="M69" s="94">
        <v>0.11518518267148996</v>
      </c>
      <c r="N69" s="109">
        <v>9.1813351439375343E-2</v>
      </c>
    </row>
    <row r="70" spans="1:14" x14ac:dyDescent="0.2">
      <c r="A70" t="str">
        <f>INDEX('Combined Full Sample'!$B$4:$B$201,MATCH(B70,'Combined Full Sample'!$C$4:$C$201,0))</f>
        <v>ALRM US Equity</v>
      </c>
      <c r="B70" s="1" t="s">
        <v>214</v>
      </c>
      <c r="C70" s="36" t="s">
        <v>495</v>
      </c>
      <c r="D70" s="36">
        <f>INDEX('Combined Full Sample'!$F$4:$F$201,MATCH(A70,'Combined Full Sample'!$B$4:$B$201,0))</f>
        <v>2086.6887999999999</v>
      </c>
      <c r="E70" s="36">
        <f>INDEX('Combined Full Sample'!$H$4:$H$201,MATCH(A70,'Combined Full Sample'!$B$4:$B$201,0))</f>
        <v>375.99900000000002</v>
      </c>
      <c r="F70" s="36">
        <f t="shared" si="1"/>
        <v>5.5497190152101465</v>
      </c>
      <c r="G70" s="94">
        <v>9.2588012202160064E-2</v>
      </c>
      <c r="H70" s="36">
        <f>INDEX('Combined Full Sample'!$M$4:$M$201,MATCH($A70,'Combined Full Sample'!$B$4:$B$201,0))</f>
        <v>251.41600036621094</v>
      </c>
      <c r="I70" s="94">
        <v>0.66866135379671465</v>
      </c>
      <c r="J70" s="94">
        <v>0.19349785504748682</v>
      </c>
      <c r="K70" s="94">
        <v>0.11566520123723734</v>
      </c>
      <c r="L70" s="36">
        <f>INDEX('Combined Full Sample'!$V$4:$V$201,MATCH($A70,'Combined Full Sample'!$B$4:$B$201,0))</f>
        <v>78.801000000000002</v>
      </c>
      <c r="M70" s="94">
        <v>0.2095776850470347</v>
      </c>
      <c r="N70" s="109">
        <v>0.14413653216825575</v>
      </c>
    </row>
    <row r="71" spans="1:14" x14ac:dyDescent="0.2">
      <c r="A71" t="str">
        <f>INDEX('Combined Full Sample'!$B$4:$B$201,MATCH(B71,'Combined Full Sample'!$C$4:$C$201,0))</f>
        <v>FIVN US Equity</v>
      </c>
      <c r="B71" s="1" t="s">
        <v>218</v>
      </c>
      <c r="C71" s="36" t="s">
        <v>495</v>
      </c>
      <c r="D71" s="36">
        <f>INDEX('Combined Full Sample'!$F$4:$F$201,MATCH(A71,'Combined Full Sample'!$B$4:$B$201,0))</f>
        <v>2066.1927000000001</v>
      </c>
      <c r="E71" s="36">
        <f>INDEX('Combined Full Sample'!$H$4:$H$201,MATCH(A71,'Combined Full Sample'!$B$4:$B$201,0))</f>
        <v>225.50900000000001</v>
      </c>
      <c r="F71" s="36">
        <f t="shared" si="1"/>
        <v>9.1623513917404615</v>
      </c>
      <c r="G71" s="94">
        <v>0.18003272596659103</v>
      </c>
      <c r="H71" s="36">
        <f>INDEX('Combined Full Sample'!$M$4:$M$201,MATCH($A71,'Combined Full Sample'!$B$4:$B$201,0))</f>
        <v>133.13299966430662</v>
      </c>
      <c r="I71" s="94">
        <v>0.59036668010725346</v>
      </c>
      <c r="J71" s="94">
        <v>0.12026127560319098</v>
      </c>
      <c r="K71" s="94">
        <v>0.29519886124278849</v>
      </c>
      <c r="L71" s="36">
        <f>INDEX('Combined Full Sample'!$V$4:$V$201,MATCH($A71,'Combined Full Sample'!$B$4:$B$201,0))</f>
        <v>10.643000000000001</v>
      </c>
      <c r="M71" s="94">
        <v>4.7195455613744906E-2</v>
      </c>
      <c r="N71" s="109">
        <v>-1.0447476597386358E-2</v>
      </c>
    </row>
    <row r="72" spans="1:14" x14ac:dyDescent="0.2">
      <c r="A72" t="str">
        <f>INDEX('Combined Full Sample'!$B$4:$B$201,MATCH(B72,'Combined Full Sample'!$C$4:$C$201,0))</f>
        <v>QTWO US Equity</v>
      </c>
      <c r="B72" s="1" t="s">
        <v>220</v>
      </c>
      <c r="C72" s="36" t="s">
        <v>495</v>
      </c>
      <c r="D72" s="36">
        <f>INDEX('Combined Full Sample'!$F$4:$F$201,MATCH(A72,'Combined Full Sample'!$B$4:$B$201,0))</f>
        <v>2059.2656000000002</v>
      </c>
      <c r="E72" s="36">
        <f>INDEX('Combined Full Sample'!$H$4:$H$201,MATCH(A72,'Combined Full Sample'!$B$4:$B$201,0))</f>
        <v>215.20100000000002</v>
      </c>
      <c r="F72" s="36">
        <f t="shared" si="1"/>
        <v>9.5690336011449766</v>
      </c>
      <c r="G72" s="94">
        <v>0.2349013248079701</v>
      </c>
      <c r="H72" s="36">
        <f>INDEX('Combined Full Sample'!$M$4:$M$201,MATCH($A72,'Combined Full Sample'!$B$4:$B$201,0))</f>
        <v>106.53599938964844</v>
      </c>
      <c r="I72" s="94">
        <v>0.49505345881129004</v>
      </c>
      <c r="J72" s="94">
        <v>0.18744336689885269</v>
      </c>
      <c r="K72" s="94">
        <v>0.19130951993717502</v>
      </c>
      <c r="L72" s="36">
        <f>INDEX('Combined Full Sample'!$V$4:$V$201,MATCH($A72,'Combined Full Sample'!$B$4:$B$201,0))</f>
        <v>-7.5960000000000001</v>
      </c>
      <c r="M72" s="94">
        <v>-3.5297233748913803E-2</v>
      </c>
      <c r="N72" s="109">
        <v>-0.11313237392019553</v>
      </c>
    </row>
    <row r="73" spans="1:14" x14ac:dyDescent="0.2">
      <c r="A73" t="str">
        <f>INDEX('Combined Full Sample'!$B$4:$B$201,MATCH(B73,'Combined Full Sample'!$C$4:$C$201,0))</f>
        <v>APPF US Equity</v>
      </c>
      <c r="B73" s="1" t="s">
        <v>226</v>
      </c>
      <c r="C73" s="36" t="s">
        <v>495</v>
      </c>
      <c r="D73" s="36">
        <f>INDEX('Combined Full Sample'!$F$4:$F$201,MATCH(A73,'Combined Full Sample'!$B$4:$B$201,0))</f>
        <v>2014.3187</v>
      </c>
      <c r="E73" s="36">
        <f>INDEX('Combined Full Sample'!$H$4:$H$201,MATCH(A73,'Combined Full Sample'!$B$4:$B$201,0))</f>
        <v>165.38</v>
      </c>
      <c r="F73" s="36">
        <f t="shared" si="1"/>
        <v>12.179941347200387</v>
      </c>
      <c r="G73" s="94">
        <v>0.24470915467408383</v>
      </c>
      <c r="H73" s="36">
        <f>INDEX('Combined Full Sample'!$M$4:$M$201,MATCH($A73,'Combined Full Sample'!$B$4:$B$201,0))</f>
        <v>102.44899972534179</v>
      </c>
      <c r="I73" s="94">
        <v>0.6194763558189732</v>
      </c>
      <c r="J73" s="94">
        <v>0.10024186721489901</v>
      </c>
      <c r="K73" s="94">
        <v>0.17359414681339944</v>
      </c>
      <c r="L73" s="36">
        <f>INDEX('Combined Full Sample'!$V$4:$V$201,MATCH($A73,'Combined Full Sample'!$B$4:$B$201,0))</f>
        <v>31.149000000000001</v>
      </c>
      <c r="M73" s="94">
        <v>0.18834804692223969</v>
      </c>
      <c r="N73" s="109">
        <v>0.1092716168823316</v>
      </c>
    </row>
    <row r="74" spans="1:14" x14ac:dyDescent="0.2">
      <c r="A74" t="str">
        <f>INDEX('Combined Full Sample'!$B$4:$B$201,MATCH(B74,'Combined Full Sample'!$C$4:$C$201,0))</f>
        <v>MIME US Equity</v>
      </c>
      <c r="B74" s="1" t="s">
        <v>224</v>
      </c>
      <c r="C74" s="36" t="s">
        <v>495</v>
      </c>
      <c r="D74" s="36">
        <f>INDEX('Combined Full Sample'!$F$4:$F$201,MATCH(A74,'Combined Full Sample'!$B$4:$B$201,0))</f>
        <v>1905.4384</v>
      </c>
      <c r="E74" s="36">
        <f>INDEX('Combined Full Sample'!$H$4:$H$201,MATCH(A74,'Combined Full Sample'!$B$4:$B$201,0))</f>
        <v>282.14300000000003</v>
      </c>
      <c r="F74" s="36">
        <f t="shared" si="1"/>
        <v>6.7534491374941066</v>
      </c>
      <c r="G74" s="94">
        <v>0.23761000627341433</v>
      </c>
      <c r="H74" s="36">
        <f>INDEX('Combined Full Sample'!$M$4:$M$201,MATCH($A74,'Combined Full Sample'!$B$4:$B$201,0))</f>
        <v>206.71999600219726</v>
      </c>
      <c r="I74" s="94">
        <v>0.73267809586697963</v>
      </c>
      <c r="J74" s="94">
        <v>0.13600550075670845</v>
      </c>
      <c r="K74" s="94">
        <v>0.42973244064180216</v>
      </c>
      <c r="L74" s="36">
        <f>INDEX('Combined Full Sample'!$V$4:$V$201,MATCH($A74,'Combined Full Sample'!$B$4:$B$201,0))</f>
        <v>17.619</v>
      </c>
      <c r="M74" s="94">
        <v>6.2447056988831899E-2</v>
      </c>
      <c r="N74" s="109">
        <v>-3.9696454737572787E-2</v>
      </c>
    </row>
    <row r="75" spans="1:14" x14ac:dyDescent="0.2">
      <c r="A75" t="str">
        <f>INDEX('Combined Full Sample'!$B$4:$B$201,MATCH(B75,'Combined Full Sample'!$C$4:$C$201,0))</f>
        <v>YEXT US Equity</v>
      </c>
      <c r="B75" s="1" t="s">
        <v>244</v>
      </c>
      <c r="C75" s="36" t="s">
        <v>495</v>
      </c>
      <c r="D75" s="36">
        <f>INDEX('Combined Full Sample'!$F$4:$F$201,MATCH(A75,'Combined Full Sample'!$B$4:$B$201,0))</f>
        <v>1797.1029000000001</v>
      </c>
      <c r="E75" s="36">
        <f>INDEX('Combined Full Sample'!$H$4:$H$201,MATCH(A75,'Combined Full Sample'!$B$4:$B$201,0))</f>
        <v>198.54300000000001</v>
      </c>
      <c r="F75" s="36">
        <f t="shared" si="1"/>
        <v>9.0514543449026164</v>
      </c>
      <c r="G75" s="94">
        <v>0.25507824501493381</v>
      </c>
      <c r="H75" s="36">
        <f>INDEX('Combined Full Sample'!$M$4:$M$201,MATCH($A75,'Combined Full Sample'!$B$4:$B$201,0))</f>
        <v>147.79099822998046</v>
      </c>
      <c r="I75" s="94">
        <v>0.74437778330125193</v>
      </c>
      <c r="J75" s="94">
        <v>0.12937751519821902</v>
      </c>
      <c r="K75" s="94">
        <v>0.63955918868960371</v>
      </c>
      <c r="L75" s="36">
        <f>INDEX('Combined Full Sample'!$V$4:$V$201,MATCH($A75,'Combined Full Sample'!$B$4:$B$201,0))</f>
        <v>-68.009</v>
      </c>
      <c r="M75" s="94">
        <v>-0.34254040686400428</v>
      </c>
      <c r="N75" s="109">
        <v>-0.36914925230302753</v>
      </c>
    </row>
    <row r="76" spans="1:14" x14ac:dyDescent="0.2">
      <c r="A76" t="s">
        <v>245</v>
      </c>
      <c r="B76" s="1" t="s">
        <v>246</v>
      </c>
      <c r="C76" s="36" t="s">
        <v>505</v>
      </c>
      <c r="D76" s="36">
        <f>INDEX('Combined Full Sample'!$F$4:$F$201,MATCH(A76,'Combined Full Sample'!$B$4:$B$201,0))</f>
        <v>1708.3059000000001</v>
      </c>
      <c r="E76" s="36">
        <f>INDEX('Combined Full Sample'!$H$4:$H$201,MATCH(A76,'Combined Full Sample'!$B$4:$B$201,0))</f>
        <v>176.48500000000001</v>
      </c>
      <c r="F76" s="36">
        <f t="shared" si="1"/>
        <v>9.679609598549451</v>
      </c>
      <c r="G76" s="94">
        <v>0.31555089667677128</v>
      </c>
      <c r="H76" s="36">
        <f>INDEX('Combined Full Sample'!$M$4:$M$201,MATCH($A76,'Combined Full Sample'!$B$4:$B$201,0))</f>
        <v>135.33699801635743</v>
      </c>
      <c r="I76" s="94">
        <v>0.76684702958527584</v>
      </c>
      <c r="J76" s="94">
        <v>0.15205258237243957</v>
      </c>
      <c r="K76" s="94">
        <v>0.49234779159701952</v>
      </c>
      <c r="L76" s="36">
        <f>INDEX('Combined Full Sample'!$V$4:$V$201,MATCH($A76,'Combined Full Sample'!$B$4:$B$201,0))</f>
        <v>-30.723999999999997</v>
      </c>
      <c r="M76" s="94">
        <v>-0.17408844944329543</v>
      </c>
      <c r="N76" s="109">
        <v>-0.19658894523613904</v>
      </c>
    </row>
    <row r="77" spans="1:14" x14ac:dyDescent="0.2">
      <c r="A77" t="str">
        <f>INDEX('Combined Full Sample'!$B$4:$B$201,MATCH(B77,'Combined Full Sample'!$C$4:$C$201,0))</f>
        <v>CLDR US Equity</v>
      </c>
      <c r="B77" s="1" t="s">
        <v>216</v>
      </c>
      <c r="C77" s="92" t="s">
        <v>495</v>
      </c>
      <c r="D77" s="36">
        <f>INDEX('Combined Full Sample'!$F$4:$F$201,MATCH(A77,'Combined Full Sample'!$B$4:$B$201,0))</f>
        <v>1642.0148999999999</v>
      </c>
      <c r="E77" s="36">
        <f>INDEX('Combined Full Sample'!$H$4:$H$201,MATCH(A77,'Combined Full Sample'!$B$4:$B$201,0))</f>
        <v>411.06400000000002</v>
      </c>
      <c r="F77" s="36">
        <f t="shared" si="1"/>
        <v>3.9945480509117797</v>
      </c>
      <c r="G77" s="109">
        <v>0.18481063775957018</v>
      </c>
      <c r="H77" s="36">
        <f>INDEX('Combined Full Sample'!$M$4:$M$201,MATCH($A77,'Combined Full Sample'!$B$4:$B$201,0))</f>
        <v>279.62800469970705</v>
      </c>
      <c r="I77" s="94">
        <v>0.68025418110004043</v>
      </c>
      <c r="J77" s="94">
        <v>0.52472364400677263</v>
      </c>
      <c r="K77" s="94">
        <v>0.72608401611427897</v>
      </c>
      <c r="L77" s="36">
        <f>INDEX('Combined Full Sample'!$V$4:$V$201,MATCH($A77,'Combined Full Sample'!$B$4:$B$201,0))</f>
        <v>-176.494</v>
      </c>
      <c r="M77" s="94">
        <v>-0.42935893194247121</v>
      </c>
      <c r="N77" s="109">
        <v>-0.44895429908724671</v>
      </c>
    </row>
    <row r="78" spans="1:14" x14ac:dyDescent="0.2">
      <c r="A78" t="str">
        <f>INDEX('Combined Full Sample'!$B$4:$B$201,MATCH(B78,'Combined Full Sample'!$C$4:$C$201,0))</f>
        <v>VRNS US Equity</v>
      </c>
      <c r="B78" s="1" t="s">
        <v>242</v>
      </c>
      <c r="C78" s="92" t="s">
        <v>505</v>
      </c>
      <c r="D78" s="36">
        <f>INDEX('Combined Full Sample'!$F$4:$F$201,MATCH(A78,'Combined Full Sample'!$B$4:$B$201,0))</f>
        <v>1637.1987999999999</v>
      </c>
      <c r="E78" s="36">
        <f>INDEX('Combined Full Sample'!$H$4:$H$201,MATCH(A78,'Combined Full Sample'!$B$4:$B$201,0))</f>
        <v>242.52799999999999</v>
      </c>
      <c r="F78" s="36">
        <f t="shared" si="1"/>
        <v>6.7505558121124158</v>
      </c>
      <c r="G78" s="109">
        <v>0.1762724303997889</v>
      </c>
      <c r="H78" s="36">
        <f>INDEX('Combined Full Sample'!$M$4:$M$201,MATCH($A78,'Combined Full Sample'!$B$4:$B$201,0))</f>
        <v>218.322998046875</v>
      </c>
      <c r="I78" s="94">
        <v>0.90019708259201003</v>
      </c>
      <c r="J78" s="94">
        <v>0.19531353080881383</v>
      </c>
      <c r="K78" s="94">
        <v>0.56033117825570655</v>
      </c>
      <c r="L78" s="36">
        <f>INDEX('Combined Full Sample'!$V$4:$V$201,MATCH($A78,'Combined Full Sample'!$B$4:$B$201,0))</f>
        <v>-20.379999999999995</v>
      </c>
      <c r="M78" s="94">
        <v>-8.4031534503232599E-2</v>
      </c>
      <c r="N78" s="109">
        <v>-0.10523436469191186</v>
      </c>
    </row>
    <row r="79" spans="1:14" x14ac:dyDescent="0.2">
      <c r="A79" t="str">
        <f>INDEX('Combined Full Sample'!$B$4:$B$201,MATCH(B79,'Combined Full Sample'!$C$4:$C$201,0))</f>
        <v>KXS CN Equity</v>
      </c>
      <c r="B79" s="1" t="s">
        <v>252</v>
      </c>
      <c r="C79" s="92" t="s">
        <v>495</v>
      </c>
      <c r="D79" s="36">
        <f>INDEX('Combined Full Sample'!$F$4:$F$201,MATCH(A79,'Combined Full Sample'!$B$4:$B$201,0))</f>
        <v>1563.4879000000001</v>
      </c>
      <c r="E79" s="36">
        <f>INDEX('Combined Full Sample'!$H$4:$H$201,MATCH(A79,'Combined Full Sample'!$B$4:$B$201,0))</f>
        <v>143.75199999999998</v>
      </c>
      <c r="F79" s="36">
        <f t="shared" si="1"/>
        <v>10.876286242974013</v>
      </c>
      <c r="G79" s="109">
        <v>0.18090878735600224</v>
      </c>
      <c r="H79" s="36">
        <f>INDEX('Combined Full Sample'!$M$4:$M$201,MATCH($A79,'Combined Full Sample'!$B$4:$B$201,0))</f>
        <v>101.70600183105469</v>
      </c>
      <c r="I79" s="94">
        <v>0.70751016911802767</v>
      </c>
      <c r="J79" s="94">
        <v>0.16480466358728924</v>
      </c>
      <c r="K79" s="94">
        <v>0.20368412265568483</v>
      </c>
      <c r="L79" s="36">
        <f>INDEX('Combined Full Sample'!$V$4:$V$201,MATCH($A79,'Combined Full Sample'!$B$4:$B$201,0))</f>
        <v>35.331999999999994</v>
      </c>
      <c r="M79" s="94">
        <v>0.2457844064778229</v>
      </c>
      <c r="N79" s="109">
        <v>0.14145890144137127</v>
      </c>
    </row>
    <row r="80" spans="1:14" x14ac:dyDescent="0.2">
      <c r="A80" t="str">
        <f>INDEX('Combined Full Sample'!$B$4:$B$201,MATCH(B80,'Combined Full Sample'!$C$4:$C$201,0))</f>
        <v>IMPV US Equity</v>
      </c>
      <c r="B80" s="1" t="s">
        <v>230</v>
      </c>
      <c r="C80" s="92" t="s">
        <v>505</v>
      </c>
      <c r="D80" s="36">
        <f>INDEX('Combined Full Sample'!$F$4:$F$201,MATCH(A80,'Combined Full Sample'!$B$4:$B$201,0))</f>
        <v>1544.9141</v>
      </c>
      <c r="E80" s="36">
        <f>INDEX('Combined Full Sample'!$H$4:$H$201,MATCH(A80,'Combined Full Sample'!$B$4:$B$201,0))</f>
        <v>344.017</v>
      </c>
      <c r="F80" s="36">
        <f t="shared" si="1"/>
        <v>4.4908074310281174</v>
      </c>
      <c r="G80" s="109">
        <v>7.4856765799364622E-2</v>
      </c>
      <c r="H80" s="36">
        <f>INDEX('Combined Full Sample'!$M$4:$M$201,MATCH($A80,'Combined Full Sample'!$B$4:$B$201,0))</f>
        <v>274.43599694824218</v>
      </c>
      <c r="I80" s="94">
        <v>0.79773963771628198</v>
      </c>
      <c r="J80" s="94">
        <v>0.1844443733885244</v>
      </c>
      <c r="K80" s="94">
        <v>0.44235604635817416</v>
      </c>
      <c r="L80" s="36">
        <f>INDEX('Combined Full Sample'!$V$4:$V$201,MATCH($A80,'Combined Full Sample'!$B$4:$B$201,0))</f>
        <v>7.0558987341769992</v>
      </c>
      <c r="M80" s="94">
        <v>2.0510319938192006E-2</v>
      </c>
      <c r="N80" s="109">
        <v>-6.636852248580738E-2</v>
      </c>
    </row>
    <row r="81" spans="1:14" x14ac:dyDescent="0.2">
      <c r="A81" s="1" t="s">
        <v>603</v>
      </c>
      <c r="B81" s="1" t="s">
        <v>603</v>
      </c>
      <c r="C81" s="118" t="s">
        <v>615</v>
      </c>
      <c r="D81" s="36">
        <f>INDEX('Combined Full Sample'!$F$4:$F$201,MATCH(A81,'Combined Full Sample'!$B$4:$B$201,0))</f>
        <v>1498.6233999999999</v>
      </c>
      <c r="E81" s="36">
        <f>INDEX('Combined Full Sample'!$H$4:$H$201,MATCH(A81,'Combined Full Sample'!$B$4:$B$201,0))</f>
        <v>169.74299999999999</v>
      </c>
      <c r="F81" s="36">
        <f t="shared" si="1"/>
        <v>8.8287788008931152</v>
      </c>
      <c r="G81" s="119">
        <v>0.2840470593780009</v>
      </c>
      <c r="H81" s="36">
        <f>INDEX('Combined Full Sample'!$M$4:$M$201,MATCH($A81,'Combined Full Sample'!$B$4:$B$201,0))</f>
        <v>52.637000358581545</v>
      </c>
      <c r="I81" s="117">
        <v>0.3100982094023409</v>
      </c>
      <c r="J81" s="117">
        <v>3.3156006433254982E-2</v>
      </c>
      <c r="K81" s="117">
        <v>3.2649358147316829E-2</v>
      </c>
      <c r="L81" s="36">
        <f>INDEX('Combined Full Sample'!$V$4:$V$201,MATCH($A81,'Combined Full Sample'!$B$4:$B$201,0))</f>
        <v>17.134</v>
      </c>
      <c r="M81" s="117">
        <v>0.10094083408446888</v>
      </c>
      <c r="N81" s="115">
        <v>5.2382229436047437E-2</v>
      </c>
    </row>
    <row r="82" spans="1:14" x14ac:dyDescent="0.2">
      <c r="A82" t="str">
        <f>INDEX('Combined Full Sample'!$B$4:$B$201,MATCH(B82,'Combined Full Sample'!$C$4:$C$201,0))</f>
        <v>EGHT US Equity</v>
      </c>
      <c r="B82" s="1" t="s">
        <v>254</v>
      </c>
      <c r="C82" s="92" t="s">
        <v>495</v>
      </c>
      <c r="D82" s="36">
        <f>INDEX('Combined Full Sample'!$F$4:$F$201,MATCH(A82,'Combined Full Sample'!$B$4:$B$201,0))</f>
        <v>1478.7066</v>
      </c>
      <c r="E82" s="36">
        <f>INDEX('Combined Full Sample'!$H$4:$H$201,MATCH(A82,'Combined Full Sample'!$B$4:$B$201,0))</f>
        <v>310.62700000000001</v>
      </c>
      <c r="F82" s="36">
        <f t="shared" si="1"/>
        <v>4.7603930115540498</v>
      </c>
      <c r="G82" s="109">
        <v>0.17939844250499792</v>
      </c>
      <c r="H82" s="36">
        <f>INDEX('Combined Full Sample'!$M$4:$M$201,MATCH($A82,'Combined Full Sample'!$B$4:$B$201,0))</f>
        <v>234.64100097656251</v>
      </c>
      <c r="I82" s="94">
        <v>0.75537864054497039</v>
      </c>
      <c r="J82" s="94">
        <v>0.11202181394405508</v>
      </c>
      <c r="K82" s="94">
        <v>0.5924919598103191</v>
      </c>
      <c r="L82" s="36">
        <f>INDEX('Combined Full Sample'!$V$4:$V$201,MATCH($A82,'Combined Full Sample'!$B$4:$B$201,0))</f>
        <v>-13.42</v>
      </c>
      <c r="M82" s="94">
        <v>-4.3202941148065041E-2</v>
      </c>
      <c r="N82" s="109">
        <v>0.13635747211584634</v>
      </c>
    </row>
    <row r="83" spans="1:14" x14ac:dyDescent="0.2">
      <c r="A83" t="str">
        <f>INDEX('Combined Full Sample'!$B$4:$B$201,MATCH(B83,'Combined Full Sample'!$C$4:$C$201,0))</f>
        <v>EVBG US Equity</v>
      </c>
      <c r="B83" s="1" t="s">
        <v>270</v>
      </c>
      <c r="C83" s="92" t="s">
        <v>495</v>
      </c>
      <c r="D83" s="36">
        <f>INDEX('Combined Full Sample'!$F$4:$F$201,MATCH(A83,'Combined Full Sample'!$B$4:$B$201,0))</f>
        <v>1455.3159000000001</v>
      </c>
      <c r="E83" s="36">
        <f>INDEX('Combined Full Sample'!$H$4:$H$201,MATCH(A83,'Combined Full Sample'!$B$4:$B$201,0))</f>
        <v>122.828</v>
      </c>
      <c r="F83" s="36">
        <f t="shared" si="1"/>
        <v>11.848405086788029</v>
      </c>
      <c r="G83" s="109">
        <v>0.32774285993421692</v>
      </c>
      <c r="H83" s="36">
        <f>INDEX('Combined Full Sample'!$M$4:$M$201,MATCH($A83,'Combined Full Sample'!$B$4:$B$201,0))</f>
        <v>85.026000061035163</v>
      </c>
      <c r="I83" s="94">
        <v>0.69223629840944378</v>
      </c>
      <c r="J83" s="94">
        <v>0.18107434786856416</v>
      </c>
      <c r="K83" s="94">
        <v>0.38263262448301688</v>
      </c>
      <c r="L83" s="36">
        <f>INDEX('Combined Full Sample'!$V$4:$V$201,MATCH($A83,'Combined Full Sample'!$B$4:$B$201,0))</f>
        <v>-24.664999999999999</v>
      </c>
      <c r="M83" s="94">
        <v>-0.20080926173185265</v>
      </c>
      <c r="N83" s="109">
        <v>-0.3190529846614778</v>
      </c>
    </row>
    <row r="84" spans="1:14" x14ac:dyDescent="0.2">
      <c r="A84" t="str">
        <f>INDEX('Combined Full Sample'!$B$4:$B$201,MATCH(B84,'Combined Full Sample'!$C$4:$C$201,0))</f>
        <v>MB US Equity</v>
      </c>
      <c r="B84" s="1" t="s">
        <v>258</v>
      </c>
      <c r="C84" s="92" t="s">
        <v>495</v>
      </c>
      <c r="D84" s="36">
        <f>INDEX('Combined Full Sample'!$F$4:$F$201,MATCH(A84,'Combined Full Sample'!$B$4:$B$201,0))</f>
        <v>1454.999</v>
      </c>
      <c r="E84" s="36">
        <f>INDEX('Combined Full Sample'!$H$4:$H$201,MATCH(A84,'Combined Full Sample'!$B$4:$B$201,0))</f>
        <v>211.739</v>
      </c>
      <c r="F84" s="36">
        <f t="shared" si="1"/>
        <v>6.8716627546177129</v>
      </c>
      <c r="G84" s="109">
        <v>0.31887370772507673</v>
      </c>
      <c r="H84" s="36">
        <f>INDEX('Combined Full Sample'!$M$4:$M$201,MATCH($A84,'Combined Full Sample'!$B$4:$B$201,0))</f>
        <v>149.78799795532225</v>
      </c>
      <c r="I84" s="94">
        <v>0.70741808526214944</v>
      </c>
      <c r="J84" s="94">
        <v>0.16912330746815651</v>
      </c>
      <c r="K84" s="94">
        <v>0.33921478801732324</v>
      </c>
      <c r="L84" s="36">
        <f>INDEX('Combined Full Sample'!$V$4:$V$201,MATCH($A84,'Combined Full Sample'!$B$4:$B$201,0))</f>
        <v>-11.435911392404998</v>
      </c>
      <c r="M84" s="94">
        <v>-5.4009471058260393E-2</v>
      </c>
      <c r="N84" s="109">
        <v>-0.10750678901855586</v>
      </c>
    </row>
    <row r="85" spans="1:14" x14ac:dyDescent="0.2">
      <c r="A85" t="str">
        <f>INDEX('Combined Full Sample'!$B$4:$B$201,MATCH(B85,'Combined Full Sample'!$C$4:$C$201,0))</f>
        <v>CBLK US Equity</v>
      </c>
      <c r="B85" s="1" t="s">
        <v>290</v>
      </c>
      <c r="C85" s="92" t="s">
        <v>505</v>
      </c>
      <c r="D85" s="36">
        <f>INDEX('Combined Full Sample'!$F$4:$F$201,MATCH(A85,'Combined Full Sample'!$B$4:$B$201,0))</f>
        <v>1444.5420999999999</v>
      </c>
      <c r="E85" s="36">
        <f>INDEX('Combined Full Sample'!$H$4:$H$201,MATCH(A85,'Combined Full Sample'!$B$4:$B$201,0))</f>
        <v>162.01400000000001</v>
      </c>
      <c r="F85" s="36">
        <f t="shared" si="1"/>
        <v>8.9161560112089067</v>
      </c>
      <c r="G85" s="109">
        <v>0.39882973076400785</v>
      </c>
      <c r="H85" s="36">
        <f>INDEX('Combined Full Sample'!$M$4:$M$201,MATCH($A85,'Combined Full Sample'!$B$4:$B$201,0))</f>
        <v>126.376</v>
      </c>
      <c r="I85" s="94">
        <v>0.78003135531497281</v>
      </c>
      <c r="J85" s="94">
        <v>0.3212500154307652</v>
      </c>
      <c r="K85" s="94">
        <v>0.66160949053785467</v>
      </c>
      <c r="L85" s="36">
        <f>INDEX('Combined Full Sample'!$V$4:$V$201,MATCH($A85,'Combined Full Sample'!$B$4:$B$201,0))</f>
        <v>-48.109000000000002</v>
      </c>
      <c r="M85" s="94">
        <v>-0.29694347402076365</v>
      </c>
      <c r="N85" s="109">
        <v>-0.34458133247744022</v>
      </c>
    </row>
    <row r="86" spans="1:14" x14ac:dyDescent="0.2">
      <c r="A86" t="str">
        <f>INDEX('Combined Full Sample'!$B$4:$B$201,MATCH(B86,'Combined Full Sample'!$C$4:$C$201,0))</f>
        <v>RPD US Equity</v>
      </c>
      <c r="B86" s="1" t="s">
        <v>264</v>
      </c>
      <c r="C86" s="92" t="s">
        <v>505</v>
      </c>
      <c r="D86" s="36">
        <f>INDEX('Combined Full Sample'!$F$4:$F$201,MATCH(A86,'Combined Full Sample'!$B$4:$B$201,0))</f>
        <v>1443.3649</v>
      </c>
      <c r="E86" s="36">
        <f>INDEX('Combined Full Sample'!$H$4:$H$201,MATCH(A86,'Combined Full Sample'!$B$4:$B$201,0))</f>
        <v>221.20800000000003</v>
      </c>
      <c r="F86" s="36">
        <f t="shared" si="1"/>
        <v>6.524921793063541</v>
      </c>
      <c r="G86" s="109">
        <v>0.17806318035514068</v>
      </c>
      <c r="H86" s="36">
        <f>INDEX('Combined Full Sample'!$M$4:$M$201,MATCH($A86,'Combined Full Sample'!$B$4:$B$201,0))</f>
        <v>155.65399899291992</v>
      </c>
      <c r="I86" s="94">
        <v>0.70365447448971064</v>
      </c>
      <c r="J86" s="94">
        <v>0.2302719612310585</v>
      </c>
      <c r="K86" s="94">
        <v>0.50447090521138471</v>
      </c>
      <c r="L86" s="36">
        <f>INDEX('Combined Full Sample'!$V$4:$V$201,MATCH($A86,'Combined Full Sample'!$B$4:$B$201,0))</f>
        <v>-47.295392405064</v>
      </c>
      <c r="M86" s="94">
        <v>-0.21380507217218181</v>
      </c>
      <c r="N86" s="109">
        <v>-0.24352193410726553</v>
      </c>
    </row>
    <row r="87" spans="1:14" x14ac:dyDescent="0.2">
      <c r="A87" t="str">
        <f>INDEX('Combined Full Sample'!$B$4:$B$201,MATCH(B87,'Combined Full Sample'!$C$4:$C$201,0))</f>
        <v>APPN US Equity</v>
      </c>
      <c r="B87" s="1" t="s">
        <v>266</v>
      </c>
      <c r="C87" s="92" t="s">
        <v>505</v>
      </c>
      <c r="D87" s="36">
        <f>INDEX('Combined Full Sample'!$F$4:$F$201,MATCH(A87,'Combined Full Sample'!$B$4:$B$201,0))</f>
        <v>1409.3098</v>
      </c>
      <c r="E87" s="36">
        <f>INDEX('Combined Full Sample'!$H$4:$H$201,MATCH(A87,'Combined Full Sample'!$B$4:$B$201,0))</f>
        <v>206.78900000000002</v>
      </c>
      <c r="F87" s="36">
        <f t="shared" si="1"/>
        <v>6.8152068050041343</v>
      </c>
      <c r="G87" s="109">
        <v>6.44086484290749E-2</v>
      </c>
      <c r="H87" s="36">
        <f>INDEX('Combined Full Sample'!$M$4:$M$201,MATCH($A87,'Combined Full Sample'!$B$4:$B$201,0))</f>
        <v>128.89599989318847</v>
      </c>
      <c r="I87" s="94">
        <v>0.62332135603532324</v>
      </c>
      <c r="J87" s="94">
        <v>0.16845673609331249</v>
      </c>
      <c r="K87" s="94">
        <v>0.3963750489629525</v>
      </c>
      <c r="L87" s="36">
        <f>INDEX('Combined Full Sample'!$V$4:$V$201,MATCH($A87,'Combined Full Sample'!$B$4:$B$201,0))</f>
        <v>-30.616</v>
      </c>
      <c r="M87" s="94">
        <v>-0.148054296892001</v>
      </c>
      <c r="N87" s="109">
        <v>-0.16283748168422885</v>
      </c>
    </row>
    <row r="88" spans="1:14" x14ac:dyDescent="0.2">
      <c r="A88" t="str">
        <f>INDEX('Combined Full Sample'!$B$4:$B$201,MATCH(B88,'Combined Full Sample'!$C$4:$C$201,0))</f>
        <v>PRGS US Equity</v>
      </c>
      <c r="B88" s="1" t="s">
        <v>278</v>
      </c>
      <c r="C88" s="92" t="s">
        <v>505</v>
      </c>
      <c r="D88" s="36">
        <f>INDEX('Combined Full Sample'!$F$4:$F$201,MATCH(A88,'Combined Full Sample'!$B$4:$B$201,0))</f>
        <v>1403.5246</v>
      </c>
      <c r="E88" s="36">
        <f>INDEX('Combined Full Sample'!$H$4:$H$201,MATCH(A88,'Combined Full Sample'!$B$4:$B$201,0))</f>
        <v>401.911</v>
      </c>
      <c r="F88" s="36">
        <f t="shared" si="1"/>
        <v>3.4921278591528968</v>
      </c>
      <c r="G88" s="109">
        <v>-1.4085207919166232E-2</v>
      </c>
      <c r="H88" s="36">
        <f>INDEX('Combined Full Sample'!$M$4:$M$201,MATCH($A88,'Combined Full Sample'!$B$4:$B$201,0))</f>
        <v>333.70999957275393</v>
      </c>
      <c r="I88" s="94">
        <v>0.83030820149922224</v>
      </c>
      <c r="J88" s="94">
        <v>0.19155484671979617</v>
      </c>
      <c r="K88" s="94">
        <v>0.23971725083413989</v>
      </c>
      <c r="L88" s="36">
        <f>INDEX('Combined Full Sample'!$V$4:$V$201,MATCH($A88,'Combined Full Sample'!$B$4:$B$201,0))</f>
        <v>142.37699999999998</v>
      </c>
      <c r="M88" s="94">
        <v>0.35425007028919331</v>
      </c>
      <c r="N88" s="109">
        <v>0.16390927344611117</v>
      </c>
    </row>
    <row r="89" spans="1:14" x14ac:dyDescent="0.2">
      <c r="A89" t="str">
        <f>INDEX('Combined Full Sample'!$B$4:$B$201,MATCH(B89,'Combined Full Sample'!$C$4:$C$201,0))</f>
        <v>HDP US Equity</v>
      </c>
      <c r="B89" s="1" t="s">
        <v>268</v>
      </c>
      <c r="C89" s="92" t="s">
        <v>495</v>
      </c>
      <c r="D89" s="36">
        <f>INDEX('Combined Full Sample'!$F$4:$F$201,MATCH(A89,'Combined Full Sample'!$B$4:$B$201,0))</f>
        <v>1375.7365</v>
      </c>
      <c r="E89" s="36">
        <f>INDEX('Combined Full Sample'!$H$4:$H$201,MATCH(A89,'Combined Full Sample'!$B$4:$B$201,0))</f>
        <v>309.411</v>
      </c>
      <c r="F89" s="36">
        <f t="shared" si="1"/>
        <v>4.4463076619771114</v>
      </c>
      <c r="G89" s="109">
        <v>0.21536079842022415</v>
      </c>
      <c r="H89" s="36">
        <f>INDEX('Combined Full Sample'!$M$4:$M$201,MATCH($A89,'Combined Full Sample'!$B$4:$B$201,0))</f>
        <v>220.4609998474121</v>
      </c>
      <c r="I89" s="94">
        <v>0.71251830040758768</v>
      </c>
      <c r="J89" s="94">
        <v>0.32673046530343136</v>
      </c>
      <c r="K89" s="94">
        <v>0.64699703630446226</v>
      </c>
      <c r="L89" s="36">
        <f>INDEX('Combined Full Sample'!$V$4:$V$201,MATCH($A89,'Combined Full Sample'!$B$4:$B$201,0))</f>
        <v>-163.124</v>
      </c>
      <c r="M89" s="94">
        <v>-0.52720814709237873</v>
      </c>
      <c r="N89" s="109">
        <v>-0.57156338979545007</v>
      </c>
    </row>
    <row r="90" spans="1:14" x14ac:dyDescent="0.2">
      <c r="A90" t="str">
        <f>INDEX('Combined Full Sample'!$B$4:$B$201,MATCH(B90,'Combined Full Sample'!$C$4:$C$201,0))</f>
        <v>WK US Equity</v>
      </c>
      <c r="B90" s="1" t="s">
        <v>280</v>
      </c>
      <c r="C90" s="92" t="s">
        <v>495</v>
      </c>
      <c r="D90" s="36">
        <f>INDEX('Combined Full Sample'!$F$4:$F$201,MATCH(A90,'Combined Full Sample'!$B$4:$B$201,0))</f>
        <v>1360.3652</v>
      </c>
      <c r="E90" s="36">
        <f>INDEX('Combined Full Sample'!$H$4:$H$201,MATCH(A90,'Combined Full Sample'!$B$4:$B$201,0))</f>
        <v>225.61</v>
      </c>
      <c r="F90" s="36">
        <f t="shared" si="1"/>
        <v>6.0297203138158766</v>
      </c>
      <c r="G90" s="109">
        <v>0.13434688178715493</v>
      </c>
      <c r="H90" s="36">
        <f>INDEX('Combined Full Sample'!$M$4:$M$201,MATCH($A90,'Combined Full Sample'!$B$4:$B$201,0))</f>
        <v>161.06200064086914</v>
      </c>
      <c r="I90" s="94">
        <v>0.71389566349394595</v>
      </c>
      <c r="J90" s="94">
        <v>0.30216745711626253</v>
      </c>
      <c r="K90" s="94">
        <v>0.37303754266211603</v>
      </c>
      <c r="L90" s="36">
        <f>INDEX('Combined Full Sample'!$V$4:$V$201,MATCH($A90,'Combined Full Sample'!$B$4:$B$201,0))</f>
        <v>-48.74664556962</v>
      </c>
      <c r="M90" s="94">
        <v>-0.21606597921023002</v>
      </c>
      <c r="N90" s="109">
        <v>-0.23881920127653916</v>
      </c>
    </row>
    <row r="91" spans="1:14" x14ac:dyDescent="0.2">
      <c r="A91" t="str">
        <f>INDEX('Combined Full Sample'!$B$4:$B$201,MATCH(B91,'Combined Full Sample'!$C$4:$C$201,0))</f>
        <v>SEND US Equity</v>
      </c>
      <c r="B91" s="1" t="s">
        <v>260</v>
      </c>
      <c r="C91" s="92" t="s">
        <v>495</v>
      </c>
      <c r="D91" s="36">
        <f>INDEX('Combined Full Sample'!$F$4:$F$201,MATCH(A91,'Combined Full Sample'!$B$4:$B$201,0))</f>
        <v>1346.6967</v>
      </c>
      <c r="E91" s="36">
        <f>INDEX('Combined Full Sample'!$H$4:$H$201,MATCH(A91,'Combined Full Sample'!$B$4:$B$201,0))</f>
        <v>128.28899999999999</v>
      </c>
      <c r="F91" s="36">
        <f t="shared" si="1"/>
        <v>10.497366882585414</v>
      </c>
      <c r="G91" s="109">
        <v>0.21729844335835513</v>
      </c>
      <c r="H91" s="36">
        <f>INDEX('Combined Full Sample'!$M$4:$M$201,MATCH($A91,'Combined Full Sample'!$B$4:$B$201,0))</f>
        <v>95.234000320434575</v>
      </c>
      <c r="I91" s="94">
        <v>0.74233956395664935</v>
      </c>
      <c r="J91" s="94">
        <v>0.23106423777564716</v>
      </c>
      <c r="K91" s="94">
        <v>0.21969927273577627</v>
      </c>
      <c r="L91" s="36">
        <f>INDEX('Combined Full Sample'!$V$4:$V$201,MATCH($A91,'Combined Full Sample'!$B$4:$B$201,0))</f>
        <v>4.5019999999999998</v>
      </c>
      <c r="M91" s="94">
        <v>3.5092642393346273E-2</v>
      </c>
      <c r="N91" s="109">
        <v>-3.6651622508554908E-2</v>
      </c>
    </row>
    <row r="92" spans="1:14" x14ac:dyDescent="0.2">
      <c r="A92" t="str">
        <f>INDEX('Combined Full Sample'!$B$4:$B$201,MATCH(B92,'Combined Full Sample'!$C$4:$C$201,0))</f>
        <v>SPSC US Equity</v>
      </c>
      <c r="B92" s="1" t="s">
        <v>272</v>
      </c>
      <c r="C92" s="92" t="s">
        <v>495</v>
      </c>
      <c r="D92" s="36">
        <f>INDEX('Combined Full Sample'!$F$4:$F$201,MATCH(A92,'Combined Full Sample'!$B$4:$B$201,0))</f>
        <v>1335.0657000000001</v>
      </c>
      <c r="E92" s="36">
        <f>INDEX('Combined Full Sample'!$H$4:$H$201,MATCH(A92,'Combined Full Sample'!$B$4:$B$201,0))</f>
        <v>234.53299999999999</v>
      </c>
      <c r="F92" s="36">
        <f t="shared" si="1"/>
        <v>5.6924428545236712</v>
      </c>
      <c r="G92" s="109">
        <v>8.8234917900679388E-2</v>
      </c>
      <c r="H92" s="36">
        <f>INDEX('Combined Full Sample'!$M$4:$M$201,MATCH($A92,'Combined Full Sample'!$B$4:$B$201,0))</f>
        <v>156.26900183105468</v>
      </c>
      <c r="I92" s="94">
        <v>0.666298567071818</v>
      </c>
      <c r="J92" s="94">
        <v>9.8847496940729029E-2</v>
      </c>
      <c r="K92" s="94">
        <v>0.31251465678603868</v>
      </c>
      <c r="L92" s="36">
        <f>INDEX('Combined Full Sample'!$V$4:$V$201,MATCH($A92,'Combined Full Sample'!$B$4:$B$201,0))</f>
        <v>24.942</v>
      </c>
      <c r="M92" s="94">
        <v>0.10634750760020978</v>
      </c>
      <c r="N92" s="109">
        <v>4.2834057467392654E-2</v>
      </c>
    </row>
    <row r="93" spans="1:14" x14ac:dyDescent="0.2">
      <c r="A93" s="1" t="s">
        <v>577</v>
      </c>
      <c r="B93" s="1" t="s">
        <v>577</v>
      </c>
      <c r="C93" s="118" t="s">
        <v>614</v>
      </c>
      <c r="D93" s="36">
        <f>INDEX('Combined Full Sample'!$F$4:$F$201,MATCH(A93,'Combined Full Sample'!$B$4:$B$201,0))</f>
        <v>1234.2756999999999</v>
      </c>
      <c r="E93" s="36">
        <f>INDEX('Combined Full Sample'!$H$4:$H$201,MATCH(A93,'Combined Full Sample'!$B$4:$B$201,0))</f>
        <v>265.089</v>
      </c>
      <c r="F93" s="36">
        <f t="shared" si="1"/>
        <v>4.6560804107299809</v>
      </c>
      <c r="G93" s="119">
        <v>0.24161319405935378</v>
      </c>
      <c r="H93" s="36">
        <f>INDEX('Combined Full Sample'!$M$4:$M$201,MATCH($A93,'Combined Full Sample'!$B$4:$B$201,0))</f>
        <v>189.59500091552735</v>
      </c>
      <c r="I93" s="117">
        <v>0.71521263015639036</v>
      </c>
      <c r="J93" s="117">
        <v>0.17413019778263147</v>
      </c>
      <c r="K93" s="117">
        <v>0.34298669503449786</v>
      </c>
      <c r="L93" s="36">
        <f>INDEX('Combined Full Sample'!$V$4:$V$201,MATCH($A93,'Combined Full Sample'!$B$4:$B$201,0))</f>
        <v>35.430999999999997</v>
      </c>
      <c r="M93" s="117">
        <v>0.1336569982156936</v>
      </c>
      <c r="N93" s="115">
        <v>-7.1294967909305918E-3</v>
      </c>
    </row>
    <row r="94" spans="1:14" x14ac:dyDescent="0.2">
      <c r="A94" t="str">
        <f>INDEX('Combined Full Sample'!$B$4:$B$201,MATCH(B94,'Combined Full Sample'!$C$4:$C$201,0))</f>
        <v>LPSN US Equity</v>
      </c>
      <c r="B94" s="1" t="s">
        <v>288</v>
      </c>
      <c r="C94" s="92" t="s">
        <v>495</v>
      </c>
      <c r="D94" s="36">
        <f>INDEX('Combined Full Sample'!$F$4:$F$201,MATCH(A94,'Combined Full Sample'!$B$4:$B$201,0))</f>
        <v>1214.4014</v>
      </c>
      <c r="E94" s="36">
        <f>INDEX('Combined Full Sample'!$H$4:$H$201,MATCH(A94,'Combined Full Sample'!$B$4:$B$201,0))</f>
        <v>233.78399999999999</v>
      </c>
      <c r="F94" s="36">
        <f t="shared" si="1"/>
        <v>5.194544536837423</v>
      </c>
      <c r="G94" s="109">
        <v>0.10723573897272698</v>
      </c>
      <c r="H94" s="36">
        <f>INDEX('Combined Full Sample'!$M$4:$M$201,MATCH($A94,'Combined Full Sample'!$B$4:$B$201,0))</f>
        <v>174.50399725341796</v>
      </c>
      <c r="I94" s="94">
        <v>0.74643259270702</v>
      </c>
      <c r="J94" s="94">
        <v>0.17124354104643602</v>
      </c>
      <c r="K94" s="94">
        <v>0.38884183690928381</v>
      </c>
      <c r="L94" s="36">
        <f>INDEX('Combined Full Sample'!$V$4:$V$201,MATCH($A94,'Combined Full Sample'!$B$4:$B$201,0))</f>
        <v>9.7840000000000007</v>
      </c>
      <c r="M94" s="94">
        <v>4.1850597132395723E-2</v>
      </c>
      <c r="N94" s="109">
        <v>-3.8488770243618048E-2</v>
      </c>
    </row>
    <row r="95" spans="1:14" x14ac:dyDescent="0.2">
      <c r="A95" t="str">
        <f>INDEX('Combined Full Sample'!$B$4:$B$201,MATCH(B95,'Combined Full Sample'!$C$4:$C$201,0))</f>
        <v>PRO US Equity</v>
      </c>
      <c r="B95" s="1" t="s">
        <v>304</v>
      </c>
      <c r="C95" s="92" t="s">
        <v>495</v>
      </c>
      <c r="D95" s="36">
        <f>INDEX('Combined Full Sample'!$F$4:$F$201,MATCH(A95,'Combined Full Sample'!$B$4:$B$201,0))</f>
        <v>1209.0925</v>
      </c>
      <c r="E95" s="36">
        <f>INDEX('Combined Full Sample'!$H$4:$H$201,MATCH(A95,'Combined Full Sample'!$B$4:$B$201,0))</f>
        <v>183.61700000000002</v>
      </c>
      <c r="F95" s="36">
        <f t="shared" si="1"/>
        <v>6.5848614235065375</v>
      </c>
      <c r="G95" s="109">
        <v>0.12118158993992911</v>
      </c>
      <c r="H95" s="36">
        <f>INDEX('Combined Full Sample'!$M$4:$M$201,MATCH($A95,'Combined Full Sample'!$B$4:$B$201,0))</f>
        <v>109.50099978637695</v>
      </c>
      <c r="I95" s="94">
        <v>0.59635545611995044</v>
      </c>
      <c r="J95" s="94">
        <v>0.30509702260683919</v>
      </c>
      <c r="K95" s="94">
        <v>0.37096782977611004</v>
      </c>
      <c r="L95" s="36">
        <f>INDEX('Combined Full Sample'!$V$4:$V$201,MATCH($A95,'Combined Full Sample'!$B$4:$B$201,0))</f>
        <v>-44.247999999999998</v>
      </c>
      <c r="M95" s="94">
        <v>-0.24097986569870977</v>
      </c>
      <c r="N95" s="109">
        <v>-0.3447641020578105</v>
      </c>
    </row>
    <row r="96" spans="1:14" x14ac:dyDescent="0.2">
      <c r="A96" t="str">
        <f>INDEX('Combined Full Sample'!$B$4:$B$201,MATCH(B96,'Combined Full Sample'!$C$4:$C$201,0))</f>
        <v>DOMO US Equity</v>
      </c>
      <c r="B96" s="2" t="s">
        <v>346</v>
      </c>
      <c r="C96" s="87" t="s">
        <v>495</v>
      </c>
      <c r="D96" s="36">
        <f>INDEX('Combined Full Sample'!$F$4:$F$201,MATCH(A96,'Combined Full Sample'!$B$4:$B$201,0))</f>
        <v>1157.5277000000001</v>
      </c>
      <c r="E96" s="36">
        <f>INDEX('Combined Full Sample'!$H$4:$H$201,MATCH(A96,'Combined Full Sample'!$B$4:$B$201,0))</f>
        <v>108.524</v>
      </c>
      <c r="F96" s="36">
        <f t="shared" si="1"/>
        <v>10.66609874313516</v>
      </c>
      <c r="G96" s="120">
        <v>0.36518189524897715</v>
      </c>
      <c r="H96" s="36">
        <f>INDEX('Combined Full Sample'!$M$4:$M$201,MATCH($A96,'Combined Full Sample'!$B$4:$B$201,0))</f>
        <v>63.605000000000004</v>
      </c>
      <c r="I96" s="94">
        <v>0.58609155578489558</v>
      </c>
      <c r="J96" s="94">
        <v>0.72114002432641622</v>
      </c>
      <c r="K96" s="94">
        <v>1.2144963326084552</v>
      </c>
      <c r="L96" s="36">
        <f>INDEX('Combined Full Sample'!$V$4:$V$201,MATCH($A96,'Combined Full Sample'!$B$4:$B$201,0))</f>
        <v>-158.636</v>
      </c>
      <c r="M96" s="94">
        <v>-1.4617596107773396</v>
      </c>
      <c r="N96" s="109">
        <v>-1.6269396631159929</v>
      </c>
    </row>
    <row r="97" spans="1:14" x14ac:dyDescent="0.2">
      <c r="A97" t="str">
        <f>INDEX('Combined Full Sample'!$B$4:$B$201,MATCH(B97,'Combined Full Sample'!$C$4:$C$201,0))</f>
        <v>SCWX US Equity</v>
      </c>
      <c r="B97" s="1" t="s">
        <v>294</v>
      </c>
      <c r="C97" s="92" t="s">
        <v>505</v>
      </c>
      <c r="D97" s="36">
        <f>INDEX('Combined Full Sample'!$F$4:$F$201,MATCH(A97,'Combined Full Sample'!$B$4:$B$201,0))</f>
        <v>1118.7239</v>
      </c>
      <c r="E97" s="36">
        <f>INDEX('Combined Full Sample'!$H$4:$H$201,MATCH(A97,'Combined Full Sample'!$B$4:$B$201,0))</f>
        <v>493.41899999999998</v>
      </c>
      <c r="F97" s="36">
        <f t="shared" si="1"/>
        <v>2.2672898692591894</v>
      </c>
      <c r="G97" s="109">
        <v>9.5959012522825571E-2</v>
      </c>
      <c r="H97" s="36">
        <f>INDEX('Combined Full Sample'!$M$4:$M$201,MATCH($A97,'Combined Full Sample'!$B$4:$B$201,0))</f>
        <v>254.20199630737304</v>
      </c>
      <c r="I97" s="94">
        <v>0.51518485568527572</v>
      </c>
      <c r="J97" s="94">
        <v>0.162466382526818</v>
      </c>
      <c r="K97" s="94">
        <v>0.3067190359511896</v>
      </c>
      <c r="L97" s="36">
        <f>INDEX('Combined Full Sample'!$V$4:$V$201,MATCH($A97,'Combined Full Sample'!$B$4:$B$201,0))</f>
        <v>-32.902000000000001</v>
      </c>
      <c r="M97" s="94">
        <v>-6.6681664062389165E-2</v>
      </c>
      <c r="N97" s="109">
        <v>-0.10494352130105246</v>
      </c>
    </row>
    <row r="98" spans="1:14" x14ac:dyDescent="0.2">
      <c r="A98" t="str">
        <f>INDEX('Combined Full Sample'!$B$4:$B$201,MATCH(B98,'Combined Full Sample'!$C$4:$C$201,0))</f>
        <v>BNFT US Equity</v>
      </c>
      <c r="B98" s="1" t="s">
        <v>308</v>
      </c>
      <c r="C98" s="92" t="s">
        <v>495</v>
      </c>
      <c r="D98" s="36">
        <f>INDEX('Combined Full Sample'!$F$4:$F$201,MATCH(A98,'Combined Full Sample'!$B$4:$B$201,0))</f>
        <v>1106.0070000000001</v>
      </c>
      <c r="E98" s="36">
        <f>INDEX('Combined Full Sample'!$H$4:$H$201,MATCH(A98,'Combined Full Sample'!$B$4:$B$201,0))</f>
        <v>252.16</v>
      </c>
      <c r="F98" s="36">
        <f t="shared" si="1"/>
        <v>4.3861318210659901</v>
      </c>
      <c r="G98" s="109">
        <v>6.989213197969546E-2</v>
      </c>
      <c r="H98" s="36">
        <f>INDEX('Combined Full Sample'!$M$4:$M$201,MATCH($A98,'Combined Full Sample'!$B$4:$B$201,0))</f>
        <v>126.30899749755859</v>
      </c>
      <c r="I98" s="94">
        <v>0.50090814362927738</v>
      </c>
      <c r="J98" s="94">
        <v>0.19649825507614213</v>
      </c>
      <c r="K98" s="94">
        <v>0.27474619289340102</v>
      </c>
      <c r="L98" s="36">
        <f>INDEX('Combined Full Sample'!$V$4:$V$201,MATCH($A98,'Combined Full Sample'!$B$4:$B$201,0))</f>
        <v>-11.269886075949</v>
      </c>
      <c r="M98" s="94">
        <v>-4.4693393384950028E-2</v>
      </c>
      <c r="N98" s="109">
        <v>-0.15946938451776649</v>
      </c>
    </row>
    <row r="99" spans="1:14" x14ac:dyDescent="0.2">
      <c r="A99" t="str">
        <f>INDEX('Combined Full Sample'!$B$4:$B$201,MATCH(B99,'Combined Full Sample'!$C$4:$C$201,0))</f>
        <v>APTI US Equity</v>
      </c>
      <c r="B99" s="1" t="s">
        <v>292</v>
      </c>
      <c r="C99" s="92" t="s">
        <v>495</v>
      </c>
      <c r="D99" s="36">
        <f>INDEX('Combined Full Sample'!$F$4:$F$201,MATCH(A99,'Combined Full Sample'!$B$4:$B$201,0))</f>
        <v>1016.1319</v>
      </c>
      <c r="E99" s="36">
        <f>INDEX('Combined Full Sample'!$H$4:$H$201,MATCH(A99,'Combined Full Sample'!$B$4:$B$201,0))</f>
        <v>212.47800000000001</v>
      </c>
      <c r="F99" s="36">
        <f t="shared" si="1"/>
        <v>4.7822922843776761</v>
      </c>
      <c r="G99" s="109">
        <v>0.17218253183859034</v>
      </c>
      <c r="H99" s="36">
        <f>INDEX('Combined Full Sample'!$M$4:$M$201,MATCH($A99,'Combined Full Sample'!$B$4:$B$201,0))</f>
        <v>147.23399932861327</v>
      </c>
      <c r="I99" s="94">
        <v>0.69293761861751924</v>
      </c>
      <c r="J99" s="94">
        <v>0.19084328730503861</v>
      </c>
      <c r="K99" s="94">
        <v>0.41392050000470637</v>
      </c>
      <c r="L99" s="36">
        <f>INDEX('Combined Full Sample'!$V$4:$V$201,MATCH($A99,'Combined Full Sample'!$B$4:$B$201,0))</f>
        <v>-14.339075949367</v>
      </c>
      <c r="M99" s="94">
        <v>-6.748499114904602E-2</v>
      </c>
      <c r="N99" s="109">
        <v>-0.10987946987452818</v>
      </c>
    </row>
    <row r="100" spans="1:14" x14ac:dyDescent="0.2">
      <c r="A100" t="str">
        <f>INDEX('Combined Full Sample'!$B$4:$B$201,MATCH(B100,'Combined Full Sample'!$C$4:$C$201,0))</f>
        <v>INST US Equity</v>
      </c>
      <c r="B100" s="1" t="s">
        <v>306</v>
      </c>
      <c r="C100" s="92" t="s">
        <v>495</v>
      </c>
      <c r="D100" s="36">
        <f>INDEX('Combined Full Sample'!$F$4:$F$201,MATCH(A100,'Combined Full Sample'!$B$4:$B$201,0))</f>
        <v>1011.2338999999999</v>
      </c>
      <c r="E100" s="36">
        <f>INDEX('Combined Full Sample'!$H$4:$H$201,MATCH(A100,'Combined Full Sample'!$B$4:$B$201,0))</f>
        <v>184.83700000000002</v>
      </c>
      <c r="F100" s="36">
        <f t="shared" si="1"/>
        <v>5.4709495393238363</v>
      </c>
      <c r="G100" s="109">
        <v>0.25131331930295331</v>
      </c>
      <c r="H100" s="36">
        <f>INDEX('Combined Full Sample'!$M$4:$M$201,MATCH($A100,'Combined Full Sample'!$B$4:$B$201,0))</f>
        <v>130.4860018157959</v>
      </c>
      <c r="I100" s="94">
        <v>0.70595174026734853</v>
      </c>
      <c r="J100" s="94">
        <v>0.26127344633379679</v>
      </c>
      <c r="K100" s="94">
        <v>0.45291797637918807</v>
      </c>
      <c r="L100" s="36">
        <f>INDEX('Combined Full Sample'!$V$4:$V$201,MATCH($A100,'Combined Full Sample'!$B$4:$B$201,0))</f>
        <v>-40.238</v>
      </c>
      <c r="M100" s="94">
        <v>-0.21769450921622832</v>
      </c>
      <c r="N100" s="109">
        <v>-0.2655258416875409</v>
      </c>
    </row>
    <row r="101" spans="1:14" x14ac:dyDescent="0.2">
      <c r="A101" t="str">
        <f>INDEX('Combined Full Sample'!$B$4:$B$201,MATCH(B101,'Combined Full Sample'!$C$4:$C$201,0))</f>
        <v>FSCT US Equity</v>
      </c>
      <c r="B101" s="1" t="s">
        <v>300</v>
      </c>
      <c r="C101" s="92" t="s">
        <v>505</v>
      </c>
      <c r="D101" s="36">
        <f>INDEX('Combined Full Sample'!$F$4:$F$201,MATCH(A101,'Combined Full Sample'!$B$4:$B$201,0))</f>
        <v>949.03020000000004</v>
      </c>
      <c r="E101" s="36">
        <f>INDEX('Combined Full Sample'!$H$4:$H$201,MATCH(A101,'Combined Full Sample'!$B$4:$B$201,0))</f>
        <v>257.60300000000001</v>
      </c>
      <c r="F101" s="36">
        <f t="shared" si="1"/>
        <v>3.6840805425402654</v>
      </c>
      <c r="G101" s="109">
        <v>0.17472622601444865</v>
      </c>
      <c r="H101" s="36">
        <f>INDEX('Combined Full Sample'!$M$4:$M$201,MATCH($A101,'Combined Full Sample'!$B$4:$B$201,0))</f>
        <v>194.42499871826172</v>
      </c>
      <c r="I101" s="94">
        <v>0.75474664005567371</v>
      </c>
      <c r="J101" s="94">
        <v>0.18413993625850628</v>
      </c>
      <c r="K101" s="94">
        <v>0.58653431831151026</v>
      </c>
      <c r="L101" s="36">
        <f>INDEX('Combined Full Sample'!$V$4:$V$201,MATCH($A101,'Combined Full Sample'!$B$4:$B$201,0))</f>
        <v>-82.965000000000003</v>
      </c>
      <c r="M101" s="94">
        <v>-0.32206534861783442</v>
      </c>
      <c r="N101" s="109">
        <v>-0.35757347546418328</v>
      </c>
    </row>
    <row r="102" spans="1:14" x14ac:dyDescent="0.2">
      <c r="A102" s="1" t="s">
        <v>605</v>
      </c>
      <c r="B102" s="1" t="s">
        <v>605</v>
      </c>
      <c r="C102" s="118" t="s">
        <v>615</v>
      </c>
      <c r="D102" s="36">
        <f>INDEX('Combined Full Sample'!$F$4:$F$201,MATCH(A102,'Combined Full Sample'!$B$4:$B$201,0))</f>
        <v>877.18060000000003</v>
      </c>
      <c r="E102" s="36">
        <f>INDEX('Combined Full Sample'!$H$4:$H$201,MATCH(A102,'Combined Full Sample'!$B$4:$B$201,0))</f>
        <v>67.067000000000007</v>
      </c>
      <c r="F102" s="36">
        <f t="shared" si="1"/>
        <v>13.079168592601427</v>
      </c>
      <c r="G102" s="119">
        <v>0.1779265510608794</v>
      </c>
      <c r="H102" s="36">
        <f>INDEX('Combined Full Sample'!$M$4:$M$201,MATCH($A102,'Combined Full Sample'!$B$4:$B$201,0))</f>
        <v>63.660000076293947</v>
      </c>
      <c r="I102" s="117">
        <v>0.94920005481524361</v>
      </c>
      <c r="J102" s="117">
        <v>0.19643043523640535</v>
      </c>
      <c r="K102" s="117">
        <v>0.12311569027986936</v>
      </c>
      <c r="L102" s="36">
        <f>INDEX('Combined Full Sample'!$V$4:$V$201,MATCH($A102,'Combined Full Sample'!$B$4:$B$201,0))</f>
        <v>20.859000000000002</v>
      </c>
      <c r="M102" s="117">
        <v>0.31101734086808713</v>
      </c>
      <c r="N102" s="115">
        <v>0.23566135357180129</v>
      </c>
    </row>
    <row r="103" spans="1:14" x14ac:dyDescent="0.2">
      <c r="A103" t="str">
        <f>INDEX('Combined Full Sample'!$B$4:$B$201,MATCH(B103,'Combined Full Sample'!$C$4:$C$201,0))</f>
        <v>UPLD US Equity</v>
      </c>
      <c r="B103" s="2" t="s">
        <v>332</v>
      </c>
      <c r="C103" s="87" t="s">
        <v>495</v>
      </c>
      <c r="D103" s="36">
        <f>INDEX('Combined Full Sample'!$F$4:$F$201,MATCH(A103,'Combined Full Sample'!$B$4:$B$201,0))</f>
        <v>789.97940000000006</v>
      </c>
      <c r="E103" s="36">
        <f>INDEX('Combined Full Sample'!$H$4:$H$201,MATCH(A103,'Combined Full Sample'!$B$4:$B$201,0))</f>
        <v>121.47999999999999</v>
      </c>
      <c r="F103" s="36">
        <f t="shared" si="1"/>
        <v>6.5029585116891679</v>
      </c>
      <c r="G103" s="120">
        <v>0.34531610141587099</v>
      </c>
      <c r="H103" s="36">
        <f>INDEX('Combined Full Sample'!$M$4:$M$201,MATCH($A103,'Combined Full Sample'!$B$4:$B$201,0))</f>
        <v>81.369998809814447</v>
      </c>
      <c r="I103" s="94">
        <v>0.66982218315619402</v>
      </c>
      <c r="J103" s="94">
        <v>0.12555976292393811</v>
      </c>
      <c r="K103" s="94">
        <v>0.12600428054000659</v>
      </c>
      <c r="L103" s="36">
        <f>INDEX('Combined Full Sample'!$V$4:$V$201,MATCH($A103,'Combined Full Sample'!$B$4:$B$201,0))</f>
        <v>25.582999999999998</v>
      </c>
      <c r="M103" s="94">
        <v>0.210594336516299</v>
      </c>
      <c r="N103" s="109">
        <v>-1.6795940704626276E-2</v>
      </c>
    </row>
    <row r="104" spans="1:14" x14ac:dyDescent="0.2">
      <c r="A104" t="str">
        <f>INDEX('Combined Full Sample'!$B$4:$B$201,MATCH(B104,'Combined Full Sample'!$C$4:$C$201,0))</f>
        <v>TYPE US Equity</v>
      </c>
      <c r="B104" s="2" t="s">
        <v>318</v>
      </c>
      <c r="C104" s="87" t="s">
        <v>495</v>
      </c>
      <c r="D104" s="36">
        <f>INDEX('Combined Full Sample'!$F$4:$F$201,MATCH(A104,'Combined Full Sample'!$B$4:$B$201,0))</f>
        <v>759.31349999999998</v>
      </c>
      <c r="E104" s="36">
        <f>INDEX('Combined Full Sample'!$H$4:$H$201,MATCH(A104,'Combined Full Sample'!$B$4:$B$201,0))</f>
        <v>242.89300000000003</v>
      </c>
      <c r="F104" s="36">
        <f t="shared" si="1"/>
        <v>3.1261234370689972</v>
      </c>
      <c r="G104" s="120">
        <v>1.7802077457975241E-2</v>
      </c>
      <c r="H104" s="36">
        <f>INDEX('Combined Full Sample'!$M$4:$M$201,MATCH($A104,'Combined Full Sample'!$B$4:$B$201,0))</f>
        <v>197.1649987182617</v>
      </c>
      <c r="I104" s="94">
        <v>0.8117360266383209</v>
      </c>
      <c r="J104" s="94">
        <v>0.15506004701658752</v>
      </c>
      <c r="K104" s="94">
        <v>0.37674202220730935</v>
      </c>
      <c r="L104" s="36">
        <f>INDEX('Combined Full Sample'!$V$4:$V$201,MATCH($A104,'Combined Full Sample'!$B$4:$B$201,0))</f>
        <v>40.060203810127</v>
      </c>
      <c r="M104" s="94">
        <v>0.16492942904952795</v>
      </c>
      <c r="N104" s="109">
        <v>6.3183463541559445E-2</v>
      </c>
    </row>
    <row r="105" spans="1:14" x14ac:dyDescent="0.2">
      <c r="A105" s="1" t="s">
        <v>604</v>
      </c>
      <c r="B105" s="1" t="s">
        <v>604</v>
      </c>
      <c r="C105" s="118" t="s">
        <v>617</v>
      </c>
      <c r="D105" s="36">
        <f>INDEX('Combined Full Sample'!$F$4:$F$201,MATCH(A105,'Combined Full Sample'!$B$4:$B$201,0))</f>
        <v>751.91750000000002</v>
      </c>
      <c r="E105" s="36">
        <f>INDEX('Combined Full Sample'!$H$4:$H$201,MATCH(A105,'Combined Full Sample'!$B$4:$B$201,0))</f>
        <v>332.99599999999998</v>
      </c>
      <c r="F105" s="36">
        <f t="shared" si="1"/>
        <v>2.2580376340856949</v>
      </c>
      <c r="G105" s="119">
        <v>0.17845259402515357</v>
      </c>
      <c r="H105" s="36">
        <f>INDEX('Combined Full Sample'!$M$4:$M$201,MATCH($A105,'Combined Full Sample'!$B$4:$B$201,0))</f>
        <v>180.10199858093262</v>
      </c>
      <c r="I105" s="117">
        <v>0.54085333932219193</v>
      </c>
      <c r="J105" s="117">
        <v>0.27754087136181815</v>
      </c>
      <c r="K105" s="117">
        <v>0.31338514576751675</v>
      </c>
      <c r="L105" s="36">
        <f>INDEX('Combined Full Sample'!$V$4:$V$201,MATCH($A105,'Combined Full Sample'!$B$4:$B$201,0))</f>
        <v>-42.642000000000003</v>
      </c>
      <c r="M105" s="117">
        <v>-0.1280555922593665</v>
      </c>
      <c r="N105" s="115">
        <v>-7.820955807276965E-2</v>
      </c>
    </row>
    <row r="106" spans="1:14" x14ac:dyDescent="0.2">
      <c r="A106" t="str">
        <f>INDEX('Combined Full Sample'!$B$4:$B$201,MATCH(B106,'Combined Full Sample'!$C$4:$C$201,0))</f>
        <v>JG US Equity</v>
      </c>
      <c r="B106" s="2" t="s">
        <v>330</v>
      </c>
      <c r="C106" s="87" t="s">
        <v>495</v>
      </c>
      <c r="D106" s="36">
        <f>INDEX('Combined Full Sample'!$F$4:$F$201,MATCH(A106,'Combined Full Sample'!$B$4:$B$201,0))</f>
        <v>748.60599999999999</v>
      </c>
      <c r="E106" s="36">
        <f>INDEX('Combined Full Sample'!$H$4:$H$201,MATCH(A106,'Combined Full Sample'!$B$4:$B$201,0))</f>
        <v>42.178586942867071</v>
      </c>
      <c r="F106" s="36">
        <f t="shared" si="1"/>
        <v>17.748484580908862</v>
      </c>
      <c r="G106" s="120">
        <v>1.4443445708518534</v>
      </c>
      <c r="H106" s="36">
        <f>INDEX('Combined Full Sample'!$M$4:$M$201,MATCH($A106,'Combined Full Sample'!$B$4:$B$201,0))</f>
        <v>10.568609400887199</v>
      </c>
      <c r="I106" s="94">
        <v>0.25056812394409728</v>
      </c>
      <c r="J106" s="94">
        <v>0.25166397971261883</v>
      </c>
      <c r="K106" s="94">
        <v>0.20959295280444246</v>
      </c>
      <c r="L106" s="36">
        <f>INDEX('Combined Full Sample'!$V$4:$V$201,MATCH($A106,'Combined Full Sample'!$B$4:$B$201,0))</f>
        <v>-12.381475760643527</v>
      </c>
      <c r="M106" s="94">
        <v>-0.29354885163447586</v>
      </c>
      <c r="N106" s="109">
        <v>-0.31713433716531614</v>
      </c>
    </row>
    <row r="107" spans="1:14" x14ac:dyDescent="0.2">
      <c r="A107" t="str">
        <f>INDEX('Combined Full Sample'!$B$4:$B$201,MATCH(B107,'Combined Full Sample'!$C$4:$C$201,0))</f>
        <v>MSTR US Equity</v>
      </c>
      <c r="B107" s="1" t="s">
        <v>276</v>
      </c>
      <c r="C107" s="92" t="s">
        <v>495</v>
      </c>
      <c r="D107" s="36">
        <f>INDEX('Combined Full Sample'!$F$4:$F$201,MATCH(A107,'Combined Full Sample'!$B$4:$B$201,0))</f>
        <v>719.44939999999997</v>
      </c>
      <c r="E107" s="36">
        <f>INDEX('Combined Full Sample'!$H$4:$H$201,MATCH(A107,'Combined Full Sample'!$B$4:$B$201,0))</f>
        <v>506.92600000000004</v>
      </c>
      <c r="F107" s="36">
        <f t="shared" si="1"/>
        <v>1.4192394945218827</v>
      </c>
      <c r="G107" s="109">
        <v>1.3954699502491508E-2</v>
      </c>
      <c r="H107" s="36">
        <f>INDEX('Combined Full Sample'!$M$4:$M$201,MATCH($A107,'Combined Full Sample'!$B$4:$B$201,0))</f>
        <v>407.5589940185547</v>
      </c>
      <c r="I107" s="94">
        <v>0.803981239901987</v>
      </c>
      <c r="J107" s="94">
        <v>0.15537968066344987</v>
      </c>
      <c r="K107" s="94">
        <v>0.34445264200297476</v>
      </c>
      <c r="L107" s="36">
        <f>INDEX('Combined Full Sample'!$V$4:$V$201,MATCH($A107,'Combined Full Sample'!$B$4:$B$201,0))</f>
        <v>47.558000000000007</v>
      </c>
      <c r="M107" s="94">
        <v>9.3816454472644931E-2</v>
      </c>
      <c r="N107" s="109">
        <v>8.3248837108374787E-2</v>
      </c>
    </row>
    <row r="108" spans="1:14" x14ac:dyDescent="0.2">
      <c r="A108" t="str">
        <f>INDEX('Combined Full Sample'!$B$4:$B$201,MATCH(B108,'Combined Full Sample'!$C$4:$C$201,0))</f>
        <v>QADB US Equity</v>
      </c>
      <c r="B108" s="2" t="s">
        <v>314</v>
      </c>
      <c r="C108" s="87" t="s">
        <v>495</v>
      </c>
      <c r="D108" s="36">
        <f>INDEX('Combined Full Sample'!$F$4:$F$201,MATCH(A108,'Combined Full Sample'!$B$4:$B$201,0))</f>
        <v>684.58810000000005</v>
      </c>
      <c r="E108" s="36">
        <f>INDEX('Combined Full Sample'!$H$4:$H$201,MATCH(A108,'Combined Full Sample'!$B$4:$B$201,0))</f>
        <v>328.411</v>
      </c>
      <c r="F108" s="36">
        <f t="shared" si="1"/>
        <v>2.0845468026345038</v>
      </c>
      <c r="G108" s="120">
        <v>3.4475093708797866E-2</v>
      </c>
      <c r="H108" s="36">
        <f>INDEX('Combined Full Sample'!$M$4:$M$201,MATCH($A108,'Combined Full Sample'!$B$4:$B$201,0))</f>
        <v>169.04300082397461</v>
      </c>
      <c r="I108" s="94">
        <v>0.51473002068741491</v>
      </c>
      <c r="J108" s="94">
        <v>0.14512607677574746</v>
      </c>
      <c r="K108" s="94">
        <v>0.22949292197886184</v>
      </c>
      <c r="L108" s="36">
        <f>INDEX('Combined Full Sample'!$V$4:$V$201,MATCH($A108,'Combined Full Sample'!$B$4:$B$201,0))</f>
        <v>6.7769999999999992</v>
      </c>
      <c r="M108" s="94">
        <v>2.0635727792309023E-2</v>
      </c>
      <c r="N108" s="109">
        <v>-3.6627147080944304E-3</v>
      </c>
    </row>
    <row r="109" spans="1:14" x14ac:dyDescent="0.2">
      <c r="A109" t="str">
        <f>INDEX('Combined Full Sample'!$B$4:$B$201,MATCH(B109,'Combined Full Sample'!$C$4:$C$201,0))</f>
        <v>OSPN US Equity</v>
      </c>
      <c r="B109" s="2" t="s">
        <v>326</v>
      </c>
      <c r="C109" s="87" t="s">
        <v>505</v>
      </c>
      <c r="D109" s="36">
        <f>INDEX('Combined Full Sample'!$F$4:$F$201,MATCH(A109,'Combined Full Sample'!$B$4:$B$201,0))</f>
        <v>599.29819999999995</v>
      </c>
      <c r="E109" s="36">
        <f>INDEX('Combined Full Sample'!$H$4:$H$201,MATCH(A109,'Combined Full Sample'!$B$4:$B$201,0))</f>
        <v>200.61800000000002</v>
      </c>
      <c r="F109" s="36">
        <f t="shared" si="1"/>
        <v>2.9872603654706951</v>
      </c>
      <c r="G109" s="120">
        <v>0.1109023118563639</v>
      </c>
      <c r="H109" s="36">
        <f>INDEX('Combined Full Sample'!$M$4:$M$201,MATCH($A109,'Combined Full Sample'!$B$4:$B$201,0))</f>
        <v>143.23199945068359</v>
      </c>
      <c r="I109" s="94">
        <v>0.71395387976494418</v>
      </c>
      <c r="J109" s="94">
        <v>0.11523891176265338</v>
      </c>
      <c r="K109" s="94">
        <v>0.29406135042717996</v>
      </c>
      <c r="L109" s="36">
        <f>INDEX('Combined Full Sample'!$V$4:$V$201,MATCH($A109,'Combined Full Sample'!$B$4:$B$201,0))</f>
        <v>18.504999999999999</v>
      </c>
      <c r="M109" s="94">
        <v>9.2239978466538378E-2</v>
      </c>
      <c r="N109" s="109">
        <v>3.6190930381431376E-2</v>
      </c>
    </row>
    <row r="110" spans="1:14" x14ac:dyDescent="0.2">
      <c r="A110" s="1" t="s">
        <v>597</v>
      </c>
      <c r="B110" s="1" t="s">
        <v>597</v>
      </c>
      <c r="C110" s="118" t="s">
        <v>617</v>
      </c>
      <c r="D110" s="36">
        <f>INDEX('Combined Full Sample'!$F$4:$F$201,MATCH(A110,'Combined Full Sample'!$B$4:$B$201,0))</f>
        <v>498.00700000000001</v>
      </c>
      <c r="E110" s="36">
        <f>INDEX('Combined Full Sample'!$H$4:$H$201,MATCH(A110,'Combined Full Sample'!$B$4:$B$201,0))</f>
        <v>45.913776851069429</v>
      </c>
      <c r="F110" s="36">
        <f t="shared" si="1"/>
        <v>10.846570118058157</v>
      </c>
      <c r="G110" s="119">
        <v>1.2798168039962041</v>
      </c>
      <c r="H110" s="36">
        <f>INDEX('Combined Full Sample'!$M$4:$M$201,MATCH($A110,'Combined Full Sample'!$B$4:$B$201,0))</f>
        <v>32.362014866124603</v>
      </c>
      <c r="I110" s="119">
        <v>0.70484323193662135</v>
      </c>
      <c r="J110" s="119">
        <v>0.24859616284510996</v>
      </c>
      <c r="K110" s="119">
        <v>0.17770238652316328</v>
      </c>
      <c r="L110" s="36">
        <f>INDEX('Combined Full Sample'!$V$4:$V$201,MATCH($A110,'Combined Full Sample'!$B$4:$B$201,0))</f>
        <v>12.963605572070199</v>
      </c>
      <c r="M110" s="119">
        <v>0.28234674777725782</v>
      </c>
      <c r="N110" s="115">
        <v>0.111911265793168</v>
      </c>
    </row>
    <row r="111" spans="1:14" x14ac:dyDescent="0.2">
      <c r="A111" t="str">
        <f>INDEX('Combined Full Sample'!$B$4:$B$201,MATCH(B111,'Combined Full Sample'!$C$4:$C$201,0))</f>
        <v>MODN US Equity</v>
      </c>
      <c r="B111" s="2" t="s">
        <v>340</v>
      </c>
      <c r="C111" s="87" t="s">
        <v>495</v>
      </c>
      <c r="D111" s="36">
        <f>INDEX('Combined Full Sample'!$F$4:$F$201,MATCH(A111,'Combined Full Sample'!$B$4:$B$201,0))</f>
        <v>471.51530000000002</v>
      </c>
      <c r="E111" s="36">
        <f>INDEX('Combined Full Sample'!$H$4:$H$201,MATCH(A111,'Combined Full Sample'!$B$4:$B$201,0))</f>
        <v>155.49099999999999</v>
      </c>
      <c r="F111" s="36">
        <f t="shared" si="1"/>
        <v>3.0324282434353118</v>
      </c>
      <c r="G111" s="120">
        <v>-3.2419882822799839E-2</v>
      </c>
      <c r="H111" s="36">
        <f>INDEX('Combined Full Sample'!$M$4:$M$201,MATCH($A111,'Combined Full Sample'!$B$4:$B$201,0))</f>
        <v>91.647999832153317</v>
      </c>
      <c r="I111" s="109">
        <v>0.58941031848887282</v>
      </c>
      <c r="J111" s="109">
        <v>0.19978005157854797</v>
      </c>
      <c r="K111" s="109">
        <v>0.2658610466200616</v>
      </c>
      <c r="L111" s="36">
        <f>INDEX('Combined Full Sample'!$V$4:$V$201,MATCH($A111,'Combined Full Sample'!$B$4:$B$201,0))</f>
        <v>-12.936999999999999</v>
      </c>
      <c r="M111" s="109">
        <v>-8.3200956968570536E-2</v>
      </c>
      <c r="N111" s="109">
        <v>-0.19867034104867806</v>
      </c>
    </row>
    <row r="112" spans="1:14" x14ac:dyDescent="0.2">
      <c r="A112" t="str">
        <f>INDEX('Combined Full Sample'!$B$4:$B$201,MATCH(B112,'Combined Full Sample'!$C$4:$C$201,0))</f>
        <v>SSTI US Equity</v>
      </c>
      <c r="B112" s="2" t="s">
        <v>354</v>
      </c>
      <c r="C112" s="87" t="s">
        <v>495</v>
      </c>
      <c r="D112" s="36">
        <f>INDEX('Combined Full Sample'!$F$4:$F$201,MATCH(A112,'Combined Full Sample'!$B$4:$B$201,0))</f>
        <v>388.22890000000001</v>
      </c>
      <c r="E112" s="36">
        <f>INDEX('Combined Full Sample'!$H$4:$H$201,MATCH(A112,'Combined Full Sample'!$B$4:$B$201,0))</f>
        <v>29.199000000000002</v>
      </c>
      <c r="F112" s="36">
        <f t="shared" si="1"/>
        <v>13.295965615260796</v>
      </c>
      <c r="G112" s="120">
        <v>0.35823144628240677</v>
      </c>
      <c r="H112" s="36">
        <f>INDEX('Combined Full Sample'!$M$4:$M$201,MATCH($A112,'Combined Full Sample'!$B$4:$B$201,0))</f>
        <v>15.933999778747559</v>
      </c>
      <c r="I112" s="109">
        <v>0.54570361240958798</v>
      </c>
      <c r="J112" s="109">
        <v>0.14243638480769888</v>
      </c>
      <c r="K112" s="109">
        <v>0.2116168361930203</v>
      </c>
      <c r="L112" s="36">
        <f>INDEX('Combined Full Sample'!$V$4:$V$201,MATCH($A112,'Combined Full Sample'!$B$4:$B$201,0))</f>
        <v>0.91400000000000003</v>
      </c>
      <c r="M112" s="109">
        <v>3.130244186444741E-2</v>
      </c>
      <c r="N112" s="109">
        <v>-0.15712901126750914</v>
      </c>
    </row>
    <row r="113" spans="1:14" x14ac:dyDescent="0.2">
      <c r="A113" t="str">
        <f>INDEX('Combined Full Sample'!$B$4:$B$201,MATCH(B113,'Combined Full Sample'!$C$4:$C$201,0))</f>
        <v>MGIC US Equity</v>
      </c>
      <c r="B113" s="2" t="s">
        <v>356</v>
      </c>
      <c r="C113" s="87" t="s">
        <v>495</v>
      </c>
      <c r="D113" s="36">
        <f>INDEX('Combined Full Sample'!$F$4:$F$201,MATCH(A113,'Combined Full Sample'!$B$4:$B$201,0))</f>
        <v>374.9058</v>
      </c>
      <c r="E113" s="36">
        <f>INDEX('Combined Full Sample'!$H$4:$H$201,MATCH(A113,'Combined Full Sample'!$B$4:$B$201,0))</f>
        <v>271.697</v>
      </c>
      <c r="F113" s="36">
        <f t="shared" si="1"/>
        <v>1.3798672786228776</v>
      </c>
      <c r="G113" s="120">
        <v>0.10785176133707775</v>
      </c>
      <c r="H113" s="36">
        <f>INDEX('Combined Full Sample'!$M$4:$M$201,MATCH($A113,'Combined Full Sample'!$B$4:$B$201,0))</f>
        <v>87.58700073242187</v>
      </c>
      <c r="I113" s="109">
        <v>0.32237014296227734</v>
      </c>
      <c r="J113" s="109">
        <v>2.5550521352830539E-2</v>
      </c>
      <c r="K113" s="109">
        <v>0.10027346639823038</v>
      </c>
      <c r="L113" s="36">
        <f>INDEX('Combined Full Sample'!$V$4:$V$201,MATCH($A113,'Combined Full Sample'!$B$4:$B$201,0))</f>
        <v>41.933999999999997</v>
      </c>
      <c r="M113" s="109">
        <v>0.15434104903624257</v>
      </c>
      <c r="N113" s="109">
        <v>6.6964827721336634E-2</v>
      </c>
    </row>
    <row r="114" spans="1:14" x14ac:dyDescent="0.2">
      <c r="A114" t="str">
        <f>INDEX('Combined Full Sample'!$B$4:$B$201,MATCH(B114,'Combined Full Sample'!$C$4:$C$201,0))</f>
        <v>MOBL US Equity</v>
      </c>
      <c r="B114" s="2" t="s">
        <v>344</v>
      </c>
      <c r="C114" s="87" t="s">
        <v>495</v>
      </c>
      <c r="D114" s="36">
        <f>INDEX('Combined Full Sample'!$F$4:$F$201,MATCH(A114,'Combined Full Sample'!$B$4:$B$201,0))</f>
        <v>343.18979999999999</v>
      </c>
      <c r="E114" s="36">
        <f>INDEX('Combined Full Sample'!$H$4:$H$201,MATCH(A114,'Combined Full Sample'!$B$4:$B$201,0))</f>
        <v>181.369</v>
      </c>
      <c r="F114" s="36">
        <f t="shared" si="1"/>
        <v>1.8922186261158191</v>
      </c>
      <c r="G114" s="120">
        <v>0.12643285236175972</v>
      </c>
      <c r="H114" s="36">
        <f>INDEX('Combined Full Sample'!$M$4:$M$201,MATCH($A114,'Combined Full Sample'!$B$4:$B$201,0))</f>
        <v>150.5580012512207</v>
      </c>
      <c r="I114" s="109">
        <v>0.83011981789181555</v>
      </c>
      <c r="J114" s="109">
        <v>0.41545137261604792</v>
      </c>
      <c r="K114" s="109">
        <v>0.53193765196918985</v>
      </c>
      <c r="L114" s="36">
        <f>INDEX('Combined Full Sample'!$V$4:$V$201,MATCH($A114,'Combined Full Sample'!$B$4:$B$201,0))</f>
        <v>-47.040999999999997</v>
      </c>
      <c r="M114" s="109">
        <v>-0.25936626435609172</v>
      </c>
      <c r="N114" s="109">
        <v>-0.28542567914031614</v>
      </c>
    </row>
    <row r="115" spans="1:14" x14ac:dyDescent="0.2">
      <c r="A115" t="str">
        <f>INDEX('Combined Full Sample'!$B$4:$B$201,MATCH(B115,'Combined Full Sample'!$C$4:$C$201,0))</f>
        <v>AGYS US Equity</v>
      </c>
      <c r="B115" s="2" t="s">
        <v>362</v>
      </c>
      <c r="C115" s="87" t="s">
        <v>495</v>
      </c>
      <c r="D115" s="36">
        <f>INDEX('Combined Full Sample'!$F$4:$F$201,MATCH(A115,'Combined Full Sample'!$B$4:$B$201,0))</f>
        <v>328.06920000000002</v>
      </c>
      <c r="E115" s="36">
        <f>INDEX('Combined Full Sample'!$H$4:$H$201,MATCH(A115,'Combined Full Sample'!$B$4:$B$201,0))</f>
        <v>127.502</v>
      </c>
      <c r="F115" s="36">
        <f t="shared" si="1"/>
        <v>2.5730514031152456</v>
      </c>
      <c r="G115" s="120">
        <v>0.13566846010258682</v>
      </c>
      <c r="H115" s="36">
        <f>INDEX('Combined Full Sample'!$M$4:$M$201,MATCH($A115,'Combined Full Sample'!$B$4:$B$201,0))</f>
        <v>65.636000694274898</v>
      </c>
      <c r="I115" s="109">
        <v>0.51478408726353231</v>
      </c>
      <c r="J115" s="109">
        <v>0.21910244545183605</v>
      </c>
      <c r="K115" s="109">
        <v>0.14176248215714263</v>
      </c>
      <c r="L115" s="36">
        <f>INDEX('Combined Full Sample'!$V$4:$V$201,MATCH($A115,'Combined Full Sample'!$B$4:$B$201,0))</f>
        <v>6.6750000000000007</v>
      </c>
      <c r="M115" s="109">
        <v>5.2352119966745631E-2</v>
      </c>
      <c r="N115" s="109">
        <v>-4.2261141001709773E-2</v>
      </c>
    </row>
    <row r="116" spans="1:14" x14ac:dyDescent="0.2">
      <c r="A116" t="str">
        <f>INDEX('Combined Full Sample'!$B$4:$B$201,MATCH(B116,'Combined Full Sample'!$C$4:$C$201,0))</f>
        <v>MITK US Equity</v>
      </c>
      <c r="B116" s="2" t="s">
        <v>370</v>
      </c>
      <c r="C116" s="87" t="s">
        <v>495</v>
      </c>
      <c r="D116" s="36">
        <f>INDEX('Combined Full Sample'!$F$4:$F$201,MATCH(A116,'Combined Full Sample'!$B$4:$B$201,0))</f>
        <v>305.15159999999997</v>
      </c>
      <c r="E116" s="36">
        <f>INDEX('Combined Full Sample'!$H$4:$H$201,MATCH(A116,'Combined Full Sample'!$B$4:$B$201,0))</f>
        <v>55.426000000000002</v>
      </c>
      <c r="F116" s="36">
        <f t="shared" si="1"/>
        <v>5.505567784072456</v>
      </c>
      <c r="G116" s="120">
        <v>0.39676325190343875</v>
      </c>
      <c r="H116" s="36">
        <f>INDEX('Combined Full Sample'!$M$4:$M$201,MATCH($A116,'Combined Full Sample'!$B$4:$B$201,0))</f>
        <v>48.276000267028806</v>
      </c>
      <c r="I116" s="109">
        <v>0.87099917488234413</v>
      </c>
      <c r="J116" s="109">
        <v>0.1881788330386461</v>
      </c>
      <c r="K116" s="109">
        <v>0.2613214015083174</v>
      </c>
      <c r="L116" s="36">
        <f>INDEX('Combined Full Sample'!$V$4:$V$201,MATCH($A116,'Combined Full Sample'!$B$4:$B$201,0))</f>
        <v>6.4513846153849999</v>
      </c>
      <c r="M116" s="109">
        <v>0.11639635938702053</v>
      </c>
      <c r="N116" s="109">
        <v>5.3675170497600407E-2</v>
      </c>
    </row>
    <row r="117" spans="1:14" x14ac:dyDescent="0.2">
      <c r="A117" t="str">
        <f>INDEX('Combined Full Sample'!$B$4:$B$201,MATCH(B117,'Combined Full Sample'!$C$4:$C$201,0))</f>
        <v>ATTU US Equity</v>
      </c>
      <c r="B117" s="2" t="s">
        <v>366</v>
      </c>
      <c r="C117" s="87" t="s">
        <v>505</v>
      </c>
      <c r="D117" s="36">
        <f>INDEX('Combined Full Sample'!$F$4:$F$201,MATCH(A117,'Combined Full Sample'!$B$4:$B$201,0))</f>
        <v>304.52499999999998</v>
      </c>
      <c r="E117" s="36">
        <f>INDEX('Combined Full Sample'!$H$4:$H$201,MATCH(A117,'Combined Full Sample'!$B$4:$B$201,0))</f>
        <v>72.800999999999988</v>
      </c>
      <c r="F117" s="36">
        <f t="shared" si="1"/>
        <v>4.1829782557931896</v>
      </c>
      <c r="G117" s="120">
        <v>0.19284075768190023</v>
      </c>
      <c r="H117" s="36">
        <f>INDEX('Combined Full Sample'!$M$4:$M$201,MATCH($A117,'Combined Full Sample'!$B$4:$B$201,0))</f>
        <v>62.064999832153319</v>
      </c>
      <c r="I117" s="109">
        <v>0.85252949591562377</v>
      </c>
      <c r="J117" s="109">
        <v>0.1924424115053365</v>
      </c>
      <c r="K117" s="109">
        <v>0.49302894191013868</v>
      </c>
      <c r="L117" s="36">
        <f>INDEX('Combined Full Sample'!$V$4:$V$201,MATCH($A117,'Combined Full Sample'!$B$4:$B$201,0))</f>
        <v>3.6139999999999999</v>
      </c>
      <c r="M117" s="109">
        <v>4.9642175244845543E-2</v>
      </c>
      <c r="N117" s="109">
        <v>-2.1799151110561674E-2</v>
      </c>
    </row>
    <row r="118" spans="1:14" x14ac:dyDescent="0.2">
      <c r="A118" t="str">
        <f>INDEX('Combined Full Sample'!$B$4:$B$201,MATCH(B118,'Combined Full Sample'!$C$4:$C$201,0))</f>
        <v>ATEN US Equity</v>
      </c>
      <c r="B118" s="2" t="s">
        <v>352</v>
      </c>
      <c r="C118" s="87" t="s">
        <v>505</v>
      </c>
      <c r="D118" s="36">
        <f>INDEX('Combined Full Sample'!$F$4:$F$201,MATCH(A118,'Combined Full Sample'!$B$4:$B$201,0))</f>
        <v>290.68</v>
      </c>
      <c r="E118" s="36">
        <f>INDEX('Combined Full Sample'!$H$4:$H$201,MATCH(A118,'Combined Full Sample'!$B$4:$B$201,0))</f>
        <v>231.34999999999997</v>
      </c>
      <c r="F118" s="36">
        <f t="shared" si="1"/>
        <v>1.2564512643181329</v>
      </c>
      <c r="G118" s="120">
        <v>8.4287875513293642E-3</v>
      </c>
      <c r="H118" s="36">
        <f>INDEX('Combined Full Sample'!$M$4:$M$201,MATCH($A118,'Combined Full Sample'!$B$4:$B$201,0))</f>
        <v>179.79799935913087</v>
      </c>
      <c r="I118" s="109">
        <v>0.77716878910365639</v>
      </c>
      <c r="J118" s="109">
        <v>0.27227577263885894</v>
      </c>
      <c r="K118" s="109">
        <v>0.43812405446293501</v>
      </c>
      <c r="L118" s="36">
        <f>INDEX('Combined Full Sample'!$V$4:$V$201,MATCH($A118,'Combined Full Sample'!$B$4:$B$201,0))</f>
        <v>-9.2555696202529987</v>
      </c>
      <c r="M118" s="109">
        <v>-4.0006784613153233E-2</v>
      </c>
      <c r="N118" s="109">
        <v>-8.4296520423600627E-2</v>
      </c>
    </row>
    <row r="119" spans="1:14" x14ac:dyDescent="0.2">
      <c r="A119" t="str">
        <f>INDEX('Combined Full Sample'!$B$4:$B$201,MATCH(B119,'Combined Full Sample'!$C$4:$C$201,0))</f>
        <v>ECOM US Equity</v>
      </c>
      <c r="B119" s="2" t="s">
        <v>368</v>
      </c>
      <c r="C119" s="87" t="s">
        <v>495</v>
      </c>
      <c r="D119" s="36">
        <f>INDEX('Combined Full Sample'!$F$4:$F$201,MATCH(A119,'Combined Full Sample'!$B$4:$B$201,0))</f>
        <v>268.75810000000001</v>
      </c>
      <c r="E119" s="36">
        <f>INDEX('Combined Full Sample'!$H$4:$H$201,MATCH(A119,'Combined Full Sample'!$B$4:$B$201,0))</f>
        <v>128.30699999999999</v>
      </c>
      <c r="F119" s="36">
        <f t="shared" si="1"/>
        <v>2.094648772085701</v>
      </c>
      <c r="G119" s="120">
        <v>4.8298222232614041E-2</v>
      </c>
      <c r="H119" s="36">
        <f>INDEX('Combined Full Sample'!$M$4:$M$201,MATCH($A119,'Combined Full Sample'!$B$4:$B$201,0))</f>
        <v>101.39099937438965</v>
      </c>
      <c r="I119" s="109">
        <v>0.79022188481056888</v>
      </c>
      <c r="J119" s="109">
        <v>0.17043497237095404</v>
      </c>
      <c r="K119" s="109">
        <v>0.49486777806355076</v>
      </c>
      <c r="L119" s="36">
        <f>INDEX('Combined Full Sample'!$V$4:$V$201,MATCH($A119,'Combined Full Sample'!$B$4:$B$201,0))</f>
        <v>-4.3410000000000002</v>
      </c>
      <c r="M119" s="109">
        <v>-3.383291636465665E-2</v>
      </c>
      <c r="N119" s="109">
        <v>-8.1343964086137158E-2</v>
      </c>
    </row>
    <row r="120" spans="1:14" x14ac:dyDescent="0.2">
      <c r="A120" t="str">
        <f>INDEX('Combined Full Sample'!$B$4:$B$201,MATCH(B120,'Combined Full Sample'!$C$4:$C$201,0))</f>
        <v>AMSWA US Equity</v>
      </c>
      <c r="B120" s="2" t="s">
        <v>364</v>
      </c>
      <c r="C120" s="87" t="s">
        <v>495</v>
      </c>
      <c r="D120" s="36">
        <f>INDEX('Combined Full Sample'!$F$4:$F$201,MATCH(A120,'Combined Full Sample'!$B$4:$B$201,0))</f>
        <v>265.0127</v>
      </c>
      <c r="E120" s="36">
        <f>INDEX('Combined Full Sample'!$H$4:$H$201,MATCH(A120,'Combined Full Sample'!$B$4:$B$201,0))</f>
        <v>113.21600000000001</v>
      </c>
      <c r="F120" s="36">
        <f t="shared" si="1"/>
        <v>2.3407707391181458</v>
      </c>
      <c r="G120" s="120">
        <v>6.0804126625211952E-2</v>
      </c>
      <c r="H120" s="36">
        <f>INDEX('Combined Full Sample'!$M$4:$M$201,MATCH($A120,'Combined Full Sample'!$B$4:$B$201,0))</f>
        <v>61.229999687194827</v>
      </c>
      <c r="I120" s="109">
        <v>0.5408246156655846</v>
      </c>
      <c r="J120" s="109">
        <v>0.1049056670435274</v>
      </c>
      <c r="K120" s="109">
        <v>0.18246537591859807</v>
      </c>
      <c r="L120" s="36">
        <f>INDEX('Combined Full Sample'!$V$4:$V$201,MATCH($A120,'Combined Full Sample'!$B$4:$B$201,0))</f>
        <v>16.959000000000003</v>
      </c>
      <c r="M120" s="109">
        <v>0.14979331543244773</v>
      </c>
      <c r="N120" s="109">
        <v>8.4802501413227815E-2</v>
      </c>
    </row>
    <row r="121" spans="1:14" x14ac:dyDescent="0.2">
      <c r="A121" t="str">
        <f>INDEX('Combined Full Sample'!$B$4:$B$201,MATCH(B121,'Combined Full Sample'!$C$4:$C$201,0))</f>
        <v>AMBR US Equity</v>
      </c>
      <c r="B121" s="2" t="s">
        <v>384</v>
      </c>
      <c r="C121" s="87" t="s">
        <v>495</v>
      </c>
      <c r="D121" s="36">
        <f>INDEX('Combined Full Sample'!$F$4:$F$201,MATCH(A121,'Combined Full Sample'!$B$4:$B$201,0))</f>
        <v>259.96980000000002</v>
      </c>
      <c r="E121" s="36">
        <f>INDEX('Combined Full Sample'!$H$4:$H$201,MATCH(A121,'Combined Full Sample'!$B$4:$B$201,0))</f>
        <v>81.967006999999995</v>
      </c>
      <c r="F121" s="36">
        <f t="shared" si="1"/>
        <v>3.1716395354047759</v>
      </c>
      <c r="G121" s="120">
        <v>8.9157738796050046E-2</v>
      </c>
      <c r="H121" s="36">
        <f>INDEX('Combined Full Sample'!$M$4:$M$201,MATCH($A121,'Combined Full Sample'!$B$4:$B$201,0))</f>
        <v>44.329346749023436</v>
      </c>
      <c r="I121" s="109">
        <v>0.54081939028252479</v>
      </c>
      <c r="J121" s="109">
        <v>0.18228546517503072</v>
      </c>
      <c r="K121" s="109">
        <v>0.27482441807348168</v>
      </c>
      <c r="L121" s="36">
        <f>INDEX('Combined Full Sample'!$V$4:$V$201,MATCH($A121,'Combined Full Sample'!$B$4:$B$201,0))</f>
        <v>-4.3256870000000003</v>
      </c>
      <c r="M121" s="109">
        <v>-5.2773514104278572E-2</v>
      </c>
      <c r="N121" s="109">
        <v>-0.12710149340941534</v>
      </c>
    </row>
    <row r="122" spans="1:14" x14ac:dyDescent="0.2">
      <c r="A122" t="str">
        <f>INDEX('Combined Full Sample'!$B$4:$B$201,MATCH(B122,'Combined Full Sample'!$C$4:$C$201,0))</f>
        <v>ABT CN Equity</v>
      </c>
      <c r="B122" s="2" t="s">
        <v>386</v>
      </c>
      <c r="C122" s="87" t="s">
        <v>505</v>
      </c>
      <c r="D122" s="36">
        <f>INDEX('Combined Full Sample'!$F$4:$F$201,MATCH(A122,'Combined Full Sample'!$B$4:$B$201,0))</f>
        <v>205.81890000000001</v>
      </c>
      <c r="E122" s="36">
        <f>INDEX('Combined Full Sample'!$H$4:$H$201,MATCH(A122,'Combined Full Sample'!$B$4:$B$201,0))</f>
        <v>93.621832000000012</v>
      </c>
      <c r="F122" s="36">
        <f t="shared" si="1"/>
        <v>2.1984070980367059</v>
      </c>
      <c r="G122" s="120">
        <v>4.5909889906875501E-2</v>
      </c>
      <c r="H122" s="36">
        <f>INDEX('Combined Full Sample'!$M$4:$M$201,MATCH($A122,'Combined Full Sample'!$B$4:$B$201,0))</f>
        <v>79.795185569702141</v>
      </c>
      <c r="I122" s="109">
        <v>0.85231386595492098</v>
      </c>
      <c r="J122" s="109">
        <v>0.21421277037176539</v>
      </c>
      <c r="K122" s="109">
        <v>0.43699714186323541</v>
      </c>
      <c r="L122" s="36">
        <f>INDEX('Combined Full Sample'!$V$4:$V$201,MATCH($A122,'Combined Full Sample'!$B$4:$B$201,0))</f>
        <v>18.034611999999999</v>
      </c>
      <c r="M122" s="109">
        <v>0.19263254750238168</v>
      </c>
      <c r="N122" s="109">
        <v>5.4889192725901793E-2</v>
      </c>
    </row>
  </sheetData>
  <autoFilter ref="B1:N1">
    <sortState ref="B2:N122">
      <sortCondition descending="1" ref="D1"/>
    </sortState>
  </autoFilter>
  <conditionalFormatting sqref="A111:A115">
    <cfRule type="duplicateValues" dxfId="22" priority="8"/>
  </conditionalFormatting>
  <conditionalFormatting sqref="A119">
    <cfRule type="duplicateValues" dxfId="21" priority="7"/>
  </conditionalFormatting>
  <conditionalFormatting sqref="A121 A112 A119">
    <cfRule type="duplicateValues" dxfId="20" priority="6"/>
  </conditionalFormatting>
  <conditionalFormatting sqref="A111:A1048576 A106:A109 A103:A104 A94:A101 A36:A92 A17:A33 A1:A14">
    <cfRule type="duplicateValues" dxfId="19" priority="4"/>
  </conditionalFormatting>
  <conditionalFormatting sqref="A110">
    <cfRule type="duplicateValues" dxfId="18" priority="3"/>
  </conditionalFormatting>
  <conditionalFormatting sqref="A17:A1048576 A1:A14">
    <cfRule type="duplicateValues" dxfId="17" priority="2"/>
  </conditionalFormatting>
  <conditionalFormatting sqref="A1:A1048576">
    <cfRule type="duplicateValues" dxfId="16" priority="1"/>
  </conditionalFormatting>
  <conditionalFormatting sqref="B110:B122">
    <cfRule type="duplicateValues" dxfId="15" priority="39"/>
  </conditionalFormatting>
  <conditionalFormatting sqref="A121 A112 A119 A114 A116:A117">
    <cfRule type="duplicateValues" dxfId="14" priority="40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7"/>
  <sheetViews>
    <sheetView showGridLines="0" zoomScale="115" zoomScaleNormal="115" workbookViewId="0">
      <pane ySplit="1" topLeftCell="A2" activePane="bottomLeft" state="frozen"/>
      <selection activeCell="E20" sqref="E20"/>
      <selection pane="bottomLeft" activeCell="B4" sqref="B4"/>
    </sheetView>
  </sheetViews>
  <sheetFormatPr defaultRowHeight="12.75" x14ac:dyDescent="0.2"/>
  <cols>
    <col min="1" max="1" width="15.7109375" customWidth="1"/>
    <col min="2" max="2" width="42.42578125" customWidth="1"/>
    <col min="3" max="3" width="14.85546875" customWidth="1"/>
    <col min="4" max="5" width="9.7109375" customWidth="1"/>
  </cols>
  <sheetData>
    <row r="1" spans="1:21" ht="25.5" x14ac:dyDescent="0.2">
      <c r="B1" s="95" t="s">
        <v>424</v>
      </c>
      <c r="C1" s="16" t="s">
        <v>463</v>
      </c>
      <c r="D1" s="16" t="s">
        <v>752</v>
      </c>
      <c r="E1" s="16" t="s">
        <v>848</v>
      </c>
      <c r="F1" s="40" t="s">
        <v>514</v>
      </c>
      <c r="G1" s="40" t="s">
        <v>464</v>
      </c>
      <c r="H1" s="40" t="s">
        <v>849</v>
      </c>
      <c r="I1" s="40" t="s">
        <v>507</v>
      </c>
      <c r="J1" s="40" t="s">
        <v>508</v>
      </c>
      <c r="K1" s="40" t="s">
        <v>509</v>
      </c>
      <c r="L1" s="40" t="s">
        <v>850</v>
      </c>
      <c r="M1" s="40" t="s">
        <v>511</v>
      </c>
      <c r="N1" s="96" t="s">
        <v>512</v>
      </c>
      <c r="U1" s="155" t="s">
        <v>726</v>
      </c>
    </row>
    <row r="2" spans="1:21" x14ac:dyDescent="0.2">
      <c r="A2" t="str">
        <f>INDEX('Combined Full Sample'!$B$4:$B$201,MATCH(B2,'Combined Full Sample'!$C$4:$C$201,0))</f>
        <v>RHT US Equity</v>
      </c>
      <c r="B2" s="1" t="s">
        <v>38</v>
      </c>
      <c r="C2" s="36" t="s">
        <v>505</v>
      </c>
      <c r="D2" s="36">
        <f>INDEX('Combined Full Sample'!$F$4:$F$201,MATCH(A2,'Combined Full Sample'!$B$4:$B$201,0))</f>
        <v>19172.8344</v>
      </c>
      <c r="E2" s="36">
        <f>INDEX('Combined Full Sample'!$H$4:$H$201,MATCH(A2,'Combined Full Sample'!$B$4:$B$201,0))</f>
        <v>3156.587</v>
      </c>
      <c r="F2" s="36">
        <v>5.3269977455988604</v>
      </c>
      <c r="G2" s="94">
        <v>0.14021314793477901</v>
      </c>
      <c r="H2" s="36">
        <f>INDEX('Combined Full Sample'!$M$4:$M$201,MATCH($A2,'Combined Full Sample'!$B$4:$B$201,0))</f>
        <v>2690.5739580078125</v>
      </c>
      <c r="I2" s="94">
        <v>0.85236806652495634</v>
      </c>
      <c r="J2" s="94">
        <v>0.18321370518221103</v>
      </c>
      <c r="K2" s="94">
        <v>0.37970630937781852</v>
      </c>
      <c r="L2" s="36">
        <f>INDEX('Combined Full Sample'!$V$4:$V$201,MATCH($A2,'Combined Full Sample'!$B$4:$B$201,0))</f>
        <v>602.68600000000004</v>
      </c>
      <c r="M2" s="94">
        <v>0.19092963381018804</v>
      </c>
      <c r="N2" s="109">
        <v>0.13211163371598883</v>
      </c>
    </row>
    <row r="3" spans="1:21" x14ac:dyDescent="0.2">
      <c r="A3" t="str">
        <f>INDEX('Combined Full Sample'!$B$4:$B$201,MATCH(B3,'Combined Full Sample'!$C$4:$C$201,0))</f>
        <v>SSNC US Equity</v>
      </c>
      <c r="B3" s="1" t="s">
        <v>72</v>
      </c>
      <c r="C3" s="36" t="s">
        <v>495</v>
      </c>
      <c r="D3" s="36">
        <f>INDEX('Combined Full Sample'!$F$4:$F$201,MATCH(A3,'Combined Full Sample'!$B$4:$B$201,0))</f>
        <v>18277.499500000002</v>
      </c>
      <c r="E3" s="36">
        <f>INDEX('Combined Full Sample'!$H$4:$H$201,MATCH(A3,'Combined Full Sample'!$B$4:$B$201,0))</f>
        <v>2174.3449999999998</v>
      </c>
      <c r="F3" s="36">
        <v>4.1965213012924441</v>
      </c>
      <c r="G3" s="94">
        <v>1.003082767454107</v>
      </c>
      <c r="H3" s="36">
        <f>INDEX('Combined Full Sample'!$M$4:$M$201,MATCH($A3,'Combined Full Sample'!$B$4:$B$201,0))</f>
        <v>895.99100952148433</v>
      </c>
      <c r="I3" s="94">
        <v>0.4120739852790079</v>
      </c>
      <c r="J3" s="94">
        <v>7.0519627749966091E-2</v>
      </c>
      <c r="K3" s="94">
        <v>5.4475715675295321E-2</v>
      </c>
      <c r="L3" s="36">
        <f>INDEX('Combined Full Sample'!$V$4:$V$201,MATCH($A3,'Combined Full Sample'!$B$4:$B$201,0))</f>
        <v>748.41300000000001</v>
      </c>
      <c r="M3" s="94">
        <v>0.34420158714463439</v>
      </c>
      <c r="N3" s="109">
        <v>0.11994384890125027</v>
      </c>
    </row>
    <row r="4" spans="1:21" x14ac:dyDescent="0.2">
      <c r="A4" t="str">
        <f>INDEX('Combined Full Sample'!$B$4:$B$201,MATCH(B4,'Combined Full Sample'!$C$4:$C$201,0))</f>
        <v>CA US Equity</v>
      </c>
      <c r="B4" s="1" t="s">
        <v>44</v>
      </c>
      <c r="C4" s="36" t="s">
        <v>505</v>
      </c>
      <c r="D4" s="36">
        <f>INDEX('Combined Full Sample'!$F$4:$F$201,MATCH(A4,'Combined Full Sample'!$B$4:$B$201,0))</f>
        <v>17761.393199999999</v>
      </c>
      <c r="E4" s="36">
        <f>INDEX('Combined Full Sample'!$H$4:$H$201,MATCH(A4,'Combined Full Sample'!$B$4:$B$201,0))</f>
        <v>4148</v>
      </c>
      <c r="F4" s="36">
        <v>4.1445323066153303</v>
      </c>
      <c r="G4" s="94">
        <v>3.3148505303760789E-2</v>
      </c>
      <c r="H4" s="36">
        <f>INDEX('Combined Full Sample'!$M$4:$M$201,MATCH($A4,'Combined Full Sample'!$B$4:$B$201,0))</f>
        <v>3546</v>
      </c>
      <c r="I4" s="94">
        <v>0.85486981677917073</v>
      </c>
      <c r="J4" s="94">
        <v>0.15477338476374156</v>
      </c>
      <c r="K4" s="94">
        <v>0.25578592092574737</v>
      </c>
      <c r="L4" s="36">
        <f>INDEX('Combined Full Sample'!$V$4:$V$201,MATCH($A4,'Combined Full Sample'!$B$4:$B$201,0))</f>
        <v>1440</v>
      </c>
      <c r="M4" s="94">
        <v>0.34715525554484089</v>
      </c>
      <c r="N4" s="109">
        <v>0.18998194877144337</v>
      </c>
    </row>
    <row r="5" spans="1:21" x14ac:dyDescent="0.2">
      <c r="A5" t="str">
        <f>INDEX('Combined Full Sample'!$B$4:$B$201,MATCH(B5,'Combined Full Sample'!$C$4:$C$201,0))</f>
        <v>TEAM US Equity</v>
      </c>
      <c r="B5" s="1" t="s">
        <v>52</v>
      </c>
      <c r="C5" s="36" t="s">
        <v>495</v>
      </c>
      <c r="D5" s="36">
        <f>INDEX('Combined Full Sample'!$F$4:$F$201,MATCH(A5,'Combined Full Sample'!$B$4:$B$201,0))</f>
        <v>15390.5118</v>
      </c>
      <c r="E5" s="36">
        <f>INDEX('Combined Full Sample'!$H$4:$H$201,MATCH(A5,'Combined Full Sample'!$B$4:$B$201,0))</f>
        <v>947.42399999999998</v>
      </c>
      <c r="F5" s="36">
        <v>12.266786806509231</v>
      </c>
      <c r="G5" s="94">
        <v>0.32427403147904221</v>
      </c>
      <c r="H5" s="36">
        <f>INDEX('Combined Full Sample'!$M$4:$M$201,MATCH($A5,'Combined Full Sample'!$B$4:$B$201,0))</f>
        <v>769.6390129394531</v>
      </c>
      <c r="I5" s="94">
        <v>0.81234907806795387</v>
      </c>
      <c r="J5" s="94">
        <v>0.43884892086330929</v>
      </c>
      <c r="K5" s="94">
        <v>0.19842224811699938</v>
      </c>
      <c r="L5" s="36">
        <f>INDEX('Combined Full Sample'!$V$4:$V$201,MATCH($A5,'Combined Full Sample'!$B$4:$B$201,0))</f>
        <v>43.517999999999994</v>
      </c>
      <c r="M5" s="94">
        <v>4.5932971932313299E-2</v>
      </c>
      <c r="N5" s="109">
        <v>-0.31811310458675307</v>
      </c>
    </row>
    <row r="6" spans="1:21" x14ac:dyDescent="0.2">
      <c r="A6" t="str">
        <f>INDEX('Combined Full Sample'!$B$4:$B$201,MATCH(B6,'Combined Full Sample'!$C$4:$C$201,0))</f>
        <v>SYMC US Equity</v>
      </c>
      <c r="B6" s="1" t="s">
        <v>74</v>
      </c>
      <c r="C6" s="36" t="s">
        <v>505</v>
      </c>
      <c r="D6" s="36">
        <f>INDEX('Combined Full Sample'!$F$4:$F$201,MATCH(A6,'Combined Full Sample'!$B$4:$B$201,0))</f>
        <v>14628.111500000001</v>
      </c>
      <c r="E6" s="36">
        <f>INDEX('Combined Full Sample'!$H$4:$H$201,MATCH(A6,'Combined Full Sample'!$B$4:$B$201,0))</f>
        <v>4827</v>
      </c>
      <c r="F6" s="36">
        <v>3.066665611468923</v>
      </c>
      <c r="G6" s="94">
        <v>-1.180070437124503E-2</v>
      </c>
      <c r="H6" s="36">
        <f>INDEX('Combined Full Sample'!$M$4:$M$201,MATCH($A6,'Combined Full Sample'!$B$4:$B$201,0))</f>
        <v>3803</v>
      </c>
      <c r="I6" s="94">
        <v>0.78785995442303713</v>
      </c>
      <c r="J6" s="94">
        <v>0.19825978868862648</v>
      </c>
      <c r="K6" s="94">
        <v>0.33001864512119328</v>
      </c>
      <c r="L6" s="36">
        <f>INDEX('Combined Full Sample'!$V$4:$V$201,MATCH($A6,'Combined Full Sample'!$B$4:$B$201,0))</f>
        <v>1276</v>
      </c>
      <c r="M6" s="94">
        <v>0.26434638491816864</v>
      </c>
      <c r="N6" s="109">
        <v>8.5428483887666037E-2</v>
      </c>
    </row>
    <row r="7" spans="1:21" x14ac:dyDescent="0.2">
      <c r="A7" t="str">
        <f>INDEX('Combined Full Sample'!$B$4:$B$201,MATCH(B7,'Combined Full Sample'!$C$4:$C$201,0))</f>
        <v>CTXS US Equity</v>
      </c>
      <c r="B7" s="1" t="s">
        <v>62</v>
      </c>
      <c r="C7" s="36" t="s">
        <v>495</v>
      </c>
      <c r="D7" s="36">
        <f>INDEX('Combined Full Sample'!$F$4:$F$201,MATCH(A7,'Combined Full Sample'!$B$4:$B$201,0))</f>
        <v>14433.059600000001</v>
      </c>
      <c r="E7" s="36">
        <f>INDEX('Combined Full Sample'!$H$4:$H$201,MATCH(A7,'Combined Full Sample'!$B$4:$B$201,0))</f>
        <v>2908.3389999999999</v>
      </c>
      <c r="F7" s="36">
        <v>4.8252930836079786</v>
      </c>
      <c r="G7" s="94">
        <v>2.8465388663426294E-2</v>
      </c>
      <c r="H7" s="36">
        <f>INDEX('Combined Full Sample'!$M$4:$M$201,MATCH($A7,'Combined Full Sample'!$B$4:$B$201,0))</f>
        <v>2463.42801171875</v>
      </c>
      <c r="I7" s="94">
        <v>0.84702230782544607</v>
      </c>
      <c r="J7" s="94">
        <v>0.14296854665154235</v>
      </c>
      <c r="K7" s="94">
        <v>0.34594041478658438</v>
      </c>
      <c r="L7" s="36">
        <f>INDEX('Combined Full Sample'!$V$4:$V$201,MATCH($A7,'Combined Full Sample'!$B$4:$B$201,0))</f>
        <v>891.87300000000005</v>
      </c>
      <c r="M7" s="94">
        <v>0.30666060593348987</v>
      </c>
      <c r="N7" s="109">
        <v>0.2030865917039695</v>
      </c>
    </row>
    <row r="8" spans="1:21" x14ac:dyDescent="0.2">
      <c r="A8" t="str">
        <f>INDEX('Combined Full Sample'!$B$4:$B$201,MATCH(B8,'Combined Full Sample'!$C$4:$C$201,0))</f>
        <v>CSU CN Equity</v>
      </c>
      <c r="B8" s="1" t="s">
        <v>56</v>
      </c>
      <c r="C8" s="36" t="s">
        <v>495</v>
      </c>
      <c r="D8" s="36">
        <f>INDEX('Combined Full Sample'!$F$4:$F$201,MATCH(A8,'Combined Full Sample'!$B$4:$B$201,0))</f>
        <v>14085.412700000001</v>
      </c>
      <c r="E8" s="36">
        <f>INDEX('Combined Full Sample'!$H$4:$H$201,MATCH(A8,'Combined Full Sample'!$B$4:$B$201,0))</f>
        <v>2794.5149999999999</v>
      </c>
      <c r="F8" s="36">
        <v>4.3292629004258751</v>
      </c>
      <c r="G8" s="94">
        <v>0.16425784080600758</v>
      </c>
      <c r="H8" s="36">
        <f>INDEX('Combined Full Sample'!$M$4:$M$201,MATCH($A8,'Combined Full Sample'!$B$4:$B$201,0))</f>
        <v>2459.358009765625</v>
      </c>
      <c r="I8" s="94">
        <v>0.88006613303762016</v>
      </c>
      <c r="J8" s="94">
        <v>0.12216788959801611</v>
      </c>
      <c r="K8" s="94">
        <v>6.4733952045345974E-2</v>
      </c>
      <c r="L8" s="36">
        <f>INDEX('Combined Full Sample'!$V$4:$V$201,MATCH($A8,'Combined Full Sample'!$B$4:$B$201,0))</f>
        <v>707.22400000000005</v>
      </c>
      <c r="M8" s="94">
        <v>0.25307575733177318</v>
      </c>
      <c r="N8" s="109">
        <v>0.10323290266826267</v>
      </c>
    </row>
    <row r="9" spans="1:21" x14ac:dyDescent="0.2">
      <c r="A9" t="str">
        <f>INDEX('Combined Full Sample'!$B$4:$B$201,MATCH(B9,'Combined Full Sample'!$C$4:$C$201,0))</f>
        <v>SNPS US Equity</v>
      </c>
      <c r="B9" s="1" t="s">
        <v>64</v>
      </c>
      <c r="C9" s="36" t="s">
        <v>495</v>
      </c>
      <c r="D9" s="36">
        <f>INDEX('Combined Full Sample'!$F$4:$F$201,MATCH(A9,'Combined Full Sample'!$B$4:$B$201,0))</f>
        <v>13254.6572</v>
      </c>
      <c r="E9" s="36">
        <f>INDEX('Combined Full Sample'!$H$4:$H$201,MATCH(A9,'Combined Full Sample'!$B$4:$B$201,0))</f>
        <v>3022.62</v>
      </c>
      <c r="F9" s="36">
        <v>4.0920802692105829</v>
      </c>
      <c r="G9" s="94">
        <v>7.1619985310756862E-2</v>
      </c>
      <c r="H9" s="36">
        <f>INDEX('Combined Full Sample'!$M$4:$M$201,MATCH($A9,'Combined Full Sample'!$B$4:$B$201,0))</f>
        <v>2310.4400556640626</v>
      </c>
      <c r="I9" s="94">
        <v>0.76438323562474364</v>
      </c>
      <c r="J9" s="94">
        <v>0.30067987375191063</v>
      </c>
      <c r="K9" s="94">
        <v>0.18171255400943553</v>
      </c>
      <c r="L9" s="36">
        <f>INDEX('Combined Full Sample'!$V$4:$V$201,MATCH($A9,'Combined Full Sample'!$B$4:$B$201,0))</f>
        <v>650.30199999999991</v>
      </c>
      <c r="M9" s="94">
        <v>0.21514513898538351</v>
      </c>
      <c r="N9" s="109">
        <v>0.12152605918890333</v>
      </c>
    </row>
    <row r="10" spans="1:21" x14ac:dyDescent="0.2">
      <c r="A10" t="str">
        <f>INDEX('Combined Full Sample'!$B$4:$B$201,MATCH(B10,'Combined Full Sample'!$C$4:$C$201,0))</f>
        <v>CHKP US Equity</v>
      </c>
      <c r="B10" s="1" t="s">
        <v>50</v>
      </c>
      <c r="C10" s="36" t="s">
        <v>505</v>
      </c>
      <c r="D10" s="36">
        <f>INDEX('Combined Full Sample'!$F$4:$F$201,MATCH(A10,'Combined Full Sample'!$B$4:$B$201,0))</f>
        <v>12991.4501</v>
      </c>
      <c r="E10" s="36">
        <f>INDEX('Combined Full Sample'!$H$4:$H$201,MATCH(A10,'Combined Full Sample'!$B$4:$B$201,0))</f>
        <v>1896.9269999999999</v>
      </c>
      <c r="F10" s="36">
        <v>6.62695871340149</v>
      </c>
      <c r="G10" s="94">
        <v>3.3457797796119682E-2</v>
      </c>
      <c r="H10" s="36">
        <f>INDEX('Combined Full Sample'!$M$4:$M$201,MATCH($A10,'Combined Full Sample'!$B$4:$B$201,0))</f>
        <v>1698.6110100097656</v>
      </c>
      <c r="I10" s="94">
        <v>0.89545407388358411</v>
      </c>
      <c r="J10" s="94">
        <v>0.1014198226921753</v>
      </c>
      <c r="K10" s="94">
        <v>0.22848902461718351</v>
      </c>
      <c r="L10" s="36">
        <f>INDEX('Combined Full Sample'!$V$4:$V$201,MATCH($A10,'Combined Full Sample'!$B$4:$B$201,0))</f>
        <v>949.65100000000007</v>
      </c>
      <c r="M10" s="94">
        <v>0.50062601249283711</v>
      </c>
      <c r="N10" s="109">
        <v>0.43366146404157885</v>
      </c>
    </row>
    <row r="11" spans="1:21" x14ac:dyDescent="0.2">
      <c r="A11" t="str">
        <f>INDEX('Combined Full Sample'!$B$4:$B$201,MATCH(B11,'Combined Full Sample'!$C$4:$C$201,0))</f>
        <v>SPLK US Equity</v>
      </c>
      <c r="B11" s="1" t="s">
        <v>58</v>
      </c>
      <c r="C11" s="36" t="s">
        <v>495</v>
      </c>
      <c r="D11" s="36">
        <f>INDEX('Combined Full Sample'!$F$4:$F$201,MATCH(A11,'Combined Full Sample'!$B$4:$B$201,0))</f>
        <v>12778.339900000001</v>
      </c>
      <c r="E11" s="36">
        <f>INDEX('Combined Full Sample'!$H$4:$H$201,MATCH(A11,'Combined Full Sample'!$B$4:$B$201,0))</f>
        <v>1448.318</v>
      </c>
      <c r="F11" s="36">
        <v>6.8447533077898379</v>
      </c>
      <c r="G11" s="94">
        <v>0.28899937720859659</v>
      </c>
      <c r="H11" s="36">
        <f>INDEX('Combined Full Sample'!$M$4:$M$201,MATCH($A11,'Combined Full Sample'!$B$4:$B$201,0))</f>
        <v>1148.2299877929688</v>
      </c>
      <c r="I11" s="94">
        <v>0.79280240098719257</v>
      </c>
      <c r="J11" s="94">
        <v>0.20790599854451852</v>
      </c>
      <c r="K11" s="94">
        <v>0.55817645019947282</v>
      </c>
      <c r="L11" s="36">
        <f>INDEX('Combined Full Sample'!$V$4:$V$201,MATCH($A11,'Combined Full Sample'!$B$4:$B$201,0))</f>
        <v>-257.30799999999999</v>
      </c>
      <c r="M11" s="94">
        <v>-0.17765987856258086</v>
      </c>
      <c r="N11" s="109">
        <v>-0.22092738611271831</v>
      </c>
    </row>
    <row r="12" spans="1:21" x14ac:dyDescent="0.2">
      <c r="A12" t="str">
        <f>INDEX('Combined Full Sample'!$B$4:$B$201,MATCH(B12,'Combined Full Sample'!$C$4:$C$201,0))</f>
        <v>CDNS US Equity</v>
      </c>
      <c r="B12" s="1" t="s">
        <v>68</v>
      </c>
      <c r="C12" s="36" t="s">
        <v>495</v>
      </c>
      <c r="D12" s="36">
        <f>INDEX('Combined Full Sample'!$F$4:$F$201,MATCH(A12,'Combined Full Sample'!$B$4:$B$201,0))</f>
        <v>12773.614</v>
      </c>
      <c r="E12" s="36">
        <f>INDEX('Combined Full Sample'!$H$4:$H$201,MATCH(A12,'Combined Full Sample'!$B$4:$B$201,0))</f>
        <v>2069.8940000000002</v>
      </c>
      <c r="F12" s="36">
        <v>5.8022321144674081</v>
      </c>
      <c r="G12" s="94">
        <v>6.3581033618146598E-2</v>
      </c>
      <c r="H12" s="36">
        <f>INDEX('Combined Full Sample'!$M$4:$M$201,MATCH($A12,'Combined Full Sample'!$B$4:$B$201,0))</f>
        <v>1826.9869919433593</v>
      </c>
      <c r="I12" s="94">
        <v>0.88264760994686642</v>
      </c>
      <c r="J12" s="94">
        <v>0.38853342248443634</v>
      </c>
      <c r="K12" s="94">
        <v>0.20250360646487209</v>
      </c>
      <c r="L12" s="36">
        <f>INDEX('Combined Full Sample'!$V$4:$V$201,MATCH($A12,'Combined Full Sample'!$B$4:$B$201,0))</f>
        <v>518.21699999999998</v>
      </c>
      <c r="M12" s="94">
        <v>0.25035919713763116</v>
      </c>
      <c r="N12" s="109">
        <v>0.16792960779188498</v>
      </c>
    </row>
    <row r="13" spans="1:21" x14ac:dyDescent="0.2">
      <c r="A13" t="str">
        <f>INDEX('Combined Full Sample'!$B$4:$B$201,MATCH(B13,'Combined Full Sample'!$C$4:$C$201,0))</f>
        <v>FTNT US Equity</v>
      </c>
      <c r="B13" s="1" t="s">
        <v>60</v>
      </c>
      <c r="C13" s="36" t="s">
        <v>505</v>
      </c>
      <c r="D13" s="36">
        <f>INDEX('Combined Full Sample'!$F$4:$F$201,MATCH(A13,'Combined Full Sample'!$B$4:$B$201,0))</f>
        <v>12362.801600000001</v>
      </c>
      <c r="E13" s="36">
        <f>INDEX('Combined Full Sample'!$H$4:$H$201,MATCH(A13,'Combined Full Sample'!$B$4:$B$201,0))</f>
        <v>1631.1849999999999</v>
      </c>
      <c r="F13" s="36">
        <v>6.4736606852984853</v>
      </c>
      <c r="G13" s="94">
        <v>0.17074887275201789</v>
      </c>
      <c r="H13" s="36">
        <f>INDEX('Combined Full Sample'!$M$4:$M$201,MATCH($A13,'Combined Full Sample'!$B$4:$B$201,0))</f>
        <v>1221.8169738769532</v>
      </c>
      <c r="I13" s="94">
        <v>0.74903642068615961</v>
      </c>
      <c r="J13" s="94">
        <v>0.12911717555029012</v>
      </c>
      <c r="K13" s="94">
        <v>0.42976486419382226</v>
      </c>
      <c r="L13" s="36">
        <f>INDEX('Combined Full Sample'!$V$4:$V$201,MATCH($A13,'Combined Full Sample'!$B$4:$B$201,0))</f>
        <v>213.77799999999999</v>
      </c>
      <c r="M13" s="94">
        <v>0.1310568696990225</v>
      </c>
      <c r="N13" s="109">
        <v>8.3799201194223835E-2</v>
      </c>
    </row>
    <row r="14" spans="1:21" x14ac:dyDescent="0.2">
      <c r="A14" s="1" t="s">
        <v>557</v>
      </c>
      <c r="B14" s="1" t="s">
        <v>557</v>
      </c>
      <c r="C14" s="116" t="s">
        <v>614</v>
      </c>
      <c r="D14" s="36">
        <f>INDEX('Combined Full Sample'!$F$4:$F$201,MATCH(A14,'Combined Full Sample'!$B$4:$B$201,0))</f>
        <v>11763.517900000001</v>
      </c>
      <c r="E14" s="36">
        <f>INDEX('Combined Full Sample'!$H$4:$H$201,MATCH(A14,'Combined Full Sample'!$B$4:$B$201,0))</f>
        <v>853.57299999999998</v>
      </c>
      <c r="F14" s="36">
        <v>9.7147620223455284</v>
      </c>
      <c r="G14" s="117">
        <v>0.41861445945455178</v>
      </c>
      <c r="H14" s="36">
        <f>INDEX('Combined Full Sample'!$M$4:$M$201,MATCH($A14,'Combined Full Sample'!$B$4:$B$201,0))</f>
        <v>481.96899993896483</v>
      </c>
      <c r="I14" s="117">
        <v>0.56464883488461426</v>
      </c>
      <c r="J14" s="117">
        <v>0.15932673596751537</v>
      </c>
      <c r="K14" s="117">
        <v>0.26441089397157597</v>
      </c>
      <c r="L14" s="36">
        <f>INDEX('Combined Full Sample'!$V$4:$V$201,MATCH($A14,'Combined Full Sample'!$B$4:$B$201,0))</f>
        <v>-41.38</v>
      </c>
      <c r="M14" s="117">
        <v>-4.8478571838612518E-2</v>
      </c>
      <c r="N14" s="115">
        <v>-6.1180473140551542E-2</v>
      </c>
    </row>
    <row r="15" spans="1:21" x14ac:dyDescent="0.2">
      <c r="A15" s="1" t="s">
        <v>588</v>
      </c>
      <c r="B15" s="1" t="s">
        <v>588</v>
      </c>
      <c r="C15" s="116" t="s">
        <v>615</v>
      </c>
      <c r="D15" s="36">
        <f>INDEX('Combined Full Sample'!$F$4:$F$201,MATCH(A15,'Combined Full Sample'!$B$4:$B$201,0))</f>
        <v>11492.5267</v>
      </c>
      <c r="E15" s="36">
        <f>INDEX('Combined Full Sample'!$H$4:$H$201,MATCH(A15,'Combined Full Sample'!$B$4:$B$201,0))</f>
        <v>766.22400000000005</v>
      </c>
      <c r="F15" s="36">
        <v>12.600473756977253</v>
      </c>
      <c r="G15" s="117">
        <v>0.19034512100899992</v>
      </c>
      <c r="H15" s="36">
        <f>INDEX('Combined Full Sample'!$M$4:$M$201,MATCH($A15,'Combined Full Sample'!$B$4:$B$201,0))</f>
        <v>534.71100567626956</v>
      </c>
      <c r="I15" s="117">
        <v>0.69785207155645024</v>
      </c>
      <c r="J15" s="117">
        <v>0.17233994236672301</v>
      </c>
      <c r="K15" s="117">
        <v>0.1708351604752657</v>
      </c>
      <c r="L15" s="36">
        <f>INDEX('Combined Full Sample'!$V$4:$V$201,MATCH($A15,'Combined Full Sample'!$B$4:$B$201,0))</f>
        <v>188.203</v>
      </c>
      <c r="M15" s="117">
        <v>0.24562399507193719</v>
      </c>
      <c r="N15" s="115">
        <v>0.21254360285143767</v>
      </c>
    </row>
    <row r="16" spans="1:21" x14ac:dyDescent="0.2">
      <c r="A16" s="1" t="s">
        <v>598</v>
      </c>
      <c r="B16" s="1" t="s">
        <v>598</v>
      </c>
      <c r="C16" s="116" t="s">
        <v>617</v>
      </c>
      <c r="D16" s="36">
        <f>INDEX('Combined Full Sample'!$F$4:$F$201,MATCH(A16,'Combined Full Sample'!$B$4:$B$201,0))</f>
        <v>11310.248799999999</v>
      </c>
      <c r="E16" s="36">
        <f>INDEX('Combined Full Sample'!$H$4:$H$201,MATCH(A16,'Combined Full Sample'!$B$4:$B$201,0))</f>
        <v>1762.6579999999999</v>
      </c>
      <c r="F16" s="36">
        <v>3.766483430668091</v>
      </c>
      <c r="G16" s="117">
        <v>0.70360160621062073</v>
      </c>
      <c r="H16" s="36">
        <f>INDEX('Combined Full Sample'!$M$4:$M$201,MATCH($A16,'Combined Full Sample'!$B$4:$B$201,0))</f>
        <v>927.55099047851559</v>
      </c>
      <c r="I16" s="117">
        <v>0.52622289206330197</v>
      </c>
      <c r="J16" s="117">
        <v>0.11140731781207699</v>
      </c>
      <c r="K16" s="117">
        <v>0.14528740118616318</v>
      </c>
      <c r="L16" s="36">
        <f>INDEX('Combined Full Sample'!$V$4:$V$201,MATCH($A16,'Combined Full Sample'!$B$4:$B$201,0))</f>
        <v>287.15600000000006</v>
      </c>
      <c r="M16" s="117">
        <v>0.16291078586997595</v>
      </c>
      <c r="N16" s="115">
        <v>0.10941369794934695</v>
      </c>
    </row>
    <row r="17" spans="1:14" x14ac:dyDescent="0.2">
      <c r="A17" t="str">
        <f>INDEX('Combined Full Sample'!$B$4:$B$201,MATCH(B17,'Combined Full Sample'!$C$4:$C$201,0))</f>
        <v>OTEX CN Equity</v>
      </c>
      <c r="B17" s="1" t="s">
        <v>86</v>
      </c>
      <c r="C17" s="36" t="s">
        <v>495</v>
      </c>
      <c r="D17" s="36">
        <f>INDEX('Combined Full Sample'!$F$4:$F$201,MATCH(A17,'Combined Full Sample'!$B$4:$B$201,0))</f>
        <v>11155.011</v>
      </c>
      <c r="E17" s="36">
        <f>INDEX('Combined Full Sample'!$H$4:$H$201,MATCH(A17,'Combined Full Sample'!$B$4:$B$201,0))</f>
        <v>2815.241</v>
      </c>
      <c r="F17" s="36">
        <v>3.8518125773037823</v>
      </c>
      <c r="G17" s="94">
        <v>2.8701272821758383E-2</v>
      </c>
      <c r="H17" s="36">
        <f>INDEX('Combined Full Sample'!$M$4:$M$201,MATCH($A17,'Combined Full Sample'!$B$4:$B$201,0))</f>
        <v>1863.8300090332032</v>
      </c>
      <c r="I17" s="94">
        <v>0.66204989520726754</v>
      </c>
      <c r="J17" s="94">
        <v>0.11489638009676614</v>
      </c>
      <c r="K17" s="94">
        <v>0.18804109488317342</v>
      </c>
      <c r="L17" s="36">
        <f>INDEX('Combined Full Sample'!$V$4:$V$201,MATCH($A17,'Combined Full Sample'!$B$4:$B$201,0))</f>
        <v>991.54299999999989</v>
      </c>
      <c r="M17" s="94">
        <v>0.35220537069472913</v>
      </c>
      <c r="N17" s="109">
        <v>9.9335982673200984E-2</v>
      </c>
    </row>
    <row r="18" spans="1:14" x14ac:dyDescent="0.2">
      <c r="A18" s="1" t="s">
        <v>602</v>
      </c>
      <c r="B18" s="1" t="s">
        <v>602</v>
      </c>
      <c r="C18" s="116" t="s">
        <v>617</v>
      </c>
      <c r="D18" s="36">
        <f>INDEX('Combined Full Sample'!$F$4:$F$201,MATCH(A18,'Combined Full Sample'!$B$4:$B$201,0))</f>
        <v>11136.6034</v>
      </c>
      <c r="E18" s="36">
        <f>INDEX('Combined Full Sample'!$H$4:$H$201,MATCH(A18,'Combined Full Sample'!$B$4:$B$201,0))</f>
        <v>2027.4701488016447</v>
      </c>
      <c r="F18" s="36">
        <v>4.2078890622349192</v>
      </c>
      <c r="G18" s="117">
        <v>0.30537113040322628</v>
      </c>
      <c r="H18" s="36">
        <f>INDEX('Combined Full Sample'!$M$4:$M$201,MATCH($A18,'Combined Full Sample'!$B$4:$B$201,0))</f>
        <v>1679.9929314420062</v>
      </c>
      <c r="I18" s="117">
        <v>0.82861537193777279</v>
      </c>
      <c r="J18" s="117">
        <v>0.39875419627298209</v>
      </c>
      <c r="K18" s="117">
        <v>0.19589767041169956</v>
      </c>
      <c r="L18" s="36">
        <f>INDEX('Combined Full Sample'!$V$4:$V$201,MATCH($A18,'Combined Full Sample'!$B$4:$B$201,0))</f>
        <v>942.26823079258611</v>
      </c>
      <c r="M18" s="117">
        <v>0.46475072954811325</v>
      </c>
      <c r="N18" s="115">
        <v>0.10145241590998064</v>
      </c>
    </row>
    <row r="19" spans="1:14" x14ac:dyDescent="0.2">
      <c r="A19" t="str">
        <f>INDEX('Combined Full Sample'!$B$4:$B$201,MATCH(B19,'Combined Full Sample'!$C$4:$C$201,0))</f>
        <v>PTC US Equity</v>
      </c>
      <c r="B19" s="1" t="s">
        <v>80</v>
      </c>
      <c r="C19" s="36" t="s">
        <v>495</v>
      </c>
      <c r="D19" s="36">
        <f>INDEX('Combined Full Sample'!$F$4:$F$201,MATCH(A19,'Combined Full Sample'!$B$4:$B$201,0))</f>
        <v>10635.886500000001</v>
      </c>
      <c r="E19" s="36">
        <f>INDEX('Combined Full Sample'!$H$4:$H$201,MATCH(A19,'Combined Full Sample'!$B$4:$B$201,0))</f>
        <v>1235.683</v>
      </c>
      <c r="F19" s="36">
        <v>8.0015335934837513</v>
      </c>
      <c r="G19" s="94">
        <v>7.5705500520764524E-2</v>
      </c>
      <c r="H19" s="36">
        <f>INDEX('Combined Full Sample'!$M$4:$M$201,MATCH($A19,'Combined Full Sample'!$B$4:$B$201,0))</f>
        <v>904.73300866699219</v>
      </c>
      <c r="I19" s="94">
        <v>0.73217241692812174</v>
      </c>
      <c r="J19" s="94">
        <v>0.19103524123905566</v>
      </c>
      <c r="K19" s="94">
        <v>0.30181365285433243</v>
      </c>
      <c r="L19" s="36">
        <f>INDEX('Combined Full Sample'!$V$4:$V$201,MATCH($A19,'Combined Full Sample'!$B$4:$B$201,0))</f>
        <v>170.774</v>
      </c>
      <c r="M19" s="94">
        <v>0.1382021117066432</v>
      </c>
      <c r="N19" s="109">
        <v>3.955165157037363E-2</v>
      </c>
    </row>
    <row r="20" spans="1:14" x14ac:dyDescent="0.2">
      <c r="A20" t="str">
        <f>INDEX('Combined Full Sample'!$B$4:$B$201,MATCH(B20,'Combined Full Sample'!$C$4:$C$201,0))</f>
        <v>DBX US Equity</v>
      </c>
      <c r="B20" s="1" t="s">
        <v>84</v>
      </c>
      <c r="C20" s="36" t="s">
        <v>495</v>
      </c>
      <c r="D20" s="36">
        <f>INDEX('Combined Full Sample'!$F$4:$F$201,MATCH(A20,'Combined Full Sample'!$B$4:$B$201,0))</f>
        <v>9553.6566000000003</v>
      </c>
      <c r="E20" s="36">
        <f>INDEX('Combined Full Sample'!$H$4:$H$201,MATCH(A20,'Combined Full Sample'!$B$4:$B$201,0))</f>
        <v>1106.8</v>
      </c>
      <c r="F20" s="36">
        <v>6.4523526539411495</v>
      </c>
      <c r="G20" s="94">
        <v>0.33777285869172391</v>
      </c>
      <c r="H20" s="36">
        <f>INDEX('Combined Full Sample'!$M$4:$M$201,MATCH($A20,'Combined Full Sample'!$B$4:$B$201,0))</f>
        <v>737.9</v>
      </c>
      <c r="I20" s="94">
        <v>0.66669678352005779</v>
      </c>
      <c r="J20" s="94">
        <v>0.3436031803397181</v>
      </c>
      <c r="K20" s="94">
        <v>0.28370075894470548</v>
      </c>
      <c r="L20" s="36">
        <f>INDEX('Combined Full Sample'!$V$4:$V$201,MATCH($A20,'Combined Full Sample'!$B$4:$B$201,0))</f>
        <v>68.100000000000009</v>
      </c>
      <c r="M20" s="94">
        <v>6.1528731478135174E-2</v>
      </c>
      <c r="N20" s="109">
        <v>-4.517528008673654E-2</v>
      </c>
    </row>
    <row r="21" spans="1:14" x14ac:dyDescent="0.2">
      <c r="A21" t="str">
        <f>INDEX('Combined Full Sample'!$B$4:$B$201,MATCH(B21,'Combined Full Sample'!$C$4:$C$201,0))</f>
        <v>ULTI US Equity</v>
      </c>
      <c r="B21" s="1" t="s">
        <v>88</v>
      </c>
      <c r="C21" s="36" t="s">
        <v>495</v>
      </c>
      <c r="D21" s="36">
        <f>INDEX('Combined Full Sample'!$F$4:$F$201,MATCH(A21,'Combined Full Sample'!$B$4:$B$201,0))</f>
        <v>8730.4277999999995</v>
      </c>
      <c r="E21" s="36">
        <f>INDEX('Combined Full Sample'!$H$4:$H$201,MATCH(A21,'Combined Full Sample'!$B$4:$B$201,0))</f>
        <v>1035.461</v>
      </c>
      <c r="F21" s="36">
        <v>7.0123354832491298</v>
      </c>
      <c r="G21" s="94">
        <v>0.20237266299744738</v>
      </c>
      <c r="H21" s="36">
        <f>INDEX('Combined Full Sample'!$M$4:$M$201,MATCH($A21,'Combined Full Sample'!$B$4:$B$201,0))</f>
        <v>648.36900695800773</v>
      </c>
      <c r="I21" s="94">
        <v>0.62616458462270208</v>
      </c>
      <c r="J21" s="94">
        <v>0.14542604694913666</v>
      </c>
      <c r="K21" s="94">
        <v>0.26054192287300054</v>
      </c>
      <c r="L21" s="36">
        <f>INDEX('Combined Full Sample'!$V$4:$V$201,MATCH($A21,'Combined Full Sample'!$B$4:$B$201,0))</f>
        <v>114.41199999999999</v>
      </c>
      <c r="M21" s="94">
        <v>0.11049378006511108</v>
      </c>
      <c r="N21" s="109">
        <v>4.5352465055309668E-2</v>
      </c>
    </row>
    <row r="22" spans="1:14" x14ac:dyDescent="0.2">
      <c r="A22" t="str">
        <f>INDEX('Combined Full Sample'!$B$4:$B$201,MATCH(B22,'Combined Full Sample'!$C$4:$C$201,0))</f>
        <v>DATA US Equity</v>
      </c>
      <c r="B22" s="1" t="s">
        <v>90</v>
      </c>
      <c r="C22" s="36" t="s">
        <v>505</v>
      </c>
      <c r="D22" s="36">
        <f>INDEX('Combined Full Sample'!$F$4:$F$201,MATCH(A22,'Combined Full Sample'!$B$4:$B$201,0))</f>
        <v>7440.2691999999997</v>
      </c>
      <c r="E22" s="36">
        <f>INDEX('Combined Full Sample'!$H$4:$H$201,MATCH(A22,'Combined Full Sample'!$B$4:$B$201,0))</f>
        <v>992.76900000000001</v>
      </c>
      <c r="F22" s="36">
        <v>7.0694147705516315</v>
      </c>
      <c r="G22" s="94">
        <v>6.0124762155143952E-2</v>
      </c>
      <c r="H22" s="36">
        <f>INDEX('Combined Full Sample'!$M$4:$M$201,MATCH($A22,'Combined Full Sample'!$B$4:$B$201,0))</f>
        <v>864.88000952148434</v>
      </c>
      <c r="I22" s="94">
        <v>0.87117950854779347</v>
      </c>
      <c r="J22" s="94">
        <v>0.33658182316329377</v>
      </c>
      <c r="K22" s="94">
        <v>0.52121490497789513</v>
      </c>
      <c r="L22" s="36">
        <f>INDEX('Combined Full Sample'!$V$4:$V$201,MATCH($A22,'Combined Full Sample'!$B$4:$B$201,0))</f>
        <v>-123.949</v>
      </c>
      <c r="M22" s="94">
        <v>-0.12485180339031537</v>
      </c>
      <c r="N22" s="109">
        <v>-0.14799918208566143</v>
      </c>
    </row>
    <row r="23" spans="1:14" x14ac:dyDescent="0.2">
      <c r="A23" t="str">
        <f>INDEX('Combined Full Sample'!$B$4:$B$201,MATCH(B23,'Combined Full Sample'!$C$4:$C$201,0))</f>
        <v>PAYC US Equity</v>
      </c>
      <c r="B23" s="1" t="s">
        <v>98</v>
      </c>
      <c r="C23" s="36" t="s">
        <v>495</v>
      </c>
      <c r="D23" s="36">
        <f>INDEX('Combined Full Sample'!$F$4:$F$201,MATCH(A23,'Combined Full Sample'!$B$4:$B$201,0))</f>
        <v>7407.2659999999996</v>
      </c>
      <c r="E23" s="36">
        <f>INDEX('Combined Full Sample'!$H$4:$H$201,MATCH(A23,'Combined Full Sample'!$B$4:$B$201,0))</f>
        <v>498.02800000000002</v>
      </c>
      <c r="F23" s="36">
        <v>11.913384585692228</v>
      </c>
      <c r="G23" s="94">
        <v>0.24844386259407103</v>
      </c>
      <c r="H23" s="36">
        <f>INDEX('Combined Full Sample'!$M$4:$M$201,MATCH($A23,'Combined Full Sample'!$B$4:$B$201,0))</f>
        <v>416.48600439453128</v>
      </c>
      <c r="I23" s="94">
        <v>0.83627025868933325</v>
      </c>
      <c r="J23" s="94">
        <v>6.1100982274089007E-2</v>
      </c>
      <c r="K23" s="94">
        <v>0.30221593966604288</v>
      </c>
      <c r="L23" s="36">
        <f>INDEX('Combined Full Sample'!$V$4:$V$201,MATCH($A23,'Combined Full Sample'!$B$4:$B$201,0))</f>
        <v>148.13299999999998</v>
      </c>
      <c r="M23" s="94">
        <v>0.29743909980964922</v>
      </c>
      <c r="N23" s="109">
        <v>0.20995365661793713</v>
      </c>
    </row>
    <row r="24" spans="1:14" x14ac:dyDescent="0.2">
      <c r="A24" t="str">
        <f>INDEX('Combined Full Sample'!$B$4:$B$201,MATCH(B24,'Combined Full Sample'!$C$4:$C$201,0))</f>
        <v>AZPN US Equity</v>
      </c>
      <c r="B24" s="1" t="s">
        <v>106</v>
      </c>
      <c r="C24" s="36" t="s">
        <v>495</v>
      </c>
      <c r="D24" s="36">
        <f>INDEX('Combined Full Sample'!$F$4:$F$201,MATCH(A24,'Combined Full Sample'!$B$4:$B$201,0))</f>
        <v>6894.6152000000002</v>
      </c>
      <c r="E24" s="36">
        <f>INDEX('Combined Full Sample'!$H$4:$H$201,MATCH(A24,'Combined Full Sample'!$B$4:$B$201,0))</f>
        <v>499.51400000000001</v>
      </c>
      <c r="F24" s="36">
        <v>12.568502068130735</v>
      </c>
      <c r="G24" s="94">
        <v>9.8193444027594667E-2</v>
      </c>
      <c r="H24" s="36">
        <f>INDEX('Combined Full Sample'!$M$4:$M$201,MATCH($A24,'Combined Full Sample'!$B$4:$B$201,0))</f>
        <v>448.87000836181642</v>
      </c>
      <c r="I24" s="94">
        <v>0.89861346901551586</v>
      </c>
      <c r="J24" s="94">
        <v>0.16431171098307554</v>
      </c>
      <c r="K24" s="94">
        <v>0.20235068486568944</v>
      </c>
      <c r="L24" s="36">
        <f>INDEX('Combined Full Sample'!$V$4:$V$201,MATCH($A24,'Combined Full Sample'!$B$4:$B$201,0))</f>
        <v>218.595</v>
      </c>
      <c r="M24" s="94">
        <v>0.43761536213199226</v>
      </c>
      <c r="N24" s="109">
        <v>0.30083750676574428</v>
      </c>
    </row>
    <row r="25" spans="1:14" x14ac:dyDescent="0.2">
      <c r="A25" t="str">
        <f>INDEX('Combined Full Sample'!$B$4:$B$201,MATCH(B25,'Combined Full Sample'!$C$4:$C$201,0))</f>
        <v>NUAN US Equity</v>
      </c>
      <c r="B25" s="1" t="s">
        <v>136</v>
      </c>
      <c r="C25" s="36" t="s">
        <v>495</v>
      </c>
      <c r="D25" s="36">
        <f>INDEX('Combined Full Sample'!$F$4:$F$201,MATCH(A25,'Combined Full Sample'!$B$4:$B$201,0))</f>
        <v>6727.3046000000004</v>
      </c>
      <c r="E25" s="36">
        <f>INDEX('Combined Full Sample'!$H$4:$H$201,MATCH(A25,'Combined Full Sample'!$B$4:$B$201,0))</f>
        <v>2007.8210000000001</v>
      </c>
      <c r="F25" s="36">
        <v>3.1986545053245892</v>
      </c>
      <c r="G25" s="94">
        <v>4.7487300909792252E-2</v>
      </c>
      <c r="H25" s="36">
        <f>INDEX('Combined Full Sample'!$M$4:$M$201,MATCH($A25,'Combined Full Sample'!$B$4:$B$201,0))</f>
        <v>1132.4420061035157</v>
      </c>
      <c r="I25" s="94">
        <v>0.56401542074891919</v>
      </c>
      <c r="J25" s="94">
        <v>0.13253024049454606</v>
      </c>
      <c r="K25" s="94">
        <v>0.19828958856392076</v>
      </c>
      <c r="L25" s="36">
        <f>INDEX('Combined Full Sample'!$V$4:$V$201,MATCH($A25,'Combined Full Sample'!$B$4:$B$201,0))</f>
        <v>344.83600000000001</v>
      </c>
      <c r="M25" s="94">
        <v>0.17174638575849141</v>
      </c>
      <c r="N25" s="109">
        <v>1.0619681589690514E-2</v>
      </c>
    </row>
    <row r="26" spans="1:14" x14ac:dyDescent="0.2">
      <c r="A26" t="str">
        <f>INDEX('Combined Full Sample'!$B$4:$B$201,MATCH(B26,'Combined Full Sample'!$C$4:$C$201,0))</f>
        <v>GWRE US Equity</v>
      </c>
      <c r="B26" s="1" t="s">
        <v>102</v>
      </c>
      <c r="C26" s="36" t="s">
        <v>495</v>
      </c>
      <c r="D26" s="36">
        <f>INDEX('Combined Full Sample'!$F$4:$F$201,MATCH(A26,'Combined Full Sample'!$B$4:$B$201,0))</f>
        <v>6390.3563999999997</v>
      </c>
      <c r="E26" s="36">
        <f>INDEX('Combined Full Sample'!$H$4:$H$201,MATCH(A26,'Combined Full Sample'!$B$4:$B$201,0))</f>
        <v>661.06700000000001</v>
      </c>
      <c r="F26" s="36">
        <v>8.5238847539015605</v>
      </c>
      <c r="G26" s="94">
        <v>0.13407566857822273</v>
      </c>
      <c r="H26" s="36">
        <f>INDEX('Combined Full Sample'!$M$4:$M$201,MATCH($A26,'Combined Full Sample'!$B$4:$B$201,0))</f>
        <v>364.36000024414062</v>
      </c>
      <c r="I26" s="94">
        <v>0.55116954899297743</v>
      </c>
      <c r="J26" s="94">
        <v>0.25966656934924898</v>
      </c>
      <c r="K26" s="94">
        <v>0.18775252735350578</v>
      </c>
      <c r="L26" s="36">
        <f>INDEX('Combined Full Sample'!$V$4:$V$201,MATCH($A26,'Combined Full Sample'!$B$4:$B$201,0))</f>
        <v>28.280999999999985</v>
      </c>
      <c r="M26" s="94">
        <v>4.2780837645805925E-2</v>
      </c>
      <c r="N26" s="109">
        <v>5.3461994018760582E-2</v>
      </c>
    </row>
    <row r="27" spans="1:14" x14ac:dyDescent="0.2">
      <c r="A27" t="str">
        <f>INDEX('Combined Full Sample'!$B$4:$B$201,MATCH(B27,'Combined Full Sample'!$C$4:$C$201,0))</f>
        <v>NTNX US Equity</v>
      </c>
      <c r="B27" s="1" t="s">
        <v>108</v>
      </c>
      <c r="C27" s="36" t="s">
        <v>495</v>
      </c>
      <c r="D27" s="36">
        <f>INDEX('Combined Full Sample'!$F$4:$F$201,MATCH(A27,'Combined Full Sample'!$B$4:$B$201,0))</f>
        <v>6236.2366000000002</v>
      </c>
      <c r="E27" s="36">
        <f>INDEX('Combined Full Sample'!$H$4:$H$201,MATCH(A27,'Combined Full Sample'!$B$4:$B$201,0))</f>
        <v>1155.4570000000001</v>
      </c>
      <c r="F27" s="36">
        <v>4.5647688752546358</v>
      </c>
      <c r="G27" s="94">
        <v>0.18236074557512727</v>
      </c>
      <c r="H27" s="36">
        <f>INDEX('Combined Full Sample'!$M$4:$M$201,MATCH($A27,'Combined Full Sample'!$B$4:$B$201,0))</f>
        <v>769.42700024414057</v>
      </c>
      <c r="I27" s="94">
        <v>0.66590708286343891</v>
      </c>
      <c r="J27" s="94">
        <v>0.27156094947713327</v>
      </c>
      <c r="K27" s="94">
        <v>0.56225112661050991</v>
      </c>
      <c r="L27" s="36">
        <f>INDEX('Combined Full Sample'!$V$4:$V$201,MATCH($A27,'Combined Full Sample'!$B$4:$B$201,0))</f>
        <v>-222.005860759494</v>
      </c>
      <c r="M27" s="94">
        <v>-0.19213684348227064</v>
      </c>
      <c r="N27" s="109">
        <v>-0.25167377453250095</v>
      </c>
    </row>
    <row r="28" spans="1:14" x14ac:dyDescent="0.2">
      <c r="A28" s="1" t="s">
        <v>559</v>
      </c>
      <c r="B28" s="1" t="s">
        <v>559</v>
      </c>
      <c r="C28" s="116" t="s">
        <v>614</v>
      </c>
      <c r="D28" s="36">
        <f>INDEX('Combined Full Sample'!$F$4:$F$201,MATCH(A28,'Combined Full Sample'!$B$4:$B$201,0))</f>
        <v>6079.7704000000003</v>
      </c>
      <c r="E28" s="36">
        <f>INDEX('Combined Full Sample'!$H$4:$H$201,MATCH(A28,'Combined Full Sample'!$B$4:$B$201,0))</f>
        <v>492.64800000000002</v>
      </c>
      <c r="F28" s="36">
        <v>9.104710218176864</v>
      </c>
      <c r="G28" s="117">
        <v>0.35545257465776769</v>
      </c>
      <c r="H28" s="36">
        <f>INDEX('Combined Full Sample'!$M$4:$M$201,MATCH($A28,'Combined Full Sample'!$B$4:$B$201,0))</f>
        <v>261.8499954833984</v>
      </c>
      <c r="I28" s="117">
        <v>0.5315153933100274</v>
      </c>
      <c r="J28" s="117">
        <v>0.24508168103798247</v>
      </c>
      <c r="K28" s="117">
        <v>0.20434265439015278</v>
      </c>
      <c r="L28" s="36">
        <f>INDEX('Combined Full Sample'!$V$4:$V$201,MATCH($A28,'Combined Full Sample'!$B$4:$B$201,0))</f>
        <v>-68.85692307692301</v>
      </c>
      <c r="M28" s="117">
        <v>-0.13976900967206404</v>
      </c>
      <c r="N28" s="115">
        <v>-0.1828748518211786</v>
      </c>
    </row>
    <row r="29" spans="1:14" x14ac:dyDescent="0.2">
      <c r="A29" t="str">
        <f>INDEX('Combined Full Sample'!$B$4:$B$201,MATCH(B29,'Combined Full Sample'!$C$4:$C$201,0))</f>
        <v>RNG US Equity</v>
      </c>
      <c r="B29" s="1" t="s">
        <v>116</v>
      </c>
      <c r="C29" s="36" t="s">
        <v>495</v>
      </c>
      <c r="D29" s="36">
        <f>INDEX('Combined Full Sample'!$F$4:$F$201,MATCH(A29,'Combined Full Sample'!$B$4:$B$201,0))</f>
        <v>5688.8769000000002</v>
      </c>
      <c r="E29" s="36">
        <f>INDEX('Combined Full Sample'!$H$4:$H$201,MATCH(A29,'Combined Full Sample'!$B$4:$B$201,0))</f>
        <v>581.47399999999993</v>
      </c>
      <c r="F29" s="36">
        <v>7.8507875107814389</v>
      </c>
      <c r="G29" s="94">
        <v>0.24618641590165691</v>
      </c>
      <c r="H29" s="36">
        <f>INDEX('Combined Full Sample'!$M$4:$M$201,MATCH($A29,'Combined Full Sample'!$B$4:$B$201,0))</f>
        <v>443.33000299072262</v>
      </c>
      <c r="I29" s="94">
        <v>0.762424464362504</v>
      </c>
      <c r="J29" s="94">
        <v>0.12923707680824939</v>
      </c>
      <c r="K29" s="94">
        <v>0.44725817491409769</v>
      </c>
      <c r="L29" s="36">
        <f>INDEX('Combined Full Sample'!$V$4:$V$201,MATCH($A29,'Combined Full Sample'!$B$4:$B$201,0))</f>
        <v>1.981681596884</v>
      </c>
      <c r="M29" s="94">
        <v>3.4080313081651117E-3</v>
      </c>
      <c r="N29" s="109">
        <v>-3.8053292150637866E-2</v>
      </c>
    </row>
    <row r="30" spans="1:14" x14ac:dyDescent="0.2">
      <c r="A30" t="str">
        <f>INDEX('Combined Full Sample'!$B$4:$B$201,MATCH(B30,'Combined Full Sample'!$C$4:$C$201,0))</f>
        <v>ZEN US Equity</v>
      </c>
      <c r="B30" s="1" t="s">
        <v>114</v>
      </c>
      <c r="C30" s="36" t="s">
        <v>495</v>
      </c>
      <c r="D30" s="36">
        <f>INDEX('Combined Full Sample'!$F$4:$F$201,MATCH(A30,'Combined Full Sample'!$B$4:$B$201,0))</f>
        <v>5616.1094999999996</v>
      </c>
      <c r="E30" s="36">
        <f>INDEX('Combined Full Sample'!$H$4:$H$201,MATCH(A30,'Combined Full Sample'!$B$4:$B$201,0))</f>
        <v>507.88499999999999</v>
      </c>
      <c r="F30" s="36">
        <v>8.4077397304365906</v>
      </c>
      <c r="G30" s="94">
        <v>0.31519733798005456</v>
      </c>
      <c r="H30" s="36">
        <f>INDEX('Combined Full Sample'!$M$4:$M$201,MATCH($A30,'Combined Full Sample'!$B$4:$B$201,0))</f>
        <v>356.01800524902342</v>
      </c>
      <c r="I30" s="94">
        <v>0.70098153174246813</v>
      </c>
      <c r="J30" s="94">
        <v>0.2270021756893785</v>
      </c>
      <c r="K30" s="94">
        <v>0.43462988668694685</v>
      </c>
      <c r="L30" s="36">
        <f>INDEX('Combined Full Sample'!$V$4:$V$201,MATCH($A30,'Combined Full Sample'!$B$4:$B$201,0))</f>
        <v>-86.045139240506003</v>
      </c>
      <c r="M30" s="94">
        <v>-0.16941854797937722</v>
      </c>
      <c r="N30" s="109">
        <v>-0.22722663595105191</v>
      </c>
    </row>
    <row r="31" spans="1:14" x14ac:dyDescent="0.2">
      <c r="A31" s="1" t="s">
        <v>564</v>
      </c>
      <c r="B31" s="1" t="s">
        <v>564</v>
      </c>
      <c r="C31" s="116" t="s">
        <v>614</v>
      </c>
      <c r="D31" s="36">
        <f>INDEX('Combined Full Sample'!$F$4:$F$201,MATCH(A31,'Combined Full Sample'!$B$4:$B$201,0))</f>
        <v>5590.6315999999997</v>
      </c>
      <c r="E31" s="36">
        <f>INDEX('Combined Full Sample'!$H$4:$H$201,MATCH(A31,'Combined Full Sample'!$B$4:$B$201,0))</f>
        <v>324.19499999999999</v>
      </c>
      <c r="F31" s="36">
        <v>13.182529344909383</v>
      </c>
      <c r="G31" s="117">
        <v>0.30814478940144041</v>
      </c>
      <c r="H31" s="36">
        <f>INDEX('Combined Full Sample'!$M$4:$M$201,MATCH($A31,'Combined Full Sample'!$B$4:$B$201,0))</f>
        <v>228.25000210571289</v>
      </c>
      <c r="I31" s="117">
        <v>0.70405158039363003</v>
      </c>
      <c r="J31" s="117">
        <v>0.21845185767824921</v>
      </c>
      <c r="K31" s="117">
        <v>0.53354616820123701</v>
      </c>
      <c r="L31" s="36">
        <f>INDEX('Combined Full Sample'!$V$4:$V$201,MATCH($A31,'Combined Full Sample'!$B$4:$B$201,0))</f>
        <v>-116.569</v>
      </c>
      <c r="M31" s="117">
        <v>-0.35956445966162343</v>
      </c>
      <c r="N31" s="115">
        <v>-0.3813291383272413</v>
      </c>
    </row>
    <row r="32" spans="1:14" x14ac:dyDescent="0.2">
      <c r="A32" t="str">
        <f>INDEX('Combined Full Sample'!$B$4:$B$201,MATCH(B32,'Combined Full Sample'!$C$4:$C$201,0))</f>
        <v>RP US Equity</v>
      </c>
      <c r="B32" s="1" t="s">
        <v>124</v>
      </c>
      <c r="C32" s="36" t="s">
        <v>495</v>
      </c>
      <c r="D32" s="36">
        <f>INDEX('Combined Full Sample'!$F$4:$F$201,MATCH(A32,'Combined Full Sample'!$B$4:$B$201,0))</f>
        <v>5264.8521000000001</v>
      </c>
      <c r="E32" s="36">
        <f>INDEX('Combined Full Sample'!$H$4:$H$201,MATCH(A32,'Combined Full Sample'!$B$4:$B$201,0))</f>
        <v>774.29099999999994</v>
      </c>
      <c r="F32" s="36">
        <v>5.5983514970295474</v>
      </c>
      <c r="G32" s="94">
        <v>0.21456790793125591</v>
      </c>
      <c r="H32" s="36">
        <f>INDEX('Combined Full Sample'!$M$4:$M$201,MATCH($A32,'Combined Full Sample'!$B$4:$B$201,0))</f>
        <v>470.14299932861331</v>
      </c>
      <c r="I32" s="94">
        <v>0.60719161055548021</v>
      </c>
      <c r="J32" s="94">
        <v>0.11552762462691676</v>
      </c>
      <c r="K32" s="94">
        <v>0.21320020509085089</v>
      </c>
      <c r="L32" s="36">
        <f>INDEX('Combined Full Sample'!$V$4:$V$201,MATCH($A32,'Combined Full Sample'!$B$4:$B$201,0))</f>
        <v>151.96100000000001</v>
      </c>
      <c r="M32" s="94">
        <v>0.19625825432557015</v>
      </c>
      <c r="N32" s="109">
        <v>5.0853760092755822E-2</v>
      </c>
    </row>
    <row r="33" spans="1:14" x14ac:dyDescent="0.2">
      <c r="A33" t="str">
        <f>INDEX('Combined Full Sample'!$B$4:$B$201,MATCH(B33,'Combined Full Sample'!$C$4:$C$201,0))</f>
        <v>PFPT US Equity</v>
      </c>
      <c r="B33" s="1" t="s">
        <v>128</v>
      </c>
      <c r="C33" s="36" t="s">
        <v>505</v>
      </c>
      <c r="D33" s="36">
        <f>INDEX('Combined Full Sample'!$F$4:$F$201,MATCH(A33,'Combined Full Sample'!$B$4:$B$201,0))</f>
        <v>5177.2318999999998</v>
      </c>
      <c r="E33" s="36">
        <f>INDEX('Combined Full Sample'!$H$4:$H$201,MATCH(A33,'Combined Full Sample'!$B$4:$B$201,0))</f>
        <v>614.04600000000005</v>
      </c>
      <c r="F33" s="36">
        <v>6.5353081442171996</v>
      </c>
      <c r="G33" s="94">
        <v>0.29012158698208257</v>
      </c>
      <c r="H33" s="36">
        <f>INDEX('Combined Full Sample'!$M$4:$M$201,MATCH($A33,'Combined Full Sample'!$B$4:$B$201,0))</f>
        <v>439.7080033569336</v>
      </c>
      <c r="I33" s="94">
        <v>0.71608316536046746</v>
      </c>
      <c r="J33" s="94">
        <v>0.21138970044589492</v>
      </c>
      <c r="K33" s="94">
        <v>0.42152705171925225</v>
      </c>
      <c r="L33" s="36">
        <f>INDEX('Combined Full Sample'!$V$4:$V$201,MATCH($A33,'Combined Full Sample'!$B$4:$B$201,0))</f>
        <v>-23.048000000000005</v>
      </c>
      <c r="M33" s="94">
        <v>-3.7534647241411888E-2</v>
      </c>
      <c r="N33" s="109">
        <v>-0.12790277669230971</v>
      </c>
    </row>
    <row r="34" spans="1:14" x14ac:dyDescent="0.2">
      <c r="A34" s="1" t="s">
        <v>599</v>
      </c>
      <c r="B34" s="1" t="s">
        <v>599</v>
      </c>
      <c r="C34" s="116" t="s">
        <v>495</v>
      </c>
      <c r="D34" s="36">
        <f>INDEX('Combined Full Sample'!$F$4:$F$201,MATCH(A34,'Combined Full Sample'!$B$4:$B$201,0))</f>
        <v>5116.1342000000004</v>
      </c>
      <c r="E34" s="36">
        <f>INDEX('Combined Full Sample'!$H$4:$H$201,MATCH(A34,'Combined Full Sample'!$B$4:$B$201,0))</f>
        <v>662.16275290332658</v>
      </c>
      <c r="F34" s="36">
        <v>5.3069674422560871</v>
      </c>
      <c r="G34" s="117">
        <v>0.4558973541973701</v>
      </c>
      <c r="H34" s="36">
        <f>INDEX('Combined Full Sample'!$M$4:$M$201,MATCH($A34,'Combined Full Sample'!$B$4:$B$201,0))</f>
        <v>462.07363936766961</v>
      </c>
      <c r="I34" s="117">
        <v>0.69782487363062351</v>
      </c>
      <c r="J34" s="117">
        <v>0.23304841934850473</v>
      </c>
      <c r="K34" s="117">
        <v>0.2563865212843971</v>
      </c>
      <c r="L34" s="36">
        <f>INDEX('Combined Full Sample'!$V$4:$V$201,MATCH($A34,'Combined Full Sample'!$B$4:$B$201,0))</f>
        <v>163.30981038419148</v>
      </c>
      <c r="M34" s="117">
        <v>0.24663092218361932</v>
      </c>
      <c r="N34" s="115">
        <v>0.11731849456823912</v>
      </c>
    </row>
    <row r="35" spans="1:14" x14ac:dyDescent="0.2">
      <c r="A35" s="1" t="s">
        <v>610</v>
      </c>
      <c r="B35" s="1" t="s">
        <v>610</v>
      </c>
      <c r="C35" s="116" t="s">
        <v>615</v>
      </c>
      <c r="D35" s="36">
        <f>INDEX('Combined Full Sample'!$F$4:$F$201,MATCH(A35,'Combined Full Sample'!$B$4:$B$201,0))</f>
        <v>4868.8302000000003</v>
      </c>
      <c r="E35" s="36">
        <f>INDEX('Combined Full Sample'!$H$4:$H$201,MATCH(A35,'Combined Full Sample'!$B$4:$B$201,0))</f>
        <v>1286.5</v>
      </c>
      <c r="F35" s="36">
        <v>3.4412682459309774</v>
      </c>
      <c r="G35" s="117">
        <v>9.9755926933540628E-2</v>
      </c>
      <c r="H35" s="36">
        <f>INDEX('Combined Full Sample'!$M$4:$M$201,MATCH($A35,'Combined Full Sample'!$B$4:$B$201,0))</f>
        <v>696.89999084472652</v>
      </c>
      <c r="I35" s="117">
        <v>0.54170228592672098</v>
      </c>
      <c r="J35" s="117">
        <v>0.13493975903614458</v>
      </c>
      <c r="K35" s="117">
        <v>0.19603575592693354</v>
      </c>
      <c r="L35" s="36">
        <f>INDEX('Combined Full Sample'!$V$4:$V$201,MATCH($A35,'Combined Full Sample'!$B$4:$B$201,0))</f>
        <v>325.79999999999995</v>
      </c>
      <c r="M35" s="117">
        <v>0.25324523902059848</v>
      </c>
      <c r="N35" s="115">
        <v>0.10298638861940536</v>
      </c>
    </row>
    <row r="36" spans="1:14" x14ac:dyDescent="0.2">
      <c r="A36" t="str">
        <f>INDEX('Combined Full Sample'!$B$4:$B$201,MATCH(B36,'Combined Full Sample'!$C$4:$C$201,0))</f>
        <v>HUBS US Equity</v>
      </c>
      <c r="B36" s="1" t="s">
        <v>130</v>
      </c>
      <c r="C36" s="36" t="s">
        <v>495</v>
      </c>
      <c r="D36" s="36">
        <f>INDEX('Combined Full Sample'!$F$4:$F$201,MATCH(A36,'Combined Full Sample'!$B$4:$B$201,0))</f>
        <v>4738.1673000000001</v>
      </c>
      <c r="E36" s="36">
        <f>INDEX('Combined Full Sample'!$H$4:$H$201,MATCH(A36,'Combined Full Sample'!$B$4:$B$201,0))</f>
        <v>441.399</v>
      </c>
      <c r="F36" s="36">
        <v>8.490319800310715</v>
      </c>
      <c r="G36" s="94">
        <v>0.26431414661111607</v>
      </c>
      <c r="H36" s="36">
        <f>INDEX('Combined Full Sample'!$M$4:$M$201,MATCH($A36,'Combined Full Sample'!$B$4:$B$201,0))</f>
        <v>354.10500488281252</v>
      </c>
      <c r="I36" s="94">
        <v>0.80223336455862504</v>
      </c>
      <c r="J36" s="94">
        <v>0.15943171597579511</v>
      </c>
      <c r="K36" s="94">
        <v>0.48223715957670954</v>
      </c>
      <c r="L36" s="36">
        <f>INDEX('Combined Full Sample'!$V$4:$V$201,MATCH($A36,'Combined Full Sample'!$B$4:$B$201,0))</f>
        <v>-24.503810126582</v>
      </c>
      <c r="M36" s="94">
        <v>-5.5513968374604379E-2</v>
      </c>
      <c r="N36" s="109">
        <v>-0.1265161452563327</v>
      </c>
    </row>
    <row r="37" spans="1:14" x14ac:dyDescent="0.2">
      <c r="A37" t="str">
        <f>INDEX('Combined Full Sample'!$B$4:$B$201,MATCH(B37,'Combined Full Sample'!$C$4:$C$201,0))</f>
        <v>PVTL US Equity</v>
      </c>
      <c r="B37" s="1" t="s">
        <v>140</v>
      </c>
      <c r="C37" s="36" t="s">
        <v>495</v>
      </c>
      <c r="D37" s="36">
        <f>INDEX('Combined Full Sample'!$F$4:$F$201,MATCH(A37,'Combined Full Sample'!$B$4:$B$201,0))</f>
        <v>4485.9957999999997</v>
      </c>
      <c r="E37" s="36">
        <f>INDEX('Combined Full Sample'!$H$4:$H$201,MATCH(A37,'Combined Full Sample'!$B$4:$B$201,0))</f>
        <v>509.43599999999998</v>
      </c>
      <c r="F37" s="36">
        <v>6.1000758770737011</v>
      </c>
      <c r="G37" s="94">
        <v>0.44355718873420802</v>
      </c>
      <c r="H37" s="36">
        <f>INDEX('Combined Full Sample'!$M$4:$M$201,MATCH($A37,'Combined Full Sample'!$B$4:$B$201,0))</f>
        <v>281.04199999999997</v>
      </c>
      <c r="I37" s="94">
        <v>0.55167283034571557</v>
      </c>
      <c r="J37" s="94">
        <v>0.31593173627305493</v>
      </c>
      <c r="K37" s="94">
        <v>0.43418015216828026</v>
      </c>
      <c r="L37" s="36">
        <f>INDEX('Combined Full Sample'!$V$4:$V$201,MATCH($A37,'Combined Full Sample'!$B$4:$B$201,0))</f>
        <v>-146.059</v>
      </c>
      <c r="M37" s="94">
        <v>-0.2867072605783651</v>
      </c>
      <c r="N37" s="109">
        <v>-0.32097260499846886</v>
      </c>
    </row>
    <row r="38" spans="1:14" x14ac:dyDescent="0.2">
      <c r="A38" t="str">
        <f>INDEX('Combined Full Sample'!$B$4:$B$201,MATCH(B38,'Combined Full Sample'!$C$4:$C$201,0))</f>
        <v>NEWR US Equity</v>
      </c>
      <c r="B38" s="1" t="s">
        <v>138</v>
      </c>
      <c r="C38" s="36" t="s">
        <v>495</v>
      </c>
      <c r="D38" s="36">
        <f>INDEX('Combined Full Sample'!$F$4:$F$201,MATCH(A38,'Combined Full Sample'!$B$4:$B$201,0))</f>
        <v>4436.8191999999999</v>
      </c>
      <c r="E38" s="36">
        <f>INDEX('Combined Full Sample'!$H$4:$H$201,MATCH(A38,'Combined Full Sample'!$B$4:$B$201,0))</f>
        <v>383.18099999999998</v>
      </c>
      <c r="F38" s="36">
        <v>9.0551950609724976</v>
      </c>
      <c r="G38" s="94">
        <v>0.27870379794405276</v>
      </c>
      <c r="H38" s="36">
        <f>INDEX('Combined Full Sample'!$M$4:$M$201,MATCH($A38,'Combined Full Sample'!$B$4:$B$201,0))</f>
        <v>318.38299798583984</v>
      </c>
      <c r="I38" s="94">
        <v>0.83089453283393444</v>
      </c>
      <c r="J38" s="94">
        <v>0.1939866538267816</v>
      </c>
      <c r="K38" s="94">
        <v>0.54026948100245054</v>
      </c>
      <c r="L38" s="36">
        <f>INDEX('Combined Full Sample'!$V$4:$V$201,MATCH($A38,'Combined Full Sample'!$B$4:$B$201,0))</f>
        <v>-2.2589999999999986</v>
      </c>
      <c r="M38" s="94">
        <v>-5.8953862534937762E-3</v>
      </c>
      <c r="N38" s="109">
        <v>-8.7178644035064382E-2</v>
      </c>
    </row>
    <row r="39" spans="1:14" x14ac:dyDescent="0.2">
      <c r="A39" t="s">
        <v>595</v>
      </c>
      <c r="B39" s="1" t="s">
        <v>158</v>
      </c>
      <c r="C39" s="36" t="s">
        <v>495</v>
      </c>
      <c r="D39" s="36">
        <f>INDEX('Combined Full Sample'!$F$4:$F$201,MATCH(A39,'Combined Full Sample'!$B$4:$B$201,0))</f>
        <v>4272.2191999999995</v>
      </c>
      <c r="E39" s="36">
        <f>INDEX('Combined Full Sample'!$H$4:$H$201,MATCH(A39,'Combined Full Sample'!$B$4:$B$201,0))</f>
        <v>1158.5079999999998</v>
      </c>
      <c r="F39" s="36">
        <v>3.4114083075348165</v>
      </c>
      <c r="G39" s="94">
        <v>8.0987787740784078E-2</v>
      </c>
      <c r="H39" s="36">
        <f>INDEX('Combined Full Sample'!$M$4:$M$201,MATCH($A39,'Combined Full Sample'!$B$4:$B$201,0))</f>
        <v>974.26899780273436</v>
      </c>
      <c r="I39" s="94">
        <v>0.84096872684757851</v>
      </c>
      <c r="J39" s="94">
        <v>3.9709695573962374E-2</v>
      </c>
      <c r="K39" s="94">
        <v>0.28510463458172064</v>
      </c>
      <c r="L39" s="36">
        <f>INDEX('Combined Full Sample'!$V$4:$V$201,MATCH($A39,'Combined Full Sample'!$B$4:$B$201,0))</f>
        <v>412.85069230769199</v>
      </c>
      <c r="M39" s="94">
        <v>0.35636412722889443</v>
      </c>
      <c r="N39" s="109">
        <v>0.1301536113691058</v>
      </c>
    </row>
    <row r="40" spans="1:14" x14ac:dyDescent="0.2">
      <c r="A40" s="1" t="s">
        <v>563</v>
      </c>
      <c r="B40" s="1" t="s">
        <v>563</v>
      </c>
      <c r="C40" s="116" t="s">
        <v>614</v>
      </c>
      <c r="D40" s="36">
        <f>INDEX('Combined Full Sample'!$F$4:$F$201,MATCH(A40,'Combined Full Sample'!$B$4:$B$201,0))</f>
        <v>4154.2816999999995</v>
      </c>
      <c r="E40" s="36">
        <f>INDEX('Combined Full Sample'!$H$4:$H$201,MATCH(A40,'Combined Full Sample'!$B$4:$B$201,0))</f>
        <v>513.48300000000006</v>
      </c>
      <c r="F40" s="36">
        <v>6.1564705986961723</v>
      </c>
      <c r="G40" s="117">
        <v>0.31412919220305247</v>
      </c>
      <c r="H40" s="36">
        <f>INDEX('Combined Full Sample'!$M$4:$M$201,MATCH($A40,'Combined Full Sample'!$B$4:$B$201,0))</f>
        <v>418.44500848388674</v>
      </c>
      <c r="I40" s="117">
        <v>0.81491501857683057</v>
      </c>
      <c r="J40" s="117">
        <v>0.29920172624994396</v>
      </c>
      <c r="K40" s="117">
        <v>0.39813392069455072</v>
      </c>
      <c r="L40" s="36">
        <f>INDEX('Combined Full Sample'!$V$4:$V$201,MATCH($A40,'Combined Full Sample'!$B$4:$B$201,0))</f>
        <v>-27.757000000000005</v>
      </c>
      <c r="M40" s="117">
        <v>-5.4056317346436011E-2</v>
      </c>
      <c r="N40" s="115">
        <v>-8.0099085189414249E-2</v>
      </c>
    </row>
    <row r="41" spans="1:14" x14ac:dyDescent="0.2">
      <c r="A41" s="1" t="s">
        <v>590</v>
      </c>
      <c r="B41" s="1" t="s">
        <v>590</v>
      </c>
      <c r="C41" s="116" t="s">
        <v>615</v>
      </c>
      <c r="D41" s="36">
        <f>INDEX('Combined Full Sample'!$F$4:$F$201,MATCH(A41,'Combined Full Sample'!$B$4:$B$201,0))</f>
        <v>4083.6496999999999</v>
      </c>
      <c r="E41" s="36">
        <f>INDEX('Combined Full Sample'!$H$4:$H$201,MATCH(A41,'Combined Full Sample'!$B$4:$B$201,0))</f>
        <v>609.726</v>
      </c>
      <c r="F41" s="36">
        <v>5.6727835836341995</v>
      </c>
      <c r="G41" s="117">
        <v>0.1806401563981197</v>
      </c>
      <c r="H41" s="36">
        <f>INDEX('Combined Full Sample'!$M$4:$M$201,MATCH($A41,'Combined Full Sample'!$B$4:$B$201,0))</f>
        <v>460.99100408935544</v>
      </c>
      <c r="I41" s="117">
        <v>0.75606256595479848</v>
      </c>
      <c r="J41" s="117">
        <v>0.22725617736491471</v>
      </c>
      <c r="K41" s="117">
        <v>0.2070979423544346</v>
      </c>
      <c r="L41" s="36">
        <f>INDEX('Combined Full Sample'!$V$4:$V$201,MATCH($A41,'Combined Full Sample'!$B$4:$B$201,0))</f>
        <v>82.144000000000005</v>
      </c>
      <c r="M41" s="117">
        <v>0.13472280991789756</v>
      </c>
      <c r="N41" s="115">
        <v>8.0269276089363087E-2</v>
      </c>
    </row>
    <row r="42" spans="1:14" x14ac:dyDescent="0.2">
      <c r="A42" t="str">
        <f>INDEX('Combined Full Sample'!$B$4:$B$201,MATCH(B42,'Combined Full Sample'!$C$4:$C$201,0))</f>
        <v>LOGM US Equity</v>
      </c>
      <c r="B42" s="1" t="s">
        <v>154</v>
      </c>
      <c r="C42" s="36" t="s">
        <v>495</v>
      </c>
      <c r="D42" s="36">
        <f>INDEX('Combined Full Sample'!$F$4:$F$201,MATCH(A42,'Combined Full Sample'!$B$4:$B$201,0))</f>
        <v>4064.2968000000001</v>
      </c>
      <c r="E42" s="36">
        <f>INDEX('Combined Full Sample'!$H$4:$H$201,MATCH(A42,'Combined Full Sample'!$B$4:$B$201,0))</f>
        <v>1130.17</v>
      </c>
      <c r="F42" s="36">
        <v>3.3262405995961988</v>
      </c>
      <c r="G42" s="94">
        <v>8.1155047470734543E-2</v>
      </c>
      <c r="H42" s="36">
        <f>INDEX('Combined Full Sample'!$M$4:$M$201,MATCH($A42,'Combined Full Sample'!$B$4:$B$201,0))</f>
        <v>883.36700305175782</v>
      </c>
      <c r="I42" s="94">
        <v>0.78162312134613177</v>
      </c>
      <c r="J42" s="94">
        <v>0.13867913676703503</v>
      </c>
      <c r="K42" s="94">
        <v>0.30699894706106162</v>
      </c>
      <c r="L42" s="36">
        <f>INDEX('Combined Full Sample'!$V$4:$V$201,MATCH($A42,'Combined Full Sample'!$B$4:$B$201,0))</f>
        <v>389.65500000000003</v>
      </c>
      <c r="M42" s="94">
        <v>0.34477556473804827</v>
      </c>
      <c r="N42" s="109">
        <v>7.5428893232798611E-2</v>
      </c>
    </row>
    <row r="43" spans="1:14" x14ac:dyDescent="0.2">
      <c r="A43" t="str">
        <f>INDEX('Combined Full Sample'!$B$4:$B$201,MATCH(B43,'Combined Full Sample'!$C$4:$C$201,0))</f>
        <v>PEGA US Equity</v>
      </c>
      <c r="B43" s="1" t="s">
        <v>148</v>
      </c>
      <c r="C43" s="36" t="s">
        <v>495</v>
      </c>
      <c r="D43" s="36">
        <f>INDEX('Combined Full Sample'!$F$4:$F$201,MATCH(A43,'Combined Full Sample'!$B$4:$B$201,0))</f>
        <v>3887.6603</v>
      </c>
      <c r="E43" s="36">
        <f>INDEX('Combined Full Sample'!$H$4:$H$201,MATCH(A43,'Combined Full Sample'!$B$4:$B$201,0))</f>
        <v>851.31600000000003</v>
      </c>
      <c r="F43" s="36">
        <v>4.1901921750377236</v>
      </c>
      <c r="G43" s="94">
        <v>8.9842079791757845E-2</v>
      </c>
      <c r="H43" s="36">
        <f>INDEX('Combined Full Sample'!$M$4:$M$201,MATCH($A43,'Combined Full Sample'!$B$4:$B$201,0))</f>
        <v>558.17699633789061</v>
      </c>
      <c r="I43" s="94">
        <v>0.65566369754343934</v>
      </c>
      <c r="J43" s="94">
        <v>0.19133435762983428</v>
      </c>
      <c r="K43" s="94">
        <v>0.36086482575212958</v>
      </c>
      <c r="L43" s="36">
        <f>INDEX('Combined Full Sample'!$V$4:$V$201,MATCH($A43,'Combined Full Sample'!$B$4:$B$201,0))</f>
        <v>16.656999999999996</v>
      </c>
      <c r="M43" s="94">
        <v>1.9566177541594419E-2</v>
      </c>
      <c r="N43" s="109">
        <v>1.9614338271570129E-2</v>
      </c>
    </row>
    <row r="44" spans="1:14" x14ac:dyDescent="0.2">
      <c r="A44" t="str">
        <f>INDEX('Combined Full Sample'!$B$4:$B$201,MATCH(B44,'Combined Full Sample'!$C$4:$C$201,0))</f>
        <v>BLKB US Equity</v>
      </c>
      <c r="B44" s="1" t="s">
        <v>164</v>
      </c>
      <c r="C44" s="36" t="s">
        <v>495</v>
      </c>
      <c r="D44" s="36">
        <f>INDEX('Combined Full Sample'!$F$4:$F$201,MATCH(A44,'Combined Full Sample'!$B$4:$B$201,0))</f>
        <v>3579.8489</v>
      </c>
      <c r="E44" s="36">
        <f>INDEX('Combined Full Sample'!$H$4:$H$201,MATCH(A44,'Combined Full Sample'!$B$4:$B$201,0))</f>
        <v>833.04499999999996</v>
      </c>
      <c r="F44" s="36">
        <v>4.1098323278361049</v>
      </c>
      <c r="G44" s="94">
        <v>4.5615783060939163E-2</v>
      </c>
      <c r="H44" s="36">
        <f>INDEX('Combined Full Sample'!$M$4:$M$201,MATCH($A44,'Combined Full Sample'!$B$4:$B$201,0))</f>
        <v>461.10500335693359</v>
      </c>
      <c r="I44" s="94">
        <v>0.55351752109061769</v>
      </c>
      <c r="J44" s="94">
        <v>0.10793054396821301</v>
      </c>
      <c r="K44" s="94">
        <v>0.20830207251709093</v>
      </c>
      <c r="L44" s="36">
        <f>INDEX('Combined Full Sample'!$V$4:$V$201,MATCH($A44,'Combined Full Sample'!$B$4:$B$201,0))</f>
        <v>162.346</v>
      </c>
      <c r="M44" s="94">
        <v>0.19488262938976889</v>
      </c>
      <c r="N44" s="109">
        <v>9.621988776192282E-2</v>
      </c>
    </row>
    <row r="45" spans="1:14" x14ac:dyDescent="0.2">
      <c r="A45" t="str">
        <f>INDEX('Combined Full Sample'!$B$4:$B$201,MATCH(B45,'Combined Full Sample'!$C$4:$C$201,0))</f>
        <v>ACIW US Equity</v>
      </c>
      <c r="B45" s="1" t="s">
        <v>176</v>
      </c>
      <c r="C45" s="36" t="s">
        <v>495</v>
      </c>
      <c r="D45" s="36">
        <f>INDEX('Combined Full Sample'!$F$4:$F$201,MATCH(A45,'Combined Full Sample'!$B$4:$B$201,0))</f>
        <v>3540.5491000000002</v>
      </c>
      <c r="E45" s="36">
        <f>INDEX('Combined Full Sample'!$H$4:$H$201,MATCH(A45,'Combined Full Sample'!$B$4:$B$201,0))</f>
        <v>996.43500000000006</v>
      </c>
      <c r="F45" s="36">
        <v>3.3401406603773585</v>
      </c>
      <c r="G45" s="94">
        <v>6.3792419977218628E-2</v>
      </c>
      <c r="H45" s="36">
        <f>INDEX('Combined Full Sample'!$M$4:$M$201,MATCH($A45,'Combined Full Sample'!$B$4:$B$201,0))</f>
        <v>549.45199468994144</v>
      </c>
      <c r="I45" s="94">
        <v>0.55141779914388933</v>
      </c>
      <c r="J45" s="94">
        <v>0.13741086975066108</v>
      </c>
      <c r="K45" s="94">
        <v>0.10827098606532287</v>
      </c>
      <c r="L45" s="36">
        <f>INDEX('Combined Full Sample'!$V$4:$V$201,MATCH($A45,'Combined Full Sample'!$B$4:$B$201,0))</f>
        <v>214.69400000000002</v>
      </c>
      <c r="M45" s="94">
        <v>0.21546212246659341</v>
      </c>
      <c r="N45" s="109">
        <v>4.819837721477066E-2</v>
      </c>
    </row>
    <row r="46" spans="1:14" x14ac:dyDescent="0.2">
      <c r="A46" t="str">
        <f>INDEX('Combined Full Sample'!$B$4:$B$201,MATCH(B46,'Combined Full Sample'!$C$4:$C$201,0))</f>
        <v>COUP US Equity</v>
      </c>
      <c r="B46" s="1" t="s">
        <v>156</v>
      </c>
      <c r="C46" s="36" t="s">
        <v>495</v>
      </c>
      <c r="D46" s="36">
        <f>INDEX('Combined Full Sample'!$F$4:$F$201,MATCH(A46,'Combined Full Sample'!$B$4:$B$201,0))</f>
        <v>3256.0626999999999</v>
      </c>
      <c r="E46" s="36">
        <f>INDEX('Combined Full Sample'!$H$4:$H$201,MATCH(A46,'Combined Full Sample'!$B$4:$B$201,0))</f>
        <v>219.095</v>
      </c>
      <c r="F46" s="36">
        <v>12.250370401026363</v>
      </c>
      <c r="G46" s="94">
        <v>0.21314041853990284</v>
      </c>
      <c r="H46" s="36">
        <f>INDEX('Combined Full Sample'!$M$4:$M$201,MATCH($A46,'Combined Full Sample'!$B$4:$B$201,0))</f>
        <v>150.86900170898437</v>
      </c>
      <c r="I46" s="94">
        <v>0.68860084305431146</v>
      </c>
      <c r="J46" s="94">
        <v>0.20327255300212238</v>
      </c>
      <c r="K46" s="94">
        <v>0.40494762545927565</v>
      </c>
      <c r="L46" s="36">
        <f>INDEX('Combined Full Sample'!$V$4:$V$201,MATCH($A46,'Combined Full Sample'!$B$4:$B$201,0))</f>
        <v>-34.963000000000001</v>
      </c>
      <c r="M46" s="94">
        <v>-0.15957917798215387</v>
      </c>
      <c r="N46" s="109">
        <v>-0.22516716492845568</v>
      </c>
    </row>
    <row r="47" spans="1:14" x14ac:dyDescent="0.2">
      <c r="A47" s="1" t="s">
        <v>558</v>
      </c>
      <c r="B47" s="1" t="s">
        <v>558</v>
      </c>
      <c r="C47" s="116" t="s">
        <v>614</v>
      </c>
      <c r="D47" s="36">
        <f>INDEX('Combined Full Sample'!$F$4:$F$201,MATCH(A47,'Combined Full Sample'!$B$4:$B$201,0))</f>
        <v>3220.2809999999999</v>
      </c>
      <c r="E47" s="36">
        <f>INDEX('Combined Full Sample'!$H$4:$H$201,MATCH(A47,'Combined Full Sample'!$B$4:$B$201,0))</f>
        <v>192.24099999999999</v>
      </c>
      <c r="F47" s="36">
        <v>11.859411942343245</v>
      </c>
      <c r="G47" s="117">
        <v>0.41248745064788483</v>
      </c>
      <c r="H47" s="36">
        <f>INDEX('Combined Full Sample'!$M$4:$M$201,MATCH($A47,'Combined Full Sample'!$B$4:$B$201,0))</f>
        <v>138.52599877929688</v>
      </c>
      <c r="I47" s="117">
        <v>0.72058509256244452</v>
      </c>
      <c r="J47" s="117">
        <v>0.32356261151367294</v>
      </c>
      <c r="K47" s="117">
        <v>0.57193834821916245</v>
      </c>
      <c r="L47" s="36">
        <f>INDEX('Combined Full Sample'!$V$4:$V$201,MATCH($A47,'Combined Full Sample'!$B$4:$B$201,0))</f>
        <v>-107.69300000000001</v>
      </c>
      <c r="M47" s="117">
        <v>-0.5601978766236132</v>
      </c>
      <c r="N47" s="115">
        <v>-0.57740024240406573</v>
      </c>
    </row>
    <row r="48" spans="1:14" x14ac:dyDescent="0.2">
      <c r="A48" t="str">
        <f>INDEX('Combined Full Sample'!$B$4:$B$201,MATCH(B48,'Combined Full Sample'!$C$4:$C$201,0))</f>
        <v>PCTY US Equity</v>
      </c>
      <c r="B48" s="1" t="s">
        <v>168</v>
      </c>
      <c r="C48" s="36" t="s">
        <v>495</v>
      </c>
      <c r="D48" s="36">
        <f>INDEX('Combined Full Sample'!$F$4:$F$201,MATCH(A48,'Combined Full Sample'!$B$4:$B$201,0))</f>
        <v>3202.2395999999999</v>
      </c>
      <c r="E48" s="36">
        <f>INDEX('Combined Full Sample'!$H$4:$H$201,MATCH(A48,'Combined Full Sample'!$B$4:$B$201,0))</f>
        <v>377.52699999999999</v>
      </c>
      <c r="F48" s="36">
        <v>7.0749901682228113</v>
      </c>
      <c r="G48" s="94">
        <v>0.19889173489578238</v>
      </c>
      <c r="H48" s="36">
        <f>INDEX('Combined Full Sample'!$M$4:$M$201,MATCH($A48,'Combined Full Sample'!$B$4:$B$201,0))</f>
        <v>228.32999908447266</v>
      </c>
      <c r="I48" s="94">
        <v>0.60480442215913743</v>
      </c>
      <c r="J48" s="94">
        <v>9.9714722390716423E-2</v>
      </c>
      <c r="K48" s="94">
        <v>0.25291965872639571</v>
      </c>
      <c r="L48" s="36">
        <f>INDEX('Combined Full Sample'!$V$4:$V$201,MATCH($A48,'Combined Full Sample'!$B$4:$B$201,0))</f>
        <v>46.511999999999993</v>
      </c>
      <c r="M48" s="94">
        <v>0.12320178424324617</v>
      </c>
      <c r="N48" s="109">
        <v>1.0140546239076941E-2</v>
      </c>
    </row>
    <row r="49" spans="1:14" x14ac:dyDescent="0.2">
      <c r="A49" t="str">
        <f>INDEX('Combined Full Sample'!$B$4:$B$201,MATCH(B49,'Combined Full Sample'!$C$4:$C$201,0))</f>
        <v>FEYE US Equity</v>
      </c>
      <c r="B49" s="1" t="s">
        <v>166</v>
      </c>
      <c r="C49" s="36" t="s">
        <v>505</v>
      </c>
      <c r="D49" s="36">
        <f>INDEX('Combined Full Sample'!$F$4:$F$201,MATCH(A49,'Combined Full Sample'!$B$4:$B$201,0))</f>
        <v>3196.73</v>
      </c>
      <c r="E49" s="36">
        <f>INDEX('Combined Full Sample'!$H$4:$H$201,MATCH(A49,'Combined Full Sample'!$B$4:$B$201,0))</f>
        <v>793.64200000000005</v>
      </c>
      <c r="F49" s="36">
        <v>3.7473726905173033</v>
      </c>
      <c r="G49" s="94">
        <v>7.4866249518044548E-2</v>
      </c>
      <c r="H49" s="36">
        <f>INDEX('Combined Full Sample'!$M$4:$M$201,MATCH($A49,'Combined Full Sample'!$B$4:$B$201,0))</f>
        <v>520.84100958251952</v>
      </c>
      <c r="I49" s="94">
        <v>0.65626694351170867</v>
      </c>
      <c r="J49" s="94">
        <v>0.30652737632332966</v>
      </c>
      <c r="K49" s="94">
        <v>0.46864329256768161</v>
      </c>
      <c r="L49" s="36">
        <f>INDEX('Combined Full Sample'!$V$4:$V$201,MATCH($A49,'Combined Full Sample'!$B$4:$B$201,0))</f>
        <v>-128.273</v>
      </c>
      <c r="M49" s="94">
        <v>-0.1616257708135406</v>
      </c>
      <c r="N49" s="109">
        <v>-0.32442046693600513</v>
      </c>
    </row>
    <row r="50" spans="1:14" x14ac:dyDescent="0.2">
      <c r="A50" t="str">
        <f>INDEX('Combined Full Sample'!$B$4:$B$201,MATCH(B50,'Combined Full Sample'!$C$4:$C$201,0))</f>
        <v>TWOU US Equity</v>
      </c>
      <c r="B50" s="1" t="s">
        <v>162</v>
      </c>
      <c r="C50" s="36" t="s">
        <v>495</v>
      </c>
      <c r="D50" s="36">
        <f>INDEX('Combined Full Sample'!$F$4:$F$201,MATCH(A50,'Combined Full Sample'!$B$4:$B$201,0))</f>
        <v>3162.8121999999998</v>
      </c>
      <c r="E50" s="36">
        <f>INDEX('Combined Full Sample'!$H$4:$H$201,MATCH($A50,'Combined Full Sample'!$B$4:$B$201,0))</f>
        <v>346.63900000000001</v>
      </c>
      <c r="F50" s="36">
        <v>6.6749513014078792</v>
      </c>
      <c r="G50" s="94">
        <v>0.3669350534706135</v>
      </c>
      <c r="H50" s="36">
        <f>INDEX('Combined Full Sample'!$M$4:$M$201,MATCH($A50,'Combined Full Sample'!$B$4:$B$201,0))</f>
        <v>287.72500283813474</v>
      </c>
      <c r="I50" s="94">
        <v>0.83004221347896434</v>
      </c>
      <c r="J50" s="94">
        <v>0.13248941982869786</v>
      </c>
      <c r="K50" s="94">
        <v>0.4353895551279573</v>
      </c>
      <c r="L50" s="36">
        <f>INDEX('Combined Full Sample'!$V$4:$V$201,MATCH($A50,'Combined Full Sample'!$B$4:$B$201,0))</f>
        <v>-26.742999999999999</v>
      </c>
      <c r="M50" s="94">
        <v>-7.7149426348448957E-2</v>
      </c>
      <c r="N50" s="109">
        <v>-0.13688015485851276</v>
      </c>
    </row>
    <row r="51" spans="1:14" x14ac:dyDescent="0.2">
      <c r="A51" t="str">
        <f>INDEX('Combined Full Sample'!$B$4:$B$201,MATCH(B51,'Combined Full Sample'!$C$4:$C$201,0))</f>
        <v>TENB US Equity</v>
      </c>
      <c r="B51" s="1" t="s">
        <v>188</v>
      </c>
      <c r="C51" s="36" t="s">
        <v>505</v>
      </c>
      <c r="D51" s="36">
        <f>INDEX('Combined Full Sample'!$F$4:$F$201,MATCH(A51,'Combined Full Sample'!$B$4:$B$201,0))</f>
        <v>2961.8824</v>
      </c>
      <c r="E51" s="36">
        <f>INDEX('Combined Full Sample'!$H$4:$H$201,MATCH(A51,'Combined Full Sample'!$B$4:$B$201,0))</f>
        <v>187.727</v>
      </c>
      <c r="F51" s="36">
        <v>10.068368363264293</v>
      </c>
      <c r="G51" s="94">
        <v>0.56704682863946054</v>
      </c>
      <c r="H51" s="36">
        <f>INDEX('Combined Full Sample'!$M$4:$M$201,MATCH($A51,'Combined Full Sample'!$B$4:$B$201,0))</f>
        <v>162.13900000000001</v>
      </c>
      <c r="I51" s="94">
        <v>0.86369568575644429</v>
      </c>
      <c r="J51" s="94">
        <v>0.30721739547321375</v>
      </c>
      <c r="K51" s="94">
        <v>0.61951131163870943</v>
      </c>
      <c r="L51" s="36">
        <f>INDEX('Combined Full Sample'!$V$4:$V$201,MATCH($A51,'Combined Full Sample'!$B$4:$B$201,0))</f>
        <v>-36.067999999999998</v>
      </c>
      <c r="M51" s="94">
        <v>-0.19213006120590004</v>
      </c>
      <c r="N51" s="109">
        <v>-0.21851944579096239</v>
      </c>
    </row>
    <row r="52" spans="1:14" x14ac:dyDescent="0.2">
      <c r="A52" s="1" t="s">
        <v>608</v>
      </c>
      <c r="B52" s="1" t="s">
        <v>608</v>
      </c>
      <c r="C52" s="116" t="s">
        <v>617</v>
      </c>
      <c r="D52" s="36">
        <f>INDEX('Combined Full Sample'!$F$4:$F$201,MATCH(A52,'Combined Full Sample'!$B$4:$B$201,0))</f>
        <v>2858.7084</v>
      </c>
      <c r="E52" s="36">
        <f>INDEX('Combined Full Sample'!$H$4:$H$201,MATCH(A52,'Combined Full Sample'!$B$4:$B$201,0))</f>
        <v>883.15200000000004</v>
      </c>
      <c r="F52" s="36">
        <v>2.9137461510471292</v>
      </c>
      <c r="G52" s="117">
        <v>0.11091975107342789</v>
      </c>
      <c r="H52" s="36">
        <f>INDEX('Combined Full Sample'!$M$4:$M$201,MATCH($A52,'Combined Full Sample'!$B$4:$B$201,0))</f>
        <v>610.00600537109381</v>
      </c>
      <c r="I52" s="117">
        <v>0.69071462825322683</v>
      </c>
      <c r="J52" s="117">
        <v>0.28988441400800768</v>
      </c>
      <c r="K52" s="117">
        <v>0.24008324727793176</v>
      </c>
      <c r="L52" s="36">
        <f>INDEX('Combined Full Sample'!$V$4:$V$201,MATCH($A52,'Combined Full Sample'!$B$4:$B$201,0))</f>
        <v>82.168000000000006</v>
      </c>
      <c r="M52" s="117">
        <v>9.3039476783158506E-2</v>
      </c>
      <c r="N52" s="115">
        <v>5.6450316593293103E-2</v>
      </c>
    </row>
    <row r="53" spans="1:14" x14ac:dyDescent="0.2">
      <c r="A53" t="str">
        <f>INDEX('Combined Full Sample'!$B$4:$B$201,MATCH(B53,'Combined Full Sample'!$C$4:$C$201,0))</f>
        <v>MANH US Equity</v>
      </c>
      <c r="B53" s="1" t="s">
        <v>172</v>
      </c>
      <c r="C53" s="36" t="s">
        <v>495</v>
      </c>
      <c r="D53" s="36">
        <f>INDEX('Combined Full Sample'!$F$4:$F$201,MATCH(A53,'Combined Full Sample'!$B$4:$B$201,0))</f>
        <v>2833.0971</v>
      </c>
      <c r="E53" s="36">
        <f>INDEX('Combined Full Sample'!$H$4:$H$201,MATCH(A53,'Combined Full Sample'!$B$4:$B$201,0))</f>
        <v>558.87699999999995</v>
      </c>
      <c r="F53" s="36">
        <v>5.0464857499109375</v>
      </c>
      <c r="G53" s="94">
        <v>4.5144101474923204E-3</v>
      </c>
      <c r="H53" s="36">
        <f>INDEX('Combined Full Sample'!$M$4:$M$201,MATCH($A53,'Combined Full Sample'!$B$4:$B$201,0))</f>
        <v>322.08900360107418</v>
      </c>
      <c r="I53" s="94">
        <v>0.57631465170524854</v>
      </c>
      <c r="J53" s="94">
        <v>0.10324991008755058</v>
      </c>
      <c r="K53" s="94">
        <v>8.4959660175673718E-2</v>
      </c>
      <c r="L53" s="36">
        <f>INDEX('Combined Full Sample'!$V$4:$V$201,MATCH($A53,'Combined Full Sample'!$B$4:$B$201,0))</f>
        <v>152.07</v>
      </c>
      <c r="M53" s="94">
        <v>0.27209922755812105</v>
      </c>
      <c r="N53" s="109">
        <v>0.18931979666366661</v>
      </c>
    </row>
    <row r="54" spans="1:14" x14ac:dyDescent="0.2">
      <c r="A54" t="str">
        <f>INDEX('Combined Full Sample'!$B$4:$B$201,MATCH(B54,'Combined Full Sample'!$C$4:$C$201,0))</f>
        <v>EPAY US Equity</v>
      </c>
      <c r="B54" s="1" t="s">
        <v>182</v>
      </c>
      <c r="C54" s="36" t="s">
        <v>495</v>
      </c>
      <c r="D54" s="36">
        <f>INDEX('Combined Full Sample'!$F$4:$F$201,MATCH(A54,'Combined Full Sample'!$B$4:$B$201,0))</f>
        <v>2781.2797</v>
      </c>
      <c r="E54" s="36">
        <f>INDEX('Combined Full Sample'!$H$4:$H$201,MATCH(A54,'Combined Full Sample'!$B$4:$B$201,0))</f>
        <v>394.09599999999995</v>
      </c>
      <c r="F54" s="36">
        <v>6.5048979458190175</v>
      </c>
      <c r="G54" s="94">
        <v>8.4931082781860345E-2</v>
      </c>
      <c r="H54" s="36">
        <f>INDEX('Combined Full Sample'!$M$4:$M$201,MATCH($A54,'Combined Full Sample'!$B$4:$B$201,0))</f>
        <v>220.96600073242186</v>
      </c>
      <c r="I54" s="94">
        <v>0.56069079800967758</v>
      </c>
      <c r="J54" s="94">
        <v>0.14542142016158499</v>
      </c>
      <c r="K54" s="94">
        <v>0.2179976452437985</v>
      </c>
      <c r="L54" s="36">
        <f>INDEX('Combined Full Sample'!$V$4:$V$201,MATCH($A54,'Combined Full Sample'!$B$4:$B$201,0))</f>
        <v>54.477999999999994</v>
      </c>
      <c r="M54" s="94">
        <v>0.13823535382241892</v>
      </c>
      <c r="N54" s="109">
        <v>1.0832333013623581E-2</v>
      </c>
    </row>
    <row r="55" spans="1:14" x14ac:dyDescent="0.2">
      <c r="A55" t="str">
        <f>INDEX('Combined Full Sample'!$B$4:$B$201,MATCH(B55,'Combined Full Sample'!$C$4:$C$201,0))</f>
        <v>CSOD US Equity</v>
      </c>
      <c r="B55" s="1" t="s">
        <v>180</v>
      </c>
      <c r="C55" s="36" t="s">
        <v>495</v>
      </c>
      <c r="D55" s="36">
        <f>INDEX('Combined Full Sample'!$F$4:$F$201,MATCH(A55,'Combined Full Sample'!$B$4:$B$201,0))</f>
        <v>2710.8598999999999</v>
      </c>
      <c r="E55" s="36">
        <f>INDEX('Combined Full Sample'!$H$4:$H$201,MATCH(A55,'Combined Full Sample'!$B$4:$B$201,0))</f>
        <v>519.38200000000006</v>
      </c>
      <c r="F55" s="36">
        <v>5.0900997981504945</v>
      </c>
      <c r="G55" s="94">
        <v>2.540134236457936E-2</v>
      </c>
      <c r="H55" s="36">
        <f>INDEX('Combined Full Sample'!$M$4:$M$201,MATCH($A55,'Combined Full Sample'!$B$4:$B$201,0))</f>
        <v>372.4000010986328</v>
      </c>
      <c r="I55" s="94">
        <v>0.71700598229941115</v>
      </c>
      <c r="J55" s="94">
        <v>0.11932450489235281</v>
      </c>
      <c r="K55" s="94">
        <v>0.46260940887439295</v>
      </c>
      <c r="L55" s="36">
        <f>INDEX('Combined Full Sample'!$V$4:$V$201,MATCH($A55,'Combined Full Sample'!$B$4:$B$201,0))</f>
        <v>15.740000000000002</v>
      </c>
      <c r="M55" s="94">
        <v>3.0305247390167545E-2</v>
      </c>
      <c r="N55" s="109">
        <v>-7.793685572468817E-2</v>
      </c>
    </row>
    <row r="56" spans="1:14" x14ac:dyDescent="0.2">
      <c r="A56" t="str">
        <f>INDEX('Combined Full Sample'!$B$4:$B$201,MATCH(B56,'Combined Full Sample'!$C$4:$C$201,0))</f>
        <v>BOX US Equity</v>
      </c>
      <c r="B56" s="1" t="s">
        <v>186</v>
      </c>
      <c r="C56" s="36" t="s">
        <v>495</v>
      </c>
      <c r="D56" s="36">
        <f>INDEX('Combined Full Sample'!$F$4:$F$201,MATCH(A56,'Combined Full Sample'!$B$4:$B$201,0))</f>
        <v>2584.7898</v>
      </c>
      <c r="E56" s="36">
        <f>INDEX('Combined Full Sample'!$H$4:$H$201,MATCH(A56,'Combined Full Sample'!$B$4:$B$201,0))</f>
        <v>554.70800000000008</v>
      </c>
      <c r="F56" s="36">
        <v>3.8654935148642928</v>
      </c>
      <c r="G56" s="94">
        <v>0.20546846268667451</v>
      </c>
      <c r="H56" s="36">
        <f>INDEX('Combined Full Sample'!$M$4:$M$201,MATCH($A56,'Combined Full Sample'!$B$4:$B$201,0))</f>
        <v>403.28800524902346</v>
      </c>
      <c r="I56" s="94">
        <v>0.72702756269789404</v>
      </c>
      <c r="J56" s="94">
        <v>0.24660001297980194</v>
      </c>
      <c r="K56" s="94">
        <v>0.54680841091168686</v>
      </c>
      <c r="L56" s="36">
        <f>INDEX('Combined Full Sample'!$V$4:$V$201,MATCH($A56,'Combined Full Sample'!$B$4:$B$201,0))</f>
        <v>-104.10600000000001</v>
      </c>
      <c r="M56" s="94">
        <v>-0.18767712021459937</v>
      </c>
      <c r="N56" s="109">
        <v>-0.27097319670889908</v>
      </c>
    </row>
    <row r="57" spans="1:14" x14ac:dyDescent="0.2">
      <c r="A57" t="str">
        <f>INDEX('Combined Full Sample'!$B$4:$B$201,MATCH(B57,'Combined Full Sample'!$C$4:$C$201,0))</f>
        <v>ELLI US Equity</v>
      </c>
      <c r="B57" s="1" t="s">
        <v>184</v>
      </c>
      <c r="C57" s="36" t="s">
        <v>495</v>
      </c>
      <c r="D57" s="36">
        <f>INDEX('Combined Full Sample'!$F$4:$F$201,MATCH(A57,'Combined Full Sample'!$B$4:$B$201,0))</f>
        <v>2538.9832999999999</v>
      </c>
      <c r="E57" s="36">
        <f>INDEX('Combined Full Sample'!$H$4:$H$201,MATCH(A57,'Combined Full Sample'!$B$4:$B$201,0))</f>
        <v>462.851</v>
      </c>
      <c r="F57" s="36">
        <v>4.7479818606825619</v>
      </c>
      <c r="G57" s="94">
        <v>0.15533940728225715</v>
      </c>
      <c r="H57" s="36">
        <f>INDEX('Combined Full Sample'!$M$4:$M$201,MATCH($A57,'Combined Full Sample'!$B$4:$B$201,0))</f>
        <v>273.98900335693361</v>
      </c>
      <c r="I57" s="94">
        <v>0.59195940671389624</v>
      </c>
      <c r="J57" s="94">
        <v>0.14965075153775187</v>
      </c>
      <c r="K57" s="94">
        <v>0.14052470449453497</v>
      </c>
      <c r="L57" s="36">
        <f>INDEX('Combined Full Sample'!$V$4:$V$201,MATCH($A57,'Combined Full Sample'!$B$4:$B$201,0))</f>
        <v>85.867999999999995</v>
      </c>
      <c r="M57" s="94">
        <v>0.1855197460953957</v>
      </c>
      <c r="N57" s="109">
        <v>4.177908225325213E-2</v>
      </c>
    </row>
    <row r="58" spans="1:14" x14ac:dyDescent="0.2">
      <c r="A58" t="str">
        <f>INDEX('Combined Full Sample'!$B$4:$B$201,MATCH(B58,'Combined Full Sample'!$C$4:$C$201,0))</f>
        <v>QLYS US Equity</v>
      </c>
      <c r="B58" s="1" t="s">
        <v>174</v>
      </c>
      <c r="C58" s="36" t="s">
        <v>505</v>
      </c>
      <c r="D58" s="36">
        <f>INDEX('Combined Full Sample'!$F$4:$F$201,MATCH(A58,'Combined Full Sample'!$B$4:$B$201,0))</f>
        <v>2532.3746999999998</v>
      </c>
      <c r="E58" s="36">
        <f>INDEX('Combined Full Sample'!$H$4:$H$201,MATCH(A58,'Combined Full Sample'!$B$4:$B$201,0))</f>
        <v>255.43600000000001</v>
      </c>
      <c r="F58" s="36">
        <v>8.3344293965673266</v>
      </c>
      <c r="G58" s="94">
        <v>0.18951518188509064</v>
      </c>
      <c r="H58" s="36">
        <f>INDEX('Combined Full Sample'!$M$4:$M$201,MATCH($A58,'Combined Full Sample'!$B$4:$B$201,0))</f>
        <v>196.15400054931641</v>
      </c>
      <c r="I58" s="94">
        <v>0.76791838483736197</v>
      </c>
      <c r="J58" s="94">
        <v>0.16761928623999747</v>
      </c>
      <c r="K58" s="94">
        <v>0.24998434050016441</v>
      </c>
      <c r="L58" s="36">
        <f>INDEX('Combined Full Sample'!$V$4:$V$201,MATCH($A58,'Combined Full Sample'!$B$4:$B$201,0))</f>
        <v>67.129000000000005</v>
      </c>
      <c r="M58" s="94">
        <v>0.2628016411155828</v>
      </c>
      <c r="N58" s="109">
        <v>0.166605485032055</v>
      </c>
    </row>
    <row r="59" spans="1:14" x14ac:dyDescent="0.2">
      <c r="A59" t="str">
        <f>INDEX('Combined Full Sample'!$B$4:$B$201,MATCH(B59,'Combined Full Sample'!$C$4:$C$201,0))</f>
        <v>AVLR US Equity</v>
      </c>
      <c r="B59" s="1" t="s">
        <v>212</v>
      </c>
      <c r="C59" s="36" t="s">
        <v>495</v>
      </c>
      <c r="D59" s="36">
        <f>INDEX('Combined Full Sample'!$F$4:$F$201,MATCH(A59,'Combined Full Sample'!$B$4:$B$201,0))</f>
        <v>2527.3155999999999</v>
      </c>
      <c r="E59" s="36">
        <f>INDEX('Combined Full Sample'!$H$4:$H$201,MATCH(A59,'Combined Full Sample'!$B$4:$B$201,0))</f>
        <v>213.15899999999999</v>
      </c>
      <c r="F59" s="36">
        <v>8.9364435486722531</v>
      </c>
      <c r="G59" s="94">
        <v>0.32675608348697449</v>
      </c>
      <c r="H59" s="36">
        <f>INDEX('Combined Full Sample'!$M$4:$M$201,MATCH($A59,'Combined Full Sample'!$B$4:$B$201,0))</f>
        <v>155.18199999999999</v>
      </c>
      <c r="I59" s="94">
        <v>0.72801054611815585</v>
      </c>
      <c r="J59" s="94">
        <v>0.19358319376615576</v>
      </c>
      <c r="K59" s="94">
        <v>0.62767230095843951</v>
      </c>
      <c r="L59" s="36">
        <f>INDEX('Combined Full Sample'!$V$4:$V$201,MATCH($A59,'Combined Full Sample'!$B$4:$B$201,0))</f>
        <v>-43.302999999999997</v>
      </c>
      <c r="M59" s="94">
        <v>-0.20314882317894153</v>
      </c>
      <c r="N59" s="109">
        <v>-0.25911901444461649</v>
      </c>
    </row>
    <row r="60" spans="1:14" x14ac:dyDescent="0.2">
      <c r="A60" t="str">
        <f>INDEX('Combined Full Sample'!$B$4:$B$201,MATCH(B60,'Combined Full Sample'!$C$4:$C$201,0))</f>
        <v>SMAR US Equity</v>
      </c>
      <c r="B60" s="1" t="s">
        <v>202</v>
      </c>
      <c r="C60" s="36" t="s">
        <v>495</v>
      </c>
      <c r="D60" s="36">
        <f>INDEX('Combined Full Sample'!$F$4:$F$201,MATCH(A60,'Combined Full Sample'!$B$4:$B$201,0))</f>
        <v>2499.6136000000001</v>
      </c>
      <c r="E60" s="36">
        <f>INDEX('Combined Full Sample'!$H$4:$H$201,MATCH(A60,'Combined Full Sample'!$B$4:$B$201,0))</f>
        <v>111.253</v>
      </c>
      <c r="F60" s="36">
        <v>12.764006066393305</v>
      </c>
      <c r="G60" s="94">
        <v>0.76024916182035529</v>
      </c>
      <c r="H60" s="36">
        <f>INDEX('Combined Full Sample'!$M$4:$M$201,MATCH($A60,'Combined Full Sample'!$B$4:$B$201,0))</f>
        <v>89.570999999999998</v>
      </c>
      <c r="I60" s="94">
        <v>0.80511087341464949</v>
      </c>
      <c r="J60" s="94">
        <v>0.3378785291183159</v>
      </c>
      <c r="K60" s="94">
        <v>0.65548794189819592</v>
      </c>
      <c r="L60" s="36">
        <f>INDEX('Combined Full Sample'!$V$4:$V$201,MATCH($A60,'Combined Full Sample'!$B$4:$B$201,0))</f>
        <v>-44.902000000000001</v>
      </c>
      <c r="M60" s="94">
        <v>-0.40360259948046345</v>
      </c>
      <c r="N60" s="109">
        <v>-0.44139034453003517</v>
      </c>
    </row>
    <row r="61" spans="1:14" x14ac:dyDescent="0.2">
      <c r="A61" s="1" t="s">
        <v>561</v>
      </c>
      <c r="B61" s="1" t="s">
        <v>561</v>
      </c>
      <c r="C61" s="116" t="s">
        <v>615</v>
      </c>
      <c r="D61" s="36">
        <f>INDEX('Combined Full Sample'!$F$4:$F$201,MATCH(A61,'Combined Full Sample'!$B$4:$B$201,0))</f>
        <v>2404.9515999999999</v>
      </c>
      <c r="E61" s="36">
        <f>INDEX('Combined Full Sample'!$H$4:$H$201,MATCH(A61,'Combined Full Sample'!$B$4:$B$201,0))</f>
        <v>476.02700000000004</v>
      </c>
      <c r="F61" s="36">
        <v>3.7828574125049155</v>
      </c>
      <c r="G61" s="117">
        <v>0.33553348864665233</v>
      </c>
      <c r="H61" s="36">
        <f>INDEX('Combined Full Sample'!$M$4:$M$201,MATCH($A61,'Combined Full Sample'!$B$4:$B$201,0))</f>
        <v>327.95800305175783</v>
      </c>
      <c r="I61" s="117">
        <v>0.68894832236776027</v>
      </c>
      <c r="J61" s="117">
        <v>5.7524048005680346E-2</v>
      </c>
      <c r="K61" s="117">
        <v>7.164089431901971E-2</v>
      </c>
      <c r="L61" s="36">
        <f>INDEX('Combined Full Sample'!$V$4:$V$201,MATCH($A61,'Combined Full Sample'!$B$4:$B$201,0))</f>
        <v>100.64099999999999</v>
      </c>
      <c r="M61" s="117">
        <v>0.21141868003285524</v>
      </c>
      <c r="N61" s="115">
        <v>1.5162871570295377E-2</v>
      </c>
    </row>
    <row r="62" spans="1:14" x14ac:dyDescent="0.2">
      <c r="A62" t="str">
        <f>INDEX('Combined Full Sample'!$B$4:$B$201,MATCH(B62,'Combined Full Sample'!$C$4:$C$201,0))</f>
        <v>DSG CN Equity</v>
      </c>
      <c r="B62" s="1" t="s">
        <v>206</v>
      </c>
      <c r="C62" s="36" t="s">
        <v>495</v>
      </c>
      <c r="D62" s="36">
        <f>INDEX('Combined Full Sample'!$F$4:$F$201,MATCH(A62,'Combined Full Sample'!$B$4:$B$201,0))</f>
        <v>2399.3838999999998</v>
      </c>
      <c r="E62" s="36">
        <f>INDEX('Combined Full Sample'!$H$4:$H$201,MATCH(A62,'Combined Full Sample'!$B$4:$B$201,0))</f>
        <v>259.76499999999999</v>
      </c>
      <c r="F62" s="36">
        <v>8.2728247227892098</v>
      </c>
      <c r="G62" s="94">
        <v>0.11651685176986892</v>
      </c>
      <c r="H62" s="36">
        <f>INDEX('Combined Full Sample'!$M$4:$M$201,MATCH($A62,'Combined Full Sample'!$B$4:$B$201,0))</f>
        <v>189.24499960327148</v>
      </c>
      <c r="I62" s="94">
        <v>0.72852385657525642</v>
      </c>
      <c r="J62" s="94">
        <v>0.16093007141069812</v>
      </c>
      <c r="K62" s="94">
        <v>0.12753065270532982</v>
      </c>
      <c r="L62" s="36">
        <f>INDEX('Combined Full Sample'!$V$4:$V$201,MATCH($A62,'Combined Full Sample'!$B$4:$B$201,0))</f>
        <v>83.233999999999995</v>
      </c>
      <c r="M62" s="94">
        <v>0.3204203799588089</v>
      </c>
      <c r="N62" s="109">
        <v>0.12069220256770544</v>
      </c>
    </row>
    <row r="63" spans="1:14" x14ac:dyDescent="0.2">
      <c r="A63" t="str">
        <f>INDEX('Combined Full Sample'!$B$4:$B$201,MATCH(B63,'Combined Full Sample'!$C$4:$C$201,0))</f>
        <v>AYX US Equity</v>
      </c>
      <c r="B63" s="1" t="s">
        <v>190</v>
      </c>
      <c r="C63" s="36" t="s">
        <v>495</v>
      </c>
      <c r="D63" s="36">
        <f>INDEX('Combined Full Sample'!$F$4:$F$201,MATCH(A63,'Combined Full Sample'!$B$4:$B$201,0))</f>
        <v>2363.1176</v>
      </c>
      <c r="E63" s="36">
        <f>INDEX('Combined Full Sample'!$H$4:$H$201,MATCH(A63,'Combined Full Sample'!$B$4:$B$201,0))</f>
        <v>162.35999999999999</v>
      </c>
      <c r="F63" s="36">
        <v>10.536085746896847</v>
      </c>
      <c r="G63" s="94">
        <v>0.3814239960581427</v>
      </c>
      <c r="H63" s="36">
        <f>INDEX('Combined Full Sample'!$M$4:$M$201,MATCH($A63,'Combined Full Sample'!$B$4:$B$201,0))</f>
        <v>140.40400271606444</v>
      </c>
      <c r="I63" s="94">
        <v>0.86476966442513215</v>
      </c>
      <c r="J63" s="94">
        <v>0.1807218526730722</v>
      </c>
      <c r="K63" s="94">
        <v>0.40909090909090912</v>
      </c>
      <c r="L63" s="36">
        <f>INDEX('Combined Full Sample'!$V$4:$V$201,MATCH($A63,'Combined Full Sample'!$B$4:$B$201,0))</f>
        <v>-13.546000000000001</v>
      </c>
      <c r="M63" s="94">
        <v>-8.3431879773343209E-2</v>
      </c>
      <c r="N63" s="109">
        <v>-0.12112952697708795</v>
      </c>
    </row>
    <row r="64" spans="1:14" x14ac:dyDescent="0.2">
      <c r="A64" t="str">
        <f>INDEX('Combined Full Sample'!$B$4:$B$201,MATCH(B64,'Combined Full Sample'!$C$4:$C$201,0))</f>
        <v>ALTR US Equity</v>
      </c>
      <c r="B64" s="1" t="s">
        <v>198</v>
      </c>
      <c r="C64" s="36" t="s">
        <v>495</v>
      </c>
      <c r="D64" s="36">
        <f>INDEX('Combined Full Sample'!$F$4:$F$201,MATCH(A64,'Combined Full Sample'!$B$4:$B$201,0))</f>
        <v>2344.0949000000001</v>
      </c>
      <c r="E64" s="36">
        <f>INDEX('Combined Full Sample'!$H$4:$H$201,MATCH(A64,'Combined Full Sample'!$B$4:$B$201,0))</f>
        <v>362.10199999999998</v>
      </c>
      <c r="F64" s="36">
        <v>5.8082102070701689</v>
      </c>
      <c r="G64" s="94">
        <v>0.11455611954642619</v>
      </c>
      <c r="H64" s="36">
        <f>INDEX('Combined Full Sample'!$M$4:$M$201,MATCH($A64,'Combined Full Sample'!$B$4:$B$201,0))</f>
        <v>250.68500076293947</v>
      </c>
      <c r="I64" s="94">
        <v>0.69230493276187233</v>
      </c>
      <c r="J64" s="94">
        <v>0.25747993659245183</v>
      </c>
      <c r="K64" s="94">
        <v>0.22081623409978404</v>
      </c>
      <c r="L64" s="36">
        <f>INDEX('Combined Full Sample'!$V$4:$V$201,MATCH($A64,'Combined Full Sample'!$B$4:$B$201,0))</f>
        <v>-3.4740000000000002</v>
      </c>
      <c r="M64" s="94">
        <v>-9.5939818062313938E-3</v>
      </c>
      <c r="N64" s="109">
        <v>-0.23347012720172772</v>
      </c>
    </row>
    <row r="65" spans="1:14" x14ac:dyDescent="0.2">
      <c r="A65" t="str">
        <f>INDEX('Combined Full Sample'!$B$4:$B$201,MATCH(B65,'Combined Full Sample'!$C$4:$C$201,0))</f>
        <v>EBIX US Equity</v>
      </c>
      <c r="B65" s="1" t="s">
        <v>248</v>
      </c>
      <c r="C65" s="36" t="s">
        <v>495</v>
      </c>
      <c r="D65" s="36">
        <f>INDEX('Combined Full Sample'!$F$4:$F$201,MATCH(A65,'Combined Full Sample'!$B$4:$B$201,0))</f>
        <v>2277.1129999999998</v>
      </c>
      <c r="E65" s="36">
        <f>INDEX('Combined Full Sample'!$H$4:$H$201,MATCH(A65,'Combined Full Sample'!$B$4:$B$201,0))</f>
        <v>430.33699999999999</v>
      </c>
      <c r="F65" s="36">
        <v>4.16037951302041</v>
      </c>
      <c r="G65" s="94">
        <v>0.27187065021134593</v>
      </c>
      <c r="H65" s="36">
        <f>INDEX('Combined Full Sample'!$M$4:$M$201,MATCH($A65,'Combined Full Sample'!$B$4:$B$201,0))</f>
        <v>273.81199511718751</v>
      </c>
      <c r="I65" s="94">
        <v>0.63627342087059102</v>
      </c>
      <c r="J65" s="94">
        <v>7.8668578346737558E-2</v>
      </c>
      <c r="K65" s="94">
        <v>3.7884262798690331E-2</v>
      </c>
      <c r="L65" s="36">
        <f>INDEX('Combined Full Sample'!$V$4:$V$201,MATCH($A65,'Combined Full Sample'!$B$4:$B$201,0))</f>
        <v>145.13300000000001</v>
      </c>
      <c r="M65" s="94">
        <v>0.33725429140417862</v>
      </c>
      <c r="N65" s="109">
        <v>0.24665552810936545</v>
      </c>
    </row>
    <row r="66" spans="1:14" x14ac:dyDescent="0.2">
      <c r="A66" t="str">
        <f>INDEX('Combined Full Sample'!$B$4:$B$201,MATCH(B66,'Combined Full Sample'!$C$4:$C$201,0))</f>
        <v>CVLT US Equity</v>
      </c>
      <c r="B66" s="1" t="s">
        <v>192</v>
      </c>
      <c r="C66" s="36" t="s">
        <v>505</v>
      </c>
      <c r="D66" s="36">
        <f>INDEX('Combined Full Sample'!$F$4:$F$201,MATCH(A66,'Combined Full Sample'!$B$4:$B$201,0))</f>
        <v>2249.4695999999999</v>
      </c>
      <c r="E66" s="36">
        <f>INDEX('Combined Full Sample'!$H$4:$H$201,MATCH(A66,'Combined Full Sample'!$B$4:$B$201,0))</f>
        <v>709.59799999999996</v>
      </c>
      <c r="F66" s="36">
        <v>2.955181786533017</v>
      </c>
      <c r="G66" s="94">
        <v>7.2713000882189682E-2</v>
      </c>
      <c r="H66" s="36">
        <f>INDEX('Combined Full Sample'!$M$4:$M$201,MATCH($A66,'Combined Full Sample'!$B$4:$B$201,0))</f>
        <v>605.50099267578128</v>
      </c>
      <c r="I66" s="94">
        <v>0.85330143641298495</v>
      </c>
      <c r="J66" s="94">
        <v>0.13270048675447227</v>
      </c>
      <c r="K66" s="94">
        <v>0.57881645664164783</v>
      </c>
      <c r="L66" s="36">
        <f>INDEX('Combined Full Sample'!$V$4:$V$201,MATCH($A66,'Combined Full Sample'!$B$4:$B$201,0))</f>
        <v>20.122</v>
      </c>
      <c r="M66" s="94">
        <v>2.8356900667701995E-2</v>
      </c>
      <c r="N66" s="109">
        <v>-1.0834570505356555E-2</v>
      </c>
    </row>
    <row r="67" spans="1:14" x14ac:dyDescent="0.2">
      <c r="A67" t="str">
        <f>INDEX('Combined Full Sample'!$B$4:$B$201,MATCH(B67,'Combined Full Sample'!$C$4:$C$201,0))</f>
        <v>ZUO US Equity</v>
      </c>
      <c r="B67" s="1" t="s">
        <v>228</v>
      </c>
      <c r="C67" s="36" t="s">
        <v>505</v>
      </c>
      <c r="D67" s="36">
        <f>INDEX('Combined Full Sample'!$F$4:$F$201,MATCH(A67,'Combined Full Sample'!$B$4:$B$201,0))</f>
        <v>2202.7654000000002</v>
      </c>
      <c r="E67" s="36">
        <f>INDEX('Combined Full Sample'!$H$4:$H$201,MATCH(A67,'Combined Full Sample'!$B$4:$B$201,0))</f>
        <v>167.92599999999999</v>
      </c>
      <c r="F67" s="36">
        <v>8.6079148104728418</v>
      </c>
      <c r="G67" s="94">
        <v>0.52388552100329933</v>
      </c>
      <c r="H67" s="36">
        <f>INDEX('Combined Full Sample'!$M$4:$M$201,MATCH($A67,'Combined Full Sample'!$B$4:$B$201,0))</f>
        <v>88.019999999999982</v>
      </c>
      <c r="I67" s="94">
        <v>0.52415945118683227</v>
      </c>
      <c r="J67" s="94">
        <v>0.23009539916391744</v>
      </c>
      <c r="K67" s="94">
        <v>0.43523337660636235</v>
      </c>
      <c r="L67" s="36">
        <f>INDEX('Combined Full Sample'!$V$4:$V$201,MATCH($A67,'Combined Full Sample'!$B$4:$B$201,0))</f>
        <v>-39.728000000000002</v>
      </c>
      <c r="M67" s="94">
        <v>-0.23658039850886703</v>
      </c>
      <c r="N67" s="109">
        <v>-0.28080821314150284</v>
      </c>
    </row>
    <row r="68" spans="1:14" x14ac:dyDescent="0.2">
      <c r="A68" t="str">
        <f>INDEX('Combined Full Sample'!$B$4:$B$201,MATCH(B68,'Combined Full Sample'!$C$4:$C$201,0))</f>
        <v>BL US Equity</v>
      </c>
      <c r="B68" s="1" t="s">
        <v>208</v>
      </c>
      <c r="C68" s="36" t="s">
        <v>495</v>
      </c>
      <c r="D68" s="36">
        <f>INDEX('Combined Full Sample'!$F$4:$F$201,MATCH(A68,'Combined Full Sample'!$B$4:$B$201,0))</f>
        <v>2165.1192999999998</v>
      </c>
      <c r="E68" s="36">
        <f>INDEX('Combined Full Sample'!$H$4:$H$201,MATCH(A68,'Combined Full Sample'!$B$4:$B$201,0))</f>
        <v>202.84200000000001</v>
      </c>
      <c r="F68" s="36">
        <v>8.7731952120848646</v>
      </c>
      <c r="G68" s="94">
        <v>0.21665138383569471</v>
      </c>
      <c r="H68" s="36">
        <f>INDEX('Combined Full Sample'!$M$4:$M$201,MATCH($A68,'Combined Full Sample'!$B$4:$B$201,0))</f>
        <v>157.49099987792968</v>
      </c>
      <c r="I68" s="94">
        <v>0.77642204217040689</v>
      </c>
      <c r="J68" s="94">
        <v>0.11769751826544797</v>
      </c>
      <c r="K68" s="94">
        <v>0.54118476449650466</v>
      </c>
      <c r="L68" s="36">
        <f>INDEX('Combined Full Sample'!$V$4:$V$201,MATCH($A68,'Combined Full Sample'!$B$4:$B$201,0))</f>
        <v>-13.472000000000001</v>
      </c>
      <c r="M68" s="94">
        <v>-6.6416225436546669E-2</v>
      </c>
      <c r="N68" s="109">
        <v>-0.16722539085440391</v>
      </c>
    </row>
    <row r="69" spans="1:14" x14ac:dyDescent="0.2">
      <c r="A69" t="str">
        <f>INDEX('Combined Full Sample'!$B$4:$B$201,MATCH(B69,'Combined Full Sample'!$C$4:$C$201,0))</f>
        <v>CYBR US Equity</v>
      </c>
      <c r="B69" s="1" t="s">
        <v>196</v>
      </c>
      <c r="C69" s="36" t="s">
        <v>505</v>
      </c>
      <c r="D69" s="36">
        <f>INDEX('Combined Full Sample'!$F$4:$F$201,MATCH(A69,'Combined Full Sample'!$B$4:$B$201,0))</f>
        <v>2121.9027000000001</v>
      </c>
      <c r="E69" s="36">
        <f>INDEX('Combined Full Sample'!$H$4:$H$201,MATCH(A69,'Combined Full Sample'!$B$4:$B$201,0))</f>
        <v>294.68199999999996</v>
      </c>
      <c r="F69" s="36">
        <v>6.0755460940922488</v>
      </c>
      <c r="G69" s="94">
        <v>0.1851860649785193</v>
      </c>
      <c r="H69" s="36">
        <f>INDEX('Combined Full Sample'!$M$4:$M$201,MATCH($A69,'Combined Full Sample'!$B$4:$B$201,0))</f>
        <v>249.10499847412109</v>
      </c>
      <c r="I69" s="94">
        <v>0.84533496607909919</v>
      </c>
      <c r="J69" s="94">
        <v>0.14384658716854101</v>
      </c>
      <c r="K69" s="94">
        <v>0.43008734839589802</v>
      </c>
      <c r="L69" s="36">
        <f>INDEX('Combined Full Sample'!$V$4:$V$201,MATCH($A69,'Combined Full Sample'!$B$4:$B$201,0))</f>
        <v>33.942999999999998</v>
      </c>
      <c r="M69" s="94">
        <v>0.11518518267148996</v>
      </c>
      <c r="N69" s="109">
        <v>9.1813351439375343E-2</v>
      </c>
    </row>
    <row r="70" spans="1:14" x14ac:dyDescent="0.2">
      <c r="A70" t="str">
        <f>INDEX('Combined Full Sample'!$B$4:$B$201,MATCH(B70,'Combined Full Sample'!$C$4:$C$201,0))</f>
        <v>ALRM US Equity</v>
      </c>
      <c r="B70" s="1" t="s">
        <v>214</v>
      </c>
      <c r="C70" s="36" t="s">
        <v>495</v>
      </c>
      <c r="D70" s="36">
        <f>INDEX('Combined Full Sample'!$F$4:$F$201,MATCH(A70,'Combined Full Sample'!$B$4:$B$201,0))</f>
        <v>2086.6887999999999</v>
      </c>
      <c r="E70" s="36">
        <f>INDEX('Combined Full Sample'!$H$4:$H$201,MATCH(A70,'Combined Full Sample'!$B$4:$B$201,0))</f>
        <v>375.99900000000002</v>
      </c>
      <c r="F70" s="36">
        <v>5.0794251385061777</v>
      </c>
      <c r="G70" s="94">
        <v>9.2588012202160064E-2</v>
      </c>
      <c r="H70" s="36">
        <f>INDEX('Combined Full Sample'!$M$4:$M$201,MATCH($A70,'Combined Full Sample'!$B$4:$B$201,0))</f>
        <v>251.41600036621094</v>
      </c>
      <c r="I70" s="94">
        <v>0.66866135379671465</v>
      </c>
      <c r="J70" s="94">
        <v>0.19349785504748682</v>
      </c>
      <c r="K70" s="94">
        <v>0.11566520123723734</v>
      </c>
      <c r="L70" s="36">
        <f>INDEX('Combined Full Sample'!$V$4:$V$201,MATCH($A70,'Combined Full Sample'!$B$4:$B$201,0))</f>
        <v>78.801000000000002</v>
      </c>
      <c r="M70" s="94">
        <v>0.2095776850470347</v>
      </c>
      <c r="N70" s="109">
        <v>0.14413653216825575</v>
      </c>
    </row>
    <row r="71" spans="1:14" x14ac:dyDescent="0.2">
      <c r="A71" t="str">
        <f>INDEX('Combined Full Sample'!$B$4:$B$201,MATCH(B71,'Combined Full Sample'!$C$4:$C$201,0))</f>
        <v>FIVN US Equity</v>
      </c>
      <c r="B71" s="1" t="s">
        <v>218</v>
      </c>
      <c r="C71" s="36" t="s">
        <v>495</v>
      </c>
      <c r="D71" s="36">
        <f>INDEX('Combined Full Sample'!$F$4:$F$201,MATCH(A71,'Combined Full Sample'!$B$4:$B$201,0))</f>
        <v>2066.1927000000001</v>
      </c>
      <c r="E71" s="36">
        <f>INDEX('Combined Full Sample'!$H$4:$H$201,MATCH(A71,'Combined Full Sample'!$B$4:$B$201,0))</f>
        <v>225.50900000000001</v>
      </c>
      <c r="F71" s="36">
        <v>7.7644892299367179</v>
      </c>
      <c r="G71" s="94">
        <v>0.18003272596659103</v>
      </c>
      <c r="H71" s="36">
        <f>INDEX('Combined Full Sample'!$M$4:$M$201,MATCH($A71,'Combined Full Sample'!$B$4:$B$201,0))</f>
        <v>133.13299966430662</v>
      </c>
      <c r="I71" s="94">
        <v>0.59036668010725346</v>
      </c>
      <c r="J71" s="94">
        <v>0.12026127560319098</v>
      </c>
      <c r="K71" s="94">
        <v>0.29519886124278849</v>
      </c>
      <c r="L71" s="36">
        <f>INDEX('Combined Full Sample'!$V$4:$V$201,MATCH($A71,'Combined Full Sample'!$B$4:$B$201,0))</f>
        <v>10.643000000000001</v>
      </c>
      <c r="M71" s="94">
        <v>4.7195455613744906E-2</v>
      </c>
      <c r="N71" s="109">
        <v>-1.0447476597386358E-2</v>
      </c>
    </row>
    <row r="72" spans="1:14" x14ac:dyDescent="0.2">
      <c r="A72" t="str">
        <f>INDEX('Combined Full Sample'!$B$4:$B$201,MATCH(B72,'Combined Full Sample'!$C$4:$C$201,0))</f>
        <v>QTWO US Equity</v>
      </c>
      <c r="B72" s="1" t="s">
        <v>220</v>
      </c>
      <c r="C72" s="36" t="s">
        <v>495</v>
      </c>
      <c r="D72" s="36">
        <f>INDEX('Combined Full Sample'!$F$4:$F$201,MATCH(A72,'Combined Full Sample'!$B$4:$B$201,0))</f>
        <v>2059.2656000000002</v>
      </c>
      <c r="E72" s="36">
        <f>INDEX('Combined Full Sample'!$H$4:$H$201,MATCH(A72,'Combined Full Sample'!$B$4:$B$201,0))</f>
        <v>215.20100000000002</v>
      </c>
      <c r="F72" s="36">
        <v>7.7488244679249831</v>
      </c>
      <c r="G72" s="94">
        <v>0.2349013248079701</v>
      </c>
      <c r="H72" s="36">
        <f>INDEX('Combined Full Sample'!$M$4:$M$201,MATCH($A72,'Combined Full Sample'!$B$4:$B$201,0))</f>
        <v>106.53599938964844</v>
      </c>
      <c r="I72" s="94">
        <v>0.49505345881129004</v>
      </c>
      <c r="J72" s="94">
        <v>0.18744336689885269</v>
      </c>
      <c r="K72" s="94">
        <v>0.19130951993717502</v>
      </c>
      <c r="L72" s="36">
        <f>INDEX('Combined Full Sample'!$V$4:$V$201,MATCH($A72,'Combined Full Sample'!$B$4:$B$201,0))</f>
        <v>-7.5960000000000001</v>
      </c>
      <c r="M72" s="94">
        <v>-3.5297233748913803E-2</v>
      </c>
      <c r="N72" s="109">
        <v>-0.11313237392019553</v>
      </c>
    </row>
    <row r="73" spans="1:14" x14ac:dyDescent="0.2">
      <c r="A73" t="str">
        <f>INDEX('Combined Full Sample'!$B$4:$B$201,MATCH(B73,'Combined Full Sample'!$C$4:$C$201,0))</f>
        <v>APPF US Equity</v>
      </c>
      <c r="B73" s="1" t="s">
        <v>226</v>
      </c>
      <c r="C73" s="36" t="s">
        <v>495</v>
      </c>
      <c r="D73" s="36">
        <f>INDEX('Combined Full Sample'!$F$4:$F$201,MATCH(A73,'Combined Full Sample'!$B$4:$B$201,0))</f>
        <v>2014.3187</v>
      </c>
      <c r="E73" s="36">
        <f>INDEX('Combined Full Sample'!$H$4:$H$201,MATCH(A73,'Combined Full Sample'!$B$4:$B$201,0))</f>
        <v>165.38</v>
      </c>
      <c r="F73" s="36">
        <v>9.7853713869322334</v>
      </c>
      <c r="G73" s="94">
        <v>0.24470915467408383</v>
      </c>
      <c r="H73" s="36">
        <f>INDEX('Combined Full Sample'!$M$4:$M$201,MATCH($A73,'Combined Full Sample'!$B$4:$B$201,0))</f>
        <v>102.44899972534179</v>
      </c>
      <c r="I73" s="94">
        <v>0.6194763558189732</v>
      </c>
      <c r="J73" s="94">
        <v>0.10024186721489901</v>
      </c>
      <c r="K73" s="94">
        <v>0.17359414681339944</v>
      </c>
      <c r="L73" s="36">
        <f>INDEX('Combined Full Sample'!$V$4:$V$201,MATCH($A73,'Combined Full Sample'!$B$4:$B$201,0))</f>
        <v>31.149000000000001</v>
      </c>
      <c r="M73" s="94">
        <v>0.18834804692223969</v>
      </c>
      <c r="N73" s="109">
        <v>0.1092716168823316</v>
      </c>
    </row>
    <row r="74" spans="1:14" x14ac:dyDescent="0.2">
      <c r="A74" t="str">
        <f>INDEX('Combined Full Sample'!$B$4:$B$201,MATCH(B74,'Combined Full Sample'!$C$4:$C$201,0))</f>
        <v>MIME US Equity</v>
      </c>
      <c r="B74" s="1" t="s">
        <v>224</v>
      </c>
      <c r="C74" s="36" t="s">
        <v>495</v>
      </c>
      <c r="D74" s="36">
        <f>INDEX('Combined Full Sample'!$F$4:$F$201,MATCH(A74,'Combined Full Sample'!$B$4:$B$201,0))</f>
        <v>1905.4384</v>
      </c>
      <c r="E74" s="36">
        <f>INDEX('Combined Full Sample'!$H$4:$H$201,MATCH(A74,'Combined Full Sample'!$B$4:$B$201,0))</f>
        <v>282.14300000000003</v>
      </c>
      <c r="F74" s="36">
        <v>5.4568475555797393</v>
      </c>
      <c r="G74" s="94">
        <v>0.23761000627341433</v>
      </c>
      <c r="H74" s="36">
        <f>INDEX('Combined Full Sample'!$M$4:$M$201,MATCH($A74,'Combined Full Sample'!$B$4:$B$201,0))</f>
        <v>206.71999600219726</v>
      </c>
      <c r="I74" s="94">
        <v>0.73267809586697963</v>
      </c>
      <c r="J74" s="94">
        <v>0.13600550075670845</v>
      </c>
      <c r="K74" s="94">
        <v>0.42973244064180216</v>
      </c>
      <c r="L74" s="36">
        <f>INDEX('Combined Full Sample'!$V$4:$V$201,MATCH($A74,'Combined Full Sample'!$B$4:$B$201,0))</f>
        <v>17.619</v>
      </c>
      <c r="M74" s="94">
        <v>6.2447056988831899E-2</v>
      </c>
      <c r="N74" s="109">
        <v>-3.9696454737572787E-2</v>
      </c>
    </row>
    <row r="75" spans="1:14" x14ac:dyDescent="0.2">
      <c r="A75" t="str">
        <f>INDEX('Combined Full Sample'!$B$4:$B$201,MATCH(B75,'Combined Full Sample'!$C$4:$C$201,0))</f>
        <v>YEXT US Equity</v>
      </c>
      <c r="B75" s="1" t="s">
        <v>244</v>
      </c>
      <c r="C75" s="36" t="s">
        <v>495</v>
      </c>
      <c r="D75" s="36">
        <f>INDEX('Combined Full Sample'!$F$4:$F$201,MATCH(A75,'Combined Full Sample'!$B$4:$B$201,0))</f>
        <v>1797.1029000000001</v>
      </c>
      <c r="E75" s="36">
        <f>INDEX('Combined Full Sample'!$H$4:$H$201,MATCH(A75,'Combined Full Sample'!$B$4:$B$201,0))</f>
        <v>198.54300000000001</v>
      </c>
      <c r="F75" s="36">
        <v>7.2118645836259514</v>
      </c>
      <c r="G75" s="94">
        <v>0.25507824501493381</v>
      </c>
      <c r="H75" s="36">
        <f>INDEX('Combined Full Sample'!$M$4:$M$201,MATCH($A75,'Combined Full Sample'!$B$4:$B$201,0))</f>
        <v>147.79099822998046</v>
      </c>
      <c r="I75" s="94">
        <v>0.74437778330125193</v>
      </c>
      <c r="J75" s="94">
        <v>0.12937751519821902</v>
      </c>
      <c r="K75" s="94">
        <v>0.63955918868960371</v>
      </c>
      <c r="L75" s="36">
        <f>INDEX('Combined Full Sample'!$V$4:$V$201,MATCH($A75,'Combined Full Sample'!$B$4:$B$201,0))</f>
        <v>-68.009</v>
      </c>
      <c r="M75" s="94">
        <v>-0.34254040686400428</v>
      </c>
      <c r="N75" s="109">
        <v>-0.36914925230302753</v>
      </c>
    </row>
    <row r="76" spans="1:14" x14ac:dyDescent="0.2">
      <c r="A76" t="s">
        <v>245</v>
      </c>
      <c r="B76" s="1" t="s">
        <v>246</v>
      </c>
      <c r="C76" s="36" t="s">
        <v>505</v>
      </c>
      <c r="D76" s="36">
        <f>INDEX('Combined Full Sample'!$F$4:$F$201,MATCH(A76,'Combined Full Sample'!$B$4:$B$201,0))</f>
        <v>1708.3059000000001</v>
      </c>
      <c r="E76" s="36">
        <f>INDEX('Combined Full Sample'!$H$4:$H$201,MATCH(A76,'Combined Full Sample'!$B$4:$B$201,0))</f>
        <v>176.48500000000001</v>
      </c>
      <c r="F76" s="36">
        <v>7.357837407128244</v>
      </c>
      <c r="G76" s="94">
        <v>0.31555089667677128</v>
      </c>
      <c r="H76" s="36">
        <f>INDEX('Combined Full Sample'!$M$4:$M$201,MATCH($A76,'Combined Full Sample'!$B$4:$B$201,0))</f>
        <v>135.33699801635743</v>
      </c>
      <c r="I76" s="94">
        <v>0.76684702958527584</v>
      </c>
      <c r="J76" s="94">
        <v>0.15205258237243957</v>
      </c>
      <c r="K76" s="94">
        <v>0.49234779159701952</v>
      </c>
      <c r="L76" s="36">
        <f>INDEX('Combined Full Sample'!$V$4:$V$201,MATCH($A76,'Combined Full Sample'!$B$4:$B$201,0))</f>
        <v>-30.723999999999997</v>
      </c>
      <c r="M76" s="94">
        <v>-0.17408844944329543</v>
      </c>
      <c r="N76" s="109">
        <v>-0.19658894523613904</v>
      </c>
    </row>
    <row r="77" spans="1:14" x14ac:dyDescent="0.2">
      <c r="A77" t="str">
        <f>INDEX('Combined Full Sample'!$B$4:$B$201,MATCH(B77,'Combined Full Sample'!$C$4:$C$201,0))</f>
        <v>CLDR US Equity</v>
      </c>
      <c r="B77" s="1" t="s">
        <v>216</v>
      </c>
      <c r="C77" s="92" t="s">
        <v>495</v>
      </c>
      <c r="D77" s="36">
        <f>INDEX('Combined Full Sample'!$F$4:$F$201,MATCH(A77,'Combined Full Sample'!$B$4:$B$201,0))</f>
        <v>1642.0148999999999</v>
      </c>
      <c r="E77" s="36">
        <f>INDEX('Combined Full Sample'!$H$4:$H$201,MATCH(A77,'Combined Full Sample'!$B$4:$B$201,0))</f>
        <v>411.06400000000002</v>
      </c>
      <c r="F77" s="36">
        <v>3.3714653832491841</v>
      </c>
      <c r="G77" s="109">
        <v>0.18481063775957018</v>
      </c>
      <c r="H77" s="36">
        <f>INDEX('Combined Full Sample'!$M$4:$M$201,MATCH($A77,'Combined Full Sample'!$B$4:$B$201,0))</f>
        <v>279.62800469970705</v>
      </c>
      <c r="I77" s="94">
        <v>0.68025418110004043</v>
      </c>
      <c r="J77" s="94">
        <v>0.52472364400677263</v>
      </c>
      <c r="K77" s="94">
        <v>0.72608401611427897</v>
      </c>
      <c r="L77" s="36">
        <f>INDEX('Combined Full Sample'!$V$4:$V$201,MATCH($A77,'Combined Full Sample'!$B$4:$B$201,0))</f>
        <v>-176.494</v>
      </c>
      <c r="M77" s="94">
        <v>-0.42935893194247121</v>
      </c>
      <c r="N77" s="109">
        <v>-0.44895429908724671</v>
      </c>
    </row>
    <row r="78" spans="1:14" x14ac:dyDescent="0.2">
      <c r="A78" t="str">
        <f>INDEX('Combined Full Sample'!$B$4:$B$201,MATCH(B78,'Combined Full Sample'!$C$4:$C$201,0))</f>
        <v>VRNS US Equity</v>
      </c>
      <c r="B78" s="1" t="s">
        <v>242</v>
      </c>
      <c r="C78" s="92" t="s">
        <v>505</v>
      </c>
      <c r="D78" s="36">
        <f>INDEX('Combined Full Sample'!$F$4:$F$201,MATCH(A78,'Combined Full Sample'!$B$4:$B$201,0))</f>
        <v>1637.1987999999999</v>
      </c>
      <c r="E78" s="36">
        <f>INDEX('Combined Full Sample'!$H$4:$H$201,MATCH(A78,'Combined Full Sample'!$B$4:$B$201,0))</f>
        <v>242.52799999999999</v>
      </c>
      <c r="F78" s="36">
        <v>5.7389390736787496</v>
      </c>
      <c r="G78" s="109">
        <v>0.1762724303997889</v>
      </c>
      <c r="H78" s="36">
        <f>INDEX('Combined Full Sample'!$M$4:$M$201,MATCH($A78,'Combined Full Sample'!$B$4:$B$201,0))</f>
        <v>218.322998046875</v>
      </c>
      <c r="I78" s="94">
        <v>0.90019708259201003</v>
      </c>
      <c r="J78" s="94">
        <v>0.19531353080881383</v>
      </c>
      <c r="K78" s="94">
        <v>0.56033117825570655</v>
      </c>
      <c r="L78" s="36">
        <f>INDEX('Combined Full Sample'!$V$4:$V$201,MATCH($A78,'Combined Full Sample'!$B$4:$B$201,0))</f>
        <v>-20.379999999999995</v>
      </c>
      <c r="M78" s="94">
        <v>-8.4031534503232599E-2</v>
      </c>
      <c r="N78" s="109">
        <v>-0.10523436469191186</v>
      </c>
    </row>
    <row r="79" spans="1:14" x14ac:dyDescent="0.2">
      <c r="A79" t="str">
        <f>INDEX('Combined Full Sample'!$B$4:$B$201,MATCH(B79,'Combined Full Sample'!$C$4:$C$201,0))</f>
        <v>KXS CN Equity</v>
      </c>
      <c r="B79" s="1" t="s">
        <v>252</v>
      </c>
      <c r="C79" s="92" t="s">
        <v>495</v>
      </c>
      <c r="D79" s="36">
        <f>INDEX('Combined Full Sample'!$F$4:$F$201,MATCH(A79,'Combined Full Sample'!$B$4:$B$201,0))</f>
        <v>1563.4879000000001</v>
      </c>
      <c r="E79" s="36">
        <f>INDEX('Combined Full Sample'!$H$4:$H$201,MATCH(A79,'Combined Full Sample'!$B$4:$B$201,0))</f>
        <v>143.75199999999998</v>
      </c>
      <c r="F79" s="36">
        <v>9.2100984931490704</v>
      </c>
      <c r="G79" s="109">
        <v>0.18090878735600224</v>
      </c>
      <c r="H79" s="36">
        <f>INDEX('Combined Full Sample'!$M$4:$M$201,MATCH($A79,'Combined Full Sample'!$B$4:$B$201,0))</f>
        <v>101.70600183105469</v>
      </c>
      <c r="I79" s="94">
        <v>0.70751016911802767</v>
      </c>
      <c r="J79" s="94">
        <v>0.16480466358728924</v>
      </c>
      <c r="K79" s="94">
        <v>0.20368412265568483</v>
      </c>
      <c r="L79" s="36">
        <f>INDEX('Combined Full Sample'!$V$4:$V$201,MATCH($A79,'Combined Full Sample'!$B$4:$B$201,0))</f>
        <v>35.331999999999994</v>
      </c>
      <c r="M79" s="94">
        <v>0.2457844064778229</v>
      </c>
      <c r="N79" s="109">
        <v>0.14145890144137127</v>
      </c>
    </row>
    <row r="80" spans="1:14" x14ac:dyDescent="0.2">
      <c r="A80" t="str">
        <f>INDEX('Combined Full Sample'!$B$4:$B$201,MATCH(B80,'Combined Full Sample'!$C$4:$C$201,0))</f>
        <v>IMPV US Equity</v>
      </c>
      <c r="B80" s="1" t="s">
        <v>230</v>
      </c>
      <c r="C80" s="92" t="s">
        <v>505</v>
      </c>
      <c r="D80" s="36">
        <f>INDEX('Combined Full Sample'!$F$4:$F$201,MATCH(A80,'Combined Full Sample'!$B$4:$B$201,0))</f>
        <v>1544.9141</v>
      </c>
      <c r="E80" s="36">
        <f>INDEX('Combined Full Sample'!$H$4:$H$201,MATCH(A80,'Combined Full Sample'!$B$4:$B$201,0))</f>
        <v>344.017</v>
      </c>
      <c r="F80" s="36">
        <v>4.1780519729885413</v>
      </c>
      <c r="G80" s="109">
        <v>7.4856765799364622E-2</v>
      </c>
      <c r="H80" s="36">
        <f>INDEX('Combined Full Sample'!$M$4:$M$201,MATCH($A80,'Combined Full Sample'!$B$4:$B$201,0))</f>
        <v>274.43599694824218</v>
      </c>
      <c r="I80" s="94">
        <v>0.79773963771628198</v>
      </c>
      <c r="J80" s="94">
        <v>0.1844443733885244</v>
      </c>
      <c r="K80" s="94">
        <v>0.44235604635817416</v>
      </c>
      <c r="L80" s="36">
        <f>INDEX('Combined Full Sample'!$V$4:$V$201,MATCH($A80,'Combined Full Sample'!$B$4:$B$201,0))</f>
        <v>7.0558987341769992</v>
      </c>
      <c r="M80" s="94">
        <v>2.0510319938192006E-2</v>
      </c>
      <c r="N80" s="109">
        <v>-6.636852248580738E-2</v>
      </c>
    </row>
    <row r="81" spans="1:14" x14ac:dyDescent="0.2">
      <c r="A81" s="1" t="s">
        <v>603</v>
      </c>
      <c r="B81" s="1" t="s">
        <v>603</v>
      </c>
      <c r="C81" s="118" t="s">
        <v>615</v>
      </c>
      <c r="D81" s="36">
        <f>INDEX('Combined Full Sample'!$F$4:$F$201,MATCH(A81,'Combined Full Sample'!$B$4:$B$201,0))</f>
        <v>1498.6233999999999</v>
      </c>
      <c r="E81" s="36">
        <f>INDEX('Combined Full Sample'!$H$4:$H$201,MATCH(A81,'Combined Full Sample'!$B$4:$B$201,0))</f>
        <v>169.74299999999999</v>
      </c>
      <c r="F81" s="36">
        <v>6.8757439506693947</v>
      </c>
      <c r="G81" s="119">
        <v>0.2840470593780009</v>
      </c>
      <c r="H81" s="36">
        <f>INDEX('Combined Full Sample'!$M$4:$M$201,MATCH($A81,'Combined Full Sample'!$B$4:$B$201,0))</f>
        <v>52.637000358581545</v>
      </c>
      <c r="I81" s="117">
        <v>0.3100982094023409</v>
      </c>
      <c r="J81" s="117">
        <v>3.3156006433254982E-2</v>
      </c>
      <c r="K81" s="117">
        <v>3.2649358147316829E-2</v>
      </c>
      <c r="L81" s="36">
        <f>INDEX('Combined Full Sample'!$V$4:$V$201,MATCH($A81,'Combined Full Sample'!$B$4:$B$201,0))</f>
        <v>17.134</v>
      </c>
      <c r="M81" s="117">
        <v>0.10094083408446888</v>
      </c>
      <c r="N81" s="115">
        <v>5.2382229436047437E-2</v>
      </c>
    </row>
    <row r="82" spans="1:14" x14ac:dyDescent="0.2">
      <c r="A82" t="str">
        <f>INDEX('Combined Full Sample'!$B$4:$B$201,MATCH(B82,'Combined Full Sample'!$C$4:$C$201,0))</f>
        <v>EGHT US Equity</v>
      </c>
      <c r="B82" s="1" t="s">
        <v>254</v>
      </c>
      <c r="C82" s="92" t="s">
        <v>495</v>
      </c>
      <c r="D82" s="36">
        <f>INDEX('Combined Full Sample'!$F$4:$F$201,MATCH(A82,'Combined Full Sample'!$B$4:$B$201,0))</f>
        <v>1478.7066</v>
      </c>
      <c r="E82" s="36">
        <f>INDEX('Combined Full Sample'!$H$4:$H$201,MATCH(A82,'Combined Full Sample'!$B$4:$B$201,0))</f>
        <v>310.62700000000001</v>
      </c>
      <c r="F82" s="36">
        <v>4.0362890436273213</v>
      </c>
      <c r="G82" s="109">
        <v>0.17939844250499792</v>
      </c>
      <c r="H82" s="36">
        <f>INDEX('Combined Full Sample'!$M$4:$M$201,MATCH($A82,'Combined Full Sample'!$B$4:$B$201,0))</f>
        <v>234.64100097656251</v>
      </c>
      <c r="I82" s="94">
        <v>0.75537864054497039</v>
      </c>
      <c r="J82" s="94">
        <v>0.11202181394405508</v>
      </c>
      <c r="K82" s="94">
        <v>0.5924919598103191</v>
      </c>
      <c r="L82" s="36">
        <f>INDEX('Combined Full Sample'!$V$4:$V$201,MATCH($A82,'Combined Full Sample'!$B$4:$B$201,0))</f>
        <v>-13.42</v>
      </c>
      <c r="M82" s="94">
        <v>-4.3202941148065041E-2</v>
      </c>
      <c r="N82" s="109">
        <v>0.13635747211584634</v>
      </c>
    </row>
    <row r="83" spans="1:14" x14ac:dyDescent="0.2">
      <c r="A83" t="str">
        <f>INDEX('Combined Full Sample'!$B$4:$B$201,MATCH(B83,'Combined Full Sample'!$C$4:$C$201,0))</f>
        <v>EVBG US Equity</v>
      </c>
      <c r="B83" s="1" t="s">
        <v>270</v>
      </c>
      <c r="C83" s="92" t="s">
        <v>495</v>
      </c>
      <c r="D83" s="36">
        <f>INDEX('Combined Full Sample'!$F$4:$F$201,MATCH(A83,'Combined Full Sample'!$B$4:$B$201,0))</f>
        <v>1455.3159000000001</v>
      </c>
      <c r="E83" s="36">
        <f>INDEX('Combined Full Sample'!$H$4:$H$201,MATCH(A83,'Combined Full Sample'!$B$4:$B$201,0))</f>
        <v>122.828</v>
      </c>
      <c r="F83" s="36">
        <v>8.9237196782026444</v>
      </c>
      <c r="G83" s="109">
        <v>0.32774285993421692</v>
      </c>
      <c r="H83" s="36">
        <f>INDEX('Combined Full Sample'!$M$4:$M$201,MATCH($A83,'Combined Full Sample'!$B$4:$B$201,0))</f>
        <v>85.026000061035163</v>
      </c>
      <c r="I83" s="94">
        <v>0.69223629840944378</v>
      </c>
      <c r="J83" s="94">
        <v>0.18107434786856416</v>
      </c>
      <c r="K83" s="94">
        <v>0.38263262448301688</v>
      </c>
      <c r="L83" s="36">
        <f>INDEX('Combined Full Sample'!$V$4:$V$201,MATCH($A83,'Combined Full Sample'!$B$4:$B$201,0))</f>
        <v>-24.664999999999999</v>
      </c>
      <c r="M83" s="94">
        <v>-0.20080926173185265</v>
      </c>
      <c r="N83" s="109">
        <v>-0.3190529846614778</v>
      </c>
    </row>
    <row r="84" spans="1:14" x14ac:dyDescent="0.2">
      <c r="A84" t="str">
        <f>INDEX('Combined Full Sample'!$B$4:$B$201,MATCH(B84,'Combined Full Sample'!$C$4:$C$201,0))</f>
        <v>MB US Equity</v>
      </c>
      <c r="B84" s="1" t="s">
        <v>258</v>
      </c>
      <c r="C84" s="92" t="s">
        <v>495</v>
      </c>
      <c r="D84" s="36">
        <f>INDEX('Combined Full Sample'!$F$4:$F$201,MATCH(A84,'Combined Full Sample'!$B$4:$B$201,0))</f>
        <v>1454.999</v>
      </c>
      <c r="E84" s="36">
        <f>INDEX('Combined Full Sample'!$H$4:$H$201,MATCH(A84,'Combined Full Sample'!$B$4:$B$201,0))</f>
        <v>211.739</v>
      </c>
      <c r="F84" s="36">
        <v>5.2102507725858258</v>
      </c>
      <c r="G84" s="109">
        <v>0.31887370772507673</v>
      </c>
      <c r="H84" s="36">
        <f>INDEX('Combined Full Sample'!$M$4:$M$201,MATCH($A84,'Combined Full Sample'!$B$4:$B$201,0))</f>
        <v>149.78799795532225</v>
      </c>
      <c r="I84" s="94">
        <v>0.70741808526214944</v>
      </c>
      <c r="J84" s="94">
        <v>0.16912330746815651</v>
      </c>
      <c r="K84" s="94">
        <v>0.33921478801732324</v>
      </c>
      <c r="L84" s="36">
        <f>INDEX('Combined Full Sample'!$V$4:$V$201,MATCH($A84,'Combined Full Sample'!$B$4:$B$201,0))</f>
        <v>-11.435911392404998</v>
      </c>
      <c r="M84" s="94">
        <v>-5.4009471058260393E-2</v>
      </c>
      <c r="N84" s="109">
        <v>-0.10750678901855586</v>
      </c>
    </row>
    <row r="85" spans="1:14" x14ac:dyDescent="0.2">
      <c r="A85" t="str">
        <f>INDEX('Combined Full Sample'!$B$4:$B$201,MATCH(B85,'Combined Full Sample'!$C$4:$C$201,0))</f>
        <v>CBLK US Equity</v>
      </c>
      <c r="B85" s="1" t="s">
        <v>290</v>
      </c>
      <c r="C85" s="92" t="s">
        <v>505</v>
      </c>
      <c r="D85" s="36">
        <f>INDEX('Combined Full Sample'!$F$4:$F$201,MATCH(A85,'Combined Full Sample'!$B$4:$B$201,0))</f>
        <v>1444.5420999999999</v>
      </c>
      <c r="E85" s="36">
        <f>INDEX('Combined Full Sample'!$H$4:$H$201,MATCH(A85,'Combined Full Sample'!$B$4:$B$201,0))</f>
        <v>162.01400000000001</v>
      </c>
      <c r="F85" s="36">
        <v>6.3740109429466525</v>
      </c>
      <c r="G85" s="109">
        <v>0.39882973076400785</v>
      </c>
      <c r="H85" s="36">
        <f>INDEX('Combined Full Sample'!$M$4:$M$201,MATCH($A85,'Combined Full Sample'!$B$4:$B$201,0))</f>
        <v>126.376</v>
      </c>
      <c r="I85" s="94">
        <v>0.78003135531497281</v>
      </c>
      <c r="J85" s="94">
        <v>0.3212500154307652</v>
      </c>
      <c r="K85" s="94">
        <v>0.66160949053785467</v>
      </c>
      <c r="L85" s="36">
        <f>INDEX('Combined Full Sample'!$V$4:$V$201,MATCH($A85,'Combined Full Sample'!$B$4:$B$201,0))</f>
        <v>-48.109000000000002</v>
      </c>
      <c r="M85" s="94">
        <v>-0.29694347402076365</v>
      </c>
      <c r="N85" s="109">
        <v>-0.34458133247744022</v>
      </c>
    </row>
    <row r="86" spans="1:14" x14ac:dyDescent="0.2">
      <c r="A86" t="str">
        <f>INDEX('Combined Full Sample'!$B$4:$B$201,MATCH(B86,'Combined Full Sample'!$C$4:$C$201,0))</f>
        <v>RPD US Equity</v>
      </c>
      <c r="B86" s="1" t="s">
        <v>264</v>
      </c>
      <c r="C86" s="92" t="s">
        <v>505</v>
      </c>
      <c r="D86" s="36">
        <f>INDEX('Combined Full Sample'!$F$4:$F$201,MATCH(A86,'Combined Full Sample'!$B$4:$B$201,0))</f>
        <v>1443.3649</v>
      </c>
      <c r="E86" s="36">
        <f>INDEX('Combined Full Sample'!$H$4:$H$201,MATCH(A86,'Combined Full Sample'!$B$4:$B$201,0))</f>
        <v>221.20800000000003</v>
      </c>
      <c r="F86" s="36">
        <v>5.5386857868663117</v>
      </c>
      <c r="G86" s="109">
        <v>0.17806318035514068</v>
      </c>
      <c r="H86" s="36">
        <f>INDEX('Combined Full Sample'!$M$4:$M$201,MATCH($A86,'Combined Full Sample'!$B$4:$B$201,0))</f>
        <v>155.65399899291992</v>
      </c>
      <c r="I86" s="94">
        <v>0.70365447448971064</v>
      </c>
      <c r="J86" s="94">
        <v>0.2302719612310585</v>
      </c>
      <c r="K86" s="94">
        <v>0.50447090521138471</v>
      </c>
      <c r="L86" s="36">
        <f>INDEX('Combined Full Sample'!$V$4:$V$201,MATCH($A86,'Combined Full Sample'!$B$4:$B$201,0))</f>
        <v>-47.295392405064</v>
      </c>
      <c r="M86" s="94">
        <v>-0.21380507217218181</v>
      </c>
      <c r="N86" s="109">
        <v>-0.24352193410726553</v>
      </c>
    </row>
    <row r="87" spans="1:14" x14ac:dyDescent="0.2">
      <c r="A87" t="str">
        <f>INDEX('Combined Full Sample'!$B$4:$B$201,MATCH(B87,'Combined Full Sample'!$C$4:$C$201,0))</f>
        <v>APPN US Equity</v>
      </c>
      <c r="B87" s="1" t="s">
        <v>266</v>
      </c>
      <c r="C87" s="92" t="s">
        <v>505</v>
      </c>
      <c r="D87" s="36">
        <f>INDEX('Combined Full Sample'!$F$4:$F$201,MATCH(A87,'Combined Full Sample'!$B$4:$B$201,0))</f>
        <v>1409.3098</v>
      </c>
      <c r="E87" s="36">
        <f>INDEX('Combined Full Sample'!$H$4:$H$201,MATCH(A87,'Combined Full Sample'!$B$4:$B$201,0))</f>
        <v>206.78900000000002</v>
      </c>
      <c r="F87" s="36">
        <v>6.4028104385120033</v>
      </c>
      <c r="G87" s="109">
        <v>6.44086484290749E-2</v>
      </c>
      <c r="H87" s="36">
        <f>INDEX('Combined Full Sample'!$M$4:$M$201,MATCH($A87,'Combined Full Sample'!$B$4:$B$201,0))</f>
        <v>128.89599989318847</v>
      </c>
      <c r="I87" s="94">
        <v>0.62332135603532324</v>
      </c>
      <c r="J87" s="94">
        <v>0.16845673609331249</v>
      </c>
      <c r="K87" s="94">
        <v>0.3963750489629525</v>
      </c>
      <c r="L87" s="36">
        <f>INDEX('Combined Full Sample'!$V$4:$V$201,MATCH($A87,'Combined Full Sample'!$B$4:$B$201,0))</f>
        <v>-30.616</v>
      </c>
      <c r="M87" s="94">
        <v>-0.148054296892001</v>
      </c>
      <c r="N87" s="109">
        <v>-0.16283748168422885</v>
      </c>
    </row>
    <row r="88" spans="1:14" x14ac:dyDescent="0.2">
      <c r="A88" t="str">
        <f>INDEX('Combined Full Sample'!$B$4:$B$201,MATCH(B88,'Combined Full Sample'!$C$4:$C$201,0))</f>
        <v>PRGS US Equity</v>
      </c>
      <c r="B88" s="1" t="s">
        <v>278</v>
      </c>
      <c r="C88" s="92" t="s">
        <v>505</v>
      </c>
      <c r="D88" s="36">
        <f>INDEX('Combined Full Sample'!$F$4:$F$201,MATCH(A88,'Combined Full Sample'!$B$4:$B$201,0))</f>
        <v>1403.5246</v>
      </c>
      <c r="E88" s="36">
        <f>INDEX('Combined Full Sample'!$H$4:$H$201,MATCH(A88,'Combined Full Sample'!$B$4:$B$201,0))</f>
        <v>401.911</v>
      </c>
      <c r="F88" s="36">
        <v>3.5420179179810725</v>
      </c>
      <c r="G88" s="109">
        <v>-1.4085207919166232E-2</v>
      </c>
      <c r="H88" s="36">
        <f>INDEX('Combined Full Sample'!$M$4:$M$201,MATCH($A88,'Combined Full Sample'!$B$4:$B$201,0))</f>
        <v>333.70999957275393</v>
      </c>
      <c r="I88" s="94">
        <v>0.83030820149922224</v>
      </c>
      <c r="J88" s="94">
        <v>0.19155484671979617</v>
      </c>
      <c r="K88" s="94">
        <v>0.23971725083413989</v>
      </c>
      <c r="L88" s="36">
        <f>INDEX('Combined Full Sample'!$V$4:$V$201,MATCH($A88,'Combined Full Sample'!$B$4:$B$201,0))</f>
        <v>142.37699999999998</v>
      </c>
      <c r="M88" s="94">
        <v>0.35425007028919331</v>
      </c>
      <c r="N88" s="109">
        <v>0.16390927344611117</v>
      </c>
    </row>
    <row r="89" spans="1:14" x14ac:dyDescent="0.2">
      <c r="A89" t="str">
        <f>INDEX('Combined Full Sample'!$B$4:$B$201,MATCH(B89,'Combined Full Sample'!$C$4:$C$201,0))</f>
        <v>HDP US Equity</v>
      </c>
      <c r="B89" s="1" t="s">
        <v>268</v>
      </c>
      <c r="C89" s="92" t="s">
        <v>495</v>
      </c>
      <c r="D89" s="36">
        <f>INDEX('Combined Full Sample'!$F$4:$F$201,MATCH(A89,'Combined Full Sample'!$B$4:$B$201,0))</f>
        <v>1375.7365</v>
      </c>
      <c r="E89" s="36">
        <f>INDEX('Combined Full Sample'!$H$4:$H$201,MATCH(A89,'Combined Full Sample'!$B$4:$B$201,0))</f>
        <v>309.411</v>
      </c>
      <c r="F89" s="36">
        <v>3.6584260968073057</v>
      </c>
      <c r="G89" s="109">
        <v>0.21536079842022415</v>
      </c>
      <c r="H89" s="36">
        <f>INDEX('Combined Full Sample'!$M$4:$M$201,MATCH($A89,'Combined Full Sample'!$B$4:$B$201,0))</f>
        <v>220.4609998474121</v>
      </c>
      <c r="I89" s="94">
        <v>0.71251830040758768</v>
      </c>
      <c r="J89" s="94">
        <v>0.32673046530343136</v>
      </c>
      <c r="K89" s="94">
        <v>0.64699703630446226</v>
      </c>
      <c r="L89" s="36">
        <f>INDEX('Combined Full Sample'!$V$4:$V$201,MATCH($A89,'Combined Full Sample'!$B$4:$B$201,0))</f>
        <v>-163.124</v>
      </c>
      <c r="M89" s="94">
        <v>-0.52720814709237873</v>
      </c>
      <c r="N89" s="109">
        <v>-0.57156338979545007</v>
      </c>
    </row>
    <row r="90" spans="1:14" x14ac:dyDescent="0.2">
      <c r="A90" t="str">
        <f>INDEX('Combined Full Sample'!$B$4:$B$201,MATCH(B90,'Combined Full Sample'!$C$4:$C$201,0))</f>
        <v>WK US Equity</v>
      </c>
      <c r="B90" s="1" t="s">
        <v>280</v>
      </c>
      <c r="C90" s="92" t="s">
        <v>495</v>
      </c>
      <c r="D90" s="36">
        <f>INDEX('Combined Full Sample'!$F$4:$F$201,MATCH(A90,'Combined Full Sample'!$B$4:$B$201,0))</f>
        <v>1360.3652</v>
      </c>
      <c r="E90" s="36">
        <f>INDEX('Combined Full Sample'!$H$4:$H$201,MATCH(A90,'Combined Full Sample'!$B$4:$B$201,0))</f>
        <v>225.61</v>
      </c>
      <c r="F90" s="36">
        <v>5.3155876836511409</v>
      </c>
      <c r="G90" s="109">
        <v>0.13434688178715493</v>
      </c>
      <c r="H90" s="36">
        <f>INDEX('Combined Full Sample'!$M$4:$M$201,MATCH($A90,'Combined Full Sample'!$B$4:$B$201,0))</f>
        <v>161.06200064086914</v>
      </c>
      <c r="I90" s="94">
        <v>0.71389566349394595</v>
      </c>
      <c r="J90" s="94">
        <v>0.30216745711626253</v>
      </c>
      <c r="K90" s="94">
        <v>0.37303754266211603</v>
      </c>
      <c r="L90" s="36">
        <f>INDEX('Combined Full Sample'!$V$4:$V$201,MATCH($A90,'Combined Full Sample'!$B$4:$B$201,0))</f>
        <v>-48.74664556962</v>
      </c>
      <c r="M90" s="94">
        <v>-0.21606597921023002</v>
      </c>
      <c r="N90" s="109">
        <v>-0.23881920127653916</v>
      </c>
    </row>
    <row r="91" spans="1:14" x14ac:dyDescent="0.2">
      <c r="A91" t="str">
        <f>INDEX('Combined Full Sample'!$B$4:$B$201,MATCH(B91,'Combined Full Sample'!$C$4:$C$201,0))</f>
        <v>SEND US Equity</v>
      </c>
      <c r="B91" s="1" t="s">
        <v>260</v>
      </c>
      <c r="C91" s="92" t="s">
        <v>495</v>
      </c>
      <c r="D91" s="36">
        <f>INDEX('Combined Full Sample'!$F$4:$F$201,MATCH(A91,'Combined Full Sample'!$B$4:$B$201,0))</f>
        <v>1346.6967</v>
      </c>
      <c r="E91" s="36">
        <f>INDEX('Combined Full Sample'!$H$4:$H$201,MATCH(A91,'Combined Full Sample'!$B$4:$B$201,0))</f>
        <v>128.28899999999999</v>
      </c>
      <c r="F91" s="36">
        <v>8.6234948708425652</v>
      </c>
      <c r="G91" s="109">
        <v>0.21729844335835513</v>
      </c>
      <c r="H91" s="36">
        <f>INDEX('Combined Full Sample'!$M$4:$M$201,MATCH($A91,'Combined Full Sample'!$B$4:$B$201,0))</f>
        <v>95.234000320434575</v>
      </c>
      <c r="I91" s="94">
        <v>0.74233956395664935</v>
      </c>
      <c r="J91" s="94">
        <v>0.23106423777564716</v>
      </c>
      <c r="K91" s="94">
        <v>0.21969927273577627</v>
      </c>
      <c r="L91" s="36">
        <f>INDEX('Combined Full Sample'!$V$4:$V$201,MATCH($A91,'Combined Full Sample'!$B$4:$B$201,0))</f>
        <v>4.5019999999999998</v>
      </c>
      <c r="M91" s="94">
        <v>3.5092642393346273E-2</v>
      </c>
      <c r="N91" s="109">
        <v>-3.6651622508554908E-2</v>
      </c>
    </row>
    <row r="92" spans="1:14" x14ac:dyDescent="0.2">
      <c r="A92" t="str">
        <f>INDEX('Combined Full Sample'!$B$4:$B$201,MATCH(B92,'Combined Full Sample'!$C$4:$C$201,0))</f>
        <v>SPSC US Equity</v>
      </c>
      <c r="B92" s="1" t="s">
        <v>272</v>
      </c>
      <c r="C92" s="92" t="s">
        <v>495</v>
      </c>
      <c r="D92" s="36">
        <f>INDEX('Combined Full Sample'!$F$4:$F$201,MATCH(A92,'Combined Full Sample'!$B$4:$B$201,0))</f>
        <v>1335.0657000000001</v>
      </c>
      <c r="E92" s="36">
        <f>INDEX('Combined Full Sample'!$H$4:$H$201,MATCH(A92,'Combined Full Sample'!$B$4:$B$201,0))</f>
        <v>234.53299999999999</v>
      </c>
      <c r="F92" s="36">
        <v>5.2308952422745243</v>
      </c>
      <c r="G92" s="109">
        <v>8.8234917900679388E-2</v>
      </c>
      <c r="H92" s="36">
        <f>INDEX('Combined Full Sample'!$M$4:$M$201,MATCH($A92,'Combined Full Sample'!$B$4:$B$201,0))</f>
        <v>156.26900183105468</v>
      </c>
      <c r="I92" s="94">
        <v>0.666298567071818</v>
      </c>
      <c r="J92" s="94">
        <v>9.8847496940729029E-2</v>
      </c>
      <c r="K92" s="94">
        <v>0.31251465678603868</v>
      </c>
      <c r="L92" s="36">
        <f>INDEX('Combined Full Sample'!$V$4:$V$201,MATCH($A92,'Combined Full Sample'!$B$4:$B$201,0))</f>
        <v>24.942</v>
      </c>
      <c r="M92" s="94">
        <v>0.10634750760020978</v>
      </c>
      <c r="N92" s="109">
        <v>4.2834057467392654E-2</v>
      </c>
    </row>
    <row r="93" spans="1:14" x14ac:dyDescent="0.2">
      <c r="A93" s="1" t="s">
        <v>577</v>
      </c>
      <c r="B93" s="1" t="s">
        <v>577</v>
      </c>
      <c r="C93" s="118" t="s">
        <v>614</v>
      </c>
      <c r="D93" s="36">
        <f>INDEX('Combined Full Sample'!$F$4:$F$201,MATCH(A93,'Combined Full Sample'!$B$4:$B$201,0))</f>
        <v>1234.2756999999999</v>
      </c>
      <c r="E93" s="36">
        <f>INDEX('Combined Full Sample'!$H$4:$H$201,MATCH(A93,'Combined Full Sample'!$B$4:$B$201,0))</f>
        <v>265.089</v>
      </c>
      <c r="F93" s="36">
        <v>3.750024913562092</v>
      </c>
      <c r="G93" s="119">
        <v>0.24161319405935378</v>
      </c>
      <c r="H93" s="36">
        <f>INDEX('Combined Full Sample'!$M$4:$M$201,MATCH($A93,'Combined Full Sample'!$B$4:$B$201,0))</f>
        <v>189.59500091552735</v>
      </c>
      <c r="I93" s="117">
        <v>0.71521263015639036</v>
      </c>
      <c r="J93" s="117">
        <v>0.17413019778263147</v>
      </c>
      <c r="K93" s="117">
        <v>0.34298669503449786</v>
      </c>
      <c r="L93" s="36">
        <f>INDEX('Combined Full Sample'!$V$4:$V$201,MATCH($A93,'Combined Full Sample'!$B$4:$B$201,0))</f>
        <v>35.430999999999997</v>
      </c>
      <c r="M93" s="117">
        <v>0.1336569982156936</v>
      </c>
      <c r="N93" s="115">
        <v>-7.1294967909305918E-3</v>
      </c>
    </row>
    <row r="94" spans="1:14" x14ac:dyDescent="0.2">
      <c r="A94" t="str">
        <f>INDEX('Combined Full Sample'!$B$4:$B$201,MATCH(B94,'Combined Full Sample'!$C$4:$C$201,0))</f>
        <v>LPSN US Equity</v>
      </c>
      <c r="B94" s="1" t="s">
        <v>288</v>
      </c>
      <c r="C94" s="92" t="s">
        <v>495</v>
      </c>
      <c r="D94" s="36">
        <f>INDEX('Combined Full Sample'!$F$4:$F$201,MATCH(A94,'Combined Full Sample'!$B$4:$B$201,0))</f>
        <v>1214.4014</v>
      </c>
      <c r="E94" s="36">
        <f>INDEX('Combined Full Sample'!$H$4:$H$201,MATCH(A94,'Combined Full Sample'!$B$4:$B$201,0))</f>
        <v>233.78399999999999</v>
      </c>
      <c r="F94" s="36">
        <v>4.6914530971126585</v>
      </c>
      <c r="G94" s="109">
        <v>0.10723573897272698</v>
      </c>
      <c r="H94" s="36">
        <f>INDEX('Combined Full Sample'!$M$4:$M$201,MATCH($A94,'Combined Full Sample'!$B$4:$B$201,0))</f>
        <v>174.50399725341796</v>
      </c>
      <c r="I94" s="94">
        <v>0.74643259270702</v>
      </c>
      <c r="J94" s="94">
        <v>0.17124354104643602</v>
      </c>
      <c r="K94" s="94">
        <v>0.38884183690928381</v>
      </c>
      <c r="L94" s="36">
        <f>INDEX('Combined Full Sample'!$V$4:$V$201,MATCH($A94,'Combined Full Sample'!$B$4:$B$201,0))</f>
        <v>9.7840000000000007</v>
      </c>
      <c r="M94" s="94">
        <v>4.1850597132395723E-2</v>
      </c>
      <c r="N94" s="109">
        <v>-3.8488770243618048E-2</v>
      </c>
    </row>
    <row r="95" spans="1:14" x14ac:dyDescent="0.2">
      <c r="A95" t="str">
        <f>INDEX('Combined Full Sample'!$B$4:$B$201,MATCH(B95,'Combined Full Sample'!$C$4:$C$201,0))</f>
        <v>PRO US Equity</v>
      </c>
      <c r="B95" s="1" t="s">
        <v>304</v>
      </c>
      <c r="C95" s="92" t="s">
        <v>495</v>
      </c>
      <c r="D95" s="36">
        <f>INDEX('Combined Full Sample'!$F$4:$F$201,MATCH(A95,'Combined Full Sample'!$B$4:$B$201,0))</f>
        <v>1209.0925</v>
      </c>
      <c r="E95" s="36">
        <f>INDEX('Combined Full Sample'!$H$4:$H$201,MATCH(A95,'Combined Full Sample'!$B$4:$B$201,0))</f>
        <v>183.61700000000002</v>
      </c>
      <c r="F95" s="36">
        <v>5.8731444420696759</v>
      </c>
      <c r="G95" s="109">
        <v>0.12118158993992911</v>
      </c>
      <c r="H95" s="36">
        <f>INDEX('Combined Full Sample'!$M$4:$M$201,MATCH($A95,'Combined Full Sample'!$B$4:$B$201,0))</f>
        <v>109.50099978637695</v>
      </c>
      <c r="I95" s="94">
        <v>0.59635545611995044</v>
      </c>
      <c r="J95" s="94">
        <v>0.30509702260683919</v>
      </c>
      <c r="K95" s="94">
        <v>0.37096782977611004</v>
      </c>
      <c r="L95" s="36">
        <f>INDEX('Combined Full Sample'!$V$4:$V$201,MATCH($A95,'Combined Full Sample'!$B$4:$B$201,0))</f>
        <v>-44.247999999999998</v>
      </c>
      <c r="M95" s="94">
        <v>-0.24097986569870977</v>
      </c>
      <c r="N95" s="109">
        <v>-0.3447641020578105</v>
      </c>
    </row>
    <row r="96" spans="1:14" x14ac:dyDescent="0.2">
      <c r="A96" t="str">
        <f>INDEX('Combined Full Sample'!$B$4:$B$201,MATCH(B96,'Combined Full Sample'!$C$4:$C$201,0))</f>
        <v>DOMO US Equity</v>
      </c>
      <c r="B96" s="2" t="s">
        <v>346</v>
      </c>
      <c r="C96" s="87" t="s">
        <v>495</v>
      </c>
      <c r="D96" s="36">
        <f>INDEX('Combined Full Sample'!$F$4:$F$201,MATCH(A96,'Combined Full Sample'!$B$4:$B$201,0))</f>
        <v>1157.5277000000001</v>
      </c>
      <c r="E96" s="36">
        <f>INDEX('Combined Full Sample'!$H$4:$H$201,MATCH(A96,'Combined Full Sample'!$B$4:$B$201,0))</f>
        <v>108.524</v>
      </c>
      <c r="F96" s="36">
        <v>7.8129506260335466</v>
      </c>
      <c r="G96" s="120">
        <v>0.36518189524897715</v>
      </c>
      <c r="H96" s="36">
        <f>INDEX('Combined Full Sample'!$M$4:$M$201,MATCH($A96,'Combined Full Sample'!$B$4:$B$201,0))</f>
        <v>63.605000000000004</v>
      </c>
      <c r="I96" s="94">
        <v>0.58609155578489558</v>
      </c>
      <c r="J96" s="94">
        <v>0.72114002432641622</v>
      </c>
      <c r="K96" s="94">
        <v>1.2144963326084552</v>
      </c>
      <c r="L96" s="36">
        <f>INDEX('Combined Full Sample'!$V$4:$V$201,MATCH($A96,'Combined Full Sample'!$B$4:$B$201,0))</f>
        <v>-158.636</v>
      </c>
      <c r="M96" s="94">
        <v>-1.4617596107773396</v>
      </c>
      <c r="N96" s="109">
        <v>-1.6269396631159929</v>
      </c>
    </row>
    <row r="97" spans="1:14" x14ac:dyDescent="0.2">
      <c r="A97" t="str">
        <f>INDEX('Combined Full Sample'!$B$4:$B$201,MATCH(B97,'Combined Full Sample'!$C$4:$C$201,0))</f>
        <v>SCWX US Equity</v>
      </c>
      <c r="B97" s="1" t="s">
        <v>294</v>
      </c>
      <c r="C97" s="92" t="s">
        <v>505</v>
      </c>
      <c r="D97" s="36">
        <f>INDEX('Combined Full Sample'!$F$4:$F$201,MATCH(A97,'Combined Full Sample'!$B$4:$B$201,0))</f>
        <v>1118.7239</v>
      </c>
      <c r="E97" s="36">
        <f>INDEX('Combined Full Sample'!$H$4:$H$201,MATCH(A97,'Combined Full Sample'!$B$4:$B$201,0))</f>
        <v>493.41899999999998</v>
      </c>
      <c r="F97" s="36">
        <v>2.0687725027599684</v>
      </c>
      <c r="G97" s="109">
        <v>9.5959012522825571E-2</v>
      </c>
      <c r="H97" s="36">
        <f>INDEX('Combined Full Sample'!$M$4:$M$201,MATCH($A97,'Combined Full Sample'!$B$4:$B$201,0))</f>
        <v>254.20199630737304</v>
      </c>
      <c r="I97" s="94">
        <v>0.51518485568527572</v>
      </c>
      <c r="J97" s="94">
        <v>0.162466382526818</v>
      </c>
      <c r="K97" s="94">
        <v>0.3067190359511896</v>
      </c>
      <c r="L97" s="36">
        <f>INDEX('Combined Full Sample'!$V$4:$V$201,MATCH($A97,'Combined Full Sample'!$B$4:$B$201,0))</f>
        <v>-32.902000000000001</v>
      </c>
      <c r="M97" s="94">
        <v>-6.6681664062389165E-2</v>
      </c>
      <c r="N97" s="109">
        <v>-0.10494352130105246</v>
      </c>
    </row>
    <row r="98" spans="1:14" x14ac:dyDescent="0.2">
      <c r="A98" t="str">
        <f>INDEX('Combined Full Sample'!$B$4:$B$201,MATCH(B98,'Combined Full Sample'!$C$4:$C$201,0))</f>
        <v>BNFT US Equity</v>
      </c>
      <c r="B98" s="1" t="s">
        <v>308</v>
      </c>
      <c r="C98" s="92" t="s">
        <v>495</v>
      </c>
      <c r="D98" s="36">
        <f>INDEX('Combined Full Sample'!$F$4:$F$201,MATCH(A98,'Combined Full Sample'!$B$4:$B$201,0))</f>
        <v>1106.0070000000001</v>
      </c>
      <c r="E98" s="36">
        <f>INDEX('Combined Full Sample'!$H$4:$H$201,MATCH(A98,'Combined Full Sample'!$B$4:$B$201,0))</f>
        <v>252.16</v>
      </c>
      <c r="F98" s="36">
        <v>4.0996019037452189</v>
      </c>
      <c r="G98" s="109">
        <v>6.989213197969546E-2</v>
      </c>
      <c r="H98" s="36">
        <f>INDEX('Combined Full Sample'!$M$4:$M$201,MATCH($A98,'Combined Full Sample'!$B$4:$B$201,0))</f>
        <v>126.30899749755859</v>
      </c>
      <c r="I98" s="94">
        <v>0.50090814362927738</v>
      </c>
      <c r="J98" s="94">
        <v>0.19649825507614213</v>
      </c>
      <c r="K98" s="94">
        <v>0.27474619289340102</v>
      </c>
      <c r="L98" s="36">
        <f>INDEX('Combined Full Sample'!$V$4:$V$201,MATCH($A98,'Combined Full Sample'!$B$4:$B$201,0))</f>
        <v>-11.269886075949</v>
      </c>
      <c r="M98" s="94">
        <v>-4.4693393384950028E-2</v>
      </c>
      <c r="N98" s="109">
        <v>-0.15946938451776649</v>
      </c>
    </row>
    <row r="99" spans="1:14" x14ac:dyDescent="0.2">
      <c r="A99" t="str">
        <f>INDEX('Combined Full Sample'!$B$4:$B$201,MATCH(B99,'Combined Full Sample'!$C$4:$C$201,0))</f>
        <v>APTI US Equity</v>
      </c>
      <c r="B99" s="1" t="s">
        <v>292</v>
      </c>
      <c r="C99" s="92" t="s">
        <v>495</v>
      </c>
      <c r="D99" s="36">
        <f>INDEX('Combined Full Sample'!$F$4:$F$201,MATCH(A99,'Combined Full Sample'!$B$4:$B$201,0))</f>
        <v>1016.1319</v>
      </c>
      <c r="E99" s="36">
        <f>INDEX('Combined Full Sample'!$H$4:$H$201,MATCH(A99,'Combined Full Sample'!$B$4:$B$201,0))</f>
        <v>212.47800000000001</v>
      </c>
      <c r="F99" s="36">
        <v>4.0798187607151597</v>
      </c>
      <c r="G99" s="109">
        <v>0.17218253183859034</v>
      </c>
      <c r="H99" s="36">
        <f>INDEX('Combined Full Sample'!$M$4:$M$201,MATCH($A99,'Combined Full Sample'!$B$4:$B$201,0))</f>
        <v>147.23399932861327</v>
      </c>
      <c r="I99" s="94">
        <v>0.69293761861751924</v>
      </c>
      <c r="J99" s="94">
        <v>0.19084328730503861</v>
      </c>
      <c r="K99" s="94">
        <v>0.41392050000470637</v>
      </c>
      <c r="L99" s="36">
        <f>INDEX('Combined Full Sample'!$V$4:$V$201,MATCH($A99,'Combined Full Sample'!$B$4:$B$201,0))</f>
        <v>-14.339075949367</v>
      </c>
      <c r="M99" s="94">
        <v>-6.748499114904602E-2</v>
      </c>
      <c r="N99" s="109">
        <v>-0.10987946987452818</v>
      </c>
    </row>
    <row r="100" spans="1:14" x14ac:dyDescent="0.2">
      <c r="A100" t="str">
        <f>INDEX('Combined Full Sample'!$B$4:$B$201,MATCH(B100,'Combined Full Sample'!$C$4:$C$201,0))</f>
        <v>INST US Equity</v>
      </c>
      <c r="B100" s="1" t="s">
        <v>306</v>
      </c>
      <c r="C100" s="92" t="s">
        <v>495</v>
      </c>
      <c r="D100" s="36">
        <f>INDEX('Combined Full Sample'!$F$4:$F$201,MATCH(A100,'Combined Full Sample'!$B$4:$B$201,0))</f>
        <v>1011.2338999999999</v>
      </c>
      <c r="E100" s="36">
        <f>INDEX('Combined Full Sample'!$H$4:$H$201,MATCH(A100,'Combined Full Sample'!$B$4:$B$201,0))</f>
        <v>184.83700000000002</v>
      </c>
      <c r="F100" s="36">
        <v>4.3721659914652227</v>
      </c>
      <c r="G100" s="109">
        <v>0.25131331930295331</v>
      </c>
      <c r="H100" s="36">
        <f>INDEX('Combined Full Sample'!$M$4:$M$201,MATCH($A100,'Combined Full Sample'!$B$4:$B$201,0))</f>
        <v>130.4860018157959</v>
      </c>
      <c r="I100" s="94">
        <v>0.70595174026734853</v>
      </c>
      <c r="J100" s="94">
        <v>0.26127344633379679</v>
      </c>
      <c r="K100" s="94">
        <v>0.45291797637918807</v>
      </c>
      <c r="L100" s="36">
        <f>INDEX('Combined Full Sample'!$V$4:$V$201,MATCH($A100,'Combined Full Sample'!$B$4:$B$201,0))</f>
        <v>-40.238</v>
      </c>
      <c r="M100" s="94">
        <v>-0.21769450921622832</v>
      </c>
      <c r="N100" s="109">
        <v>-0.2655258416875409</v>
      </c>
    </row>
    <row r="101" spans="1:14" x14ac:dyDescent="0.2">
      <c r="A101" t="str">
        <f>INDEX('Combined Full Sample'!$B$4:$B$201,MATCH(B101,'Combined Full Sample'!$C$4:$C$201,0))</f>
        <v>FSCT US Equity</v>
      </c>
      <c r="B101" s="1" t="s">
        <v>300</v>
      </c>
      <c r="C101" s="92" t="s">
        <v>505</v>
      </c>
      <c r="D101" s="36">
        <f>INDEX('Combined Full Sample'!$F$4:$F$201,MATCH(A101,'Combined Full Sample'!$B$4:$B$201,0))</f>
        <v>949.03020000000004</v>
      </c>
      <c r="E101" s="36">
        <f>INDEX('Combined Full Sample'!$H$4:$H$201,MATCH(A101,'Combined Full Sample'!$B$4:$B$201,0))</f>
        <v>257.60300000000001</v>
      </c>
      <c r="F101" s="36">
        <v>3.1361184086605665</v>
      </c>
      <c r="G101" s="109">
        <v>0.17472622601444865</v>
      </c>
      <c r="H101" s="36">
        <f>INDEX('Combined Full Sample'!$M$4:$M$201,MATCH($A101,'Combined Full Sample'!$B$4:$B$201,0))</f>
        <v>194.42499871826172</v>
      </c>
      <c r="I101" s="94">
        <v>0.75474664005567371</v>
      </c>
      <c r="J101" s="94">
        <v>0.18413993625850628</v>
      </c>
      <c r="K101" s="94">
        <v>0.58653431831151026</v>
      </c>
      <c r="L101" s="36">
        <f>INDEX('Combined Full Sample'!$V$4:$V$201,MATCH($A101,'Combined Full Sample'!$B$4:$B$201,0))</f>
        <v>-82.965000000000003</v>
      </c>
      <c r="M101" s="94">
        <v>-0.32206534861783442</v>
      </c>
      <c r="N101" s="109">
        <v>-0.35757347546418328</v>
      </c>
    </row>
    <row r="102" spans="1:14" x14ac:dyDescent="0.2">
      <c r="A102" s="1" t="s">
        <v>605</v>
      </c>
      <c r="B102" s="1" t="s">
        <v>605</v>
      </c>
      <c r="C102" s="118" t="s">
        <v>615</v>
      </c>
      <c r="D102" s="36">
        <f>INDEX('Combined Full Sample'!$F$4:$F$201,MATCH(A102,'Combined Full Sample'!$B$4:$B$201,0))</f>
        <v>877.18060000000003</v>
      </c>
      <c r="E102" s="36">
        <f>INDEX('Combined Full Sample'!$H$4:$H$201,MATCH(A102,'Combined Full Sample'!$B$4:$B$201,0))</f>
        <v>67.067000000000007</v>
      </c>
      <c r="F102" s="36">
        <v>11.103551898734178</v>
      </c>
      <c r="G102" s="119">
        <v>0.1779265510608794</v>
      </c>
      <c r="H102" s="36">
        <f>INDEX('Combined Full Sample'!$M$4:$M$201,MATCH($A102,'Combined Full Sample'!$B$4:$B$201,0))</f>
        <v>63.660000076293947</v>
      </c>
      <c r="I102" s="117">
        <v>0.94920005481524361</v>
      </c>
      <c r="J102" s="117">
        <v>0.19643043523640535</v>
      </c>
      <c r="K102" s="117">
        <v>0.12311569027986936</v>
      </c>
      <c r="L102" s="36">
        <f>INDEX('Combined Full Sample'!$V$4:$V$201,MATCH($A102,'Combined Full Sample'!$B$4:$B$201,0))</f>
        <v>20.859000000000002</v>
      </c>
      <c r="M102" s="117">
        <v>0.31101734086808713</v>
      </c>
      <c r="N102" s="115">
        <v>0.23566135357180129</v>
      </c>
    </row>
    <row r="103" spans="1:14" x14ac:dyDescent="0.2">
      <c r="A103" t="str">
        <f>INDEX('Combined Full Sample'!$B$4:$B$201,MATCH(B103,'Combined Full Sample'!$C$4:$C$201,0))</f>
        <v>UPLD US Equity</v>
      </c>
      <c r="B103" s="2" t="s">
        <v>332</v>
      </c>
      <c r="C103" s="87" t="s">
        <v>495</v>
      </c>
      <c r="D103" s="36">
        <f>INDEX('Combined Full Sample'!$F$4:$F$201,MATCH(A103,'Combined Full Sample'!$B$4:$B$201,0))</f>
        <v>789.97940000000006</v>
      </c>
      <c r="E103" s="36">
        <f>INDEX('Combined Full Sample'!$H$4:$H$201,MATCH(A103,'Combined Full Sample'!$B$4:$B$201,0))</f>
        <v>121.47999999999999</v>
      </c>
      <c r="F103" s="36">
        <v>4.8337773589754578</v>
      </c>
      <c r="G103" s="120">
        <v>0.34531610141587099</v>
      </c>
      <c r="H103" s="36">
        <f>INDEX('Combined Full Sample'!$M$4:$M$201,MATCH($A103,'Combined Full Sample'!$B$4:$B$201,0))</f>
        <v>81.369998809814447</v>
      </c>
      <c r="I103" s="94">
        <v>0.66982218315619402</v>
      </c>
      <c r="J103" s="94">
        <v>0.12555976292393811</v>
      </c>
      <c r="K103" s="94">
        <v>0.12600428054000659</v>
      </c>
      <c r="L103" s="36">
        <f>INDEX('Combined Full Sample'!$V$4:$V$201,MATCH($A103,'Combined Full Sample'!$B$4:$B$201,0))</f>
        <v>25.582999999999998</v>
      </c>
      <c r="M103" s="94">
        <v>0.210594336516299</v>
      </c>
      <c r="N103" s="109">
        <v>-1.6795940704626276E-2</v>
      </c>
    </row>
    <row r="104" spans="1:14" x14ac:dyDescent="0.2">
      <c r="A104" t="str">
        <f>INDEX('Combined Full Sample'!$B$4:$B$201,MATCH(B104,'Combined Full Sample'!$C$4:$C$201,0))</f>
        <v>TYPE US Equity</v>
      </c>
      <c r="B104" s="2" t="s">
        <v>318</v>
      </c>
      <c r="C104" s="87" t="s">
        <v>495</v>
      </c>
      <c r="D104" s="36">
        <f>INDEX('Combined Full Sample'!$F$4:$F$201,MATCH(A104,'Combined Full Sample'!$B$4:$B$201,0))</f>
        <v>759.31349999999998</v>
      </c>
      <c r="E104" s="36">
        <f>INDEX('Combined Full Sample'!$H$4:$H$201,MATCH(A104,'Combined Full Sample'!$B$4:$B$201,0))</f>
        <v>242.89300000000003</v>
      </c>
      <c r="F104" s="36">
        <v>3.0714453294069579</v>
      </c>
      <c r="G104" s="120">
        <v>1.7802077457975241E-2</v>
      </c>
      <c r="H104" s="36">
        <f>INDEX('Combined Full Sample'!$M$4:$M$201,MATCH($A104,'Combined Full Sample'!$B$4:$B$201,0))</f>
        <v>197.1649987182617</v>
      </c>
      <c r="I104" s="94">
        <v>0.8117360266383209</v>
      </c>
      <c r="J104" s="94">
        <v>0.15506004701658752</v>
      </c>
      <c r="K104" s="94">
        <v>0.37674202220730935</v>
      </c>
      <c r="L104" s="36">
        <f>INDEX('Combined Full Sample'!$V$4:$V$201,MATCH($A104,'Combined Full Sample'!$B$4:$B$201,0))</f>
        <v>40.060203810127</v>
      </c>
      <c r="M104" s="94">
        <v>0.16492942904952795</v>
      </c>
      <c r="N104" s="109">
        <v>6.3183463541559445E-2</v>
      </c>
    </row>
    <row r="105" spans="1:14" x14ac:dyDescent="0.2">
      <c r="A105" s="1" t="s">
        <v>604</v>
      </c>
      <c r="B105" s="1" t="s">
        <v>604</v>
      </c>
      <c r="C105" s="118" t="s">
        <v>617</v>
      </c>
      <c r="D105" s="36">
        <f>INDEX('Combined Full Sample'!$F$4:$F$201,MATCH(A105,'Combined Full Sample'!$B$4:$B$201,0))</f>
        <v>751.91750000000002</v>
      </c>
      <c r="E105" s="36">
        <f>INDEX('Combined Full Sample'!$H$4:$H$201,MATCH(A105,'Combined Full Sample'!$B$4:$B$201,0))</f>
        <v>332.99599999999998</v>
      </c>
      <c r="F105" s="36">
        <v>1.9161039192701697</v>
      </c>
      <c r="G105" s="119">
        <v>0.17845259402515357</v>
      </c>
      <c r="H105" s="36">
        <f>INDEX('Combined Full Sample'!$M$4:$M$201,MATCH($A105,'Combined Full Sample'!$B$4:$B$201,0))</f>
        <v>180.10199858093262</v>
      </c>
      <c r="I105" s="117">
        <v>0.54085333932219193</v>
      </c>
      <c r="J105" s="117">
        <v>0.27754087136181815</v>
      </c>
      <c r="K105" s="117">
        <v>0.31338514576751675</v>
      </c>
      <c r="L105" s="36">
        <f>INDEX('Combined Full Sample'!$V$4:$V$201,MATCH($A105,'Combined Full Sample'!$B$4:$B$201,0))</f>
        <v>-42.642000000000003</v>
      </c>
      <c r="M105" s="117">
        <v>-0.1280555922593665</v>
      </c>
      <c r="N105" s="115">
        <v>-7.820955807276965E-2</v>
      </c>
    </row>
    <row r="106" spans="1:14" x14ac:dyDescent="0.2">
      <c r="A106" t="str">
        <f>INDEX('Combined Full Sample'!$B$4:$B$201,MATCH(B106,'Combined Full Sample'!$C$4:$C$201,0))</f>
        <v>JG US Equity</v>
      </c>
      <c r="B106" s="2" t="s">
        <v>330</v>
      </c>
      <c r="C106" s="87" t="s">
        <v>495</v>
      </c>
      <c r="D106" s="36">
        <f>INDEX('Combined Full Sample'!$F$4:$F$201,MATCH(A106,'Combined Full Sample'!$B$4:$B$201,0))</f>
        <v>748.60599999999999</v>
      </c>
      <c r="E106" s="36">
        <f>INDEX('Combined Full Sample'!$H$4:$H$201,MATCH(A106,'Combined Full Sample'!$B$4:$B$201,0))</f>
        <v>42.178586942867071</v>
      </c>
      <c r="F106" s="36">
        <v>7.2610403592663362</v>
      </c>
      <c r="G106" s="120">
        <v>1.4443445708518534</v>
      </c>
      <c r="H106" s="36">
        <f>INDEX('Combined Full Sample'!$M$4:$M$201,MATCH($A106,'Combined Full Sample'!$B$4:$B$201,0))</f>
        <v>10.568609400887199</v>
      </c>
      <c r="I106" s="94">
        <v>0.25056812394409728</v>
      </c>
      <c r="J106" s="94">
        <v>0.25166397971261883</v>
      </c>
      <c r="K106" s="94">
        <v>0.20959295280444246</v>
      </c>
      <c r="L106" s="36">
        <f>INDEX('Combined Full Sample'!$V$4:$V$201,MATCH($A106,'Combined Full Sample'!$B$4:$B$201,0))</f>
        <v>-12.381475760643527</v>
      </c>
      <c r="M106" s="94">
        <v>-0.29354885163447586</v>
      </c>
      <c r="N106" s="109">
        <v>-0.31713433716531614</v>
      </c>
    </row>
    <row r="107" spans="1:14" x14ac:dyDescent="0.2">
      <c r="A107" t="str">
        <f>INDEX('Combined Full Sample'!$B$4:$B$201,MATCH(B107,'Combined Full Sample'!$C$4:$C$201,0))</f>
        <v>MSTR US Equity</v>
      </c>
      <c r="B107" s="1" t="s">
        <v>276</v>
      </c>
      <c r="C107" s="92" t="s">
        <v>495</v>
      </c>
      <c r="D107" s="36">
        <f>INDEX('Combined Full Sample'!$F$4:$F$201,MATCH(A107,'Combined Full Sample'!$B$4:$B$201,0))</f>
        <v>719.44939999999997</v>
      </c>
      <c r="E107" s="36">
        <f>INDEX('Combined Full Sample'!$H$4:$H$201,MATCH(A107,'Combined Full Sample'!$B$4:$B$201,0))</f>
        <v>506.92600000000004</v>
      </c>
      <c r="F107" s="36">
        <v>1.3997070038910506</v>
      </c>
      <c r="G107" s="109">
        <v>1.3954699502491508E-2</v>
      </c>
      <c r="H107" s="36">
        <f>INDEX('Combined Full Sample'!$M$4:$M$201,MATCH($A107,'Combined Full Sample'!$B$4:$B$201,0))</f>
        <v>407.5589940185547</v>
      </c>
      <c r="I107" s="94">
        <v>0.803981239901987</v>
      </c>
      <c r="J107" s="94">
        <v>0.15537968066344987</v>
      </c>
      <c r="K107" s="94">
        <v>0.34445264200297476</v>
      </c>
      <c r="L107" s="36">
        <f>INDEX('Combined Full Sample'!$V$4:$V$201,MATCH($A107,'Combined Full Sample'!$B$4:$B$201,0))</f>
        <v>47.558000000000007</v>
      </c>
      <c r="M107" s="94">
        <v>9.3816454472644931E-2</v>
      </c>
      <c r="N107" s="109">
        <v>8.3248837108374787E-2</v>
      </c>
    </row>
    <row r="108" spans="1:14" x14ac:dyDescent="0.2">
      <c r="A108" t="str">
        <f>INDEX('Combined Full Sample'!$B$4:$B$201,MATCH(B108,'Combined Full Sample'!$C$4:$C$201,0))</f>
        <v>QADB US Equity</v>
      </c>
      <c r="B108" s="2" t="s">
        <v>314</v>
      </c>
      <c r="C108" s="87" t="s">
        <v>495</v>
      </c>
      <c r="D108" s="36">
        <f>INDEX('Combined Full Sample'!$F$4:$F$201,MATCH(A108,'Combined Full Sample'!$B$4:$B$201,0))</f>
        <v>684.58810000000005</v>
      </c>
      <c r="E108" s="36">
        <f>INDEX('Combined Full Sample'!$H$4:$H$201,MATCH(A108,'Combined Full Sample'!$B$4:$B$201,0))</f>
        <v>328.411</v>
      </c>
      <c r="F108" s="36">
        <v>2.0150768397535712</v>
      </c>
      <c r="G108" s="120">
        <v>3.4475093708797866E-2</v>
      </c>
      <c r="H108" s="36">
        <f>INDEX('Combined Full Sample'!$M$4:$M$201,MATCH($A108,'Combined Full Sample'!$B$4:$B$201,0))</f>
        <v>169.04300082397461</v>
      </c>
      <c r="I108" s="94">
        <v>0.51473002068741491</v>
      </c>
      <c r="J108" s="94">
        <v>0.14512607677574746</v>
      </c>
      <c r="K108" s="94">
        <v>0.22949292197886184</v>
      </c>
      <c r="L108" s="36">
        <f>INDEX('Combined Full Sample'!$V$4:$V$201,MATCH($A108,'Combined Full Sample'!$B$4:$B$201,0))</f>
        <v>6.7769999999999992</v>
      </c>
      <c r="M108" s="94">
        <v>2.0635727792309023E-2</v>
      </c>
      <c r="N108" s="109">
        <v>-3.6627147080944304E-3</v>
      </c>
    </row>
    <row r="109" spans="1:14" x14ac:dyDescent="0.2">
      <c r="A109" t="str">
        <f>INDEX('Combined Full Sample'!$B$4:$B$201,MATCH(B109,'Combined Full Sample'!$C$4:$C$201,0))</f>
        <v>OSPN US Equity</v>
      </c>
      <c r="B109" s="2" t="s">
        <v>326</v>
      </c>
      <c r="C109" s="87" t="s">
        <v>505</v>
      </c>
      <c r="D109" s="36">
        <f>INDEX('Combined Full Sample'!$F$4:$F$201,MATCH(A109,'Combined Full Sample'!$B$4:$B$201,0))</f>
        <v>599.29819999999995</v>
      </c>
      <c r="E109" s="36">
        <f>INDEX('Combined Full Sample'!$H$4:$H$201,MATCH(A109,'Combined Full Sample'!$B$4:$B$201,0))</f>
        <v>200.61800000000002</v>
      </c>
      <c r="F109" s="36">
        <v>2.6890396514513135</v>
      </c>
      <c r="G109" s="120">
        <v>0.1109023118563639</v>
      </c>
      <c r="H109" s="36">
        <f>INDEX('Combined Full Sample'!$M$4:$M$201,MATCH($A109,'Combined Full Sample'!$B$4:$B$201,0))</f>
        <v>143.23199945068359</v>
      </c>
      <c r="I109" s="94">
        <v>0.71395387976494418</v>
      </c>
      <c r="J109" s="94">
        <v>0.11523891176265338</v>
      </c>
      <c r="K109" s="94">
        <v>0.29406135042717996</v>
      </c>
      <c r="L109" s="36">
        <f>INDEX('Combined Full Sample'!$V$4:$V$201,MATCH($A109,'Combined Full Sample'!$B$4:$B$201,0))</f>
        <v>18.504999999999999</v>
      </c>
      <c r="M109" s="94">
        <v>9.2239978466538378E-2</v>
      </c>
      <c r="N109" s="109">
        <v>3.6190930381431376E-2</v>
      </c>
    </row>
    <row r="110" spans="1:14" x14ac:dyDescent="0.2">
      <c r="A110" s="1" t="s">
        <v>597</v>
      </c>
      <c r="B110" s="1" t="s">
        <v>597</v>
      </c>
      <c r="C110" s="118" t="s">
        <v>617</v>
      </c>
      <c r="D110" s="36">
        <f>INDEX('Combined Full Sample'!$F$4:$F$201,MATCH(A110,'Combined Full Sample'!$B$4:$B$201,0))</f>
        <v>498.00700000000001</v>
      </c>
      <c r="E110" s="36">
        <f>INDEX('Combined Full Sample'!$H$4:$H$201,MATCH(A110,'Combined Full Sample'!$B$4:$B$201,0))</f>
        <v>45.913776851069429</v>
      </c>
      <c r="F110" s="36">
        <v>4.7576498686410318</v>
      </c>
      <c r="G110" s="119">
        <v>1.2798168039962041</v>
      </c>
      <c r="H110" s="36">
        <f>INDEX('Combined Full Sample'!$M$4:$M$201,MATCH($A110,'Combined Full Sample'!$B$4:$B$201,0))</f>
        <v>32.362014866124603</v>
      </c>
      <c r="I110" s="119">
        <v>0.70484323193662135</v>
      </c>
      <c r="J110" s="119">
        <v>0.24859616284510996</v>
      </c>
      <c r="K110" s="119">
        <v>0.17770238652316328</v>
      </c>
      <c r="L110" s="36">
        <f>INDEX('Combined Full Sample'!$V$4:$V$201,MATCH($A110,'Combined Full Sample'!$B$4:$B$201,0))</f>
        <v>12.963605572070199</v>
      </c>
      <c r="M110" s="119">
        <v>0.28234674777725782</v>
      </c>
      <c r="N110" s="115">
        <v>0.111911265793168</v>
      </c>
    </row>
    <row r="111" spans="1:14" x14ac:dyDescent="0.2">
      <c r="A111" t="str">
        <f>INDEX('Combined Full Sample'!$B$4:$B$201,MATCH(B111,'Combined Full Sample'!$C$4:$C$201,0))</f>
        <v>MODN US Equity</v>
      </c>
      <c r="B111" s="2" t="s">
        <v>340</v>
      </c>
      <c r="C111" s="87" t="s">
        <v>495</v>
      </c>
      <c r="D111" s="36">
        <f>INDEX('Combined Full Sample'!$F$4:$F$201,MATCH(A111,'Combined Full Sample'!$B$4:$B$201,0))</f>
        <v>471.51530000000002</v>
      </c>
      <c r="E111" s="36">
        <f>INDEX('Combined Full Sample'!$H$4:$H$201,MATCH(A111,'Combined Full Sample'!$B$4:$B$201,0))</f>
        <v>155.49099999999999</v>
      </c>
      <c r="F111" s="36">
        <v>3.1340332336324357</v>
      </c>
      <c r="G111" s="120">
        <v>-3.2419882822799839E-2</v>
      </c>
      <c r="H111" s="36">
        <f>INDEX('Combined Full Sample'!$M$4:$M$201,MATCH($A111,'Combined Full Sample'!$B$4:$B$201,0))</f>
        <v>91.647999832153317</v>
      </c>
      <c r="I111" s="109">
        <v>0.58941031848887282</v>
      </c>
      <c r="J111" s="109">
        <v>0.19978005157854797</v>
      </c>
      <c r="K111" s="109">
        <v>0.2658610466200616</v>
      </c>
      <c r="L111" s="36">
        <f>INDEX('Combined Full Sample'!$V$4:$V$201,MATCH($A111,'Combined Full Sample'!$B$4:$B$201,0))</f>
        <v>-12.936999999999999</v>
      </c>
      <c r="M111" s="109">
        <v>-8.3200956968570536E-2</v>
      </c>
      <c r="N111" s="109">
        <v>-0.19867034104867806</v>
      </c>
    </row>
    <row r="112" spans="1:14" x14ac:dyDescent="0.2">
      <c r="A112" t="str">
        <f>INDEX('Combined Full Sample'!$B$4:$B$201,MATCH(B112,'Combined Full Sample'!$C$4:$C$201,0))</f>
        <v>SSTI US Equity</v>
      </c>
      <c r="B112" s="2" t="s">
        <v>354</v>
      </c>
      <c r="C112" s="87" t="s">
        <v>495</v>
      </c>
      <c r="D112" s="36">
        <f>INDEX('Combined Full Sample'!$F$4:$F$201,MATCH(A112,'Combined Full Sample'!$B$4:$B$201,0))</f>
        <v>388.22890000000001</v>
      </c>
      <c r="E112" s="36">
        <f>INDEX('Combined Full Sample'!$H$4:$H$201,MATCH(A112,'Combined Full Sample'!$B$4:$B$201,0))</f>
        <v>29.199000000000002</v>
      </c>
      <c r="F112" s="36">
        <v>9.7891752187397572</v>
      </c>
      <c r="G112" s="120">
        <v>0.35823144628240677</v>
      </c>
      <c r="H112" s="36">
        <f>INDEX('Combined Full Sample'!$M$4:$M$201,MATCH($A112,'Combined Full Sample'!$B$4:$B$201,0))</f>
        <v>15.933999778747559</v>
      </c>
      <c r="I112" s="109">
        <v>0.54570361240958798</v>
      </c>
      <c r="J112" s="109">
        <v>0.14243638480769888</v>
      </c>
      <c r="K112" s="109">
        <v>0.2116168361930203</v>
      </c>
      <c r="L112" s="36">
        <f>INDEX('Combined Full Sample'!$V$4:$V$201,MATCH($A112,'Combined Full Sample'!$B$4:$B$201,0))</f>
        <v>0.91400000000000003</v>
      </c>
      <c r="M112" s="109">
        <v>3.130244186444741E-2</v>
      </c>
      <c r="N112" s="109">
        <v>-0.15712901126750914</v>
      </c>
    </row>
    <row r="113" spans="1:14" x14ac:dyDescent="0.2">
      <c r="A113" t="str">
        <f>INDEX('Combined Full Sample'!$B$4:$B$201,MATCH(B113,'Combined Full Sample'!$C$4:$C$201,0))</f>
        <v>MGIC US Equity</v>
      </c>
      <c r="B113" s="2" t="s">
        <v>356</v>
      </c>
      <c r="C113" s="87" t="s">
        <v>495</v>
      </c>
      <c r="D113" s="36">
        <f>INDEX('Combined Full Sample'!$F$4:$F$201,MATCH(A113,'Combined Full Sample'!$B$4:$B$201,0))</f>
        <v>374.9058</v>
      </c>
      <c r="E113" s="36">
        <f>INDEX('Combined Full Sample'!$H$4:$H$201,MATCH(A113,'Combined Full Sample'!$B$4:$B$201,0))</f>
        <v>271.697</v>
      </c>
      <c r="F113" s="36">
        <v>1.245534219269103</v>
      </c>
      <c r="G113" s="120">
        <v>0.10785176133707775</v>
      </c>
      <c r="H113" s="36">
        <f>INDEX('Combined Full Sample'!$M$4:$M$201,MATCH($A113,'Combined Full Sample'!$B$4:$B$201,0))</f>
        <v>87.58700073242187</v>
      </c>
      <c r="I113" s="109">
        <v>0.32237014296227734</v>
      </c>
      <c r="J113" s="109">
        <v>2.5550521352830539E-2</v>
      </c>
      <c r="K113" s="109">
        <v>0.10027346639823038</v>
      </c>
      <c r="L113" s="36">
        <f>INDEX('Combined Full Sample'!$V$4:$V$201,MATCH($A113,'Combined Full Sample'!$B$4:$B$201,0))</f>
        <v>41.933999999999997</v>
      </c>
      <c r="M113" s="109">
        <v>0.15434104903624257</v>
      </c>
      <c r="N113" s="109">
        <v>6.6964827721336634E-2</v>
      </c>
    </row>
    <row r="114" spans="1:14" x14ac:dyDescent="0.2">
      <c r="A114" t="str">
        <f>INDEX('Combined Full Sample'!$B$4:$B$201,MATCH(B114,'Combined Full Sample'!$C$4:$C$201,0))</f>
        <v>MOBL US Equity</v>
      </c>
      <c r="B114" s="2" t="s">
        <v>344</v>
      </c>
      <c r="C114" s="87" t="s">
        <v>495</v>
      </c>
      <c r="D114" s="36">
        <f>INDEX('Combined Full Sample'!$F$4:$F$201,MATCH(A114,'Combined Full Sample'!$B$4:$B$201,0))</f>
        <v>343.18979999999999</v>
      </c>
      <c r="E114" s="36">
        <f>INDEX('Combined Full Sample'!$H$4:$H$201,MATCH(A114,'Combined Full Sample'!$B$4:$B$201,0))</f>
        <v>181.369</v>
      </c>
      <c r="F114" s="36">
        <v>1.6798325991189427</v>
      </c>
      <c r="G114" s="120">
        <v>0.12643285236175972</v>
      </c>
      <c r="H114" s="36">
        <f>INDEX('Combined Full Sample'!$M$4:$M$201,MATCH($A114,'Combined Full Sample'!$B$4:$B$201,0))</f>
        <v>150.5580012512207</v>
      </c>
      <c r="I114" s="109">
        <v>0.83011981789181555</v>
      </c>
      <c r="J114" s="109">
        <v>0.41545137261604792</v>
      </c>
      <c r="K114" s="109">
        <v>0.53193765196918985</v>
      </c>
      <c r="L114" s="36">
        <f>INDEX('Combined Full Sample'!$V$4:$V$201,MATCH($A114,'Combined Full Sample'!$B$4:$B$201,0))</f>
        <v>-47.040999999999997</v>
      </c>
      <c r="M114" s="109">
        <v>-0.25936626435609172</v>
      </c>
      <c r="N114" s="109">
        <v>-0.28542567914031614</v>
      </c>
    </row>
    <row r="115" spans="1:14" x14ac:dyDescent="0.2">
      <c r="A115" t="str">
        <f>INDEX('Combined Full Sample'!$B$4:$B$201,MATCH(B115,'Combined Full Sample'!$C$4:$C$201,0))</f>
        <v>AGYS US Equity</v>
      </c>
      <c r="B115" s="2" t="s">
        <v>362</v>
      </c>
      <c r="C115" s="87" t="s">
        <v>495</v>
      </c>
      <c r="D115" s="36">
        <f>INDEX('Combined Full Sample'!$F$4:$F$201,MATCH(A115,'Combined Full Sample'!$B$4:$B$201,0))</f>
        <v>328.06920000000002</v>
      </c>
      <c r="E115" s="36">
        <f>INDEX('Combined Full Sample'!$H$4:$H$201,MATCH(A115,'Combined Full Sample'!$B$4:$B$201,0))</f>
        <v>127.502</v>
      </c>
      <c r="F115" s="36">
        <v>2.265671270718232</v>
      </c>
      <c r="G115" s="120">
        <v>0.13566846010258682</v>
      </c>
      <c r="H115" s="36">
        <f>INDEX('Combined Full Sample'!$M$4:$M$201,MATCH($A115,'Combined Full Sample'!$B$4:$B$201,0))</f>
        <v>65.636000694274898</v>
      </c>
      <c r="I115" s="109">
        <v>0.51478408726353231</v>
      </c>
      <c r="J115" s="109">
        <v>0.21910244545183605</v>
      </c>
      <c r="K115" s="109">
        <v>0.14176248215714263</v>
      </c>
      <c r="L115" s="36">
        <f>INDEX('Combined Full Sample'!$V$4:$V$201,MATCH($A115,'Combined Full Sample'!$B$4:$B$201,0))</f>
        <v>6.6750000000000007</v>
      </c>
      <c r="M115" s="109">
        <v>5.2352119966745631E-2</v>
      </c>
      <c r="N115" s="109">
        <v>-4.2261141001709773E-2</v>
      </c>
    </row>
    <row r="116" spans="1:14" x14ac:dyDescent="0.2">
      <c r="A116" t="str">
        <f>INDEX('Combined Full Sample'!$B$4:$B$201,MATCH(B116,'Combined Full Sample'!$C$4:$C$201,0))</f>
        <v>MITK US Equity</v>
      </c>
      <c r="B116" s="2" t="s">
        <v>370</v>
      </c>
      <c r="C116" s="87" t="s">
        <v>495</v>
      </c>
      <c r="D116" s="36">
        <f>INDEX('Combined Full Sample'!$F$4:$F$201,MATCH(A116,'Combined Full Sample'!$B$4:$B$201,0))</f>
        <v>305.15159999999997</v>
      </c>
      <c r="E116" s="36">
        <f>INDEX('Combined Full Sample'!$H$4:$H$201,MATCH(A116,'Combined Full Sample'!$B$4:$B$201,0))</f>
        <v>55.426000000000002</v>
      </c>
      <c r="F116" s="36">
        <v>3.9416613922006789</v>
      </c>
      <c r="G116" s="120">
        <v>0.39676325190343875</v>
      </c>
      <c r="H116" s="36">
        <f>INDEX('Combined Full Sample'!$M$4:$M$201,MATCH($A116,'Combined Full Sample'!$B$4:$B$201,0))</f>
        <v>48.276000267028806</v>
      </c>
      <c r="I116" s="109">
        <v>0.87099917488234413</v>
      </c>
      <c r="J116" s="109">
        <v>0.1881788330386461</v>
      </c>
      <c r="K116" s="109">
        <v>0.2613214015083174</v>
      </c>
      <c r="L116" s="36">
        <f>INDEX('Combined Full Sample'!$V$4:$V$201,MATCH($A116,'Combined Full Sample'!$B$4:$B$201,0))</f>
        <v>6.4513846153849999</v>
      </c>
      <c r="M116" s="109">
        <v>0.11639635938702053</v>
      </c>
      <c r="N116" s="109">
        <v>5.3675170497600407E-2</v>
      </c>
    </row>
    <row r="117" spans="1:14" x14ac:dyDescent="0.2">
      <c r="A117" t="str">
        <f>INDEX('Combined Full Sample'!$B$4:$B$201,MATCH(B117,'Combined Full Sample'!$C$4:$C$201,0))</f>
        <v>ATTU US Equity</v>
      </c>
      <c r="B117" s="2" t="s">
        <v>366</v>
      </c>
      <c r="C117" s="87" t="s">
        <v>505</v>
      </c>
      <c r="D117" s="36">
        <f>INDEX('Combined Full Sample'!$F$4:$F$201,MATCH(A117,'Combined Full Sample'!$B$4:$B$201,0))</f>
        <v>304.52499999999998</v>
      </c>
      <c r="E117" s="36">
        <f>INDEX('Combined Full Sample'!$H$4:$H$201,MATCH(A117,'Combined Full Sample'!$B$4:$B$201,0))</f>
        <v>72.800999999999988</v>
      </c>
      <c r="F117" s="36">
        <v>3.5067365269461073</v>
      </c>
      <c r="G117" s="120">
        <v>0.19284075768190023</v>
      </c>
      <c r="H117" s="36">
        <f>INDEX('Combined Full Sample'!$M$4:$M$201,MATCH($A117,'Combined Full Sample'!$B$4:$B$201,0))</f>
        <v>62.064999832153319</v>
      </c>
      <c r="I117" s="109">
        <v>0.85252949591562377</v>
      </c>
      <c r="J117" s="109">
        <v>0.1924424115053365</v>
      </c>
      <c r="K117" s="109">
        <v>0.49302894191013868</v>
      </c>
      <c r="L117" s="36">
        <f>INDEX('Combined Full Sample'!$V$4:$V$201,MATCH($A117,'Combined Full Sample'!$B$4:$B$201,0))</f>
        <v>3.6139999999999999</v>
      </c>
      <c r="M117" s="109">
        <v>4.9642175244845543E-2</v>
      </c>
      <c r="N117" s="109">
        <v>-2.1799151110561674E-2</v>
      </c>
    </row>
    <row r="118" spans="1:14" x14ac:dyDescent="0.2">
      <c r="A118" t="str">
        <f>INDEX('Combined Full Sample'!$B$4:$B$201,MATCH(B118,'Combined Full Sample'!$C$4:$C$201,0))</f>
        <v>ATEN US Equity</v>
      </c>
      <c r="B118" s="2" t="s">
        <v>352</v>
      </c>
      <c r="C118" s="87" t="s">
        <v>505</v>
      </c>
      <c r="D118" s="36">
        <f>INDEX('Combined Full Sample'!$F$4:$F$201,MATCH(A118,'Combined Full Sample'!$B$4:$B$201,0))</f>
        <v>290.68</v>
      </c>
      <c r="E118" s="36">
        <f>INDEX('Combined Full Sample'!$H$4:$H$201,MATCH(A118,'Combined Full Sample'!$B$4:$B$201,0))</f>
        <v>231.34999999999997</v>
      </c>
      <c r="F118" s="36">
        <v>1.2459494213459066</v>
      </c>
      <c r="G118" s="120">
        <v>8.4287875513293642E-3</v>
      </c>
      <c r="H118" s="36">
        <f>INDEX('Combined Full Sample'!$M$4:$M$201,MATCH($A118,'Combined Full Sample'!$B$4:$B$201,0))</f>
        <v>179.79799935913087</v>
      </c>
      <c r="I118" s="109">
        <v>0.77716878910365639</v>
      </c>
      <c r="J118" s="109">
        <v>0.27227577263885894</v>
      </c>
      <c r="K118" s="109">
        <v>0.43812405446293501</v>
      </c>
      <c r="L118" s="36">
        <f>INDEX('Combined Full Sample'!$V$4:$V$201,MATCH($A118,'Combined Full Sample'!$B$4:$B$201,0))</f>
        <v>-9.2555696202529987</v>
      </c>
      <c r="M118" s="109">
        <v>-4.0006784613153233E-2</v>
      </c>
      <c r="N118" s="109">
        <v>-8.4296520423600627E-2</v>
      </c>
    </row>
    <row r="119" spans="1:14" x14ac:dyDescent="0.2">
      <c r="A119" t="str">
        <f>INDEX('Combined Full Sample'!$B$4:$B$201,MATCH(B119,'Combined Full Sample'!$C$4:$C$201,0))</f>
        <v>ECOM US Equity</v>
      </c>
      <c r="B119" s="2" t="s">
        <v>368</v>
      </c>
      <c r="C119" s="87" t="s">
        <v>495</v>
      </c>
      <c r="D119" s="36">
        <f>INDEX('Combined Full Sample'!$F$4:$F$201,MATCH(A119,'Combined Full Sample'!$B$4:$B$201,0))</f>
        <v>268.75810000000001</v>
      </c>
      <c r="E119" s="36">
        <f>INDEX('Combined Full Sample'!$H$4:$H$201,MATCH(A119,'Combined Full Sample'!$B$4:$B$201,0))</f>
        <v>128.30699999999999</v>
      </c>
      <c r="F119" s="36">
        <v>1.9981420626895856</v>
      </c>
      <c r="G119" s="120">
        <v>4.8298222232614041E-2</v>
      </c>
      <c r="H119" s="36">
        <f>INDEX('Combined Full Sample'!$M$4:$M$201,MATCH($A119,'Combined Full Sample'!$B$4:$B$201,0))</f>
        <v>101.39099937438965</v>
      </c>
      <c r="I119" s="109">
        <v>0.79022188481056888</v>
      </c>
      <c r="J119" s="109">
        <v>0.17043497237095404</v>
      </c>
      <c r="K119" s="109">
        <v>0.49486777806355076</v>
      </c>
      <c r="L119" s="36">
        <f>INDEX('Combined Full Sample'!$V$4:$V$201,MATCH($A119,'Combined Full Sample'!$B$4:$B$201,0))</f>
        <v>-4.3410000000000002</v>
      </c>
      <c r="M119" s="109">
        <v>-3.383291636465665E-2</v>
      </c>
      <c r="N119" s="109">
        <v>-8.1343964086137158E-2</v>
      </c>
    </row>
    <row r="120" spans="1:14" x14ac:dyDescent="0.2">
      <c r="A120" t="str">
        <f>INDEX('Combined Full Sample'!$B$4:$B$201,MATCH(B120,'Combined Full Sample'!$C$4:$C$201,0))</f>
        <v>AMSWA US Equity</v>
      </c>
      <c r="B120" s="2" t="s">
        <v>364</v>
      </c>
      <c r="C120" s="87" t="s">
        <v>495</v>
      </c>
      <c r="D120" s="36">
        <f>INDEX('Combined Full Sample'!$F$4:$F$201,MATCH(A120,'Combined Full Sample'!$B$4:$B$201,0))</f>
        <v>265.0127</v>
      </c>
      <c r="E120" s="36">
        <f>INDEX('Combined Full Sample'!$H$4:$H$201,MATCH(A120,'Combined Full Sample'!$B$4:$B$201,0))</f>
        <v>113.21600000000001</v>
      </c>
      <c r="F120" s="36">
        <v>2.2066003330557868</v>
      </c>
      <c r="G120" s="120">
        <v>6.0804126625211952E-2</v>
      </c>
      <c r="H120" s="36">
        <f>INDEX('Combined Full Sample'!$M$4:$M$201,MATCH($A120,'Combined Full Sample'!$B$4:$B$201,0))</f>
        <v>61.229999687194827</v>
      </c>
      <c r="I120" s="109">
        <v>0.5408246156655846</v>
      </c>
      <c r="J120" s="109">
        <v>0.1049056670435274</v>
      </c>
      <c r="K120" s="109">
        <v>0.18246537591859807</v>
      </c>
      <c r="L120" s="36">
        <f>INDEX('Combined Full Sample'!$V$4:$V$201,MATCH($A120,'Combined Full Sample'!$B$4:$B$201,0))</f>
        <v>16.959000000000003</v>
      </c>
      <c r="M120" s="109">
        <v>0.14979331543244773</v>
      </c>
      <c r="N120" s="109">
        <v>8.4802501413227815E-2</v>
      </c>
    </row>
    <row r="121" spans="1:14" x14ac:dyDescent="0.2">
      <c r="A121" t="str">
        <f>INDEX('Combined Full Sample'!$B$4:$B$201,MATCH(B121,'Combined Full Sample'!$C$4:$C$201,0))</f>
        <v>AMBR US Equity</v>
      </c>
      <c r="B121" s="2" t="s">
        <v>384</v>
      </c>
      <c r="C121" s="87" t="s">
        <v>495</v>
      </c>
      <c r="D121" s="36">
        <f>INDEX('Combined Full Sample'!$F$4:$F$201,MATCH(A121,'Combined Full Sample'!$B$4:$B$201,0))</f>
        <v>259.96980000000002</v>
      </c>
      <c r="E121" s="36">
        <f>INDEX('Combined Full Sample'!$H$4:$H$201,MATCH(A121,'Combined Full Sample'!$B$4:$B$201,0))</f>
        <v>81.967006999999995</v>
      </c>
      <c r="F121" s="36">
        <v>2.9120112013441615</v>
      </c>
      <c r="G121" s="120">
        <v>8.9157738796050046E-2</v>
      </c>
      <c r="H121" s="36">
        <f>INDEX('Combined Full Sample'!$M$4:$M$201,MATCH($A121,'Combined Full Sample'!$B$4:$B$201,0))</f>
        <v>44.329346749023436</v>
      </c>
      <c r="I121" s="109">
        <v>0.54081939028252479</v>
      </c>
      <c r="J121" s="109">
        <v>0.18228546517503072</v>
      </c>
      <c r="K121" s="109">
        <v>0.27482441807348168</v>
      </c>
      <c r="L121" s="36">
        <f>INDEX('Combined Full Sample'!$V$4:$V$201,MATCH($A121,'Combined Full Sample'!$B$4:$B$201,0))</f>
        <v>-4.3256870000000003</v>
      </c>
      <c r="M121" s="109">
        <v>-5.2773514104278572E-2</v>
      </c>
      <c r="N121" s="109">
        <v>-0.12710149340941534</v>
      </c>
    </row>
    <row r="122" spans="1:14" x14ac:dyDescent="0.2">
      <c r="A122" t="str">
        <f>INDEX('Combined Full Sample'!$B$4:$B$201,MATCH(B122,'Combined Full Sample'!$C$4:$C$201,0))</f>
        <v>ABT CN Equity</v>
      </c>
      <c r="B122" s="2" t="s">
        <v>386</v>
      </c>
      <c r="C122" s="87" t="s">
        <v>505</v>
      </c>
      <c r="D122" s="36">
        <f>INDEX('Combined Full Sample'!$F$4:$F$201,MATCH(A122,'Combined Full Sample'!$B$4:$B$201,0))</f>
        <v>205.81890000000001</v>
      </c>
      <c r="E122" s="36">
        <f>INDEX('Combined Full Sample'!$H$4:$H$201,MATCH(A122,'Combined Full Sample'!$B$4:$B$201,0))</f>
        <v>93.621832000000012</v>
      </c>
      <c r="F122" s="36">
        <v>2.1019087009803923</v>
      </c>
      <c r="G122" s="120">
        <v>4.5909889906875501E-2</v>
      </c>
      <c r="H122" s="36">
        <f>INDEX('Combined Full Sample'!$M$4:$M$201,MATCH($A122,'Combined Full Sample'!$B$4:$B$201,0))</f>
        <v>79.795185569702141</v>
      </c>
      <c r="I122" s="109">
        <v>0.85231386595492098</v>
      </c>
      <c r="J122" s="109">
        <v>0.21421277037176539</v>
      </c>
      <c r="K122" s="109">
        <v>0.43699714186323541</v>
      </c>
      <c r="L122" s="36">
        <f>INDEX('Combined Full Sample'!$V$4:$V$201,MATCH($A122,'Combined Full Sample'!$B$4:$B$201,0))</f>
        <v>18.034611999999999</v>
      </c>
      <c r="M122" s="109">
        <v>0.19263254750238168</v>
      </c>
      <c r="N122" s="109">
        <v>5.4889192725901793E-2</v>
      </c>
    </row>
    <row r="123" spans="1:14" x14ac:dyDescent="0.2">
      <c r="A123" t="str">
        <f>INDEX('Combined Full Sample'!$B$4:$B$201,MATCH(B123,'Combined Full Sample'!$C$4:$C$201,0))</f>
        <v>EGAN US Equity</v>
      </c>
      <c r="B123" s="2" t="s">
        <v>396</v>
      </c>
      <c r="C123" s="87" t="s">
        <v>495</v>
      </c>
      <c r="D123" s="36">
        <f>INDEX('Combined Full Sample'!$F$4:$F$201,MATCH(A123,'Combined Full Sample'!$B$4:$B$201,0))</f>
        <v>198.11580000000001</v>
      </c>
      <c r="E123" s="36">
        <f>INDEX('Combined Full Sample'!$H$4:$H$201,MATCH(A123,'Combined Full Sample'!$B$4:$B$201,0))</f>
        <v>61.307000000000002</v>
      </c>
      <c r="F123" s="36">
        <v>2.9983473325766177</v>
      </c>
      <c r="G123" s="120">
        <v>7.7772521897988778E-2</v>
      </c>
      <c r="H123" s="36">
        <f>INDEX('Combined Full Sample'!$M$4:$M$201,MATCH($A123,'Combined Full Sample'!$B$4:$B$201,0))</f>
        <v>38.971000602722171</v>
      </c>
      <c r="I123" s="109">
        <v>0.63566967234935934</v>
      </c>
      <c r="J123" s="109">
        <v>0.23995628557913448</v>
      </c>
      <c r="K123" s="109">
        <v>0.28840099825468546</v>
      </c>
      <c r="L123" s="36">
        <f>INDEX('Combined Full Sample'!$V$4:$V$201,MATCH($A123,'Combined Full Sample'!$B$4:$B$201,0))</f>
        <v>1.6520000000000001</v>
      </c>
      <c r="M123" s="109">
        <v>2.6946351966333371E-2</v>
      </c>
      <c r="N123" s="109">
        <v>-3.2454695222405273E-2</v>
      </c>
    </row>
    <row r="124" spans="1:14" x14ac:dyDescent="0.2">
      <c r="A124" t="str">
        <f>INDEX('Combined Full Sample'!$B$4:$B$201,MATCH(B124,'Combined Full Sample'!$C$4:$C$201,0))</f>
        <v>GSUM US Equity</v>
      </c>
      <c r="B124" s="2" t="s">
        <v>400</v>
      </c>
      <c r="C124" s="87" t="s">
        <v>495</v>
      </c>
      <c r="D124" s="36">
        <f>INDEX('Combined Full Sample'!$F$4:$F$201,MATCH(A124,'Combined Full Sample'!$B$4:$B$201,0))</f>
        <v>194.5496</v>
      </c>
      <c r="E124" s="36">
        <f>INDEX('Combined Full Sample'!$H$4:$H$201,MATCH(A124,'Combined Full Sample'!$B$4:$B$201,0))</f>
        <v>77.324254925706967</v>
      </c>
      <c r="F124" s="36">
        <v>2.0835744808456407</v>
      </c>
      <c r="G124" s="120">
        <v>0.20755124106546718</v>
      </c>
      <c r="H124" s="36">
        <f>INDEX('Combined Full Sample'!$M$4:$M$201,MATCH($A124,'Combined Full Sample'!$B$4:$B$201,0))</f>
        <v>65.752319670119391</v>
      </c>
      <c r="I124" s="109">
        <v>0.8503453377377399</v>
      </c>
      <c r="J124" s="109">
        <v>0.30038213606097808</v>
      </c>
      <c r="K124" s="109">
        <v>0.28332800411495862</v>
      </c>
      <c r="L124" s="36">
        <f>INDEX('Combined Full Sample'!$V$4:$V$201,MATCH($A124,'Combined Full Sample'!$B$4:$B$201,0))</f>
        <v>-10.102160110826825</v>
      </c>
      <c r="M124" s="109">
        <v>-0.13064671777998982</v>
      </c>
      <c r="N124" s="109">
        <v>-0.27934203627576876</v>
      </c>
    </row>
    <row r="125" spans="1:14" x14ac:dyDescent="0.2">
      <c r="A125" t="str">
        <f>INDEX('Combined Full Sample'!$B$4:$B$201,MATCH(B125,'Combined Full Sample'!$C$4:$C$201,0))</f>
        <v>CYRN US Equity</v>
      </c>
      <c r="B125" s="2" t="s">
        <v>414</v>
      </c>
      <c r="C125" s="87" t="s">
        <v>505</v>
      </c>
      <c r="D125" s="36">
        <f>INDEX('Combined Full Sample'!$F$4:$F$201,MATCH(A125,'Combined Full Sample'!$B$4:$B$201,0))</f>
        <v>151.4391</v>
      </c>
      <c r="E125" s="36">
        <f>INDEX('Combined Full Sample'!$H$4:$H$201,MATCH(A125,'Combined Full Sample'!$B$4:$B$201,0))</f>
        <v>31.908999999999999</v>
      </c>
      <c r="F125" s="36">
        <v>3.9222766122766122</v>
      </c>
      <c r="G125" s="120">
        <v>0.21000344730326859</v>
      </c>
      <c r="H125" s="36">
        <f>INDEX('Combined Full Sample'!$M$4:$M$201,MATCH($A125,'Combined Full Sample'!$B$4:$B$201,0))</f>
        <v>19.025000007629394</v>
      </c>
      <c r="I125" s="109">
        <v>0.59622677011593583</v>
      </c>
      <c r="J125" s="109">
        <v>0.30790686013350466</v>
      </c>
      <c r="K125" s="109">
        <v>0.48735466482810497</v>
      </c>
      <c r="L125" s="36">
        <f>INDEX('Combined Full Sample'!$V$4:$V$201,MATCH($A125,'Combined Full Sample'!$B$4:$B$201,0))</f>
        <v>-12.440999999999999</v>
      </c>
      <c r="M125" s="109">
        <v>-0.38988999968660876</v>
      </c>
      <c r="N125" s="109">
        <v>-0.65422214829671888</v>
      </c>
    </row>
    <row r="126" spans="1:14" x14ac:dyDescent="0.2">
      <c r="A126" t="str">
        <f>INDEX('Combined Full Sample'!$B$4:$B$201,MATCH(B126,'Combined Full Sample'!$C$4:$C$201,0))</f>
        <v>OPT CN Equity</v>
      </c>
      <c r="B126" s="2" t="s">
        <v>410</v>
      </c>
      <c r="C126" s="87" t="s">
        <v>495</v>
      </c>
      <c r="D126" s="36">
        <f>INDEX('Combined Full Sample'!$F$4:$F$201,MATCH(A126,'Combined Full Sample'!$B$4:$B$201,0))</f>
        <v>124.41030000000001</v>
      </c>
      <c r="E126" s="36">
        <f>INDEX('Combined Full Sample'!$H$4:$H$201,MATCH(A126,'Combined Full Sample'!$B$4:$B$201,0))</f>
        <v>128.101112</v>
      </c>
      <c r="F126" s="36">
        <v>1.0114658536585366</v>
      </c>
      <c r="G126" s="120">
        <v>-3.982098141349466E-2</v>
      </c>
      <c r="H126" s="36">
        <f>INDEX('Combined Full Sample'!$M$4:$M$201,MATCH($A126,'Combined Full Sample'!$B$4:$B$201,0))</f>
        <v>72.534188598388667</v>
      </c>
      <c r="I126" s="109">
        <v>0.56622606522251473</v>
      </c>
      <c r="J126" s="109">
        <v>0.32742904682981983</v>
      </c>
      <c r="K126" s="109">
        <v>0.15005284263262289</v>
      </c>
      <c r="L126" s="36">
        <f>INDEX('Combined Full Sample'!$V$4:$V$201,MATCH($A126,'Combined Full Sample'!$B$4:$B$201,0))</f>
        <v>-23.433501</v>
      </c>
      <c r="M126" s="109">
        <v>-0.18292972351403164</v>
      </c>
      <c r="N126" s="109">
        <v>-0.39573463359162725</v>
      </c>
    </row>
    <row r="127" spans="1:14" x14ac:dyDescent="0.2">
      <c r="A127" t="str">
        <f>INDEX('Combined Full Sample'!$B$4:$B$201,MATCH(B127,'Combined Full Sample'!$C$4:$C$201,0))</f>
        <v>ALLT US Equity</v>
      </c>
      <c r="B127" s="2" t="s">
        <v>392</v>
      </c>
      <c r="C127" s="87" t="s">
        <v>505</v>
      </c>
      <c r="D127" s="36">
        <f>INDEX('Combined Full Sample'!$F$4:$F$201,MATCH(A127,'Combined Full Sample'!$B$4:$B$201,0))</f>
        <v>117.0865</v>
      </c>
      <c r="E127" s="36">
        <f>INDEX('Combined Full Sample'!$H$4:$H$201,MATCH(A127,'Combined Full Sample'!$B$4:$B$201,0))</f>
        <v>88.789999999999992</v>
      </c>
      <c r="F127" s="36">
        <v>1.1807002329403935</v>
      </c>
      <c r="G127" s="120">
        <v>0.11687126928708191</v>
      </c>
      <c r="H127" s="36">
        <f>INDEX('Combined Full Sample'!$M$4:$M$201,MATCH($A127,'Combined Full Sample'!$B$4:$B$201,0))</f>
        <v>60.490999809265134</v>
      </c>
      <c r="I127" s="109">
        <v>0.68128167371624215</v>
      </c>
      <c r="J127" s="109">
        <v>0.24610879603558961</v>
      </c>
      <c r="K127" s="109">
        <v>0.43153508277959235</v>
      </c>
      <c r="L127" s="36">
        <f>INDEX('Combined Full Sample'!$V$4:$V$201,MATCH($A127,'Combined Full Sample'!$B$4:$B$201,0))</f>
        <v>-8.6230000000000011</v>
      </c>
      <c r="M127" s="109">
        <v>-9.7116792431580154E-2</v>
      </c>
      <c r="N127" s="109">
        <v>-0.13914855276495103</v>
      </c>
    </row>
  </sheetData>
  <autoFilter ref="B1:N1">
    <sortState ref="B2:N127">
      <sortCondition descending="1" ref="D1"/>
    </sortState>
  </autoFilter>
  <conditionalFormatting sqref="B110:B127">
    <cfRule type="duplicateValues" dxfId="13" priority="38"/>
  </conditionalFormatting>
  <conditionalFormatting sqref="A111:A115">
    <cfRule type="duplicateValues" dxfId="12" priority="10"/>
  </conditionalFormatting>
  <conditionalFormatting sqref="A119">
    <cfRule type="duplicateValues" dxfId="11" priority="9"/>
  </conditionalFormatting>
  <conditionalFormatting sqref="A121 A112 A119">
    <cfRule type="duplicateValues" dxfId="10" priority="8"/>
  </conditionalFormatting>
  <conditionalFormatting sqref="A121 A123 A125:A126 A112 A119 A114 A116:A117">
    <cfRule type="duplicateValues" dxfId="9" priority="7"/>
  </conditionalFormatting>
  <conditionalFormatting sqref="A111:A1048576 A106:A109 A103:A104 A94:A101 A36:A92 A17:A33 A1:A14">
    <cfRule type="duplicateValues" dxfId="8" priority="4"/>
  </conditionalFormatting>
  <conditionalFormatting sqref="A110">
    <cfRule type="duplicateValues" dxfId="7" priority="3"/>
  </conditionalFormatting>
  <conditionalFormatting sqref="A17:A1048576 A1:A14">
    <cfRule type="duplicateValues" dxfId="6" priority="2"/>
  </conditionalFormatting>
  <conditionalFormatting sqref="A1:A1048576">
    <cfRule type="duplicateValues" dxfId="5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367"/>
  <sheetViews>
    <sheetView showGridLines="0" topLeftCell="C1" zoomScale="115" zoomScaleNormal="115" workbookViewId="0">
      <selection activeCell="K14" sqref="K14:Q26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17" width="13.28515625" style="121" customWidth="1"/>
    <col min="18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679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620</v>
      </c>
      <c r="T1" s="141">
        <v>1</v>
      </c>
      <c r="U1" s="123" t="s">
        <v>678</v>
      </c>
      <c r="Z1" s="146" t="s">
        <v>680</v>
      </c>
      <c r="AN1" s="144"/>
      <c r="BZ1" s="124" t="s">
        <v>680</v>
      </c>
    </row>
    <row r="2" spans="1:78" x14ac:dyDescent="0.2">
      <c r="A2" s="122" t="s">
        <v>622</v>
      </c>
      <c r="C2" s="121" t="s">
        <v>623</v>
      </c>
      <c r="Q2" s="123" t="s">
        <v>721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2 for EV_Rev    (2 variables, n=136)"</f>
        <v>Forecasts and 95.0% confidence limits for means and forecasts
Model 2 for EV_Rev    (2 variables, n=136)</v>
      </c>
    </row>
    <row r="3" spans="1:78" ht="11.25" customHeight="1" outlineLevel="1" x14ac:dyDescent="0.2">
      <c r="A3" s="122" t="s">
        <v>624</v>
      </c>
      <c r="AA3" s="146" t="str">
        <f>IF($A$43 &lt;&gt; "","Actual and Predicted -vs- Observation # with " &amp; TEXT($I$10, "0.0%") &amp; " confidence limits
Model 2 for EV_Rev    (2 variables, n=136)","Actual and Predicted -vs- Observation #
Model 2 for EV_Rev    (2 variables, n=136)")</f>
        <v>Actual and Predicted -vs- Observation #
Model 2 for EV_Rev    (2 variables, n=136)</v>
      </c>
    </row>
    <row r="4" spans="1:78" outlineLevel="1" x14ac:dyDescent="0.2">
      <c r="A4" s="121" t="s">
        <v>681</v>
      </c>
    </row>
    <row r="5" spans="1:78" outlineLevel="1" x14ac:dyDescent="0.2">
      <c r="A5" s="122" t="s">
        <v>626</v>
      </c>
    </row>
    <row r="6" spans="1:78" outlineLevel="1" x14ac:dyDescent="0.2">
      <c r="A6" s="121" t="s">
        <v>682</v>
      </c>
    </row>
    <row r="7" spans="1:78" x14ac:dyDescent="0.2">
      <c r="A7" s="144"/>
      <c r="J7" s="123" t="s">
        <v>675</v>
      </c>
      <c r="K7" s="123" t="s">
        <v>722</v>
      </c>
    </row>
    <row r="8" spans="1:78" hidden="1" x14ac:dyDescent="0.2">
      <c r="A8" s="125" t="s">
        <v>683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",133)"</f>
        <v>t(2.50%,133)</v>
      </c>
      <c r="I9" s="131" t="s">
        <v>635</v>
      </c>
    </row>
    <row r="10" spans="1:78" outlineLevel="1" x14ac:dyDescent="0.2">
      <c r="B10" s="132">
        <f xml:space="preserve"> 1 - C21 / C22</f>
        <v>0.17244112523527089</v>
      </c>
      <c r="C10" s="132">
        <f>1-D10^2/E10^2</f>
        <v>0.15999663087790672</v>
      </c>
      <c r="D10" s="132">
        <f xml:space="preserve"> SQRT(D21)</f>
        <v>2.6554823074082123</v>
      </c>
      <c r="E10" s="132">
        <f xml:space="preserve"> SQRT(C22 / B22)</f>
        <v>2.8973629229559537</v>
      </c>
      <c r="F10" s="133">
        <v>136</v>
      </c>
      <c r="G10" s="133">
        <v>0</v>
      </c>
      <c r="H10" s="134">
        <f>TINV(1 - $I$10, F10 - 2 - 1)</f>
        <v>1.9779612641677238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684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0.52223030341575649</v>
      </c>
      <c r="C14" s="138">
        <v>1.3789611279059959</v>
      </c>
      <c r="D14" s="138">
        <f>B14 / C14</f>
        <v>0.37871285335561472</v>
      </c>
      <c r="E14" s="138">
        <f>TDIST(ABS(D14),$F$10 - 3,2)</f>
        <v>0.70550497206197005</v>
      </c>
      <c r="F14" s="138">
        <f>B14 - $H$10 * C14</f>
        <v>-2.2053013923753375</v>
      </c>
      <c r="G14" s="138">
        <f>B14 + $H$10 * C14</f>
        <v>3.2497619992068505</v>
      </c>
      <c r="H14" s="132">
        <v>0</v>
      </c>
      <c r="I14" s="132">
        <v>0</v>
      </c>
      <c r="K14" s="121" t="s">
        <v>723</v>
      </c>
    </row>
    <row r="15" spans="1:78" outlineLevel="1" x14ac:dyDescent="0.2">
      <c r="A15" s="137" t="s">
        <v>646</v>
      </c>
      <c r="B15" s="138">
        <v>5.9851983015129733</v>
      </c>
      <c r="C15" s="138">
        <v>1.8266817525146972</v>
      </c>
      <c r="D15" s="138">
        <f t="shared" ref="D15:D16" si="0">B15 / C15</f>
        <v>3.2765413533438235</v>
      </c>
      <c r="E15" s="138">
        <f t="shared" ref="E15:E16" si="1">TDIST(ABS(D15),$F$10 - 3,2)</f>
        <v>1.3404827583106767E-3</v>
      </c>
      <c r="F15" s="138">
        <f t="shared" ref="F15:F16" si="2">B15 - $H$10 * C15</f>
        <v>2.3720925530768895</v>
      </c>
      <c r="G15" s="138">
        <f t="shared" ref="G15:G16" si="3">B15 + $H$10 * C15</f>
        <v>9.5983040499490571</v>
      </c>
      <c r="H15" s="132">
        <v>1.0571020455097244</v>
      </c>
      <c r="I15" s="132">
        <f>B15*0.128638833760255/$E$10</f>
        <v>0.26573437632900659</v>
      </c>
      <c r="K15" s="121" t="s">
        <v>543</v>
      </c>
      <c r="L15" s="121" t="s">
        <v>544</v>
      </c>
      <c r="M15" s="121" t="s">
        <v>545</v>
      </c>
      <c r="N15" s="121" t="s">
        <v>508</v>
      </c>
      <c r="O15" s="121" t="s">
        <v>509</v>
      </c>
      <c r="P15" s="121" t="s">
        <v>511</v>
      </c>
    </row>
    <row r="16" spans="1:78" outlineLevel="1" x14ac:dyDescent="0.2">
      <c r="A16" s="137" t="s">
        <v>649</v>
      </c>
      <c r="B16" s="138">
        <v>5.341455227136569</v>
      </c>
      <c r="C16" s="138">
        <v>1.1200091766323605</v>
      </c>
      <c r="D16" s="138">
        <f t="shared" si="0"/>
        <v>4.7691173774104572</v>
      </c>
      <c r="E16" s="138">
        <f t="shared" si="1"/>
        <v>4.7920805314947181E-6</v>
      </c>
      <c r="F16" s="138">
        <f t="shared" si="2"/>
        <v>3.1261204602453736</v>
      </c>
      <c r="G16" s="138">
        <f t="shared" si="3"/>
        <v>7.5567899940277643</v>
      </c>
      <c r="H16" s="132">
        <v>1.057102045509829</v>
      </c>
      <c r="I16" s="132">
        <f>B16*0.209803825894689/$E$10</f>
        <v>0.38678542257147319</v>
      </c>
      <c r="K16" s="121">
        <v>130.10118946520222</v>
      </c>
      <c r="L16" s="121">
        <v>0.95186293134429523</v>
      </c>
      <c r="M16" s="121">
        <v>0.67130058594359487</v>
      </c>
      <c r="N16" s="121">
        <v>0.57708077788152901</v>
      </c>
      <c r="O16" s="121">
        <v>0.98189943482007602</v>
      </c>
      <c r="P16" s="121">
        <v>1.1489536082332299</v>
      </c>
    </row>
    <row r="17" spans="1:702" x14ac:dyDescent="0.2">
      <c r="A17" s="144"/>
    </row>
    <row r="18" spans="1:702" hidden="1" x14ac:dyDescent="0.2">
      <c r="A18" s="125" t="s">
        <v>685</v>
      </c>
    </row>
    <row r="19" spans="1:702" ht="12" outlineLevel="1" thickBot="1" x14ac:dyDescent="0.25">
      <c r="A19" s="136" t="s">
        <v>652</v>
      </c>
      <c r="B19" s="128" t="s">
        <v>653</v>
      </c>
      <c r="C19" s="128" t="s">
        <v>654</v>
      </c>
      <c r="D19" s="128" t="s">
        <v>655</v>
      </c>
      <c r="E19" s="128" t="s">
        <v>656</v>
      </c>
      <c r="F19" s="128" t="s">
        <v>534</v>
      </c>
    </row>
    <row r="20" spans="1:702" outlineLevel="1" x14ac:dyDescent="0.2">
      <c r="A20" s="121" t="s">
        <v>523</v>
      </c>
      <c r="B20" s="130">
        <v>2</v>
      </c>
      <c r="C20" s="129">
        <f>C22 - C21</f>
        <v>195.42513158876227</v>
      </c>
      <c r="D20" s="129">
        <f>C20/B20</f>
        <v>97.712565794381135</v>
      </c>
      <c r="E20" s="129">
        <f>D20/D21</f>
        <v>13.856820557214881</v>
      </c>
      <c r="F20" s="129">
        <f>FDIST(E20,2,133)</f>
        <v>3.4168575889865034E-6</v>
      </c>
    </row>
    <row r="21" spans="1:702" outlineLevel="1" x14ac:dyDescent="0.2">
      <c r="A21" s="121" t="s">
        <v>524</v>
      </c>
      <c r="B21" s="130">
        <v>133</v>
      </c>
      <c r="C21" s="129">
        <v>937.86097589941983</v>
      </c>
      <c r="D21" s="129">
        <f>C21/B21</f>
        <v>7.0515862849580442</v>
      </c>
    </row>
    <row r="22" spans="1:702" outlineLevel="1" x14ac:dyDescent="0.2">
      <c r="A22" s="121" t="s">
        <v>525</v>
      </c>
      <c r="B22" s="130">
        <f>B20 + B21</f>
        <v>135</v>
      </c>
      <c r="C22" s="139">
        <v>1133.2861074881821</v>
      </c>
    </row>
    <row r="23" spans="1:702" x14ac:dyDescent="0.2">
      <c r="A23" s="144"/>
      <c r="K23" s="121" t="s">
        <v>724</v>
      </c>
    </row>
    <row r="24" spans="1:702" hidden="1" x14ac:dyDescent="0.2">
      <c r="A24" s="125" t="s">
        <v>686</v>
      </c>
    </row>
    <row r="25" spans="1:702" ht="12" outlineLevel="1" thickBot="1" x14ac:dyDescent="0.25">
      <c r="A25" s="126"/>
      <c r="B25" s="128" t="s">
        <v>660</v>
      </c>
      <c r="C25" s="128" t="s">
        <v>661</v>
      </c>
      <c r="D25" s="128" t="s">
        <v>662</v>
      </c>
      <c r="E25" s="128" t="s">
        <v>663</v>
      </c>
      <c r="F25" s="128" t="s">
        <v>664</v>
      </c>
      <c r="G25" s="131" t="s">
        <v>658</v>
      </c>
      <c r="H25" s="131" t="s">
        <v>666</v>
      </c>
      <c r="I25" s="131" t="s">
        <v>687</v>
      </c>
      <c r="K25" s="121" t="s">
        <v>546</v>
      </c>
      <c r="L25" s="121" t="s">
        <v>547</v>
      </c>
      <c r="M25" s="121" t="s">
        <v>548</v>
      </c>
      <c r="N25" s="121" t="s">
        <v>549</v>
      </c>
      <c r="O25" s="121" t="s">
        <v>550</v>
      </c>
      <c r="P25" s="121" t="s">
        <v>551</v>
      </c>
      <c r="Q25" s="121" t="s">
        <v>552</v>
      </c>
    </row>
    <row r="26" spans="1:702" outlineLevel="1" x14ac:dyDescent="0.2">
      <c r="A26" s="121" t="s">
        <v>659</v>
      </c>
      <c r="B26" s="138">
        <v>-2.8441301601426804E-15</v>
      </c>
      <c r="C26" s="138">
        <v>2.6260305762682457</v>
      </c>
      <c r="D26" s="138">
        <v>2.1362423843405232</v>
      </c>
      <c r="E26" s="138">
        <v>-6.8192911068774471</v>
      </c>
      <c r="F26" s="138">
        <v>6.8847404786010546</v>
      </c>
      <c r="G26" s="135">
        <v>0.50652701055471649</v>
      </c>
      <c r="H26" s="134" t="s">
        <v>688</v>
      </c>
      <c r="I26" s="132">
        <v>0.65461613088707238</v>
      </c>
      <c r="K26" s="121">
        <f>B14+B15*M16+B16*L16</f>
        <v>9.6244306603565466</v>
      </c>
      <c r="L26" s="121">
        <f>H10</f>
        <v>1.9779612641677238</v>
      </c>
      <c r="M26" s="121">
        <f>D10*1.1</f>
        <v>2.9210305381490338</v>
      </c>
      <c r="N26" s="121">
        <f>M26*L26</f>
        <v>5.7776852559097893</v>
      </c>
      <c r="O26" s="121">
        <f>K26-N26</f>
        <v>3.8467454044467573</v>
      </c>
      <c r="P26" s="121">
        <f>K26+N26</f>
        <v>15.402115916266336</v>
      </c>
      <c r="Q26" s="121">
        <f>P26-O26</f>
        <v>11.555370511819579</v>
      </c>
    </row>
    <row r="27" spans="1:702" outlineLevel="1" x14ac:dyDescent="0.2"/>
    <row r="28" spans="1:702" x14ac:dyDescent="0.2">
      <c r="A28" s="144"/>
    </row>
    <row r="29" spans="1:702" hidden="1" x14ac:dyDescent="0.2">
      <c r="A29" s="125" t="s">
        <v>689</v>
      </c>
    </row>
    <row r="30" spans="1:702" ht="12" outlineLevel="1" thickBot="1" x14ac:dyDescent="0.25">
      <c r="A30" s="127" t="s">
        <v>690</v>
      </c>
      <c r="B30" s="147">
        <v>1</v>
      </c>
    </row>
    <row r="31" spans="1:702" outlineLevel="1" x14ac:dyDescent="0.2">
      <c r="A31" s="121" t="s">
        <v>691</v>
      </c>
      <c r="B31" s="129">
        <v>-3.9491548737408948E-2</v>
      </c>
    </row>
    <row r="32" spans="1:702" outlineLevel="1" x14ac:dyDescent="0.2">
      <c r="A32" s="141" t="s">
        <v>692</v>
      </c>
      <c r="B32" s="141">
        <f>B31/0.086066296582387</f>
        <v>-0.4588503317277704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41"/>
      <c r="DN32" s="141"/>
      <c r="DO32" s="141"/>
      <c r="DP32" s="141"/>
      <c r="DQ32" s="141"/>
      <c r="DR32" s="141"/>
      <c r="DS32" s="141"/>
      <c r="DT32" s="141"/>
      <c r="DU32" s="141"/>
      <c r="DV32" s="141"/>
      <c r="DW32" s="141"/>
      <c r="DX32" s="141"/>
      <c r="DY32" s="141"/>
      <c r="DZ32" s="141"/>
      <c r="EA32" s="141"/>
      <c r="EB32" s="141"/>
      <c r="EC32" s="141"/>
      <c r="ED32" s="141"/>
      <c r="EE32" s="141"/>
      <c r="EF32" s="141"/>
      <c r="EG32" s="141"/>
      <c r="EH32" s="141"/>
      <c r="EI32" s="141"/>
      <c r="EJ32" s="141"/>
      <c r="EK32" s="141"/>
      <c r="EL32" s="141"/>
      <c r="EM32" s="141"/>
      <c r="EN32" s="141"/>
      <c r="EO32" s="141"/>
      <c r="EP32" s="141"/>
      <c r="EQ32" s="141"/>
      <c r="ER32" s="141"/>
      <c r="ES32" s="141"/>
      <c r="ET32" s="141"/>
      <c r="EU32" s="141"/>
      <c r="EV32" s="141"/>
      <c r="EW32" s="141"/>
      <c r="EX32" s="141"/>
      <c r="EY32" s="141"/>
      <c r="EZ32" s="141"/>
      <c r="FA32" s="141"/>
      <c r="FB32" s="141"/>
      <c r="FC32" s="141"/>
      <c r="FD32" s="141"/>
      <c r="FE32" s="141"/>
      <c r="FF32" s="141"/>
      <c r="FG32" s="141"/>
      <c r="FH32" s="141"/>
      <c r="FI32" s="141"/>
      <c r="FJ32" s="141"/>
      <c r="FK32" s="141"/>
      <c r="FL32" s="141"/>
      <c r="FM32" s="141"/>
      <c r="FN32" s="141"/>
      <c r="FO32" s="141"/>
      <c r="FP32" s="141"/>
      <c r="FQ32" s="141"/>
      <c r="FR32" s="141"/>
      <c r="FS32" s="141"/>
      <c r="FT32" s="141"/>
      <c r="FU32" s="141"/>
      <c r="FV32" s="141"/>
      <c r="FW32" s="141"/>
      <c r="FX32" s="141"/>
      <c r="FY32" s="141"/>
      <c r="FZ32" s="141"/>
      <c r="GA32" s="141"/>
      <c r="GB32" s="141"/>
      <c r="GC32" s="141"/>
      <c r="GD32" s="141"/>
      <c r="GE32" s="141"/>
      <c r="GF32" s="141"/>
      <c r="GG32" s="141"/>
      <c r="GH32" s="141"/>
      <c r="GI32" s="141"/>
      <c r="GJ32" s="141"/>
      <c r="GK32" s="141"/>
      <c r="GL32" s="141"/>
      <c r="GM32" s="141"/>
      <c r="GN32" s="141"/>
      <c r="GO32" s="141"/>
      <c r="GP32" s="141"/>
      <c r="GQ32" s="141"/>
      <c r="GR32" s="141"/>
      <c r="GS32" s="141"/>
      <c r="GT32" s="141"/>
      <c r="GU32" s="141"/>
      <c r="GV32" s="141"/>
      <c r="GW32" s="141"/>
      <c r="GX32" s="141"/>
      <c r="GY32" s="141"/>
      <c r="GZ32" s="141"/>
      <c r="HA32" s="141"/>
      <c r="HB32" s="141"/>
      <c r="HC32" s="141"/>
      <c r="HD32" s="141"/>
      <c r="HE32" s="141"/>
      <c r="HF32" s="141"/>
      <c r="HG32" s="141"/>
      <c r="HH32" s="141"/>
      <c r="HI32" s="141"/>
      <c r="HJ32" s="141"/>
      <c r="HK32" s="141"/>
      <c r="HL32" s="141"/>
      <c r="HM32" s="141"/>
      <c r="HN32" s="141"/>
      <c r="HO32" s="141"/>
      <c r="HP32" s="141"/>
      <c r="HQ32" s="141"/>
      <c r="HR32" s="141"/>
      <c r="HS32" s="141"/>
      <c r="HT32" s="141"/>
      <c r="HU32" s="141"/>
      <c r="HV32" s="141"/>
      <c r="HW32" s="141"/>
      <c r="HX32" s="141"/>
      <c r="HY32" s="141"/>
      <c r="HZ32" s="141"/>
      <c r="IA32" s="141"/>
      <c r="IB32" s="141"/>
      <c r="IC32" s="141"/>
      <c r="ID32" s="141"/>
      <c r="IE32" s="141"/>
      <c r="IF32" s="141"/>
      <c r="IG32" s="141"/>
      <c r="IH32" s="141"/>
      <c r="II32" s="141"/>
      <c r="IJ32" s="141"/>
      <c r="IK32" s="141"/>
      <c r="IL32" s="141"/>
      <c r="IM32" s="141"/>
      <c r="IN32" s="141"/>
      <c r="IO32" s="141"/>
      <c r="IP32" s="141"/>
      <c r="IQ32" s="141"/>
      <c r="IR32" s="141"/>
      <c r="IS32" s="141"/>
      <c r="IT32" s="141"/>
      <c r="IU32" s="141"/>
      <c r="IV32" s="141"/>
      <c r="IW32" s="141"/>
      <c r="IX32" s="141"/>
      <c r="IY32" s="141"/>
      <c r="IZ32" s="141"/>
      <c r="JA32" s="141"/>
      <c r="JB32" s="141"/>
      <c r="JC32" s="141"/>
      <c r="JD32" s="141"/>
      <c r="JE32" s="141"/>
      <c r="JF32" s="141"/>
      <c r="JG32" s="141"/>
      <c r="JH32" s="141"/>
      <c r="JI32" s="141"/>
      <c r="JJ32" s="141"/>
      <c r="JK32" s="141"/>
      <c r="JL32" s="141"/>
      <c r="JM32" s="141"/>
      <c r="JN32" s="141"/>
      <c r="JO32" s="141"/>
      <c r="JP32" s="141"/>
      <c r="JQ32" s="141"/>
      <c r="JR32" s="141"/>
      <c r="JS32" s="141"/>
      <c r="JT32" s="141"/>
      <c r="JU32" s="141"/>
      <c r="JV32" s="141"/>
      <c r="JW32" s="141"/>
      <c r="JX32" s="141"/>
      <c r="JY32" s="141"/>
      <c r="JZ32" s="141"/>
      <c r="KA32" s="141"/>
      <c r="KB32" s="141"/>
      <c r="KC32" s="141"/>
      <c r="KD32" s="141"/>
      <c r="KE32" s="141"/>
      <c r="KF32" s="141"/>
      <c r="KG32" s="141"/>
      <c r="KH32" s="141"/>
      <c r="KI32" s="141"/>
      <c r="KJ32" s="141"/>
      <c r="KK32" s="141"/>
      <c r="KL32" s="141"/>
      <c r="KM32" s="141"/>
      <c r="KN32" s="141"/>
      <c r="KO32" s="141"/>
      <c r="KP32" s="141"/>
      <c r="KQ32" s="141"/>
      <c r="KR32" s="141"/>
      <c r="KS32" s="141"/>
      <c r="KT32" s="141"/>
      <c r="KU32" s="141"/>
      <c r="KV32" s="141"/>
      <c r="KW32" s="141"/>
      <c r="KX32" s="141"/>
      <c r="KY32" s="141"/>
      <c r="KZ32" s="141"/>
      <c r="LA32" s="141"/>
      <c r="LB32" s="141"/>
      <c r="LC32" s="141"/>
      <c r="LD32" s="141"/>
      <c r="LE32" s="141"/>
      <c r="LF32" s="141"/>
      <c r="LG32" s="141"/>
      <c r="LH32" s="141"/>
      <c r="LI32" s="141"/>
      <c r="LJ32" s="141"/>
      <c r="LK32" s="141"/>
      <c r="LL32" s="141"/>
      <c r="LM32" s="141"/>
      <c r="LN32" s="141"/>
      <c r="LO32" s="141"/>
      <c r="LP32" s="141"/>
      <c r="LQ32" s="141"/>
      <c r="LR32" s="141"/>
      <c r="LS32" s="141"/>
      <c r="LT32" s="141"/>
      <c r="LU32" s="141"/>
      <c r="LV32" s="141"/>
      <c r="LW32" s="141"/>
      <c r="LX32" s="141"/>
      <c r="LY32" s="141"/>
      <c r="LZ32" s="141"/>
      <c r="MA32" s="141"/>
      <c r="MB32" s="141"/>
      <c r="MC32" s="141"/>
      <c r="MD32" s="141"/>
      <c r="ME32" s="141"/>
      <c r="MF32" s="141"/>
      <c r="MG32" s="141"/>
      <c r="MH32" s="141"/>
      <c r="MI32" s="141"/>
      <c r="MJ32" s="141"/>
      <c r="MK32" s="141"/>
      <c r="ML32" s="141"/>
      <c r="MM32" s="141"/>
      <c r="MN32" s="141"/>
      <c r="MO32" s="141"/>
      <c r="MP32" s="141"/>
      <c r="MQ32" s="141"/>
      <c r="MR32" s="141"/>
      <c r="MS32" s="141"/>
      <c r="MT32" s="141"/>
      <c r="MU32" s="141"/>
      <c r="MV32" s="141"/>
      <c r="MW32" s="141"/>
      <c r="MX32" s="141"/>
      <c r="MY32" s="141"/>
      <c r="MZ32" s="141"/>
      <c r="NA32" s="141"/>
      <c r="NB32" s="141"/>
      <c r="NC32" s="141"/>
      <c r="ND32" s="141"/>
      <c r="NE32" s="141"/>
      <c r="NF32" s="141"/>
      <c r="NG32" s="141"/>
      <c r="NH32" s="141"/>
      <c r="NI32" s="141"/>
      <c r="NJ32" s="141"/>
      <c r="NK32" s="141"/>
      <c r="NL32" s="141"/>
      <c r="NM32" s="141"/>
      <c r="NN32" s="141"/>
      <c r="NO32" s="141"/>
      <c r="NP32" s="141"/>
      <c r="NQ32" s="141"/>
      <c r="NR32" s="141"/>
      <c r="NS32" s="141"/>
      <c r="NT32" s="141"/>
      <c r="NU32" s="141"/>
      <c r="NV32" s="141"/>
      <c r="NW32" s="141"/>
      <c r="NX32" s="141"/>
      <c r="NY32" s="141"/>
      <c r="NZ32" s="141"/>
      <c r="OA32" s="141"/>
      <c r="OB32" s="141"/>
      <c r="OC32" s="141"/>
      <c r="OD32" s="141"/>
      <c r="OE32" s="141"/>
      <c r="OF32" s="141"/>
      <c r="OG32" s="141"/>
      <c r="OH32" s="141"/>
      <c r="OI32" s="141"/>
      <c r="OJ32" s="141"/>
      <c r="OK32" s="141"/>
      <c r="OL32" s="141"/>
      <c r="OM32" s="141"/>
      <c r="ON32" s="141"/>
      <c r="OO32" s="141"/>
      <c r="OP32" s="141"/>
      <c r="OQ32" s="141"/>
      <c r="OR32" s="141"/>
      <c r="OS32" s="141"/>
      <c r="OT32" s="141"/>
      <c r="OU32" s="141"/>
      <c r="OV32" s="141"/>
      <c r="OW32" s="141"/>
      <c r="OX32" s="141"/>
      <c r="OY32" s="141"/>
      <c r="OZ32" s="141"/>
      <c r="PA32" s="141"/>
      <c r="PB32" s="141"/>
      <c r="PC32" s="141"/>
      <c r="PD32" s="141"/>
      <c r="PE32" s="141"/>
      <c r="PF32" s="141"/>
      <c r="PG32" s="141"/>
      <c r="PH32" s="141"/>
      <c r="PI32" s="141"/>
      <c r="PJ32" s="141"/>
      <c r="PK32" s="141"/>
      <c r="PL32" s="141"/>
      <c r="PM32" s="141"/>
      <c r="PN32" s="141"/>
      <c r="PO32" s="141"/>
      <c r="PP32" s="141"/>
      <c r="PQ32" s="141"/>
      <c r="PR32" s="141"/>
      <c r="PS32" s="141"/>
      <c r="PT32" s="141"/>
      <c r="PU32" s="141"/>
      <c r="PV32" s="141"/>
      <c r="PW32" s="141"/>
      <c r="PX32" s="141"/>
      <c r="PY32" s="141"/>
      <c r="PZ32" s="141"/>
      <c r="QA32" s="141"/>
      <c r="QB32" s="141"/>
      <c r="QC32" s="141"/>
      <c r="QD32" s="141"/>
      <c r="QE32" s="141"/>
      <c r="QF32" s="141"/>
      <c r="QG32" s="141"/>
      <c r="QH32" s="141"/>
      <c r="QI32" s="141"/>
      <c r="QJ32" s="141"/>
      <c r="QK32" s="141"/>
      <c r="QL32" s="141"/>
      <c r="QM32" s="141"/>
      <c r="QN32" s="141"/>
      <c r="QO32" s="141"/>
      <c r="QP32" s="141"/>
      <c r="QQ32" s="141"/>
      <c r="QR32" s="141"/>
      <c r="QS32" s="141"/>
      <c r="QT32" s="141"/>
      <c r="QU32" s="141"/>
      <c r="QV32" s="141"/>
      <c r="QW32" s="141"/>
      <c r="QX32" s="141"/>
      <c r="QY32" s="141"/>
      <c r="QZ32" s="141"/>
      <c r="RA32" s="141"/>
      <c r="RB32" s="141"/>
      <c r="RC32" s="141"/>
      <c r="RD32" s="141"/>
      <c r="RE32" s="141"/>
      <c r="RF32" s="141"/>
      <c r="RG32" s="141"/>
      <c r="RH32" s="141"/>
      <c r="RI32" s="141"/>
      <c r="RJ32" s="141"/>
      <c r="RK32" s="141"/>
      <c r="RL32" s="141"/>
      <c r="RM32" s="141"/>
      <c r="RN32" s="141"/>
      <c r="RO32" s="141"/>
      <c r="RP32" s="141"/>
      <c r="RQ32" s="141"/>
      <c r="RR32" s="141"/>
      <c r="RS32" s="141"/>
      <c r="RT32" s="141"/>
      <c r="RU32" s="141"/>
      <c r="RV32" s="141"/>
      <c r="RW32" s="141"/>
      <c r="RX32" s="141"/>
      <c r="RY32" s="141"/>
      <c r="RZ32" s="141"/>
      <c r="SA32" s="141"/>
      <c r="SB32" s="141"/>
      <c r="SC32" s="141"/>
      <c r="SD32" s="141"/>
      <c r="SE32" s="141"/>
      <c r="SF32" s="141"/>
      <c r="SG32" s="141"/>
      <c r="SH32" s="141"/>
      <c r="SI32" s="141"/>
      <c r="SJ32" s="141"/>
      <c r="SK32" s="141"/>
      <c r="SL32" s="141"/>
      <c r="SM32" s="141"/>
      <c r="SN32" s="141"/>
      <c r="SO32" s="141"/>
      <c r="SP32" s="141"/>
      <c r="SQ32" s="141"/>
      <c r="SR32" s="141"/>
      <c r="SS32" s="141"/>
      <c r="ST32" s="141"/>
      <c r="SU32" s="141"/>
      <c r="SV32" s="141"/>
      <c r="SW32" s="141"/>
      <c r="SX32" s="141"/>
      <c r="SY32" s="141"/>
      <c r="SZ32" s="141"/>
      <c r="TA32" s="141"/>
      <c r="TB32" s="141"/>
      <c r="TC32" s="141"/>
      <c r="TD32" s="141"/>
      <c r="TE32" s="141"/>
      <c r="TF32" s="141"/>
      <c r="TG32" s="141"/>
      <c r="TH32" s="141"/>
      <c r="TI32" s="141"/>
      <c r="TJ32" s="141"/>
      <c r="TK32" s="141"/>
      <c r="TL32" s="141"/>
      <c r="TM32" s="141"/>
      <c r="TN32" s="141"/>
      <c r="TO32" s="141"/>
      <c r="TP32" s="141"/>
      <c r="TQ32" s="141"/>
      <c r="TR32" s="141"/>
      <c r="TS32" s="141"/>
      <c r="TT32" s="141"/>
      <c r="TU32" s="141"/>
      <c r="TV32" s="141"/>
      <c r="TW32" s="141"/>
      <c r="TX32" s="141"/>
      <c r="TY32" s="141"/>
      <c r="TZ32" s="141"/>
      <c r="UA32" s="141"/>
      <c r="UB32" s="141"/>
      <c r="UC32" s="141"/>
      <c r="UD32" s="141"/>
      <c r="UE32" s="141"/>
      <c r="UF32" s="141"/>
      <c r="UG32" s="141"/>
      <c r="UH32" s="141"/>
      <c r="UI32" s="141"/>
      <c r="UJ32" s="141"/>
      <c r="UK32" s="141"/>
      <c r="UL32" s="141"/>
      <c r="UM32" s="141"/>
      <c r="UN32" s="141"/>
      <c r="UO32" s="141"/>
      <c r="UP32" s="141"/>
      <c r="UQ32" s="141"/>
      <c r="UR32" s="141"/>
      <c r="US32" s="141"/>
      <c r="UT32" s="141"/>
      <c r="UU32" s="141"/>
      <c r="UV32" s="141"/>
      <c r="UW32" s="141"/>
      <c r="UX32" s="141"/>
      <c r="UY32" s="141"/>
      <c r="UZ32" s="141"/>
      <c r="VA32" s="141"/>
      <c r="VB32" s="141"/>
      <c r="VC32" s="141"/>
      <c r="VD32" s="141"/>
      <c r="VE32" s="141"/>
      <c r="VF32" s="141"/>
      <c r="VG32" s="141"/>
      <c r="VH32" s="141"/>
      <c r="VI32" s="141"/>
      <c r="VJ32" s="141"/>
      <c r="VK32" s="141"/>
      <c r="VL32" s="141"/>
      <c r="VM32" s="141"/>
      <c r="VN32" s="141"/>
      <c r="VO32" s="141"/>
      <c r="VP32" s="141"/>
      <c r="VQ32" s="141"/>
      <c r="VR32" s="141"/>
      <c r="VS32" s="141"/>
      <c r="VT32" s="141"/>
      <c r="VU32" s="141"/>
      <c r="VV32" s="141"/>
      <c r="VW32" s="141"/>
      <c r="VX32" s="141"/>
      <c r="VY32" s="141"/>
      <c r="VZ32" s="141"/>
      <c r="WA32" s="141"/>
      <c r="WB32" s="141"/>
      <c r="WC32" s="141"/>
      <c r="WD32" s="141"/>
      <c r="WE32" s="141"/>
      <c r="WF32" s="141"/>
      <c r="WG32" s="141"/>
      <c r="WH32" s="141"/>
      <c r="WI32" s="141"/>
      <c r="WJ32" s="141"/>
      <c r="WK32" s="141"/>
      <c r="WL32" s="141"/>
      <c r="WM32" s="141"/>
      <c r="WN32" s="141"/>
      <c r="WO32" s="141"/>
      <c r="WP32" s="141"/>
      <c r="WQ32" s="141"/>
      <c r="WR32" s="141"/>
      <c r="WS32" s="141"/>
      <c r="WT32" s="141"/>
      <c r="WU32" s="141"/>
      <c r="WV32" s="141"/>
      <c r="WW32" s="141"/>
      <c r="WX32" s="141"/>
      <c r="WY32" s="141"/>
      <c r="WZ32" s="141"/>
      <c r="XA32" s="141"/>
      <c r="XB32" s="141"/>
      <c r="XC32" s="141"/>
      <c r="XD32" s="141"/>
      <c r="XE32" s="141"/>
      <c r="XF32" s="141"/>
      <c r="XG32" s="141"/>
      <c r="XH32" s="141"/>
      <c r="XI32" s="141"/>
      <c r="XJ32" s="141"/>
      <c r="XK32" s="141"/>
      <c r="XL32" s="141"/>
      <c r="XM32" s="141"/>
      <c r="XN32" s="141"/>
      <c r="XO32" s="141"/>
      <c r="XP32" s="141"/>
      <c r="XQ32" s="141"/>
      <c r="XR32" s="141"/>
      <c r="XS32" s="141"/>
      <c r="XT32" s="141"/>
      <c r="XU32" s="141"/>
      <c r="XV32" s="141"/>
      <c r="XW32" s="141"/>
      <c r="XX32" s="141"/>
      <c r="XY32" s="141"/>
      <c r="XZ32" s="141"/>
      <c r="YA32" s="141"/>
      <c r="YB32" s="141"/>
      <c r="YC32" s="141"/>
      <c r="YD32" s="141"/>
      <c r="YE32" s="141"/>
      <c r="YF32" s="141"/>
      <c r="YG32" s="141"/>
      <c r="YH32" s="141"/>
      <c r="YI32" s="141"/>
      <c r="YJ32" s="141"/>
      <c r="YK32" s="141"/>
      <c r="YL32" s="141"/>
      <c r="YM32" s="141"/>
      <c r="YN32" s="141"/>
      <c r="YO32" s="141"/>
      <c r="YP32" s="141"/>
      <c r="YQ32" s="141"/>
      <c r="YR32" s="141"/>
      <c r="YS32" s="141"/>
      <c r="YT32" s="141"/>
      <c r="YU32" s="141"/>
      <c r="YV32" s="141"/>
      <c r="YW32" s="141"/>
      <c r="YX32" s="141"/>
      <c r="YY32" s="141"/>
      <c r="YZ32" s="141"/>
      <c r="ZA32" s="141"/>
      <c r="ZB32" s="141"/>
      <c r="ZC32" s="141"/>
      <c r="ZD32" s="141"/>
      <c r="ZE32" s="141"/>
      <c r="ZF32" s="141"/>
      <c r="ZG32" s="141"/>
      <c r="ZH32" s="141"/>
      <c r="ZI32" s="141"/>
      <c r="ZJ32" s="141"/>
      <c r="ZK32" s="141"/>
      <c r="ZL32" s="141"/>
      <c r="ZM32" s="141"/>
      <c r="ZN32" s="141"/>
      <c r="ZO32" s="141"/>
      <c r="ZP32" s="141"/>
      <c r="ZQ32" s="141"/>
      <c r="ZR32" s="141"/>
      <c r="ZS32" s="141"/>
      <c r="ZT32" s="141"/>
      <c r="ZU32" s="141"/>
      <c r="ZV32" s="141"/>
      <c r="ZW32" s="141"/>
      <c r="ZX32" s="141"/>
      <c r="ZY32" s="141"/>
      <c r="ZZ32" s="141"/>
    </row>
    <row r="33" spans="1:11" outlineLevel="1" x14ac:dyDescent="0.2">
      <c r="A33" s="148" t="s">
        <v>693</v>
      </c>
      <c r="B33" s="149">
        <v>2.0720000000000001</v>
      </c>
    </row>
    <row r="34" spans="1:11" x14ac:dyDescent="0.2">
      <c r="A34" s="144"/>
    </row>
    <row r="35" spans="1:11" hidden="1" x14ac:dyDescent="0.2">
      <c r="A35" s="125" t="s">
        <v>694</v>
      </c>
    </row>
    <row r="36" spans="1:11" ht="12" outlineLevel="1" thickBot="1" x14ac:dyDescent="0.25">
      <c r="A36" s="150" t="s">
        <v>637</v>
      </c>
      <c r="B36" s="126" t="s">
        <v>695</v>
      </c>
    </row>
    <row r="37" spans="1:11" ht="12" outlineLevel="1" thickBot="1" x14ac:dyDescent="0.25">
      <c r="A37" s="143" t="s">
        <v>644</v>
      </c>
      <c r="B37" s="151">
        <v>1</v>
      </c>
      <c r="C37" s="152" t="s">
        <v>696</v>
      </c>
    </row>
    <row r="38" spans="1:11" ht="12" outlineLevel="1" thickBot="1" x14ac:dyDescent="0.25">
      <c r="A38" s="143" t="s">
        <v>646</v>
      </c>
      <c r="B38" s="151">
        <v>-0.97182317054094025</v>
      </c>
      <c r="C38" s="151">
        <v>1</v>
      </c>
      <c r="D38" s="152" t="s">
        <v>697</v>
      </c>
    </row>
    <row r="39" spans="1:11" outlineLevel="1" x14ac:dyDescent="0.2">
      <c r="A39" s="143" t="s">
        <v>649</v>
      </c>
      <c r="B39" s="151">
        <v>-0.38946513196402804</v>
      </c>
      <c r="C39" s="121">
        <v>0.23241672451543399</v>
      </c>
      <c r="D39" s="151">
        <v>1</v>
      </c>
    </row>
    <row r="40" spans="1:11" x14ac:dyDescent="0.2">
      <c r="A40" s="144"/>
    </row>
    <row r="41" spans="1:11" hidden="1" x14ac:dyDescent="0.2">
      <c r="A41" s="125" t="s">
        <v>698</v>
      </c>
    </row>
    <row r="42" spans="1:11" ht="12" hidden="1" outlineLevel="1" thickBot="1" x14ac:dyDescent="0.25">
      <c r="A42" s="128" t="s">
        <v>699</v>
      </c>
      <c r="B42" s="128" t="s">
        <v>700</v>
      </c>
      <c r="C42" s="128" t="s">
        <v>701</v>
      </c>
      <c r="D42" s="128" t="str">
        <f>IF($I$10&gt;99%,("Low"&amp;TEXT($I$10,"0.0%")&amp;"F"),("Lower"&amp;TEXT($I$10,"0%")&amp;"F"))</f>
        <v>Lower95%F</v>
      </c>
      <c r="E42" s="128" t="str">
        <f>IF($I$10&gt;99%,("Up"&amp;TEXT($I$10,"0.0%")&amp;"F"),("Upper"&amp;TEXT($I$10,"0%")&amp;"F"))</f>
        <v>Upper95%F</v>
      </c>
      <c r="F42" s="128" t="s">
        <v>702</v>
      </c>
      <c r="G42" s="128" t="str">
        <f>IF($I$10&gt;99%,("Low"&amp;TEXT($I$10,"0.0%")&amp;"M"),("Lower"&amp;TEXT($I$10,"0%")&amp;"M"))</f>
        <v>Lower95%M</v>
      </c>
      <c r="H42" s="128" t="str">
        <f>IF($I$10&gt;99%,("Up"&amp;TEXT($I$10,"0.0%")&amp;"M"),("Upper"&amp;TEXT($I$10,"0%")&amp;"M"))</f>
        <v>Upper95%M</v>
      </c>
      <c r="I42" s="136" t="s">
        <v>703</v>
      </c>
      <c r="J42" s="136" t="s">
        <v>704</v>
      </c>
    </row>
    <row r="43" spans="1:11" hidden="1" outlineLevel="1" x14ac:dyDescent="0.2">
      <c r="I43" s="153"/>
      <c r="J43" s="153"/>
      <c r="K43" s="153"/>
    </row>
    <row r="44" spans="1:11" hidden="1" outlineLevel="1" x14ac:dyDescent="0.2">
      <c r="I44" s="153"/>
      <c r="J44" s="153"/>
      <c r="K44" s="153"/>
    </row>
    <row r="45" spans="1:11" hidden="1" outlineLevel="1" x14ac:dyDescent="0.2">
      <c r="I45" s="153"/>
      <c r="J45" s="153"/>
      <c r="K45" s="153"/>
    </row>
    <row r="46" spans="1:11" hidden="1" outlineLevel="1" x14ac:dyDescent="0.2">
      <c r="A46" s="123" t="s">
        <v>705</v>
      </c>
      <c r="I46" s="153"/>
      <c r="J46" s="153"/>
      <c r="K46" s="153"/>
    </row>
    <row r="47" spans="1:11" hidden="1" outlineLevel="1" x14ac:dyDescent="0.2">
      <c r="I47" s="153"/>
      <c r="J47" s="153"/>
      <c r="K47" s="153"/>
    </row>
    <row r="48" spans="1:11" hidden="1" outlineLevel="1" x14ac:dyDescent="0.2"/>
    <row r="49" hidden="1" outlineLevel="1" x14ac:dyDescent="0.2"/>
    <row r="50" hidden="1" outlineLevel="1" x14ac:dyDescent="0.2"/>
    <row r="51" hidden="1" outlineLevel="1" x14ac:dyDescent="0.2"/>
    <row r="52" hidden="1" outlineLevel="1" x14ac:dyDescent="0.2"/>
    <row r="53" hidden="1" outlineLevel="1" x14ac:dyDescent="0.2"/>
    <row r="54" hidden="1" outlineLevel="1" x14ac:dyDescent="0.2"/>
    <row r="55" hidden="1" outlineLevel="1" x14ac:dyDescent="0.2"/>
    <row r="56" hidden="1" outlineLevel="1" x14ac:dyDescent="0.2"/>
    <row r="57" hidden="1" outlineLevel="1" x14ac:dyDescent="0.2"/>
    <row r="58" hidden="1" outlineLevel="1" x14ac:dyDescent="0.2"/>
    <row r="59" hidden="1" outlineLevel="1" x14ac:dyDescent="0.2"/>
    <row r="60" hidden="1" outlineLevel="1" x14ac:dyDescent="0.2"/>
    <row r="61" hidden="1" outlineLevel="1" x14ac:dyDescent="0.2"/>
    <row r="62" hidden="1" outlineLevel="1" x14ac:dyDescent="0.2"/>
    <row r="63" hidden="1" outlineLevel="1" x14ac:dyDescent="0.2"/>
    <row r="64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collapsed="1" x14ac:dyDescent="0.2">
      <c r="A68" s="145"/>
    </row>
    <row r="69" spans="1:3" hidden="1" x14ac:dyDescent="0.2">
      <c r="A69" s="125" t="s">
        <v>667</v>
      </c>
    </row>
    <row r="70" spans="1:3" outlineLevel="1" x14ac:dyDescent="0.2"/>
    <row r="71" spans="1:3" outlineLevel="1" x14ac:dyDescent="0.2"/>
    <row r="72" spans="1:3" outlineLevel="1" x14ac:dyDescent="0.2">
      <c r="C72" s="141" t="b">
        <v>1</v>
      </c>
    </row>
    <row r="73" spans="1:3" outlineLevel="1" x14ac:dyDescent="0.2"/>
    <row r="74" spans="1:3" outlineLevel="1" x14ac:dyDescent="0.2"/>
    <row r="75" spans="1:3" outlineLevel="1" x14ac:dyDescent="0.2"/>
    <row r="76" spans="1:3" outlineLevel="1" x14ac:dyDescent="0.2"/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x14ac:dyDescent="0.2">
      <c r="A90" s="145"/>
    </row>
    <row r="91" spans="1:1" hidden="1" x14ac:dyDescent="0.2">
      <c r="A91" s="125" t="s">
        <v>706</v>
      </c>
    </row>
    <row r="92" spans="1:1" outlineLevel="1" x14ac:dyDescent="0.2"/>
    <row r="93" spans="1:1" outlineLevel="1" x14ac:dyDescent="0.2"/>
    <row r="94" spans="1:1" outlineLevel="1" x14ac:dyDescent="0.2"/>
    <row r="95" spans="1:1" outlineLevel="1" x14ac:dyDescent="0.2"/>
    <row r="96" spans="1:1" outlineLevel="1" x14ac:dyDescent="0.2"/>
    <row r="97" spans="1:1" outlineLevel="1" x14ac:dyDescent="0.2"/>
    <row r="98" spans="1:1" outlineLevel="1" x14ac:dyDescent="0.2"/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x14ac:dyDescent="0.2">
      <c r="A112" s="145"/>
    </row>
    <row r="113" spans="1:1" hidden="1" x14ac:dyDescent="0.2">
      <c r="A113" s="125" t="s">
        <v>707</v>
      </c>
    </row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x14ac:dyDescent="0.2">
      <c r="A134" s="145"/>
    </row>
    <row r="135" spans="1:1" hidden="1" x14ac:dyDescent="0.2">
      <c r="A135" s="125" t="s">
        <v>708</v>
      </c>
    </row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x14ac:dyDescent="0.2">
      <c r="A156" s="145"/>
    </row>
    <row r="157" spans="1:1" hidden="1" x14ac:dyDescent="0.2">
      <c r="A157" s="125" t="s">
        <v>709</v>
      </c>
    </row>
    <row r="158" spans="1:1" outlineLevel="1" x14ac:dyDescent="0.2"/>
    <row r="159" spans="1:1" outlineLevel="1" x14ac:dyDescent="0.2"/>
    <row r="160" spans="1:1" outlineLevel="1" x14ac:dyDescent="0.2"/>
    <row r="161" outlineLevel="1" x14ac:dyDescent="0.2"/>
    <row r="162" outlineLevel="1" x14ac:dyDescent="0.2"/>
    <row r="163" outlineLevel="1" x14ac:dyDescent="0.2"/>
    <row r="164" outlineLevel="1" x14ac:dyDescent="0.2"/>
    <row r="165" outlineLevel="1" x14ac:dyDescent="0.2"/>
    <row r="166" outlineLevel="1" x14ac:dyDescent="0.2"/>
    <row r="167" outlineLevel="1" x14ac:dyDescent="0.2"/>
    <row r="168" outlineLevel="1" x14ac:dyDescent="0.2"/>
    <row r="169" outlineLevel="1" x14ac:dyDescent="0.2"/>
    <row r="170" outlineLevel="1" x14ac:dyDescent="0.2"/>
    <row r="171" outlineLevel="1" x14ac:dyDescent="0.2"/>
    <row r="172" outlineLevel="1" x14ac:dyDescent="0.2"/>
    <row r="173" outlineLevel="1" x14ac:dyDescent="0.2"/>
    <row r="174" outlineLevel="1" x14ac:dyDescent="0.2"/>
    <row r="175" outlineLevel="1" x14ac:dyDescent="0.2"/>
    <row r="176" outlineLevel="1" x14ac:dyDescent="0.2"/>
    <row r="177" spans="1:1" outlineLevel="1" x14ac:dyDescent="0.2"/>
    <row r="178" spans="1:1" x14ac:dyDescent="0.2">
      <c r="A178" s="145"/>
    </row>
    <row r="179" spans="1:1" hidden="1" x14ac:dyDescent="0.2">
      <c r="A179" s="125" t="s">
        <v>710</v>
      </c>
    </row>
    <row r="180" spans="1:1" hidden="1" outlineLevel="1" x14ac:dyDescent="0.2"/>
    <row r="181" spans="1:1" hidden="1" outlineLevel="1" x14ac:dyDescent="0.2">
      <c r="A181" s="154" t="s">
        <v>711</v>
      </c>
    </row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>
      <c r="A203" s="154" t="s">
        <v>712</v>
      </c>
    </row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/>
    <row r="208" spans="1:1" hidden="1" outlineLevel="1" x14ac:dyDescent="0.2"/>
    <row r="209" hidden="1" outlineLevel="1" x14ac:dyDescent="0.2"/>
    <row r="210" hidden="1" outlineLevel="1" x14ac:dyDescent="0.2"/>
    <row r="211" hidden="1" outlineLevel="1" x14ac:dyDescent="0.2"/>
    <row r="212" hidden="1" outlineLevel="1" x14ac:dyDescent="0.2"/>
    <row r="213" hidden="1" outlineLevel="1" x14ac:dyDescent="0.2"/>
    <row r="214" hidden="1" outlineLevel="1" x14ac:dyDescent="0.2"/>
    <row r="215" hidden="1" outlineLevel="1" x14ac:dyDescent="0.2"/>
    <row r="216" hidden="1" outlineLevel="1" x14ac:dyDescent="0.2"/>
    <row r="217" hidden="1" outlineLevel="1" x14ac:dyDescent="0.2"/>
    <row r="218" hidden="1" outlineLevel="1" x14ac:dyDescent="0.2"/>
    <row r="219" hidden="1" outlineLevel="1" x14ac:dyDescent="0.2"/>
    <row r="220" hidden="1" outlineLevel="1" x14ac:dyDescent="0.2"/>
    <row r="221" hidden="1" outlineLevel="1" x14ac:dyDescent="0.2"/>
    <row r="222" hidden="1" outlineLevel="1" x14ac:dyDescent="0.2"/>
    <row r="223" hidden="1" outlineLevel="1" x14ac:dyDescent="0.2"/>
    <row r="224" hidden="1" outlineLevel="1" x14ac:dyDescent="0.2"/>
    <row r="225" spans="1:8" collapsed="1" x14ac:dyDescent="0.2">
      <c r="A225" s="145"/>
    </row>
    <row r="226" spans="1:8" hidden="1" x14ac:dyDescent="0.2">
      <c r="A226" s="125" t="s">
        <v>713</v>
      </c>
    </row>
    <row r="227" spans="1:8" ht="12" hidden="1" outlineLevel="1" thickBot="1" x14ac:dyDescent="0.25">
      <c r="A227" s="136" t="s">
        <v>714</v>
      </c>
      <c r="B227" s="136" t="s">
        <v>715</v>
      </c>
      <c r="C227" s="136" t="s">
        <v>716</v>
      </c>
      <c r="D227" s="136" t="s">
        <v>524</v>
      </c>
      <c r="E227" s="136" t="s">
        <v>717</v>
      </c>
      <c r="F227" s="136" t="s">
        <v>718</v>
      </c>
      <c r="G227" s="136" t="s">
        <v>719</v>
      </c>
      <c r="H227" s="136" t="s">
        <v>720</v>
      </c>
    </row>
    <row r="228" spans="1:8" hidden="1" outlineLevel="1" x14ac:dyDescent="0.2">
      <c r="A228" s="130">
        <v>1</v>
      </c>
      <c r="B228" s="129">
        <v>7.8129506260335466</v>
      </c>
      <c r="C228" s="129">
        <v>5.9807072308638975</v>
      </c>
      <c r="D228" s="129">
        <f t="shared" ref="D228:D259" si="4">B228 - C228</f>
        <v>1.8322433951696491</v>
      </c>
      <c r="E228" s="121">
        <f t="shared" ref="E228:E259" si="5">D228 /2.65548230740821</f>
        <v>0.68998516392223519</v>
      </c>
      <c r="F228" s="121">
        <f t="shared" ref="F228:F259" si="6">ABS(E228)</f>
        <v>0.68998516392223519</v>
      </c>
      <c r="G228" s="121">
        <v>1.5569604524699462E-2</v>
      </c>
      <c r="H228" s="121">
        <f>(F228^2/3)*(G228/(1-G228)^2)</f>
        <v>2.5495633219873325E-3</v>
      </c>
    </row>
    <row r="229" spans="1:8" hidden="1" outlineLevel="1" x14ac:dyDescent="0.2">
      <c r="A229" s="130">
        <v>2</v>
      </c>
      <c r="B229" s="129">
        <v>3.3714653832491841</v>
      </c>
      <c r="C229" s="129">
        <v>5.5808442198241153</v>
      </c>
      <c r="D229" s="129">
        <f t="shared" si="4"/>
        <v>-2.2093788365749312</v>
      </c>
      <c r="E229" s="121">
        <f t="shared" si="5"/>
        <v>-0.83200661153390154</v>
      </c>
      <c r="F229" s="121">
        <f t="shared" si="6"/>
        <v>0.83200661153390154</v>
      </c>
      <c r="G229" s="121">
        <v>7.8318796743580849E-3</v>
      </c>
      <c r="H229" s="121">
        <f t="shared" ref="H229:H292" si="7">(F229^2/3)*(G229/(1-G229)^2)</f>
        <v>1.835810162784314E-3</v>
      </c>
    </row>
    <row r="230" spans="1:8" hidden="1" outlineLevel="1" x14ac:dyDescent="0.2">
      <c r="A230" s="130">
        <v>3</v>
      </c>
      <c r="B230" s="129">
        <v>12.266786806509231</v>
      </c>
      <c r="C230" s="129">
        <v>7.1163958461720824</v>
      </c>
      <c r="D230" s="129">
        <f t="shared" si="4"/>
        <v>5.1503909603371483</v>
      </c>
      <c r="E230" s="121">
        <f t="shared" si="5"/>
        <v>1.939531265551532</v>
      </c>
      <c r="F230" s="121">
        <f t="shared" si="6"/>
        <v>1.939531265551532</v>
      </c>
      <c r="G230" s="121">
        <v>1.6824908648208931E-2</v>
      </c>
      <c r="H230" s="121">
        <f t="shared" si="7"/>
        <v>2.1825454457937449E-2</v>
      </c>
    </row>
    <row r="231" spans="1:8" hidden="1" outlineLevel="1" x14ac:dyDescent="0.2">
      <c r="A231" s="130">
        <v>4</v>
      </c>
      <c r="B231" s="129">
        <v>1.6798325991189427</v>
      </c>
      <c r="C231" s="129">
        <v>6.1659974476436172</v>
      </c>
      <c r="D231" s="129">
        <f t="shared" si="4"/>
        <v>-4.486164848524675</v>
      </c>
      <c r="E231" s="121">
        <f t="shared" si="5"/>
        <v>-1.6893973784006258</v>
      </c>
      <c r="F231" s="121">
        <f t="shared" si="6"/>
        <v>1.6893973784006258</v>
      </c>
      <c r="G231" s="121">
        <v>1.4816366155398893E-2</v>
      </c>
      <c r="H231" s="121">
        <f t="shared" si="7"/>
        <v>1.4522778113849902E-2</v>
      </c>
    </row>
    <row r="232" spans="1:8" hidden="1" outlineLevel="1" x14ac:dyDescent="0.2">
      <c r="A232" s="130">
        <v>5</v>
      </c>
      <c r="B232" s="129">
        <v>4.2078890622349192</v>
      </c>
      <c r="C232" s="129">
        <v>7.1127838408541706</v>
      </c>
      <c r="D232" s="129">
        <f t="shared" si="4"/>
        <v>-2.9048947786192514</v>
      </c>
      <c r="E232" s="121">
        <f t="shared" si="5"/>
        <v>-1.0939236049568981</v>
      </c>
      <c r="F232" s="121">
        <f t="shared" si="6"/>
        <v>1.0939236049568981</v>
      </c>
      <c r="G232" s="121">
        <v>1.7868508010177753E-2</v>
      </c>
      <c r="H232" s="121">
        <f t="shared" si="7"/>
        <v>7.389273648340325E-3</v>
      </c>
    </row>
    <row r="233" spans="1:8" hidden="1" outlineLevel="1" x14ac:dyDescent="0.2">
      <c r="A233" s="130">
        <v>6</v>
      </c>
      <c r="B233" s="129">
        <v>5.8022321144674081</v>
      </c>
      <c r="C233" s="129">
        <v>6.1446665236706224</v>
      </c>
      <c r="D233" s="129">
        <f t="shared" si="4"/>
        <v>-0.34243440920321433</v>
      </c>
      <c r="E233" s="121">
        <f t="shared" si="5"/>
        <v>-0.12895375286361269</v>
      </c>
      <c r="F233" s="121">
        <f t="shared" si="6"/>
        <v>0.12895375286361269</v>
      </c>
      <c r="G233" s="121">
        <v>2.2930839529012967E-2</v>
      </c>
      <c r="H233" s="121">
        <f t="shared" si="7"/>
        <v>1.331423016164018E-4</v>
      </c>
    </row>
    <row r="234" spans="1:8" hidden="1" outlineLevel="1" x14ac:dyDescent="0.2">
      <c r="A234" s="130">
        <v>7</v>
      </c>
      <c r="B234" s="129">
        <v>8.1596586177651069</v>
      </c>
      <c r="C234" s="129">
        <v>6.2720831628880429</v>
      </c>
      <c r="D234" s="129">
        <f t="shared" si="4"/>
        <v>1.887575454877064</v>
      </c>
      <c r="E234" s="121">
        <f t="shared" si="5"/>
        <v>0.71082207914213724</v>
      </c>
      <c r="F234" s="121">
        <f t="shared" si="6"/>
        <v>0.71082207914213724</v>
      </c>
      <c r="G234" s="121">
        <v>8.3084735148334418E-3</v>
      </c>
      <c r="H234" s="121">
        <f t="shared" si="7"/>
        <v>1.4228810600694134E-3</v>
      </c>
    </row>
    <row r="235" spans="1:8" hidden="1" outlineLevel="1" x14ac:dyDescent="0.2">
      <c r="A235" s="130">
        <v>8</v>
      </c>
      <c r="B235" s="129">
        <v>6.4523526539411495</v>
      </c>
      <c r="C235" s="129">
        <v>6.3167413614079386</v>
      </c>
      <c r="D235" s="129">
        <f t="shared" si="4"/>
        <v>0.13561129253321091</v>
      </c>
      <c r="E235" s="121">
        <f t="shared" si="5"/>
        <v>5.1068422544140214E-2</v>
      </c>
      <c r="F235" s="121">
        <f t="shared" si="6"/>
        <v>5.1068422544140214E-2</v>
      </c>
      <c r="G235" s="121">
        <v>1.0143246312623784E-2</v>
      </c>
      <c r="H235" s="121">
        <f t="shared" si="7"/>
        <v>8.9994486264075361E-6</v>
      </c>
    </row>
    <row r="236" spans="1:8" hidden="1" outlineLevel="1" x14ac:dyDescent="0.2">
      <c r="A236" s="130">
        <v>9</v>
      </c>
      <c r="B236" s="129">
        <v>12.764006066393305</v>
      </c>
      <c r="C236" s="129">
        <v>9.4018153948382768</v>
      </c>
      <c r="D236" s="129">
        <f t="shared" si="4"/>
        <v>3.3621906715550285</v>
      </c>
      <c r="E236" s="121">
        <f t="shared" si="5"/>
        <v>1.2661318293009363</v>
      </c>
      <c r="F236" s="121">
        <f t="shared" si="6"/>
        <v>1.2661318293009363</v>
      </c>
      <c r="G236" s="121">
        <v>7.3065535569262985E-2</v>
      </c>
      <c r="H236" s="121">
        <f t="shared" si="7"/>
        <v>4.5441338011515252E-2</v>
      </c>
    </row>
    <row r="237" spans="1:8" hidden="1" outlineLevel="1" x14ac:dyDescent="0.2">
      <c r="A237" s="130">
        <v>10</v>
      </c>
      <c r="B237" s="129">
        <v>10.146867839840409</v>
      </c>
      <c r="C237" s="129">
        <v>7.0907219822255989</v>
      </c>
      <c r="D237" s="129">
        <f t="shared" si="4"/>
        <v>3.0561458576148102</v>
      </c>
      <c r="E237" s="121">
        <f t="shared" si="5"/>
        <v>1.15088164929167</v>
      </c>
      <c r="F237" s="121">
        <f t="shared" si="6"/>
        <v>1.15088164929167</v>
      </c>
      <c r="G237" s="121">
        <v>2.1984350878444858E-2</v>
      </c>
      <c r="H237" s="121">
        <f t="shared" si="7"/>
        <v>1.0147571381931432E-2</v>
      </c>
    </row>
    <row r="238" spans="1:8" hidden="1" outlineLevel="1" x14ac:dyDescent="0.2">
      <c r="A238" s="130">
        <v>11</v>
      </c>
      <c r="B238" s="129">
        <v>7.0694147705516315</v>
      </c>
      <c r="C238" s="129">
        <v>6.0575661433828536</v>
      </c>
      <c r="D238" s="129">
        <f t="shared" si="4"/>
        <v>1.0118486271687779</v>
      </c>
      <c r="E238" s="121">
        <f t="shared" si="5"/>
        <v>0.38104137404566518</v>
      </c>
      <c r="F238" s="121">
        <f t="shared" si="6"/>
        <v>0.38104137404566518</v>
      </c>
      <c r="G238" s="121">
        <v>2.1384905544389807E-2</v>
      </c>
      <c r="H238" s="121">
        <f t="shared" si="7"/>
        <v>1.080703431513222E-3</v>
      </c>
    </row>
    <row r="239" spans="1:8" hidden="1" outlineLevel="1" x14ac:dyDescent="0.2">
      <c r="A239" s="130">
        <v>12</v>
      </c>
      <c r="B239" s="129">
        <v>1.0114658536585366</v>
      </c>
      <c r="C239" s="129">
        <v>3.6985035979371066</v>
      </c>
      <c r="D239" s="129">
        <f t="shared" si="4"/>
        <v>-2.68703774427857</v>
      </c>
      <c r="E239" s="121">
        <f t="shared" si="5"/>
        <v>-1.0118831282672558</v>
      </c>
      <c r="F239" s="121">
        <f t="shared" si="6"/>
        <v>1.0118831282672558</v>
      </c>
      <c r="G239" s="121">
        <v>3.2277669895818629E-2</v>
      </c>
      <c r="H239" s="121">
        <f t="shared" si="7"/>
        <v>1.1763596122013159E-2</v>
      </c>
    </row>
    <row r="240" spans="1:8" hidden="1" outlineLevel="1" x14ac:dyDescent="0.2">
      <c r="A240" s="130">
        <v>13</v>
      </c>
      <c r="B240" s="129">
        <v>3.6584260968073057</v>
      </c>
      <c r="C240" s="129">
        <v>5.9371336872541729</v>
      </c>
      <c r="D240" s="129">
        <f t="shared" si="4"/>
        <v>-2.2787075904468672</v>
      </c>
      <c r="E240" s="121">
        <f t="shared" si="5"/>
        <v>-0.85811439379195842</v>
      </c>
      <c r="F240" s="121">
        <f t="shared" si="6"/>
        <v>0.85811439379195842</v>
      </c>
      <c r="G240" s="121">
        <v>7.3973616743686892E-3</v>
      </c>
      <c r="H240" s="121">
        <f t="shared" si="7"/>
        <v>1.8428717867650399E-3</v>
      </c>
    </row>
    <row r="241" spans="1:8" hidden="1" outlineLevel="1" x14ac:dyDescent="0.2">
      <c r="A241" s="130">
        <v>14</v>
      </c>
      <c r="B241" s="129">
        <v>11.859411942343245</v>
      </c>
      <c r="C241" s="129">
        <v>7.0383582249074497</v>
      </c>
      <c r="D241" s="129">
        <f t="shared" si="4"/>
        <v>4.8210537174357952</v>
      </c>
      <c r="E241" s="121">
        <f t="shared" si="5"/>
        <v>1.8155096360409251</v>
      </c>
      <c r="F241" s="121">
        <f t="shared" si="6"/>
        <v>1.8155096360409251</v>
      </c>
      <c r="G241" s="121">
        <v>1.5044815356101509E-2</v>
      </c>
      <c r="H241" s="121">
        <f t="shared" si="7"/>
        <v>1.7038438176975951E-2</v>
      </c>
    </row>
    <row r="242" spans="1:8" hidden="1" outlineLevel="1" x14ac:dyDescent="0.2">
      <c r="A242" s="130">
        <v>15</v>
      </c>
      <c r="B242" s="129">
        <v>6.3740109429466525</v>
      </c>
      <c r="C242" s="129">
        <v>7.3212037965006758</v>
      </c>
      <c r="D242" s="129">
        <f t="shared" si="4"/>
        <v>-0.94719285355402327</v>
      </c>
      <c r="E242" s="121">
        <f t="shared" si="5"/>
        <v>-0.3566933400051524</v>
      </c>
      <c r="F242" s="121">
        <f t="shared" si="6"/>
        <v>0.3566933400051524</v>
      </c>
      <c r="G242" s="121">
        <v>1.8212258113881226E-2</v>
      </c>
      <c r="H242" s="121">
        <f t="shared" si="7"/>
        <v>8.0130403964130909E-4</v>
      </c>
    </row>
    <row r="243" spans="1:8" hidden="1" outlineLevel="1" x14ac:dyDescent="0.2">
      <c r="A243" s="130">
        <v>16</v>
      </c>
      <c r="B243" s="129">
        <v>6.1000758770737011</v>
      </c>
      <c r="C243" s="129">
        <v>6.193342454890125</v>
      </c>
      <c r="D243" s="129">
        <f t="shared" si="4"/>
        <v>-9.326657781642389E-2</v>
      </c>
      <c r="E243" s="121">
        <f t="shared" si="5"/>
        <v>-3.5122274231024132E-2</v>
      </c>
      <c r="F243" s="121">
        <f t="shared" si="6"/>
        <v>3.5122274231024132E-2</v>
      </c>
      <c r="G243" s="121">
        <v>2.2976718266391874E-2</v>
      </c>
      <c r="H243" s="121">
        <f t="shared" si="7"/>
        <v>9.897424051714089E-6</v>
      </c>
    </row>
    <row r="244" spans="1:8" hidden="1" outlineLevel="1" x14ac:dyDescent="0.2">
      <c r="A244" s="130">
        <v>17</v>
      </c>
      <c r="B244" s="129">
        <v>3.9222766122766122</v>
      </c>
      <c r="C244" s="129">
        <v>5.2124897665449641</v>
      </c>
      <c r="D244" s="129">
        <f t="shared" si="4"/>
        <v>-1.2902131542683519</v>
      </c>
      <c r="E244" s="121">
        <f t="shared" si="5"/>
        <v>-0.48586772755703989</v>
      </c>
      <c r="F244" s="121">
        <f t="shared" si="6"/>
        <v>0.48586772755703989</v>
      </c>
      <c r="G244" s="121">
        <v>1.282025730667307E-2</v>
      </c>
      <c r="H244" s="121">
        <f t="shared" si="7"/>
        <v>1.0351877487884888E-3</v>
      </c>
    </row>
    <row r="245" spans="1:8" hidden="1" outlineLevel="1" x14ac:dyDescent="0.2">
      <c r="A245" s="130">
        <v>18</v>
      </c>
      <c r="B245" s="129">
        <v>10.068368363264293</v>
      </c>
      <c r="C245" s="129">
        <v>8.7204755016967717</v>
      </c>
      <c r="D245" s="129">
        <f t="shared" si="4"/>
        <v>1.3478928615675212</v>
      </c>
      <c r="E245" s="121">
        <f t="shared" si="5"/>
        <v>0.5075887185567749</v>
      </c>
      <c r="F245" s="121">
        <f t="shared" si="6"/>
        <v>0.5075887185567749</v>
      </c>
      <c r="G245" s="121">
        <v>4.9497905154462507E-2</v>
      </c>
      <c r="H245" s="121">
        <f t="shared" si="7"/>
        <v>4.7052567879533394E-3</v>
      </c>
    </row>
    <row r="246" spans="1:8" hidden="1" outlineLevel="1" x14ac:dyDescent="0.2">
      <c r="A246" s="130">
        <v>19</v>
      </c>
      <c r="B246" s="129">
        <v>3.7473726905173033</v>
      </c>
      <c r="C246" s="129">
        <v>4.8500128188854159</v>
      </c>
      <c r="D246" s="129">
        <f t="shared" si="4"/>
        <v>-1.1026401283681126</v>
      </c>
      <c r="E246" s="121">
        <f t="shared" si="5"/>
        <v>-0.41523158534778781</v>
      </c>
      <c r="F246" s="121">
        <f t="shared" si="6"/>
        <v>0.41523158534778781</v>
      </c>
      <c r="G246" s="121">
        <v>1.2665120996479585E-2</v>
      </c>
      <c r="H246" s="121">
        <f t="shared" si="7"/>
        <v>7.4668923946725975E-4</v>
      </c>
    </row>
    <row r="247" spans="1:8" hidden="1" outlineLevel="1" x14ac:dyDescent="0.2">
      <c r="A247" s="130">
        <v>20</v>
      </c>
      <c r="B247" s="129">
        <v>5.8731444420696759</v>
      </c>
      <c r="C247" s="129">
        <v>4.7388220035002337</v>
      </c>
      <c r="D247" s="129">
        <f t="shared" si="4"/>
        <v>1.1343224385694421</v>
      </c>
      <c r="E247" s="121">
        <f t="shared" si="5"/>
        <v>0.42716249150104774</v>
      </c>
      <c r="F247" s="121">
        <f t="shared" si="6"/>
        <v>0.42716249150104774</v>
      </c>
      <c r="G247" s="121">
        <v>1.5583803725174185E-2</v>
      </c>
      <c r="H247" s="121">
        <f t="shared" si="7"/>
        <v>9.7809476869743501E-4</v>
      </c>
    </row>
    <row r="248" spans="1:8" hidden="1" outlineLevel="1" x14ac:dyDescent="0.2">
      <c r="A248" s="130">
        <v>21</v>
      </c>
      <c r="B248" s="129">
        <v>5.3155876836511409</v>
      </c>
      <c r="C248" s="129">
        <v>5.5126452699886954</v>
      </c>
      <c r="D248" s="129">
        <f t="shared" si="4"/>
        <v>-0.19705758633755455</v>
      </c>
      <c r="E248" s="121">
        <f t="shared" si="5"/>
        <v>-7.4207832523608741E-2</v>
      </c>
      <c r="F248" s="121">
        <f t="shared" si="6"/>
        <v>7.4207832523608741E-2</v>
      </c>
      <c r="G248" s="121">
        <v>8.392124385208477E-3</v>
      </c>
      <c r="H248" s="121">
        <f t="shared" si="7"/>
        <v>1.5666436268953549E-5</v>
      </c>
    </row>
    <row r="249" spans="1:8" hidden="1" outlineLevel="1" x14ac:dyDescent="0.2">
      <c r="A249" s="130">
        <v>22</v>
      </c>
      <c r="B249" s="129">
        <v>4.0920802692105829</v>
      </c>
      <c r="C249" s="129">
        <v>5.4797704918875496</v>
      </c>
      <c r="D249" s="129">
        <f t="shared" si="4"/>
        <v>-1.3876902226769667</v>
      </c>
      <c r="E249" s="121">
        <f t="shared" si="5"/>
        <v>-0.52257558591357101</v>
      </c>
      <c r="F249" s="121">
        <f t="shared" si="6"/>
        <v>0.52257558591357101</v>
      </c>
      <c r="G249" s="121">
        <v>1.1506885629097225E-2</v>
      </c>
      <c r="H249" s="121">
        <f t="shared" si="7"/>
        <v>1.0719819609115134E-3</v>
      </c>
    </row>
    <row r="250" spans="1:8" hidden="1" outlineLevel="1" x14ac:dyDescent="0.2">
      <c r="A250" s="130">
        <v>23</v>
      </c>
      <c r="B250" s="129">
        <v>2.0835744808456407</v>
      </c>
      <c r="C250" s="129">
        <v>6.7203414360309743</v>
      </c>
      <c r="D250" s="129">
        <f t="shared" si="4"/>
        <v>-4.6367669551853332</v>
      </c>
      <c r="E250" s="121">
        <f t="shared" si="5"/>
        <v>-1.7461110331067828</v>
      </c>
      <c r="F250" s="121">
        <f t="shared" si="6"/>
        <v>1.7461110331067828</v>
      </c>
      <c r="G250" s="121">
        <v>1.7484966052017221E-2</v>
      </c>
      <c r="H250" s="121">
        <f t="shared" si="7"/>
        <v>1.8408094825351873E-2</v>
      </c>
    </row>
    <row r="251" spans="1:8" hidden="1" outlineLevel="1" x14ac:dyDescent="0.2">
      <c r="A251" s="130">
        <v>24</v>
      </c>
      <c r="B251" s="129">
        <v>6.1564705986961723</v>
      </c>
      <c r="C251" s="129">
        <v>7.0775653041683988</v>
      </c>
      <c r="D251" s="129">
        <f t="shared" si="4"/>
        <v>-0.92109470547222649</v>
      </c>
      <c r="E251" s="121">
        <f t="shared" si="5"/>
        <v>-0.34686531441108659</v>
      </c>
      <c r="F251" s="121">
        <f t="shared" si="6"/>
        <v>0.34686531441108659</v>
      </c>
      <c r="G251" s="121">
        <v>1.6595077353046932E-2</v>
      </c>
      <c r="H251" s="121">
        <f t="shared" si="7"/>
        <v>6.8820055421276415E-4</v>
      </c>
    </row>
    <row r="252" spans="1:8" hidden="1" outlineLevel="1" x14ac:dyDescent="0.2">
      <c r="A252" s="130">
        <v>25</v>
      </c>
      <c r="B252" s="129">
        <v>2.9137461510471292</v>
      </c>
      <c r="C252" s="129">
        <v>5.2487672074309835</v>
      </c>
      <c r="D252" s="129">
        <f t="shared" si="4"/>
        <v>-2.3350210563838543</v>
      </c>
      <c r="E252" s="121">
        <f t="shared" si="5"/>
        <v>-0.87932088640532846</v>
      </c>
      <c r="F252" s="121">
        <f t="shared" si="6"/>
        <v>0.87932088640532846</v>
      </c>
      <c r="G252" s="121">
        <v>9.4515915887883242E-3</v>
      </c>
      <c r="H252" s="121">
        <f t="shared" si="7"/>
        <v>2.4827161051190695E-3</v>
      </c>
    </row>
    <row r="253" spans="1:8" hidden="1" outlineLevel="1" x14ac:dyDescent="0.2">
      <c r="A253" s="130">
        <v>26</v>
      </c>
      <c r="B253" s="129">
        <v>1.9161039192701697</v>
      </c>
      <c r="C253" s="129">
        <v>4.7125413324462961</v>
      </c>
      <c r="D253" s="129">
        <f t="shared" si="4"/>
        <v>-2.7964374131761263</v>
      </c>
      <c r="E253" s="121">
        <f t="shared" si="5"/>
        <v>-1.0530807926585248</v>
      </c>
      <c r="F253" s="121">
        <f t="shared" si="6"/>
        <v>1.0530807926585248</v>
      </c>
      <c r="G253" s="121">
        <v>2.0804433037481126E-2</v>
      </c>
      <c r="H253" s="121">
        <f t="shared" si="7"/>
        <v>8.0208267593661602E-3</v>
      </c>
    </row>
    <row r="254" spans="1:8" hidden="1" outlineLevel="1" x14ac:dyDescent="0.2">
      <c r="A254" s="130">
        <v>27</v>
      </c>
      <c r="B254" s="129">
        <v>4.7929064546174907</v>
      </c>
      <c r="C254" s="129">
        <v>5.4708054740098735</v>
      </c>
      <c r="D254" s="129">
        <f t="shared" si="4"/>
        <v>-0.67789901939238284</v>
      </c>
      <c r="E254" s="121">
        <f t="shared" si="5"/>
        <v>-0.25528282282325665</v>
      </c>
      <c r="F254" s="121">
        <f t="shared" si="6"/>
        <v>0.25528282282325665</v>
      </c>
      <c r="G254" s="121">
        <v>8.9845955720742662E-3</v>
      </c>
      <c r="H254" s="121">
        <f t="shared" si="7"/>
        <v>1.9872827121415146E-4</v>
      </c>
    </row>
    <row r="255" spans="1:8" hidden="1" outlineLevel="1" x14ac:dyDescent="0.2">
      <c r="A255" s="130">
        <v>28</v>
      </c>
      <c r="B255" s="129">
        <v>1.2459494213459066</v>
      </c>
      <c r="C255" s="129">
        <v>5.2187616112723259</v>
      </c>
      <c r="D255" s="129">
        <f t="shared" si="4"/>
        <v>-3.9728121899264193</v>
      </c>
      <c r="E255" s="121">
        <f t="shared" si="5"/>
        <v>-1.4960793294849486</v>
      </c>
      <c r="F255" s="121">
        <f t="shared" si="6"/>
        <v>1.4960793294849486</v>
      </c>
      <c r="G255" s="121">
        <v>1.5337409364563778E-2</v>
      </c>
      <c r="H255" s="121">
        <f t="shared" si="7"/>
        <v>1.1802258504535472E-2</v>
      </c>
    </row>
    <row r="256" spans="1:8" hidden="1" outlineLevel="1" x14ac:dyDescent="0.2">
      <c r="A256" s="130">
        <v>29</v>
      </c>
      <c r="B256" s="129">
        <v>4.5647688752546358</v>
      </c>
      <c r="C256" s="129">
        <v>5.4818880024122549</v>
      </c>
      <c r="D256" s="129">
        <f t="shared" si="4"/>
        <v>-0.91711912715761912</v>
      </c>
      <c r="E256" s="121">
        <f t="shared" si="5"/>
        <v>-0.34536819341596026</v>
      </c>
      <c r="F256" s="121">
        <f t="shared" si="6"/>
        <v>0.34536819341596026</v>
      </c>
      <c r="G256" s="121">
        <v>8.3343289104842108E-3</v>
      </c>
      <c r="H256" s="121">
        <f t="shared" si="7"/>
        <v>3.3696399618019575E-4</v>
      </c>
    </row>
    <row r="257" spans="1:8" hidden="1" outlineLevel="1" x14ac:dyDescent="0.2">
      <c r="A257" s="130">
        <v>30</v>
      </c>
      <c r="B257" s="129">
        <v>4.3721659914652227</v>
      </c>
      <c r="C257" s="129">
        <v>6.0898703032538197</v>
      </c>
      <c r="D257" s="129">
        <f t="shared" si="4"/>
        <v>-1.7177043117885971</v>
      </c>
      <c r="E257" s="121">
        <f t="shared" si="5"/>
        <v>-0.64685210178075025</v>
      </c>
      <c r="F257" s="121">
        <f t="shared" si="6"/>
        <v>0.64685210178075025</v>
      </c>
      <c r="G257" s="121">
        <v>7.6322781087979005E-3</v>
      </c>
      <c r="H257" s="121">
        <f t="shared" si="7"/>
        <v>1.0809302228821009E-3</v>
      </c>
    </row>
    <row r="258" spans="1:8" hidden="1" outlineLevel="1" x14ac:dyDescent="0.2">
      <c r="A258" s="130">
        <v>31</v>
      </c>
      <c r="B258" s="129">
        <v>8.5238847539015605</v>
      </c>
      <c r="C258" s="129">
        <v>4.5372485326531748</v>
      </c>
      <c r="D258" s="129">
        <f t="shared" si="4"/>
        <v>3.9866362212483857</v>
      </c>
      <c r="E258" s="121">
        <f t="shared" si="5"/>
        <v>1.5012851752491627</v>
      </c>
      <c r="F258" s="121">
        <f t="shared" si="6"/>
        <v>1.5012851752491627</v>
      </c>
      <c r="G258" s="121">
        <v>2.1025941215780615E-2</v>
      </c>
      <c r="H258" s="121">
        <f t="shared" si="7"/>
        <v>1.6482315218768404E-2</v>
      </c>
    </row>
    <row r="259" spans="1:8" hidden="1" outlineLevel="1" x14ac:dyDescent="0.2">
      <c r="A259" s="130">
        <v>32</v>
      </c>
      <c r="B259" s="129">
        <v>5.8082102070701689</v>
      </c>
      <c r="C259" s="129">
        <v>5.277708994662909</v>
      </c>
      <c r="D259" s="129">
        <f t="shared" si="4"/>
        <v>0.53050121240725989</v>
      </c>
      <c r="E259" s="121">
        <f t="shared" si="5"/>
        <v>0.19977584144593186</v>
      </c>
      <c r="F259" s="121">
        <f t="shared" si="6"/>
        <v>0.19977584144593186</v>
      </c>
      <c r="G259" s="121">
        <v>9.2769885734133861E-3</v>
      </c>
      <c r="H259" s="121">
        <f t="shared" si="7"/>
        <v>1.2573818966579912E-4</v>
      </c>
    </row>
    <row r="260" spans="1:8" hidden="1" outlineLevel="1" x14ac:dyDescent="0.2">
      <c r="A260" s="130">
        <v>33</v>
      </c>
      <c r="B260" s="129">
        <v>7.2610403592663362</v>
      </c>
      <c r="C260" s="129">
        <v>9.7368320710222171</v>
      </c>
      <c r="D260" s="129">
        <f t="shared" ref="D260:D291" si="8">B260 - C260</f>
        <v>-2.475791711755881</v>
      </c>
      <c r="E260" s="121">
        <f t="shared" ref="E260:E291" si="9">D260 /2.65548230740821</f>
        <v>-0.9323322188398574</v>
      </c>
      <c r="F260" s="121">
        <f t="shared" ref="F260:F291" si="10">ABS(E260)</f>
        <v>0.9323322188398574</v>
      </c>
      <c r="G260" s="121">
        <v>0.29890617645150175</v>
      </c>
      <c r="H260" s="121">
        <f t="shared" si="7"/>
        <v>0.1761987151751909</v>
      </c>
    </row>
    <row r="261" spans="1:8" hidden="1" outlineLevel="1" x14ac:dyDescent="0.2">
      <c r="A261" s="130">
        <v>34</v>
      </c>
      <c r="B261" s="129">
        <v>4.7576498686410318</v>
      </c>
      <c r="C261" s="129">
        <v>11.576940975518479</v>
      </c>
      <c r="D261" s="129">
        <f t="shared" si="8"/>
        <v>-6.8192911068774471</v>
      </c>
      <c r="E261" s="121">
        <f t="shared" si="9"/>
        <v>-2.5680047228532188</v>
      </c>
      <c r="F261" s="121">
        <f t="shared" si="10"/>
        <v>2.5680047228532188</v>
      </c>
      <c r="G261" s="121">
        <v>0.21006571151458958</v>
      </c>
      <c r="H261" s="121">
        <f t="shared" si="7"/>
        <v>0.74002027701140638</v>
      </c>
    </row>
    <row r="262" spans="1:8" hidden="1" outlineLevel="1" x14ac:dyDescent="0.2">
      <c r="A262" s="130">
        <v>35</v>
      </c>
      <c r="B262" s="129">
        <v>3.8654935148642928</v>
      </c>
      <c r="C262" s="129">
        <v>5.9711350308577611</v>
      </c>
      <c r="D262" s="129">
        <f t="shared" si="8"/>
        <v>-2.1056415159934683</v>
      </c>
      <c r="E262" s="121">
        <f t="shared" si="9"/>
        <v>-0.79294127101475798</v>
      </c>
      <c r="F262" s="121">
        <f t="shared" si="10"/>
        <v>0.79294127101475798</v>
      </c>
      <c r="G262" s="121">
        <v>7.6056691802146737E-3</v>
      </c>
      <c r="H262" s="121">
        <f t="shared" si="7"/>
        <v>1.6185632389445104E-3</v>
      </c>
    </row>
    <row r="263" spans="1:8" hidden="1" outlineLevel="1" x14ac:dyDescent="0.2">
      <c r="A263" s="130">
        <v>36</v>
      </c>
      <c r="B263" s="129">
        <v>1.1807002329403935</v>
      </c>
      <c r="C263" s="129">
        <v>5.2240988720296944</v>
      </c>
      <c r="D263" s="129">
        <f t="shared" si="8"/>
        <v>-4.0433986390893004</v>
      </c>
      <c r="E263" s="121">
        <f t="shared" si="9"/>
        <v>-1.5226607339122953</v>
      </c>
      <c r="F263" s="121">
        <f t="shared" si="10"/>
        <v>1.5226607339122953</v>
      </c>
      <c r="G263" s="121">
        <v>9.5083446595897909E-3</v>
      </c>
      <c r="H263" s="121">
        <f t="shared" si="7"/>
        <v>7.4901120661627378E-3</v>
      </c>
    </row>
    <row r="264" spans="1:8" hidden="1" outlineLevel="1" x14ac:dyDescent="0.2">
      <c r="A264" s="130">
        <v>37</v>
      </c>
      <c r="B264" s="129">
        <v>9.104710218176864</v>
      </c>
      <c r="C264" s="129">
        <v>5.6020893455878173</v>
      </c>
      <c r="D264" s="129">
        <f t="shared" si="8"/>
        <v>3.5026208725890466</v>
      </c>
      <c r="E264" s="121">
        <f t="shared" si="9"/>
        <v>1.3190149536366733</v>
      </c>
      <c r="F264" s="121">
        <f t="shared" si="10"/>
        <v>1.3190149536366733</v>
      </c>
      <c r="G264" s="121">
        <v>2.1626680332696345E-2</v>
      </c>
      <c r="H264" s="121">
        <f t="shared" si="7"/>
        <v>1.3102641021535848E-2</v>
      </c>
    </row>
    <row r="265" spans="1:8" hidden="1" outlineLevel="1" x14ac:dyDescent="0.2">
      <c r="A265" s="130">
        <v>38</v>
      </c>
      <c r="B265" s="129">
        <v>2.9983473325766177</v>
      </c>
      <c r="C265" s="129">
        <v>4.7422577903040555</v>
      </c>
      <c r="D265" s="129">
        <f t="shared" si="8"/>
        <v>-1.7439104577274378</v>
      </c>
      <c r="E265" s="121">
        <f t="shared" si="9"/>
        <v>-0.65672079714570575</v>
      </c>
      <c r="F265" s="121">
        <f t="shared" si="10"/>
        <v>0.65672079714570575</v>
      </c>
      <c r="G265" s="121">
        <v>1.3998170336158407E-2</v>
      </c>
      <c r="H265" s="121">
        <f t="shared" si="7"/>
        <v>2.0699321839852715E-3</v>
      </c>
    </row>
    <row r="266" spans="1:8" hidden="1" outlineLevel="1" x14ac:dyDescent="0.2">
      <c r="A266" s="130">
        <v>39</v>
      </c>
      <c r="B266" s="129">
        <v>5.3069674422560871</v>
      </c>
      <c r="C266" s="129">
        <v>7.1340058574385434</v>
      </c>
      <c r="D266" s="129">
        <f t="shared" si="8"/>
        <v>-1.8270384151824564</v>
      </c>
      <c r="E266" s="121">
        <f t="shared" si="9"/>
        <v>-0.68802507555234771</v>
      </c>
      <c r="F266" s="121">
        <f t="shared" si="10"/>
        <v>0.68802507555234771</v>
      </c>
      <c r="G266" s="121">
        <v>1.7690189727171183E-2</v>
      </c>
      <c r="H266" s="121">
        <f t="shared" si="7"/>
        <v>2.8928292943071021E-3</v>
      </c>
    </row>
    <row r="267" spans="1:8" hidden="1" outlineLevel="1" x14ac:dyDescent="0.2">
      <c r="A267" s="130">
        <v>40</v>
      </c>
      <c r="B267" s="129">
        <v>8.6234948708425652</v>
      </c>
      <c r="C267" s="129">
        <v>6.1259697068801007</v>
      </c>
      <c r="D267" s="129">
        <f t="shared" si="8"/>
        <v>2.4975251639624645</v>
      </c>
      <c r="E267" s="121">
        <f t="shared" si="9"/>
        <v>0.94051658977162833</v>
      </c>
      <c r="F267" s="121">
        <f t="shared" si="10"/>
        <v>0.94051658977162833</v>
      </c>
      <c r="G267" s="121">
        <v>8.1010783693205631E-3</v>
      </c>
      <c r="H267" s="121">
        <f t="shared" si="7"/>
        <v>2.4278377703619461E-3</v>
      </c>
    </row>
    <row r="268" spans="1:8" hidden="1" outlineLevel="1" x14ac:dyDescent="0.2">
      <c r="A268" s="130">
        <v>41</v>
      </c>
      <c r="B268" s="129">
        <v>5.5386857868663117</v>
      </c>
      <c r="C268" s="129">
        <v>5.6848583744521051</v>
      </c>
      <c r="D268" s="129">
        <f t="shared" si="8"/>
        <v>-0.14617258758579332</v>
      </c>
      <c r="E268" s="121">
        <f t="shared" si="9"/>
        <v>-5.5045588960620839E-2</v>
      </c>
      <c r="F268" s="121">
        <f t="shared" si="10"/>
        <v>5.5045588960620839E-2</v>
      </c>
      <c r="G268" s="121">
        <v>7.567454201198409E-3</v>
      </c>
      <c r="H268" s="121">
        <f t="shared" si="7"/>
        <v>7.7601764450477987E-6</v>
      </c>
    </row>
    <row r="269" spans="1:8" hidden="1" outlineLevel="1" x14ac:dyDescent="0.2">
      <c r="A269" s="130">
        <v>42</v>
      </c>
      <c r="B269" s="129">
        <v>8.6079148104728418</v>
      </c>
      <c r="C269" s="129">
        <v>6.4577396149653961</v>
      </c>
      <c r="D269" s="129">
        <f t="shared" si="8"/>
        <v>2.1501751955074457</v>
      </c>
      <c r="E269" s="121">
        <f t="shared" si="9"/>
        <v>0.80971173843219779</v>
      </c>
      <c r="F269" s="121">
        <f t="shared" si="10"/>
        <v>0.80971173843219779</v>
      </c>
      <c r="G269" s="121">
        <v>3.2225634613648677E-2</v>
      </c>
      <c r="H269" s="121">
        <f t="shared" si="7"/>
        <v>7.5195675666537946E-3</v>
      </c>
    </row>
    <row r="270" spans="1:8" hidden="1" outlineLevel="1" x14ac:dyDescent="0.2">
      <c r="A270" s="130">
        <v>43</v>
      </c>
      <c r="B270" s="129">
        <v>5.6727835836341995</v>
      </c>
      <c r="C270" s="129">
        <v>6.0122959966294598</v>
      </c>
      <c r="D270" s="129">
        <f t="shared" si="8"/>
        <v>-0.33951241299526025</v>
      </c>
      <c r="E270" s="121">
        <f t="shared" si="9"/>
        <v>-0.12785338921223294</v>
      </c>
      <c r="F270" s="121">
        <f t="shared" si="10"/>
        <v>0.12785338921223294</v>
      </c>
      <c r="G270" s="121">
        <v>8.6265567706605081E-3</v>
      </c>
      <c r="H270" s="121">
        <f t="shared" si="7"/>
        <v>4.7826231123914623E-5</v>
      </c>
    </row>
    <row r="271" spans="1:8" hidden="1" outlineLevel="1" x14ac:dyDescent="0.2">
      <c r="A271" s="130">
        <v>44</v>
      </c>
      <c r="B271" s="129">
        <v>8.4077397304365906</v>
      </c>
      <c r="C271" s="129">
        <v>6.4013562451258341</v>
      </c>
      <c r="D271" s="129">
        <f t="shared" si="8"/>
        <v>2.0063834853107565</v>
      </c>
      <c r="E271" s="121">
        <f t="shared" si="9"/>
        <v>0.75556273890938341</v>
      </c>
      <c r="F271" s="121">
        <f t="shared" si="10"/>
        <v>0.75556273890938341</v>
      </c>
      <c r="G271" s="121">
        <v>9.1844098613981864E-3</v>
      </c>
      <c r="H271" s="121">
        <f t="shared" si="7"/>
        <v>1.780268072018705E-3</v>
      </c>
    </row>
    <row r="272" spans="1:8" hidden="1" outlineLevel="1" x14ac:dyDescent="0.2">
      <c r="A272" s="130">
        <v>45</v>
      </c>
      <c r="B272" s="129">
        <v>2.265671270718232</v>
      </c>
      <c r="C272" s="129">
        <v>4.3279821535238874</v>
      </c>
      <c r="D272" s="129">
        <f t="shared" si="8"/>
        <v>-2.0623108828056553</v>
      </c>
      <c r="E272" s="121">
        <f t="shared" si="9"/>
        <v>-0.77662384609088253</v>
      </c>
      <c r="F272" s="121">
        <f t="shared" si="10"/>
        <v>0.77662384609088253</v>
      </c>
      <c r="G272" s="121">
        <v>2.7192698569849932E-2</v>
      </c>
      <c r="H272" s="121">
        <f t="shared" si="7"/>
        <v>5.776953255607997E-3</v>
      </c>
    </row>
    <row r="273" spans="1:8" hidden="1" outlineLevel="1" x14ac:dyDescent="0.2">
      <c r="A273" s="130">
        <v>46</v>
      </c>
      <c r="B273" s="129">
        <v>13.182529344909383</v>
      </c>
      <c r="C273" s="129">
        <v>6.3820602226284571</v>
      </c>
      <c r="D273" s="129">
        <f t="shared" si="8"/>
        <v>6.8004691222809264</v>
      </c>
      <c r="E273" s="121">
        <f t="shared" si="9"/>
        <v>2.5609167507194894</v>
      </c>
      <c r="F273" s="121">
        <f t="shared" si="10"/>
        <v>2.5609167507194894</v>
      </c>
      <c r="G273" s="121">
        <v>8.976014245255284E-3</v>
      </c>
      <c r="H273" s="121">
        <f t="shared" si="7"/>
        <v>1.9979511633195807E-2</v>
      </c>
    </row>
    <row r="274" spans="1:8" hidden="1" outlineLevel="1" x14ac:dyDescent="0.2">
      <c r="A274" s="130">
        <v>47</v>
      </c>
      <c r="B274" s="129">
        <v>2.1019087009803923</v>
      </c>
      <c r="C274" s="129">
        <v>5.8687234277054507</v>
      </c>
      <c r="D274" s="129">
        <f t="shared" si="8"/>
        <v>-3.7668147267250585</v>
      </c>
      <c r="E274" s="121">
        <f t="shared" si="9"/>
        <v>-1.4185049232738158</v>
      </c>
      <c r="F274" s="121">
        <f t="shared" si="10"/>
        <v>1.4185049232738158</v>
      </c>
      <c r="G274" s="121">
        <v>1.9467503943646394E-2</v>
      </c>
      <c r="H274" s="121">
        <f t="shared" si="7"/>
        <v>1.3580843010300513E-2</v>
      </c>
    </row>
    <row r="275" spans="1:8" hidden="1" outlineLevel="1" x14ac:dyDescent="0.2">
      <c r="A275" s="130">
        <v>48</v>
      </c>
      <c r="B275" s="129">
        <v>6.5353081442171996</v>
      </c>
      <c r="C275" s="129">
        <v>6.3578015157638621</v>
      </c>
      <c r="D275" s="129">
        <f t="shared" si="8"/>
        <v>0.17750662845333753</v>
      </c>
      <c r="E275" s="121">
        <f t="shared" si="9"/>
        <v>6.6845344048474045E-2</v>
      </c>
      <c r="F275" s="121">
        <f t="shared" si="10"/>
        <v>6.6845344048474045E-2</v>
      </c>
      <c r="G275" s="121">
        <v>8.623819910878322E-3</v>
      </c>
      <c r="H275" s="121">
        <f t="shared" si="7"/>
        <v>1.3069043096048212E-5</v>
      </c>
    </row>
    <row r="276" spans="1:8" hidden="1" outlineLevel="1" x14ac:dyDescent="0.2">
      <c r="A276" s="130">
        <v>49</v>
      </c>
      <c r="B276" s="129">
        <v>6.8447533077898379</v>
      </c>
      <c r="C276" s="129">
        <v>6.8109871212697808</v>
      </c>
      <c r="D276" s="129">
        <f t="shared" si="8"/>
        <v>3.376618652005714E-2</v>
      </c>
      <c r="E276" s="121">
        <f t="shared" si="9"/>
        <v>1.2715651098806768E-2</v>
      </c>
      <c r="F276" s="121">
        <f t="shared" si="10"/>
        <v>1.2715651098806768E-2</v>
      </c>
      <c r="G276" s="121">
        <v>1.3092678058078032E-2</v>
      </c>
      <c r="H276" s="121">
        <f t="shared" si="7"/>
        <v>7.244888366016086E-7</v>
      </c>
    </row>
    <row r="277" spans="1:8" hidden="1" outlineLevel="1" x14ac:dyDescent="0.2">
      <c r="A277" s="130">
        <v>50</v>
      </c>
      <c r="B277" s="129">
        <v>5.4254390698714063</v>
      </c>
      <c r="C277" s="129">
        <v>6.0597118121768716</v>
      </c>
      <c r="D277" s="129">
        <f t="shared" si="8"/>
        <v>-0.63427274230546526</v>
      </c>
      <c r="E277" s="121">
        <f t="shared" si="9"/>
        <v>-0.23885406448989857</v>
      </c>
      <c r="F277" s="121">
        <f t="shared" si="10"/>
        <v>0.23885406448989857</v>
      </c>
      <c r="G277" s="121">
        <v>1.9562797573488631E-2</v>
      </c>
      <c r="H277" s="121">
        <f t="shared" si="7"/>
        <v>3.8702178712367899E-4</v>
      </c>
    </row>
    <row r="278" spans="1:8" hidden="1" outlineLevel="1" x14ac:dyDescent="0.2">
      <c r="A278" s="130">
        <v>51</v>
      </c>
      <c r="B278" s="129">
        <v>12.250370401026363</v>
      </c>
      <c r="C278" s="129">
        <v>5.7821229024088634</v>
      </c>
      <c r="D278" s="129">
        <f t="shared" si="8"/>
        <v>6.4682474986174991</v>
      </c>
      <c r="E278" s="121">
        <f t="shared" si="9"/>
        <v>2.4358089227604776</v>
      </c>
      <c r="F278" s="121">
        <f t="shared" si="10"/>
        <v>2.4358089227604776</v>
      </c>
      <c r="G278" s="121">
        <v>7.4545720514099011E-3</v>
      </c>
      <c r="H278" s="121">
        <f t="shared" si="7"/>
        <v>1.496535797466886E-2</v>
      </c>
    </row>
    <row r="279" spans="1:8" hidden="1" outlineLevel="1" x14ac:dyDescent="0.2">
      <c r="A279" s="130">
        <v>52</v>
      </c>
      <c r="B279" s="129">
        <v>3.1340332336324357</v>
      </c>
      <c r="C279" s="129">
        <v>3.8767985879625795</v>
      </c>
      <c r="D279" s="129">
        <f t="shared" si="8"/>
        <v>-0.74276535433014379</v>
      </c>
      <c r="E279" s="121">
        <f t="shared" si="9"/>
        <v>-0.279710149925681</v>
      </c>
      <c r="F279" s="121">
        <f t="shared" si="10"/>
        <v>0.279710149925681</v>
      </c>
      <c r="G279" s="121">
        <v>2.7965031492547671E-2</v>
      </c>
      <c r="H279" s="121">
        <f t="shared" si="7"/>
        <v>7.7187456925799055E-4</v>
      </c>
    </row>
    <row r="280" spans="1:8" hidden="1" outlineLevel="1" x14ac:dyDescent="0.2">
      <c r="A280" s="130">
        <v>53</v>
      </c>
      <c r="B280" s="129">
        <v>7.9097525042591084</v>
      </c>
      <c r="C280" s="129">
        <v>6.1110236804773237</v>
      </c>
      <c r="D280" s="129">
        <f t="shared" si="8"/>
        <v>1.7987288237817847</v>
      </c>
      <c r="E280" s="121">
        <f t="shared" si="9"/>
        <v>0.67736426590519083</v>
      </c>
      <c r="F280" s="121">
        <f t="shared" si="10"/>
        <v>0.67736426590519083</v>
      </c>
      <c r="G280" s="121">
        <v>1.5874288489918571E-2</v>
      </c>
      <c r="H280" s="121">
        <f t="shared" si="7"/>
        <v>2.5067811527718221E-3</v>
      </c>
    </row>
    <row r="281" spans="1:8" hidden="1" outlineLevel="1" x14ac:dyDescent="0.2">
      <c r="A281" s="130">
        <v>54</v>
      </c>
      <c r="B281" s="129">
        <v>3.066665611468923</v>
      </c>
      <c r="C281" s="129">
        <v>5.1746954304109263</v>
      </c>
      <c r="D281" s="129">
        <f t="shared" si="8"/>
        <v>-2.1080298189420033</v>
      </c>
      <c r="E281" s="121">
        <f t="shared" si="9"/>
        <v>-0.793840656765464</v>
      </c>
      <c r="F281" s="121">
        <f t="shared" si="10"/>
        <v>0.793840656765464</v>
      </c>
      <c r="G281" s="121">
        <v>1.7158063418170087E-2</v>
      </c>
      <c r="H281" s="121">
        <f t="shared" si="7"/>
        <v>3.7311811210462083E-3</v>
      </c>
    </row>
    <row r="282" spans="1:8" hidden="1" outlineLevel="1" x14ac:dyDescent="0.2">
      <c r="A282" s="130">
        <v>55</v>
      </c>
      <c r="B282" s="129">
        <v>4.0996019037452189</v>
      </c>
      <c r="C282" s="129">
        <v>3.8935905675783871</v>
      </c>
      <c r="D282" s="129">
        <f t="shared" si="8"/>
        <v>0.20601133616683187</v>
      </c>
      <c r="E282" s="121">
        <f t="shared" si="9"/>
        <v>7.7579630484490777E-2</v>
      </c>
      <c r="F282" s="121">
        <f t="shared" si="10"/>
        <v>7.7579630484490777E-2</v>
      </c>
      <c r="G282" s="121">
        <v>3.4276645702892718E-2</v>
      </c>
      <c r="H282" s="121">
        <f t="shared" si="7"/>
        <v>7.3733866079845069E-5</v>
      </c>
    </row>
    <row r="283" spans="1:8" hidden="1" outlineLevel="1" x14ac:dyDescent="0.2">
      <c r="A283" s="130">
        <v>56</v>
      </c>
      <c r="B283" s="129">
        <v>11.103551898734178</v>
      </c>
      <c r="C283" s="129">
        <v>7.1537675655024895</v>
      </c>
      <c r="D283" s="129">
        <f t="shared" si="8"/>
        <v>3.9497843332316886</v>
      </c>
      <c r="E283" s="121">
        <f t="shared" si="9"/>
        <v>1.4874075124555193</v>
      </c>
      <c r="F283" s="121">
        <f t="shared" si="10"/>
        <v>1.4874075124555193</v>
      </c>
      <c r="G283" s="121">
        <v>3.5025833841119264E-2</v>
      </c>
      <c r="H283" s="121">
        <f t="shared" si="7"/>
        <v>2.7739319076316771E-2</v>
      </c>
    </row>
    <row r="284" spans="1:8" hidden="1" outlineLevel="1" x14ac:dyDescent="0.2">
      <c r="A284" s="130">
        <v>57</v>
      </c>
      <c r="B284" s="129">
        <v>5.7389390736787496</v>
      </c>
      <c r="C284" s="129">
        <v>6.8516396479314086</v>
      </c>
      <c r="D284" s="129">
        <f t="shared" si="8"/>
        <v>-1.112700574252659</v>
      </c>
      <c r="E284" s="121">
        <f t="shared" si="9"/>
        <v>-0.41902014227263717</v>
      </c>
      <c r="F284" s="121">
        <f t="shared" si="10"/>
        <v>0.41902014227263717</v>
      </c>
      <c r="G284" s="121">
        <v>2.4966110784858039E-2</v>
      </c>
      <c r="H284" s="121">
        <f t="shared" si="7"/>
        <v>1.5369509832851274E-3</v>
      </c>
    </row>
    <row r="285" spans="1:8" hidden="1" outlineLevel="1" x14ac:dyDescent="0.2">
      <c r="A285" s="130">
        <v>58</v>
      </c>
      <c r="B285" s="129">
        <v>9.0551950609724976</v>
      </c>
      <c r="C285" s="129">
        <v>6.9839827084209105</v>
      </c>
      <c r="D285" s="129">
        <f t="shared" si="8"/>
        <v>2.0712123525515871</v>
      </c>
      <c r="E285" s="121">
        <f t="shared" si="9"/>
        <v>0.77997595644804762</v>
      </c>
      <c r="F285" s="121">
        <f t="shared" si="10"/>
        <v>0.77997595644804762</v>
      </c>
      <c r="G285" s="121">
        <v>1.6960156058653988E-2</v>
      </c>
      <c r="H285" s="121">
        <f t="shared" si="7"/>
        <v>3.5590064785406849E-3</v>
      </c>
    </row>
    <row r="286" spans="1:8" hidden="1" outlineLevel="1" x14ac:dyDescent="0.2">
      <c r="A286" s="130">
        <v>59</v>
      </c>
      <c r="B286" s="129">
        <v>8.9364435486722531</v>
      </c>
      <c r="C286" s="129">
        <v>6.6248707776658478</v>
      </c>
      <c r="D286" s="129">
        <f t="shared" si="8"/>
        <v>2.3115727710064053</v>
      </c>
      <c r="E286" s="121">
        <f t="shared" si="9"/>
        <v>0.87049074458437437</v>
      </c>
      <c r="F286" s="121">
        <f t="shared" si="10"/>
        <v>0.87049074458437437</v>
      </c>
      <c r="G286" s="121">
        <v>1.0326864381452909E-2</v>
      </c>
      <c r="H286" s="121">
        <f t="shared" si="7"/>
        <v>2.6631275747251073E-3</v>
      </c>
    </row>
    <row r="287" spans="1:8" hidden="1" outlineLevel="1" x14ac:dyDescent="0.2">
      <c r="A287" s="130">
        <v>60</v>
      </c>
      <c r="B287" s="129">
        <v>5.0794251385061777</v>
      </c>
      <c r="C287" s="129">
        <v>5.0188558241946311</v>
      </c>
      <c r="D287" s="129">
        <f t="shared" si="8"/>
        <v>6.0569314311546663E-2</v>
      </c>
      <c r="E287" s="121">
        <f t="shared" si="9"/>
        <v>2.2809157546473433E-2</v>
      </c>
      <c r="F287" s="121">
        <f t="shared" si="10"/>
        <v>2.2809157546473433E-2</v>
      </c>
      <c r="G287" s="121">
        <v>1.1058156841956063E-2</v>
      </c>
      <c r="H287" s="121">
        <f t="shared" si="7"/>
        <v>1.9608233733509917E-6</v>
      </c>
    </row>
    <row r="288" spans="1:8" hidden="1" outlineLevel="1" x14ac:dyDescent="0.2">
      <c r="A288" s="130">
        <v>61</v>
      </c>
      <c r="B288" s="129">
        <v>3.5067365269461073</v>
      </c>
      <c r="C288" s="129">
        <v>6.6548386674846221</v>
      </c>
      <c r="D288" s="129">
        <f t="shared" si="8"/>
        <v>-3.1481021405385148</v>
      </c>
      <c r="E288" s="121">
        <f t="shared" si="9"/>
        <v>-1.1855104934256213</v>
      </c>
      <c r="F288" s="121">
        <f t="shared" si="10"/>
        <v>1.1855104934256213</v>
      </c>
      <c r="G288" s="121">
        <v>1.7560147245516473E-2</v>
      </c>
      <c r="H288" s="121">
        <f t="shared" si="7"/>
        <v>8.5232604713902042E-3</v>
      </c>
    </row>
    <row r="289" spans="1:8" hidden="1" outlineLevel="1" x14ac:dyDescent="0.2">
      <c r="A289" s="130">
        <v>62</v>
      </c>
      <c r="B289" s="129">
        <v>3.5420179179810725</v>
      </c>
      <c r="C289" s="129">
        <v>5.4165540332960571</v>
      </c>
      <c r="D289" s="129">
        <f t="shared" si="8"/>
        <v>-1.8745361153149847</v>
      </c>
      <c r="E289" s="121">
        <f t="shared" si="9"/>
        <v>-0.70591173214953917</v>
      </c>
      <c r="F289" s="121">
        <f t="shared" si="10"/>
        <v>0.70591173214953917</v>
      </c>
      <c r="G289" s="121">
        <v>2.0266179788442654E-2</v>
      </c>
      <c r="H289" s="121">
        <f t="shared" si="7"/>
        <v>3.5069957210907225E-3</v>
      </c>
    </row>
    <row r="290" spans="1:8" hidden="1" outlineLevel="1" x14ac:dyDescent="0.2">
      <c r="A290" s="130">
        <v>63</v>
      </c>
      <c r="B290" s="129">
        <v>4.1901921750377236</v>
      </c>
      <c r="C290" s="129">
        <v>4.9263949990369706</v>
      </c>
      <c r="D290" s="129">
        <f t="shared" si="8"/>
        <v>-0.73620282399924708</v>
      </c>
      <c r="E290" s="121">
        <f t="shared" si="9"/>
        <v>-0.2772388360281684</v>
      </c>
      <c r="F290" s="121">
        <f t="shared" si="10"/>
        <v>0.2772388360281684</v>
      </c>
      <c r="G290" s="121">
        <v>1.1911491982657001E-2</v>
      </c>
      <c r="H290" s="121">
        <f t="shared" si="7"/>
        <v>3.1258011395902334E-4</v>
      </c>
    </row>
    <row r="291" spans="1:8" hidden="1" outlineLevel="1" x14ac:dyDescent="0.2">
      <c r="A291" s="130">
        <v>64</v>
      </c>
      <c r="B291" s="129">
        <v>8.0015335934837513</v>
      </c>
      <c r="C291" s="129">
        <v>5.3088049511082271</v>
      </c>
      <c r="D291" s="129">
        <f t="shared" si="8"/>
        <v>2.6927286423755241</v>
      </c>
      <c r="E291" s="121">
        <f t="shared" si="9"/>
        <v>1.0140262033994372</v>
      </c>
      <c r="F291" s="121">
        <f t="shared" si="10"/>
        <v>1.0140262033994372</v>
      </c>
      <c r="G291" s="121">
        <v>1.0562696490447002E-2</v>
      </c>
      <c r="H291" s="121">
        <f t="shared" si="7"/>
        <v>3.6980718228810357E-3</v>
      </c>
    </row>
    <row r="292" spans="1:8" hidden="1" outlineLevel="1" x14ac:dyDescent="0.2">
      <c r="A292" s="130">
        <v>65</v>
      </c>
      <c r="B292" s="129">
        <v>4.0798187607151597</v>
      </c>
      <c r="C292" s="129">
        <v>5.5893046461306248</v>
      </c>
      <c r="D292" s="129">
        <f t="shared" ref="D292:D323" si="11">B292 - C292</f>
        <v>-1.5094858854154651</v>
      </c>
      <c r="E292" s="121">
        <f t="shared" ref="E292:E323" si="12">D292 /2.65548230740821</f>
        <v>-0.56844132653579815</v>
      </c>
      <c r="F292" s="121">
        <f t="shared" ref="F292:F323" si="13">ABS(E292)</f>
        <v>0.56844132653579815</v>
      </c>
      <c r="G292" s="121">
        <v>7.7557474556308468E-3</v>
      </c>
      <c r="H292" s="121">
        <f t="shared" si="7"/>
        <v>8.4847003444101247E-4</v>
      </c>
    </row>
    <row r="293" spans="1:8" hidden="1" outlineLevel="1" x14ac:dyDescent="0.2">
      <c r="A293" s="130">
        <v>66</v>
      </c>
      <c r="B293" s="129">
        <v>3.9416613922006789</v>
      </c>
      <c r="C293" s="129">
        <v>7.8546262313560913</v>
      </c>
      <c r="D293" s="129">
        <f t="shared" si="11"/>
        <v>-3.9129648391554124</v>
      </c>
      <c r="E293" s="121">
        <f t="shared" si="12"/>
        <v>-1.4735420485533282</v>
      </c>
      <c r="F293" s="121">
        <f t="shared" si="13"/>
        <v>1.4735420485533282</v>
      </c>
      <c r="G293" s="121">
        <v>3.0833117842662461E-2</v>
      </c>
      <c r="H293" s="121">
        <f t="shared" ref="H293:H356" si="14">(F293^2/3)*(G293/(1-G293)^2)</f>
        <v>2.3758779342436618E-2</v>
      </c>
    </row>
    <row r="294" spans="1:8" hidden="1" outlineLevel="1" x14ac:dyDescent="0.2">
      <c r="A294" s="130">
        <v>67</v>
      </c>
      <c r="B294" s="129">
        <v>7.7488244679249831</v>
      </c>
      <c r="C294" s="129">
        <v>4.7399383335080501</v>
      </c>
      <c r="D294" s="129">
        <f t="shared" si="11"/>
        <v>3.0088861344169331</v>
      </c>
      <c r="E294" s="121">
        <f t="shared" si="12"/>
        <v>1.1330846099116549</v>
      </c>
      <c r="F294" s="121">
        <f t="shared" si="13"/>
        <v>1.1330846099116549</v>
      </c>
      <c r="G294" s="121">
        <v>2.7339803728752159E-2</v>
      </c>
      <c r="H294" s="121">
        <f t="shared" si="14"/>
        <v>1.2367346585266037E-2</v>
      </c>
    </row>
    <row r="295" spans="1:8" hidden="1" outlineLevel="1" x14ac:dyDescent="0.2">
      <c r="A295" s="130">
        <v>68</v>
      </c>
      <c r="B295" s="129">
        <v>4.1780519729885413</v>
      </c>
      <c r="C295" s="129">
        <v>5.6967042910903771</v>
      </c>
      <c r="D295" s="129">
        <f t="shared" si="11"/>
        <v>-1.5186523181018359</v>
      </c>
      <c r="E295" s="121">
        <f t="shared" si="12"/>
        <v>-0.57189321648467806</v>
      </c>
      <c r="F295" s="121">
        <f t="shared" si="13"/>
        <v>0.57189321648467806</v>
      </c>
      <c r="G295" s="121">
        <v>1.3206800308203412E-2</v>
      </c>
      <c r="H295" s="121">
        <f t="shared" si="14"/>
        <v>1.4786110618070008E-3</v>
      </c>
    </row>
    <row r="296" spans="1:8" hidden="1" outlineLevel="1" x14ac:dyDescent="0.2">
      <c r="A296" s="130">
        <v>69</v>
      </c>
      <c r="B296" s="129">
        <v>3.1361184086605665</v>
      </c>
      <c r="C296" s="129">
        <v>5.972830924812321</v>
      </c>
      <c r="D296" s="129">
        <f t="shared" si="11"/>
        <v>-2.8367125161517546</v>
      </c>
      <c r="E296" s="121">
        <f t="shared" si="12"/>
        <v>-1.0682475677725105</v>
      </c>
      <c r="F296" s="121">
        <f t="shared" si="13"/>
        <v>1.0682475677725105</v>
      </c>
      <c r="G296" s="121">
        <v>8.6004841214022479E-3</v>
      </c>
      <c r="H296" s="121">
        <f t="shared" si="14"/>
        <v>3.328496188802264E-3</v>
      </c>
    </row>
    <row r="297" spans="1:8" hidden="1" outlineLevel="1" x14ac:dyDescent="0.2">
      <c r="A297" s="130">
        <v>70</v>
      </c>
      <c r="B297" s="129">
        <v>5.3269977455988604</v>
      </c>
      <c r="C297" s="129">
        <v>6.37276445939432</v>
      </c>
      <c r="D297" s="129">
        <f t="shared" si="11"/>
        <v>-1.0457667137954596</v>
      </c>
      <c r="E297" s="121">
        <f t="shared" si="12"/>
        <v>-0.39381422759925799</v>
      </c>
      <c r="F297" s="121">
        <f t="shared" si="13"/>
        <v>0.39381422759925799</v>
      </c>
      <c r="G297" s="121">
        <v>1.7348409201703476E-2</v>
      </c>
      <c r="H297" s="121">
        <f t="shared" si="14"/>
        <v>9.2879973723844456E-4</v>
      </c>
    </row>
    <row r="298" spans="1:8" hidden="1" outlineLevel="1" x14ac:dyDescent="0.2">
      <c r="A298" s="130">
        <v>71</v>
      </c>
      <c r="B298" s="129">
        <v>2.9120112013441615</v>
      </c>
      <c r="C298" s="129">
        <v>4.2353736694918442</v>
      </c>
      <c r="D298" s="129">
        <f t="shared" si="11"/>
        <v>-1.3233624681476828</v>
      </c>
      <c r="E298" s="121">
        <f t="shared" si="12"/>
        <v>-0.49835107711160165</v>
      </c>
      <c r="F298" s="121">
        <f t="shared" si="13"/>
        <v>0.49835107711160165</v>
      </c>
      <c r="G298" s="121">
        <v>2.5279898454021996E-2</v>
      </c>
      <c r="H298" s="121">
        <f t="shared" si="14"/>
        <v>2.2027490762290547E-3</v>
      </c>
    </row>
    <row r="299" spans="1:8" hidden="1" outlineLevel="1" x14ac:dyDescent="0.2">
      <c r="A299" s="130">
        <v>72</v>
      </c>
      <c r="B299" s="129">
        <v>8.9237196782026444</v>
      </c>
      <c r="C299" s="129">
        <v>6.4160256332538985</v>
      </c>
      <c r="D299" s="129">
        <f t="shared" si="11"/>
        <v>2.5076940449487459</v>
      </c>
      <c r="E299" s="121">
        <f t="shared" si="12"/>
        <v>0.94434598112472168</v>
      </c>
      <c r="F299" s="121">
        <f t="shared" si="13"/>
        <v>0.94434598112472168</v>
      </c>
      <c r="G299" s="121">
        <v>9.5848543417878986E-3</v>
      </c>
      <c r="H299" s="121">
        <f t="shared" si="14"/>
        <v>2.9046378307559838E-3</v>
      </c>
    </row>
    <row r="300" spans="1:8" hidden="1" outlineLevel="1" x14ac:dyDescent="0.2">
      <c r="A300" s="130">
        <v>73</v>
      </c>
      <c r="B300" s="129">
        <v>10.536085746896847</v>
      </c>
      <c r="C300" s="129">
        <v>7.7354074276330849</v>
      </c>
      <c r="D300" s="129">
        <f t="shared" si="11"/>
        <v>2.8006783192637617</v>
      </c>
      <c r="E300" s="121">
        <f t="shared" si="12"/>
        <v>1.0546778306338125</v>
      </c>
      <c r="F300" s="121">
        <f t="shared" si="13"/>
        <v>1.0546778306338125</v>
      </c>
      <c r="G300" s="121">
        <v>2.8412770895743053E-2</v>
      </c>
      <c r="H300" s="121">
        <f t="shared" si="14"/>
        <v>1.1160107394656229E-2</v>
      </c>
    </row>
    <row r="301" spans="1:8" hidden="1" outlineLevel="1" x14ac:dyDescent="0.2">
      <c r="A301" s="130">
        <v>74</v>
      </c>
      <c r="B301" s="129">
        <v>3.750024913562092</v>
      </c>
      <c r="C301" s="129">
        <v>6.0934857810019079</v>
      </c>
      <c r="D301" s="129">
        <f t="shared" si="11"/>
        <v>-2.3434608674398159</v>
      </c>
      <c r="E301" s="121">
        <f t="shared" si="12"/>
        <v>-0.88249914559855158</v>
      </c>
      <c r="F301" s="121">
        <f t="shared" si="13"/>
        <v>0.88249914559855158</v>
      </c>
      <c r="G301" s="121">
        <v>7.6128149711564451E-3</v>
      </c>
      <c r="H301" s="121">
        <f t="shared" si="14"/>
        <v>2.0067363241461768E-3</v>
      </c>
    </row>
    <row r="302" spans="1:8" hidden="1" outlineLevel="1" x14ac:dyDescent="0.2">
      <c r="A302" s="130">
        <v>75</v>
      </c>
      <c r="B302" s="129">
        <v>12.600473756977253</v>
      </c>
      <c r="C302" s="129">
        <v>5.7157332783761987</v>
      </c>
      <c r="D302" s="129">
        <f t="shared" si="11"/>
        <v>6.8847404786010546</v>
      </c>
      <c r="E302" s="121">
        <f t="shared" si="12"/>
        <v>2.5926516096131187</v>
      </c>
      <c r="F302" s="121">
        <f t="shared" si="13"/>
        <v>2.5926516096131187</v>
      </c>
      <c r="G302" s="121">
        <v>7.4741480313900007E-3</v>
      </c>
      <c r="H302" s="121">
        <f t="shared" si="14"/>
        <v>1.6999850777776038E-2</v>
      </c>
    </row>
    <row r="303" spans="1:8" hidden="1" outlineLevel="1" x14ac:dyDescent="0.2">
      <c r="A303" s="130">
        <v>76</v>
      </c>
      <c r="B303" s="129">
        <v>4.6914530971126585</v>
      </c>
      <c r="C303" s="129">
        <v>5.562572287951463</v>
      </c>
      <c r="D303" s="129">
        <f t="shared" si="11"/>
        <v>-0.87111919083880451</v>
      </c>
      <c r="E303" s="121">
        <f t="shared" si="12"/>
        <v>-0.32804556385428518</v>
      </c>
      <c r="F303" s="121">
        <f t="shared" si="13"/>
        <v>0.32804556385428518</v>
      </c>
      <c r="G303" s="121">
        <v>9.6058812804334613E-3</v>
      </c>
      <c r="H303" s="121">
        <f t="shared" si="14"/>
        <v>3.5129194615852424E-4</v>
      </c>
    </row>
    <row r="304" spans="1:8" hidden="1" outlineLevel="1" x14ac:dyDescent="0.2">
      <c r="A304" s="130">
        <v>77</v>
      </c>
      <c r="B304" s="129">
        <v>1.9981420626895856</v>
      </c>
      <c r="C304" s="129">
        <v>5.5098477778081527</v>
      </c>
      <c r="D304" s="129">
        <f t="shared" si="11"/>
        <v>-3.5117057151185671</v>
      </c>
      <c r="E304" s="121">
        <f t="shared" si="12"/>
        <v>-1.3224361184112139</v>
      </c>
      <c r="F304" s="121">
        <f t="shared" si="13"/>
        <v>1.3224361184112139</v>
      </c>
      <c r="G304" s="121">
        <v>1.3820216930556482E-2</v>
      </c>
      <c r="H304" s="121">
        <f t="shared" si="14"/>
        <v>8.2838231648461377E-3</v>
      </c>
    </row>
    <row r="305" spans="1:8" hidden="1" outlineLevel="1" x14ac:dyDescent="0.2">
      <c r="A305" s="130">
        <v>78</v>
      </c>
      <c r="B305" s="129">
        <v>5.2102507725858258</v>
      </c>
      <c r="C305" s="129">
        <v>6.459517458710863</v>
      </c>
      <c r="D305" s="129">
        <f t="shared" si="11"/>
        <v>-1.2492666861250372</v>
      </c>
      <c r="E305" s="121">
        <f t="shared" si="12"/>
        <v>-0.47044813013434833</v>
      </c>
      <c r="F305" s="121">
        <f t="shared" si="13"/>
        <v>0.47044813013434833</v>
      </c>
      <c r="G305" s="121">
        <v>9.4169797982977376E-3</v>
      </c>
      <c r="H305" s="121">
        <f t="shared" si="14"/>
        <v>7.0799814317719389E-4</v>
      </c>
    </row>
    <row r="306" spans="1:8" hidden="1" outlineLevel="1" x14ac:dyDescent="0.2">
      <c r="A306" s="130">
        <v>79</v>
      </c>
      <c r="B306" s="129">
        <v>6.4028104385120033</v>
      </c>
      <c r="C306" s="129">
        <v>4.5969681366794202</v>
      </c>
      <c r="D306" s="129">
        <f t="shared" si="11"/>
        <v>1.8058423018325831</v>
      </c>
      <c r="E306" s="121">
        <f t="shared" si="12"/>
        <v>0.68004305537818166</v>
      </c>
      <c r="F306" s="121">
        <f t="shared" si="13"/>
        <v>0.68004305537818166</v>
      </c>
      <c r="G306" s="121">
        <v>1.5904071049254377E-2</v>
      </c>
      <c r="H306" s="121">
        <f t="shared" si="14"/>
        <v>2.5315412127617522E-3</v>
      </c>
    </row>
    <row r="307" spans="1:8" hidden="1" outlineLevel="1" x14ac:dyDescent="0.2">
      <c r="A307" s="130">
        <v>80</v>
      </c>
      <c r="B307" s="129">
        <v>8.3344293965673266</v>
      </c>
      <c r="C307" s="129">
        <v>6.1306609749467764</v>
      </c>
      <c r="D307" s="129">
        <f t="shared" si="11"/>
        <v>2.2037684216205502</v>
      </c>
      <c r="E307" s="121">
        <f t="shared" si="12"/>
        <v>0.8298938446972598</v>
      </c>
      <c r="F307" s="121">
        <f t="shared" si="13"/>
        <v>0.8298938446972598</v>
      </c>
      <c r="G307" s="121">
        <v>9.2230432969516302E-3</v>
      </c>
      <c r="H307" s="121">
        <f t="shared" si="14"/>
        <v>2.1569808281764083E-3</v>
      </c>
    </row>
    <row r="308" spans="1:8" hidden="1" outlineLevel="1" x14ac:dyDescent="0.2">
      <c r="A308" s="130">
        <v>81</v>
      </c>
      <c r="B308" s="129">
        <v>10.166276468778422</v>
      </c>
      <c r="C308" s="129">
        <v>6.6662731525793255</v>
      </c>
      <c r="D308" s="129">
        <f t="shared" si="11"/>
        <v>3.5000033161990967</v>
      </c>
      <c r="E308" s="121">
        <f t="shared" si="12"/>
        <v>1.3180292357568564</v>
      </c>
      <c r="F308" s="121">
        <f t="shared" si="13"/>
        <v>1.3180292357568564</v>
      </c>
      <c r="G308" s="121">
        <v>1.071532946281804E-2</v>
      </c>
      <c r="H308" s="121">
        <f t="shared" si="14"/>
        <v>6.3400371443101287E-3</v>
      </c>
    </row>
    <row r="309" spans="1:8" hidden="1" outlineLevel="1" x14ac:dyDescent="0.2">
      <c r="A309" s="130">
        <v>82</v>
      </c>
      <c r="B309" s="129">
        <v>9.2100984931490704</v>
      </c>
      <c r="C309" s="129">
        <v>5.7231351537817883</v>
      </c>
      <c r="D309" s="129">
        <f t="shared" si="11"/>
        <v>3.4869633393672821</v>
      </c>
      <c r="E309" s="121">
        <f t="shared" si="12"/>
        <v>1.3131186487815878</v>
      </c>
      <c r="F309" s="121">
        <f t="shared" si="13"/>
        <v>1.3131186487815878</v>
      </c>
      <c r="G309" s="121">
        <v>7.5254730068822157E-3</v>
      </c>
      <c r="H309" s="121">
        <f t="shared" si="14"/>
        <v>4.3911851404763586E-3</v>
      </c>
    </row>
    <row r="310" spans="1:8" hidden="1" outlineLevel="1" x14ac:dyDescent="0.2">
      <c r="A310" s="130">
        <v>83</v>
      </c>
      <c r="B310" s="129">
        <v>12.568502068130735</v>
      </c>
      <c r="C310" s="129">
        <v>6.4251059967558408</v>
      </c>
      <c r="D310" s="129">
        <f t="shared" si="11"/>
        <v>6.1433960713748945</v>
      </c>
      <c r="E310" s="121">
        <f t="shared" si="12"/>
        <v>2.3134765591305859</v>
      </c>
      <c r="F310" s="121">
        <f t="shared" si="13"/>
        <v>2.3134765591305859</v>
      </c>
      <c r="G310" s="121">
        <v>2.4725836547016336E-2</v>
      </c>
      <c r="H310" s="121">
        <f t="shared" si="14"/>
        <v>4.6377411750759441E-2</v>
      </c>
    </row>
    <row r="311" spans="1:8" hidden="1" outlineLevel="1" x14ac:dyDescent="0.2">
      <c r="A311" s="130">
        <v>84</v>
      </c>
      <c r="B311" s="129">
        <v>2.0687725027599684</v>
      </c>
      <c r="C311" s="129">
        <v>4.1182745956593854</v>
      </c>
      <c r="D311" s="129">
        <f t="shared" si="11"/>
        <v>-2.049502092899417</v>
      </c>
      <c r="E311" s="121">
        <f t="shared" si="12"/>
        <v>-0.77180031935507842</v>
      </c>
      <c r="F311" s="121">
        <f t="shared" si="13"/>
        <v>0.77180031935507842</v>
      </c>
      <c r="G311" s="121">
        <v>2.9496417788642176E-2</v>
      </c>
      <c r="H311" s="121">
        <f t="shared" si="14"/>
        <v>6.2181850699478307E-3</v>
      </c>
    </row>
    <row r="312" spans="1:8" hidden="1" outlineLevel="1" x14ac:dyDescent="0.2">
      <c r="A312" s="130">
        <v>85</v>
      </c>
      <c r="B312" s="129">
        <v>8.2728247227892098</v>
      </c>
      <c r="C312" s="129">
        <v>5.5049595993373259</v>
      </c>
      <c r="D312" s="129">
        <f t="shared" si="11"/>
        <v>2.7678651234518838</v>
      </c>
      <c r="E312" s="121">
        <f t="shared" si="12"/>
        <v>1.0423210562277709</v>
      </c>
      <c r="F312" s="121">
        <f t="shared" si="13"/>
        <v>1.0423210562277709</v>
      </c>
      <c r="G312" s="121">
        <v>8.9795643301820317E-3</v>
      </c>
      <c r="H312" s="121">
        <f t="shared" si="14"/>
        <v>3.3110963119391632E-3</v>
      </c>
    </row>
    <row r="313" spans="1:8" hidden="1" outlineLevel="1" x14ac:dyDescent="0.2">
      <c r="A313" s="130">
        <v>86</v>
      </c>
      <c r="B313" s="129">
        <v>8.490319800310715</v>
      </c>
      <c r="C313" s="129">
        <v>6.7355782544111644</v>
      </c>
      <c r="D313" s="129">
        <f t="shared" si="11"/>
        <v>1.7547415458995506</v>
      </c>
      <c r="E313" s="121">
        <f t="shared" si="12"/>
        <v>0.66079956209996527</v>
      </c>
      <c r="F313" s="121">
        <f t="shared" si="13"/>
        <v>0.66079956209996527</v>
      </c>
      <c r="G313" s="121">
        <v>1.3141332346813764E-2</v>
      </c>
      <c r="H313" s="121">
        <f t="shared" si="14"/>
        <v>1.9640281914505304E-3</v>
      </c>
    </row>
    <row r="314" spans="1:8" hidden="1" outlineLevel="1" x14ac:dyDescent="0.2">
      <c r="A314" s="130">
        <v>87</v>
      </c>
      <c r="B314" s="129">
        <v>9.7147620223455284</v>
      </c>
      <c r="C314" s="129">
        <v>6.1377759435268953</v>
      </c>
      <c r="D314" s="129">
        <f t="shared" si="11"/>
        <v>3.5769860788186332</v>
      </c>
      <c r="E314" s="121">
        <f t="shared" si="12"/>
        <v>1.3470193602268148</v>
      </c>
      <c r="F314" s="121">
        <f t="shared" si="13"/>
        <v>1.3470193602268148</v>
      </c>
      <c r="G314" s="121">
        <v>2.0128471254164049E-2</v>
      </c>
      <c r="H314" s="121">
        <f t="shared" si="14"/>
        <v>1.2679406765296181E-2</v>
      </c>
    </row>
    <row r="315" spans="1:8" hidden="1" outlineLevel="1" x14ac:dyDescent="0.2">
      <c r="A315" s="130">
        <v>88</v>
      </c>
      <c r="B315" s="129">
        <v>1.3997070038910506</v>
      </c>
      <c r="C315" s="129">
        <v>5.4087558575261276</v>
      </c>
      <c r="D315" s="129">
        <f t="shared" si="11"/>
        <v>-4.0090488536350772</v>
      </c>
      <c r="E315" s="121">
        <f t="shared" si="12"/>
        <v>-1.5097253114625222</v>
      </c>
      <c r="F315" s="121">
        <f t="shared" si="13"/>
        <v>1.5097253114625222</v>
      </c>
      <c r="G315" s="121">
        <v>1.6491327720494213E-2</v>
      </c>
      <c r="H315" s="121">
        <f t="shared" si="14"/>
        <v>1.2953104004444247E-2</v>
      </c>
    </row>
    <row r="316" spans="1:8" hidden="1" outlineLevel="1" x14ac:dyDescent="0.2">
      <c r="A316" s="130">
        <v>89</v>
      </c>
      <c r="B316" s="129">
        <v>3.0714453294069579</v>
      </c>
      <c r="C316" s="129">
        <v>5.4757203910201167</v>
      </c>
      <c r="D316" s="129">
        <f t="shared" si="11"/>
        <v>-2.4042750616131587</v>
      </c>
      <c r="E316" s="121">
        <f t="shared" si="12"/>
        <v>-0.90540051986253545</v>
      </c>
      <c r="F316" s="121">
        <f t="shared" si="13"/>
        <v>0.90540051986253545</v>
      </c>
      <c r="G316" s="121">
        <v>1.68372465084249E-2</v>
      </c>
      <c r="H316" s="121">
        <f t="shared" si="14"/>
        <v>4.7597096427219486E-3</v>
      </c>
    </row>
    <row r="317" spans="1:8" hidden="1" outlineLevel="1" x14ac:dyDescent="0.2">
      <c r="A317" s="130">
        <v>90</v>
      </c>
      <c r="B317" s="129">
        <v>4.1445323066153303</v>
      </c>
      <c r="C317" s="129">
        <v>5.8158569357436924</v>
      </c>
      <c r="D317" s="129">
        <f t="shared" si="11"/>
        <v>-1.6713246291283621</v>
      </c>
      <c r="E317" s="121">
        <f t="shared" si="12"/>
        <v>-0.62938646756023753</v>
      </c>
      <c r="F317" s="121">
        <f t="shared" si="13"/>
        <v>0.62938646756023753</v>
      </c>
      <c r="G317" s="121">
        <v>2.0299888511089242E-2</v>
      </c>
      <c r="H317" s="121">
        <f t="shared" si="14"/>
        <v>2.7926781357887828E-3</v>
      </c>
    </row>
    <row r="318" spans="1:8" hidden="1" outlineLevel="1" x14ac:dyDescent="0.2">
      <c r="A318" s="130">
        <v>91</v>
      </c>
      <c r="B318" s="129">
        <v>4.429887145357001</v>
      </c>
      <c r="C318" s="129">
        <v>5.3621505753953453</v>
      </c>
      <c r="D318" s="129">
        <f t="shared" si="11"/>
        <v>-0.93226343003834433</v>
      </c>
      <c r="E318" s="121">
        <f t="shared" si="12"/>
        <v>-0.35107122628440601</v>
      </c>
      <c r="F318" s="121">
        <f t="shared" si="13"/>
        <v>0.35107122628440601</v>
      </c>
      <c r="G318" s="121">
        <v>1.6049854098160028E-2</v>
      </c>
      <c r="H318" s="121">
        <f t="shared" si="14"/>
        <v>6.8107371182366189E-4</v>
      </c>
    </row>
    <row r="319" spans="1:8" hidden="1" outlineLevel="1" x14ac:dyDescent="0.2">
      <c r="A319" s="130">
        <v>92</v>
      </c>
      <c r="B319" s="129">
        <v>7.357837407128244</v>
      </c>
      <c r="C319" s="129">
        <v>6.7974628288915895</v>
      </c>
      <c r="D319" s="129">
        <f t="shared" si="11"/>
        <v>0.56037457823665449</v>
      </c>
      <c r="E319" s="121">
        <f t="shared" si="12"/>
        <v>0.21102553636803867</v>
      </c>
      <c r="F319" s="121">
        <f t="shared" si="13"/>
        <v>0.21102553636803867</v>
      </c>
      <c r="G319" s="121">
        <v>1.2017976996373955E-2</v>
      </c>
      <c r="H319" s="121">
        <f t="shared" si="14"/>
        <v>1.8276038089699514E-4</v>
      </c>
    </row>
    <row r="320" spans="1:8" hidden="1" outlineLevel="1" x14ac:dyDescent="0.2">
      <c r="A320" s="130">
        <v>93</v>
      </c>
      <c r="B320" s="129">
        <v>4.7479818606825619</v>
      </c>
      <c r="C320" s="129">
        <v>4.8949632280525037</v>
      </c>
      <c r="D320" s="129">
        <f t="shared" si="11"/>
        <v>-0.14698136736994183</v>
      </c>
      <c r="E320" s="121">
        <f t="shared" si="12"/>
        <v>-5.5350158786558745E-2</v>
      </c>
      <c r="F320" s="121">
        <f t="shared" si="13"/>
        <v>5.5350158786558745E-2</v>
      </c>
      <c r="G320" s="121">
        <v>1.4672004312999275E-2</v>
      </c>
      <c r="H320" s="121">
        <f t="shared" si="14"/>
        <v>1.5432784389228219E-5</v>
      </c>
    </row>
    <row r="321" spans="1:8" hidden="1" outlineLevel="1" x14ac:dyDescent="0.2">
      <c r="A321" s="130">
        <v>94</v>
      </c>
      <c r="B321" s="129">
        <v>7.0123354832491298</v>
      </c>
      <c r="C321" s="129">
        <v>5.3509140303643932</v>
      </c>
      <c r="D321" s="129">
        <f t="shared" si="11"/>
        <v>1.6614214528847366</v>
      </c>
      <c r="E321" s="121">
        <f t="shared" si="12"/>
        <v>0.62565713514631116</v>
      </c>
      <c r="F321" s="121">
        <f t="shared" si="13"/>
        <v>0.62565713514631116</v>
      </c>
      <c r="G321" s="121">
        <v>1.0296934041102081E-2</v>
      </c>
      <c r="H321" s="121">
        <f t="shared" si="14"/>
        <v>1.3716700253234443E-3</v>
      </c>
    </row>
    <row r="322" spans="1:8" hidden="1" outlineLevel="1" x14ac:dyDescent="0.2">
      <c r="A322" s="130">
        <v>95</v>
      </c>
      <c r="B322" s="129">
        <v>6.5048979458190175</v>
      </c>
      <c r="C322" s="129">
        <v>4.3317314914087692</v>
      </c>
      <c r="D322" s="129">
        <f t="shared" si="11"/>
        <v>2.1731664544102482</v>
      </c>
      <c r="E322" s="121">
        <f t="shared" si="12"/>
        <v>0.81836977348619233</v>
      </c>
      <c r="F322" s="121">
        <f t="shared" si="13"/>
        <v>0.81836977348619233</v>
      </c>
      <c r="G322" s="121">
        <v>2.2350279055825782E-2</v>
      </c>
      <c r="H322" s="121">
        <f t="shared" si="14"/>
        <v>5.2202859700779857E-3</v>
      </c>
    </row>
    <row r="323" spans="1:8" hidden="1" outlineLevel="1" x14ac:dyDescent="0.2">
      <c r="A323" s="130">
        <v>96</v>
      </c>
      <c r="B323" s="129">
        <v>2.0150768397535712</v>
      </c>
      <c r="C323" s="129">
        <v>3.7871387184686909</v>
      </c>
      <c r="D323" s="129">
        <f t="shared" si="11"/>
        <v>-1.7720618787151197</v>
      </c>
      <c r="E323" s="121">
        <f t="shared" si="12"/>
        <v>-0.66732204306971199</v>
      </c>
      <c r="F323" s="121">
        <f t="shared" si="13"/>
        <v>0.66732204306971199</v>
      </c>
      <c r="G323" s="121">
        <v>3.4379231302004147E-2</v>
      </c>
      <c r="H323" s="121">
        <f t="shared" si="14"/>
        <v>5.4730907917274222E-3</v>
      </c>
    </row>
    <row r="324" spans="1:8" hidden="1" outlineLevel="1" x14ac:dyDescent="0.2">
      <c r="A324" s="130">
        <v>97</v>
      </c>
      <c r="B324" s="129">
        <v>6.0755460940922488</v>
      </c>
      <c r="C324" s="129">
        <v>6.5708907813742723</v>
      </c>
      <c r="D324" s="129">
        <f t="shared" ref="D324:D355" si="15">B324 - C324</f>
        <v>-0.49534468728202352</v>
      </c>
      <c r="E324" s="121">
        <f t="shared" ref="E324:E355" si="16">D324 /2.65548230740821</f>
        <v>-0.18653661743485206</v>
      </c>
      <c r="F324" s="121">
        <f t="shared" ref="F324:F355" si="17">ABS(E324)</f>
        <v>0.18653661743485206</v>
      </c>
      <c r="G324" s="121">
        <v>1.650643243878306E-2</v>
      </c>
      <c r="H324" s="121">
        <f t="shared" si="14"/>
        <v>1.9793250030250347E-4</v>
      </c>
    </row>
    <row r="325" spans="1:8" hidden="1" outlineLevel="1" x14ac:dyDescent="0.2">
      <c r="A325" s="130">
        <v>98</v>
      </c>
      <c r="B325" s="129">
        <v>4.8252930836079786</v>
      </c>
      <c r="C325" s="129">
        <v>5.7438733806249473</v>
      </c>
      <c r="D325" s="129">
        <f t="shared" si="15"/>
        <v>-0.91858029701696875</v>
      </c>
      <c r="E325" s="121">
        <f t="shared" si="16"/>
        <v>-0.34591843992118954</v>
      </c>
      <c r="F325" s="121">
        <f t="shared" si="17"/>
        <v>0.34591843992118954</v>
      </c>
      <c r="G325" s="121">
        <v>1.9606173350514781E-2</v>
      </c>
      <c r="H325" s="121">
        <f t="shared" si="14"/>
        <v>8.1361299195554159E-4</v>
      </c>
    </row>
    <row r="326" spans="1:8" hidden="1" outlineLevel="1" x14ac:dyDescent="0.2">
      <c r="A326" s="130">
        <v>99</v>
      </c>
      <c r="B326" s="129">
        <v>11.381009183694736</v>
      </c>
      <c r="C326" s="129">
        <v>6.8212432166240013</v>
      </c>
      <c r="D326" s="129">
        <f t="shared" si="15"/>
        <v>4.5597659670707351</v>
      </c>
      <c r="E326" s="121">
        <f t="shared" si="16"/>
        <v>1.7171140452903766</v>
      </c>
      <c r="F326" s="121">
        <f t="shared" si="17"/>
        <v>1.7171140452903766</v>
      </c>
      <c r="G326" s="121">
        <v>2.0448544845227026E-2</v>
      </c>
      <c r="H326" s="121">
        <f t="shared" si="14"/>
        <v>2.0945220006005755E-2</v>
      </c>
    </row>
    <row r="327" spans="1:8" hidden="1" outlineLevel="1" x14ac:dyDescent="0.2">
      <c r="A327" s="130">
        <v>100</v>
      </c>
      <c r="B327" s="129">
        <v>9.7891752187397572</v>
      </c>
      <c r="C327" s="129">
        <v>5.701851868808971</v>
      </c>
      <c r="D327" s="129">
        <f t="shared" si="15"/>
        <v>4.0873233499307862</v>
      </c>
      <c r="E327" s="121">
        <f t="shared" si="16"/>
        <v>1.5392018762573019</v>
      </c>
      <c r="F327" s="121">
        <f t="shared" si="17"/>
        <v>1.5392018762573019</v>
      </c>
      <c r="G327" s="121">
        <v>1.9771430268131083E-2</v>
      </c>
      <c r="H327" s="121">
        <f t="shared" si="14"/>
        <v>1.6249997115722694E-2</v>
      </c>
    </row>
    <row r="328" spans="1:8" hidden="1" outlineLevel="1" x14ac:dyDescent="0.2">
      <c r="A328" s="130">
        <v>101</v>
      </c>
      <c r="B328" s="129">
        <v>3.3262405995961988</v>
      </c>
      <c r="C328" s="129">
        <v>5.6338857342409643</v>
      </c>
      <c r="D328" s="129">
        <f t="shared" si="15"/>
        <v>-2.3076451346447655</v>
      </c>
      <c r="E328" s="121">
        <f t="shared" si="16"/>
        <v>-0.86901167754232234</v>
      </c>
      <c r="F328" s="121">
        <f t="shared" si="17"/>
        <v>0.86901167754232234</v>
      </c>
      <c r="G328" s="121">
        <v>1.195337010863752E-2</v>
      </c>
      <c r="H328" s="121">
        <f t="shared" si="14"/>
        <v>3.0822329183673738E-3</v>
      </c>
    </row>
    <row r="329" spans="1:8" hidden="1" outlineLevel="1" x14ac:dyDescent="0.2">
      <c r="A329" s="130">
        <v>102</v>
      </c>
      <c r="B329" s="129">
        <v>3.3401406603773585</v>
      </c>
      <c r="C329" s="129">
        <v>4.163319533414791</v>
      </c>
      <c r="D329" s="129">
        <f t="shared" si="15"/>
        <v>-0.82317887303743253</v>
      </c>
      <c r="E329" s="121">
        <f t="shared" si="16"/>
        <v>-0.30999222654993597</v>
      </c>
      <c r="F329" s="121">
        <f t="shared" si="17"/>
        <v>0.30999222654993597</v>
      </c>
      <c r="G329" s="121">
        <v>2.5277478315055966E-2</v>
      </c>
      <c r="H329" s="121">
        <f t="shared" si="14"/>
        <v>8.5222073572274282E-4</v>
      </c>
    </row>
    <row r="330" spans="1:8" hidden="1" outlineLevel="1" x14ac:dyDescent="0.2">
      <c r="A330" s="130">
        <v>103</v>
      </c>
      <c r="B330" s="129">
        <v>5.4568475555797393</v>
      </c>
      <c r="C330" s="129">
        <v>6.1766372083836441</v>
      </c>
      <c r="D330" s="129">
        <f t="shared" si="15"/>
        <v>-0.71978965280390472</v>
      </c>
      <c r="E330" s="121">
        <f t="shared" si="16"/>
        <v>-0.27105797345960481</v>
      </c>
      <c r="F330" s="121">
        <f t="shared" si="17"/>
        <v>0.27105797345960481</v>
      </c>
      <c r="G330" s="121">
        <v>7.9679862475316755E-3</v>
      </c>
      <c r="H330" s="121">
        <f t="shared" si="14"/>
        <v>1.9828977514925865E-4</v>
      </c>
    </row>
    <row r="331" spans="1:8" hidden="1" outlineLevel="1" x14ac:dyDescent="0.2">
      <c r="A331" s="130">
        <v>104</v>
      </c>
      <c r="B331" s="129">
        <v>3.4412682459309774</v>
      </c>
      <c r="C331" s="129">
        <v>4.2972677224270761</v>
      </c>
      <c r="D331" s="129">
        <f t="shared" si="15"/>
        <v>-0.85599947649609875</v>
      </c>
      <c r="E331" s="121">
        <f t="shared" si="16"/>
        <v>-0.32235179052334445</v>
      </c>
      <c r="F331" s="121">
        <f t="shared" si="17"/>
        <v>0.32235179052334445</v>
      </c>
      <c r="G331" s="121">
        <v>2.4452127969077295E-2</v>
      </c>
      <c r="H331" s="121">
        <f t="shared" si="14"/>
        <v>8.899352454828617E-4</v>
      </c>
    </row>
    <row r="332" spans="1:8" hidden="1" outlineLevel="1" x14ac:dyDescent="0.2">
      <c r="A332" s="130">
        <v>105</v>
      </c>
      <c r="B332" s="129">
        <v>6.1767701915601814</v>
      </c>
      <c r="C332" s="129">
        <v>5.0342316266485465</v>
      </c>
      <c r="D332" s="129">
        <f t="shared" si="15"/>
        <v>1.1425385649116349</v>
      </c>
      <c r="E332" s="121">
        <f t="shared" si="16"/>
        <v>0.43025651563341399</v>
      </c>
      <c r="F332" s="121">
        <f t="shared" si="17"/>
        <v>0.43025651563341399</v>
      </c>
      <c r="G332" s="121">
        <v>1.1010046847911285E-2</v>
      </c>
      <c r="H332" s="121">
        <f t="shared" si="14"/>
        <v>6.9460685394484806E-4</v>
      </c>
    </row>
    <row r="333" spans="1:8" hidden="1" outlineLevel="1" x14ac:dyDescent="0.2">
      <c r="A333" s="130">
        <v>106</v>
      </c>
      <c r="B333" s="129">
        <v>2.955181786533017</v>
      </c>
      <c r="C333" s="129">
        <v>6.0178018499562924</v>
      </c>
      <c r="D333" s="129">
        <f t="shared" si="15"/>
        <v>-3.0626200634232754</v>
      </c>
      <c r="E333" s="121">
        <f t="shared" si="16"/>
        <v>-1.1533197019913259</v>
      </c>
      <c r="F333" s="121">
        <f t="shared" si="17"/>
        <v>1.1533197019913259</v>
      </c>
      <c r="G333" s="121">
        <v>1.8662414699577148E-2</v>
      </c>
      <c r="H333" s="121">
        <f t="shared" si="14"/>
        <v>8.5922941793106639E-3</v>
      </c>
    </row>
    <row r="334" spans="1:8" hidden="1" outlineLevel="1" x14ac:dyDescent="0.2">
      <c r="A334" s="130">
        <v>107</v>
      </c>
      <c r="B334" s="129">
        <v>3.1986545053245892</v>
      </c>
      <c r="C334" s="129">
        <v>4.1516257333765303</v>
      </c>
      <c r="D334" s="129">
        <f t="shared" si="15"/>
        <v>-0.95297122805194112</v>
      </c>
      <c r="E334" s="121">
        <f t="shared" si="16"/>
        <v>-0.35886935695009586</v>
      </c>
      <c r="F334" s="121">
        <f t="shared" si="17"/>
        <v>0.35886935695009586</v>
      </c>
      <c r="G334" s="121">
        <v>2.4507262711279468E-2</v>
      </c>
      <c r="H334" s="121">
        <f t="shared" si="14"/>
        <v>1.1056004934970043E-3</v>
      </c>
    </row>
    <row r="335" spans="1:8" hidden="1" outlineLevel="1" x14ac:dyDescent="0.2">
      <c r="A335" s="130">
        <v>108</v>
      </c>
      <c r="B335" s="129">
        <v>6.6749513014078792</v>
      </c>
      <c r="C335" s="129">
        <v>7.4501647090943681</v>
      </c>
      <c r="D335" s="129">
        <f t="shared" si="15"/>
        <v>-0.77521340768648894</v>
      </c>
      <c r="E335" s="121">
        <f t="shared" si="16"/>
        <v>-0.29192941919583287</v>
      </c>
      <c r="F335" s="121">
        <f t="shared" si="17"/>
        <v>0.29192941919583287</v>
      </c>
      <c r="G335" s="121">
        <v>2.1808076506092774E-2</v>
      </c>
      <c r="H335" s="121">
        <f t="shared" si="14"/>
        <v>6.4744620317150857E-4</v>
      </c>
    </row>
    <row r="336" spans="1:8" hidden="1" outlineLevel="1" x14ac:dyDescent="0.2">
      <c r="A336" s="130">
        <v>109</v>
      </c>
      <c r="B336" s="129">
        <v>7.2125454410523382</v>
      </c>
      <c r="C336" s="129">
        <v>6.122665487044932</v>
      </c>
      <c r="D336" s="129">
        <f t="shared" si="15"/>
        <v>1.0898799540074062</v>
      </c>
      <c r="E336" s="121">
        <f t="shared" si="16"/>
        <v>0.41042636622615841</v>
      </c>
      <c r="F336" s="121">
        <f t="shared" si="17"/>
        <v>0.41042636622615841</v>
      </c>
      <c r="G336" s="121">
        <v>8.0397443568220768E-3</v>
      </c>
      <c r="H336" s="121">
        <f t="shared" si="14"/>
        <v>4.587783828089149E-4</v>
      </c>
    </row>
    <row r="337" spans="1:8" hidden="1" outlineLevel="1" x14ac:dyDescent="0.2">
      <c r="A337" s="130">
        <v>110</v>
      </c>
      <c r="B337" s="129">
        <v>7.2118645836259514</v>
      </c>
      <c r="C337" s="129">
        <v>6.3399679728782417</v>
      </c>
      <c r="D337" s="129">
        <f t="shared" si="15"/>
        <v>0.87189661074770974</v>
      </c>
      <c r="E337" s="121">
        <f t="shared" si="16"/>
        <v>0.32833832419644088</v>
      </c>
      <c r="F337" s="121">
        <f t="shared" si="17"/>
        <v>0.32833832419644088</v>
      </c>
      <c r="G337" s="121">
        <v>8.7016595033782701E-3</v>
      </c>
      <c r="H337" s="121">
        <f t="shared" si="14"/>
        <v>3.1821102818525274E-4</v>
      </c>
    </row>
    <row r="338" spans="1:8" hidden="1" outlineLevel="1" x14ac:dyDescent="0.2">
      <c r="A338" s="130">
        <v>111</v>
      </c>
      <c r="B338" s="129">
        <v>7.8507875107814389</v>
      </c>
      <c r="C338" s="129">
        <v>6.4004856306180766</v>
      </c>
      <c r="D338" s="129">
        <f t="shared" si="15"/>
        <v>1.4503018801633623</v>
      </c>
      <c r="E338" s="121">
        <f t="shared" si="16"/>
        <v>0.54615384787815746</v>
      </c>
      <c r="F338" s="121">
        <f t="shared" si="17"/>
        <v>0.54615384787815746</v>
      </c>
      <c r="G338" s="121">
        <v>9.4699612293379296E-3</v>
      </c>
      <c r="H338" s="121">
        <f t="shared" si="14"/>
        <v>9.5966938622123535E-4</v>
      </c>
    </row>
    <row r="339" spans="1:8" hidden="1" outlineLevel="1" x14ac:dyDescent="0.2">
      <c r="A339" s="130">
        <v>112</v>
      </c>
      <c r="B339" s="129">
        <v>6.4736606852984853</v>
      </c>
      <c r="C339" s="129">
        <v>5.9174092751668592</v>
      </c>
      <c r="D339" s="129">
        <f t="shared" si="15"/>
        <v>0.55625141013162605</v>
      </c>
      <c r="E339" s="121">
        <f t="shared" si="16"/>
        <v>0.20947283609452311</v>
      </c>
      <c r="F339" s="121">
        <f t="shared" si="17"/>
        <v>0.20947283609452311</v>
      </c>
      <c r="G339" s="121">
        <v>8.3995597540609257E-3</v>
      </c>
      <c r="H339" s="121">
        <f t="shared" si="14"/>
        <v>1.2494453725833663E-4</v>
      </c>
    </row>
    <row r="340" spans="1:8" hidden="1" outlineLevel="1" x14ac:dyDescent="0.2">
      <c r="A340" s="130">
        <v>113</v>
      </c>
      <c r="B340" s="129">
        <v>4.8337773589754578</v>
      </c>
      <c r="C340" s="129">
        <v>6.3757393912801454</v>
      </c>
      <c r="D340" s="129">
        <f t="shared" si="15"/>
        <v>-1.5419620323046876</v>
      </c>
      <c r="E340" s="121">
        <f t="shared" si="16"/>
        <v>-0.58067117525240275</v>
      </c>
      <c r="F340" s="121">
        <f t="shared" si="17"/>
        <v>0.58067117525240275</v>
      </c>
      <c r="G340" s="121">
        <v>1.0403412074985303E-2</v>
      </c>
      <c r="H340" s="121">
        <f t="shared" si="14"/>
        <v>1.1939845413615714E-3</v>
      </c>
    </row>
    <row r="341" spans="1:8" hidden="1" outlineLevel="1" x14ac:dyDescent="0.2">
      <c r="A341" s="130">
        <v>114</v>
      </c>
      <c r="B341" s="129">
        <v>4.3292629004258751</v>
      </c>
      <c r="C341" s="129">
        <v>6.6669765304630264</v>
      </c>
      <c r="D341" s="129">
        <f t="shared" si="15"/>
        <v>-2.3377136300371513</v>
      </c>
      <c r="E341" s="121">
        <f t="shared" si="16"/>
        <v>-0.88033485424302982</v>
      </c>
      <c r="F341" s="121">
        <f t="shared" si="17"/>
        <v>0.88033485424302982</v>
      </c>
      <c r="G341" s="121">
        <v>2.1401806862901149E-2</v>
      </c>
      <c r="H341" s="121">
        <f t="shared" si="14"/>
        <v>5.7731941155720803E-3</v>
      </c>
    </row>
    <row r="342" spans="1:8" hidden="1" outlineLevel="1" x14ac:dyDescent="0.2">
      <c r="A342" s="130">
        <v>115</v>
      </c>
      <c r="B342" s="129">
        <v>7.7644892299367179</v>
      </c>
      <c r="C342" s="129">
        <v>5.0173286996334365</v>
      </c>
      <c r="D342" s="129">
        <f t="shared" si="15"/>
        <v>2.7471605303032813</v>
      </c>
      <c r="E342" s="121">
        <f t="shared" si="16"/>
        <v>1.0345241324482972</v>
      </c>
      <c r="F342" s="121">
        <f t="shared" si="17"/>
        <v>1.0345241324482972</v>
      </c>
      <c r="G342" s="121">
        <v>1.4079901091469504E-2</v>
      </c>
      <c r="H342" s="121">
        <f t="shared" si="14"/>
        <v>5.1674485441886298E-3</v>
      </c>
    </row>
    <row r="343" spans="1:8" hidden="1" outlineLevel="1" x14ac:dyDescent="0.2">
      <c r="A343" s="130">
        <v>116</v>
      </c>
      <c r="B343" s="129">
        <v>5.0900997981504945</v>
      </c>
      <c r="C343" s="129">
        <v>4.9493334237984001</v>
      </c>
      <c r="D343" s="129">
        <f t="shared" si="15"/>
        <v>0.14076637435209438</v>
      </c>
      <c r="E343" s="121">
        <f t="shared" si="16"/>
        <v>5.300972029050513E-2</v>
      </c>
      <c r="F343" s="121">
        <f t="shared" si="17"/>
        <v>5.300972029050513E-2</v>
      </c>
      <c r="G343" s="121">
        <v>1.335052112985532E-2</v>
      </c>
      <c r="H343" s="121">
        <f t="shared" si="14"/>
        <v>1.2845831095813839E-5</v>
      </c>
    </row>
    <row r="344" spans="1:8" hidden="1" outlineLevel="1" x14ac:dyDescent="0.2">
      <c r="A344" s="130">
        <v>117</v>
      </c>
      <c r="B344" s="129">
        <v>8.7731952120848646</v>
      </c>
      <c r="C344" s="129">
        <v>6.326503858126852</v>
      </c>
      <c r="D344" s="129">
        <f t="shared" si="15"/>
        <v>2.4466913539580126</v>
      </c>
      <c r="E344" s="121">
        <f t="shared" si="16"/>
        <v>0.92137362283766056</v>
      </c>
      <c r="F344" s="121">
        <f t="shared" si="17"/>
        <v>0.92137362283766056</v>
      </c>
      <c r="G344" s="121">
        <v>9.9232094237904495E-3</v>
      </c>
      <c r="H344" s="121">
        <f t="shared" si="14"/>
        <v>2.864604650680099E-3</v>
      </c>
    </row>
    <row r="345" spans="1:8" hidden="1" outlineLevel="1" x14ac:dyDescent="0.2">
      <c r="A345" s="130">
        <v>118</v>
      </c>
      <c r="B345" s="129">
        <v>5.5983514970295474</v>
      </c>
      <c r="C345" s="129">
        <v>5.3024973730005076</v>
      </c>
      <c r="D345" s="129">
        <f t="shared" si="15"/>
        <v>0.29585412402903977</v>
      </c>
      <c r="E345" s="121">
        <f t="shared" si="16"/>
        <v>0.11141257586377887</v>
      </c>
      <c r="F345" s="121">
        <f t="shared" si="17"/>
        <v>0.11141257586377887</v>
      </c>
      <c r="G345" s="121">
        <v>1.1701683981395792E-2</v>
      </c>
      <c r="H345" s="121">
        <f t="shared" si="14"/>
        <v>4.9570058373786831E-5</v>
      </c>
    </row>
    <row r="346" spans="1:8" hidden="1" outlineLevel="1" x14ac:dyDescent="0.2">
      <c r="A346" s="130">
        <v>119</v>
      </c>
      <c r="B346" s="129">
        <v>2.6890396514513135</v>
      </c>
      <c r="C346" s="129">
        <v>5.387765585310202</v>
      </c>
      <c r="D346" s="129">
        <f t="shared" si="15"/>
        <v>-2.6987259338588885</v>
      </c>
      <c r="E346" s="121">
        <f t="shared" si="16"/>
        <v>-1.016284659976848</v>
      </c>
      <c r="F346" s="121">
        <f t="shared" si="17"/>
        <v>1.016284659976848</v>
      </c>
      <c r="G346" s="121">
        <v>9.1115646500398908E-3</v>
      </c>
      <c r="H346" s="121">
        <f t="shared" si="14"/>
        <v>3.1948680576847515E-3</v>
      </c>
    </row>
    <row r="347" spans="1:8" hidden="1" outlineLevel="1" x14ac:dyDescent="0.2">
      <c r="A347" s="130">
        <v>120</v>
      </c>
      <c r="B347" s="129">
        <v>3.8518125773037823</v>
      </c>
      <c r="C347" s="129">
        <v>4.6380367754663894</v>
      </c>
      <c r="D347" s="129">
        <f t="shared" si="15"/>
        <v>-0.78622419816260702</v>
      </c>
      <c r="E347" s="121">
        <f t="shared" si="16"/>
        <v>-0.29607585634037736</v>
      </c>
      <c r="F347" s="121">
        <f t="shared" si="17"/>
        <v>0.29607585634037736</v>
      </c>
      <c r="G347" s="121">
        <v>1.5219355473991059E-2</v>
      </c>
      <c r="H347" s="121">
        <f t="shared" si="14"/>
        <v>4.5856614236568287E-4</v>
      </c>
    </row>
    <row r="348" spans="1:8" hidden="1" outlineLevel="1" x14ac:dyDescent="0.2">
      <c r="A348" s="130">
        <v>121</v>
      </c>
      <c r="B348" s="129">
        <v>4.0362890436273213</v>
      </c>
      <c r="C348" s="129">
        <v>6.0015700082631724</v>
      </c>
      <c r="D348" s="129">
        <f t="shared" si="15"/>
        <v>-1.9652809646358511</v>
      </c>
      <c r="E348" s="121">
        <f t="shared" si="16"/>
        <v>-0.74008437531410043</v>
      </c>
      <c r="F348" s="121">
        <f t="shared" si="17"/>
        <v>0.74008437531410043</v>
      </c>
      <c r="G348" s="121">
        <v>8.601408942890517E-3</v>
      </c>
      <c r="H348" s="121">
        <f t="shared" si="14"/>
        <v>1.5977698348121883E-3</v>
      </c>
    </row>
    <row r="349" spans="1:8" hidden="1" outlineLevel="1" x14ac:dyDescent="0.2">
      <c r="A349" s="130">
        <v>122</v>
      </c>
      <c r="B349" s="129">
        <v>3.766483430668091</v>
      </c>
      <c r="C349" s="129">
        <v>7.4300351405256819</v>
      </c>
      <c r="D349" s="129">
        <f t="shared" si="15"/>
        <v>-3.6635517098575909</v>
      </c>
      <c r="E349" s="121">
        <f t="shared" si="16"/>
        <v>-1.3796181957744886</v>
      </c>
      <c r="F349" s="121">
        <f t="shared" si="17"/>
        <v>1.3796181957744886</v>
      </c>
      <c r="G349" s="121">
        <v>5.3301349734096726E-2</v>
      </c>
      <c r="H349" s="121">
        <f t="shared" si="14"/>
        <v>3.7732124900849658E-2</v>
      </c>
    </row>
    <row r="350" spans="1:8" hidden="1" outlineLevel="1" x14ac:dyDescent="0.2">
      <c r="A350" s="130">
        <v>123</v>
      </c>
      <c r="B350" s="129">
        <v>4.1098323278361049</v>
      </c>
      <c r="C350" s="129">
        <v>4.0787970933757745</v>
      </c>
      <c r="D350" s="129">
        <f t="shared" si="15"/>
        <v>3.1035234460330408E-2</v>
      </c>
      <c r="E350" s="121">
        <f t="shared" si="16"/>
        <v>1.1687230742885744E-2</v>
      </c>
      <c r="F350" s="121">
        <f t="shared" si="17"/>
        <v>1.1687230742885744E-2</v>
      </c>
      <c r="G350" s="121">
        <v>2.6325883566217158E-2</v>
      </c>
      <c r="H350" s="121">
        <f t="shared" si="14"/>
        <v>1.264321979968645E-6</v>
      </c>
    </row>
    <row r="351" spans="1:8" hidden="1" outlineLevel="1" x14ac:dyDescent="0.2">
      <c r="A351" s="130">
        <v>124</v>
      </c>
      <c r="B351" s="129">
        <v>2.2066003330557868</v>
      </c>
      <c r="C351" s="129">
        <v>4.083955394507532</v>
      </c>
      <c r="D351" s="129">
        <f t="shared" si="15"/>
        <v>-1.8773550614517451</v>
      </c>
      <c r="E351" s="121">
        <f t="shared" si="16"/>
        <v>-0.70697328926437897</v>
      </c>
      <c r="F351" s="121">
        <f t="shared" si="17"/>
        <v>0.70697328926437897</v>
      </c>
      <c r="G351" s="121">
        <v>2.7291770509903356E-2</v>
      </c>
      <c r="H351" s="121">
        <f t="shared" si="14"/>
        <v>4.8056405882049482E-3</v>
      </c>
    </row>
    <row r="352" spans="1:8" hidden="1" outlineLevel="1" x14ac:dyDescent="0.2">
      <c r="A352" s="130">
        <v>125</v>
      </c>
      <c r="B352" s="129">
        <v>5.0464857499109375</v>
      </c>
      <c r="C352" s="129">
        <v>3.9957012976188122</v>
      </c>
      <c r="D352" s="129">
        <f t="shared" si="15"/>
        <v>1.0507844522921252</v>
      </c>
      <c r="E352" s="121">
        <f t="shared" si="16"/>
        <v>0.39570380467633631</v>
      </c>
      <c r="F352" s="121">
        <f t="shared" si="17"/>
        <v>0.39570380467633631</v>
      </c>
      <c r="G352" s="121">
        <v>2.6277070902827417E-2</v>
      </c>
      <c r="H352" s="121">
        <f t="shared" si="14"/>
        <v>1.4465230437493259E-3</v>
      </c>
    </row>
    <row r="353" spans="1:8" hidden="1" outlineLevel="1" x14ac:dyDescent="0.2">
      <c r="A353" s="130">
        <v>126</v>
      </c>
      <c r="B353" s="129">
        <v>6.62695871340149</v>
      </c>
      <c r="C353" s="129">
        <v>6.0604138344332181</v>
      </c>
      <c r="D353" s="129">
        <f t="shared" si="15"/>
        <v>0.56654487896827188</v>
      </c>
      <c r="E353" s="121">
        <f t="shared" si="16"/>
        <v>0.21334914466864893</v>
      </c>
      <c r="F353" s="121">
        <f t="shared" si="17"/>
        <v>0.21334914466864893</v>
      </c>
      <c r="G353" s="121">
        <v>2.5905636932039025E-2</v>
      </c>
      <c r="H353" s="121">
        <f t="shared" si="14"/>
        <v>4.1424070451795783E-4</v>
      </c>
    </row>
    <row r="354" spans="1:8" hidden="1" outlineLevel="1" x14ac:dyDescent="0.2">
      <c r="A354" s="130">
        <v>127</v>
      </c>
      <c r="B354" s="129">
        <v>9.7853713869322334</v>
      </c>
      <c r="C354" s="129">
        <v>5.5370221294529767</v>
      </c>
      <c r="D354" s="129">
        <f t="shared" si="15"/>
        <v>4.2483492574792567</v>
      </c>
      <c r="E354" s="121">
        <f t="shared" si="16"/>
        <v>1.5998409199064514</v>
      </c>
      <c r="F354" s="121">
        <f t="shared" si="17"/>
        <v>1.5998409199064514</v>
      </c>
      <c r="G354" s="121">
        <v>1.0497175410733087E-2</v>
      </c>
      <c r="H354" s="121">
        <f t="shared" si="14"/>
        <v>9.1468324685730212E-3</v>
      </c>
    </row>
    <row r="355" spans="1:8" hidden="1" outlineLevel="1" x14ac:dyDescent="0.2">
      <c r="A355" s="130">
        <v>128</v>
      </c>
      <c r="B355" s="129">
        <v>7.0749901682228113</v>
      </c>
      <c r="C355" s="129">
        <v>5.2044760006634991</v>
      </c>
      <c r="D355" s="129">
        <f t="shared" si="15"/>
        <v>1.8705141675593122</v>
      </c>
      <c r="E355" s="121">
        <f t="shared" si="16"/>
        <v>0.70439714937696629</v>
      </c>
      <c r="F355" s="121">
        <f t="shared" si="17"/>
        <v>0.70439714937696629</v>
      </c>
      <c r="G355" s="121">
        <v>1.2163697508577462E-2</v>
      </c>
      <c r="H355" s="121">
        <f t="shared" si="14"/>
        <v>2.0616245241603633E-3</v>
      </c>
    </row>
    <row r="356" spans="1:8" hidden="1" outlineLevel="1" x14ac:dyDescent="0.2">
      <c r="A356" s="130">
        <v>129</v>
      </c>
      <c r="B356" s="129">
        <v>5.2308952422745243</v>
      </c>
      <c r="C356" s="129">
        <v>4.98146221879108</v>
      </c>
      <c r="D356" s="129">
        <f t="shared" ref="D356:D363" si="18">B356 - C356</f>
        <v>0.24943302348344432</v>
      </c>
      <c r="E356" s="121">
        <f t="shared" ref="E356:E363" si="19">D356 /2.65548230740821</f>
        <v>9.3931344519818938E-2</v>
      </c>
      <c r="F356" s="121">
        <f t="shared" ref="F356:F363" si="20">ABS(E356)</f>
        <v>9.3931344519818938E-2</v>
      </c>
      <c r="G356" s="121">
        <v>1.1388025692669949E-2</v>
      </c>
      <c r="H356" s="121">
        <f t="shared" si="14"/>
        <v>3.4268613104505632E-5</v>
      </c>
    </row>
    <row r="357" spans="1:8" hidden="1" outlineLevel="1" x14ac:dyDescent="0.2">
      <c r="A357" s="130">
        <v>130</v>
      </c>
      <c r="B357" s="129">
        <v>4.16037951302041</v>
      </c>
      <c r="C357" s="129">
        <v>5.7826378069846793</v>
      </c>
      <c r="D357" s="129">
        <f t="shared" si="18"/>
        <v>-1.6222582939642693</v>
      </c>
      <c r="E357" s="121">
        <f t="shared" si="19"/>
        <v>-0.61090909528507364</v>
      </c>
      <c r="F357" s="121">
        <f t="shared" si="20"/>
        <v>0.61090909528507364</v>
      </c>
      <c r="G357" s="121">
        <v>9.5633283933979248E-3</v>
      </c>
      <c r="H357" s="121">
        <f t="shared" ref="H357:H363" si="21">(F357^2/3)*(G357/(1-G357)^2)</f>
        <v>1.2127954875951277E-3</v>
      </c>
    </row>
    <row r="358" spans="1:8" hidden="1" outlineLevel="1" x14ac:dyDescent="0.2">
      <c r="A358" s="130">
        <v>131</v>
      </c>
      <c r="B358" s="129">
        <v>4.1965213012924441</v>
      </c>
      <c r="C358" s="129">
        <v>8.3464965116737115</v>
      </c>
      <c r="D358" s="129">
        <f t="shared" si="18"/>
        <v>-4.1499752103812675</v>
      </c>
      <c r="E358" s="121">
        <f t="shared" si="19"/>
        <v>-1.5627952778309808</v>
      </c>
      <c r="F358" s="121">
        <f t="shared" si="20"/>
        <v>1.5627952778309808</v>
      </c>
      <c r="G358" s="121">
        <v>0.1275164891159567</v>
      </c>
      <c r="H358" s="121">
        <f t="shared" si="21"/>
        <v>0.1363750167135738</v>
      </c>
    </row>
    <row r="359" spans="1:8" hidden="1" outlineLevel="1" x14ac:dyDescent="0.2">
      <c r="A359" s="130">
        <v>132</v>
      </c>
      <c r="B359" s="129">
        <v>11.913384585692228</v>
      </c>
      <c r="C359" s="129">
        <v>6.8545254038320689</v>
      </c>
      <c r="D359" s="129">
        <f t="shared" si="18"/>
        <v>5.0588591818601589</v>
      </c>
      <c r="E359" s="121">
        <f t="shared" si="19"/>
        <v>1.9050622810579672</v>
      </c>
      <c r="F359" s="121">
        <f t="shared" si="20"/>
        <v>1.9050622810579672</v>
      </c>
      <c r="G359" s="121">
        <v>1.6582723213290802E-2</v>
      </c>
      <c r="H359" s="121">
        <f t="shared" si="21"/>
        <v>2.0743273157392168E-2</v>
      </c>
    </row>
    <row r="360" spans="1:8" hidden="1" outlineLevel="1" x14ac:dyDescent="0.2">
      <c r="A360" s="130">
        <v>133</v>
      </c>
      <c r="B360" s="129">
        <v>3.7828574125049155</v>
      </c>
      <c r="C360" s="129">
        <v>6.4379597390925163</v>
      </c>
      <c r="D360" s="129">
        <f t="shared" si="18"/>
        <v>-2.6551023265876008</v>
      </c>
      <c r="E360" s="121">
        <f t="shared" si="19"/>
        <v>-0.99985690704112418</v>
      </c>
      <c r="F360" s="121">
        <f t="shared" si="20"/>
        <v>0.99985690704112418</v>
      </c>
      <c r="G360" s="121">
        <v>9.8874273852911105E-3</v>
      </c>
      <c r="H360" s="121">
        <f t="shared" si="21"/>
        <v>3.3610007070898422E-3</v>
      </c>
    </row>
    <row r="361" spans="1:8" hidden="1" outlineLevel="1" x14ac:dyDescent="0.2">
      <c r="A361" s="130">
        <v>134</v>
      </c>
      <c r="B361" s="129">
        <v>3.4114083075348165</v>
      </c>
      <c r="C361" s="129">
        <v>5.9881875411316479</v>
      </c>
      <c r="D361" s="129">
        <f t="shared" si="18"/>
        <v>-2.5767792335968314</v>
      </c>
      <c r="E361" s="121">
        <f t="shared" si="19"/>
        <v>-0.9703620417308696</v>
      </c>
      <c r="F361" s="121">
        <f t="shared" si="20"/>
        <v>0.9703620417308696</v>
      </c>
      <c r="G361" s="121">
        <v>1.6969730695328013E-2</v>
      </c>
      <c r="H361" s="121">
        <f t="shared" si="21"/>
        <v>5.5117246488120735E-3</v>
      </c>
    </row>
    <row r="362" spans="1:8" hidden="1" outlineLevel="1" x14ac:dyDescent="0.2">
      <c r="A362" s="130">
        <v>135</v>
      </c>
      <c r="B362" s="129">
        <v>6.8757439506693947</v>
      </c>
      <c r="C362" s="129">
        <v>3.8954542297002557</v>
      </c>
      <c r="D362" s="129">
        <f t="shared" si="18"/>
        <v>2.980289720969139</v>
      </c>
      <c r="E362" s="121">
        <f t="shared" si="19"/>
        <v>1.1223157889829609</v>
      </c>
      <c r="F362" s="121">
        <f t="shared" si="20"/>
        <v>1.1223157889829609</v>
      </c>
      <c r="G362" s="121">
        <v>7.763568646058211E-2</v>
      </c>
      <c r="H362" s="121">
        <f t="shared" si="21"/>
        <v>3.8314689003392841E-2</v>
      </c>
    </row>
    <row r="363" spans="1:8" hidden="1" outlineLevel="1" x14ac:dyDescent="0.2">
      <c r="A363" s="130">
        <v>136</v>
      </c>
      <c r="B363" s="129">
        <v>1.245534219269103</v>
      </c>
      <c r="C363" s="129">
        <v>3.027764889881893</v>
      </c>
      <c r="D363" s="129">
        <f t="shared" si="18"/>
        <v>-1.7822306706127899</v>
      </c>
      <c r="E363" s="121">
        <f t="shared" si="19"/>
        <v>-0.67115140087386738</v>
      </c>
      <c r="F363" s="121">
        <f t="shared" si="20"/>
        <v>0.67115140087386738</v>
      </c>
      <c r="G363" s="121">
        <v>8.3373687174457464E-2</v>
      </c>
      <c r="H363" s="121">
        <f t="shared" si="21"/>
        <v>1.4899239993728629E-2</v>
      </c>
    </row>
    <row r="364" spans="1:8" collapsed="1" x14ac:dyDescent="0.2">
      <c r="A364" s="144"/>
    </row>
    <row r="367" spans="1:8" x14ac:dyDescent="0.2">
      <c r="A367" s="123" t="s">
        <v>669</v>
      </c>
    </row>
  </sheetData>
  <sortState ref="A228:F363">
    <sortCondition ref="A228"/>
    <sortCondition descending="1" ref="F228"/>
  </sortState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57"/>
  <sheetViews>
    <sheetView showGridLines="0" showRowColHeaders="0" zoomScale="115" zoomScaleNormal="115" workbookViewId="0">
      <selection activeCell="K15" sqref="K15:Q23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619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620</v>
      </c>
      <c r="U1" s="123" t="s">
        <v>678</v>
      </c>
      <c r="Z1" s="146" t="s">
        <v>621</v>
      </c>
      <c r="BZ1" s="124" t="s">
        <v>621</v>
      </c>
    </row>
    <row r="2" spans="1:78" x14ac:dyDescent="0.2">
      <c r="A2" s="122" t="s">
        <v>622</v>
      </c>
      <c r="C2" s="121" t="s">
        <v>623</v>
      </c>
      <c r="Q2" s="123" t="s">
        <v>670</v>
      </c>
      <c r="R2" s="123" t="s">
        <v>674</v>
      </c>
      <c r="S2" s="123" t="s">
        <v>673</v>
      </c>
    </row>
    <row r="3" spans="1:78" ht="11.25" customHeight="1" outlineLevel="1" x14ac:dyDescent="0.2">
      <c r="A3" s="122" t="s">
        <v>624</v>
      </c>
      <c r="AA3" s="142" t="s">
        <v>668</v>
      </c>
    </row>
    <row r="4" spans="1:78" outlineLevel="1" x14ac:dyDescent="0.2">
      <c r="A4" s="121" t="s">
        <v>625</v>
      </c>
    </row>
    <row r="5" spans="1:78" outlineLevel="1" x14ac:dyDescent="0.2">
      <c r="A5" s="122" t="s">
        <v>626</v>
      </c>
    </row>
    <row r="6" spans="1:78" outlineLevel="1" x14ac:dyDescent="0.2">
      <c r="A6" s="121" t="s">
        <v>627</v>
      </c>
    </row>
    <row r="7" spans="1:78" x14ac:dyDescent="0.2">
      <c r="A7" s="144"/>
      <c r="J7" s="123" t="s">
        <v>675</v>
      </c>
      <c r="K7" s="123" t="s">
        <v>676</v>
      </c>
    </row>
    <row r="8" spans="1:78" hidden="1" x14ac:dyDescent="0.2">
      <c r="A8" s="125" t="s">
        <v>628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",129)"</f>
        <v>t(2.50%,129)</v>
      </c>
      <c r="I9" s="131" t="s">
        <v>635</v>
      </c>
    </row>
    <row r="10" spans="1:78" outlineLevel="1" x14ac:dyDescent="0.2">
      <c r="B10" s="132">
        <f xml:space="preserve"> 1 - C25 / C26</f>
        <v>0.20405804129881977</v>
      </c>
      <c r="C10" s="132">
        <f>1-D10^2/E10^2</f>
        <v>0.16703748508016047</v>
      </c>
      <c r="D10" s="132">
        <f xml:space="preserve"> SQRT(D25)</f>
        <v>2.6443298474941965</v>
      </c>
      <c r="E10" s="132">
        <f xml:space="preserve"> SQRT(C26 / B26)</f>
        <v>2.8973629229559537</v>
      </c>
      <c r="F10" s="133">
        <v>136</v>
      </c>
      <c r="G10" s="133">
        <v>0</v>
      </c>
      <c r="H10" s="134">
        <f>TINV(1 - $I$10, F10 - 6 - 1)</f>
        <v>1.9785244914792603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636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0.57675962736457265</v>
      </c>
      <c r="C14" s="138">
        <v>1.4310785998168065</v>
      </c>
      <c r="D14" s="138">
        <f>B14 / C14</f>
        <v>0.40302442328353183</v>
      </c>
      <c r="E14" s="138">
        <f>TDIST(ABS(D14),$F$10 - 7,2)</f>
        <v>0.68759742134735724</v>
      </c>
      <c r="F14" s="138">
        <f>B14 - $H$10 * C14</f>
        <v>-2.2546644316048261</v>
      </c>
      <c r="G14" s="138">
        <f>B14 + $H$10 * C14</f>
        <v>3.4081836863339716</v>
      </c>
      <c r="H14" s="132">
        <v>0</v>
      </c>
      <c r="I14" s="132">
        <v>0</v>
      </c>
      <c r="L14" s="121">
        <f>K17/(L17+1)</f>
        <v>66.654879999999991</v>
      </c>
    </row>
    <row r="15" spans="1:78" outlineLevel="1" x14ac:dyDescent="0.2">
      <c r="A15" s="137" t="s">
        <v>645</v>
      </c>
      <c r="B15" s="138">
        <v>-6.3681599850621025</v>
      </c>
      <c r="C15" s="138">
        <v>3.77286301069288</v>
      </c>
      <c r="D15" s="138">
        <f t="shared" ref="D15:D20" si="0">B15 / C15</f>
        <v>-1.6878852921544587</v>
      </c>
      <c r="E15" s="138">
        <f t="shared" ref="E15:E20" si="1">TDIST(ABS(D15),$F$10 - 7,2)</f>
        <v>9.3849541097148853E-2</v>
      </c>
      <c r="F15" s="138">
        <f t="shared" ref="F15:F20" si="2">B15 - $H$10 * C15</f>
        <v>-13.832861854714144</v>
      </c>
      <c r="G15" s="138">
        <f t="shared" ref="G15:G20" si="3">B15 + $H$10 * C15</f>
        <v>1.0965418845899393</v>
      </c>
      <c r="H15" s="132">
        <v>17.604239874811235</v>
      </c>
      <c r="I15" s="132">
        <f>B15*0.253096619773069/$E$10</f>
        <v>-0.5562850803478161</v>
      </c>
      <c r="K15" s="121" t="s">
        <v>723</v>
      </c>
    </row>
    <row r="16" spans="1:78" outlineLevel="1" x14ac:dyDescent="0.2">
      <c r="A16" s="137" t="s">
        <v>646</v>
      </c>
      <c r="B16" s="138">
        <v>10.144705826288705</v>
      </c>
      <c r="C16" s="138">
        <v>2.7710019005604347</v>
      </c>
      <c r="D16" s="138">
        <f t="shared" si="0"/>
        <v>3.6610244923458697</v>
      </c>
      <c r="E16" s="138">
        <f t="shared" si="1"/>
        <v>3.6513838558131767E-4</v>
      </c>
      <c r="F16" s="138">
        <f t="shared" si="2"/>
        <v>4.6622107000943069</v>
      </c>
      <c r="G16" s="138">
        <f t="shared" si="3"/>
        <v>15.627200952483104</v>
      </c>
      <c r="H16" s="132">
        <v>2.453128792773132</v>
      </c>
      <c r="I16" s="132">
        <f>B16*0.128638833760255/$E$10</f>
        <v>0.45041065307871408</v>
      </c>
      <c r="K16" s="121" t="s">
        <v>543</v>
      </c>
      <c r="L16" s="121" t="s">
        <v>544</v>
      </c>
      <c r="M16" s="121" t="s">
        <v>545</v>
      </c>
      <c r="N16" s="121" t="s">
        <v>508</v>
      </c>
      <c r="O16" s="121" t="s">
        <v>509</v>
      </c>
      <c r="P16" s="121" t="s">
        <v>511</v>
      </c>
      <c r="Q16" s="121" t="s">
        <v>512</v>
      </c>
    </row>
    <row r="17" spans="1:17" outlineLevel="1" x14ac:dyDescent="0.2">
      <c r="A17" s="137" t="s">
        <v>647</v>
      </c>
      <c r="B17" s="138">
        <v>1.5098118664788882</v>
      </c>
      <c r="C17" s="138">
        <v>3.3991585930543557</v>
      </c>
      <c r="D17" s="138">
        <f t="shared" si="0"/>
        <v>0.44417223414169332</v>
      </c>
      <c r="E17" s="138">
        <f t="shared" si="1"/>
        <v>0.65766228269752047</v>
      </c>
      <c r="F17" s="138">
        <f t="shared" si="2"/>
        <v>-5.2155066603013385</v>
      </c>
      <c r="G17" s="138">
        <f t="shared" si="3"/>
        <v>8.2351303932591158</v>
      </c>
      <c r="H17" s="132">
        <v>12.95486486765866</v>
      </c>
      <c r="I17" s="132">
        <f>B17*0.240987079578956/$E$10</f>
        <v>0.12557803840645446</v>
      </c>
      <c r="K17" s="121">
        <v>130.10118946520222</v>
      </c>
      <c r="L17" s="121">
        <v>0.95186293134429523</v>
      </c>
      <c r="M17" s="121">
        <v>0.67130058594359487</v>
      </c>
      <c r="N17" s="121">
        <v>0.57708077788152901</v>
      </c>
      <c r="O17" s="121">
        <v>0.98189943482007602</v>
      </c>
      <c r="P17" s="121">
        <v>1.1489536082332299</v>
      </c>
      <c r="Q17" s="121">
        <v>-1.1133323603966101</v>
      </c>
    </row>
    <row r="18" spans="1:17" outlineLevel="1" x14ac:dyDescent="0.2">
      <c r="A18" s="137" t="s">
        <v>648</v>
      </c>
      <c r="B18" s="138">
        <v>-4.4318751263687073</v>
      </c>
      <c r="C18" s="138">
        <v>3.3476725482706229</v>
      </c>
      <c r="D18" s="138">
        <f t="shared" si="0"/>
        <v>-1.3238675714141079</v>
      </c>
      <c r="E18" s="138">
        <f t="shared" si="1"/>
        <v>0.18788818321290368</v>
      </c>
      <c r="F18" s="138">
        <f t="shared" si="2"/>
        <v>-11.055327252574921</v>
      </c>
      <c r="G18" s="138">
        <f t="shared" si="3"/>
        <v>2.1915769998375065</v>
      </c>
      <c r="H18" s="132">
        <v>2.0548102660224226</v>
      </c>
      <c r="I18" s="132">
        <f>B18*0.097452197173445/$E$10</f>
        <v>-0.14906519485047456</v>
      </c>
    </row>
    <row r="19" spans="1:17" outlineLevel="1" x14ac:dyDescent="0.2">
      <c r="A19" s="137" t="s">
        <v>649</v>
      </c>
      <c r="B19" s="138">
        <v>5.1210501718017634</v>
      </c>
      <c r="C19" s="138">
        <v>1.1400831858292941</v>
      </c>
      <c r="D19" s="138">
        <f t="shared" si="0"/>
        <v>4.4918215051796615</v>
      </c>
      <c r="E19" s="138">
        <f t="shared" si="1"/>
        <v>1.5505681696522769E-5</v>
      </c>
      <c r="F19" s="138">
        <f t="shared" si="2"/>
        <v>2.8653676663148042</v>
      </c>
      <c r="G19" s="138">
        <f t="shared" si="3"/>
        <v>7.3767326772887225</v>
      </c>
      <c r="H19" s="132">
        <v>1.1045932952156245</v>
      </c>
      <c r="I19" s="132">
        <f>B19*0.209803825894689/$E$10</f>
        <v>0.37082545308011378</v>
      </c>
    </row>
    <row r="20" spans="1:17" outlineLevel="1" x14ac:dyDescent="0.2">
      <c r="A20" s="137" t="s">
        <v>650</v>
      </c>
      <c r="B20" s="138">
        <v>-5.2187837953834038</v>
      </c>
      <c r="C20" s="138">
        <v>3.0080387674241305</v>
      </c>
      <c r="D20" s="138">
        <f t="shared" si="0"/>
        <v>-1.7349456569179782</v>
      </c>
      <c r="E20" s="138">
        <f t="shared" si="1"/>
        <v>8.5138787666272461E-2</v>
      </c>
      <c r="F20" s="138">
        <f t="shared" si="2"/>
        <v>-11.170262168051131</v>
      </c>
      <c r="G20" s="138">
        <f t="shared" si="3"/>
        <v>0.73269457728432474</v>
      </c>
      <c r="H20" s="132">
        <v>5.2931922954493231</v>
      </c>
      <c r="I20" s="132">
        <f>B20*0.174070088268844/$E$10</f>
        <v>-0.31353826913460919</v>
      </c>
      <c r="K20" s="121" t="s">
        <v>724</v>
      </c>
    </row>
    <row r="21" spans="1:17" x14ac:dyDescent="0.2">
      <c r="A21" s="144"/>
      <c r="K21" s="121" t="s">
        <v>546</v>
      </c>
      <c r="L21" s="121" t="s">
        <v>547</v>
      </c>
      <c r="M21" s="121" t="s">
        <v>548</v>
      </c>
      <c r="N21" s="121" t="s">
        <v>549</v>
      </c>
      <c r="O21" s="121" t="s">
        <v>550</v>
      </c>
      <c r="P21" s="121" t="s">
        <v>551</v>
      </c>
      <c r="Q21" s="121" t="s">
        <v>552</v>
      </c>
    </row>
    <row r="22" spans="1:17" hidden="1" x14ac:dyDescent="0.2">
      <c r="A22" s="125" t="s">
        <v>651</v>
      </c>
      <c r="K22" s="121" t="s">
        <v>546</v>
      </c>
      <c r="L22" s="121" t="s">
        <v>547</v>
      </c>
      <c r="M22" s="121" t="s">
        <v>548</v>
      </c>
      <c r="N22" s="121" t="s">
        <v>549</v>
      </c>
      <c r="O22" s="121" t="s">
        <v>550</v>
      </c>
      <c r="P22" s="121" t="s">
        <v>551</v>
      </c>
      <c r="Q22" s="121" t="s">
        <v>552</v>
      </c>
    </row>
    <row r="23" spans="1:17" ht="12" outlineLevel="1" thickBot="1" x14ac:dyDescent="0.25">
      <c r="A23" s="136" t="s">
        <v>652</v>
      </c>
      <c r="B23" s="128" t="s">
        <v>653</v>
      </c>
      <c r="C23" s="128" t="s">
        <v>654</v>
      </c>
      <c r="D23" s="128" t="s">
        <v>655</v>
      </c>
      <c r="E23" s="128" t="s">
        <v>656</v>
      </c>
      <c r="F23" s="128" t="s">
        <v>534</v>
      </c>
      <c r="K23" s="121">
        <f>B14+B16*M17+B19*L17+B15*-P17+B18*N17+B20*O17+B17*Q17</f>
        <v>10.215371599918045</v>
      </c>
      <c r="L23" s="121">
        <f>H10</f>
        <v>1.9785244914792603</v>
      </c>
      <c r="M23" s="121">
        <f>D10*1.1</f>
        <v>2.9087628322436165</v>
      </c>
      <c r="N23" s="121">
        <f>M23*L23</f>
        <v>5.7550585034985744</v>
      </c>
      <c r="O23" s="121">
        <f>K23-N23</f>
        <v>4.4603130964194708</v>
      </c>
      <c r="P23" s="121">
        <f>K23+N23</f>
        <v>15.97043010341662</v>
      </c>
      <c r="Q23" s="121">
        <f>P23-O23</f>
        <v>11.510117006997149</v>
      </c>
    </row>
    <row r="24" spans="1:17" outlineLevel="1" x14ac:dyDescent="0.2">
      <c r="A24" s="121" t="s">
        <v>523</v>
      </c>
      <c r="B24" s="130">
        <v>6</v>
      </c>
      <c r="C24" s="129">
        <f>C26 - C25</f>
        <v>231.25614332520217</v>
      </c>
      <c r="D24" s="129">
        <f>C24/B24</f>
        <v>38.542690554200362</v>
      </c>
      <c r="E24" s="129">
        <f>D24/D25</f>
        <v>5.5120198652220145</v>
      </c>
      <c r="F24" s="129">
        <f>FDIST(E24,6,129)</f>
        <v>4.1301198349979287E-5</v>
      </c>
    </row>
    <row r="25" spans="1:17" outlineLevel="1" x14ac:dyDescent="0.2">
      <c r="A25" s="121" t="s">
        <v>524</v>
      </c>
      <c r="B25" s="130">
        <v>129</v>
      </c>
      <c r="C25" s="129">
        <v>902.02996416297992</v>
      </c>
      <c r="D25" s="129">
        <f>C25/B25</f>
        <v>6.9924803423486814</v>
      </c>
    </row>
    <row r="26" spans="1:17" outlineLevel="1" x14ac:dyDescent="0.2">
      <c r="A26" s="121" t="s">
        <v>525</v>
      </c>
      <c r="B26" s="130">
        <f>B24 + B25</f>
        <v>135</v>
      </c>
      <c r="C26" s="139">
        <v>1133.2861074881821</v>
      </c>
    </row>
    <row r="27" spans="1:17" x14ac:dyDescent="0.2">
      <c r="A27" s="144"/>
    </row>
    <row r="28" spans="1:17" hidden="1" x14ac:dyDescent="0.2">
      <c r="A28" s="125" t="s">
        <v>657</v>
      </c>
    </row>
    <row r="29" spans="1:17" ht="12" outlineLevel="1" thickBot="1" x14ac:dyDescent="0.25">
      <c r="A29" s="126"/>
      <c r="B29" s="128" t="s">
        <v>660</v>
      </c>
      <c r="C29" s="128" t="s">
        <v>661</v>
      </c>
      <c r="D29" s="128" t="s">
        <v>662</v>
      </c>
      <c r="E29" s="128" t="s">
        <v>663</v>
      </c>
      <c r="F29" s="128" t="s">
        <v>664</v>
      </c>
      <c r="G29" s="131" t="s">
        <v>658</v>
      </c>
      <c r="H29" s="131" t="s">
        <v>666</v>
      </c>
      <c r="I29" s="140"/>
    </row>
    <row r="30" spans="1:17" outlineLevel="1" x14ac:dyDescent="0.2">
      <c r="A30" s="121" t="s">
        <v>659</v>
      </c>
      <c r="B30" s="138">
        <v>-6.1486763393210876E-15</v>
      </c>
      <c r="C30" s="138">
        <v>2.5753782762740434</v>
      </c>
      <c r="D30" s="138">
        <v>2.0731473858624474</v>
      </c>
      <c r="E30" s="138">
        <v>-5.8653412745183395</v>
      </c>
      <c r="F30" s="138">
        <v>6.868056152845412</v>
      </c>
      <c r="G30" s="135">
        <v>0.50137018584479753</v>
      </c>
      <c r="H30" s="134" t="s">
        <v>665</v>
      </c>
      <c r="I30" s="134"/>
    </row>
    <row r="31" spans="1:17" outlineLevel="1" x14ac:dyDescent="0.2"/>
    <row r="32" spans="1:17" x14ac:dyDescent="0.2">
      <c r="A32" s="144"/>
    </row>
    <row r="33" spans="1:3" hidden="1" x14ac:dyDescent="0.2">
      <c r="A33" s="125" t="s">
        <v>667</v>
      </c>
    </row>
    <row r="34" spans="1:3" outlineLevel="1" x14ac:dyDescent="0.2"/>
    <row r="35" spans="1:3" outlineLevel="1" x14ac:dyDescent="0.2"/>
    <row r="36" spans="1:3" outlineLevel="1" x14ac:dyDescent="0.2">
      <c r="C36" s="141" t="b">
        <v>0</v>
      </c>
    </row>
    <row r="37" spans="1:3" outlineLevel="1" x14ac:dyDescent="0.2"/>
    <row r="38" spans="1:3" outlineLevel="1" x14ac:dyDescent="0.2"/>
    <row r="39" spans="1:3" outlineLevel="1" x14ac:dyDescent="0.2"/>
    <row r="40" spans="1:3" outlineLevel="1" x14ac:dyDescent="0.2"/>
    <row r="41" spans="1:3" outlineLevel="1" x14ac:dyDescent="0.2"/>
    <row r="42" spans="1:3" outlineLevel="1" x14ac:dyDescent="0.2"/>
    <row r="43" spans="1:3" outlineLevel="1" x14ac:dyDescent="0.2"/>
    <row r="44" spans="1:3" outlineLevel="1" x14ac:dyDescent="0.2"/>
    <row r="45" spans="1:3" outlineLevel="1" x14ac:dyDescent="0.2"/>
    <row r="46" spans="1:3" outlineLevel="1" x14ac:dyDescent="0.2"/>
    <row r="47" spans="1:3" outlineLevel="1" x14ac:dyDescent="0.2"/>
    <row r="48" spans="1:3" outlineLevel="1" x14ac:dyDescent="0.2"/>
    <row r="49" spans="1:1" outlineLevel="1" x14ac:dyDescent="0.2"/>
    <row r="50" spans="1:1" outlineLevel="1" x14ac:dyDescent="0.2"/>
    <row r="51" spans="1:1" outlineLevel="1" x14ac:dyDescent="0.2"/>
    <row r="52" spans="1:1" outlineLevel="1" x14ac:dyDescent="0.2"/>
    <row r="53" spans="1:1" outlineLevel="1" x14ac:dyDescent="0.2"/>
    <row r="54" spans="1:1" x14ac:dyDescent="0.2">
      <c r="A54" s="145"/>
    </row>
    <row r="57" spans="1:1" x14ac:dyDescent="0.2">
      <c r="A57" s="123" t="s">
        <v>669</v>
      </c>
    </row>
  </sheetData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258"/>
  <sheetViews>
    <sheetView showGridLines="0" showRowColHeaders="0" zoomScaleNormal="100" workbookViewId="0">
      <selection activeCell="K15" sqref="K15:Q23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75.28515625" style="121" bestFit="1" customWidth="1"/>
    <col min="79" max="16384" width="9.140625" style="121"/>
  </cols>
  <sheetData>
    <row r="1" spans="1:78" x14ac:dyDescent="0.2">
      <c r="A1" s="122" t="s">
        <v>618</v>
      </c>
      <c r="B1" s="121" t="s">
        <v>730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U1" s="123" t="s">
        <v>678</v>
      </c>
      <c r="Z1" s="146" t="s">
        <v>732</v>
      </c>
      <c r="BZ1" s="124" t="s">
        <v>732</v>
      </c>
    </row>
    <row r="2" spans="1:78" x14ac:dyDescent="0.2">
      <c r="A2" s="122" t="s">
        <v>622</v>
      </c>
      <c r="C2" s="121" t="s">
        <v>623</v>
      </c>
      <c r="Q2" s="123" t="s">
        <v>737</v>
      </c>
      <c r="R2" s="123" t="s">
        <v>738</v>
      </c>
      <c r="S2" s="123" t="s">
        <v>673</v>
      </c>
    </row>
    <row r="3" spans="1:78" hidden="1" outlineLevel="1" x14ac:dyDescent="0.2">
      <c r="A3" s="122" t="s">
        <v>624</v>
      </c>
    </row>
    <row r="4" spans="1:78" hidden="1" outlineLevel="1" x14ac:dyDescent="0.2">
      <c r="A4" s="121" t="s">
        <v>625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627</v>
      </c>
    </row>
    <row r="7" spans="1:78" collapsed="1" x14ac:dyDescent="0.2">
      <c r="A7" s="144"/>
      <c r="J7" s="123" t="s">
        <v>675</v>
      </c>
      <c r="K7" s="123" t="s">
        <v>739</v>
      </c>
    </row>
    <row r="8" spans="1:78" hidden="1" x14ac:dyDescent="0.2">
      <c r="A8" s="125" t="s">
        <v>733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",129)"</f>
        <v>t(2.50%,129)</v>
      </c>
      <c r="I9" s="131" t="s">
        <v>635</v>
      </c>
    </row>
    <row r="10" spans="1:78" outlineLevel="1" x14ac:dyDescent="0.2">
      <c r="B10" s="132">
        <f xml:space="preserve"> 1 - C25 / C26</f>
        <v>0.20405804129881933</v>
      </c>
      <c r="C10" s="132">
        <f>1-D10^2/E10^2</f>
        <v>0.16703748508015981</v>
      </c>
      <c r="D10" s="132">
        <f xml:space="preserve"> SQRT(D25)</f>
        <v>2.644329847494197</v>
      </c>
      <c r="E10" s="132">
        <f xml:space="preserve"> SQRT(C26 / B26)</f>
        <v>2.8973629229559532</v>
      </c>
      <c r="F10" s="133">
        <v>136</v>
      </c>
      <c r="G10" s="133">
        <v>0</v>
      </c>
      <c r="H10" s="134">
        <f>TINV(1 - $I$10, F10 - 6 - 1)</f>
        <v>1.9785244914792603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734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0.57675962736425701</v>
      </c>
      <c r="C14" s="138">
        <v>1.4310785998168662</v>
      </c>
      <c r="D14" s="138">
        <f>B14 / C14</f>
        <v>0.40302442328329441</v>
      </c>
      <c r="E14" s="138">
        <f>TDIST(ABS(D14),$F$10 - 7,2)</f>
        <v>0.68759742134753143</v>
      </c>
      <c r="F14" s="138">
        <f>B14 - $H$10 * C14</f>
        <v>-2.2546644316052604</v>
      </c>
      <c r="G14" s="138">
        <f>B14 + $H$10 * C14</f>
        <v>3.4081836863337744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-6.3681599850620429</v>
      </c>
      <c r="C15" s="138">
        <v>3.772863010692864</v>
      </c>
      <c r="D15" s="138">
        <f t="shared" ref="D15:D20" si="0">B15 / C15</f>
        <v>-1.68788529215445</v>
      </c>
      <c r="E15" s="138">
        <f t="shared" ref="E15:E20" si="1">TDIST(ABS(D15),$F$10 - 7,2)</f>
        <v>9.3849541097150505E-2</v>
      </c>
      <c r="F15" s="138">
        <f t="shared" ref="F15:F20" si="2">B15 - $H$10 * C15</f>
        <v>-13.832861854714054</v>
      </c>
      <c r="G15" s="138">
        <f t="shared" ref="G15:G20" si="3">B15 + $H$10 * C15</f>
        <v>1.0965418845899668</v>
      </c>
      <c r="H15" s="132">
        <v>17.604239874810933</v>
      </c>
      <c r="I15" s="132">
        <f>B15*0.253096619773069/$E$10</f>
        <v>-0.55628508034781088</v>
      </c>
      <c r="K15" s="121" t="s">
        <v>723</v>
      </c>
    </row>
    <row r="16" spans="1:78" outlineLevel="1" x14ac:dyDescent="0.2">
      <c r="A16" s="137" t="s">
        <v>646</v>
      </c>
      <c r="B16" s="138">
        <v>10.144705826289199</v>
      </c>
      <c r="C16" s="138">
        <v>2.7710019005605577</v>
      </c>
      <c r="D16" s="138">
        <f t="shared" si="0"/>
        <v>3.6610244923458852</v>
      </c>
      <c r="E16" s="138">
        <f t="shared" si="1"/>
        <v>3.6513838558129941E-4</v>
      </c>
      <c r="F16" s="138">
        <f t="shared" si="2"/>
        <v>4.6622107000945574</v>
      </c>
      <c r="G16" s="138">
        <f t="shared" si="3"/>
        <v>15.62720095248384</v>
      </c>
      <c r="H16" s="132">
        <v>2.4531287927735685</v>
      </c>
      <c r="I16" s="132">
        <f>B16*0.12863883376025/$E$10</f>
        <v>0.45041065307871864</v>
      </c>
      <c r="K16" s="121" t="s">
        <v>543</v>
      </c>
      <c r="L16" s="121" t="s">
        <v>544</v>
      </c>
      <c r="M16" s="121" t="s">
        <v>545</v>
      </c>
      <c r="N16" s="121" t="s">
        <v>508</v>
      </c>
      <c r="O16" s="121" t="s">
        <v>509</v>
      </c>
      <c r="P16" s="121" t="s">
        <v>511</v>
      </c>
    </row>
    <row r="17" spans="1:17" outlineLevel="1" x14ac:dyDescent="0.2">
      <c r="A17" s="137" t="s">
        <v>647</v>
      </c>
      <c r="B17" s="138">
        <v>1.5098118664786981</v>
      </c>
      <c r="C17" s="138">
        <v>3.39915859305435</v>
      </c>
      <c r="D17" s="138">
        <f t="shared" si="0"/>
        <v>0.4441722341416382</v>
      </c>
      <c r="E17" s="138">
        <f t="shared" si="1"/>
        <v>0.65766228269756022</v>
      </c>
      <c r="F17" s="138">
        <f t="shared" si="2"/>
        <v>-5.2155066603015179</v>
      </c>
      <c r="G17" s="138">
        <f t="shared" si="3"/>
        <v>8.2351303932589133</v>
      </c>
      <c r="H17" s="132">
        <v>12.954864867658584</v>
      </c>
      <c r="I17" s="132">
        <f>B17*0.240987079578956/$E$10</f>
        <v>0.12557803840643869</v>
      </c>
      <c r="K17" s="121">
        <v>130.10118946520222</v>
      </c>
      <c r="L17" s="121">
        <v>0.95186293134429523</v>
      </c>
      <c r="M17" s="121">
        <v>0.67130058594359487</v>
      </c>
      <c r="N17" s="121">
        <v>0.57708077788152901</v>
      </c>
      <c r="O17" s="121">
        <v>0.98189943482007602</v>
      </c>
      <c r="P17" s="121">
        <v>1.1489536082332299</v>
      </c>
    </row>
    <row r="18" spans="1:17" outlineLevel="1" x14ac:dyDescent="0.2">
      <c r="A18" s="137" t="s">
        <v>648</v>
      </c>
      <c r="B18" s="138">
        <v>-4.4318751263689409</v>
      </c>
      <c r="C18" s="138">
        <v>3.3476725482706309</v>
      </c>
      <c r="D18" s="138">
        <f t="shared" si="0"/>
        <v>-1.3238675714141745</v>
      </c>
      <c r="E18" s="138">
        <f t="shared" si="1"/>
        <v>0.1878881832128779</v>
      </c>
      <c r="F18" s="138">
        <f t="shared" si="2"/>
        <v>-11.055327252575172</v>
      </c>
      <c r="G18" s="138">
        <f t="shared" si="3"/>
        <v>2.1915769998372889</v>
      </c>
      <c r="H18" s="132">
        <v>2.0548102660224394</v>
      </c>
      <c r="I18" s="132">
        <f>B18*0.097452197173445/$E$10</f>
        <v>-0.14906519485048245</v>
      </c>
    </row>
    <row r="19" spans="1:17" outlineLevel="1" x14ac:dyDescent="0.2">
      <c r="A19" s="137" t="s">
        <v>649</v>
      </c>
      <c r="B19" s="138">
        <v>5.1210501718018513</v>
      </c>
      <c r="C19" s="138">
        <v>1.1400831858292966</v>
      </c>
      <c r="D19" s="138">
        <f t="shared" si="0"/>
        <v>4.491821505179729</v>
      </c>
      <c r="E19" s="138">
        <f t="shared" si="1"/>
        <v>1.5505681696518436E-5</v>
      </c>
      <c r="F19" s="138">
        <f t="shared" si="2"/>
        <v>2.8653676663148873</v>
      </c>
      <c r="G19" s="138">
        <f t="shared" si="3"/>
        <v>7.3767326772888158</v>
      </c>
      <c r="H19" s="132">
        <v>1.1045932952156334</v>
      </c>
      <c r="I19" s="132">
        <f>B19*0.209803825894689/$E$10</f>
        <v>0.37082545308012022</v>
      </c>
    </row>
    <row r="20" spans="1:17" outlineLevel="1" x14ac:dyDescent="0.2">
      <c r="A20" s="137" t="s">
        <v>650</v>
      </c>
      <c r="B20" s="138">
        <v>-5.2187837953834775</v>
      </c>
      <c r="C20" s="138">
        <v>3.0080387674241273</v>
      </c>
      <c r="D20" s="138">
        <f t="shared" si="0"/>
        <v>-1.7349456569180046</v>
      </c>
      <c r="E20" s="138">
        <f t="shared" si="1"/>
        <v>8.5138787666267826E-2</v>
      </c>
      <c r="F20" s="138">
        <f t="shared" si="2"/>
        <v>-11.170262168051199</v>
      </c>
      <c r="G20" s="138">
        <f t="shared" si="3"/>
        <v>0.73269457728424481</v>
      </c>
      <c r="H20" s="132">
        <v>5.2931922954493045</v>
      </c>
      <c r="I20" s="132">
        <f>B20*0.174070088268844/$E$10</f>
        <v>-0.31353826913461369</v>
      </c>
      <c r="K20" s="121" t="s">
        <v>724</v>
      </c>
    </row>
    <row r="21" spans="1:17" x14ac:dyDescent="0.2">
      <c r="A21" s="144"/>
      <c r="K21" s="121" t="s">
        <v>546</v>
      </c>
      <c r="L21" s="121" t="s">
        <v>547</v>
      </c>
      <c r="M21" s="121" t="s">
        <v>548</v>
      </c>
      <c r="N21" s="121" t="s">
        <v>549</v>
      </c>
      <c r="O21" s="121" t="s">
        <v>550</v>
      </c>
      <c r="P21" s="121" t="s">
        <v>551</v>
      </c>
      <c r="Q21" s="121" t="s">
        <v>552</v>
      </c>
    </row>
    <row r="22" spans="1:17" hidden="1" x14ac:dyDescent="0.2">
      <c r="A22" s="125" t="s">
        <v>735</v>
      </c>
      <c r="K22" s="121" t="s">
        <v>546</v>
      </c>
      <c r="L22" s="121" t="s">
        <v>547</v>
      </c>
      <c r="M22" s="121" t="s">
        <v>548</v>
      </c>
      <c r="N22" s="121" t="s">
        <v>549</v>
      </c>
      <c r="O22" s="121" t="s">
        <v>550</v>
      </c>
      <c r="P22" s="121" t="s">
        <v>551</v>
      </c>
      <c r="Q22" s="121" t="s">
        <v>552</v>
      </c>
    </row>
    <row r="23" spans="1:17" ht="12" outlineLevel="1" thickBot="1" x14ac:dyDescent="0.25">
      <c r="A23" s="136" t="s">
        <v>652</v>
      </c>
      <c r="B23" s="128" t="s">
        <v>653</v>
      </c>
      <c r="C23" s="128" t="s">
        <v>654</v>
      </c>
      <c r="D23" s="128" t="s">
        <v>655</v>
      </c>
      <c r="E23" s="128" t="s">
        <v>656</v>
      </c>
      <c r="F23" s="128" t="s">
        <v>534</v>
      </c>
      <c r="K23" s="121">
        <f>B14+B16*M17+B19*L17</f>
        <v>12.261444420870113</v>
      </c>
      <c r="L23" s="121">
        <f>H10</f>
        <v>1.9785244914792603</v>
      </c>
      <c r="M23" s="121">
        <f>D10*1.1</f>
        <v>2.908762832243617</v>
      </c>
      <c r="N23" s="121">
        <f>M23*L23</f>
        <v>5.7550585034985753</v>
      </c>
      <c r="O23" s="121">
        <f>K23-N23</f>
        <v>6.5063859173715377</v>
      </c>
      <c r="P23" s="121">
        <f>K23+N23</f>
        <v>18.016502924368687</v>
      </c>
      <c r="Q23" s="121">
        <f>P23-O23</f>
        <v>11.510117006997149</v>
      </c>
    </row>
    <row r="24" spans="1:17" outlineLevel="1" x14ac:dyDescent="0.2">
      <c r="A24" s="121" t="s">
        <v>523</v>
      </c>
      <c r="B24" s="130">
        <v>6</v>
      </c>
      <c r="C24" s="129">
        <f>C26 - C25</f>
        <v>231.25614332520161</v>
      </c>
      <c r="D24" s="129">
        <f>C24/B24</f>
        <v>38.54269055420027</v>
      </c>
      <c r="E24" s="129">
        <f>D24/D25</f>
        <v>5.5120198652220003</v>
      </c>
      <c r="F24" s="129">
        <f>FDIST(E24,6,129)</f>
        <v>4.1301198349980534E-5</v>
      </c>
    </row>
    <row r="25" spans="1:17" outlineLevel="1" x14ac:dyDescent="0.2">
      <c r="A25" s="121" t="s">
        <v>524</v>
      </c>
      <c r="B25" s="130">
        <v>129</v>
      </c>
      <c r="C25" s="129">
        <v>902.02996416298004</v>
      </c>
      <c r="D25" s="129">
        <f>C25/B25</f>
        <v>6.9924803423486823</v>
      </c>
    </row>
    <row r="26" spans="1:17" outlineLevel="1" x14ac:dyDescent="0.2">
      <c r="A26" s="121" t="s">
        <v>525</v>
      </c>
      <c r="B26" s="130">
        <f>B24 + B25</f>
        <v>135</v>
      </c>
      <c r="C26" s="139">
        <v>1133.2861074881816</v>
      </c>
    </row>
    <row r="27" spans="1:17" x14ac:dyDescent="0.2">
      <c r="A27" s="144"/>
    </row>
    <row r="28" spans="1:17" hidden="1" x14ac:dyDescent="0.2">
      <c r="A28" s="125" t="s">
        <v>736</v>
      </c>
    </row>
    <row r="29" spans="1:17" ht="12" outlineLevel="1" thickBot="1" x14ac:dyDescent="0.25">
      <c r="A29" s="126"/>
      <c r="B29" s="128" t="s">
        <v>660</v>
      </c>
      <c r="C29" s="128" t="s">
        <v>661</v>
      </c>
      <c r="D29" s="128" t="s">
        <v>662</v>
      </c>
      <c r="E29" s="128" t="s">
        <v>663</v>
      </c>
      <c r="F29" s="128" t="s">
        <v>664</v>
      </c>
      <c r="G29" s="131" t="s">
        <v>658</v>
      </c>
      <c r="H29" s="131" t="s">
        <v>666</v>
      </c>
      <c r="I29" s="140"/>
    </row>
    <row r="30" spans="1:17" outlineLevel="1" x14ac:dyDescent="0.2">
      <c r="A30" s="121" t="s">
        <v>659</v>
      </c>
      <c r="B30" s="138">
        <v>2.3967755884554852E-15</v>
      </c>
      <c r="C30" s="138">
        <v>2.5753782762740438</v>
      </c>
      <c r="D30" s="138">
        <v>2.0731473858624452</v>
      </c>
      <c r="E30" s="138">
        <v>-5.8653412745184124</v>
      </c>
      <c r="F30" s="138">
        <v>6.8680561528454458</v>
      </c>
      <c r="G30" s="135">
        <v>0.50137018584479465</v>
      </c>
      <c r="H30" s="134" t="s">
        <v>665</v>
      </c>
      <c r="I30" s="134"/>
    </row>
    <row r="31" spans="1:17" outlineLevel="1" x14ac:dyDescent="0.2"/>
    <row r="32" spans="1:17" x14ac:dyDescent="0.2">
      <c r="A32" s="144"/>
    </row>
    <row r="33" spans="1:1" hidden="1" x14ac:dyDescent="0.2">
      <c r="A33" s="125" t="s">
        <v>706</v>
      </c>
    </row>
    <row r="34" spans="1:1" outlineLevel="1" x14ac:dyDescent="0.2"/>
    <row r="35" spans="1:1" outlineLevel="1" x14ac:dyDescent="0.2"/>
    <row r="36" spans="1:1" outlineLevel="1" x14ac:dyDescent="0.2"/>
    <row r="37" spans="1:1" outlineLevel="1" x14ac:dyDescent="0.2"/>
    <row r="38" spans="1:1" outlineLevel="1" x14ac:dyDescent="0.2"/>
    <row r="39" spans="1:1" outlineLevel="1" x14ac:dyDescent="0.2"/>
    <row r="40" spans="1:1" outlineLevel="1" x14ac:dyDescent="0.2"/>
    <row r="41" spans="1:1" outlineLevel="1" x14ac:dyDescent="0.2"/>
    <row r="42" spans="1:1" outlineLevel="1" x14ac:dyDescent="0.2"/>
    <row r="43" spans="1:1" outlineLevel="1" x14ac:dyDescent="0.2"/>
    <row r="44" spans="1:1" outlineLevel="1" x14ac:dyDescent="0.2"/>
    <row r="45" spans="1:1" outlineLevel="1" x14ac:dyDescent="0.2"/>
    <row r="46" spans="1:1" outlineLevel="1" x14ac:dyDescent="0.2"/>
    <row r="47" spans="1:1" outlineLevel="1" x14ac:dyDescent="0.2"/>
    <row r="48" spans="1:1" outlineLevel="1" x14ac:dyDescent="0.2"/>
    <row r="49" spans="1:1" outlineLevel="1" x14ac:dyDescent="0.2"/>
    <row r="50" spans="1:1" outlineLevel="1" x14ac:dyDescent="0.2"/>
    <row r="51" spans="1:1" outlineLevel="1" x14ac:dyDescent="0.2"/>
    <row r="52" spans="1:1" outlineLevel="1" x14ac:dyDescent="0.2"/>
    <row r="53" spans="1:1" outlineLevel="1" x14ac:dyDescent="0.2"/>
    <row r="54" spans="1:1" x14ac:dyDescent="0.2">
      <c r="A54" s="145"/>
    </row>
    <row r="55" spans="1:1" hidden="1" x14ac:dyDescent="0.2">
      <c r="A55" s="125" t="s">
        <v>707</v>
      </c>
    </row>
    <row r="56" spans="1:1" outlineLevel="1" x14ac:dyDescent="0.2"/>
    <row r="57" spans="1:1" outlineLevel="1" x14ac:dyDescent="0.2"/>
    <row r="58" spans="1:1" outlineLevel="1" x14ac:dyDescent="0.2"/>
    <row r="59" spans="1:1" outlineLevel="1" x14ac:dyDescent="0.2"/>
    <row r="60" spans="1:1" outlineLevel="1" x14ac:dyDescent="0.2"/>
    <row r="61" spans="1:1" outlineLevel="1" x14ac:dyDescent="0.2"/>
    <row r="62" spans="1:1" outlineLevel="1" x14ac:dyDescent="0.2"/>
    <row r="63" spans="1:1" outlineLevel="1" x14ac:dyDescent="0.2"/>
    <row r="64" spans="1:1" outlineLevel="1" x14ac:dyDescent="0.2"/>
    <row r="65" spans="1:1" outlineLevel="1" x14ac:dyDescent="0.2"/>
    <row r="66" spans="1:1" outlineLevel="1" x14ac:dyDescent="0.2"/>
    <row r="67" spans="1:1" outlineLevel="1" x14ac:dyDescent="0.2"/>
    <row r="68" spans="1:1" outlineLevel="1" x14ac:dyDescent="0.2"/>
    <row r="69" spans="1:1" outlineLevel="1" x14ac:dyDescent="0.2"/>
    <row r="70" spans="1:1" outlineLevel="1" x14ac:dyDescent="0.2"/>
    <row r="71" spans="1:1" outlineLevel="1" x14ac:dyDescent="0.2"/>
    <row r="72" spans="1:1" outlineLevel="1" x14ac:dyDescent="0.2"/>
    <row r="73" spans="1:1" outlineLevel="1" x14ac:dyDescent="0.2"/>
    <row r="74" spans="1:1" outlineLevel="1" x14ac:dyDescent="0.2"/>
    <row r="75" spans="1:1" outlineLevel="1" x14ac:dyDescent="0.2"/>
    <row r="76" spans="1:1" x14ac:dyDescent="0.2">
      <c r="A76" s="145"/>
    </row>
    <row r="77" spans="1:1" hidden="1" x14ac:dyDescent="0.2">
      <c r="A77" s="125" t="s">
        <v>708</v>
      </c>
    </row>
    <row r="78" spans="1:1" outlineLevel="1" x14ac:dyDescent="0.2"/>
    <row r="79" spans="1:1" outlineLevel="1" x14ac:dyDescent="0.2"/>
    <row r="80" spans="1:1" outlineLevel="1" x14ac:dyDescent="0.2"/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outlineLevel="1" x14ac:dyDescent="0.2"/>
    <row r="98" spans="1:1" x14ac:dyDescent="0.2">
      <c r="A98" s="145"/>
    </row>
    <row r="99" spans="1:1" hidden="1" x14ac:dyDescent="0.2">
      <c r="A99" s="125" t="s">
        <v>709</v>
      </c>
    </row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x14ac:dyDescent="0.2">
      <c r="A120" s="145"/>
    </row>
    <row r="121" spans="1:1" hidden="1" x14ac:dyDescent="0.2">
      <c r="A121" s="125" t="s">
        <v>710</v>
      </c>
    </row>
    <row r="122" spans="1:1" hidden="1" outlineLevel="1" x14ac:dyDescent="0.2"/>
    <row r="123" spans="1:1" hidden="1" outlineLevel="1" x14ac:dyDescent="0.2">
      <c r="A123" s="154" t="s">
        <v>725</v>
      </c>
    </row>
    <row r="124" spans="1:1" hidden="1" outlineLevel="1" x14ac:dyDescent="0.2"/>
    <row r="125" spans="1:1" hidden="1" outlineLevel="1" x14ac:dyDescent="0.2"/>
    <row r="126" spans="1:1" hidden="1" outlineLevel="1" x14ac:dyDescent="0.2"/>
    <row r="127" spans="1:1" hidden="1" outlineLevel="1" x14ac:dyDescent="0.2"/>
    <row r="128" spans="1:1" hidden="1" outlineLevel="1" x14ac:dyDescent="0.2"/>
    <row r="129" hidden="1" outlineLevel="1" x14ac:dyDescent="0.2"/>
    <row r="130" hidden="1" outlineLevel="1" x14ac:dyDescent="0.2"/>
    <row r="131" hidden="1" outlineLevel="1" x14ac:dyDescent="0.2"/>
    <row r="132" hidden="1" outlineLevel="1" x14ac:dyDescent="0.2"/>
    <row r="133" hidden="1" outlineLevel="1" x14ac:dyDescent="0.2"/>
    <row r="134" hidden="1" outlineLevel="1" x14ac:dyDescent="0.2"/>
    <row r="135" hidden="1" outlineLevel="1" x14ac:dyDescent="0.2"/>
    <row r="136" hidden="1" outlineLevel="1" x14ac:dyDescent="0.2"/>
    <row r="137" hidden="1" outlineLevel="1" x14ac:dyDescent="0.2"/>
    <row r="138" hidden="1" outlineLevel="1" x14ac:dyDescent="0.2"/>
    <row r="139" hidden="1" outlineLevel="1" x14ac:dyDescent="0.2"/>
    <row r="140" hidden="1" outlineLevel="1" x14ac:dyDescent="0.2"/>
    <row r="141" hidden="1" outlineLevel="1" x14ac:dyDescent="0.2"/>
    <row r="142" hidden="1" outlineLevel="1" x14ac:dyDescent="0.2"/>
    <row r="143" hidden="1" outlineLevel="1" x14ac:dyDescent="0.2"/>
    <row r="144" hidden="1" outlineLevel="1" x14ac:dyDescent="0.2"/>
    <row r="145" spans="1:1" hidden="1" outlineLevel="1" x14ac:dyDescent="0.2">
      <c r="A145" s="154" t="s">
        <v>711</v>
      </c>
    </row>
    <row r="146" spans="1:1" hidden="1" outlineLevel="1" x14ac:dyDescent="0.2"/>
    <row r="147" spans="1:1" hidden="1" outlineLevel="1" x14ac:dyDescent="0.2"/>
    <row r="148" spans="1:1" hidden="1" outlineLevel="1" x14ac:dyDescent="0.2"/>
    <row r="149" spans="1:1" hidden="1" outlineLevel="1" x14ac:dyDescent="0.2"/>
    <row r="150" spans="1:1" hidden="1" outlineLevel="1" x14ac:dyDescent="0.2"/>
    <row r="151" spans="1:1" hidden="1" outlineLevel="1" x14ac:dyDescent="0.2"/>
    <row r="152" spans="1:1" hidden="1" outlineLevel="1" x14ac:dyDescent="0.2"/>
    <row r="153" spans="1:1" hidden="1" outlineLevel="1" x14ac:dyDescent="0.2"/>
    <row r="154" spans="1:1" hidden="1" outlineLevel="1" x14ac:dyDescent="0.2"/>
    <row r="155" spans="1:1" hidden="1" outlineLevel="1" x14ac:dyDescent="0.2"/>
    <row r="156" spans="1:1" hidden="1" outlineLevel="1" x14ac:dyDescent="0.2"/>
    <row r="157" spans="1:1" hidden="1" outlineLevel="1" x14ac:dyDescent="0.2"/>
    <row r="158" spans="1:1" hidden="1" outlineLevel="1" x14ac:dyDescent="0.2"/>
    <row r="159" spans="1:1" hidden="1" outlineLevel="1" x14ac:dyDescent="0.2"/>
    <row r="160" spans="1:1" hidden="1" outlineLevel="1" x14ac:dyDescent="0.2"/>
    <row r="161" spans="1:1" hidden="1" outlineLevel="1" x14ac:dyDescent="0.2"/>
    <row r="162" spans="1:1" hidden="1" outlineLevel="1" x14ac:dyDescent="0.2"/>
    <row r="163" spans="1:1" hidden="1" outlineLevel="1" x14ac:dyDescent="0.2"/>
    <row r="164" spans="1:1" hidden="1" outlineLevel="1" x14ac:dyDescent="0.2"/>
    <row r="165" spans="1:1" hidden="1" outlineLevel="1" x14ac:dyDescent="0.2"/>
    <row r="166" spans="1:1" hidden="1" outlineLevel="1" x14ac:dyDescent="0.2"/>
    <row r="167" spans="1:1" hidden="1" outlineLevel="1" x14ac:dyDescent="0.2">
      <c r="A167" s="154" t="s">
        <v>727</v>
      </c>
    </row>
    <row r="168" spans="1:1" hidden="1" outlineLevel="1" x14ac:dyDescent="0.2"/>
    <row r="169" spans="1:1" hidden="1" outlineLevel="1" x14ac:dyDescent="0.2"/>
    <row r="170" spans="1:1" hidden="1" outlineLevel="1" x14ac:dyDescent="0.2"/>
    <row r="171" spans="1:1" hidden="1" outlineLevel="1" x14ac:dyDescent="0.2"/>
    <row r="172" spans="1:1" hidden="1" outlineLevel="1" x14ac:dyDescent="0.2"/>
    <row r="173" spans="1:1" hidden="1" outlineLevel="1" x14ac:dyDescent="0.2"/>
    <row r="174" spans="1:1" hidden="1" outlineLevel="1" x14ac:dyDescent="0.2"/>
    <row r="175" spans="1:1" hidden="1" outlineLevel="1" x14ac:dyDescent="0.2"/>
    <row r="176" spans="1:1" hidden="1" outlineLevel="1" x14ac:dyDescent="0.2"/>
    <row r="177" spans="1:1" hidden="1" outlineLevel="1" x14ac:dyDescent="0.2"/>
    <row r="178" spans="1:1" hidden="1" outlineLevel="1" x14ac:dyDescent="0.2"/>
    <row r="179" spans="1:1" hidden="1" outlineLevel="1" x14ac:dyDescent="0.2"/>
    <row r="180" spans="1:1" hidden="1" outlineLevel="1" x14ac:dyDescent="0.2"/>
    <row r="181" spans="1:1" hidden="1" outlineLevel="1" x14ac:dyDescent="0.2"/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>
      <c r="A189" s="154" t="s">
        <v>728</v>
      </c>
    </row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/>
    <row r="211" spans="1:1" hidden="1" outlineLevel="1" x14ac:dyDescent="0.2">
      <c r="A211" s="154" t="s">
        <v>712</v>
      </c>
    </row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>
      <c r="A233" s="154" t="s">
        <v>729</v>
      </c>
    </row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/>
    <row r="255" spans="1:1" collapsed="1" x14ac:dyDescent="0.2">
      <c r="A255" s="145"/>
    </row>
    <row r="258" spans="1:1" x14ac:dyDescent="0.2">
      <c r="A258" s="123" t="s">
        <v>669</v>
      </c>
    </row>
  </sheetData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228"/>
  <sheetViews>
    <sheetView showGridLines="0" showRowColHeaders="0" workbookViewId="0">
      <selection activeCell="E31" sqref="E31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75.28515625" style="121" bestFit="1" customWidth="1"/>
    <col min="79" max="16384" width="9.140625" style="121"/>
  </cols>
  <sheetData>
    <row r="1" spans="1:78" x14ac:dyDescent="0.2">
      <c r="A1" s="122" t="s">
        <v>618</v>
      </c>
      <c r="B1" s="121" t="s">
        <v>740</v>
      </c>
      <c r="O1" s="123" t="s">
        <v>677</v>
      </c>
      <c r="Q1" s="123" t="s">
        <v>641</v>
      </c>
      <c r="R1" s="123" t="s">
        <v>731</v>
      </c>
      <c r="T1" s="141">
        <v>1</v>
      </c>
      <c r="Z1" s="146" t="s">
        <v>741</v>
      </c>
      <c r="AN1" s="144"/>
      <c r="BZ1" s="124" t="s">
        <v>741</v>
      </c>
    </row>
    <row r="2" spans="1:78" x14ac:dyDescent="0.2">
      <c r="A2" s="122" t="s">
        <v>622</v>
      </c>
      <c r="C2" s="121" t="s">
        <v>623</v>
      </c>
      <c r="Q2" s="123" t="s">
        <v>749</v>
      </c>
      <c r="R2" s="123" t="s">
        <v>750</v>
      </c>
      <c r="S2" s="123" t="s">
        <v>673</v>
      </c>
      <c r="AA2" s="146" t="str">
        <f>"Forecasts and " &amp; TEXT($I$10, "0.0%") &amp; " confidence limits for means and forecasts
Model 8 for EV_Rev    (2 variables, n=136)"</f>
        <v>Forecasts and 95.0% confidence limits for means and forecasts
Model 8 for EV_Rev    (2 variables, n=136)</v>
      </c>
    </row>
    <row r="3" spans="1:78" ht="11.25" hidden="1" customHeight="1" outlineLevel="1" x14ac:dyDescent="0.2">
      <c r="A3" s="122" t="s">
        <v>624</v>
      </c>
      <c r="AA3" s="146" t="str">
        <f>IF($A$43 &lt;&gt; "","Actual and Predicted -vs- Observation # with " &amp; TEXT($I$10, "0.0%") &amp; " confidence limits
Model 8 for EV_Rev    (2 variables, n=136)","Actual and Predicted -vs- Observation #
Model 8 for EV_Rev    (2 variables, n=136)")</f>
        <v>Actual and Predicted -vs- Observation #
Model 8 for EV_Rev    (2 variables, n=136)</v>
      </c>
    </row>
    <row r="4" spans="1:78" hidden="1" outlineLevel="1" x14ac:dyDescent="0.2">
      <c r="A4" s="121" t="s">
        <v>681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682</v>
      </c>
    </row>
    <row r="7" spans="1:78" collapsed="1" x14ac:dyDescent="0.2">
      <c r="A7" s="144"/>
      <c r="J7" s="123" t="s">
        <v>675</v>
      </c>
      <c r="K7" s="123" t="s">
        <v>751</v>
      </c>
    </row>
    <row r="8" spans="1:78" x14ac:dyDescent="0.2">
      <c r="A8" s="125" t="s">
        <v>742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",133)"</f>
        <v>t(2.50%,133)</v>
      </c>
      <c r="I9" s="131" t="s">
        <v>635</v>
      </c>
    </row>
    <row r="10" spans="1:78" outlineLevel="1" x14ac:dyDescent="0.2">
      <c r="B10" s="132">
        <f xml:space="preserve"> 1 - C21 / C22</f>
        <v>0.17244112523527066</v>
      </c>
      <c r="C10" s="132">
        <f>1-D10^2/E10^2</f>
        <v>0.15999663087790628</v>
      </c>
      <c r="D10" s="132">
        <f xml:space="preserve"> SQRT(D21)</f>
        <v>2.6554823074082123</v>
      </c>
      <c r="E10" s="132">
        <f xml:space="preserve"> SQRT(C22 / B22)</f>
        <v>2.8973629229559532</v>
      </c>
      <c r="F10" s="133">
        <v>136</v>
      </c>
      <c r="G10" s="133">
        <v>0</v>
      </c>
      <c r="H10" s="134">
        <f>TINV(1 - $I$10, F10 - 2 - 1)</f>
        <v>1.9779612641677238</v>
      </c>
      <c r="I10" s="135">
        <v>0.95</v>
      </c>
    </row>
    <row r="11" spans="1:78" x14ac:dyDescent="0.2">
      <c r="A11" s="144"/>
    </row>
    <row r="12" spans="1:78" x14ac:dyDescent="0.2">
      <c r="A12" s="125" t="s">
        <v>743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0.52223030341559429</v>
      </c>
      <c r="C14" s="138">
        <v>1.3789611279060505</v>
      </c>
      <c r="D14" s="138">
        <f>B14 / C14</f>
        <v>0.3787128533554821</v>
      </c>
      <c r="E14" s="138">
        <f>TDIST(ABS(D14),$F$10 - 3,2)</f>
        <v>0.70550497206206819</v>
      </c>
      <c r="F14" s="138">
        <f>B14 - $H$10 * C14</f>
        <v>-2.2053013923756075</v>
      </c>
      <c r="G14" s="138">
        <f>B14 + $H$10 * C14</f>
        <v>3.2497619992067963</v>
      </c>
      <c r="H14" s="132">
        <v>0</v>
      </c>
      <c r="I14" s="132">
        <v>0</v>
      </c>
    </row>
    <row r="15" spans="1:78" outlineLevel="1" x14ac:dyDescent="0.2">
      <c r="A15" s="137" t="s">
        <v>646</v>
      </c>
      <c r="B15" s="138">
        <v>5.9851983015131793</v>
      </c>
      <c r="C15" s="138">
        <v>1.8266817525147718</v>
      </c>
      <c r="D15" s="138">
        <f t="shared" ref="D15:D16" si="0">B15 / C15</f>
        <v>3.2765413533438026</v>
      </c>
      <c r="E15" s="138">
        <f t="shared" ref="E15:E16" si="1">TDIST(ABS(D15),$F$10 - 3,2)</f>
        <v>1.3404827583107706E-3</v>
      </c>
      <c r="F15" s="138">
        <f t="shared" ref="F15:F16" si="2">B15 - $H$10 * C15</f>
        <v>2.3720925530769481</v>
      </c>
      <c r="G15" s="138">
        <f t="shared" ref="G15:G16" si="3">B15 + $H$10 * C15</f>
        <v>9.5983040499494106</v>
      </c>
      <c r="H15" s="132">
        <v>1.0571020455098985</v>
      </c>
      <c r="I15" s="132">
        <f>B15*0.12863883376025/$E$10</f>
        <v>0.26573437632900548</v>
      </c>
    </row>
    <row r="16" spans="1:78" outlineLevel="1" x14ac:dyDescent="0.2">
      <c r="A16" s="137" t="s">
        <v>649</v>
      </c>
      <c r="B16" s="138">
        <v>5.3414552271366249</v>
      </c>
      <c r="C16" s="138">
        <v>1.1200091766323634</v>
      </c>
      <c r="D16" s="138">
        <f t="shared" si="0"/>
        <v>4.7691173774104954</v>
      </c>
      <c r="E16" s="138">
        <f t="shared" si="1"/>
        <v>4.7920805314939354E-6</v>
      </c>
      <c r="F16" s="138">
        <f t="shared" si="2"/>
        <v>3.1261204602454238</v>
      </c>
      <c r="G16" s="138">
        <f t="shared" si="3"/>
        <v>7.5567899940278256</v>
      </c>
      <c r="H16" s="132">
        <v>1.0571020455098401</v>
      </c>
      <c r="I16" s="132">
        <f>B16*0.209803825894689/$E$10</f>
        <v>0.3867854225714773</v>
      </c>
    </row>
    <row r="17" spans="1:702" x14ac:dyDescent="0.2">
      <c r="A17" s="144"/>
    </row>
    <row r="18" spans="1:702" x14ac:dyDescent="0.2">
      <c r="A18" s="125" t="s">
        <v>744</v>
      </c>
    </row>
    <row r="19" spans="1:702" ht="12" hidden="1" outlineLevel="1" thickBot="1" x14ac:dyDescent="0.25">
      <c r="A19" s="136" t="s">
        <v>652</v>
      </c>
      <c r="B19" s="128" t="s">
        <v>653</v>
      </c>
      <c r="C19" s="128" t="s">
        <v>654</v>
      </c>
      <c r="D19" s="128" t="s">
        <v>655</v>
      </c>
      <c r="E19" s="128" t="s">
        <v>656</v>
      </c>
      <c r="F19" s="128" t="s">
        <v>534</v>
      </c>
    </row>
    <row r="20" spans="1:702" hidden="1" outlineLevel="1" x14ac:dyDescent="0.2">
      <c r="A20" s="121" t="s">
        <v>523</v>
      </c>
      <c r="B20" s="130">
        <v>2</v>
      </c>
      <c r="C20" s="129">
        <f>C22 - C21</f>
        <v>195.42513158876193</v>
      </c>
      <c r="D20" s="129">
        <f>C20/B20</f>
        <v>97.712565794380964</v>
      </c>
      <c r="E20" s="129">
        <f>D20/D21</f>
        <v>13.856820557214858</v>
      </c>
      <c r="F20" s="129">
        <f>FDIST(E20,2,133)</f>
        <v>3.416857588986564E-6</v>
      </c>
    </row>
    <row r="21" spans="1:702" hidden="1" outlineLevel="1" x14ac:dyDescent="0.2">
      <c r="A21" s="121" t="s">
        <v>524</v>
      </c>
      <c r="B21" s="130">
        <v>133</v>
      </c>
      <c r="C21" s="129">
        <v>937.86097589941971</v>
      </c>
      <c r="D21" s="129">
        <f>C21/B21</f>
        <v>7.0515862849580433</v>
      </c>
    </row>
    <row r="22" spans="1:702" hidden="1" outlineLevel="1" x14ac:dyDescent="0.2">
      <c r="A22" s="121" t="s">
        <v>525</v>
      </c>
      <c r="B22" s="130">
        <f>B20 + B21</f>
        <v>135</v>
      </c>
      <c r="C22" s="139">
        <v>1133.2861074881816</v>
      </c>
    </row>
    <row r="23" spans="1:702" collapsed="1" x14ac:dyDescent="0.2">
      <c r="A23" s="144"/>
    </row>
    <row r="24" spans="1:702" x14ac:dyDescent="0.2">
      <c r="A24" s="125" t="s">
        <v>745</v>
      </c>
    </row>
    <row r="25" spans="1:702" ht="12" outlineLevel="1" thickBot="1" x14ac:dyDescent="0.25">
      <c r="A25" s="126"/>
      <c r="B25" s="128" t="s">
        <v>660</v>
      </c>
      <c r="C25" s="128" t="s">
        <v>661</v>
      </c>
      <c r="D25" s="128" t="s">
        <v>662</v>
      </c>
      <c r="E25" s="128" t="s">
        <v>663</v>
      </c>
      <c r="F25" s="128" t="s">
        <v>664</v>
      </c>
      <c r="G25" s="131" t="s">
        <v>658</v>
      </c>
      <c r="H25" s="131" t="s">
        <v>666</v>
      </c>
      <c r="I25" s="131" t="s">
        <v>687</v>
      </c>
    </row>
    <row r="26" spans="1:702" outlineLevel="1" x14ac:dyDescent="0.2">
      <c r="A26" s="121" t="s">
        <v>659</v>
      </c>
      <c r="B26" s="138">
        <v>2.6775967064489069E-15</v>
      </c>
      <c r="C26" s="138">
        <v>2.6260305762682457</v>
      </c>
      <c r="D26" s="138">
        <v>2.1362423843405218</v>
      </c>
      <c r="E26" s="138">
        <v>-6.8192911068775004</v>
      </c>
      <c r="F26" s="138">
        <v>6.8847404786010635</v>
      </c>
      <c r="G26" s="135">
        <v>0.50652701055471472</v>
      </c>
      <c r="H26" s="134" t="s">
        <v>688</v>
      </c>
      <c r="I26" s="132">
        <v>0.6518845301686288</v>
      </c>
    </row>
    <row r="27" spans="1:702" outlineLevel="1" x14ac:dyDescent="0.2"/>
    <row r="28" spans="1:702" x14ac:dyDescent="0.2">
      <c r="A28" s="144"/>
    </row>
    <row r="29" spans="1:702" x14ac:dyDescent="0.2">
      <c r="A29" s="125" t="s">
        <v>746</v>
      </c>
    </row>
    <row r="30" spans="1:702" ht="12" outlineLevel="1" thickBot="1" x14ac:dyDescent="0.25">
      <c r="A30" s="127" t="s">
        <v>690</v>
      </c>
      <c r="B30" s="147">
        <v>1</v>
      </c>
    </row>
    <row r="31" spans="1:702" outlineLevel="1" x14ac:dyDescent="0.2">
      <c r="A31" s="121" t="s">
        <v>691</v>
      </c>
      <c r="B31" s="129">
        <v>-1.4781011935619173E-2</v>
      </c>
    </row>
    <row r="32" spans="1:702" outlineLevel="1" x14ac:dyDescent="0.2">
      <c r="A32" s="141" t="s">
        <v>692</v>
      </c>
      <c r="B32" s="141">
        <f>B31/0.086066296582387</f>
        <v>-0.17173983920023841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41"/>
      <c r="DN32" s="141"/>
      <c r="DO32" s="141"/>
      <c r="DP32" s="141"/>
      <c r="DQ32" s="141"/>
      <c r="DR32" s="141"/>
      <c r="DS32" s="141"/>
      <c r="DT32" s="141"/>
      <c r="DU32" s="141"/>
      <c r="DV32" s="141"/>
      <c r="DW32" s="141"/>
      <c r="DX32" s="141"/>
      <c r="DY32" s="141"/>
      <c r="DZ32" s="141"/>
      <c r="EA32" s="141"/>
      <c r="EB32" s="141"/>
      <c r="EC32" s="141"/>
      <c r="ED32" s="141"/>
      <c r="EE32" s="141"/>
      <c r="EF32" s="141"/>
      <c r="EG32" s="141"/>
      <c r="EH32" s="141"/>
      <c r="EI32" s="141"/>
      <c r="EJ32" s="141"/>
      <c r="EK32" s="141"/>
      <c r="EL32" s="141"/>
      <c r="EM32" s="141"/>
      <c r="EN32" s="141"/>
      <c r="EO32" s="141"/>
      <c r="EP32" s="141"/>
      <c r="EQ32" s="141"/>
      <c r="ER32" s="141"/>
      <c r="ES32" s="141"/>
      <c r="ET32" s="141"/>
      <c r="EU32" s="141"/>
      <c r="EV32" s="141"/>
      <c r="EW32" s="141"/>
      <c r="EX32" s="141"/>
      <c r="EY32" s="141"/>
      <c r="EZ32" s="141"/>
      <c r="FA32" s="141"/>
      <c r="FB32" s="141"/>
      <c r="FC32" s="141"/>
      <c r="FD32" s="141"/>
      <c r="FE32" s="141"/>
      <c r="FF32" s="141"/>
      <c r="FG32" s="141"/>
      <c r="FH32" s="141"/>
      <c r="FI32" s="141"/>
      <c r="FJ32" s="141"/>
      <c r="FK32" s="141"/>
      <c r="FL32" s="141"/>
      <c r="FM32" s="141"/>
      <c r="FN32" s="141"/>
      <c r="FO32" s="141"/>
      <c r="FP32" s="141"/>
      <c r="FQ32" s="141"/>
      <c r="FR32" s="141"/>
      <c r="FS32" s="141"/>
      <c r="FT32" s="141"/>
      <c r="FU32" s="141"/>
      <c r="FV32" s="141"/>
      <c r="FW32" s="141"/>
      <c r="FX32" s="141"/>
      <c r="FY32" s="141"/>
      <c r="FZ32" s="141"/>
      <c r="GA32" s="141"/>
      <c r="GB32" s="141"/>
      <c r="GC32" s="141"/>
      <c r="GD32" s="141"/>
      <c r="GE32" s="141"/>
      <c r="GF32" s="141"/>
      <c r="GG32" s="141"/>
      <c r="GH32" s="141"/>
      <c r="GI32" s="141"/>
      <c r="GJ32" s="141"/>
      <c r="GK32" s="141"/>
      <c r="GL32" s="141"/>
      <c r="GM32" s="141"/>
      <c r="GN32" s="141"/>
      <c r="GO32" s="141"/>
      <c r="GP32" s="141"/>
      <c r="GQ32" s="141"/>
      <c r="GR32" s="141"/>
      <c r="GS32" s="141"/>
      <c r="GT32" s="141"/>
      <c r="GU32" s="141"/>
      <c r="GV32" s="141"/>
      <c r="GW32" s="141"/>
      <c r="GX32" s="141"/>
      <c r="GY32" s="141"/>
      <c r="GZ32" s="141"/>
      <c r="HA32" s="141"/>
      <c r="HB32" s="141"/>
      <c r="HC32" s="141"/>
      <c r="HD32" s="141"/>
      <c r="HE32" s="141"/>
      <c r="HF32" s="141"/>
      <c r="HG32" s="141"/>
      <c r="HH32" s="141"/>
      <c r="HI32" s="141"/>
      <c r="HJ32" s="141"/>
      <c r="HK32" s="141"/>
      <c r="HL32" s="141"/>
      <c r="HM32" s="141"/>
      <c r="HN32" s="141"/>
      <c r="HO32" s="141"/>
      <c r="HP32" s="141"/>
      <c r="HQ32" s="141"/>
      <c r="HR32" s="141"/>
      <c r="HS32" s="141"/>
      <c r="HT32" s="141"/>
      <c r="HU32" s="141"/>
      <c r="HV32" s="141"/>
      <c r="HW32" s="141"/>
      <c r="HX32" s="141"/>
      <c r="HY32" s="141"/>
      <c r="HZ32" s="141"/>
      <c r="IA32" s="141"/>
      <c r="IB32" s="141"/>
      <c r="IC32" s="141"/>
      <c r="ID32" s="141"/>
      <c r="IE32" s="141"/>
      <c r="IF32" s="141"/>
      <c r="IG32" s="141"/>
      <c r="IH32" s="141"/>
      <c r="II32" s="141"/>
      <c r="IJ32" s="141"/>
      <c r="IK32" s="141"/>
      <c r="IL32" s="141"/>
      <c r="IM32" s="141"/>
      <c r="IN32" s="141"/>
      <c r="IO32" s="141"/>
      <c r="IP32" s="141"/>
      <c r="IQ32" s="141"/>
      <c r="IR32" s="141"/>
      <c r="IS32" s="141"/>
      <c r="IT32" s="141"/>
      <c r="IU32" s="141"/>
      <c r="IV32" s="141"/>
      <c r="IW32" s="141"/>
      <c r="IX32" s="141"/>
      <c r="IY32" s="141"/>
      <c r="IZ32" s="141"/>
      <c r="JA32" s="141"/>
      <c r="JB32" s="141"/>
      <c r="JC32" s="141"/>
      <c r="JD32" s="141"/>
      <c r="JE32" s="141"/>
      <c r="JF32" s="141"/>
      <c r="JG32" s="141"/>
      <c r="JH32" s="141"/>
      <c r="JI32" s="141"/>
      <c r="JJ32" s="141"/>
      <c r="JK32" s="141"/>
      <c r="JL32" s="141"/>
      <c r="JM32" s="141"/>
      <c r="JN32" s="141"/>
      <c r="JO32" s="141"/>
      <c r="JP32" s="141"/>
      <c r="JQ32" s="141"/>
      <c r="JR32" s="141"/>
      <c r="JS32" s="141"/>
      <c r="JT32" s="141"/>
      <c r="JU32" s="141"/>
      <c r="JV32" s="141"/>
      <c r="JW32" s="141"/>
      <c r="JX32" s="141"/>
      <c r="JY32" s="141"/>
      <c r="JZ32" s="141"/>
      <c r="KA32" s="141"/>
      <c r="KB32" s="141"/>
      <c r="KC32" s="141"/>
      <c r="KD32" s="141"/>
      <c r="KE32" s="141"/>
      <c r="KF32" s="141"/>
      <c r="KG32" s="141"/>
      <c r="KH32" s="141"/>
      <c r="KI32" s="141"/>
      <c r="KJ32" s="141"/>
      <c r="KK32" s="141"/>
      <c r="KL32" s="141"/>
      <c r="KM32" s="141"/>
      <c r="KN32" s="141"/>
      <c r="KO32" s="141"/>
      <c r="KP32" s="141"/>
      <c r="KQ32" s="141"/>
      <c r="KR32" s="141"/>
      <c r="KS32" s="141"/>
      <c r="KT32" s="141"/>
      <c r="KU32" s="141"/>
      <c r="KV32" s="141"/>
      <c r="KW32" s="141"/>
      <c r="KX32" s="141"/>
      <c r="KY32" s="141"/>
      <c r="KZ32" s="141"/>
      <c r="LA32" s="141"/>
      <c r="LB32" s="141"/>
      <c r="LC32" s="141"/>
      <c r="LD32" s="141"/>
      <c r="LE32" s="141"/>
      <c r="LF32" s="141"/>
      <c r="LG32" s="141"/>
      <c r="LH32" s="141"/>
      <c r="LI32" s="141"/>
      <c r="LJ32" s="141"/>
      <c r="LK32" s="141"/>
      <c r="LL32" s="141"/>
      <c r="LM32" s="141"/>
      <c r="LN32" s="141"/>
      <c r="LO32" s="141"/>
      <c r="LP32" s="141"/>
      <c r="LQ32" s="141"/>
      <c r="LR32" s="141"/>
      <c r="LS32" s="141"/>
      <c r="LT32" s="141"/>
      <c r="LU32" s="141"/>
      <c r="LV32" s="141"/>
      <c r="LW32" s="141"/>
      <c r="LX32" s="141"/>
      <c r="LY32" s="141"/>
      <c r="LZ32" s="141"/>
      <c r="MA32" s="141"/>
      <c r="MB32" s="141"/>
      <c r="MC32" s="141"/>
      <c r="MD32" s="141"/>
      <c r="ME32" s="141"/>
      <c r="MF32" s="141"/>
      <c r="MG32" s="141"/>
      <c r="MH32" s="141"/>
      <c r="MI32" s="141"/>
      <c r="MJ32" s="141"/>
      <c r="MK32" s="141"/>
      <c r="ML32" s="141"/>
      <c r="MM32" s="141"/>
      <c r="MN32" s="141"/>
      <c r="MO32" s="141"/>
      <c r="MP32" s="141"/>
      <c r="MQ32" s="141"/>
      <c r="MR32" s="141"/>
      <c r="MS32" s="141"/>
      <c r="MT32" s="141"/>
      <c r="MU32" s="141"/>
      <c r="MV32" s="141"/>
      <c r="MW32" s="141"/>
      <c r="MX32" s="141"/>
      <c r="MY32" s="141"/>
      <c r="MZ32" s="141"/>
      <c r="NA32" s="141"/>
      <c r="NB32" s="141"/>
      <c r="NC32" s="141"/>
      <c r="ND32" s="141"/>
      <c r="NE32" s="141"/>
      <c r="NF32" s="141"/>
      <c r="NG32" s="141"/>
      <c r="NH32" s="141"/>
      <c r="NI32" s="141"/>
      <c r="NJ32" s="141"/>
      <c r="NK32" s="141"/>
      <c r="NL32" s="141"/>
      <c r="NM32" s="141"/>
      <c r="NN32" s="141"/>
      <c r="NO32" s="141"/>
      <c r="NP32" s="141"/>
      <c r="NQ32" s="141"/>
      <c r="NR32" s="141"/>
      <c r="NS32" s="141"/>
      <c r="NT32" s="141"/>
      <c r="NU32" s="141"/>
      <c r="NV32" s="141"/>
      <c r="NW32" s="141"/>
      <c r="NX32" s="141"/>
      <c r="NY32" s="141"/>
      <c r="NZ32" s="141"/>
      <c r="OA32" s="141"/>
      <c r="OB32" s="141"/>
      <c r="OC32" s="141"/>
      <c r="OD32" s="141"/>
      <c r="OE32" s="141"/>
      <c r="OF32" s="141"/>
      <c r="OG32" s="141"/>
      <c r="OH32" s="141"/>
      <c r="OI32" s="141"/>
      <c r="OJ32" s="141"/>
      <c r="OK32" s="141"/>
      <c r="OL32" s="141"/>
      <c r="OM32" s="141"/>
      <c r="ON32" s="141"/>
      <c r="OO32" s="141"/>
      <c r="OP32" s="141"/>
      <c r="OQ32" s="141"/>
      <c r="OR32" s="141"/>
      <c r="OS32" s="141"/>
      <c r="OT32" s="141"/>
      <c r="OU32" s="141"/>
      <c r="OV32" s="141"/>
      <c r="OW32" s="141"/>
      <c r="OX32" s="141"/>
      <c r="OY32" s="141"/>
      <c r="OZ32" s="141"/>
      <c r="PA32" s="141"/>
      <c r="PB32" s="141"/>
      <c r="PC32" s="141"/>
      <c r="PD32" s="141"/>
      <c r="PE32" s="141"/>
      <c r="PF32" s="141"/>
      <c r="PG32" s="141"/>
      <c r="PH32" s="141"/>
      <c r="PI32" s="141"/>
      <c r="PJ32" s="141"/>
      <c r="PK32" s="141"/>
      <c r="PL32" s="141"/>
      <c r="PM32" s="141"/>
      <c r="PN32" s="141"/>
      <c r="PO32" s="141"/>
      <c r="PP32" s="141"/>
      <c r="PQ32" s="141"/>
      <c r="PR32" s="141"/>
      <c r="PS32" s="141"/>
      <c r="PT32" s="141"/>
      <c r="PU32" s="141"/>
      <c r="PV32" s="141"/>
      <c r="PW32" s="141"/>
      <c r="PX32" s="141"/>
      <c r="PY32" s="141"/>
      <c r="PZ32" s="141"/>
      <c r="QA32" s="141"/>
      <c r="QB32" s="141"/>
      <c r="QC32" s="141"/>
      <c r="QD32" s="141"/>
      <c r="QE32" s="141"/>
      <c r="QF32" s="141"/>
      <c r="QG32" s="141"/>
      <c r="QH32" s="141"/>
      <c r="QI32" s="141"/>
      <c r="QJ32" s="141"/>
      <c r="QK32" s="141"/>
      <c r="QL32" s="141"/>
      <c r="QM32" s="141"/>
      <c r="QN32" s="141"/>
      <c r="QO32" s="141"/>
      <c r="QP32" s="141"/>
      <c r="QQ32" s="141"/>
      <c r="QR32" s="141"/>
      <c r="QS32" s="141"/>
      <c r="QT32" s="141"/>
      <c r="QU32" s="141"/>
      <c r="QV32" s="141"/>
      <c r="QW32" s="141"/>
      <c r="QX32" s="141"/>
      <c r="QY32" s="141"/>
      <c r="QZ32" s="141"/>
      <c r="RA32" s="141"/>
      <c r="RB32" s="141"/>
      <c r="RC32" s="141"/>
      <c r="RD32" s="141"/>
      <c r="RE32" s="141"/>
      <c r="RF32" s="141"/>
      <c r="RG32" s="141"/>
      <c r="RH32" s="141"/>
      <c r="RI32" s="141"/>
      <c r="RJ32" s="141"/>
      <c r="RK32" s="141"/>
      <c r="RL32" s="141"/>
      <c r="RM32" s="141"/>
      <c r="RN32" s="141"/>
      <c r="RO32" s="141"/>
      <c r="RP32" s="141"/>
      <c r="RQ32" s="141"/>
      <c r="RR32" s="141"/>
      <c r="RS32" s="141"/>
      <c r="RT32" s="141"/>
      <c r="RU32" s="141"/>
      <c r="RV32" s="141"/>
      <c r="RW32" s="141"/>
      <c r="RX32" s="141"/>
      <c r="RY32" s="141"/>
      <c r="RZ32" s="141"/>
      <c r="SA32" s="141"/>
      <c r="SB32" s="141"/>
      <c r="SC32" s="141"/>
      <c r="SD32" s="141"/>
      <c r="SE32" s="141"/>
      <c r="SF32" s="141"/>
      <c r="SG32" s="141"/>
      <c r="SH32" s="141"/>
      <c r="SI32" s="141"/>
      <c r="SJ32" s="141"/>
      <c r="SK32" s="141"/>
      <c r="SL32" s="141"/>
      <c r="SM32" s="141"/>
      <c r="SN32" s="141"/>
      <c r="SO32" s="141"/>
      <c r="SP32" s="141"/>
      <c r="SQ32" s="141"/>
      <c r="SR32" s="141"/>
      <c r="SS32" s="141"/>
      <c r="ST32" s="141"/>
      <c r="SU32" s="141"/>
      <c r="SV32" s="141"/>
      <c r="SW32" s="141"/>
      <c r="SX32" s="141"/>
      <c r="SY32" s="141"/>
      <c r="SZ32" s="141"/>
      <c r="TA32" s="141"/>
      <c r="TB32" s="141"/>
      <c r="TC32" s="141"/>
      <c r="TD32" s="141"/>
      <c r="TE32" s="141"/>
      <c r="TF32" s="141"/>
      <c r="TG32" s="141"/>
      <c r="TH32" s="141"/>
      <c r="TI32" s="141"/>
      <c r="TJ32" s="141"/>
      <c r="TK32" s="141"/>
      <c r="TL32" s="141"/>
      <c r="TM32" s="141"/>
      <c r="TN32" s="141"/>
      <c r="TO32" s="141"/>
      <c r="TP32" s="141"/>
      <c r="TQ32" s="141"/>
      <c r="TR32" s="141"/>
      <c r="TS32" s="141"/>
      <c r="TT32" s="141"/>
      <c r="TU32" s="141"/>
      <c r="TV32" s="141"/>
      <c r="TW32" s="141"/>
      <c r="TX32" s="141"/>
      <c r="TY32" s="141"/>
      <c r="TZ32" s="141"/>
      <c r="UA32" s="141"/>
      <c r="UB32" s="141"/>
      <c r="UC32" s="141"/>
      <c r="UD32" s="141"/>
      <c r="UE32" s="141"/>
      <c r="UF32" s="141"/>
      <c r="UG32" s="141"/>
      <c r="UH32" s="141"/>
      <c r="UI32" s="141"/>
      <c r="UJ32" s="141"/>
      <c r="UK32" s="141"/>
      <c r="UL32" s="141"/>
      <c r="UM32" s="141"/>
      <c r="UN32" s="141"/>
      <c r="UO32" s="141"/>
      <c r="UP32" s="141"/>
      <c r="UQ32" s="141"/>
      <c r="UR32" s="141"/>
      <c r="US32" s="141"/>
      <c r="UT32" s="141"/>
      <c r="UU32" s="141"/>
      <c r="UV32" s="141"/>
      <c r="UW32" s="141"/>
      <c r="UX32" s="141"/>
      <c r="UY32" s="141"/>
      <c r="UZ32" s="141"/>
      <c r="VA32" s="141"/>
      <c r="VB32" s="141"/>
      <c r="VC32" s="141"/>
      <c r="VD32" s="141"/>
      <c r="VE32" s="141"/>
      <c r="VF32" s="141"/>
      <c r="VG32" s="141"/>
      <c r="VH32" s="141"/>
      <c r="VI32" s="141"/>
      <c r="VJ32" s="141"/>
      <c r="VK32" s="141"/>
      <c r="VL32" s="141"/>
      <c r="VM32" s="141"/>
      <c r="VN32" s="141"/>
      <c r="VO32" s="141"/>
      <c r="VP32" s="141"/>
      <c r="VQ32" s="141"/>
      <c r="VR32" s="141"/>
      <c r="VS32" s="141"/>
      <c r="VT32" s="141"/>
      <c r="VU32" s="141"/>
      <c r="VV32" s="141"/>
      <c r="VW32" s="141"/>
      <c r="VX32" s="141"/>
      <c r="VY32" s="141"/>
      <c r="VZ32" s="141"/>
      <c r="WA32" s="141"/>
      <c r="WB32" s="141"/>
      <c r="WC32" s="141"/>
      <c r="WD32" s="141"/>
      <c r="WE32" s="141"/>
      <c r="WF32" s="141"/>
      <c r="WG32" s="141"/>
      <c r="WH32" s="141"/>
      <c r="WI32" s="141"/>
      <c r="WJ32" s="141"/>
      <c r="WK32" s="141"/>
      <c r="WL32" s="141"/>
      <c r="WM32" s="141"/>
      <c r="WN32" s="141"/>
      <c r="WO32" s="141"/>
      <c r="WP32" s="141"/>
      <c r="WQ32" s="141"/>
      <c r="WR32" s="141"/>
      <c r="WS32" s="141"/>
      <c r="WT32" s="141"/>
      <c r="WU32" s="141"/>
      <c r="WV32" s="141"/>
      <c r="WW32" s="141"/>
      <c r="WX32" s="141"/>
      <c r="WY32" s="141"/>
      <c r="WZ32" s="141"/>
      <c r="XA32" s="141"/>
      <c r="XB32" s="141"/>
      <c r="XC32" s="141"/>
      <c r="XD32" s="141"/>
      <c r="XE32" s="141"/>
      <c r="XF32" s="141"/>
      <c r="XG32" s="141"/>
      <c r="XH32" s="141"/>
      <c r="XI32" s="141"/>
      <c r="XJ32" s="141"/>
      <c r="XK32" s="141"/>
      <c r="XL32" s="141"/>
      <c r="XM32" s="141"/>
      <c r="XN32" s="141"/>
      <c r="XO32" s="141"/>
      <c r="XP32" s="141"/>
      <c r="XQ32" s="141"/>
      <c r="XR32" s="141"/>
      <c r="XS32" s="141"/>
      <c r="XT32" s="141"/>
      <c r="XU32" s="141"/>
      <c r="XV32" s="141"/>
      <c r="XW32" s="141"/>
      <c r="XX32" s="141"/>
      <c r="XY32" s="141"/>
      <c r="XZ32" s="141"/>
      <c r="YA32" s="141"/>
      <c r="YB32" s="141"/>
      <c r="YC32" s="141"/>
      <c r="YD32" s="141"/>
      <c r="YE32" s="141"/>
      <c r="YF32" s="141"/>
      <c r="YG32" s="141"/>
      <c r="YH32" s="141"/>
      <c r="YI32" s="141"/>
      <c r="YJ32" s="141"/>
      <c r="YK32" s="141"/>
      <c r="YL32" s="141"/>
      <c r="YM32" s="141"/>
      <c r="YN32" s="141"/>
      <c r="YO32" s="141"/>
      <c r="YP32" s="141"/>
      <c r="YQ32" s="141"/>
      <c r="YR32" s="141"/>
      <c r="YS32" s="141"/>
      <c r="YT32" s="141"/>
      <c r="YU32" s="141"/>
      <c r="YV32" s="141"/>
      <c r="YW32" s="141"/>
      <c r="YX32" s="141"/>
      <c r="YY32" s="141"/>
      <c r="YZ32" s="141"/>
      <c r="ZA32" s="141"/>
      <c r="ZB32" s="141"/>
      <c r="ZC32" s="141"/>
      <c r="ZD32" s="141"/>
      <c r="ZE32" s="141"/>
      <c r="ZF32" s="141"/>
      <c r="ZG32" s="141"/>
      <c r="ZH32" s="141"/>
      <c r="ZI32" s="141"/>
      <c r="ZJ32" s="141"/>
      <c r="ZK32" s="141"/>
      <c r="ZL32" s="141"/>
      <c r="ZM32" s="141"/>
      <c r="ZN32" s="141"/>
      <c r="ZO32" s="141"/>
      <c r="ZP32" s="141"/>
      <c r="ZQ32" s="141"/>
      <c r="ZR32" s="141"/>
      <c r="ZS32" s="141"/>
      <c r="ZT32" s="141"/>
      <c r="ZU32" s="141"/>
      <c r="ZV32" s="141"/>
      <c r="ZW32" s="141"/>
      <c r="ZX32" s="141"/>
      <c r="ZY32" s="141"/>
      <c r="ZZ32" s="141"/>
    </row>
    <row r="33" spans="1:11" outlineLevel="1" x14ac:dyDescent="0.2">
      <c r="A33" s="148" t="s">
        <v>693</v>
      </c>
      <c r="B33" s="149">
        <v>2.024</v>
      </c>
    </row>
    <row r="34" spans="1:11" x14ac:dyDescent="0.2">
      <c r="A34" s="144"/>
    </row>
    <row r="35" spans="1:11" x14ac:dyDescent="0.2">
      <c r="A35" s="125" t="s">
        <v>747</v>
      </c>
    </row>
    <row r="36" spans="1:11" ht="12" hidden="1" outlineLevel="1" thickBot="1" x14ac:dyDescent="0.25">
      <c r="A36" s="150" t="s">
        <v>637</v>
      </c>
      <c r="B36" s="126" t="s">
        <v>695</v>
      </c>
    </row>
    <row r="37" spans="1:11" ht="12" hidden="1" outlineLevel="1" thickBot="1" x14ac:dyDescent="0.25">
      <c r="A37" s="143" t="s">
        <v>644</v>
      </c>
      <c r="B37" s="151">
        <v>1</v>
      </c>
      <c r="C37" s="152" t="s">
        <v>696</v>
      </c>
    </row>
    <row r="38" spans="1:11" ht="12" hidden="1" outlineLevel="1" thickBot="1" x14ac:dyDescent="0.25">
      <c r="A38" s="143" t="s">
        <v>646</v>
      </c>
      <c r="B38" s="151">
        <v>-0.97182317054094247</v>
      </c>
      <c r="C38" s="151">
        <v>1</v>
      </c>
      <c r="D38" s="152" t="s">
        <v>697</v>
      </c>
    </row>
    <row r="39" spans="1:11" hidden="1" outlineLevel="1" x14ac:dyDescent="0.2">
      <c r="A39" s="143" t="s">
        <v>649</v>
      </c>
      <c r="B39" s="151">
        <v>-0.38946513196403065</v>
      </c>
      <c r="C39" s="121">
        <v>0.23241672451544301</v>
      </c>
      <c r="D39" s="151">
        <v>1</v>
      </c>
    </row>
    <row r="40" spans="1:11" collapsed="1" x14ac:dyDescent="0.2">
      <c r="A40" s="144"/>
    </row>
    <row r="41" spans="1:11" x14ac:dyDescent="0.2">
      <c r="A41" s="125" t="s">
        <v>748</v>
      </c>
    </row>
    <row r="42" spans="1:11" ht="12" hidden="1" outlineLevel="1" thickBot="1" x14ac:dyDescent="0.25">
      <c r="A42" s="128" t="s">
        <v>699</v>
      </c>
      <c r="B42" s="128" t="s">
        <v>700</v>
      </c>
      <c r="C42" s="128" t="s">
        <v>701</v>
      </c>
      <c r="D42" s="128" t="str">
        <f>IF($I$10&gt;99%,("Low"&amp;TEXT($I$10,"0.0%")&amp;"F"),("Lower"&amp;TEXT($I$10,"0%")&amp;"F"))</f>
        <v>Lower95%F</v>
      </c>
      <c r="E42" s="128" t="str">
        <f>IF($I$10&gt;99%,("Up"&amp;TEXT($I$10,"0.0%")&amp;"F"),("Upper"&amp;TEXT($I$10,"0%")&amp;"F"))</f>
        <v>Upper95%F</v>
      </c>
      <c r="F42" s="128" t="s">
        <v>702</v>
      </c>
      <c r="G42" s="128" t="str">
        <f>IF($I$10&gt;99%,("Low"&amp;TEXT($I$10,"0.0%")&amp;"M"),("Lower"&amp;TEXT($I$10,"0%")&amp;"M"))</f>
        <v>Lower95%M</v>
      </c>
      <c r="H42" s="128" t="str">
        <f>IF($I$10&gt;99%,("Up"&amp;TEXT($I$10,"0.0%")&amp;"M"),("Upper"&amp;TEXT($I$10,"0%")&amp;"M"))</f>
        <v>Upper95%M</v>
      </c>
      <c r="I42" s="136" t="s">
        <v>703</v>
      </c>
      <c r="J42" s="136" t="s">
        <v>704</v>
      </c>
    </row>
    <row r="43" spans="1:11" hidden="1" outlineLevel="1" x14ac:dyDescent="0.2">
      <c r="I43" s="153"/>
      <c r="J43" s="153"/>
      <c r="K43" s="153"/>
    </row>
    <row r="44" spans="1:11" hidden="1" outlineLevel="1" x14ac:dyDescent="0.2">
      <c r="I44" s="153"/>
      <c r="J44" s="153"/>
      <c r="K44" s="153"/>
    </row>
    <row r="45" spans="1:11" hidden="1" outlineLevel="1" x14ac:dyDescent="0.2">
      <c r="I45" s="153"/>
      <c r="J45" s="153"/>
      <c r="K45" s="153"/>
    </row>
    <row r="46" spans="1:11" hidden="1" outlineLevel="1" x14ac:dyDescent="0.2">
      <c r="A46" s="123" t="s">
        <v>705</v>
      </c>
      <c r="I46" s="153"/>
      <c r="J46" s="153"/>
      <c r="K46" s="153"/>
    </row>
    <row r="47" spans="1:11" hidden="1" outlineLevel="1" x14ac:dyDescent="0.2">
      <c r="I47" s="153"/>
      <c r="J47" s="153"/>
      <c r="K47" s="153"/>
    </row>
    <row r="48" spans="1:11" hidden="1" outlineLevel="1" x14ac:dyDescent="0.2"/>
    <row r="49" hidden="1" outlineLevel="1" x14ac:dyDescent="0.2"/>
    <row r="50" hidden="1" outlineLevel="1" x14ac:dyDescent="0.2"/>
    <row r="51" hidden="1" outlineLevel="1" x14ac:dyDescent="0.2"/>
    <row r="52" hidden="1" outlineLevel="1" x14ac:dyDescent="0.2"/>
    <row r="53" hidden="1" outlineLevel="1" x14ac:dyDescent="0.2"/>
    <row r="54" hidden="1" outlineLevel="1" x14ac:dyDescent="0.2"/>
    <row r="55" hidden="1" outlineLevel="1" x14ac:dyDescent="0.2"/>
    <row r="56" hidden="1" outlineLevel="1" x14ac:dyDescent="0.2"/>
    <row r="57" hidden="1" outlineLevel="1" x14ac:dyDescent="0.2"/>
    <row r="58" hidden="1" outlineLevel="1" x14ac:dyDescent="0.2"/>
    <row r="59" hidden="1" outlineLevel="1" x14ac:dyDescent="0.2"/>
    <row r="60" hidden="1" outlineLevel="1" x14ac:dyDescent="0.2"/>
    <row r="61" hidden="1" outlineLevel="1" x14ac:dyDescent="0.2"/>
    <row r="62" hidden="1" outlineLevel="1" x14ac:dyDescent="0.2"/>
    <row r="63" hidden="1" outlineLevel="1" x14ac:dyDescent="0.2"/>
    <row r="64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collapsed="1" x14ac:dyDescent="0.2">
      <c r="A68" s="145"/>
    </row>
    <row r="69" spans="1:3" x14ac:dyDescent="0.2">
      <c r="A69" s="125" t="s">
        <v>667</v>
      </c>
    </row>
    <row r="70" spans="1:3" outlineLevel="1" x14ac:dyDescent="0.2"/>
    <row r="71" spans="1:3" outlineLevel="1" x14ac:dyDescent="0.2"/>
    <row r="72" spans="1:3" outlineLevel="1" x14ac:dyDescent="0.2">
      <c r="C72" s="141" t="b">
        <v>1</v>
      </c>
    </row>
    <row r="73" spans="1:3" outlineLevel="1" x14ac:dyDescent="0.2"/>
    <row r="74" spans="1:3" outlineLevel="1" x14ac:dyDescent="0.2"/>
    <row r="75" spans="1:3" outlineLevel="1" x14ac:dyDescent="0.2"/>
    <row r="76" spans="1:3" outlineLevel="1" x14ac:dyDescent="0.2"/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x14ac:dyDescent="0.2">
      <c r="A90" s="145"/>
    </row>
    <row r="91" spans="1:1" x14ac:dyDescent="0.2">
      <c r="A91" s="125" t="s">
        <v>706</v>
      </c>
    </row>
    <row r="92" spans="1:1" outlineLevel="1" x14ac:dyDescent="0.2"/>
    <row r="93" spans="1:1" outlineLevel="1" x14ac:dyDescent="0.2"/>
    <row r="94" spans="1:1" outlineLevel="1" x14ac:dyDescent="0.2"/>
    <row r="95" spans="1:1" outlineLevel="1" x14ac:dyDescent="0.2"/>
    <row r="96" spans="1:1" outlineLevel="1" x14ac:dyDescent="0.2"/>
    <row r="97" spans="1:1" outlineLevel="1" x14ac:dyDescent="0.2"/>
    <row r="98" spans="1:1" outlineLevel="1" x14ac:dyDescent="0.2"/>
    <row r="99" spans="1:1" outlineLevel="1" x14ac:dyDescent="0.2"/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x14ac:dyDescent="0.2">
      <c r="A112" s="145"/>
    </row>
    <row r="113" spans="1:1" x14ac:dyDescent="0.2">
      <c r="A113" s="125" t="s">
        <v>707</v>
      </c>
    </row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x14ac:dyDescent="0.2">
      <c r="A134" s="145"/>
    </row>
    <row r="135" spans="1:1" x14ac:dyDescent="0.2">
      <c r="A135" s="125" t="s">
        <v>708</v>
      </c>
    </row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x14ac:dyDescent="0.2">
      <c r="A156" s="145"/>
    </row>
    <row r="157" spans="1:1" x14ac:dyDescent="0.2">
      <c r="A157" s="125" t="s">
        <v>709</v>
      </c>
    </row>
    <row r="158" spans="1:1" outlineLevel="1" x14ac:dyDescent="0.2"/>
    <row r="159" spans="1:1" outlineLevel="1" x14ac:dyDescent="0.2"/>
    <row r="160" spans="1:1" outlineLevel="1" x14ac:dyDescent="0.2"/>
    <row r="161" outlineLevel="1" x14ac:dyDescent="0.2"/>
    <row r="162" outlineLevel="1" x14ac:dyDescent="0.2"/>
    <row r="163" outlineLevel="1" x14ac:dyDescent="0.2"/>
    <row r="164" outlineLevel="1" x14ac:dyDescent="0.2"/>
    <row r="165" outlineLevel="1" x14ac:dyDescent="0.2"/>
    <row r="166" outlineLevel="1" x14ac:dyDescent="0.2"/>
    <row r="167" outlineLevel="1" x14ac:dyDescent="0.2"/>
    <row r="168" outlineLevel="1" x14ac:dyDescent="0.2"/>
    <row r="169" outlineLevel="1" x14ac:dyDescent="0.2"/>
    <row r="170" outlineLevel="1" x14ac:dyDescent="0.2"/>
    <row r="171" outlineLevel="1" x14ac:dyDescent="0.2"/>
    <row r="172" outlineLevel="1" x14ac:dyDescent="0.2"/>
    <row r="173" outlineLevel="1" x14ac:dyDescent="0.2"/>
    <row r="174" outlineLevel="1" x14ac:dyDescent="0.2"/>
    <row r="175" outlineLevel="1" x14ac:dyDescent="0.2"/>
    <row r="176" outlineLevel="1" x14ac:dyDescent="0.2"/>
    <row r="177" spans="1:1" outlineLevel="1" x14ac:dyDescent="0.2"/>
    <row r="178" spans="1:1" x14ac:dyDescent="0.2">
      <c r="A178" s="145"/>
    </row>
    <row r="179" spans="1:1" x14ac:dyDescent="0.2">
      <c r="A179" s="125" t="s">
        <v>710</v>
      </c>
    </row>
    <row r="180" spans="1:1" hidden="1" outlineLevel="1" x14ac:dyDescent="0.2"/>
    <row r="181" spans="1:1" hidden="1" outlineLevel="1" x14ac:dyDescent="0.2">
      <c r="A181" s="154" t="s">
        <v>711</v>
      </c>
    </row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>
      <c r="A203" s="154" t="s">
        <v>712</v>
      </c>
    </row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/>
    <row r="208" spans="1:1" hidden="1" outlineLevel="1" x14ac:dyDescent="0.2"/>
    <row r="209" hidden="1" outlineLevel="1" x14ac:dyDescent="0.2"/>
    <row r="210" hidden="1" outlineLevel="1" x14ac:dyDescent="0.2"/>
    <row r="211" hidden="1" outlineLevel="1" x14ac:dyDescent="0.2"/>
    <row r="212" hidden="1" outlineLevel="1" x14ac:dyDescent="0.2"/>
    <row r="213" hidden="1" outlineLevel="1" x14ac:dyDescent="0.2"/>
    <row r="214" hidden="1" outlineLevel="1" x14ac:dyDescent="0.2"/>
    <row r="215" hidden="1" outlineLevel="1" x14ac:dyDescent="0.2"/>
    <row r="216" hidden="1" outlineLevel="1" x14ac:dyDescent="0.2"/>
    <row r="217" hidden="1" outlineLevel="1" x14ac:dyDescent="0.2"/>
    <row r="218" hidden="1" outlineLevel="1" x14ac:dyDescent="0.2"/>
    <row r="219" hidden="1" outlineLevel="1" x14ac:dyDescent="0.2"/>
    <row r="220" hidden="1" outlineLevel="1" x14ac:dyDescent="0.2"/>
    <row r="221" hidden="1" outlineLevel="1" x14ac:dyDescent="0.2"/>
    <row r="222" hidden="1" outlineLevel="1" x14ac:dyDescent="0.2"/>
    <row r="223" hidden="1" outlineLevel="1" x14ac:dyDescent="0.2"/>
    <row r="224" hidden="1" outlineLevel="1" x14ac:dyDescent="0.2"/>
    <row r="225" spans="1:1" collapsed="1" x14ac:dyDescent="0.2">
      <c r="A225" s="145"/>
    </row>
    <row r="228" spans="1:1" x14ac:dyDescent="0.2">
      <c r="A228" s="123" t="s">
        <v>669</v>
      </c>
    </row>
  </sheetData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463"/>
  <sheetViews>
    <sheetView showGridLines="0" showRowColHeaders="0" zoomScale="115" zoomScaleNormal="115" workbookViewId="0">
      <selection activeCell="H20" sqref="H20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781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782</v>
      </c>
      <c r="AV1" s="144"/>
      <c r="BZ1" s="124" t="s">
        <v>782</v>
      </c>
    </row>
    <row r="2" spans="1:78" x14ac:dyDescent="0.2">
      <c r="A2" s="122" t="s">
        <v>622</v>
      </c>
      <c r="C2" s="121" t="s">
        <v>752</v>
      </c>
      <c r="Q2" s="123" t="s">
        <v>814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9 for EV    (6 variables, n=136)"</f>
        <v>Forecasts and 95.0% confidence limits for means and forecasts
Model 9 for EV    (6 variables, n=136)</v>
      </c>
    </row>
    <row r="3" spans="1:78" ht="11.25" hidden="1" customHeight="1" outlineLevel="1" x14ac:dyDescent="0.2">
      <c r="A3" s="122" t="s">
        <v>624</v>
      </c>
      <c r="AA3" s="146" t="str">
        <f>IF($A$51 &lt;&gt; "","Actual and Predicted -vs- Observation # with " &amp; TEXT($I$10, "0.0%") &amp; " confidence limits
Model 9 for EV    (6 variables, n=136)","Actual and Predicted -vs- Observation #
Model 9 for EV    (6 variables, n=136)")</f>
        <v>Actual and Predicted -vs- Observation #
Model 9 for EV    (6 variables, n=136)</v>
      </c>
    </row>
    <row r="4" spans="1:78" hidden="1" outlineLevel="1" x14ac:dyDescent="0.2">
      <c r="A4" s="121" t="s">
        <v>625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783</v>
      </c>
    </row>
    <row r="7" spans="1:78" collapsed="1" x14ac:dyDescent="0.2">
      <c r="A7" s="144"/>
      <c r="J7" s="123" t="s">
        <v>675</v>
      </c>
      <c r="K7" s="123" t="s">
        <v>827</v>
      </c>
    </row>
    <row r="8" spans="1:78" hidden="1" x14ac:dyDescent="0.2">
      <c r="A8" s="125" t="s">
        <v>784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",129)"</f>
        <v>t(2.50%,129)</v>
      </c>
      <c r="I9" s="131" t="s">
        <v>635</v>
      </c>
    </row>
    <row r="10" spans="1:78" outlineLevel="1" x14ac:dyDescent="0.2">
      <c r="B10" s="132">
        <f xml:space="preserve"> 1 - C25 / C26</f>
        <v>6.4277992266442263E-2</v>
      </c>
      <c r="C10" s="132">
        <f>1-D10^2/E10^2</f>
        <v>2.0756038418369815E-2</v>
      </c>
      <c r="D10" s="156">
        <f xml:space="preserve"> SQRT(D25)</f>
        <v>67036.453295685234</v>
      </c>
      <c r="E10" s="156">
        <f xml:space="preserve"> SQRT(C26 / B26)</f>
        <v>67743.179756151963</v>
      </c>
      <c r="F10" s="133">
        <v>136</v>
      </c>
      <c r="G10" s="133">
        <v>0</v>
      </c>
      <c r="H10" s="134">
        <f>TINV(1 - $I$10, F10 - 6 - 1)</f>
        <v>1.9785244914792603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785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57">
        <v>16114.754352625661</v>
      </c>
      <c r="C14" s="157">
        <v>36279.299199374371</v>
      </c>
      <c r="D14" s="138">
        <f>B14 / C14</f>
        <v>0.44418593270135598</v>
      </c>
      <c r="E14" s="138">
        <f>TDIST(ABS(D14),$F$10 - 7,2)</f>
        <v>0.65765240553692905</v>
      </c>
      <c r="F14" s="157">
        <f>B14 - $H$10 * C14</f>
        <v>-55664.727647040447</v>
      </c>
      <c r="G14" s="157">
        <f>B14 + $H$10 * C14</f>
        <v>87894.236352291773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57">
        <v>161757.13861859942</v>
      </c>
      <c r="C15" s="157">
        <v>95645.91771597648</v>
      </c>
      <c r="D15" s="138">
        <f t="shared" ref="D15:D20" si="0">B15 / C15</f>
        <v>1.6912079729209379</v>
      </c>
      <c r="E15" s="138">
        <f t="shared" ref="E15:E20" si="1">TDIST(ABS(D15),$F$10 - 7,2)</f>
        <v>9.3211671515308403E-2</v>
      </c>
      <c r="F15" s="157">
        <f t="shared" ref="F15:F20" si="2">B15 - $H$10 * C15</f>
        <v>-27480.652092470118</v>
      </c>
      <c r="G15" s="157">
        <f t="shared" ref="G15:G20" si="3">B15 + $H$10 * C15</f>
        <v>350994.92932966899</v>
      </c>
      <c r="H15" s="132">
        <v>17.604239874810933</v>
      </c>
      <c r="I15" s="132">
        <f>B15*0.253096619773069/$E$10</f>
        <v>0.60434401154329298</v>
      </c>
    </row>
    <row r="16" spans="1:78" outlineLevel="1" x14ac:dyDescent="0.2">
      <c r="A16" s="137" t="s">
        <v>646</v>
      </c>
      <c r="B16" s="157">
        <v>-91410.630916725451</v>
      </c>
      <c r="C16" s="157">
        <v>70247.718780321535</v>
      </c>
      <c r="D16" s="138">
        <f t="shared" si="0"/>
        <v>-1.3012612011300255</v>
      </c>
      <c r="E16" s="138">
        <f t="shared" si="1"/>
        <v>0.19548837517471987</v>
      </c>
      <c r="F16" s="157">
        <f t="shared" si="2"/>
        <v>-230397.46299413918</v>
      </c>
      <c r="G16" s="157">
        <f t="shared" si="3"/>
        <v>47576.201160688288</v>
      </c>
      <c r="H16" s="132">
        <v>2.4531287927735685</v>
      </c>
      <c r="I16" s="132">
        <f>B16*0.12863883376025/$E$10</f>
        <v>-0.17358141434670918</v>
      </c>
    </row>
    <row r="17" spans="1:9" outlineLevel="1" x14ac:dyDescent="0.2">
      <c r="A17" s="137" t="s">
        <v>647</v>
      </c>
      <c r="B17" s="157">
        <v>-18947.436829232207</v>
      </c>
      <c r="C17" s="157">
        <v>86172.130335345821</v>
      </c>
      <c r="D17" s="138">
        <f t="shared" si="0"/>
        <v>-0.21987894178195111</v>
      </c>
      <c r="E17" s="138">
        <f t="shared" si="1"/>
        <v>0.82631300561332321</v>
      </c>
      <c r="F17" s="157">
        <f t="shared" si="2"/>
        <v>-189441.10718065684</v>
      </c>
      <c r="G17" s="157">
        <f t="shared" si="3"/>
        <v>151546.23352219243</v>
      </c>
      <c r="H17" s="132">
        <v>12.954864867658584</v>
      </c>
      <c r="I17" s="132">
        <f>B17*0.240987079578956/$E$10</f>
        <v>-6.7402910277012243E-2</v>
      </c>
    </row>
    <row r="18" spans="1:9" outlineLevel="1" x14ac:dyDescent="0.2">
      <c r="A18" s="137" t="s">
        <v>648</v>
      </c>
      <c r="B18" s="157">
        <v>90484.004297407897</v>
      </c>
      <c r="C18" s="157">
        <v>84866.906692465564</v>
      </c>
      <c r="D18" s="138">
        <f t="shared" si="0"/>
        <v>1.0661871372936587</v>
      </c>
      <c r="E18" s="138">
        <f t="shared" si="1"/>
        <v>0.28833045774599936</v>
      </c>
      <c r="F18" s="157">
        <f t="shared" si="2"/>
        <v>-77427.249109720375</v>
      </c>
      <c r="G18" s="157">
        <f t="shared" si="3"/>
        <v>258395.25770453617</v>
      </c>
      <c r="H18" s="132">
        <v>2.0548102660224394</v>
      </c>
      <c r="I18" s="132">
        <f>B18*0.097452197173445/$E$10</f>
        <v>0.13016609287569</v>
      </c>
    </row>
    <row r="19" spans="1:9" outlineLevel="1" x14ac:dyDescent="0.2">
      <c r="A19" s="137" t="s">
        <v>649</v>
      </c>
      <c r="B19" s="157">
        <v>-4263.1097684102433</v>
      </c>
      <c r="C19" s="157">
        <v>28902.269250738544</v>
      </c>
      <c r="D19" s="138">
        <f t="shared" si="0"/>
        <v>-0.1475008668497996</v>
      </c>
      <c r="E19" s="138">
        <f t="shared" si="1"/>
        <v>0.88296698632661741</v>
      </c>
      <c r="F19" s="157">
        <f t="shared" si="2"/>
        <v>-61446.957340324385</v>
      </c>
      <c r="G19" s="157">
        <f t="shared" si="3"/>
        <v>52920.7378035039</v>
      </c>
      <c r="H19" s="132">
        <v>1.1045932952156334</v>
      </c>
      <c r="I19" s="132">
        <f>B19*0.209803825894689/$E$10</f>
        <v>-1.3203052216341615E-2</v>
      </c>
    </row>
    <row r="20" spans="1:9" outlineLevel="1" x14ac:dyDescent="0.2">
      <c r="A20" s="137" t="s">
        <v>650</v>
      </c>
      <c r="B20" s="157">
        <v>114745.81789016495</v>
      </c>
      <c r="C20" s="157">
        <v>76256.844634992391</v>
      </c>
      <c r="D20" s="138">
        <f t="shared" si="0"/>
        <v>1.504728112465211</v>
      </c>
      <c r="E20" s="138">
        <f t="shared" si="1"/>
        <v>0.13483851123896126</v>
      </c>
      <c r="F20" s="157">
        <f t="shared" si="2"/>
        <v>-36130.216863096328</v>
      </c>
      <c r="G20" s="157">
        <f t="shared" si="3"/>
        <v>265621.85264342622</v>
      </c>
      <c r="H20" s="132">
        <v>5.2931922954493045</v>
      </c>
      <c r="I20" s="132">
        <f>B20*0.174070088268844/$E$10</f>
        <v>0.29484613389154984</v>
      </c>
    </row>
    <row r="21" spans="1:9" x14ac:dyDescent="0.2">
      <c r="A21" s="144"/>
    </row>
    <row r="22" spans="1:9" hidden="1" x14ac:dyDescent="0.2">
      <c r="A22" s="125" t="s">
        <v>786</v>
      </c>
    </row>
    <row r="23" spans="1:9" ht="12" hidden="1" outlineLevel="1" thickBot="1" x14ac:dyDescent="0.25">
      <c r="A23" s="136" t="s">
        <v>652</v>
      </c>
      <c r="B23" s="128" t="s">
        <v>653</v>
      </c>
      <c r="C23" s="128" t="s">
        <v>654</v>
      </c>
      <c r="D23" s="128" t="s">
        <v>655</v>
      </c>
      <c r="E23" s="128" t="s">
        <v>656</v>
      </c>
      <c r="F23" s="128" t="s">
        <v>534</v>
      </c>
    </row>
    <row r="24" spans="1:9" hidden="1" outlineLevel="1" x14ac:dyDescent="0.2">
      <c r="A24" s="121" t="s">
        <v>523</v>
      </c>
      <c r="B24" s="130">
        <v>6</v>
      </c>
      <c r="C24" s="139">
        <f>C26 - C25</f>
        <v>39822381379.100952</v>
      </c>
      <c r="D24" s="139">
        <f>C24/B24</f>
        <v>6637063563.1834917</v>
      </c>
      <c r="E24" s="129">
        <f>D24/D25</f>
        <v>1.4769096187828672</v>
      </c>
      <c r="F24" s="129">
        <f>FDIST(E24,6,129)</f>
        <v>0.19105522920163634</v>
      </c>
    </row>
    <row r="25" spans="1:9" hidden="1" outlineLevel="1" x14ac:dyDescent="0.2">
      <c r="A25" s="121" t="s">
        <v>524</v>
      </c>
      <c r="B25" s="130">
        <v>129</v>
      </c>
      <c r="C25" s="139">
        <v>579711303089.93188</v>
      </c>
      <c r="D25" s="139">
        <f>C25/B25</f>
        <v>4493886070.4645882</v>
      </c>
    </row>
    <row r="26" spans="1:9" hidden="1" outlineLevel="1" x14ac:dyDescent="0.2">
      <c r="A26" s="121" t="s">
        <v>525</v>
      </c>
      <c r="B26" s="130">
        <f>B24 + B25</f>
        <v>135</v>
      </c>
      <c r="C26" s="139">
        <v>619533684469.03284</v>
      </c>
    </row>
    <row r="27" spans="1:9" collapsed="1" x14ac:dyDescent="0.2">
      <c r="A27" s="144"/>
    </row>
    <row r="28" spans="1:9" hidden="1" x14ac:dyDescent="0.2">
      <c r="A28" s="125" t="s">
        <v>787</v>
      </c>
    </row>
    <row r="29" spans="1:9" ht="12" outlineLevel="1" thickBot="1" x14ac:dyDescent="0.25">
      <c r="A29" s="126"/>
      <c r="B29" s="128" t="s">
        <v>660</v>
      </c>
      <c r="C29" s="128" t="s">
        <v>661</v>
      </c>
      <c r="D29" s="128" t="s">
        <v>662</v>
      </c>
      <c r="E29" s="128" t="s">
        <v>663</v>
      </c>
      <c r="F29" s="128" t="s">
        <v>664</v>
      </c>
      <c r="G29" s="131" t="s">
        <v>658</v>
      </c>
      <c r="H29" s="131" t="s">
        <v>666</v>
      </c>
      <c r="I29" s="131" t="s">
        <v>687</v>
      </c>
    </row>
    <row r="30" spans="1:9" outlineLevel="1" x14ac:dyDescent="0.2">
      <c r="A30" s="121" t="s">
        <v>659</v>
      </c>
      <c r="B30" s="158">
        <v>-1.2612551526056931E-11</v>
      </c>
      <c r="C30" s="157">
        <v>65288.460779492889</v>
      </c>
      <c r="D30" s="157">
        <v>21715.068330609749</v>
      </c>
      <c r="E30" s="157">
        <v>-59745.866131808631</v>
      </c>
      <c r="F30" s="157">
        <v>711181.2614437656</v>
      </c>
      <c r="G30" s="135">
        <v>12.658234349302036</v>
      </c>
      <c r="H30" s="134" t="s">
        <v>788</v>
      </c>
      <c r="I30" s="132">
        <v>0.93854511515500305</v>
      </c>
    </row>
    <row r="31" spans="1:9" outlineLevel="1" x14ac:dyDescent="0.2"/>
    <row r="32" spans="1:9" x14ac:dyDescent="0.2">
      <c r="A32" s="144"/>
    </row>
    <row r="33" spans="1:702" hidden="1" x14ac:dyDescent="0.2">
      <c r="A33" s="125" t="s">
        <v>789</v>
      </c>
    </row>
    <row r="34" spans="1:702" ht="12" outlineLevel="1" thickBot="1" x14ac:dyDescent="0.25">
      <c r="A34" s="127" t="s">
        <v>690</v>
      </c>
      <c r="B34" s="147">
        <v>1</v>
      </c>
    </row>
    <row r="35" spans="1:702" outlineLevel="1" x14ac:dyDescent="0.2">
      <c r="A35" s="121" t="s">
        <v>691</v>
      </c>
      <c r="B35" s="129">
        <v>-1.2986865998730468E-2</v>
      </c>
    </row>
    <row r="36" spans="1:702" outlineLevel="1" x14ac:dyDescent="0.2">
      <c r="A36" s="141" t="s">
        <v>692</v>
      </c>
      <c r="B36" s="141">
        <f>B35/0.086066296582387</f>
        <v>-0.15089374719753143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41"/>
      <c r="DN36" s="141"/>
      <c r="DO36" s="141"/>
      <c r="DP36" s="141"/>
      <c r="DQ36" s="141"/>
      <c r="DR36" s="141"/>
      <c r="DS36" s="141"/>
      <c r="DT36" s="141"/>
      <c r="DU36" s="141"/>
      <c r="DV36" s="141"/>
      <c r="DW36" s="141"/>
      <c r="DX36" s="141"/>
      <c r="DY36" s="141"/>
      <c r="DZ36" s="141"/>
      <c r="EA36" s="141"/>
      <c r="EB36" s="141"/>
      <c r="EC36" s="141"/>
      <c r="ED36" s="141"/>
      <c r="EE36" s="141"/>
      <c r="EF36" s="141"/>
      <c r="EG36" s="141"/>
      <c r="EH36" s="141"/>
      <c r="EI36" s="141"/>
      <c r="EJ36" s="141"/>
      <c r="EK36" s="141"/>
      <c r="EL36" s="141"/>
      <c r="EM36" s="141"/>
      <c r="EN36" s="141"/>
      <c r="EO36" s="141"/>
      <c r="EP36" s="141"/>
      <c r="EQ36" s="141"/>
      <c r="ER36" s="141"/>
      <c r="ES36" s="141"/>
      <c r="ET36" s="141"/>
      <c r="EU36" s="141"/>
      <c r="EV36" s="141"/>
      <c r="EW36" s="141"/>
      <c r="EX36" s="141"/>
      <c r="EY36" s="141"/>
      <c r="EZ36" s="141"/>
      <c r="FA36" s="141"/>
      <c r="FB36" s="141"/>
      <c r="FC36" s="141"/>
      <c r="FD36" s="141"/>
      <c r="FE36" s="141"/>
      <c r="FF36" s="141"/>
      <c r="FG36" s="141"/>
      <c r="FH36" s="141"/>
      <c r="FI36" s="141"/>
      <c r="FJ36" s="141"/>
      <c r="FK36" s="141"/>
      <c r="FL36" s="141"/>
      <c r="FM36" s="141"/>
      <c r="FN36" s="141"/>
      <c r="FO36" s="141"/>
      <c r="FP36" s="141"/>
      <c r="FQ36" s="141"/>
      <c r="FR36" s="141"/>
      <c r="FS36" s="141"/>
      <c r="FT36" s="141"/>
      <c r="FU36" s="141"/>
      <c r="FV36" s="141"/>
      <c r="FW36" s="141"/>
      <c r="FX36" s="141"/>
      <c r="FY36" s="141"/>
      <c r="FZ36" s="141"/>
      <c r="GA36" s="141"/>
      <c r="GB36" s="141"/>
      <c r="GC36" s="141"/>
      <c r="GD36" s="141"/>
      <c r="GE36" s="141"/>
      <c r="GF36" s="141"/>
      <c r="GG36" s="141"/>
      <c r="GH36" s="141"/>
      <c r="GI36" s="141"/>
      <c r="GJ36" s="141"/>
      <c r="GK36" s="141"/>
      <c r="GL36" s="141"/>
      <c r="GM36" s="141"/>
      <c r="GN36" s="141"/>
      <c r="GO36" s="141"/>
      <c r="GP36" s="141"/>
      <c r="GQ36" s="141"/>
      <c r="GR36" s="141"/>
      <c r="GS36" s="141"/>
      <c r="GT36" s="141"/>
      <c r="GU36" s="141"/>
      <c r="GV36" s="141"/>
      <c r="GW36" s="141"/>
      <c r="GX36" s="141"/>
      <c r="GY36" s="141"/>
      <c r="GZ36" s="141"/>
      <c r="HA36" s="141"/>
      <c r="HB36" s="141"/>
      <c r="HC36" s="141"/>
      <c r="HD36" s="141"/>
      <c r="HE36" s="141"/>
      <c r="HF36" s="141"/>
      <c r="HG36" s="141"/>
      <c r="HH36" s="141"/>
      <c r="HI36" s="141"/>
      <c r="HJ36" s="141"/>
      <c r="HK36" s="141"/>
      <c r="HL36" s="141"/>
      <c r="HM36" s="141"/>
      <c r="HN36" s="141"/>
      <c r="HO36" s="141"/>
      <c r="HP36" s="141"/>
      <c r="HQ36" s="141"/>
      <c r="HR36" s="141"/>
      <c r="HS36" s="141"/>
      <c r="HT36" s="141"/>
      <c r="HU36" s="141"/>
      <c r="HV36" s="141"/>
      <c r="HW36" s="141"/>
      <c r="HX36" s="141"/>
      <c r="HY36" s="141"/>
      <c r="HZ36" s="141"/>
      <c r="IA36" s="141"/>
      <c r="IB36" s="141"/>
      <c r="IC36" s="141"/>
      <c r="ID36" s="141"/>
      <c r="IE36" s="141"/>
      <c r="IF36" s="141"/>
      <c r="IG36" s="141"/>
      <c r="IH36" s="141"/>
      <c r="II36" s="141"/>
      <c r="IJ36" s="141"/>
      <c r="IK36" s="141"/>
      <c r="IL36" s="141"/>
      <c r="IM36" s="141"/>
      <c r="IN36" s="141"/>
      <c r="IO36" s="141"/>
      <c r="IP36" s="141"/>
      <c r="IQ36" s="141"/>
      <c r="IR36" s="141"/>
      <c r="IS36" s="141"/>
      <c r="IT36" s="141"/>
      <c r="IU36" s="141"/>
      <c r="IV36" s="141"/>
      <c r="IW36" s="141"/>
      <c r="IX36" s="141"/>
      <c r="IY36" s="141"/>
      <c r="IZ36" s="141"/>
      <c r="JA36" s="141"/>
      <c r="JB36" s="141"/>
      <c r="JC36" s="141"/>
      <c r="JD36" s="141"/>
      <c r="JE36" s="141"/>
      <c r="JF36" s="141"/>
      <c r="JG36" s="141"/>
      <c r="JH36" s="141"/>
      <c r="JI36" s="141"/>
      <c r="JJ36" s="141"/>
      <c r="JK36" s="141"/>
      <c r="JL36" s="141"/>
      <c r="JM36" s="141"/>
      <c r="JN36" s="141"/>
      <c r="JO36" s="141"/>
      <c r="JP36" s="141"/>
      <c r="JQ36" s="141"/>
      <c r="JR36" s="141"/>
      <c r="JS36" s="141"/>
      <c r="JT36" s="141"/>
      <c r="JU36" s="141"/>
      <c r="JV36" s="141"/>
      <c r="JW36" s="141"/>
      <c r="JX36" s="141"/>
      <c r="JY36" s="141"/>
      <c r="JZ36" s="141"/>
      <c r="KA36" s="141"/>
      <c r="KB36" s="141"/>
      <c r="KC36" s="141"/>
      <c r="KD36" s="141"/>
      <c r="KE36" s="141"/>
      <c r="KF36" s="141"/>
      <c r="KG36" s="141"/>
      <c r="KH36" s="141"/>
      <c r="KI36" s="141"/>
      <c r="KJ36" s="141"/>
      <c r="KK36" s="141"/>
      <c r="KL36" s="141"/>
      <c r="KM36" s="141"/>
      <c r="KN36" s="141"/>
      <c r="KO36" s="141"/>
      <c r="KP36" s="141"/>
      <c r="KQ36" s="141"/>
      <c r="KR36" s="141"/>
      <c r="KS36" s="141"/>
      <c r="KT36" s="141"/>
      <c r="KU36" s="141"/>
      <c r="KV36" s="141"/>
      <c r="KW36" s="141"/>
      <c r="KX36" s="141"/>
      <c r="KY36" s="141"/>
      <c r="KZ36" s="141"/>
      <c r="LA36" s="141"/>
      <c r="LB36" s="141"/>
      <c r="LC36" s="141"/>
      <c r="LD36" s="141"/>
      <c r="LE36" s="141"/>
      <c r="LF36" s="141"/>
      <c r="LG36" s="141"/>
      <c r="LH36" s="141"/>
      <c r="LI36" s="141"/>
      <c r="LJ36" s="141"/>
      <c r="LK36" s="141"/>
      <c r="LL36" s="141"/>
      <c r="LM36" s="141"/>
      <c r="LN36" s="141"/>
      <c r="LO36" s="141"/>
      <c r="LP36" s="141"/>
      <c r="LQ36" s="141"/>
      <c r="LR36" s="141"/>
      <c r="LS36" s="141"/>
      <c r="LT36" s="141"/>
      <c r="LU36" s="141"/>
      <c r="LV36" s="141"/>
      <c r="LW36" s="141"/>
      <c r="LX36" s="141"/>
      <c r="LY36" s="141"/>
      <c r="LZ36" s="141"/>
      <c r="MA36" s="141"/>
      <c r="MB36" s="141"/>
      <c r="MC36" s="141"/>
      <c r="MD36" s="141"/>
      <c r="ME36" s="141"/>
      <c r="MF36" s="141"/>
      <c r="MG36" s="141"/>
      <c r="MH36" s="141"/>
      <c r="MI36" s="141"/>
      <c r="MJ36" s="141"/>
      <c r="MK36" s="141"/>
      <c r="ML36" s="141"/>
      <c r="MM36" s="141"/>
      <c r="MN36" s="141"/>
      <c r="MO36" s="141"/>
      <c r="MP36" s="141"/>
      <c r="MQ36" s="141"/>
      <c r="MR36" s="141"/>
      <c r="MS36" s="141"/>
      <c r="MT36" s="141"/>
      <c r="MU36" s="141"/>
      <c r="MV36" s="141"/>
      <c r="MW36" s="141"/>
      <c r="MX36" s="141"/>
      <c r="MY36" s="141"/>
      <c r="MZ36" s="141"/>
      <c r="NA36" s="141"/>
      <c r="NB36" s="141"/>
      <c r="NC36" s="141"/>
      <c r="ND36" s="141"/>
      <c r="NE36" s="141"/>
      <c r="NF36" s="141"/>
      <c r="NG36" s="141"/>
      <c r="NH36" s="141"/>
      <c r="NI36" s="141"/>
      <c r="NJ36" s="141"/>
      <c r="NK36" s="141"/>
      <c r="NL36" s="141"/>
      <c r="NM36" s="141"/>
      <c r="NN36" s="141"/>
      <c r="NO36" s="141"/>
      <c r="NP36" s="141"/>
      <c r="NQ36" s="141"/>
      <c r="NR36" s="141"/>
      <c r="NS36" s="141"/>
      <c r="NT36" s="141"/>
      <c r="NU36" s="141"/>
      <c r="NV36" s="141"/>
      <c r="NW36" s="141"/>
      <c r="NX36" s="141"/>
      <c r="NY36" s="141"/>
      <c r="NZ36" s="141"/>
      <c r="OA36" s="141"/>
      <c r="OB36" s="141"/>
      <c r="OC36" s="141"/>
      <c r="OD36" s="141"/>
      <c r="OE36" s="141"/>
      <c r="OF36" s="141"/>
      <c r="OG36" s="141"/>
      <c r="OH36" s="141"/>
      <c r="OI36" s="141"/>
      <c r="OJ36" s="141"/>
      <c r="OK36" s="141"/>
      <c r="OL36" s="141"/>
      <c r="OM36" s="141"/>
      <c r="ON36" s="141"/>
      <c r="OO36" s="141"/>
      <c r="OP36" s="141"/>
      <c r="OQ36" s="141"/>
      <c r="OR36" s="141"/>
      <c r="OS36" s="141"/>
      <c r="OT36" s="141"/>
      <c r="OU36" s="141"/>
      <c r="OV36" s="141"/>
      <c r="OW36" s="141"/>
      <c r="OX36" s="141"/>
      <c r="OY36" s="141"/>
      <c r="OZ36" s="141"/>
      <c r="PA36" s="141"/>
      <c r="PB36" s="141"/>
      <c r="PC36" s="141"/>
      <c r="PD36" s="141"/>
      <c r="PE36" s="141"/>
      <c r="PF36" s="141"/>
      <c r="PG36" s="141"/>
      <c r="PH36" s="141"/>
      <c r="PI36" s="141"/>
      <c r="PJ36" s="141"/>
      <c r="PK36" s="141"/>
      <c r="PL36" s="141"/>
      <c r="PM36" s="141"/>
      <c r="PN36" s="141"/>
      <c r="PO36" s="141"/>
      <c r="PP36" s="141"/>
      <c r="PQ36" s="141"/>
      <c r="PR36" s="141"/>
      <c r="PS36" s="141"/>
      <c r="PT36" s="141"/>
      <c r="PU36" s="141"/>
      <c r="PV36" s="141"/>
      <c r="PW36" s="141"/>
      <c r="PX36" s="141"/>
      <c r="PY36" s="141"/>
      <c r="PZ36" s="141"/>
      <c r="QA36" s="141"/>
      <c r="QB36" s="141"/>
      <c r="QC36" s="141"/>
      <c r="QD36" s="141"/>
      <c r="QE36" s="141"/>
      <c r="QF36" s="141"/>
      <c r="QG36" s="141"/>
      <c r="QH36" s="141"/>
      <c r="QI36" s="141"/>
      <c r="QJ36" s="141"/>
      <c r="QK36" s="141"/>
      <c r="QL36" s="141"/>
      <c r="QM36" s="141"/>
      <c r="QN36" s="141"/>
      <c r="QO36" s="141"/>
      <c r="QP36" s="141"/>
      <c r="QQ36" s="141"/>
      <c r="QR36" s="141"/>
      <c r="QS36" s="141"/>
      <c r="QT36" s="141"/>
      <c r="QU36" s="141"/>
      <c r="QV36" s="141"/>
      <c r="QW36" s="141"/>
      <c r="QX36" s="141"/>
      <c r="QY36" s="141"/>
      <c r="QZ36" s="141"/>
      <c r="RA36" s="141"/>
      <c r="RB36" s="141"/>
      <c r="RC36" s="141"/>
      <c r="RD36" s="141"/>
      <c r="RE36" s="141"/>
      <c r="RF36" s="141"/>
      <c r="RG36" s="141"/>
      <c r="RH36" s="141"/>
      <c r="RI36" s="141"/>
      <c r="RJ36" s="141"/>
      <c r="RK36" s="141"/>
      <c r="RL36" s="141"/>
      <c r="RM36" s="141"/>
      <c r="RN36" s="141"/>
      <c r="RO36" s="141"/>
      <c r="RP36" s="141"/>
      <c r="RQ36" s="141"/>
      <c r="RR36" s="141"/>
      <c r="RS36" s="141"/>
      <c r="RT36" s="141"/>
      <c r="RU36" s="141"/>
      <c r="RV36" s="141"/>
      <c r="RW36" s="141"/>
      <c r="RX36" s="141"/>
      <c r="RY36" s="141"/>
      <c r="RZ36" s="141"/>
      <c r="SA36" s="141"/>
      <c r="SB36" s="141"/>
      <c r="SC36" s="141"/>
      <c r="SD36" s="141"/>
      <c r="SE36" s="141"/>
      <c r="SF36" s="141"/>
      <c r="SG36" s="141"/>
      <c r="SH36" s="141"/>
      <c r="SI36" s="141"/>
      <c r="SJ36" s="141"/>
      <c r="SK36" s="141"/>
      <c r="SL36" s="141"/>
      <c r="SM36" s="141"/>
      <c r="SN36" s="141"/>
      <c r="SO36" s="141"/>
      <c r="SP36" s="141"/>
      <c r="SQ36" s="141"/>
      <c r="SR36" s="141"/>
      <c r="SS36" s="141"/>
      <c r="ST36" s="141"/>
      <c r="SU36" s="141"/>
      <c r="SV36" s="141"/>
      <c r="SW36" s="141"/>
      <c r="SX36" s="141"/>
      <c r="SY36" s="141"/>
      <c r="SZ36" s="141"/>
      <c r="TA36" s="141"/>
      <c r="TB36" s="141"/>
      <c r="TC36" s="141"/>
      <c r="TD36" s="141"/>
      <c r="TE36" s="141"/>
      <c r="TF36" s="141"/>
      <c r="TG36" s="141"/>
      <c r="TH36" s="141"/>
      <c r="TI36" s="141"/>
      <c r="TJ36" s="141"/>
      <c r="TK36" s="141"/>
      <c r="TL36" s="141"/>
      <c r="TM36" s="141"/>
      <c r="TN36" s="141"/>
      <c r="TO36" s="141"/>
      <c r="TP36" s="141"/>
      <c r="TQ36" s="141"/>
      <c r="TR36" s="141"/>
      <c r="TS36" s="141"/>
      <c r="TT36" s="141"/>
      <c r="TU36" s="141"/>
      <c r="TV36" s="141"/>
      <c r="TW36" s="141"/>
      <c r="TX36" s="141"/>
      <c r="TY36" s="141"/>
      <c r="TZ36" s="141"/>
      <c r="UA36" s="141"/>
      <c r="UB36" s="141"/>
      <c r="UC36" s="141"/>
      <c r="UD36" s="141"/>
      <c r="UE36" s="141"/>
      <c r="UF36" s="141"/>
      <c r="UG36" s="141"/>
      <c r="UH36" s="141"/>
      <c r="UI36" s="141"/>
      <c r="UJ36" s="141"/>
      <c r="UK36" s="141"/>
      <c r="UL36" s="141"/>
      <c r="UM36" s="141"/>
      <c r="UN36" s="141"/>
      <c r="UO36" s="141"/>
      <c r="UP36" s="141"/>
      <c r="UQ36" s="141"/>
      <c r="UR36" s="141"/>
      <c r="US36" s="141"/>
      <c r="UT36" s="141"/>
      <c r="UU36" s="141"/>
      <c r="UV36" s="141"/>
      <c r="UW36" s="141"/>
      <c r="UX36" s="141"/>
      <c r="UY36" s="141"/>
      <c r="UZ36" s="141"/>
      <c r="VA36" s="141"/>
      <c r="VB36" s="141"/>
      <c r="VC36" s="141"/>
      <c r="VD36" s="141"/>
      <c r="VE36" s="141"/>
      <c r="VF36" s="141"/>
      <c r="VG36" s="141"/>
      <c r="VH36" s="141"/>
      <c r="VI36" s="141"/>
      <c r="VJ36" s="141"/>
      <c r="VK36" s="141"/>
      <c r="VL36" s="141"/>
      <c r="VM36" s="141"/>
      <c r="VN36" s="141"/>
      <c r="VO36" s="141"/>
      <c r="VP36" s="141"/>
      <c r="VQ36" s="141"/>
      <c r="VR36" s="141"/>
      <c r="VS36" s="141"/>
      <c r="VT36" s="141"/>
      <c r="VU36" s="141"/>
      <c r="VV36" s="141"/>
      <c r="VW36" s="141"/>
      <c r="VX36" s="141"/>
      <c r="VY36" s="141"/>
      <c r="VZ36" s="141"/>
      <c r="WA36" s="141"/>
      <c r="WB36" s="141"/>
      <c r="WC36" s="141"/>
      <c r="WD36" s="141"/>
      <c r="WE36" s="141"/>
      <c r="WF36" s="141"/>
      <c r="WG36" s="141"/>
      <c r="WH36" s="141"/>
      <c r="WI36" s="141"/>
      <c r="WJ36" s="141"/>
      <c r="WK36" s="141"/>
      <c r="WL36" s="141"/>
      <c r="WM36" s="141"/>
      <c r="WN36" s="141"/>
      <c r="WO36" s="141"/>
      <c r="WP36" s="141"/>
      <c r="WQ36" s="141"/>
      <c r="WR36" s="141"/>
      <c r="WS36" s="141"/>
      <c r="WT36" s="141"/>
      <c r="WU36" s="141"/>
      <c r="WV36" s="141"/>
      <c r="WW36" s="141"/>
      <c r="WX36" s="141"/>
      <c r="WY36" s="141"/>
      <c r="WZ36" s="141"/>
      <c r="XA36" s="141"/>
      <c r="XB36" s="141"/>
      <c r="XC36" s="141"/>
      <c r="XD36" s="141"/>
      <c r="XE36" s="141"/>
      <c r="XF36" s="141"/>
      <c r="XG36" s="141"/>
      <c r="XH36" s="141"/>
      <c r="XI36" s="141"/>
      <c r="XJ36" s="141"/>
      <c r="XK36" s="141"/>
      <c r="XL36" s="141"/>
      <c r="XM36" s="141"/>
      <c r="XN36" s="141"/>
      <c r="XO36" s="141"/>
      <c r="XP36" s="141"/>
      <c r="XQ36" s="141"/>
      <c r="XR36" s="141"/>
      <c r="XS36" s="141"/>
      <c r="XT36" s="141"/>
      <c r="XU36" s="141"/>
      <c r="XV36" s="141"/>
      <c r="XW36" s="141"/>
      <c r="XX36" s="141"/>
      <c r="XY36" s="141"/>
      <c r="XZ36" s="141"/>
      <c r="YA36" s="141"/>
      <c r="YB36" s="141"/>
      <c r="YC36" s="141"/>
      <c r="YD36" s="141"/>
      <c r="YE36" s="141"/>
      <c r="YF36" s="141"/>
      <c r="YG36" s="141"/>
      <c r="YH36" s="141"/>
      <c r="YI36" s="141"/>
      <c r="YJ36" s="141"/>
      <c r="YK36" s="141"/>
      <c r="YL36" s="141"/>
      <c r="YM36" s="141"/>
      <c r="YN36" s="141"/>
      <c r="YO36" s="141"/>
      <c r="YP36" s="141"/>
      <c r="YQ36" s="141"/>
      <c r="YR36" s="141"/>
      <c r="YS36" s="141"/>
      <c r="YT36" s="141"/>
      <c r="YU36" s="141"/>
      <c r="YV36" s="141"/>
      <c r="YW36" s="141"/>
      <c r="YX36" s="141"/>
      <c r="YY36" s="141"/>
      <c r="YZ36" s="141"/>
      <c r="ZA36" s="141"/>
      <c r="ZB36" s="141"/>
      <c r="ZC36" s="141"/>
      <c r="ZD36" s="141"/>
      <c r="ZE36" s="141"/>
      <c r="ZF36" s="141"/>
      <c r="ZG36" s="141"/>
      <c r="ZH36" s="141"/>
      <c r="ZI36" s="141"/>
      <c r="ZJ36" s="141"/>
      <c r="ZK36" s="141"/>
      <c r="ZL36" s="141"/>
      <c r="ZM36" s="141"/>
      <c r="ZN36" s="141"/>
      <c r="ZO36" s="141"/>
      <c r="ZP36" s="141"/>
      <c r="ZQ36" s="141"/>
      <c r="ZR36" s="141"/>
      <c r="ZS36" s="141"/>
      <c r="ZT36" s="141"/>
      <c r="ZU36" s="141"/>
      <c r="ZV36" s="141"/>
      <c r="ZW36" s="141"/>
      <c r="ZX36" s="141"/>
      <c r="ZY36" s="141"/>
      <c r="ZZ36" s="141"/>
    </row>
    <row r="37" spans="1:702" outlineLevel="1" x14ac:dyDescent="0.2">
      <c r="A37" s="148" t="s">
        <v>693</v>
      </c>
      <c r="B37" s="149">
        <v>2.0259999999999998</v>
      </c>
    </row>
    <row r="38" spans="1:702" x14ac:dyDescent="0.2">
      <c r="A38" s="144"/>
    </row>
    <row r="39" spans="1:702" hidden="1" x14ac:dyDescent="0.2">
      <c r="A39" s="125" t="s">
        <v>790</v>
      </c>
    </row>
    <row r="40" spans="1:702" ht="12" hidden="1" outlineLevel="1" thickBot="1" x14ac:dyDescent="0.25">
      <c r="A40" s="150" t="s">
        <v>637</v>
      </c>
      <c r="B40" s="126" t="s">
        <v>695</v>
      </c>
    </row>
    <row r="41" spans="1:702" ht="12" hidden="1" outlineLevel="1" thickBot="1" x14ac:dyDescent="0.25">
      <c r="A41" s="143" t="s">
        <v>644</v>
      </c>
      <c r="B41" s="151">
        <v>1</v>
      </c>
      <c r="C41" s="152" t="s">
        <v>791</v>
      </c>
    </row>
    <row r="42" spans="1:702" ht="12" hidden="1" outlineLevel="1" thickBot="1" x14ac:dyDescent="0.25">
      <c r="A42" s="143" t="s">
        <v>645</v>
      </c>
      <c r="B42" s="151">
        <v>-0.12134366054949665</v>
      </c>
      <c r="C42" s="151">
        <v>1</v>
      </c>
      <c r="D42" s="152" t="s">
        <v>696</v>
      </c>
    </row>
    <row r="43" spans="1:702" ht="12" hidden="1" outlineLevel="1" thickBot="1" x14ac:dyDescent="0.25">
      <c r="A43" s="143" t="s">
        <v>646</v>
      </c>
      <c r="B43" s="151">
        <v>-0.66740868056596636</v>
      </c>
      <c r="C43" s="121">
        <v>-0.39339745213297411</v>
      </c>
      <c r="D43" s="151">
        <v>1</v>
      </c>
      <c r="E43" s="152" t="s">
        <v>792</v>
      </c>
    </row>
    <row r="44" spans="1:702" ht="12" hidden="1" outlineLevel="1" thickBot="1" x14ac:dyDescent="0.25">
      <c r="A44" s="143" t="s">
        <v>647</v>
      </c>
      <c r="B44" s="151">
        <v>0.19785333754900225</v>
      </c>
      <c r="C44" s="122">
        <v>-0.79029543594559282</v>
      </c>
      <c r="D44" s="151">
        <v>-5.6776399093317699E-2</v>
      </c>
      <c r="E44" s="151">
        <v>1</v>
      </c>
      <c r="F44" s="152" t="s">
        <v>793</v>
      </c>
    </row>
    <row r="45" spans="1:702" ht="12" hidden="1" outlineLevel="1" thickBot="1" x14ac:dyDescent="0.25">
      <c r="A45" s="143" t="s">
        <v>648</v>
      </c>
      <c r="B45" s="151">
        <v>-6.6530338547699783E-2</v>
      </c>
      <c r="C45" s="151">
        <v>9.5043331726882965E-2</v>
      </c>
      <c r="D45" s="121">
        <v>-0.39237677327659048</v>
      </c>
      <c r="E45" s="121">
        <v>0.28721792689468206</v>
      </c>
      <c r="F45" s="151">
        <v>1</v>
      </c>
      <c r="G45" s="152" t="s">
        <v>697</v>
      </c>
    </row>
    <row r="46" spans="1:702" ht="12" hidden="1" outlineLevel="1" thickBot="1" x14ac:dyDescent="0.25">
      <c r="A46" s="143" t="s">
        <v>649</v>
      </c>
      <c r="B46" s="151">
        <v>-0.33655154747799648</v>
      </c>
      <c r="C46" s="151">
        <v>4.8955560572922212E-2</v>
      </c>
      <c r="D46" s="121">
        <v>0.10748599850986243</v>
      </c>
      <c r="E46" s="151">
        <v>1.7471052242071176E-2</v>
      </c>
      <c r="F46" s="151">
        <v>-3.1590825567538269E-2</v>
      </c>
      <c r="G46" s="151">
        <v>1</v>
      </c>
      <c r="H46" s="152" t="s">
        <v>794</v>
      </c>
    </row>
    <row r="47" spans="1:702" hidden="1" outlineLevel="1" x14ac:dyDescent="0.2">
      <c r="A47" s="143" t="s">
        <v>650</v>
      </c>
      <c r="B47" s="151">
        <v>8.3768669292790379E-2</v>
      </c>
      <c r="C47" s="122">
        <v>0.5871224732932987</v>
      </c>
      <c r="D47" s="122">
        <v>-0.71130520015285292</v>
      </c>
      <c r="E47" s="151">
        <v>-8.3351013576902167E-2</v>
      </c>
      <c r="F47" s="121">
        <v>0.23378407702234147</v>
      </c>
      <c r="G47" s="151">
        <v>4.7979926130877815E-2</v>
      </c>
      <c r="H47" s="151">
        <v>1</v>
      </c>
    </row>
    <row r="48" spans="1:702" collapsed="1" x14ac:dyDescent="0.2">
      <c r="A48" s="144"/>
    </row>
    <row r="49" spans="1:15" hidden="1" x14ac:dyDescent="0.2">
      <c r="A49" s="125" t="s">
        <v>795</v>
      </c>
    </row>
    <row r="50" spans="1:15" ht="12" hidden="1" outlineLevel="1" thickBot="1" x14ac:dyDescent="0.25">
      <c r="A50" s="128" t="s">
        <v>699</v>
      </c>
      <c r="B50" s="128" t="s">
        <v>700</v>
      </c>
      <c r="C50" s="128" t="s">
        <v>701</v>
      </c>
      <c r="D50" s="128" t="str">
        <f>IF($I$10&gt;99%,("Low"&amp;TEXT($I$10,"0.0%")&amp;"F"),("Lower"&amp;TEXT($I$10,"0%")&amp;"F"))</f>
        <v>Lower95%F</v>
      </c>
      <c r="E50" s="128" t="str">
        <f>IF($I$10&gt;99%,("Up"&amp;TEXT($I$10,"0.0%")&amp;"F"),("Upper"&amp;TEXT($I$10,"0%")&amp;"F"))</f>
        <v>Upper95%F</v>
      </c>
      <c r="F50" s="128" t="s">
        <v>702</v>
      </c>
      <c r="G50" s="128" t="str">
        <f>IF($I$10&gt;99%,("Low"&amp;TEXT($I$10,"0.0%")&amp;"M"),("Lower"&amp;TEXT($I$10,"0%")&amp;"M"))</f>
        <v>Lower95%M</v>
      </c>
      <c r="H50" s="128" t="str">
        <f>IF($I$10&gt;99%,("Up"&amp;TEXT($I$10,"0.0%")&amp;"M"),("Upper"&amp;TEXT($I$10,"0%")&amp;"M"))</f>
        <v>Upper95%M</v>
      </c>
      <c r="I50" s="136" t="s">
        <v>796</v>
      </c>
      <c r="J50" s="136" t="s">
        <v>703</v>
      </c>
      <c r="K50" s="136" t="s">
        <v>797</v>
      </c>
      <c r="L50" s="136" t="s">
        <v>798</v>
      </c>
      <c r="M50" s="136" t="s">
        <v>704</v>
      </c>
      <c r="N50" s="136" t="s">
        <v>799</v>
      </c>
    </row>
    <row r="51" spans="1:15" hidden="1" outlineLevel="1" x14ac:dyDescent="0.2">
      <c r="I51" s="153"/>
      <c r="J51" s="153"/>
      <c r="K51" s="153"/>
      <c r="L51" s="153"/>
      <c r="M51" s="153"/>
      <c r="N51" s="153"/>
      <c r="O51" s="153"/>
    </row>
    <row r="52" spans="1:15" hidden="1" outlineLevel="1" x14ac:dyDescent="0.2">
      <c r="I52" s="153"/>
      <c r="J52" s="153"/>
      <c r="K52" s="153"/>
      <c r="L52" s="153"/>
      <c r="M52" s="153"/>
      <c r="N52" s="153"/>
      <c r="O52" s="153"/>
    </row>
    <row r="53" spans="1:15" hidden="1" outlineLevel="1" x14ac:dyDescent="0.2">
      <c r="I53" s="153"/>
      <c r="J53" s="153"/>
      <c r="K53" s="153"/>
      <c r="L53" s="153"/>
      <c r="M53" s="153"/>
      <c r="N53" s="153"/>
      <c r="O53" s="153"/>
    </row>
    <row r="54" spans="1:15" hidden="1" outlineLevel="1" x14ac:dyDescent="0.2">
      <c r="A54" s="123" t="s">
        <v>705</v>
      </c>
      <c r="I54" s="153"/>
      <c r="J54" s="153"/>
      <c r="K54" s="153"/>
      <c r="L54" s="153"/>
      <c r="M54" s="153"/>
      <c r="N54" s="153"/>
      <c r="O54" s="153"/>
    </row>
    <row r="55" spans="1:15" hidden="1" outlineLevel="1" x14ac:dyDescent="0.2">
      <c r="I55" s="153"/>
      <c r="J55" s="153"/>
      <c r="K55" s="153"/>
      <c r="L55" s="153"/>
      <c r="M55" s="153"/>
      <c r="N55" s="153"/>
      <c r="O55" s="153"/>
    </row>
    <row r="56" spans="1:15" hidden="1" outlineLevel="1" x14ac:dyDescent="0.2"/>
    <row r="57" spans="1:15" hidden="1" outlineLevel="1" x14ac:dyDescent="0.2"/>
    <row r="58" spans="1:15" hidden="1" outlineLevel="1" x14ac:dyDescent="0.2"/>
    <row r="59" spans="1:15" hidden="1" outlineLevel="1" x14ac:dyDescent="0.2"/>
    <row r="60" spans="1:15" hidden="1" outlineLevel="1" x14ac:dyDescent="0.2"/>
    <row r="61" spans="1:15" hidden="1" outlineLevel="1" x14ac:dyDescent="0.2"/>
    <row r="62" spans="1:15" hidden="1" outlineLevel="1" x14ac:dyDescent="0.2"/>
    <row r="63" spans="1:15" hidden="1" outlineLevel="1" x14ac:dyDescent="0.2"/>
    <row r="64" spans="1:15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hidden="1" outlineLevel="1" x14ac:dyDescent="0.2"/>
    <row r="71" spans="1:3" hidden="1" outlineLevel="1" x14ac:dyDescent="0.2"/>
    <row r="72" spans="1:3" hidden="1" outlineLevel="1" x14ac:dyDescent="0.2"/>
    <row r="73" spans="1:3" hidden="1" outlineLevel="1" x14ac:dyDescent="0.2"/>
    <row r="74" spans="1:3" hidden="1" outlineLevel="1" x14ac:dyDescent="0.2"/>
    <row r="75" spans="1:3" hidden="1" outlineLevel="1" x14ac:dyDescent="0.2"/>
    <row r="76" spans="1:3" collapsed="1" x14ac:dyDescent="0.2">
      <c r="A76" s="145"/>
    </row>
    <row r="77" spans="1:3" hidden="1" x14ac:dyDescent="0.2">
      <c r="A77" s="125" t="s">
        <v>667</v>
      </c>
    </row>
    <row r="78" spans="1:3" outlineLevel="1" x14ac:dyDescent="0.2"/>
    <row r="79" spans="1:3" outlineLevel="1" x14ac:dyDescent="0.2"/>
    <row r="80" spans="1:3" outlineLevel="1" x14ac:dyDescent="0.2">
      <c r="C80" s="141" t="b">
        <v>1</v>
      </c>
    </row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outlineLevel="1" x14ac:dyDescent="0.2"/>
    <row r="98" spans="1:1" x14ac:dyDescent="0.2">
      <c r="A98" s="145"/>
    </row>
    <row r="99" spans="1:1" hidden="1" x14ac:dyDescent="0.2">
      <c r="A99" s="125" t="s">
        <v>706</v>
      </c>
    </row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x14ac:dyDescent="0.2">
      <c r="A120" s="145"/>
    </row>
    <row r="121" spans="1:1" hidden="1" x14ac:dyDescent="0.2">
      <c r="A121" s="125" t="s">
        <v>707</v>
      </c>
    </row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x14ac:dyDescent="0.2">
      <c r="A142" s="145"/>
    </row>
    <row r="143" spans="1:1" hidden="1" x14ac:dyDescent="0.2">
      <c r="A143" s="125" t="s">
        <v>708</v>
      </c>
    </row>
    <row r="144" spans="1:1" outlineLevel="1" x14ac:dyDescent="0.2"/>
    <row r="145" outlineLevel="1" x14ac:dyDescent="0.2"/>
    <row r="146" outlineLevel="1" x14ac:dyDescent="0.2"/>
    <row r="147" outlineLevel="1" x14ac:dyDescent="0.2"/>
    <row r="148" outlineLevel="1" x14ac:dyDescent="0.2"/>
    <row r="149" outlineLevel="1" x14ac:dyDescent="0.2"/>
    <row r="150" outlineLevel="1" x14ac:dyDescent="0.2"/>
    <row r="151" outlineLevel="1" x14ac:dyDescent="0.2"/>
    <row r="152" outlineLevel="1" x14ac:dyDescent="0.2"/>
    <row r="153" outlineLevel="1" x14ac:dyDescent="0.2"/>
    <row r="154" outlineLevel="1" x14ac:dyDescent="0.2"/>
    <row r="155" outlineLevel="1" x14ac:dyDescent="0.2"/>
    <row r="156" outlineLevel="1" x14ac:dyDescent="0.2"/>
    <row r="157" outlineLevel="1" x14ac:dyDescent="0.2"/>
    <row r="158" outlineLevel="1" x14ac:dyDescent="0.2"/>
    <row r="159" outlineLevel="1" x14ac:dyDescent="0.2"/>
    <row r="160" outlineLevel="1" x14ac:dyDescent="0.2"/>
    <row r="161" spans="1:1" outlineLevel="1" x14ac:dyDescent="0.2"/>
    <row r="162" spans="1:1" outlineLevel="1" x14ac:dyDescent="0.2"/>
    <row r="163" spans="1:1" outlineLevel="1" x14ac:dyDescent="0.2"/>
    <row r="164" spans="1:1" x14ac:dyDescent="0.2">
      <c r="A164" s="145"/>
    </row>
    <row r="165" spans="1:1" hidden="1" x14ac:dyDescent="0.2">
      <c r="A165" s="125" t="s">
        <v>709</v>
      </c>
    </row>
    <row r="166" spans="1:1" outlineLevel="1" x14ac:dyDescent="0.2"/>
    <row r="167" spans="1:1" outlineLevel="1" x14ac:dyDescent="0.2"/>
    <row r="168" spans="1:1" outlineLevel="1" x14ac:dyDescent="0.2"/>
    <row r="169" spans="1:1" outlineLevel="1" x14ac:dyDescent="0.2"/>
    <row r="170" spans="1:1" outlineLevel="1" x14ac:dyDescent="0.2"/>
    <row r="171" spans="1:1" outlineLevel="1" x14ac:dyDescent="0.2"/>
    <row r="172" spans="1:1" outlineLevel="1" x14ac:dyDescent="0.2"/>
    <row r="173" spans="1:1" outlineLevel="1" x14ac:dyDescent="0.2"/>
    <row r="174" spans="1:1" outlineLevel="1" x14ac:dyDescent="0.2"/>
    <row r="175" spans="1:1" outlineLevel="1" x14ac:dyDescent="0.2"/>
    <row r="176" spans="1:1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outlineLevel="1" x14ac:dyDescent="0.2"/>
    <row r="181" spans="1:1" outlineLevel="1" x14ac:dyDescent="0.2"/>
    <row r="182" spans="1:1" outlineLevel="1" x14ac:dyDescent="0.2"/>
    <row r="183" spans="1:1" outlineLevel="1" x14ac:dyDescent="0.2"/>
    <row r="184" spans="1:1" outlineLevel="1" x14ac:dyDescent="0.2"/>
    <row r="185" spans="1:1" outlineLevel="1" x14ac:dyDescent="0.2"/>
    <row r="186" spans="1:1" x14ac:dyDescent="0.2">
      <c r="A186" s="145"/>
    </row>
    <row r="187" spans="1:1" hidden="1" x14ac:dyDescent="0.2">
      <c r="A187" s="125" t="s">
        <v>710</v>
      </c>
    </row>
    <row r="188" spans="1:1" hidden="1" outlineLevel="1" x14ac:dyDescent="0.2"/>
    <row r="189" spans="1:1" hidden="1" outlineLevel="1" x14ac:dyDescent="0.2">
      <c r="A189" s="154" t="s">
        <v>725</v>
      </c>
    </row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/>
    <row r="211" spans="1:1" hidden="1" outlineLevel="1" x14ac:dyDescent="0.2">
      <c r="A211" s="154" t="s">
        <v>711</v>
      </c>
    </row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>
      <c r="A233" s="154" t="s">
        <v>727</v>
      </c>
    </row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>
      <c r="A255" s="154" t="s">
        <v>728</v>
      </c>
    </row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/>
    <row r="276" spans="1:1" hidden="1" outlineLevel="1" x14ac:dyDescent="0.2"/>
    <row r="277" spans="1:1" hidden="1" outlineLevel="1" x14ac:dyDescent="0.2">
      <c r="A277" s="154" t="s">
        <v>712</v>
      </c>
    </row>
    <row r="278" spans="1:1" hidden="1" outlineLevel="1" x14ac:dyDescent="0.2"/>
    <row r="279" spans="1:1" hidden="1" outlineLevel="1" x14ac:dyDescent="0.2"/>
    <row r="280" spans="1:1" hidden="1" outlineLevel="1" x14ac:dyDescent="0.2"/>
    <row r="281" spans="1:1" hidden="1" outlineLevel="1" x14ac:dyDescent="0.2"/>
    <row r="282" spans="1:1" hidden="1" outlineLevel="1" x14ac:dyDescent="0.2"/>
    <row r="283" spans="1:1" hidden="1" outlineLevel="1" x14ac:dyDescent="0.2"/>
    <row r="284" spans="1:1" hidden="1" outlineLevel="1" x14ac:dyDescent="0.2"/>
    <row r="285" spans="1:1" hidden="1" outlineLevel="1" x14ac:dyDescent="0.2"/>
    <row r="286" spans="1:1" hidden="1" outlineLevel="1" x14ac:dyDescent="0.2"/>
    <row r="287" spans="1:1" hidden="1" outlineLevel="1" x14ac:dyDescent="0.2"/>
    <row r="288" spans="1:1" hidden="1" outlineLevel="1" x14ac:dyDescent="0.2"/>
    <row r="289" spans="1:1" hidden="1" outlineLevel="1" x14ac:dyDescent="0.2"/>
    <row r="290" spans="1:1" hidden="1" outlineLevel="1" x14ac:dyDescent="0.2"/>
    <row r="291" spans="1:1" hidden="1" outlineLevel="1" x14ac:dyDescent="0.2"/>
    <row r="292" spans="1:1" hidden="1" outlineLevel="1" x14ac:dyDescent="0.2"/>
    <row r="293" spans="1:1" hidden="1" outlineLevel="1" x14ac:dyDescent="0.2"/>
    <row r="294" spans="1:1" hidden="1" outlineLevel="1" x14ac:dyDescent="0.2"/>
    <row r="295" spans="1:1" hidden="1" outlineLevel="1" x14ac:dyDescent="0.2"/>
    <row r="296" spans="1:1" hidden="1" outlineLevel="1" x14ac:dyDescent="0.2"/>
    <row r="297" spans="1:1" hidden="1" outlineLevel="1" x14ac:dyDescent="0.2"/>
    <row r="298" spans="1:1" hidden="1" outlineLevel="1" x14ac:dyDescent="0.2"/>
    <row r="299" spans="1:1" hidden="1" outlineLevel="1" x14ac:dyDescent="0.2">
      <c r="A299" s="154" t="s">
        <v>729</v>
      </c>
    </row>
    <row r="300" spans="1:1" hidden="1" outlineLevel="1" x14ac:dyDescent="0.2"/>
    <row r="301" spans="1:1" hidden="1" outlineLevel="1" x14ac:dyDescent="0.2"/>
    <row r="302" spans="1:1" hidden="1" outlineLevel="1" x14ac:dyDescent="0.2"/>
    <row r="303" spans="1:1" hidden="1" outlineLevel="1" x14ac:dyDescent="0.2"/>
    <row r="304" spans="1:1" hidden="1" outlineLevel="1" x14ac:dyDescent="0.2"/>
    <row r="305" hidden="1" outlineLevel="1" x14ac:dyDescent="0.2"/>
    <row r="306" hidden="1" outlineLevel="1" x14ac:dyDescent="0.2"/>
    <row r="307" hidden="1" outlineLevel="1" x14ac:dyDescent="0.2"/>
    <row r="308" hidden="1" outlineLevel="1" x14ac:dyDescent="0.2"/>
    <row r="309" hidden="1" outlineLevel="1" x14ac:dyDescent="0.2"/>
    <row r="310" hidden="1" outlineLevel="1" x14ac:dyDescent="0.2"/>
    <row r="311" hidden="1" outlineLevel="1" x14ac:dyDescent="0.2"/>
    <row r="312" hidden="1" outlineLevel="1" x14ac:dyDescent="0.2"/>
    <row r="313" hidden="1" outlineLevel="1" x14ac:dyDescent="0.2"/>
    <row r="314" hidden="1" outlineLevel="1" x14ac:dyDescent="0.2"/>
    <row r="315" hidden="1" outlineLevel="1" x14ac:dyDescent="0.2"/>
    <row r="316" hidden="1" outlineLevel="1" x14ac:dyDescent="0.2"/>
    <row r="317" hidden="1" outlineLevel="1" x14ac:dyDescent="0.2"/>
    <row r="318" hidden="1" outlineLevel="1" x14ac:dyDescent="0.2"/>
    <row r="319" hidden="1" outlineLevel="1" x14ac:dyDescent="0.2"/>
    <row r="320" hidden="1" outlineLevel="1" x14ac:dyDescent="0.2"/>
    <row r="321" spans="1:8" collapsed="1" x14ac:dyDescent="0.2">
      <c r="A321" s="145"/>
    </row>
    <row r="322" spans="1:8" hidden="1" x14ac:dyDescent="0.2">
      <c r="A322" s="125" t="s">
        <v>800</v>
      </c>
    </row>
    <row r="323" spans="1:8" ht="12" hidden="1" outlineLevel="1" thickBot="1" x14ac:dyDescent="0.25">
      <c r="A323" s="136" t="s">
        <v>714</v>
      </c>
      <c r="B323" s="136" t="s">
        <v>715</v>
      </c>
      <c r="C323" s="136" t="s">
        <v>716</v>
      </c>
      <c r="D323" s="136" t="s">
        <v>524</v>
      </c>
      <c r="E323" s="136" t="s">
        <v>717</v>
      </c>
      <c r="F323" s="136" t="s">
        <v>718</v>
      </c>
      <c r="G323" s="136" t="s">
        <v>719</v>
      </c>
      <c r="H323" s="136" t="s">
        <v>720</v>
      </c>
    </row>
    <row r="324" spans="1:8" hidden="1" outlineLevel="1" x14ac:dyDescent="0.2">
      <c r="A324" s="130">
        <v>1</v>
      </c>
      <c r="B324" s="139">
        <v>3162.8121999999998</v>
      </c>
      <c r="C324" s="139">
        <v>-9262.8510075252943</v>
      </c>
      <c r="D324" s="139">
        <f t="shared" ref="D324:D355" si="4">B324 - C324</f>
        <v>12425.663207525295</v>
      </c>
      <c r="E324" s="121">
        <f t="shared" ref="E324:E355" si="5">D324 /67036.4532956852</f>
        <v>0.18535681105797808</v>
      </c>
      <c r="F324" s="121">
        <f t="shared" ref="F324:F355" si="6">ABS(E324)</f>
        <v>0.18535681105797808</v>
      </c>
      <c r="G324" s="121">
        <v>5.1011429718607934E-2</v>
      </c>
      <c r="H324" s="121">
        <f>(F324^2/3)*(G324/(1-G324)^2)</f>
        <v>6.4869623271526973E-4</v>
      </c>
    </row>
    <row r="325" spans="1:8" hidden="1" outlineLevel="1" x14ac:dyDescent="0.2">
      <c r="A325" s="130">
        <v>2</v>
      </c>
      <c r="B325" s="139">
        <v>1478.7066</v>
      </c>
      <c r="C325" s="139">
        <v>14850.469073682498</v>
      </c>
      <c r="D325" s="139">
        <f t="shared" si="4"/>
        <v>-13371.762473682498</v>
      </c>
      <c r="E325" s="121">
        <f t="shared" si="5"/>
        <v>-0.19947001692798641</v>
      </c>
      <c r="F325" s="121">
        <f t="shared" si="6"/>
        <v>0.19947001692798641</v>
      </c>
      <c r="G325" s="121">
        <v>0.12983144407660313</v>
      </c>
      <c r="H325" s="121">
        <f t="shared" ref="H325:H388" si="7">(F325^2/3)*(G325/(1-G325)^2)</f>
        <v>2.2740871831652804E-3</v>
      </c>
    </row>
    <row r="326" spans="1:8" hidden="1" outlineLevel="1" x14ac:dyDescent="0.2">
      <c r="A326" s="130">
        <v>3</v>
      </c>
      <c r="B326" s="129">
        <v>290.68</v>
      </c>
      <c r="C326" s="139">
        <v>15072.657304862149</v>
      </c>
      <c r="D326" s="139">
        <f t="shared" si="4"/>
        <v>-14781.977304862148</v>
      </c>
      <c r="E326" s="121">
        <f t="shared" si="5"/>
        <v>-0.22050655394404031</v>
      </c>
      <c r="F326" s="121">
        <f t="shared" si="6"/>
        <v>0.22050655394404031</v>
      </c>
      <c r="G326" s="121">
        <v>2.3900375431997019E-2</v>
      </c>
      <c r="H326" s="121">
        <f t="shared" si="7"/>
        <v>4.0657266941612812E-4</v>
      </c>
    </row>
    <row r="327" spans="1:8" hidden="1" outlineLevel="1" x14ac:dyDescent="0.2">
      <c r="A327" s="130">
        <v>4</v>
      </c>
      <c r="B327" s="129">
        <v>205.81890000000001</v>
      </c>
      <c r="C327" s="139">
        <v>37654.591097139302</v>
      </c>
      <c r="D327" s="139">
        <f t="shared" si="4"/>
        <v>-37448.772197139304</v>
      </c>
      <c r="E327" s="121">
        <f t="shared" si="5"/>
        <v>-0.55863295798123158</v>
      </c>
      <c r="F327" s="121">
        <f t="shared" si="6"/>
        <v>0.55863295798123158</v>
      </c>
      <c r="G327" s="121">
        <v>3.9429582618543763E-2</v>
      </c>
      <c r="H327" s="121">
        <f t="shared" si="7"/>
        <v>4.4452441478452179E-3</v>
      </c>
    </row>
    <row r="328" spans="1:8" hidden="1" outlineLevel="1" x14ac:dyDescent="0.2">
      <c r="A328" s="130">
        <v>5</v>
      </c>
      <c r="B328" s="139">
        <v>3540.5491000000002</v>
      </c>
      <c r="C328" s="139">
        <v>24233.780627622662</v>
      </c>
      <c r="D328" s="139">
        <f t="shared" si="4"/>
        <v>-20693.231527622662</v>
      </c>
      <c r="E328" s="121">
        <f t="shared" si="5"/>
        <v>-0.30868625218504181</v>
      </c>
      <c r="F328" s="121">
        <f t="shared" si="6"/>
        <v>0.30868625218504181</v>
      </c>
      <c r="G328" s="121">
        <v>3.5229853679185671E-2</v>
      </c>
      <c r="H328" s="121">
        <f t="shared" si="7"/>
        <v>1.2021992371282996E-3</v>
      </c>
    </row>
    <row r="329" spans="1:8" hidden="1" outlineLevel="1" x14ac:dyDescent="0.2">
      <c r="A329" s="130">
        <v>6</v>
      </c>
      <c r="B329" s="139">
        <v>117401.54</v>
      </c>
      <c r="C329" s="139">
        <v>30942.872802353872</v>
      </c>
      <c r="D329" s="139">
        <f t="shared" si="4"/>
        <v>86458.667197646122</v>
      </c>
      <c r="E329" s="121">
        <f t="shared" si="5"/>
        <v>1.2897261556528532</v>
      </c>
      <c r="F329" s="121">
        <f t="shared" si="6"/>
        <v>1.2897261556528532</v>
      </c>
      <c r="G329" s="121">
        <v>3.2386182460174648E-2</v>
      </c>
      <c r="H329" s="121">
        <f t="shared" si="7"/>
        <v>1.9179151754287301E-2</v>
      </c>
    </row>
    <row r="330" spans="1:8" hidden="1" outlineLevel="1" x14ac:dyDescent="0.2">
      <c r="A330" s="130">
        <v>7</v>
      </c>
      <c r="B330" s="129">
        <v>328.06920000000002</v>
      </c>
      <c r="C330" s="139">
        <v>13840.634615444358</v>
      </c>
      <c r="D330" s="139">
        <f t="shared" si="4"/>
        <v>-13512.565415444358</v>
      </c>
      <c r="E330" s="121">
        <f t="shared" si="5"/>
        <v>-0.20157041059202477</v>
      </c>
      <c r="F330" s="121">
        <f t="shared" si="6"/>
        <v>0.20157041059202477</v>
      </c>
      <c r="G330" s="121">
        <v>3.6630855656629498E-2</v>
      </c>
      <c r="H330" s="121">
        <f t="shared" si="7"/>
        <v>5.3455685743590163E-4</v>
      </c>
    </row>
    <row r="331" spans="1:8" hidden="1" outlineLevel="1" x14ac:dyDescent="0.2">
      <c r="A331" s="130">
        <v>8</v>
      </c>
      <c r="B331" s="139">
        <v>2086.6887999999999</v>
      </c>
      <c r="C331" s="139">
        <v>16547.512951708552</v>
      </c>
      <c r="D331" s="139">
        <f t="shared" si="4"/>
        <v>-14460.824151708552</v>
      </c>
      <c r="E331" s="121">
        <f t="shared" si="5"/>
        <v>-0.21571582983253265</v>
      </c>
      <c r="F331" s="121">
        <f t="shared" si="6"/>
        <v>0.21571582983253265</v>
      </c>
      <c r="G331" s="121">
        <v>3.2003543508104026E-2</v>
      </c>
      <c r="H331" s="121">
        <f t="shared" si="7"/>
        <v>5.2977725581161098E-4</v>
      </c>
    </row>
    <row r="332" spans="1:8" hidden="1" outlineLevel="1" x14ac:dyDescent="0.2">
      <c r="A332" s="130">
        <v>9</v>
      </c>
      <c r="B332" s="129">
        <v>117.0865</v>
      </c>
      <c r="C332" s="139">
        <v>12053.061014279678</v>
      </c>
      <c r="D332" s="139">
        <f t="shared" si="4"/>
        <v>-11935.974514279678</v>
      </c>
      <c r="E332" s="121">
        <f t="shared" si="5"/>
        <v>-0.17805199898676524</v>
      </c>
      <c r="F332" s="121">
        <f t="shared" si="6"/>
        <v>0.17805199898676524</v>
      </c>
      <c r="G332" s="121">
        <v>1.6445697131095664E-2</v>
      </c>
      <c r="H332" s="121">
        <f t="shared" si="7"/>
        <v>1.7965034498320257E-4</v>
      </c>
    </row>
    <row r="333" spans="1:8" hidden="1" outlineLevel="1" x14ac:dyDescent="0.2">
      <c r="A333" s="130">
        <v>10</v>
      </c>
      <c r="B333" s="139">
        <v>2344.0949000000001</v>
      </c>
      <c r="C333" s="139">
        <v>3849.678865898406</v>
      </c>
      <c r="D333" s="139">
        <f t="shared" si="4"/>
        <v>-1505.5839658984059</v>
      </c>
      <c r="E333" s="121">
        <f t="shared" si="5"/>
        <v>-2.2459182905419501E-2</v>
      </c>
      <c r="F333" s="121">
        <f t="shared" si="6"/>
        <v>2.2459182905419501E-2</v>
      </c>
      <c r="G333" s="121">
        <v>5.4289742138428174E-2</v>
      </c>
      <c r="H333" s="121">
        <f t="shared" si="7"/>
        <v>1.0206297627348582E-5</v>
      </c>
    </row>
    <row r="334" spans="1:8" hidden="1" outlineLevel="1" x14ac:dyDescent="0.2">
      <c r="A334" s="130">
        <v>11</v>
      </c>
      <c r="B334" s="139">
        <v>2363.1176</v>
      </c>
      <c r="C334" s="139">
        <v>-12467.138865802737</v>
      </c>
      <c r="D334" s="139">
        <f t="shared" si="4"/>
        <v>14830.256465802737</v>
      </c>
      <c r="E334" s="121">
        <f t="shared" si="5"/>
        <v>0.22122674659396524</v>
      </c>
      <c r="F334" s="121">
        <f t="shared" si="6"/>
        <v>0.22122674659396524</v>
      </c>
      <c r="G334" s="121">
        <v>5.6252546735647072E-2</v>
      </c>
      <c r="H334" s="121">
        <f t="shared" si="7"/>
        <v>1.0303496174633316E-3</v>
      </c>
    </row>
    <row r="335" spans="1:8" hidden="1" outlineLevel="1" x14ac:dyDescent="0.2">
      <c r="A335" s="130">
        <v>12</v>
      </c>
      <c r="B335" s="129">
        <v>259.96980000000002</v>
      </c>
      <c r="C335" s="139">
        <v>8198.649770912818</v>
      </c>
      <c r="D335" s="139">
        <f t="shared" si="4"/>
        <v>-7938.6799709128181</v>
      </c>
      <c r="E335" s="121">
        <f t="shared" si="5"/>
        <v>-0.11842332910866855</v>
      </c>
      <c r="F335" s="121">
        <f t="shared" si="6"/>
        <v>0.11842332910866855</v>
      </c>
      <c r="G335" s="121">
        <v>2.6504062839438097E-2</v>
      </c>
      <c r="H335" s="121">
        <f t="shared" si="7"/>
        <v>1.3073667717960599E-4</v>
      </c>
    </row>
    <row r="336" spans="1:8" hidden="1" outlineLevel="1" x14ac:dyDescent="0.2">
      <c r="A336" s="130">
        <v>13</v>
      </c>
      <c r="B336" s="129">
        <v>265.0127</v>
      </c>
      <c r="C336" s="139">
        <v>19471.192027226367</v>
      </c>
      <c r="D336" s="139">
        <f t="shared" si="4"/>
        <v>-19206.179327226368</v>
      </c>
      <c r="E336" s="121">
        <f t="shared" si="5"/>
        <v>-0.28650351238767835</v>
      </c>
      <c r="F336" s="121">
        <f t="shared" si="6"/>
        <v>0.28650351238767835</v>
      </c>
      <c r="G336" s="121">
        <v>3.213247901002797E-2</v>
      </c>
      <c r="H336" s="121">
        <f t="shared" si="7"/>
        <v>9.3853623866624336E-4</v>
      </c>
    </row>
    <row r="337" spans="1:8" hidden="1" outlineLevel="1" x14ac:dyDescent="0.2">
      <c r="A337" s="130">
        <v>14</v>
      </c>
      <c r="B337" s="139">
        <v>2014.3187</v>
      </c>
      <c r="C337" s="139">
        <v>15830.519818848063</v>
      </c>
      <c r="D337" s="139">
        <f t="shared" si="4"/>
        <v>-13816.201118848063</v>
      </c>
      <c r="E337" s="121">
        <f t="shared" si="5"/>
        <v>-0.20609982240419841</v>
      </c>
      <c r="F337" s="121">
        <f t="shared" si="6"/>
        <v>0.20609982240419841</v>
      </c>
      <c r="G337" s="121">
        <v>1.9657152468290022E-2</v>
      </c>
      <c r="H337" s="121">
        <f t="shared" si="7"/>
        <v>2.8960003989998159E-4</v>
      </c>
    </row>
    <row r="338" spans="1:8" hidden="1" outlineLevel="1" x14ac:dyDescent="0.2">
      <c r="A338" s="130">
        <v>15</v>
      </c>
      <c r="B338" s="139">
        <v>1409.3098</v>
      </c>
      <c r="C338" s="139">
        <v>-1276.4925154129178</v>
      </c>
      <c r="D338" s="139">
        <f t="shared" si="4"/>
        <v>2685.8023154129178</v>
      </c>
      <c r="E338" s="121">
        <f t="shared" si="5"/>
        <v>4.0064803302858942E-2</v>
      </c>
      <c r="F338" s="121">
        <f t="shared" si="6"/>
        <v>4.0064803302858942E-2</v>
      </c>
      <c r="G338" s="121">
        <v>2.8497289629371637E-2</v>
      </c>
      <c r="H338" s="121">
        <f t="shared" si="7"/>
        <v>1.6155496082576107E-5</v>
      </c>
    </row>
    <row r="339" spans="1:8" hidden="1" outlineLevel="1" x14ac:dyDescent="0.2">
      <c r="A339" s="130">
        <v>16</v>
      </c>
      <c r="B339" s="139">
        <v>1016.1319</v>
      </c>
      <c r="C339" s="139">
        <v>7968.5228049268098</v>
      </c>
      <c r="D339" s="139">
        <f t="shared" si="4"/>
        <v>-6952.3909049268095</v>
      </c>
      <c r="E339" s="121">
        <f t="shared" si="5"/>
        <v>-0.10371060166714249</v>
      </c>
      <c r="F339" s="121">
        <f t="shared" si="6"/>
        <v>0.10371060166714249</v>
      </c>
      <c r="G339" s="121">
        <v>1.1912871232006308E-2</v>
      </c>
      <c r="H339" s="121">
        <f t="shared" si="7"/>
        <v>4.3747276014672679E-5</v>
      </c>
    </row>
    <row r="340" spans="1:8" hidden="1" outlineLevel="1" x14ac:dyDescent="0.2">
      <c r="A340" s="130">
        <v>17</v>
      </c>
      <c r="B340" s="139">
        <v>6894.6152000000002</v>
      </c>
      <c r="C340" s="139">
        <v>36727.106306183377</v>
      </c>
      <c r="D340" s="139">
        <f t="shared" si="4"/>
        <v>-29832.491106183377</v>
      </c>
      <c r="E340" s="121">
        <f t="shared" si="5"/>
        <v>-0.44501893581090668</v>
      </c>
      <c r="F340" s="121">
        <f t="shared" si="6"/>
        <v>0.44501893581090668</v>
      </c>
      <c r="G340" s="121">
        <v>3.9741450844234208E-2</v>
      </c>
      <c r="H340" s="121">
        <f t="shared" si="7"/>
        <v>2.8451363226767766E-3</v>
      </c>
    </row>
    <row r="341" spans="1:8" hidden="1" outlineLevel="1" x14ac:dyDescent="0.2">
      <c r="A341" s="130">
        <v>18</v>
      </c>
      <c r="B341" s="139">
        <v>4868.8302000000003</v>
      </c>
      <c r="C341" s="139">
        <v>39889.206186653275</v>
      </c>
      <c r="D341" s="139">
        <f t="shared" si="4"/>
        <v>-35020.375986653278</v>
      </c>
      <c r="E341" s="121">
        <f t="shared" si="5"/>
        <v>-0.52240794769056442</v>
      </c>
      <c r="F341" s="121">
        <f t="shared" si="6"/>
        <v>0.52240794769056442</v>
      </c>
      <c r="G341" s="121">
        <v>4.4993077475782649E-2</v>
      </c>
      <c r="H341" s="121">
        <f t="shared" si="7"/>
        <v>4.4877737751963086E-3</v>
      </c>
    </row>
    <row r="342" spans="1:8" hidden="1" outlineLevel="1" x14ac:dyDescent="0.2">
      <c r="A342" s="130">
        <v>19</v>
      </c>
      <c r="B342" s="139">
        <v>15390.5118</v>
      </c>
      <c r="C342" s="139">
        <v>16409.34166140038</v>
      </c>
      <c r="D342" s="139">
        <f t="shared" si="4"/>
        <v>-1018.8298614003797</v>
      </c>
      <c r="E342" s="121">
        <f t="shared" si="5"/>
        <v>-1.519814684864834E-2</v>
      </c>
      <c r="F342" s="121">
        <f t="shared" si="6"/>
        <v>1.519814684864834E-2</v>
      </c>
      <c r="G342" s="121">
        <v>0.17052832726558687</v>
      </c>
      <c r="H342" s="121">
        <f t="shared" si="7"/>
        <v>1.9083297999570841E-5</v>
      </c>
    </row>
    <row r="343" spans="1:8" hidden="1" outlineLevel="1" x14ac:dyDescent="0.2">
      <c r="A343" s="130">
        <v>20</v>
      </c>
      <c r="B343" s="129">
        <v>304.52499999999998</v>
      </c>
      <c r="C343" s="139">
        <v>19791.377371700684</v>
      </c>
      <c r="D343" s="139">
        <f t="shared" si="4"/>
        <v>-19486.852371700683</v>
      </c>
      <c r="E343" s="121">
        <f t="shared" si="5"/>
        <v>-0.29069038431594579</v>
      </c>
      <c r="F343" s="121">
        <f t="shared" si="6"/>
        <v>0.29069038431594579</v>
      </c>
      <c r="G343" s="121">
        <v>2.4742221259113337E-2</v>
      </c>
      <c r="H343" s="121">
        <f t="shared" si="7"/>
        <v>7.3272315797136593E-4</v>
      </c>
    </row>
    <row r="344" spans="1:8" hidden="1" outlineLevel="1" x14ac:dyDescent="0.2">
      <c r="A344" s="130">
        <v>21</v>
      </c>
      <c r="B344" s="129">
        <v>748.60599999999999</v>
      </c>
      <c r="C344" s="139">
        <v>-7600.4954436418429</v>
      </c>
      <c r="D344" s="139">
        <f t="shared" si="4"/>
        <v>8349.1014436418427</v>
      </c>
      <c r="E344" s="121">
        <f t="shared" si="5"/>
        <v>0.12454569168233773</v>
      </c>
      <c r="F344" s="121">
        <f t="shared" si="6"/>
        <v>0.12454569168233773</v>
      </c>
      <c r="G344" s="121">
        <v>0.31047155604872678</v>
      </c>
      <c r="H344" s="121">
        <f t="shared" si="7"/>
        <v>3.3763978044879291E-3</v>
      </c>
    </row>
    <row r="345" spans="1:8" hidden="1" outlineLevel="1" x14ac:dyDescent="0.2">
      <c r="A345" s="130">
        <v>22</v>
      </c>
      <c r="B345" s="139">
        <v>28484.287400000001</v>
      </c>
      <c r="C345" s="139">
        <v>14616.047855448311</v>
      </c>
      <c r="D345" s="139">
        <f t="shared" si="4"/>
        <v>13868.23954455169</v>
      </c>
      <c r="E345" s="121">
        <f t="shared" si="5"/>
        <v>0.2068760929726024</v>
      </c>
      <c r="F345" s="121">
        <f t="shared" si="6"/>
        <v>0.2068760929726024</v>
      </c>
      <c r="G345" s="121">
        <v>3.3928329584444389E-2</v>
      </c>
      <c r="H345" s="121">
        <f t="shared" si="7"/>
        <v>5.1861269207559529E-4</v>
      </c>
    </row>
    <row r="346" spans="1:8" hidden="1" outlineLevel="1" x14ac:dyDescent="0.2">
      <c r="A346" s="130">
        <v>23</v>
      </c>
      <c r="B346" s="139">
        <v>2527.3155999999999</v>
      </c>
      <c r="C346" s="139">
        <v>9761.6768499359732</v>
      </c>
      <c r="D346" s="139">
        <f t="shared" si="4"/>
        <v>-7234.3612499359733</v>
      </c>
      <c r="E346" s="121">
        <f t="shared" si="5"/>
        <v>-0.10791682576085231</v>
      </c>
      <c r="F346" s="121">
        <f t="shared" si="6"/>
        <v>0.10791682576085231</v>
      </c>
      <c r="G346" s="121">
        <v>4.2563432798364123E-2</v>
      </c>
      <c r="H346" s="121">
        <f t="shared" si="7"/>
        <v>1.8024934568016239E-4</v>
      </c>
    </row>
    <row r="347" spans="1:8" hidden="1" outlineLevel="1" x14ac:dyDescent="0.2">
      <c r="A347" s="130">
        <v>24</v>
      </c>
      <c r="B347" s="139">
        <v>5116.1342000000004</v>
      </c>
      <c r="C347" s="139">
        <v>38560.464681777899</v>
      </c>
      <c r="D347" s="139">
        <f t="shared" si="4"/>
        <v>-33444.330481777899</v>
      </c>
      <c r="E347" s="121">
        <f t="shared" si="5"/>
        <v>-0.49889767190190148</v>
      </c>
      <c r="F347" s="121">
        <f t="shared" si="6"/>
        <v>0.49889767190190148</v>
      </c>
      <c r="G347" s="121">
        <v>4.403521076938785E-2</v>
      </c>
      <c r="H347" s="121">
        <f t="shared" si="7"/>
        <v>3.9977716753197947E-3</v>
      </c>
    </row>
    <row r="348" spans="1:8" hidden="1" outlineLevel="1" x14ac:dyDescent="0.2">
      <c r="A348" s="130">
        <v>25</v>
      </c>
      <c r="B348" s="139">
        <v>1106.0070000000001</v>
      </c>
      <c r="C348" s="139">
        <v>15126.453314317123</v>
      </c>
      <c r="D348" s="139">
        <f t="shared" si="4"/>
        <v>-14020.446314317123</v>
      </c>
      <c r="E348" s="121">
        <f t="shared" si="5"/>
        <v>-0.20914660046938294</v>
      </c>
      <c r="F348" s="121">
        <f t="shared" si="6"/>
        <v>0.20914660046938294</v>
      </c>
      <c r="G348" s="121">
        <v>3.6494198903209506E-2</v>
      </c>
      <c r="H348" s="121">
        <f t="shared" si="7"/>
        <v>5.7318594428776802E-4</v>
      </c>
    </row>
    <row r="349" spans="1:8" hidden="1" outlineLevel="1" x14ac:dyDescent="0.2">
      <c r="A349" s="130">
        <v>26</v>
      </c>
      <c r="B349" s="139">
        <v>3579.8489</v>
      </c>
      <c r="C349" s="139">
        <v>28691.219170814184</v>
      </c>
      <c r="D349" s="139">
        <f t="shared" si="4"/>
        <v>-25111.370270814183</v>
      </c>
      <c r="E349" s="121">
        <f t="shared" si="5"/>
        <v>-0.37459276313519518</v>
      </c>
      <c r="F349" s="121">
        <f t="shared" si="6"/>
        <v>0.37459276313519518</v>
      </c>
      <c r="G349" s="121">
        <v>3.335800166709095E-2</v>
      </c>
      <c r="H349" s="121">
        <f t="shared" si="7"/>
        <v>1.6698067660030006E-3</v>
      </c>
    </row>
    <row r="350" spans="1:8" hidden="1" outlineLevel="1" x14ac:dyDescent="0.2">
      <c r="A350" s="130">
        <v>27</v>
      </c>
      <c r="B350" s="139">
        <v>2165.1192999999998</v>
      </c>
      <c r="C350" s="139">
        <v>9391.5421147734214</v>
      </c>
      <c r="D350" s="139">
        <f t="shared" si="4"/>
        <v>-7226.4228147734211</v>
      </c>
      <c r="E350" s="121">
        <f t="shared" si="5"/>
        <v>-0.10779840608361285</v>
      </c>
      <c r="F350" s="121">
        <f t="shared" si="6"/>
        <v>0.10779840608361285</v>
      </c>
      <c r="G350" s="121">
        <v>4.509239886702178E-2</v>
      </c>
      <c r="H350" s="121">
        <f t="shared" si="7"/>
        <v>1.9155084106288361E-4</v>
      </c>
    </row>
    <row r="351" spans="1:8" hidden="1" outlineLevel="1" x14ac:dyDescent="0.2">
      <c r="A351" s="130">
        <v>28</v>
      </c>
      <c r="B351" s="139">
        <v>2781.2797</v>
      </c>
      <c r="C351" s="139">
        <v>24827.525081930769</v>
      </c>
      <c r="D351" s="139">
        <f t="shared" si="4"/>
        <v>-22046.24538193077</v>
      </c>
      <c r="E351" s="121">
        <f t="shared" si="5"/>
        <v>-0.32886950753031224</v>
      </c>
      <c r="F351" s="121">
        <f t="shared" si="6"/>
        <v>0.32886950753031224</v>
      </c>
      <c r="G351" s="121">
        <v>2.6213903770990497E-2</v>
      </c>
      <c r="H351" s="121">
        <f t="shared" si="7"/>
        <v>9.9662212281409284E-4</v>
      </c>
    </row>
    <row r="352" spans="1:8" hidden="1" outlineLevel="1" x14ac:dyDescent="0.2">
      <c r="A352" s="130">
        <v>29</v>
      </c>
      <c r="B352" s="139">
        <v>2584.7898</v>
      </c>
      <c r="C352" s="139">
        <v>8614.2400926348255</v>
      </c>
      <c r="D352" s="139">
        <f t="shared" si="4"/>
        <v>-6029.450292634825</v>
      </c>
      <c r="E352" s="121">
        <f t="shared" si="5"/>
        <v>-8.9942859387862478E-2</v>
      </c>
      <c r="F352" s="121">
        <f t="shared" si="6"/>
        <v>8.9942859387862478E-2</v>
      </c>
      <c r="G352" s="121">
        <v>2.0460542975263413E-2</v>
      </c>
      <c r="H352" s="121">
        <f t="shared" si="7"/>
        <v>5.7502325823552735E-5</v>
      </c>
    </row>
    <row r="353" spans="1:8" hidden="1" outlineLevel="1" x14ac:dyDescent="0.2">
      <c r="A353" s="130">
        <v>30</v>
      </c>
      <c r="B353" s="139">
        <v>17761.393199999999</v>
      </c>
      <c r="C353" s="139">
        <v>33739.299466208991</v>
      </c>
      <c r="D353" s="139">
        <f t="shared" si="4"/>
        <v>-15977.906266208993</v>
      </c>
      <c r="E353" s="121">
        <f t="shared" si="5"/>
        <v>-0.23834653357529895</v>
      </c>
      <c r="F353" s="121">
        <f t="shared" si="6"/>
        <v>0.23834653357529895</v>
      </c>
      <c r="G353" s="121">
        <v>3.0863723390125455E-2</v>
      </c>
      <c r="H353" s="121">
        <f t="shared" si="7"/>
        <v>6.2226452506530707E-4</v>
      </c>
    </row>
    <row r="354" spans="1:8" hidden="1" outlineLevel="1" x14ac:dyDescent="0.2">
      <c r="A354" s="130">
        <v>31</v>
      </c>
      <c r="B354" s="139">
        <v>12773.614</v>
      </c>
      <c r="C354" s="139">
        <v>30868.380064466419</v>
      </c>
      <c r="D354" s="139">
        <f t="shared" si="4"/>
        <v>-18094.766064466421</v>
      </c>
      <c r="E354" s="121">
        <f t="shared" si="5"/>
        <v>-0.26992427515002632</v>
      </c>
      <c r="F354" s="121">
        <f t="shared" si="6"/>
        <v>0.26992427515002632</v>
      </c>
      <c r="G354" s="121">
        <v>0.10241073650465959</v>
      </c>
      <c r="H354" s="121">
        <f t="shared" si="7"/>
        <v>3.0871151145454054E-3</v>
      </c>
    </row>
    <row r="355" spans="1:8" hidden="1" outlineLevel="1" x14ac:dyDescent="0.2">
      <c r="A355" s="130">
        <v>32</v>
      </c>
      <c r="B355" s="139">
        <v>1234.2756999999999</v>
      </c>
      <c r="C355" s="139">
        <v>26574.038712090529</v>
      </c>
      <c r="D355" s="139">
        <f t="shared" si="4"/>
        <v>-25339.763012090531</v>
      </c>
      <c r="E355" s="121">
        <f t="shared" si="5"/>
        <v>-0.37799975634632094</v>
      </c>
      <c r="F355" s="121">
        <f t="shared" si="6"/>
        <v>0.37799975634632094</v>
      </c>
      <c r="G355" s="121">
        <v>1.744969938727986E-2</v>
      </c>
      <c r="H355" s="121">
        <f t="shared" si="7"/>
        <v>8.6087510498756919E-4</v>
      </c>
    </row>
    <row r="356" spans="1:8" hidden="1" outlineLevel="1" x14ac:dyDescent="0.2">
      <c r="A356" s="130">
        <v>33</v>
      </c>
      <c r="B356" s="139">
        <v>1444.5420999999999</v>
      </c>
      <c r="C356" s="139">
        <v>6592.4573403280792</v>
      </c>
      <c r="D356" s="139">
        <f t="shared" ref="D356:D387" si="8">B356 - C356</f>
        <v>-5147.9152403280796</v>
      </c>
      <c r="E356" s="121">
        <f t="shared" ref="E356:E387" si="9">D356 /67036.4532956852</f>
        <v>-7.6792774486764567E-2</v>
      </c>
      <c r="F356" s="121">
        <f t="shared" ref="F356:F387" si="10">ABS(E356)</f>
        <v>7.6792774486764567E-2</v>
      </c>
      <c r="G356" s="121">
        <v>4.2117780725355783E-2</v>
      </c>
      <c r="H356" s="121">
        <f t="shared" si="7"/>
        <v>9.0232028019284781E-5</v>
      </c>
    </row>
    <row r="357" spans="1:8" hidden="1" outlineLevel="1" x14ac:dyDescent="0.2">
      <c r="A357" s="130">
        <v>34</v>
      </c>
      <c r="B357" s="129">
        <v>268.75810000000001</v>
      </c>
      <c r="C357" s="139">
        <v>11948.363267415849</v>
      </c>
      <c r="D357" s="139">
        <f t="shared" si="8"/>
        <v>-11679.605167415848</v>
      </c>
      <c r="E357" s="121">
        <f t="shared" si="9"/>
        <v>-0.17422767156101326</v>
      </c>
      <c r="F357" s="121">
        <f t="shared" si="10"/>
        <v>0.17422767156101326</v>
      </c>
      <c r="G357" s="121">
        <v>2.3483178047943372E-2</v>
      </c>
      <c r="H357" s="121">
        <f t="shared" si="7"/>
        <v>2.4917841745657643E-4</v>
      </c>
    </row>
    <row r="358" spans="1:8" hidden="1" outlineLevel="1" x14ac:dyDescent="0.2">
      <c r="A358" s="130">
        <v>35</v>
      </c>
      <c r="B358" s="139">
        <v>12991.4501</v>
      </c>
      <c r="C358" s="139">
        <v>42276.188021987291</v>
      </c>
      <c r="D358" s="139">
        <f t="shared" si="8"/>
        <v>-29284.737921987289</v>
      </c>
      <c r="E358" s="121">
        <f t="shared" si="9"/>
        <v>-0.43684796080749994</v>
      </c>
      <c r="F358" s="121">
        <f t="shared" si="10"/>
        <v>0.43684796080749994</v>
      </c>
      <c r="G358" s="121">
        <v>5.0197572712044794E-2</v>
      </c>
      <c r="H358" s="121">
        <f t="shared" si="7"/>
        <v>3.539611016290994E-3</v>
      </c>
    </row>
    <row r="359" spans="1:8" hidden="1" outlineLevel="1" x14ac:dyDescent="0.2">
      <c r="A359" s="130">
        <v>36</v>
      </c>
      <c r="B359" s="139">
        <v>14433.059600000001</v>
      </c>
      <c r="C359" s="139">
        <v>36954.713918522189</v>
      </c>
      <c r="D359" s="139">
        <f t="shared" si="8"/>
        <v>-22521.654318522189</v>
      </c>
      <c r="E359" s="121">
        <f t="shared" si="9"/>
        <v>-0.33596130480208136</v>
      </c>
      <c r="F359" s="121">
        <f t="shared" si="10"/>
        <v>0.33596130480208136</v>
      </c>
      <c r="G359" s="121">
        <v>3.1975755036400128E-2</v>
      </c>
      <c r="H359" s="121">
        <f t="shared" si="7"/>
        <v>1.2838243323944354E-3</v>
      </c>
    </row>
    <row r="360" spans="1:8" hidden="1" outlineLevel="1" x14ac:dyDescent="0.2">
      <c r="A360" s="130">
        <v>37</v>
      </c>
      <c r="B360" s="139">
        <v>1642.0148999999999</v>
      </c>
      <c r="C360" s="139">
        <v>22993.284134476329</v>
      </c>
      <c r="D360" s="139">
        <f t="shared" si="8"/>
        <v>-21351.269234476331</v>
      </c>
      <c r="E360" s="121">
        <f t="shared" si="9"/>
        <v>-0.31850236975246726</v>
      </c>
      <c r="F360" s="121">
        <f t="shared" si="10"/>
        <v>0.31850236975246726</v>
      </c>
      <c r="G360" s="121">
        <v>0.15451620550400474</v>
      </c>
      <c r="H360" s="121">
        <f t="shared" si="7"/>
        <v>7.3091611986279515E-3</v>
      </c>
    </row>
    <row r="361" spans="1:8" hidden="1" outlineLevel="1" x14ac:dyDescent="0.2">
      <c r="A361" s="130">
        <v>38</v>
      </c>
      <c r="B361" s="139">
        <v>2249.4695999999999</v>
      </c>
      <c r="C361" s="139">
        <v>21020.205775329632</v>
      </c>
      <c r="D361" s="139">
        <f t="shared" si="8"/>
        <v>-18770.736175329632</v>
      </c>
      <c r="E361" s="121">
        <f t="shared" si="9"/>
        <v>-0.28000789499610668</v>
      </c>
      <c r="F361" s="121">
        <f t="shared" si="10"/>
        <v>0.28000789499610668</v>
      </c>
      <c r="G361" s="121">
        <v>4.959695818894036E-2</v>
      </c>
      <c r="H361" s="121">
        <f t="shared" si="7"/>
        <v>1.4350224825844175E-3</v>
      </c>
    </row>
    <row r="362" spans="1:8" hidden="1" outlineLevel="1" x14ac:dyDescent="0.2">
      <c r="A362" s="130">
        <v>39</v>
      </c>
      <c r="B362" s="139">
        <v>14085.412700000001</v>
      </c>
      <c r="C362" s="139">
        <v>-7569.8937446485306</v>
      </c>
      <c r="D362" s="139">
        <f t="shared" si="8"/>
        <v>21655.30644464853</v>
      </c>
      <c r="E362" s="121">
        <f t="shared" si="9"/>
        <v>0.32303777094428071</v>
      </c>
      <c r="F362" s="121">
        <f t="shared" si="10"/>
        <v>0.32303777094428071</v>
      </c>
      <c r="G362" s="121">
        <v>0.12409100790379404</v>
      </c>
      <c r="H362" s="121">
        <f t="shared" si="7"/>
        <v>5.626103240805245E-3</v>
      </c>
    </row>
    <row r="363" spans="1:8" hidden="1" outlineLevel="1" x14ac:dyDescent="0.2">
      <c r="A363" s="130">
        <v>40</v>
      </c>
      <c r="B363" s="139">
        <v>2710.8598999999999</v>
      </c>
      <c r="C363" s="139">
        <v>20722.744180723304</v>
      </c>
      <c r="D363" s="139">
        <f t="shared" si="8"/>
        <v>-18011.884280723305</v>
      </c>
      <c r="E363" s="121">
        <f t="shared" si="9"/>
        <v>-0.26868790628400741</v>
      </c>
      <c r="F363" s="121">
        <f t="shared" si="10"/>
        <v>0.26868790628400741</v>
      </c>
      <c r="G363" s="121">
        <v>3.7859376410174457E-2</v>
      </c>
      <c r="H363" s="121">
        <f t="shared" si="7"/>
        <v>9.8417275044664554E-4</v>
      </c>
    </row>
    <row r="364" spans="1:8" hidden="1" outlineLevel="1" x14ac:dyDescent="0.2">
      <c r="A364" s="130">
        <v>41</v>
      </c>
      <c r="B364" s="139">
        <v>3256.0626999999999</v>
      </c>
      <c r="C364" s="139">
        <v>-4427.0936956868118</v>
      </c>
      <c r="D364" s="139">
        <f t="shared" si="8"/>
        <v>7683.1563956868122</v>
      </c>
      <c r="E364" s="121">
        <f t="shared" si="9"/>
        <v>0.11461161827577382</v>
      </c>
      <c r="F364" s="121">
        <f t="shared" si="10"/>
        <v>0.11461161827577382</v>
      </c>
      <c r="G364" s="121">
        <v>1.71085967971275E-2</v>
      </c>
      <c r="H364" s="121">
        <f t="shared" si="7"/>
        <v>7.7542420378242427E-5</v>
      </c>
    </row>
    <row r="365" spans="1:8" hidden="1" outlineLevel="1" x14ac:dyDescent="0.2">
      <c r="A365" s="130">
        <v>42</v>
      </c>
      <c r="B365" s="129">
        <v>877.18060000000003</v>
      </c>
      <c r="C365" s="139">
        <v>6334.1774899294178</v>
      </c>
      <c r="D365" s="139">
        <f t="shared" si="8"/>
        <v>-5456.9968899294181</v>
      </c>
      <c r="E365" s="121">
        <f t="shared" si="9"/>
        <v>-8.1403424877799391E-2</v>
      </c>
      <c r="F365" s="121">
        <f t="shared" si="10"/>
        <v>8.1403424877799391E-2</v>
      </c>
      <c r="G365" s="121">
        <v>9.3733603735830978E-2</v>
      </c>
      <c r="H365" s="121">
        <f t="shared" si="7"/>
        <v>2.5208538086750923E-4</v>
      </c>
    </row>
    <row r="366" spans="1:8" hidden="1" outlineLevel="1" x14ac:dyDescent="0.2">
      <c r="A366" s="130">
        <v>43</v>
      </c>
      <c r="B366" s="139">
        <v>2121.9027000000001</v>
      </c>
      <c r="C366" s="139">
        <v>17311.620895931715</v>
      </c>
      <c r="D366" s="139">
        <f t="shared" si="8"/>
        <v>-15189.718195931715</v>
      </c>
      <c r="E366" s="121">
        <f t="shared" si="9"/>
        <v>-0.22658892959227303</v>
      </c>
      <c r="F366" s="121">
        <f t="shared" si="10"/>
        <v>0.22658892959227303</v>
      </c>
      <c r="G366" s="121">
        <v>2.7277633290524281E-2</v>
      </c>
      <c r="H366" s="121">
        <f t="shared" si="7"/>
        <v>4.9338393371416156E-4</v>
      </c>
    </row>
    <row r="367" spans="1:8" hidden="1" outlineLevel="1" x14ac:dyDescent="0.2">
      <c r="A367" s="130">
        <v>44</v>
      </c>
      <c r="B367" s="129">
        <v>151.4391</v>
      </c>
      <c r="C367" s="139">
        <v>-6171.0812450781323</v>
      </c>
      <c r="D367" s="139">
        <f t="shared" si="8"/>
        <v>6322.5203450781319</v>
      </c>
      <c r="E367" s="121">
        <f t="shared" si="9"/>
        <v>9.431466066963122E-2</v>
      </c>
      <c r="F367" s="121">
        <f t="shared" si="10"/>
        <v>9.431466066963122E-2</v>
      </c>
      <c r="G367" s="121">
        <v>0.10233170431014164</v>
      </c>
      <c r="H367" s="121">
        <f t="shared" si="7"/>
        <v>3.7654387882329931E-4</v>
      </c>
    </row>
    <row r="368" spans="1:8" hidden="1" outlineLevel="1" x14ac:dyDescent="0.2">
      <c r="A368" s="130">
        <v>45</v>
      </c>
      <c r="B368" s="139">
        <v>2399.3838999999998</v>
      </c>
      <c r="C368" s="139">
        <v>27761.887113367193</v>
      </c>
      <c r="D368" s="139">
        <f t="shared" si="8"/>
        <v>-25362.503213367192</v>
      </c>
      <c r="E368" s="121">
        <f t="shared" si="9"/>
        <v>-0.37833897777225706</v>
      </c>
      <c r="F368" s="121">
        <f t="shared" si="10"/>
        <v>0.37833897777225706</v>
      </c>
      <c r="G368" s="121">
        <v>3.0580590210556841E-2</v>
      </c>
      <c r="H368" s="121">
        <f t="shared" si="7"/>
        <v>1.5526135023039864E-3</v>
      </c>
    </row>
    <row r="369" spans="1:8" hidden="1" outlineLevel="1" x14ac:dyDescent="0.2">
      <c r="A369" s="130">
        <v>46</v>
      </c>
      <c r="B369" s="139">
        <v>1157.5277000000001</v>
      </c>
      <c r="C369" s="139">
        <v>-40030.758467289532</v>
      </c>
      <c r="D369" s="139">
        <f t="shared" si="8"/>
        <v>41188.286167289531</v>
      </c>
      <c r="E369" s="121">
        <f t="shared" si="9"/>
        <v>0.61441624880743217</v>
      </c>
      <c r="F369" s="121">
        <f t="shared" si="10"/>
        <v>0.61441624880743217</v>
      </c>
      <c r="G369" s="121">
        <v>0.37571143987911126</v>
      </c>
      <c r="H369" s="121">
        <f t="shared" si="7"/>
        <v>0.12130754000996778</v>
      </c>
    </row>
    <row r="370" spans="1:8" hidden="1" outlineLevel="1" x14ac:dyDescent="0.2">
      <c r="A370" s="130">
        <v>47</v>
      </c>
      <c r="B370" s="139">
        <v>9553.6566000000003</v>
      </c>
      <c r="C370" s="139">
        <v>28184.352547567541</v>
      </c>
      <c r="D370" s="139">
        <f t="shared" si="8"/>
        <v>-18630.695947567539</v>
      </c>
      <c r="E370" s="121">
        <f t="shared" si="9"/>
        <v>-0.27791887893279554</v>
      </c>
      <c r="F370" s="121">
        <f t="shared" si="10"/>
        <v>0.27791887893279554</v>
      </c>
      <c r="G370" s="121">
        <v>4.6154465220438763E-2</v>
      </c>
      <c r="H370" s="121">
        <f t="shared" si="7"/>
        <v>1.3060880775828832E-3</v>
      </c>
    </row>
    <row r="371" spans="1:8" hidden="1" outlineLevel="1" x14ac:dyDescent="0.2">
      <c r="A371" s="130">
        <v>48</v>
      </c>
      <c r="B371" s="139">
        <v>25857.610499999999</v>
      </c>
      <c r="C371" s="139">
        <v>24360.584899159883</v>
      </c>
      <c r="D371" s="139">
        <f t="shared" si="8"/>
        <v>1497.0256008401157</v>
      </c>
      <c r="E371" s="121">
        <f t="shared" si="9"/>
        <v>2.2331515574623508E-2</v>
      </c>
      <c r="F371" s="121">
        <f t="shared" si="10"/>
        <v>2.2331515574623508E-2</v>
      </c>
      <c r="G371" s="121">
        <v>5.1542558335755065E-2</v>
      </c>
      <c r="H371" s="121">
        <f t="shared" si="7"/>
        <v>9.52457084243161E-6</v>
      </c>
    </row>
    <row r="372" spans="1:8" hidden="1" outlineLevel="1" x14ac:dyDescent="0.2">
      <c r="A372" s="130">
        <v>49</v>
      </c>
      <c r="B372" s="139">
        <v>2277.1129999999998</v>
      </c>
      <c r="C372" s="139">
        <v>18138.692918790686</v>
      </c>
      <c r="D372" s="139">
        <f t="shared" si="8"/>
        <v>-15861.579918790687</v>
      </c>
      <c r="E372" s="121">
        <f t="shared" si="9"/>
        <v>-0.23661126355877207</v>
      </c>
      <c r="F372" s="121">
        <f t="shared" si="10"/>
        <v>0.23661126355877207</v>
      </c>
      <c r="G372" s="121">
        <v>3.6241961364406196E-2</v>
      </c>
      <c r="H372" s="121">
        <f t="shared" si="7"/>
        <v>7.2815735551529169E-4</v>
      </c>
    </row>
    <row r="373" spans="1:8" hidden="1" outlineLevel="1" x14ac:dyDescent="0.2">
      <c r="A373" s="130">
        <v>50</v>
      </c>
      <c r="B373" s="129">
        <v>198.11580000000001</v>
      </c>
      <c r="C373" s="139">
        <v>17454.947829153985</v>
      </c>
      <c r="D373" s="139">
        <f t="shared" si="8"/>
        <v>-17256.832029153986</v>
      </c>
      <c r="E373" s="121">
        <f t="shared" si="9"/>
        <v>-0.25742459782347582</v>
      </c>
      <c r="F373" s="121">
        <f t="shared" si="10"/>
        <v>0.25742459782347582</v>
      </c>
      <c r="G373" s="121">
        <v>2.1107158619219166E-2</v>
      </c>
      <c r="H373" s="121">
        <f t="shared" si="7"/>
        <v>4.8656212540334456E-4</v>
      </c>
    </row>
    <row r="374" spans="1:8" hidden="1" outlineLevel="1" x14ac:dyDescent="0.2">
      <c r="A374" s="130">
        <v>51</v>
      </c>
      <c r="B374" s="139">
        <v>2538.9832999999999</v>
      </c>
      <c r="C374" s="139">
        <v>20224.30072332879</v>
      </c>
      <c r="D374" s="139">
        <f t="shared" si="8"/>
        <v>-17685.31742332879</v>
      </c>
      <c r="E374" s="121">
        <f t="shared" si="9"/>
        <v>-0.26381642455519205</v>
      </c>
      <c r="F374" s="121">
        <f t="shared" si="10"/>
        <v>0.26381642455519205</v>
      </c>
      <c r="G374" s="121">
        <v>2.1716794358360596E-2</v>
      </c>
      <c r="H374" s="121">
        <f t="shared" si="7"/>
        <v>5.2644005829185451E-4</v>
      </c>
    </row>
    <row r="375" spans="1:8" hidden="1" outlineLevel="1" x14ac:dyDescent="0.2">
      <c r="A375" s="130">
        <v>52</v>
      </c>
      <c r="B375" s="139">
        <v>1455.3159000000001</v>
      </c>
      <c r="C375" s="139">
        <v>-14707.476011505432</v>
      </c>
      <c r="D375" s="139">
        <f t="shared" si="8"/>
        <v>16162.791911505432</v>
      </c>
      <c r="E375" s="121">
        <f t="shared" si="9"/>
        <v>0.24110452025578372</v>
      </c>
      <c r="F375" s="121">
        <f t="shared" si="10"/>
        <v>0.24110452025578372</v>
      </c>
      <c r="G375" s="121">
        <v>4.3909454378053707E-2</v>
      </c>
      <c r="H375" s="121">
        <f t="shared" si="7"/>
        <v>9.3078514576682445E-4</v>
      </c>
    </row>
    <row r="376" spans="1:8" hidden="1" outlineLevel="1" x14ac:dyDescent="0.2">
      <c r="A376" s="130">
        <v>53</v>
      </c>
      <c r="B376" s="129">
        <v>498.00700000000001</v>
      </c>
      <c r="C376" s="139">
        <v>32664.342634475244</v>
      </c>
      <c r="D376" s="139">
        <f t="shared" si="8"/>
        <v>-32166.335634475243</v>
      </c>
      <c r="E376" s="121">
        <f t="shared" si="9"/>
        <v>-0.47983349436157635</v>
      </c>
      <c r="F376" s="121">
        <f t="shared" si="10"/>
        <v>0.47983349436157635</v>
      </c>
      <c r="G376" s="121">
        <v>0.25469722286765412</v>
      </c>
      <c r="H376" s="121">
        <f t="shared" si="7"/>
        <v>3.5189945673173711E-2</v>
      </c>
    </row>
    <row r="377" spans="1:8" hidden="1" outlineLevel="1" x14ac:dyDescent="0.2">
      <c r="A377" s="130">
        <v>54</v>
      </c>
      <c r="B377" s="139">
        <v>3196.73</v>
      </c>
      <c r="C377" s="139">
        <v>17319.312387272672</v>
      </c>
      <c r="D377" s="139">
        <f t="shared" si="8"/>
        <v>-14122.582387272672</v>
      </c>
      <c r="E377" s="121">
        <f t="shared" si="9"/>
        <v>-0.21067019051530983</v>
      </c>
      <c r="F377" s="121">
        <f t="shared" si="10"/>
        <v>0.21067019051530983</v>
      </c>
      <c r="G377" s="121">
        <v>3.9818622832991875E-2</v>
      </c>
      <c r="H377" s="121">
        <f t="shared" si="7"/>
        <v>6.389466532509666E-4</v>
      </c>
    </row>
    <row r="378" spans="1:8" hidden="1" outlineLevel="1" x14ac:dyDescent="0.2">
      <c r="A378" s="130">
        <v>55</v>
      </c>
      <c r="B378" s="139">
        <v>2066.1927000000001</v>
      </c>
      <c r="C378" s="139">
        <v>13968.175689881615</v>
      </c>
      <c r="D378" s="139">
        <f t="shared" si="8"/>
        <v>-11901.982989881615</v>
      </c>
      <c r="E378" s="121">
        <f t="shared" si="9"/>
        <v>-0.17754493868260307</v>
      </c>
      <c r="F378" s="121">
        <f t="shared" si="10"/>
        <v>0.17754493868260307</v>
      </c>
      <c r="G378" s="121">
        <v>1.9556351931110501E-2</v>
      </c>
      <c r="H378" s="121">
        <f t="shared" si="7"/>
        <v>2.137656439822426E-4</v>
      </c>
    </row>
    <row r="379" spans="1:8" hidden="1" outlineLevel="1" x14ac:dyDescent="0.2">
      <c r="A379" s="130">
        <v>56</v>
      </c>
      <c r="B379" s="129">
        <v>949.03020000000004</v>
      </c>
      <c r="C379" s="139">
        <v>-14979.178821474097</v>
      </c>
      <c r="D379" s="139">
        <f t="shared" si="8"/>
        <v>15928.209021474097</v>
      </c>
      <c r="E379" s="121">
        <f t="shared" si="9"/>
        <v>0.2376051870050129</v>
      </c>
      <c r="F379" s="121">
        <f t="shared" si="10"/>
        <v>0.2376051870050129</v>
      </c>
      <c r="G379" s="121">
        <v>4.4704039028302077E-2</v>
      </c>
      <c r="H379" s="121">
        <f t="shared" si="7"/>
        <v>9.2185254760645044E-4</v>
      </c>
    </row>
    <row r="380" spans="1:8" hidden="1" outlineLevel="1" x14ac:dyDescent="0.2">
      <c r="A380" s="130">
        <v>57</v>
      </c>
      <c r="B380" s="139">
        <v>12362.801600000001</v>
      </c>
      <c r="C380" s="139">
        <v>27525.305448318111</v>
      </c>
      <c r="D380" s="139">
        <f t="shared" si="8"/>
        <v>-15162.503848318111</v>
      </c>
      <c r="E380" s="121">
        <f t="shared" si="9"/>
        <v>-0.22618296617571867</v>
      </c>
      <c r="F380" s="121">
        <f t="shared" si="10"/>
        <v>0.22618296617571867</v>
      </c>
      <c r="G380" s="121">
        <v>2.9015854200403375E-2</v>
      </c>
      <c r="H380" s="121">
        <f t="shared" si="7"/>
        <v>5.2481908318270415E-4</v>
      </c>
    </row>
    <row r="381" spans="1:8" hidden="1" outlineLevel="1" x14ac:dyDescent="0.2">
      <c r="A381" s="130">
        <v>58</v>
      </c>
      <c r="B381" s="129">
        <v>751.91750000000002</v>
      </c>
      <c r="C381" s="139">
        <v>7754.8551107516669</v>
      </c>
      <c r="D381" s="139">
        <f t="shared" si="8"/>
        <v>-7002.9376107516673</v>
      </c>
      <c r="E381" s="121">
        <f t="shared" si="9"/>
        <v>-0.10446461986679136</v>
      </c>
      <c r="F381" s="121">
        <f t="shared" si="10"/>
        <v>0.10446461986679136</v>
      </c>
      <c r="G381" s="121">
        <v>6.5512039211960318E-2</v>
      </c>
      <c r="H381" s="121">
        <f t="shared" si="7"/>
        <v>2.7289205927489858E-4</v>
      </c>
    </row>
    <row r="382" spans="1:8" hidden="1" outlineLevel="1" x14ac:dyDescent="0.2">
      <c r="A382" s="130">
        <v>59</v>
      </c>
      <c r="B382" s="129">
        <v>194.5496</v>
      </c>
      <c r="C382" s="139">
        <v>-18650.40478866257</v>
      </c>
      <c r="D382" s="139">
        <f t="shared" si="8"/>
        <v>18844.954388662569</v>
      </c>
      <c r="E382" s="121">
        <f t="shared" si="9"/>
        <v>0.28111502715606113</v>
      </c>
      <c r="F382" s="121">
        <f t="shared" si="10"/>
        <v>0.28111502715606113</v>
      </c>
      <c r="G382" s="121">
        <v>9.6092707685764556E-2</v>
      </c>
      <c r="H382" s="121">
        <f t="shared" si="7"/>
        <v>3.0980578243095707E-3</v>
      </c>
    </row>
    <row r="383" spans="1:8" hidden="1" outlineLevel="1" x14ac:dyDescent="0.2">
      <c r="A383" s="130">
        <v>60</v>
      </c>
      <c r="B383" s="139">
        <v>6390.3563999999997</v>
      </c>
      <c r="C383" s="139">
        <v>16107.045264539987</v>
      </c>
      <c r="D383" s="139">
        <f t="shared" si="8"/>
        <v>-9716.6888645399886</v>
      </c>
      <c r="E383" s="121">
        <f t="shared" si="9"/>
        <v>-0.14494634466536435</v>
      </c>
      <c r="F383" s="121">
        <f t="shared" si="10"/>
        <v>0.14494634466536435</v>
      </c>
      <c r="G383" s="121">
        <v>6.2813959958294807E-2</v>
      </c>
      <c r="H383" s="121">
        <f t="shared" si="7"/>
        <v>5.0083864505165801E-4</v>
      </c>
    </row>
    <row r="384" spans="1:8" hidden="1" outlineLevel="1" x14ac:dyDescent="0.2">
      <c r="A384" s="130">
        <v>61</v>
      </c>
      <c r="B384" s="139">
        <v>1375.7365</v>
      </c>
      <c r="C384" s="139">
        <v>-20581.034928970461</v>
      </c>
      <c r="D384" s="139">
        <f t="shared" si="8"/>
        <v>21956.77142897046</v>
      </c>
      <c r="E384" s="121">
        <f t="shared" si="9"/>
        <v>0.32753480158210735</v>
      </c>
      <c r="F384" s="121">
        <f t="shared" si="10"/>
        <v>0.32753480158210735</v>
      </c>
      <c r="G384" s="121">
        <v>4.7625679118759673E-2</v>
      </c>
      <c r="H384" s="121">
        <f t="shared" si="7"/>
        <v>1.8776709051689156E-3</v>
      </c>
    </row>
    <row r="385" spans="1:8" hidden="1" outlineLevel="1" x14ac:dyDescent="0.2">
      <c r="A385" s="130">
        <v>62</v>
      </c>
      <c r="B385" s="139">
        <v>4738.1673000000001</v>
      </c>
      <c r="C385" s="139">
        <v>4833.3894941668605</v>
      </c>
      <c r="D385" s="129">
        <f t="shared" si="8"/>
        <v>-95.22219416686039</v>
      </c>
      <c r="E385" s="121">
        <f t="shared" si="9"/>
        <v>-1.4204539393940364E-3</v>
      </c>
      <c r="F385" s="121">
        <f t="shared" si="10"/>
        <v>1.4204539393940364E-3</v>
      </c>
      <c r="G385" s="121">
        <v>2.4637123711480351E-2</v>
      </c>
      <c r="H385" s="121">
        <f t="shared" si="7"/>
        <v>1.7417692428258192E-8</v>
      </c>
    </row>
    <row r="386" spans="1:8" hidden="1" outlineLevel="1" x14ac:dyDescent="0.2">
      <c r="A386" s="130">
        <v>63</v>
      </c>
      <c r="B386" s="139">
        <v>1544.9141</v>
      </c>
      <c r="C386" s="139">
        <v>14896.724017141101</v>
      </c>
      <c r="D386" s="139">
        <f t="shared" si="8"/>
        <v>-13351.809917141101</v>
      </c>
      <c r="E386" s="121">
        <f t="shared" si="9"/>
        <v>-0.19917237951490027</v>
      </c>
      <c r="F386" s="121">
        <f t="shared" si="10"/>
        <v>0.19917237951490027</v>
      </c>
      <c r="G386" s="121">
        <v>1.6982509749738785E-2</v>
      </c>
      <c r="H386" s="121">
        <f t="shared" si="7"/>
        <v>2.3238941977987048E-4</v>
      </c>
    </row>
    <row r="387" spans="1:8" hidden="1" outlineLevel="1" x14ac:dyDescent="0.2">
      <c r="A387" s="130">
        <v>64</v>
      </c>
      <c r="B387" s="139">
        <v>2404.9515999999999</v>
      </c>
      <c r="C387" s="129">
        <v>-956.18015573215416</v>
      </c>
      <c r="D387" s="139">
        <f t="shared" si="8"/>
        <v>3361.131755732154</v>
      </c>
      <c r="E387" s="121">
        <f t="shared" si="9"/>
        <v>5.0138866101803348E-2</v>
      </c>
      <c r="F387" s="121">
        <f t="shared" si="10"/>
        <v>5.0138866101803348E-2</v>
      </c>
      <c r="G387" s="121">
        <v>8.7278809263466664E-2</v>
      </c>
      <c r="H387" s="121">
        <f t="shared" si="7"/>
        <v>8.7793084290043076E-5</v>
      </c>
    </row>
    <row r="388" spans="1:8" hidden="1" outlineLevel="1" x14ac:dyDescent="0.2">
      <c r="A388" s="130">
        <v>65</v>
      </c>
      <c r="B388" s="139">
        <v>1011.2338999999999</v>
      </c>
      <c r="C388" s="139">
        <v>-4059.2114026648069</v>
      </c>
      <c r="D388" s="139">
        <f t="shared" ref="D388:D419" si="11">B388 - C388</f>
        <v>5070.4453026648071</v>
      </c>
      <c r="E388" s="121">
        <f t="shared" ref="E388:E419" si="12">D388 /67036.4532956852</f>
        <v>7.5637135519387111E-2</v>
      </c>
      <c r="F388" s="121">
        <f t="shared" ref="F388:F419" si="13">ABS(E388)</f>
        <v>7.5637135519387111E-2</v>
      </c>
      <c r="G388" s="121">
        <v>1.6530149276779052E-2</v>
      </c>
      <c r="H388" s="121">
        <f t="shared" si="7"/>
        <v>3.2591441216342704E-5</v>
      </c>
    </row>
    <row r="389" spans="1:8" hidden="1" outlineLevel="1" x14ac:dyDescent="0.2">
      <c r="A389" s="130">
        <v>66</v>
      </c>
      <c r="B389" s="139">
        <v>52287.719499999999</v>
      </c>
      <c r="C389" s="139">
        <v>33983.694375349311</v>
      </c>
      <c r="D389" s="139">
        <f t="shared" si="11"/>
        <v>18304.025124650689</v>
      </c>
      <c r="E389" s="121">
        <f t="shared" si="12"/>
        <v>0.27304584632356776</v>
      </c>
      <c r="F389" s="121">
        <f t="shared" si="13"/>
        <v>0.27304584632356776</v>
      </c>
      <c r="G389" s="121">
        <v>2.6190289961814266E-2</v>
      </c>
      <c r="H389" s="121">
        <f t="shared" ref="H389:H452" si="14">(F389^2/3)*(G389/(1-G389)^2)</f>
        <v>6.8634424926826887E-4</v>
      </c>
    </row>
    <row r="390" spans="1:8" hidden="1" outlineLevel="1" x14ac:dyDescent="0.2">
      <c r="A390" s="130">
        <v>67</v>
      </c>
      <c r="B390" s="139">
        <v>4272.2191999999995</v>
      </c>
      <c r="C390" s="139">
        <v>30382.033562880715</v>
      </c>
      <c r="D390" s="139">
        <f t="shared" si="11"/>
        <v>-26109.814362880716</v>
      </c>
      <c r="E390" s="121">
        <f t="shared" si="12"/>
        <v>-0.38948681022421083</v>
      </c>
      <c r="F390" s="121">
        <f t="shared" si="13"/>
        <v>0.38948681022421083</v>
      </c>
      <c r="G390" s="121">
        <v>7.6779752399670012E-2</v>
      </c>
      <c r="H390" s="121">
        <f t="shared" si="14"/>
        <v>4.5551252331384158E-3</v>
      </c>
    </row>
    <row r="391" spans="1:8" hidden="1" outlineLevel="1" x14ac:dyDescent="0.2">
      <c r="A391" s="130">
        <v>68</v>
      </c>
      <c r="B391" s="139">
        <v>1563.4879000000001</v>
      </c>
      <c r="C391" s="139">
        <v>26030.755238541802</v>
      </c>
      <c r="D391" s="139">
        <f t="shared" si="11"/>
        <v>-24467.267338541802</v>
      </c>
      <c r="E391" s="121">
        <f t="shared" si="12"/>
        <v>-0.36498451418098271</v>
      </c>
      <c r="F391" s="121">
        <f t="shared" si="13"/>
        <v>0.36498451418098271</v>
      </c>
      <c r="G391" s="121">
        <v>1.3347666583756742E-2</v>
      </c>
      <c r="H391" s="121">
        <f t="shared" si="14"/>
        <v>6.0884210238731505E-4</v>
      </c>
    </row>
    <row r="392" spans="1:8" hidden="1" outlineLevel="1" x14ac:dyDescent="0.2">
      <c r="A392" s="130">
        <v>69</v>
      </c>
      <c r="B392" s="139">
        <v>1214.4014</v>
      </c>
      <c r="C392" s="139">
        <v>15037.39468459333</v>
      </c>
      <c r="D392" s="139">
        <f t="shared" si="11"/>
        <v>-13822.993284593329</v>
      </c>
      <c r="E392" s="121">
        <f t="shared" si="12"/>
        <v>-0.20620114288598626</v>
      </c>
      <c r="F392" s="121">
        <f t="shared" si="13"/>
        <v>0.20620114288598626</v>
      </c>
      <c r="G392" s="121">
        <v>1.1813985656660374E-2</v>
      </c>
      <c r="H392" s="121">
        <f t="shared" si="14"/>
        <v>1.7146674929516698E-4</v>
      </c>
    </row>
    <row r="393" spans="1:8" hidden="1" outlineLevel="1" x14ac:dyDescent="0.2">
      <c r="A393" s="130">
        <v>70</v>
      </c>
      <c r="B393" s="139">
        <v>4064.2968000000001</v>
      </c>
      <c r="C393" s="139">
        <v>46435.932322788423</v>
      </c>
      <c r="D393" s="139">
        <f t="shared" si="11"/>
        <v>-42371.63552278842</v>
      </c>
      <c r="E393" s="121">
        <f t="shared" si="12"/>
        <v>-0.63206857522570736</v>
      </c>
      <c r="F393" s="121">
        <f t="shared" si="13"/>
        <v>0.63206857522570736</v>
      </c>
      <c r="G393" s="121">
        <v>7.8397409833101075E-2</v>
      </c>
      <c r="H393" s="121">
        <f t="shared" si="14"/>
        <v>1.2291969784617463E-2</v>
      </c>
    </row>
    <row r="394" spans="1:8" hidden="1" outlineLevel="1" x14ac:dyDescent="0.2">
      <c r="A394" s="130">
        <v>71</v>
      </c>
      <c r="B394" s="129">
        <v>374.9058</v>
      </c>
      <c r="C394" s="139">
        <v>23701.741317335109</v>
      </c>
      <c r="D394" s="139">
        <f t="shared" si="11"/>
        <v>-23326.835517335108</v>
      </c>
      <c r="E394" s="121">
        <f t="shared" si="12"/>
        <v>-0.34797239965015481</v>
      </c>
      <c r="F394" s="121">
        <f t="shared" si="13"/>
        <v>0.34797239965015481</v>
      </c>
      <c r="G394" s="121">
        <v>9.7963227664881775E-2</v>
      </c>
      <c r="H394" s="121">
        <f t="shared" si="14"/>
        <v>4.8594032808748919E-3</v>
      </c>
    </row>
    <row r="395" spans="1:8" hidden="1" outlineLevel="1" x14ac:dyDescent="0.2">
      <c r="A395" s="130">
        <v>72</v>
      </c>
      <c r="B395" s="139">
        <v>2833.0971</v>
      </c>
      <c r="C395" s="139">
        <v>22932.321592619592</v>
      </c>
      <c r="D395" s="139">
        <f t="shared" si="11"/>
        <v>-20099.224492619593</v>
      </c>
      <c r="E395" s="121">
        <f t="shared" si="12"/>
        <v>-0.29982529660341201</v>
      </c>
      <c r="F395" s="121">
        <f t="shared" si="13"/>
        <v>0.29982529660341201</v>
      </c>
      <c r="G395" s="121">
        <v>3.6317401805094407E-2</v>
      </c>
      <c r="H395" s="121">
        <f t="shared" si="14"/>
        <v>1.1718230238693928E-3</v>
      </c>
    </row>
    <row r="396" spans="1:8" hidden="1" outlineLevel="1" x14ac:dyDescent="0.2">
      <c r="A396" s="130">
        <v>73</v>
      </c>
      <c r="B396" s="139">
        <v>3220.2809999999999</v>
      </c>
      <c r="C396" s="139">
        <v>-36283.839552773017</v>
      </c>
      <c r="D396" s="139">
        <f t="shared" si="11"/>
        <v>39504.12055277302</v>
      </c>
      <c r="E396" s="121">
        <f t="shared" si="12"/>
        <v>0.58929311755990077</v>
      </c>
      <c r="F396" s="121">
        <f t="shared" si="13"/>
        <v>0.58929311755990077</v>
      </c>
      <c r="G396" s="121">
        <v>7.4418325016850251E-2</v>
      </c>
      <c r="H396" s="121">
        <f t="shared" si="14"/>
        <v>1.0055226981604255E-2</v>
      </c>
    </row>
    <row r="397" spans="1:8" hidden="1" outlineLevel="1" x14ac:dyDescent="0.2">
      <c r="A397" s="130">
        <v>74</v>
      </c>
      <c r="B397" s="139">
        <v>4083.6496999999999</v>
      </c>
      <c r="C397" s="139">
        <v>10830.660279945636</v>
      </c>
      <c r="D397" s="139">
        <f t="shared" si="11"/>
        <v>-6747.010579945636</v>
      </c>
      <c r="E397" s="121">
        <f t="shared" si="12"/>
        <v>-0.10064689058333441</v>
      </c>
      <c r="F397" s="121">
        <f t="shared" si="13"/>
        <v>0.10064689058333441</v>
      </c>
      <c r="G397" s="121">
        <v>2.8189701822567477E-2</v>
      </c>
      <c r="H397" s="121">
        <f t="shared" si="14"/>
        <v>1.0078756617650135E-4</v>
      </c>
    </row>
    <row r="398" spans="1:8" hidden="1" outlineLevel="1" x14ac:dyDescent="0.2">
      <c r="A398" s="130">
        <v>75</v>
      </c>
      <c r="B398" s="139">
        <v>759109.37990000006</v>
      </c>
      <c r="C398" s="139">
        <v>47928.118456234442</v>
      </c>
      <c r="D398" s="139">
        <f t="shared" si="11"/>
        <v>711181.2614437656</v>
      </c>
      <c r="E398" s="121">
        <f t="shared" si="12"/>
        <v>10.608873627411024</v>
      </c>
      <c r="F398" s="121">
        <f t="shared" si="13"/>
        <v>10.608873627411024</v>
      </c>
      <c r="G398" s="121">
        <v>4.0447908146665087E-2</v>
      </c>
      <c r="H398" s="121">
        <f t="shared" si="14"/>
        <v>1.6480722637627294</v>
      </c>
    </row>
    <row r="399" spans="1:8" hidden="1" outlineLevel="1" x14ac:dyDescent="0.2">
      <c r="A399" s="130">
        <v>76</v>
      </c>
      <c r="B399" s="129">
        <v>719.44939999999997</v>
      </c>
      <c r="C399" s="139">
        <v>9744.8365247696911</v>
      </c>
      <c r="D399" s="139">
        <f t="shared" si="11"/>
        <v>-9025.3871247696916</v>
      </c>
      <c r="E399" s="121">
        <f t="shared" si="12"/>
        <v>-0.13463401897114699</v>
      </c>
      <c r="F399" s="121">
        <f t="shared" si="13"/>
        <v>0.13463401897114699</v>
      </c>
      <c r="G399" s="121">
        <v>2.8001016387466746E-2</v>
      </c>
      <c r="H399" s="121">
        <f t="shared" si="14"/>
        <v>1.7907317744341876E-4</v>
      </c>
    </row>
    <row r="400" spans="1:8" hidden="1" outlineLevel="1" x14ac:dyDescent="0.2">
      <c r="A400" s="130">
        <v>77</v>
      </c>
      <c r="B400" s="139">
        <v>1905.4384</v>
      </c>
      <c r="C400" s="139">
        <v>20596.955824215955</v>
      </c>
      <c r="D400" s="139">
        <f t="shared" si="11"/>
        <v>-18691.517424215956</v>
      </c>
      <c r="E400" s="121">
        <f t="shared" si="12"/>
        <v>-0.27882616852910136</v>
      </c>
      <c r="F400" s="121">
        <f t="shared" si="13"/>
        <v>0.27882616852910136</v>
      </c>
      <c r="G400" s="121">
        <v>2.3330621878475732E-2</v>
      </c>
      <c r="H400" s="121">
        <f t="shared" si="14"/>
        <v>6.3383611297919277E-4</v>
      </c>
    </row>
    <row r="401" spans="1:8" hidden="1" outlineLevel="1" x14ac:dyDescent="0.2">
      <c r="A401" s="130">
        <v>78</v>
      </c>
      <c r="B401" s="139">
        <v>1454.999</v>
      </c>
      <c r="C401" s="139">
        <v>-2383.1797931996425</v>
      </c>
      <c r="D401" s="139">
        <f t="shared" si="11"/>
        <v>3838.1787931996423</v>
      </c>
      <c r="E401" s="121">
        <f t="shared" si="12"/>
        <v>5.7255099345279448E-2</v>
      </c>
      <c r="F401" s="121">
        <f t="shared" si="13"/>
        <v>5.7255099345279448E-2</v>
      </c>
      <c r="G401" s="121">
        <v>1.9762030767407859E-2</v>
      </c>
      <c r="H401" s="121">
        <f t="shared" si="14"/>
        <v>2.2473753857779816E-5</v>
      </c>
    </row>
    <row r="402" spans="1:8" hidden="1" outlineLevel="1" x14ac:dyDescent="0.2">
      <c r="A402" s="130">
        <v>79</v>
      </c>
      <c r="B402" s="129">
        <v>305.15159999999997</v>
      </c>
      <c r="C402" s="129">
        <v>-371.62762286130419</v>
      </c>
      <c r="D402" s="129">
        <f t="shared" si="11"/>
        <v>676.77922286130411</v>
      </c>
      <c r="E402" s="121">
        <f t="shared" si="12"/>
        <v>1.0095689577671391E-2</v>
      </c>
      <c r="F402" s="121">
        <f t="shared" si="13"/>
        <v>1.0095689577671391E-2</v>
      </c>
      <c r="G402" s="121">
        <v>5.632540405100242E-2</v>
      </c>
      <c r="H402" s="121">
        <f t="shared" si="14"/>
        <v>2.1488718180415592E-6</v>
      </c>
    </row>
    <row r="403" spans="1:8" hidden="1" outlineLevel="1" x14ac:dyDescent="0.2">
      <c r="A403" s="130">
        <v>80</v>
      </c>
      <c r="B403" s="129">
        <v>343.18979999999999</v>
      </c>
      <c r="C403" s="139">
        <v>1777.045910154482</v>
      </c>
      <c r="D403" s="139">
        <f t="shared" si="11"/>
        <v>-1433.8561101544819</v>
      </c>
      <c r="E403" s="121">
        <f t="shared" si="12"/>
        <v>-2.1389200049561272E-2</v>
      </c>
      <c r="F403" s="121">
        <f t="shared" si="13"/>
        <v>2.1389200049561272E-2</v>
      </c>
      <c r="G403" s="121">
        <v>5.6617058896326955E-2</v>
      </c>
      <c r="H403" s="121">
        <f t="shared" si="14"/>
        <v>9.7015046835864199E-6</v>
      </c>
    </row>
    <row r="404" spans="1:8" hidden="1" outlineLevel="1" x14ac:dyDescent="0.2">
      <c r="A404" s="130">
        <v>81</v>
      </c>
      <c r="B404" s="129">
        <v>471.51530000000002</v>
      </c>
      <c r="C404" s="139">
        <v>1263.8820823029037</v>
      </c>
      <c r="D404" s="129">
        <f t="shared" si="11"/>
        <v>-792.36678230290363</v>
      </c>
      <c r="E404" s="121">
        <f t="shared" si="12"/>
        <v>-1.1819938904105242E-2</v>
      </c>
      <c r="F404" s="121">
        <f t="shared" si="13"/>
        <v>1.1819938904105242E-2</v>
      </c>
      <c r="G404" s="121">
        <v>3.9608766200573645E-2</v>
      </c>
      <c r="H404" s="121">
        <f t="shared" si="14"/>
        <v>1.9998809738066977E-6</v>
      </c>
    </row>
    <row r="405" spans="1:8" hidden="1" outlineLevel="1" x14ac:dyDescent="0.2">
      <c r="A405" s="130">
        <v>82</v>
      </c>
      <c r="B405" s="129">
        <v>759.31349999999998</v>
      </c>
      <c r="C405" s="139">
        <v>24578.933074794535</v>
      </c>
      <c r="D405" s="139">
        <f t="shared" si="11"/>
        <v>-23819.619574794535</v>
      </c>
      <c r="E405" s="121">
        <f t="shared" si="12"/>
        <v>-0.35532338606475294</v>
      </c>
      <c r="F405" s="121">
        <f t="shared" si="13"/>
        <v>0.35532338606475294</v>
      </c>
      <c r="G405" s="121">
        <v>2.1135530392202444E-2</v>
      </c>
      <c r="H405" s="121">
        <f t="shared" si="14"/>
        <v>9.2831282481060581E-4</v>
      </c>
    </row>
    <row r="406" spans="1:8" hidden="1" outlineLevel="1" x14ac:dyDescent="0.2">
      <c r="A406" s="130">
        <v>83</v>
      </c>
      <c r="B406" s="139">
        <v>4436.8191999999999</v>
      </c>
      <c r="C406" s="139">
        <v>19218.559734028866</v>
      </c>
      <c r="D406" s="139">
        <f t="shared" si="11"/>
        <v>-14781.740534028866</v>
      </c>
      <c r="E406" s="121">
        <f t="shared" si="12"/>
        <v>-0.22050302197267782</v>
      </c>
      <c r="F406" s="121">
        <f t="shared" si="13"/>
        <v>0.22050302197267782</v>
      </c>
      <c r="G406" s="121">
        <v>3.1693472452144239E-2</v>
      </c>
      <c r="H406" s="121">
        <f t="shared" si="14"/>
        <v>5.4783773426604621E-4</v>
      </c>
    </row>
    <row r="407" spans="1:8" hidden="1" outlineLevel="1" x14ac:dyDescent="0.2">
      <c r="A407" s="130">
        <v>84</v>
      </c>
      <c r="B407" s="139">
        <v>6727.3046000000004</v>
      </c>
      <c r="C407" s="139">
        <v>26680.061370449544</v>
      </c>
      <c r="D407" s="139">
        <f t="shared" si="11"/>
        <v>-19952.756770449545</v>
      </c>
      <c r="E407" s="121">
        <f t="shared" si="12"/>
        <v>-0.29764039995436037</v>
      </c>
      <c r="F407" s="121">
        <f t="shared" si="13"/>
        <v>0.29764039995436037</v>
      </c>
      <c r="G407" s="121">
        <v>3.349754061380527E-2</v>
      </c>
      <c r="H407" s="121">
        <f t="shared" si="14"/>
        <v>1.0589354795766052E-3</v>
      </c>
    </row>
    <row r="408" spans="1:8" hidden="1" outlineLevel="1" x14ac:dyDescent="0.2">
      <c r="A408" s="130">
        <v>85</v>
      </c>
      <c r="B408" s="139">
        <v>6236.2366000000002</v>
      </c>
      <c r="C408" s="139">
        <v>17243.298322040588</v>
      </c>
      <c r="D408" s="139">
        <f t="shared" si="11"/>
        <v>-11007.061722040587</v>
      </c>
      <c r="E408" s="121">
        <f t="shared" si="12"/>
        <v>-0.16419516816455826</v>
      </c>
      <c r="F408" s="121">
        <f t="shared" si="13"/>
        <v>0.16419516816455826</v>
      </c>
      <c r="G408" s="121">
        <v>3.4615383143883391E-2</v>
      </c>
      <c r="H408" s="121">
        <f t="shared" si="14"/>
        <v>3.3378582206400667E-4</v>
      </c>
    </row>
    <row r="409" spans="1:8" hidden="1" outlineLevel="1" x14ac:dyDescent="0.2">
      <c r="A409" s="130">
        <v>86</v>
      </c>
      <c r="B409" s="139">
        <v>5590.6315999999997</v>
      </c>
      <c r="C409" s="139">
        <v>-19505.017973711881</v>
      </c>
      <c r="D409" s="139">
        <f t="shared" si="11"/>
        <v>25095.649573711882</v>
      </c>
      <c r="E409" s="121">
        <f t="shared" si="12"/>
        <v>0.37435825345681228</v>
      </c>
      <c r="F409" s="121">
        <f t="shared" si="13"/>
        <v>0.37435825345681228</v>
      </c>
      <c r="G409" s="121">
        <v>3.8734594659376537E-2</v>
      </c>
      <c r="H409" s="121">
        <f t="shared" si="14"/>
        <v>1.9582401916778897E-3</v>
      </c>
    </row>
    <row r="410" spans="1:8" hidden="1" outlineLevel="1" x14ac:dyDescent="0.2">
      <c r="A410" s="130">
        <v>87</v>
      </c>
      <c r="B410" s="129">
        <v>599.29819999999995</v>
      </c>
      <c r="C410" s="139">
        <v>8783.3289964628984</v>
      </c>
      <c r="D410" s="139">
        <f t="shared" si="11"/>
        <v>-8184.0307964628983</v>
      </c>
      <c r="E410" s="121">
        <f t="shared" si="12"/>
        <v>-0.12208329042058171</v>
      </c>
      <c r="F410" s="121">
        <f t="shared" si="13"/>
        <v>0.12208329042058171</v>
      </c>
      <c r="G410" s="121">
        <v>1.8359991672785032E-2</v>
      </c>
      <c r="H410" s="121">
        <f t="shared" si="14"/>
        <v>9.4658403677017514E-5</v>
      </c>
    </row>
    <row r="411" spans="1:8" hidden="1" outlineLevel="1" x14ac:dyDescent="0.2">
      <c r="A411" s="130">
        <v>88</v>
      </c>
      <c r="B411" s="139">
        <v>11155.011</v>
      </c>
      <c r="C411" s="139">
        <v>42536.783549721687</v>
      </c>
      <c r="D411" s="139">
        <f t="shared" si="11"/>
        <v>-31381.772549721689</v>
      </c>
      <c r="E411" s="121">
        <f t="shared" si="12"/>
        <v>-0.46812996521911121</v>
      </c>
      <c r="F411" s="121">
        <f t="shared" si="13"/>
        <v>0.46812996521911121</v>
      </c>
      <c r="G411" s="121">
        <v>6.2021051867318509E-2</v>
      </c>
      <c r="H411" s="121">
        <f t="shared" si="14"/>
        <v>5.1494941978512719E-3</v>
      </c>
    </row>
    <row r="412" spans="1:8" hidden="1" outlineLevel="1" x14ac:dyDescent="0.2">
      <c r="A412" s="130">
        <v>89</v>
      </c>
      <c r="B412" s="129">
        <v>124.41030000000001</v>
      </c>
      <c r="C412" s="139">
        <v>-10721.570533742257</v>
      </c>
      <c r="D412" s="139">
        <f t="shared" si="11"/>
        <v>10845.980833742256</v>
      </c>
      <c r="E412" s="121">
        <f t="shared" si="12"/>
        <v>0.1617922831612626</v>
      </c>
      <c r="F412" s="121">
        <f t="shared" si="13"/>
        <v>0.1617922831612626</v>
      </c>
      <c r="G412" s="121">
        <v>0.12313570936981598</v>
      </c>
      <c r="H412" s="121">
        <f t="shared" si="14"/>
        <v>1.397377032256747E-3</v>
      </c>
    </row>
    <row r="413" spans="1:8" hidden="1" outlineLevel="1" x14ac:dyDescent="0.2">
      <c r="A413" s="130">
        <v>90</v>
      </c>
      <c r="B413" s="139">
        <v>178833.2904</v>
      </c>
      <c r="C413" s="139">
        <v>45238.869659305063</v>
      </c>
      <c r="D413" s="139">
        <f t="shared" si="11"/>
        <v>133594.42074069494</v>
      </c>
      <c r="E413" s="121">
        <f t="shared" si="12"/>
        <v>1.9928623036101722</v>
      </c>
      <c r="F413" s="121">
        <f t="shared" si="13"/>
        <v>1.9928623036101722</v>
      </c>
      <c r="G413" s="121">
        <v>3.5780145964171124E-2</v>
      </c>
      <c r="H413" s="121">
        <f t="shared" si="14"/>
        <v>5.0947549309795878E-2</v>
      </c>
    </row>
    <row r="414" spans="1:8" hidden="1" outlineLevel="1" x14ac:dyDescent="0.2">
      <c r="A414" s="130">
        <v>91</v>
      </c>
      <c r="B414" s="139">
        <v>7407.2659999999996</v>
      </c>
      <c r="C414" s="139">
        <v>22953.109703169685</v>
      </c>
      <c r="D414" s="139">
        <f t="shared" si="11"/>
        <v>-15545.843703169685</v>
      </c>
      <c r="E414" s="121">
        <f t="shared" si="12"/>
        <v>-0.2319013452964149</v>
      </c>
      <c r="F414" s="121">
        <f t="shared" si="13"/>
        <v>0.2319013452964149</v>
      </c>
      <c r="G414" s="121">
        <v>3.7898242303586835E-2</v>
      </c>
      <c r="H414" s="121">
        <f t="shared" si="14"/>
        <v>7.3394300106936219E-4</v>
      </c>
    </row>
    <row r="415" spans="1:8" hidden="1" outlineLevel="1" x14ac:dyDescent="0.2">
      <c r="A415" s="130">
        <v>92</v>
      </c>
      <c r="B415" s="139">
        <v>3202.2395999999999</v>
      </c>
      <c r="C415" s="139">
        <v>17761.994446935896</v>
      </c>
      <c r="D415" s="139">
        <f t="shared" si="11"/>
        <v>-14559.754846935895</v>
      </c>
      <c r="E415" s="121">
        <f t="shared" si="12"/>
        <v>-0.21719160443521007</v>
      </c>
      <c r="F415" s="121">
        <f t="shared" si="13"/>
        <v>0.21719160443521007</v>
      </c>
      <c r="G415" s="121">
        <v>2.0708562524226024E-2</v>
      </c>
      <c r="H415" s="121">
        <f t="shared" si="14"/>
        <v>3.3953992741965038E-4</v>
      </c>
    </row>
    <row r="416" spans="1:8" hidden="1" outlineLevel="1" x14ac:dyDescent="0.2">
      <c r="A416" s="130">
        <v>93</v>
      </c>
      <c r="B416" s="139">
        <v>3887.6603</v>
      </c>
      <c r="C416" s="139">
        <v>17310.871317236008</v>
      </c>
      <c r="D416" s="139">
        <f t="shared" si="11"/>
        <v>-13423.211017236008</v>
      </c>
      <c r="E416" s="121">
        <f t="shared" si="12"/>
        <v>-0.20023748807277655</v>
      </c>
      <c r="F416" s="121">
        <f t="shared" si="13"/>
        <v>0.20023748807277655</v>
      </c>
      <c r="G416" s="121">
        <v>2.5917810869050883E-2</v>
      </c>
      <c r="H416" s="121">
        <f t="shared" si="14"/>
        <v>3.6507041018516134E-4</v>
      </c>
    </row>
    <row r="417" spans="1:8" hidden="1" outlineLevel="1" x14ac:dyDescent="0.2">
      <c r="A417" s="130">
        <v>94</v>
      </c>
      <c r="B417" s="139">
        <v>4485.9957999999997</v>
      </c>
      <c r="C417" s="139">
        <v>1906.8472066000813</v>
      </c>
      <c r="D417" s="139">
        <f t="shared" si="11"/>
        <v>2579.1485933999184</v>
      </c>
      <c r="E417" s="121">
        <f t="shared" si="12"/>
        <v>3.8473822325053184E-2</v>
      </c>
      <c r="F417" s="121">
        <f t="shared" si="13"/>
        <v>3.8473822325053184E-2</v>
      </c>
      <c r="G417" s="121">
        <v>3.8723283845304247E-2</v>
      </c>
      <c r="H417" s="121">
        <f t="shared" si="14"/>
        <v>2.0676867697789965E-5</v>
      </c>
    </row>
    <row r="418" spans="1:8" hidden="1" outlineLevel="1" x14ac:dyDescent="0.2">
      <c r="A418" s="130">
        <v>95</v>
      </c>
      <c r="B418" s="139">
        <v>1403.5246</v>
      </c>
      <c r="C418" s="139">
        <v>39311.823289921085</v>
      </c>
      <c r="D418" s="139">
        <f t="shared" si="11"/>
        <v>-37908.298689921088</v>
      </c>
      <c r="E418" s="121">
        <f t="shared" si="12"/>
        <v>-0.56548783275742087</v>
      </c>
      <c r="F418" s="121">
        <f t="shared" si="13"/>
        <v>0.56548783275742087</v>
      </c>
      <c r="G418" s="121">
        <v>3.8689652091659033E-2</v>
      </c>
      <c r="H418" s="121">
        <f t="shared" si="14"/>
        <v>4.4626503911231654E-3</v>
      </c>
    </row>
    <row r="419" spans="1:8" hidden="1" outlineLevel="1" x14ac:dyDescent="0.2">
      <c r="A419" s="130">
        <v>96</v>
      </c>
      <c r="B419" s="139">
        <v>5177.2318999999998</v>
      </c>
      <c r="C419" s="139">
        <v>13268.105767450723</v>
      </c>
      <c r="D419" s="139">
        <f t="shared" si="11"/>
        <v>-8090.8738674507231</v>
      </c>
      <c r="E419" s="121">
        <f t="shared" si="12"/>
        <v>-0.12069364457220608</v>
      </c>
      <c r="F419" s="121">
        <f t="shared" si="13"/>
        <v>0.12069364457220608</v>
      </c>
      <c r="G419" s="121">
        <v>1.112571584528296E-2</v>
      </c>
      <c r="H419" s="121">
        <f t="shared" si="14"/>
        <v>5.5245046871666667E-5</v>
      </c>
    </row>
    <row r="420" spans="1:8" hidden="1" outlineLevel="1" x14ac:dyDescent="0.2">
      <c r="A420" s="130">
        <v>97</v>
      </c>
      <c r="B420" s="139">
        <v>1209.0925</v>
      </c>
      <c r="C420" s="139">
        <v>-1189.4947138625084</v>
      </c>
      <c r="D420" s="139">
        <f t="shared" ref="D420:D451" si="15">B420 - C420</f>
        <v>2398.5872138625082</v>
      </c>
      <c r="E420" s="121">
        <f t="shared" ref="E420:E451" si="16">D420 /67036.4532956852</f>
        <v>3.5780341828091505E-2</v>
      </c>
      <c r="F420" s="121">
        <f t="shared" ref="F420:F451" si="17">ABS(E420)</f>
        <v>3.5780341828091505E-2</v>
      </c>
      <c r="G420" s="121">
        <v>3.2070147085308115E-2</v>
      </c>
      <c r="H420" s="121">
        <f t="shared" si="14"/>
        <v>1.4607668292864801E-5</v>
      </c>
    </row>
    <row r="421" spans="1:8" hidden="1" outlineLevel="1" x14ac:dyDescent="0.2">
      <c r="A421" s="130">
        <v>98</v>
      </c>
      <c r="B421" s="139">
        <v>10635.886500000001</v>
      </c>
      <c r="C421" s="139">
        <v>22386.934680122795</v>
      </c>
      <c r="D421" s="139">
        <f t="shared" si="15"/>
        <v>-11751.048180122794</v>
      </c>
      <c r="E421" s="121">
        <f t="shared" si="16"/>
        <v>-0.17529340534009352</v>
      </c>
      <c r="F421" s="121">
        <f t="shared" si="17"/>
        <v>0.17529340534009352</v>
      </c>
      <c r="G421" s="121">
        <v>1.1532631687402879E-2</v>
      </c>
      <c r="H421" s="121">
        <f t="shared" si="14"/>
        <v>1.2089647826659393E-4</v>
      </c>
    </row>
    <row r="422" spans="1:8" hidden="1" outlineLevel="1" x14ac:dyDescent="0.2">
      <c r="A422" s="130">
        <v>99</v>
      </c>
      <c r="B422" s="139">
        <v>2059.2656000000002</v>
      </c>
      <c r="C422" s="139">
        <v>5206.7779399572919</v>
      </c>
      <c r="D422" s="139">
        <f t="shared" si="15"/>
        <v>-3147.5123399572917</v>
      </c>
      <c r="E422" s="121">
        <f t="shared" si="16"/>
        <v>-4.6952250383447434E-2</v>
      </c>
      <c r="F422" s="121">
        <f t="shared" si="17"/>
        <v>4.6952250383447434E-2</v>
      </c>
      <c r="G422" s="121">
        <v>3.1756130798064289E-2</v>
      </c>
      <c r="H422" s="121">
        <f t="shared" si="14"/>
        <v>2.4891418161675306E-5</v>
      </c>
    </row>
    <row r="423" spans="1:8" hidden="1" outlineLevel="1" x14ac:dyDescent="0.2">
      <c r="A423" s="130">
        <v>100</v>
      </c>
      <c r="B423" s="129">
        <v>684.58810000000005</v>
      </c>
      <c r="C423" s="139">
        <v>11788.304224715414</v>
      </c>
      <c r="D423" s="139">
        <f t="shared" si="15"/>
        <v>-11103.716124715413</v>
      </c>
      <c r="E423" s="121">
        <f t="shared" si="16"/>
        <v>-0.16563698672629659</v>
      </c>
      <c r="F423" s="121">
        <f t="shared" si="17"/>
        <v>0.16563698672629659</v>
      </c>
      <c r="G423" s="121">
        <v>4.141849183791118E-2</v>
      </c>
      <c r="H423" s="121">
        <f t="shared" si="14"/>
        <v>4.1222048980929082E-4</v>
      </c>
    </row>
    <row r="424" spans="1:8" hidden="1" outlineLevel="1" x14ac:dyDescent="0.2">
      <c r="A424" s="130">
        <v>101</v>
      </c>
      <c r="B424" s="139">
        <v>2532.3746999999998</v>
      </c>
      <c r="C424" s="139">
        <v>28315.742693906774</v>
      </c>
      <c r="D424" s="139">
        <f t="shared" si="15"/>
        <v>-25783.367993906773</v>
      </c>
      <c r="E424" s="121">
        <f t="shared" si="16"/>
        <v>-0.38461712585212676</v>
      </c>
      <c r="F424" s="121">
        <f t="shared" si="17"/>
        <v>0.38461712585212676</v>
      </c>
      <c r="G424" s="121">
        <v>1.5450898174656155E-2</v>
      </c>
      <c r="H424" s="121">
        <f t="shared" si="14"/>
        <v>7.8598625510054563E-4</v>
      </c>
    </row>
    <row r="425" spans="1:8" hidden="1" outlineLevel="1" x14ac:dyDescent="0.2">
      <c r="A425" s="130">
        <v>102</v>
      </c>
      <c r="B425" s="139">
        <v>1443.3649</v>
      </c>
      <c r="C425" s="129">
        <v>-214.37247523143924</v>
      </c>
      <c r="D425" s="139">
        <f t="shared" si="15"/>
        <v>1657.7373752314393</v>
      </c>
      <c r="E425" s="121">
        <f t="shared" si="16"/>
        <v>2.4728894410918058E-2</v>
      </c>
      <c r="F425" s="121">
        <f t="shared" si="17"/>
        <v>2.4728894410918058E-2</v>
      </c>
      <c r="G425" s="121">
        <v>1.7998717047405299E-2</v>
      </c>
      <c r="H425" s="121">
        <f t="shared" si="14"/>
        <v>3.8045700511130377E-6</v>
      </c>
    </row>
    <row r="426" spans="1:8" hidden="1" outlineLevel="1" x14ac:dyDescent="0.2">
      <c r="A426" s="130">
        <v>103</v>
      </c>
      <c r="B426" s="139">
        <v>5264.8521000000001</v>
      </c>
      <c r="C426" s="139">
        <v>25396.1188339285</v>
      </c>
      <c r="D426" s="139">
        <f t="shared" si="15"/>
        <v>-20131.2667339285</v>
      </c>
      <c r="E426" s="121">
        <f t="shared" si="16"/>
        <v>-0.30030327895083087</v>
      </c>
      <c r="F426" s="121">
        <f t="shared" si="17"/>
        <v>0.30030327895083087</v>
      </c>
      <c r="G426" s="121">
        <v>2.1793908505530906E-2</v>
      </c>
      <c r="H426" s="121">
        <f t="shared" si="14"/>
        <v>6.84657375744896E-4</v>
      </c>
    </row>
    <row r="427" spans="1:8" hidden="1" outlineLevel="1" x14ac:dyDescent="0.2">
      <c r="A427" s="130">
        <v>104</v>
      </c>
      <c r="B427" s="139">
        <v>19172.8344</v>
      </c>
      <c r="C427" s="139">
        <v>26130.182700747348</v>
      </c>
      <c r="D427" s="139">
        <f t="shared" si="15"/>
        <v>-6957.3483007473478</v>
      </c>
      <c r="E427" s="121">
        <f t="shared" si="16"/>
        <v>-0.10378455241448695</v>
      </c>
      <c r="F427" s="121">
        <f t="shared" si="17"/>
        <v>0.10378455241448695</v>
      </c>
      <c r="G427" s="121">
        <v>2.2953647553738153E-2</v>
      </c>
      <c r="H427" s="121">
        <f t="shared" si="14"/>
        <v>8.633075759975071E-5</v>
      </c>
    </row>
    <row r="428" spans="1:8" hidden="1" outlineLevel="1" x14ac:dyDescent="0.2">
      <c r="A428" s="130">
        <v>105</v>
      </c>
      <c r="B428" s="139">
        <v>5688.8769000000002</v>
      </c>
      <c r="C428" s="139">
        <v>9658.7123682050424</v>
      </c>
      <c r="D428" s="139">
        <f t="shared" si="15"/>
        <v>-3969.8354682050422</v>
      </c>
      <c r="E428" s="121">
        <f t="shared" si="16"/>
        <v>-5.9219055797818589E-2</v>
      </c>
      <c r="F428" s="121">
        <f t="shared" si="17"/>
        <v>5.9219055797818589E-2</v>
      </c>
      <c r="G428" s="121">
        <v>2.2544879301171779E-2</v>
      </c>
      <c r="H428" s="121">
        <f t="shared" si="14"/>
        <v>2.7583918743057953E-5</v>
      </c>
    </row>
    <row r="429" spans="1:8" hidden="1" outlineLevel="1" x14ac:dyDescent="0.2">
      <c r="A429" s="130">
        <v>106</v>
      </c>
      <c r="B429" s="139">
        <v>103894.19990000001</v>
      </c>
      <c r="C429" s="139">
        <v>23416.552897139285</v>
      </c>
      <c r="D429" s="139">
        <f t="shared" si="15"/>
        <v>80477.647002860729</v>
      </c>
      <c r="E429" s="121">
        <f t="shared" si="16"/>
        <v>1.2005057404795707</v>
      </c>
      <c r="F429" s="121">
        <f t="shared" si="17"/>
        <v>1.2005057404795707</v>
      </c>
      <c r="G429" s="121">
        <v>2.1422093911233356E-2</v>
      </c>
      <c r="H429" s="121">
        <f t="shared" si="14"/>
        <v>1.0746779391884478E-2</v>
      </c>
    </row>
    <row r="430" spans="1:8" hidden="1" outlineLevel="1" x14ac:dyDescent="0.2">
      <c r="A430" s="130">
        <v>107</v>
      </c>
      <c r="B430" s="139">
        <v>1118.7239</v>
      </c>
      <c r="C430" s="139">
        <v>9709.8089129125929</v>
      </c>
      <c r="D430" s="139">
        <f t="shared" si="15"/>
        <v>-8591.0850129125938</v>
      </c>
      <c r="E430" s="121">
        <f t="shared" si="16"/>
        <v>-0.12815542276705677</v>
      </c>
      <c r="F430" s="121">
        <f t="shared" si="17"/>
        <v>0.12815542276705677</v>
      </c>
      <c r="G430" s="121">
        <v>3.3830926117306433E-2</v>
      </c>
      <c r="H430" s="121">
        <f t="shared" si="14"/>
        <v>1.9840853171065856E-4</v>
      </c>
    </row>
    <row r="431" spans="1:8" hidden="1" outlineLevel="1" x14ac:dyDescent="0.2">
      <c r="A431" s="130">
        <v>108</v>
      </c>
      <c r="B431" s="139">
        <v>1346.6967</v>
      </c>
      <c r="C431" s="129">
        <v>-181.21071354670312</v>
      </c>
      <c r="D431" s="139">
        <f t="shared" si="15"/>
        <v>1527.9074135467031</v>
      </c>
      <c r="E431" s="121">
        <f t="shared" si="16"/>
        <v>2.2792187510389167E-2</v>
      </c>
      <c r="F431" s="121">
        <f t="shared" si="17"/>
        <v>2.2792187510389167E-2</v>
      </c>
      <c r="G431" s="121">
        <v>3.2696244292694888E-2</v>
      </c>
      <c r="H431" s="121">
        <f t="shared" si="14"/>
        <v>6.050940538445892E-6</v>
      </c>
    </row>
    <row r="432" spans="1:8" hidden="1" outlineLevel="1" x14ac:dyDescent="0.2">
      <c r="A432" s="130">
        <v>109</v>
      </c>
      <c r="B432" s="139">
        <v>30069.100900000001</v>
      </c>
      <c r="C432" s="139">
        <v>13963.506302622844</v>
      </c>
      <c r="D432" s="139">
        <f t="shared" si="15"/>
        <v>16105.594597377158</v>
      </c>
      <c r="E432" s="121">
        <f t="shared" si="16"/>
        <v>0.24025129322308275</v>
      </c>
      <c r="F432" s="121">
        <f t="shared" si="17"/>
        <v>0.24025129322308275</v>
      </c>
      <c r="G432" s="121">
        <v>1.5542797438065352E-2</v>
      </c>
      <c r="H432" s="121">
        <f t="shared" si="14"/>
        <v>3.0856432912870784E-4</v>
      </c>
    </row>
    <row r="433" spans="1:8" hidden="1" outlineLevel="1" x14ac:dyDescent="0.2">
      <c r="A433" s="130">
        <v>110</v>
      </c>
      <c r="B433" s="139">
        <v>11763.517900000001</v>
      </c>
      <c r="C433" s="129">
        <v>789.27215302843433</v>
      </c>
      <c r="D433" s="139">
        <f t="shared" si="15"/>
        <v>10974.245746971566</v>
      </c>
      <c r="E433" s="121">
        <f t="shared" si="16"/>
        <v>0.16370564383181535</v>
      </c>
      <c r="F433" s="121">
        <f t="shared" si="17"/>
        <v>0.16370564383181535</v>
      </c>
      <c r="G433" s="121">
        <v>3.1805478930399145E-2</v>
      </c>
      <c r="H433" s="121">
        <f t="shared" si="14"/>
        <v>3.0309777474131223E-4</v>
      </c>
    </row>
    <row r="434" spans="1:8" hidden="1" outlineLevel="1" x14ac:dyDescent="0.2">
      <c r="A434" s="130">
        <v>111</v>
      </c>
      <c r="B434" s="129">
        <v>388.22890000000001</v>
      </c>
      <c r="C434" s="139">
        <v>9915.4097168739117</v>
      </c>
      <c r="D434" s="139">
        <f t="shared" si="15"/>
        <v>-9527.1808168739117</v>
      </c>
      <c r="E434" s="121">
        <f t="shared" si="16"/>
        <v>-0.14211940442092463</v>
      </c>
      <c r="F434" s="121">
        <f t="shared" si="17"/>
        <v>0.14211940442092463</v>
      </c>
      <c r="G434" s="121">
        <v>3.9907553673694328E-2</v>
      </c>
      <c r="H434" s="121">
        <f t="shared" si="14"/>
        <v>2.9148385437896866E-4</v>
      </c>
    </row>
    <row r="435" spans="1:8" hidden="1" outlineLevel="1" x14ac:dyDescent="0.2">
      <c r="A435" s="130">
        <v>112</v>
      </c>
      <c r="B435" s="139">
        <v>2499.6136000000001</v>
      </c>
      <c r="C435" s="139">
        <v>-11857.247842284925</v>
      </c>
      <c r="D435" s="139">
        <f t="shared" si="15"/>
        <v>14356.861442284926</v>
      </c>
      <c r="E435" s="121">
        <f t="shared" si="16"/>
        <v>0.21416499138102529</v>
      </c>
      <c r="F435" s="121">
        <f t="shared" si="17"/>
        <v>0.21416499138102529</v>
      </c>
      <c r="G435" s="121">
        <v>8.6988960836610424E-2</v>
      </c>
      <c r="H435" s="121">
        <f t="shared" si="14"/>
        <v>1.5954668721711485E-3</v>
      </c>
    </row>
    <row r="436" spans="1:8" hidden="1" outlineLevel="1" x14ac:dyDescent="0.2">
      <c r="A436" s="130">
        <v>113</v>
      </c>
      <c r="B436" s="139">
        <v>12778.339900000001</v>
      </c>
      <c r="C436" s="129">
        <v>720.98527758291129</v>
      </c>
      <c r="D436" s="139">
        <f t="shared" si="15"/>
        <v>12057.35462241709</v>
      </c>
      <c r="E436" s="121">
        <f t="shared" si="16"/>
        <v>0.17986265725059114</v>
      </c>
      <c r="F436" s="121">
        <f t="shared" si="17"/>
        <v>0.17986265725059114</v>
      </c>
      <c r="G436" s="121">
        <v>2.5205484114857006E-2</v>
      </c>
      <c r="H436" s="121">
        <f t="shared" si="14"/>
        <v>2.8604189377037304E-4</v>
      </c>
    </row>
    <row r="437" spans="1:8" hidden="1" outlineLevel="1" x14ac:dyDescent="0.2">
      <c r="A437" s="130">
        <v>114</v>
      </c>
      <c r="B437" s="139">
        <v>1335.0657000000001</v>
      </c>
      <c r="C437" s="139">
        <v>16026.566981441107</v>
      </c>
      <c r="D437" s="139">
        <f t="shared" si="15"/>
        <v>-14691.501281441106</v>
      </c>
      <c r="E437" s="121">
        <f t="shared" si="16"/>
        <v>-0.21915689985327316</v>
      </c>
      <c r="F437" s="121">
        <f t="shared" si="17"/>
        <v>0.21915689985327316</v>
      </c>
      <c r="G437" s="121">
        <v>1.9959378968619525E-2</v>
      </c>
      <c r="H437" s="121">
        <f t="shared" si="14"/>
        <v>3.3269625521124526E-4</v>
      </c>
    </row>
    <row r="438" spans="1:8" hidden="1" outlineLevel="1" x14ac:dyDescent="0.2">
      <c r="A438" s="130">
        <v>115</v>
      </c>
      <c r="B438" s="139">
        <v>18277.499500000002</v>
      </c>
      <c r="C438" s="139">
        <v>40206.753624523044</v>
      </c>
      <c r="D438" s="139">
        <f t="shared" si="15"/>
        <v>-21929.254124523042</v>
      </c>
      <c r="E438" s="121">
        <f t="shared" si="16"/>
        <v>-0.32712431888061294</v>
      </c>
      <c r="F438" s="121">
        <f t="shared" si="17"/>
        <v>0.32712431888061294</v>
      </c>
      <c r="G438" s="121">
        <v>0.19533377923089995</v>
      </c>
      <c r="H438" s="121">
        <f t="shared" si="14"/>
        <v>1.0760940249636241E-2</v>
      </c>
    </row>
    <row r="439" spans="1:8" hidden="1" outlineLevel="1" x14ac:dyDescent="0.2">
      <c r="A439" s="130">
        <v>116</v>
      </c>
      <c r="B439" s="139">
        <v>14628.111500000001</v>
      </c>
      <c r="C439" s="139">
        <v>41095.149494667945</v>
      </c>
      <c r="D439" s="139">
        <f t="shared" si="15"/>
        <v>-26467.037994667946</v>
      </c>
      <c r="E439" s="121">
        <f t="shared" si="16"/>
        <v>-0.39481560693443629</v>
      </c>
      <c r="F439" s="121">
        <f t="shared" si="17"/>
        <v>0.39481560693443629</v>
      </c>
      <c r="G439" s="121">
        <v>3.9928368208831347E-2</v>
      </c>
      <c r="H439" s="121">
        <f t="shared" si="14"/>
        <v>2.2508246159761943E-3</v>
      </c>
    </row>
    <row r="440" spans="1:8" hidden="1" outlineLevel="1" x14ac:dyDescent="0.2">
      <c r="A440" s="130">
        <v>117</v>
      </c>
      <c r="B440" s="139">
        <v>13254.6572</v>
      </c>
      <c r="C440" s="139">
        <v>26492.806022832792</v>
      </c>
      <c r="D440" s="139">
        <f t="shared" si="15"/>
        <v>-13238.148822832793</v>
      </c>
      <c r="E440" s="121">
        <f t="shared" si="16"/>
        <v>-0.19747686776389861</v>
      </c>
      <c r="F440" s="121">
        <f t="shared" si="17"/>
        <v>0.19747686776389861</v>
      </c>
      <c r="G440" s="121">
        <v>4.6573353171801044E-2</v>
      </c>
      <c r="H440" s="121">
        <f t="shared" si="14"/>
        <v>6.6599986559369505E-4</v>
      </c>
    </row>
    <row r="441" spans="1:8" hidden="1" outlineLevel="1" x14ac:dyDescent="0.2">
      <c r="A441" s="130">
        <v>118</v>
      </c>
      <c r="B441" s="139">
        <v>7440.2691999999997</v>
      </c>
      <c r="C441" s="139">
        <v>9094.4037610088908</v>
      </c>
      <c r="D441" s="139">
        <f t="shared" si="15"/>
        <v>-1654.1345610088911</v>
      </c>
      <c r="E441" s="121">
        <f t="shared" si="16"/>
        <v>-2.4675150305354224E-2</v>
      </c>
      <c r="F441" s="121">
        <f t="shared" si="17"/>
        <v>2.4675150305354224E-2</v>
      </c>
      <c r="G441" s="121">
        <v>4.0780262313718812E-2</v>
      </c>
      <c r="H441" s="121">
        <f t="shared" si="14"/>
        <v>8.9952276877087523E-6</v>
      </c>
    </row>
    <row r="442" spans="1:8" hidden="1" outlineLevel="1" x14ac:dyDescent="0.2">
      <c r="A442" s="130">
        <v>119</v>
      </c>
      <c r="B442" s="139">
        <v>1708.3059000000001</v>
      </c>
      <c r="C442" s="139">
        <v>-9510.4608257073505</v>
      </c>
      <c r="D442" s="139">
        <f t="shared" si="15"/>
        <v>11218.76672570735</v>
      </c>
      <c r="E442" s="121">
        <f t="shared" si="16"/>
        <v>0.16735322610555597</v>
      </c>
      <c r="F442" s="121">
        <f t="shared" si="17"/>
        <v>0.16735322610555597</v>
      </c>
      <c r="G442" s="121">
        <v>3.629881650156689E-2</v>
      </c>
      <c r="H442" s="121">
        <f t="shared" si="14"/>
        <v>3.6488381799747437E-4</v>
      </c>
    </row>
    <row r="443" spans="1:8" hidden="1" outlineLevel="1" x14ac:dyDescent="0.2">
      <c r="A443" s="130">
        <v>120</v>
      </c>
      <c r="B443" s="139">
        <v>2961.8824</v>
      </c>
      <c r="C443" s="139">
        <v>6692.9706534859561</v>
      </c>
      <c r="D443" s="139">
        <f t="shared" si="15"/>
        <v>-3731.0882534859561</v>
      </c>
      <c r="E443" s="121">
        <f t="shared" si="16"/>
        <v>-5.5657602245584602E-2</v>
      </c>
      <c r="F443" s="121">
        <f t="shared" si="17"/>
        <v>5.5657602245584602E-2</v>
      </c>
      <c r="G443" s="121">
        <v>6.1795931182125452E-2</v>
      </c>
      <c r="H443" s="121">
        <f t="shared" si="14"/>
        <v>7.2492485038819598E-5</v>
      </c>
    </row>
    <row r="444" spans="1:8" hidden="1" outlineLevel="1" x14ac:dyDescent="0.2">
      <c r="A444" s="130">
        <v>121</v>
      </c>
      <c r="B444" s="139">
        <v>1498.6233999999999</v>
      </c>
      <c r="C444" s="139">
        <v>8639.4146323472141</v>
      </c>
      <c r="D444" s="139">
        <f t="shared" si="15"/>
        <v>-7140.7912323472137</v>
      </c>
      <c r="E444" s="121">
        <f t="shared" si="16"/>
        <v>-0.10652101776402945</v>
      </c>
      <c r="F444" s="121">
        <f t="shared" si="17"/>
        <v>0.10652101776402945</v>
      </c>
      <c r="G444" s="121">
        <v>9.5929635842153693E-2</v>
      </c>
      <c r="H444" s="121">
        <f t="shared" si="14"/>
        <v>4.4391282211556478E-4</v>
      </c>
    </row>
    <row r="445" spans="1:8" hidden="1" outlineLevel="1" x14ac:dyDescent="0.2">
      <c r="A445" s="130">
        <v>122</v>
      </c>
      <c r="B445" s="139">
        <v>11310.248799999999</v>
      </c>
      <c r="C445" s="139">
        <v>16043.432249989872</v>
      </c>
      <c r="D445" s="139">
        <f t="shared" si="15"/>
        <v>-4733.1834499898723</v>
      </c>
      <c r="E445" s="121">
        <f t="shared" si="16"/>
        <v>-7.0606113797707773E-2</v>
      </c>
      <c r="F445" s="121">
        <f t="shared" si="17"/>
        <v>7.0606113797707773E-2</v>
      </c>
      <c r="G445" s="121">
        <v>6.9781689038080588E-2</v>
      </c>
      <c r="H445" s="121">
        <f t="shared" si="14"/>
        <v>1.3400934076623393E-4</v>
      </c>
    </row>
    <row r="446" spans="1:8" hidden="1" outlineLevel="1" x14ac:dyDescent="0.2">
      <c r="A446" s="130">
        <v>123</v>
      </c>
      <c r="B446" s="139">
        <v>6079.7704000000003</v>
      </c>
      <c r="C446" s="139">
        <v>-7506.9249164948178</v>
      </c>
      <c r="D446" s="139">
        <f t="shared" si="15"/>
        <v>13586.695316494817</v>
      </c>
      <c r="E446" s="121">
        <f t="shared" si="16"/>
        <v>0.2026762253749681</v>
      </c>
      <c r="F446" s="121">
        <f t="shared" si="17"/>
        <v>0.2026762253749681</v>
      </c>
      <c r="G446" s="121">
        <v>4.594224969503332E-2</v>
      </c>
      <c r="H446" s="121">
        <f t="shared" si="14"/>
        <v>6.9111018014565186E-4</v>
      </c>
    </row>
    <row r="447" spans="1:8" hidden="1" outlineLevel="1" x14ac:dyDescent="0.2">
      <c r="A447" s="130">
        <v>124</v>
      </c>
      <c r="B447" s="139">
        <v>11136.6034</v>
      </c>
      <c r="C447" s="139">
        <v>70882.469531808631</v>
      </c>
      <c r="D447" s="139">
        <f t="shared" si="15"/>
        <v>-59745.866131808631</v>
      </c>
      <c r="E447" s="121">
        <f t="shared" si="16"/>
        <v>-0.89124443783266449</v>
      </c>
      <c r="F447" s="121">
        <f t="shared" si="17"/>
        <v>0.89124443783266449</v>
      </c>
      <c r="G447" s="121">
        <v>0.20809719486905243</v>
      </c>
      <c r="H447" s="121">
        <f t="shared" si="14"/>
        <v>8.7860743394035615E-2</v>
      </c>
    </row>
    <row r="448" spans="1:8" hidden="1" outlineLevel="1" x14ac:dyDescent="0.2">
      <c r="A448" s="130">
        <v>125</v>
      </c>
      <c r="B448" s="139">
        <v>8730.4277999999995</v>
      </c>
      <c r="C448" s="139">
        <v>18082.589561710745</v>
      </c>
      <c r="D448" s="139">
        <f t="shared" si="15"/>
        <v>-9352.1617617107458</v>
      </c>
      <c r="E448" s="121">
        <f t="shared" si="16"/>
        <v>-0.13950860020085068</v>
      </c>
      <c r="F448" s="121">
        <f t="shared" si="17"/>
        <v>0.13950860020085068</v>
      </c>
      <c r="G448" s="121">
        <v>1.3400848108458603E-2</v>
      </c>
      <c r="H448" s="121">
        <f t="shared" si="14"/>
        <v>8.9316463062464631E-5</v>
      </c>
    </row>
    <row r="449" spans="1:8" hidden="1" outlineLevel="1" x14ac:dyDescent="0.2">
      <c r="A449" s="130">
        <v>126</v>
      </c>
      <c r="B449" s="129">
        <v>789.97940000000006</v>
      </c>
      <c r="C449" s="139">
        <v>13616.757209027564</v>
      </c>
      <c r="D449" s="139">
        <f t="shared" si="15"/>
        <v>-12826.777809027564</v>
      </c>
      <c r="E449" s="121">
        <f t="shared" si="16"/>
        <v>-0.19134034064199454</v>
      </c>
      <c r="F449" s="121">
        <f t="shared" si="17"/>
        <v>0.19134034064199454</v>
      </c>
      <c r="G449" s="121">
        <v>5.1952892219836247E-2</v>
      </c>
      <c r="H449" s="121">
        <f t="shared" si="14"/>
        <v>7.054101840736455E-4</v>
      </c>
    </row>
    <row r="450" spans="1:8" hidden="1" outlineLevel="1" x14ac:dyDescent="0.2">
      <c r="A450" s="130">
        <v>127</v>
      </c>
      <c r="B450" s="139">
        <v>1637.1987999999999</v>
      </c>
      <c r="C450" s="139">
        <v>3445.3329652045122</v>
      </c>
      <c r="D450" s="139">
        <f t="shared" si="15"/>
        <v>-1808.1341652045123</v>
      </c>
      <c r="E450" s="121">
        <f t="shared" si="16"/>
        <v>-2.6972401974030041E-2</v>
      </c>
      <c r="F450" s="121">
        <f t="shared" si="17"/>
        <v>2.6972401974030041E-2</v>
      </c>
      <c r="G450" s="121">
        <v>3.6765183149822911E-2</v>
      </c>
      <c r="H450" s="121">
        <f t="shared" si="14"/>
        <v>9.6092696770128144E-6</v>
      </c>
    </row>
    <row r="451" spans="1:8" hidden="1" outlineLevel="1" x14ac:dyDescent="0.2">
      <c r="A451" s="130">
        <v>128</v>
      </c>
      <c r="B451" s="139">
        <v>11492.5267</v>
      </c>
      <c r="C451" s="139">
        <v>22413.100489642035</v>
      </c>
      <c r="D451" s="139">
        <f t="shared" si="15"/>
        <v>-10920.573789642034</v>
      </c>
      <c r="E451" s="121">
        <f t="shared" si="16"/>
        <v>-0.16290500545238326</v>
      </c>
      <c r="F451" s="121">
        <f t="shared" si="17"/>
        <v>0.16290500545238326</v>
      </c>
      <c r="G451" s="121">
        <v>2.7026472322710542E-2</v>
      </c>
      <c r="H451" s="121">
        <f t="shared" si="14"/>
        <v>2.5254275652080148E-4</v>
      </c>
    </row>
    <row r="452" spans="1:8" hidden="1" outlineLevel="1" x14ac:dyDescent="0.2">
      <c r="A452" s="130">
        <v>129</v>
      </c>
      <c r="B452" s="139">
        <v>49272.508399999999</v>
      </c>
      <c r="C452" s="139">
        <v>31500.443690690197</v>
      </c>
      <c r="D452" s="139">
        <f t="shared" ref="D452:D459" si="18">B452 - C452</f>
        <v>17772.064709309801</v>
      </c>
      <c r="E452" s="121">
        <f t="shared" ref="E452:E459" si="19">D452 /67036.4532956852</f>
        <v>0.26511045611140199</v>
      </c>
      <c r="F452" s="121">
        <f t="shared" ref="F452:F459" si="20">ABS(E452)</f>
        <v>0.26511045611140199</v>
      </c>
      <c r="G452" s="121">
        <v>0.10929373309974402</v>
      </c>
      <c r="H452" s="121">
        <f t="shared" si="14"/>
        <v>3.2274439100108952E-3</v>
      </c>
    </row>
    <row r="453" spans="1:8" hidden="1" outlineLevel="1" x14ac:dyDescent="0.2">
      <c r="A453" s="130">
        <v>130</v>
      </c>
      <c r="B453" s="139">
        <v>4154.2816999999995</v>
      </c>
      <c r="C453" s="139">
        <v>5814.5409153722339</v>
      </c>
      <c r="D453" s="139">
        <f t="shared" si="18"/>
        <v>-1660.2592153722344</v>
      </c>
      <c r="E453" s="121">
        <f t="shared" si="19"/>
        <v>-2.4766513348329196E-2</v>
      </c>
      <c r="F453" s="121">
        <f t="shared" si="20"/>
        <v>2.4766513348329196E-2</v>
      </c>
      <c r="G453" s="121">
        <v>3.147637953428542E-2</v>
      </c>
      <c r="H453" s="121">
        <f t="shared" ref="H453:H459" si="21">(F453^2/3)*(G453/(1-G453)^2)</f>
        <v>6.860769458012556E-6</v>
      </c>
    </row>
    <row r="454" spans="1:8" hidden="1" outlineLevel="1" x14ac:dyDescent="0.2">
      <c r="A454" s="130">
        <v>131</v>
      </c>
      <c r="B454" s="139">
        <v>25456.8783</v>
      </c>
      <c r="C454" s="139">
        <v>11972.884200770526</v>
      </c>
      <c r="D454" s="139">
        <f t="shared" si="18"/>
        <v>13483.994099229474</v>
      </c>
      <c r="E454" s="121">
        <f t="shared" si="19"/>
        <v>0.20114420492614829</v>
      </c>
      <c r="F454" s="121">
        <f t="shared" si="20"/>
        <v>0.20114420492614829</v>
      </c>
      <c r="G454" s="121">
        <v>4.6848645908670751E-2</v>
      </c>
      <c r="H454" s="121">
        <f t="shared" si="21"/>
        <v>6.9545190216304135E-4</v>
      </c>
    </row>
    <row r="455" spans="1:8" hidden="1" outlineLevel="1" x14ac:dyDescent="0.2">
      <c r="A455" s="130">
        <v>132</v>
      </c>
      <c r="B455" s="139">
        <v>1360.3652</v>
      </c>
      <c r="C455" s="139">
        <v>-9995.0175555037004</v>
      </c>
      <c r="D455" s="139">
        <f t="shared" si="18"/>
        <v>11355.382755503701</v>
      </c>
      <c r="E455" s="121">
        <f t="shared" si="19"/>
        <v>0.16939116252790462</v>
      </c>
      <c r="F455" s="121">
        <f t="shared" si="20"/>
        <v>0.16939116252790462</v>
      </c>
      <c r="G455" s="121">
        <v>3.9522315347450106E-2</v>
      </c>
      <c r="H455" s="121">
        <f t="shared" si="21"/>
        <v>4.0975858681503171E-4</v>
      </c>
    </row>
    <row r="456" spans="1:8" hidden="1" outlineLevel="1" x14ac:dyDescent="0.2">
      <c r="A456" s="130">
        <v>133</v>
      </c>
      <c r="B456" s="139">
        <v>1797.1029000000001</v>
      </c>
      <c r="C456" s="139">
        <v>-16337.301117827172</v>
      </c>
      <c r="D456" s="139">
        <f t="shared" si="18"/>
        <v>18134.404017827172</v>
      </c>
      <c r="E456" s="121">
        <f t="shared" si="19"/>
        <v>0.27051556468597349</v>
      </c>
      <c r="F456" s="121">
        <f t="shared" si="20"/>
        <v>0.27051556468597349</v>
      </c>
      <c r="G456" s="121">
        <v>6.8384852697709678E-2</v>
      </c>
      <c r="H456" s="121">
        <f t="shared" si="21"/>
        <v>1.9219854477608249E-3</v>
      </c>
    </row>
    <row r="457" spans="1:8" hidden="1" outlineLevel="1" x14ac:dyDescent="0.2">
      <c r="A457" s="130">
        <v>134</v>
      </c>
      <c r="B457" s="139">
        <v>5616.1094999999996</v>
      </c>
      <c r="C457" s="139">
        <v>-1993.4001269040036</v>
      </c>
      <c r="D457" s="139">
        <f t="shared" si="18"/>
        <v>7609.5096269040032</v>
      </c>
      <c r="E457" s="121">
        <f t="shared" si="19"/>
        <v>0.1135130105010163</v>
      </c>
      <c r="F457" s="121">
        <f t="shared" si="20"/>
        <v>0.1135130105010163</v>
      </c>
      <c r="G457" s="121">
        <v>1.4635600239497636E-2</v>
      </c>
      <c r="H457" s="121">
        <f t="shared" si="21"/>
        <v>6.474210746496432E-5</v>
      </c>
    </row>
    <row r="458" spans="1:8" hidden="1" outlineLevel="1" x14ac:dyDescent="0.2">
      <c r="A458" s="130">
        <v>135</v>
      </c>
      <c r="B458" s="139">
        <v>2858.7084</v>
      </c>
      <c r="C458" s="139">
        <v>20261.893195134842</v>
      </c>
      <c r="D458" s="139">
        <f t="shared" si="18"/>
        <v>-17403.184795134843</v>
      </c>
      <c r="E458" s="121">
        <f t="shared" si="19"/>
        <v>-0.25960777964151333</v>
      </c>
      <c r="F458" s="121">
        <f t="shared" si="20"/>
        <v>0.25960777964151333</v>
      </c>
      <c r="G458" s="121">
        <v>3.9933729332947102E-2</v>
      </c>
      <c r="H458" s="121">
        <f t="shared" si="21"/>
        <v>9.7331092115101811E-4</v>
      </c>
    </row>
    <row r="459" spans="1:8" hidden="1" outlineLevel="1" x14ac:dyDescent="0.2">
      <c r="A459" s="130">
        <v>136</v>
      </c>
      <c r="B459" s="139">
        <v>2202.7654000000002</v>
      </c>
      <c r="C459" s="139">
        <v>3780.8171586977387</v>
      </c>
      <c r="D459" s="139">
        <f t="shared" si="18"/>
        <v>-1578.0517586977385</v>
      </c>
      <c r="E459" s="121">
        <f t="shared" si="19"/>
        <v>-2.3540203592473018E-2</v>
      </c>
      <c r="F459" s="121">
        <f t="shared" si="20"/>
        <v>2.3540203592473018E-2</v>
      </c>
      <c r="G459" s="121">
        <v>3.9891659313701831E-2</v>
      </c>
      <c r="H459" s="121">
        <f t="shared" si="21"/>
        <v>7.9935701544010794E-6</v>
      </c>
    </row>
    <row r="460" spans="1:8" collapsed="1" x14ac:dyDescent="0.2">
      <c r="A460" s="144"/>
    </row>
    <row r="463" spans="1:8" x14ac:dyDescent="0.2">
      <c r="A463" s="123" t="s">
        <v>669</v>
      </c>
    </row>
  </sheetData>
  <sortState ref="A324:F459">
    <sortCondition ref="A324"/>
    <sortCondition descending="1" ref="F324"/>
  </sortState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36"/>
  <sheetViews>
    <sheetView showGridLines="0" showRowColHeaders="0" zoomScale="115" zoomScaleNormal="115" workbookViewId="0">
      <selection activeCell="D10" sqref="D10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828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829</v>
      </c>
      <c r="U1" s="123" t="s">
        <v>678</v>
      </c>
      <c r="Z1" s="146" t="s">
        <v>830</v>
      </c>
      <c r="BZ1" s="124" t="s">
        <v>830</v>
      </c>
    </row>
    <row r="2" spans="1:78" x14ac:dyDescent="0.2">
      <c r="A2" s="122" t="s">
        <v>622</v>
      </c>
      <c r="C2" s="121" t="s">
        <v>752</v>
      </c>
      <c r="Q2" s="123" t="s">
        <v>838</v>
      </c>
      <c r="R2" s="123" t="s">
        <v>674</v>
      </c>
      <c r="S2" s="123" t="s">
        <v>673</v>
      </c>
    </row>
    <row r="3" spans="1:78" hidden="1" outlineLevel="1" x14ac:dyDescent="0.2">
      <c r="A3" s="122" t="s">
        <v>624</v>
      </c>
    </row>
    <row r="4" spans="1:78" hidden="1" outlineLevel="1" x14ac:dyDescent="0.2">
      <c r="A4" s="121" t="s">
        <v>831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832</v>
      </c>
    </row>
    <row r="7" spans="1:78" collapsed="1" x14ac:dyDescent="0.2">
      <c r="A7" s="144"/>
      <c r="J7" s="123" t="s">
        <v>675</v>
      </c>
      <c r="K7" s="123" t="s">
        <v>847</v>
      </c>
    </row>
    <row r="8" spans="1:78" hidden="1" x14ac:dyDescent="0.2">
      <c r="A8" s="125" t="s">
        <v>833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",128)"</f>
        <v>t(2.50%,128)</v>
      </c>
      <c r="I9" s="131" t="s">
        <v>635</v>
      </c>
    </row>
    <row r="10" spans="1:78" outlineLevel="1" x14ac:dyDescent="0.2">
      <c r="B10" s="132">
        <f xml:space="preserve"> 1 - C26 / C27</f>
        <v>0.978061753952151</v>
      </c>
      <c r="C10" s="132">
        <f>1-D10^2/E10^2</f>
        <v>0.97686200612140917</v>
      </c>
      <c r="D10" s="156">
        <f xml:space="preserve"> SQRT(D26)</f>
        <v>10304.535714315063</v>
      </c>
      <c r="E10" s="156">
        <f xml:space="preserve"> SQRT(C27 / B27)</f>
        <v>67743.179756151963</v>
      </c>
      <c r="F10" s="133">
        <v>136</v>
      </c>
      <c r="G10" s="133">
        <v>0</v>
      </c>
      <c r="H10" s="134">
        <f>TINV(1 - $I$10, F10 - 7 - 1)</f>
        <v>1.9786708498378349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834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57">
        <v>-4037.7490123780394</v>
      </c>
      <c r="C14" s="157">
        <v>5583.5127495105162</v>
      </c>
      <c r="D14" s="138">
        <f>B14 / C14</f>
        <v>-0.72315568953111331</v>
      </c>
      <c r="E14" s="138">
        <f>TDIST(ABS(D14),$F$10 - 8,2)</f>
        <v>0.47090361453415497</v>
      </c>
      <c r="F14" s="157">
        <f>B14 - $H$10 * C14</f>
        <v>-15085.682929532399</v>
      </c>
      <c r="G14" s="157">
        <f>B14 + $H$10 * C14</f>
        <v>7010.1849047763208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57">
        <v>-14147.81728786454</v>
      </c>
      <c r="C15" s="157">
        <v>14898.318222406862</v>
      </c>
      <c r="D15" s="138">
        <f t="shared" ref="D15:D21" si="0">B15 / C15</f>
        <v>-0.94962512390065745</v>
      </c>
      <c r="E15" s="138">
        <f t="shared" ref="E15:E21" si="1">TDIST(ABS(D15),$F$10 - 8,2)</f>
        <v>0.34409231732527534</v>
      </c>
      <c r="F15" s="157">
        <f t="shared" ref="F15:F21" si="2">B15 - $H$10 * C15</f>
        <v>-43626.68526614883</v>
      </c>
      <c r="G15" s="157">
        <f t="shared" ref="G15:G21" si="3">B15 + $H$10 * C15</f>
        <v>15331.050690419748</v>
      </c>
      <c r="H15" s="132">
        <v>18.076905749797859</v>
      </c>
      <c r="I15" s="132">
        <f>B15*0.253096619773069/$E$10</f>
        <v>-5.2857937073736545E-2</v>
      </c>
    </row>
    <row r="16" spans="1:78" outlineLevel="1" x14ac:dyDescent="0.2">
      <c r="A16" s="137" t="s">
        <v>646</v>
      </c>
      <c r="B16" s="157">
        <v>9334.8741997258003</v>
      </c>
      <c r="C16" s="157">
        <v>10885.949380832966</v>
      </c>
      <c r="D16" s="138">
        <f t="shared" si="0"/>
        <v>0.8575158558207</v>
      </c>
      <c r="E16" s="138">
        <f t="shared" si="1"/>
        <v>0.39276259179442841</v>
      </c>
      <c r="F16" s="157">
        <f t="shared" si="2"/>
        <v>-12204.836512938618</v>
      </c>
      <c r="G16" s="157">
        <f t="shared" si="3"/>
        <v>30874.584912390219</v>
      </c>
      <c r="H16" s="132">
        <v>2.4931804926912648</v>
      </c>
      <c r="I16" s="132">
        <f>B16*0.12863883376025/$E$10</f>
        <v>1.7726173094824698E-2</v>
      </c>
    </row>
    <row r="17" spans="1:9" outlineLevel="1" x14ac:dyDescent="0.2">
      <c r="A17" s="137" t="s">
        <v>647</v>
      </c>
      <c r="B17" s="157">
        <v>7903.5071561087925</v>
      </c>
      <c r="C17" s="157">
        <v>13251.087621115546</v>
      </c>
      <c r="D17" s="138">
        <f t="shared" si="0"/>
        <v>0.59644214739887391</v>
      </c>
      <c r="E17" s="138">
        <f t="shared" si="1"/>
        <v>0.55193327635862133</v>
      </c>
      <c r="F17" s="157">
        <f t="shared" si="2"/>
        <v>-18316.033648439519</v>
      </c>
      <c r="G17" s="157">
        <f t="shared" si="3"/>
        <v>34123.047960657103</v>
      </c>
      <c r="H17" s="132">
        <v>12.964849499192272</v>
      </c>
      <c r="I17" s="132">
        <f>B17*0.240987079578956/$E$10</f>
        <v>2.8115643742115181E-2</v>
      </c>
    </row>
    <row r="18" spans="1:9" outlineLevel="1" x14ac:dyDescent="0.2">
      <c r="A18" s="137" t="s">
        <v>648</v>
      </c>
      <c r="B18" s="157">
        <v>-5629.4962660062047</v>
      </c>
      <c r="C18" s="157">
        <v>13111.592638318532</v>
      </c>
      <c r="D18" s="138">
        <f t="shared" si="0"/>
        <v>-0.42935259058873165</v>
      </c>
      <c r="E18" s="138">
        <f t="shared" si="1"/>
        <v>0.66838847854644623</v>
      </c>
      <c r="F18" s="157">
        <f t="shared" si="2"/>
        <v>-31573.022414395436</v>
      </c>
      <c r="G18" s="157">
        <f t="shared" si="3"/>
        <v>20314.029882383027</v>
      </c>
      <c r="H18" s="132">
        <v>2.0757310265657867</v>
      </c>
      <c r="I18" s="169">
        <f>B18*0.097452197173445/$E$10</f>
        <v>-8.0983322908191116E-3</v>
      </c>
    </row>
    <row r="19" spans="1:9" outlineLevel="1" x14ac:dyDescent="0.2">
      <c r="A19" s="137" t="s">
        <v>513</v>
      </c>
      <c r="B19" s="138">
        <v>6.6827264016561925</v>
      </c>
      <c r="C19" s="138">
        <v>9.1522511568215684E-2</v>
      </c>
      <c r="D19" s="138">
        <f t="shared" si="0"/>
        <v>73.017296915800515</v>
      </c>
      <c r="E19" s="138">
        <f t="shared" si="1"/>
        <v>3.436229526985828E-106</v>
      </c>
      <c r="F19" s="138">
        <f t="shared" si="2"/>
        <v>6.5016334759122181</v>
      </c>
      <c r="G19" s="138">
        <f t="shared" si="3"/>
        <v>6.8638193274001669</v>
      </c>
      <c r="H19" s="132">
        <v>1.0803484562566765</v>
      </c>
      <c r="I19" s="132">
        <f>B19*10071.9959585066/$E$10</f>
        <v>0.99358184176723785</v>
      </c>
    </row>
    <row r="20" spans="1:9" outlineLevel="1" x14ac:dyDescent="0.2">
      <c r="A20" s="137" t="s">
        <v>649</v>
      </c>
      <c r="B20" s="157">
        <v>7775.4669882552917</v>
      </c>
      <c r="C20" s="157">
        <v>4445.7823153147874</v>
      </c>
      <c r="D20" s="138">
        <f t="shared" si="0"/>
        <v>1.748953600690353</v>
      </c>
      <c r="E20" s="138">
        <f t="shared" si="1"/>
        <v>8.2696140948227928E-2</v>
      </c>
      <c r="F20" s="157">
        <f t="shared" si="2"/>
        <v>-1021.2728837826362</v>
      </c>
      <c r="G20" s="157">
        <f t="shared" si="3"/>
        <v>16572.20686029322</v>
      </c>
      <c r="H20" s="132">
        <v>1.1061145519275237</v>
      </c>
      <c r="I20" s="132">
        <f>B20*0.209803825894689/$E$10</f>
        <v>2.4080988346368105E-2</v>
      </c>
    </row>
    <row r="21" spans="1:9" outlineLevel="1" x14ac:dyDescent="0.2">
      <c r="A21" s="137" t="s">
        <v>650</v>
      </c>
      <c r="B21" s="157">
        <v>-5975.494779974425</v>
      </c>
      <c r="C21" s="157">
        <v>11837.875469363982</v>
      </c>
      <c r="D21" s="138">
        <f t="shared" si="0"/>
        <v>-0.50477763475708137</v>
      </c>
      <c r="E21" s="138">
        <f t="shared" si="1"/>
        <v>0.61458295634800697</v>
      </c>
      <c r="F21" s="157">
        <f t="shared" si="2"/>
        <v>-29398.753895215315</v>
      </c>
      <c r="G21" s="157">
        <f t="shared" si="3"/>
        <v>17447.764335266464</v>
      </c>
      <c r="H21" s="132">
        <v>5.3984955042914153</v>
      </c>
      <c r="I21" s="132">
        <f>B21*0.174070088268844/$E$10</f>
        <v>-1.5354385600798508E-2</v>
      </c>
    </row>
    <row r="22" spans="1:9" x14ac:dyDescent="0.2">
      <c r="A22" s="144"/>
    </row>
    <row r="23" spans="1:9" hidden="1" x14ac:dyDescent="0.2">
      <c r="A23" s="125" t="s">
        <v>835</v>
      </c>
    </row>
    <row r="24" spans="1:9" ht="12" hidden="1" outlineLevel="1" thickBot="1" x14ac:dyDescent="0.25">
      <c r="A24" s="136" t="s">
        <v>652</v>
      </c>
      <c r="B24" s="128" t="s">
        <v>653</v>
      </c>
      <c r="C24" s="128" t="s">
        <v>654</v>
      </c>
      <c r="D24" s="128" t="s">
        <v>655</v>
      </c>
      <c r="E24" s="128" t="s">
        <v>656</v>
      </c>
      <c r="F24" s="128" t="s">
        <v>534</v>
      </c>
    </row>
    <row r="25" spans="1:9" hidden="1" outlineLevel="1" x14ac:dyDescent="0.2">
      <c r="A25" s="121" t="s">
        <v>523</v>
      </c>
      <c r="B25" s="130">
        <v>7</v>
      </c>
      <c r="C25" s="139">
        <f>C27 - C26</f>
        <v>605942202064.2207</v>
      </c>
      <c r="D25" s="139">
        <f>C25/B25</f>
        <v>86563171723.460098</v>
      </c>
      <c r="E25" s="129">
        <f>D25/D26</f>
        <v>815.22277339519246</v>
      </c>
      <c r="F25" s="129">
        <f>FDIST(E25,7,128)</f>
        <v>6.8599416584060996E-103</v>
      </c>
    </row>
    <row r="26" spans="1:9" hidden="1" outlineLevel="1" x14ac:dyDescent="0.2">
      <c r="A26" s="121" t="s">
        <v>524</v>
      </c>
      <c r="B26" s="130">
        <v>128</v>
      </c>
      <c r="C26" s="139">
        <v>13591482404.812115</v>
      </c>
      <c r="D26" s="139">
        <f>C26/B26</f>
        <v>106183456.28759465</v>
      </c>
    </row>
    <row r="27" spans="1:9" hidden="1" outlineLevel="1" x14ac:dyDescent="0.2">
      <c r="A27" s="121" t="s">
        <v>525</v>
      </c>
      <c r="B27" s="130">
        <f>B25 + B26</f>
        <v>135</v>
      </c>
      <c r="C27" s="139">
        <v>619533684469.03284</v>
      </c>
    </row>
    <row r="28" spans="1:9" collapsed="1" x14ac:dyDescent="0.2">
      <c r="A28" s="144"/>
    </row>
    <row r="29" spans="1:9" hidden="1" x14ac:dyDescent="0.2">
      <c r="A29" s="125" t="s">
        <v>836</v>
      </c>
    </row>
    <row r="30" spans="1:9" ht="12" outlineLevel="1" thickBot="1" x14ac:dyDescent="0.25">
      <c r="A30" s="126"/>
      <c r="B30" s="128" t="s">
        <v>660</v>
      </c>
      <c r="C30" s="128" t="s">
        <v>661</v>
      </c>
      <c r="D30" s="128" t="s">
        <v>662</v>
      </c>
      <c r="E30" s="128" t="s">
        <v>663</v>
      </c>
      <c r="F30" s="128" t="s">
        <v>664</v>
      </c>
      <c r="G30" s="131" t="s">
        <v>658</v>
      </c>
      <c r="H30" s="131" t="s">
        <v>666</v>
      </c>
      <c r="I30" s="140"/>
    </row>
    <row r="31" spans="1:9" outlineLevel="1" x14ac:dyDescent="0.2">
      <c r="A31" s="121" t="s">
        <v>659</v>
      </c>
      <c r="B31" s="158">
        <v>-1.9059263970976806E-12</v>
      </c>
      <c r="C31" s="157">
        <v>9996.8680407224783</v>
      </c>
      <c r="D31" s="157">
        <v>3508.9051512036021</v>
      </c>
      <c r="E31" s="157">
        <v>-84937.724295642518</v>
      </c>
      <c r="F31" s="157">
        <v>59652.078342891851</v>
      </c>
      <c r="G31" s="135">
        <v>1.2187998204846424</v>
      </c>
      <c r="H31" s="134" t="s">
        <v>837</v>
      </c>
      <c r="I31" s="134"/>
    </row>
    <row r="32" spans="1:9" outlineLevel="1" x14ac:dyDescent="0.2"/>
    <row r="33" spans="1:1" x14ac:dyDescent="0.2">
      <c r="A33" s="144"/>
    </row>
    <row r="36" spans="1:1" x14ac:dyDescent="0.2">
      <c r="A36" s="123" t="s">
        <v>669</v>
      </c>
    </row>
  </sheetData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33"/>
  <sheetViews>
    <sheetView showGridLines="0" zoomScale="115" zoomScaleNormal="115" workbookViewId="0">
      <selection activeCell="H36" sqref="H36"/>
    </sheetView>
  </sheetViews>
  <sheetFormatPr defaultRowHeight="11.25" outlineLevelRow="1" x14ac:dyDescent="0.2"/>
  <cols>
    <col min="1" max="1" width="15.7109375" style="121" customWidth="1"/>
    <col min="2" max="2" width="10.7109375" style="121" customWidth="1"/>
    <col min="3" max="4" width="12.5703125" style="121" bestFit="1" customWidth="1"/>
    <col min="5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851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829</v>
      </c>
      <c r="U1" s="123" t="s">
        <v>678</v>
      </c>
      <c r="Z1" s="146" t="s">
        <v>852</v>
      </c>
      <c r="BZ1" s="124" t="s">
        <v>852</v>
      </c>
    </row>
    <row r="2" spans="1:78" x14ac:dyDescent="0.2">
      <c r="A2" s="122" t="s">
        <v>622</v>
      </c>
      <c r="C2" s="121" t="s">
        <v>752</v>
      </c>
      <c r="Q2" s="123" t="s">
        <v>863</v>
      </c>
      <c r="R2" s="123" t="s">
        <v>674</v>
      </c>
      <c r="S2" s="123" t="s">
        <v>673</v>
      </c>
    </row>
    <row r="3" spans="1:78" hidden="1" outlineLevel="1" x14ac:dyDescent="0.2">
      <c r="A3" s="122" t="s">
        <v>624</v>
      </c>
    </row>
    <row r="4" spans="1:78" hidden="1" outlineLevel="1" x14ac:dyDescent="0.2">
      <c r="A4" s="121" t="s">
        <v>853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854</v>
      </c>
    </row>
    <row r="7" spans="1:78" collapsed="1" x14ac:dyDescent="0.2">
      <c r="A7" s="144"/>
      <c r="J7" s="123" t="s">
        <v>675</v>
      </c>
      <c r="K7" s="123" t="s">
        <v>869</v>
      </c>
    </row>
    <row r="8" spans="1:78" hidden="1" x14ac:dyDescent="0.2">
      <c r="A8" s="125" t="s">
        <v>855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",131)"</f>
        <v>t(2.50%,131)</v>
      </c>
      <c r="I9" s="131" t="s">
        <v>635</v>
      </c>
    </row>
    <row r="10" spans="1:78" outlineLevel="1" x14ac:dyDescent="0.2">
      <c r="B10" s="132">
        <f xml:space="preserve"> 1 - C23 / C24</f>
        <v>0.98690241700413484</v>
      </c>
      <c r="C10" s="132">
        <f>1-D10^2/E10^2</f>
        <v>0.98650249080578778</v>
      </c>
      <c r="D10" s="156">
        <f xml:space="preserve"> SQRT(D23)</f>
        <v>7870.3200566690266</v>
      </c>
      <c r="E10" s="156">
        <f xml:space="preserve"> SQRT(C24 / B24)</f>
        <v>67743.179756151963</v>
      </c>
      <c r="F10" s="133">
        <v>136</v>
      </c>
      <c r="G10" s="133">
        <v>0</v>
      </c>
      <c r="H10" s="134">
        <f>TINV(1 - $I$10, F10 - 4 - 1)</f>
        <v>1.9782385392303834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856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57">
        <v>-2061.3635552957217</v>
      </c>
      <c r="C14" s="157">
        <v>1087.1000963973793</v>
      </c>
      <c r="D14" s="138">
        <f>B14 / C14</f>
        <v>-1.8962040037775965</v>
      </c>
      <c r="E14" s="138">
        <f>TDIST(ABS(D14),$F$10 - 5,2)</f>
        <v>6.0135354685475068E-2</v>
      </c>
      <c r="F14" s="157">
        <f>B14 - $H$10 * C14</f>
        <v>-4211.9068619900827</v>
      </c>
      <c r="G14" s="138">
        <f>B14 + $H$10 * C14</f>
        <v>89.179751398638928</v>
      </c>
      <c r="H14" s="132">
        <v>0</v>
      </c>
      <c r="I14" s="132">
        <v>0</v>
      </c>
      <c r="K14" s="121" t="s">
        <v>723</v>
      </c>
    </row>
    <row r="15" spans="1:78" outlineLevel="1" x14ac:dyDescent="0.2">
      <c r="A15" s="137" t="s">
        <v>649</v>
      </c>
      <c r="B15" s="157">
        <v>3973.7811896227954</v>
      </c>
      <c r="C15" s="157">
        <v>3276.8611226003309</v>
      </c>
      <c r="D15" s="138">
        <f t="shared" ref="D15:D18" si="0">B15 / C15</f>
        <v>1.2126791587888315</v>
      </c>
      <c r="E15" s="138">
        <f t="shared" ref="E15:E18" si="1">TDIST(ABS(D15),$F$10 - 5,2)</f>
        <v>0.22743487589107833</v>
      </c>
      <c r="F15" s="157">
        <f t="shared" ref="F15:F18" si="2">B15 - $H$10 * C15</f>
        <v>-2508.6317708109177</v>
      </c>
      <c r="G15" s="157">
        <f t="shared" ref="G15:G18" si="3">B15 + $H$10 * C15</f>
        <v>10456.194150056508</v>
      </c>
      <c r="H15" s="132">
        <v>1.0301295835355271</v>
      </c>
      <c r="I15" s="132">
        <f>B15*0.209803825894689/$E$10</f>
        <v>1.2306987948487891E-2</v>
      </c>
      <c r="K15" s="121" t="s">
        <v>543</v>
      </c>
      <c r="L15" s="121" t="s">
        <v>544</v>
      </c>
      <c r="M15" s="121" t="s">
        <v>545</v>
      </c>
      <c r="N15" s="121" t="s">
        <v>508</v>
      </c>
      <c r="O15" s="121" t="s">
        <v>509</v>
      </c>
      <c r="P15" s="121" t="s">
        <v>511</v>
      </c>
    </row>
    <row r="16" spans="1:78" outlineLevel="1" x14ac:dyDescent="0.2">
      <c r="A16" s="137" t="s">
        <v>857</v>
      </c>
      <c r="B16" s="138">
        <v>-10.89818077276716</v>
      </c>
      <c r="C16" s="138">
        <v>1.8242743750866917</v>
      </c>
      <c r="D16" s="138">
        <f t="shared" si="0"/>
        <v>-5.9739811738841455</v>
      </c>
      <c r="E16" s="138">
        <f t="shared" si="1"/>
        <v>2.052858490976672E-8</v>
      </c>
      <c r="F16" s="138">
        <f t="shared" si="2"/>
        <v>-14.507030647694078</v>
      </c>
      <c r="G16" s="138">
        <f t="shared" si="3"/>
        <v>-7.2893308978402427</v>
      </c>
      <c r="H16" s="132">
        <v>124.95385381414509</v>
      </c>
      <c r="I16" s="132">
        <f>B16*4150.59328751347/$E$10</f>
        <v>-0.66772649474647539</v>
      </c>
      <c r="K16" s="121">
        <v>130.10118946520222</v>
      </c>
      <c r="L16" s="121">
        <v>0.95186293134429523</v>
      </c>
      <c r="M16" s="121">
        <v>0.67130058594359487</v>
      </c>
      <c r="N16" s="121">
        <v>0.57708077788152901</v>
      </c>
      <c r="O16" s="121">
        <v>0.98189943482007602</v>
      </c>
      <c r="P16" s="121">
        <v>1.1489536082332299</v>
      </c>
    </row>
    <row r="17" spans="1:17" outlineLevel="1" x14ac:dyDescent="0.2">
      <c r="A17" s="137" t="s">
        <v>858</v>
      </c>
      <c r="B17" s="138">
        <v>-10.06744192232377</v>
      </c>
      <c r="C17" s="138">
        <v>1.2853065019182581</v>
      </c>
      <c r="D17" s="138">
        <f t="shared" si="0"/>
        <v>-7.8327168712665793</v>
      </c>
      <c r="E17" s="138">
        <f t="shared" si="1"/>
        <v>1.4351946836925817E-12</v>
      </c>
      <c r="F17" s="138">
        <f t="shared" si="2"/>
        <v>-12.610084779141859</v>
      </c>
      <c r="G17" s="138">
        <f t="shared" si="3"/>
        <v>-7.5247990655056807</v>
      </c>
      <c r="H17" s="132">
        <v>165.67509169662276</v>
      </c>
      <c r="I17" s="132">
        <f>B17*6783.39981049621/$E$10</f>
        <v>-1.0080938608712253</v>
      </c>
    </row>
    <row r="18" spans="1:17" outlineLevel="1" x14ac:dyDescent="0.2">
      <c r="A18" s="137" t="s">
        <v>859</v>
      </c>
      <c r="B18" s="138">
        <v>17.8881520207226</v>
      </c>
      <c r="C18" s="138">
        <v>1.1821692201897767</v>
      </c>
      <c r="D18" s="138">
        <f t="shared" si="0"/>
        <v>15.131634046309351</v>
      </c>
      <c r="E18" s="138">
        <f t="shared" si="1"/>
        <v>1.5310418189134733E-30</v>
      </c>
      <c r="F18" s="138">
        <f t="shared" si="2"/>
        <v>15.549539309451255</v>
      </c>
      <c r="G18" s="138">
        <f t="shared" si="3"/>
        <v>20.226764731993946</v>
      </c>
      <c r="H18" s="132">
        <v>308.98639795745902</v>
      </c>
      <c r="I18" s="132">
        <f>B18*10071.9959585066/$E$10</f>
        <v>2.6595945969233603</v>
      </c>
    </row>
    <row r="19" spans="1:17" x14ac:dyDescent="0.2">
      <c r="A19" s="144"/>
    </row>
    <row r="20" spans="1:17" hidden="1" x14ac:dyDescent="0.2">
      <c r="A20" s="125" t="s">
        <v>860</v>
      </c>
    </row>
    <row r="21" spans="1:17" ht="12" outlineLevel="1" thickBot="1" x14ac:dyDescent="0.25">
      <c r="A21" s="136" t="s">
        <v>652</v>
      </c>
      <c r="B21" s="128" t="s">
        <v>653</v>
      </c>
      <c r="C21" s="128" t="s">
        <v>654</v>
      </c>
      <c r="D21" s="128" t="s">
        <v>655</v>
      </c>
      <c r="E21" s="128" t="s">
        <v>656</v>
      </c>
      <c r="F21" s="128" t="s">
        <v>534</v>
      </c>
    </row>
    <row r="22" spans="1:17" outlineLevel="1" x14ac:dyDescent="0.2">
      <c r="A22" s="121" t="s">
        <v>523</v>
      </c>
      <c r="B22" s="130">
        <v>4</v>
      </c>
      <c r="C22" s="139">
        <f>C24 - C23</f>
        <v>611419290617.96558</v>
      </c>
      <c r="D22" s="139">
        <f>C22/B22</f>
        <v>152854822654.49139</v>
      </c>
      <c r="E22" s="129">
        <f>D22/D23</f>
        <v>2467.7113454512219</v>
      </c>
      <c r="F22" s="129">
        <f>FDIST(E22,4,131)</f>
        <v>3.1131743590959203E-122</v>
      </c>
    </row>
    <row r="23" spans="1:17" outlineLevel="1" x14ac:dyDescent="0.2">
      <c r="A23" s="121" t="s">
        <v>524</v>
      </c>
      <c r="B23" s="130">
        <v>131</v>
      </c>
      <c r="C23" s="139">
        <v>8114393851.0672855</v>
      </c>
      <c r="D23" s="139">
        <f>C23/B23</f>
        <v>61941937.794406757</v>
      </c>
      <c r="K23" s="121" t="s">
        <v>724</v>
      </c>
    </row>
    <row r="24" spans="1:17" outlineLevel="1" x14ac:dyDescent="0.2">
      <c r="A24" s="121" t="s">
        <v>525</v>
      </c>
      <c r="B24" s="130">
        <f>B22 + B23</f>
        <v>135</v>
      </c>
      <c r="C24" s="139">
        <v>619533684469.03284</v>
      </c>
    </row>
    <row r="25" spans="1:17" x14ac:dyDescent="0.2">
      <c r="A25" s="144"/>
      <c r="K25" s="121" t="s">
        <v>546</v>
      </c>
      <c r="L25" s="121" t="s">
        <v>547</v>
      </c>
      <c r="M25" s="121" t="s">
        <v>548</v>
      </c>
      <c r="N25" s="121" t="s">
        <v>549</v>
      </c>
      <c r="O25" s="121" t="s">
        <v>550</v>
      </c>
      <c r="P25" s="121" t="s">
        <v>551</v>
      </c>
      <c r="Q25" s="121" t="s">
        <v>552</v>
      </c>
    </row>
    <row r="26" spans="1:17" hidden="1" x14ac:dyDescent="0.2">
      <c r="A26" s="125" t="s">
        <v>861</v>
      </c>
      <c r="K26" s="121">
        <f>B14+B15*M16+B16*L16</f>
        <v>595.86451141301018</v>
      </c>
      <c r="L26" s="121">
        <f>H10</f>
        <v>1.9782385392303834</v>
      </c>
      <c r="M26" s="121">
        <f>D10*1.1</f>
        <v>8657.3520623359291</v>
      </c>
      <c r="N26" s="121">
        <f>M26*L26</f>
        <v>17126.307497398575</v>
      </c>
      <c r="O26" s="121">
        <f>K26-N26</f>
        <v>-16530.442985985566</v>
      </c>
      <c r="P26" s="121">
        <f>K26+N26</f>
        <v>17722.172008811584</v>
      </c>
      <c r="Q26" s="121">
        <f>P26-O26</f>
        <v>34252.61499479715</v>
      </c>
    </row>
    <row r="27" spans="1:17" ht="12" outlineLevel="1" thickBot="1" x14ac:dyDescent="0.25">
      <c r="A27" s="126"/>
      <c r="B27" s="128" t="s">
        <v>660</v>
      </c>
      <c r="C27" s="128" t="s">
        <v>661</v>
      </c>
      <c r="D27" s="128" t="s">
        <v>662</v>
      </c>
      <c r="E27" s="128" t="s">
        <v>663</v>
      </c>
      <c r="F27" s="128" t="s">
        <v>664</v>
      </c>
      <c r="G27" s="131" t="s">
        <v>658</v>
      </c>
      <c r="H27" s="131" t="s">
        <v>666</v>
      </c>
      <c r="I27" s="140"/>
      <c r="K27" s="121">
        <f>B15+B16*M16+B17*L16</f>
        <v>3956.882409704996</v>
      </c>
      <c r="L27" s="121">
        <f>H11</f>
        <v>0</v>
      </c>
      <c r="M27" s="121">
        <f>D11*1.1</f>
        <v>0</v>
      </c>
      <c r="N27" s="121">
        <f>M27*L27</f>
        <v>0</v>
      </c>
      <c r="O27" s="121">
        <f>K27-N27</f>
        <v>3956.882409704996</v>
      </c>
      <c r="P27" s="121">
        <f>K27+N27</f>
        <v>3956.882409704996</v>
      </c>
      <c r="Q27" s="121">
        <f>P27-O27</f>
        <v>0</v>
      </c>
    </row>
    <row r="28" spans="1:17" outlineLevel="1" x14ac:dyDescent="0.2">
      <c r="A28" s="121" t="s">
        <v>659</v>
      </c>
      <c r="B28" s="158">
        <v>-1.8233362532234476E-11</v>
      </c>
      <c r="C28" s="157">
        <v>7724.2903020026633</v>
      </c>
      <c r="D28" s="157">
        <v>2903.6887924584803</v>
      </c>
      <c r="E28" s="157">
        <v>-26383.030903639592</v>
      </c>
      <c r="F28" s="157">
        <v>74148.236523957894</v>
      </c>
      <c r="G28" s="135">
        <v>0.94912691896956003</v>
      </c>
      <c r="H28" s="134" t="s">
        <v>862</v>
      </c>
      <c r="I28" s="134"/>
    </row>
    <row r="29" spans="1:17" outlineLevel="1" x14ac:dyDescent="0.2"/>
    <row r="30" spans="1:17" x14ac:dyDescent="0.2">
      <c r="A30" s="144"/>
    </row>
    <row r="33" spans="1:1" x14ac:dyDescent="0.2">
      <c r="A33" s="123" t="s">
        <v>669</v>
      </c>
    </row>
  </sheetData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211"/>
  <sheetViews>
    <sheetView showGridLines="0" topLeftCell="B1" zoomScale="115" zoomScaleNormal="115" workbookViewId="0">
      <selection activeCell="N26" sqref="N26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901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U1" s="123" t="s">
        <v>678</v>
      </c>
      <c r="Z1" s="146" t="s">
        <v>902</v>
      </c>
      <c r="BZ1" s="124" t="s">
        <v>902</v>
      </c>
    </row>
    <row r="2" spans="1:78" x14ac:dyDescent="0.2">
      <c r="A2" s="122" t="s">
        <v>622</v>
      </c>
      <c r="C2" s="121" t="s">
        <v>752</v>
      </c>
      <c r="Q2" s="123" t="s">
        <v>911</v>
      </c>
      <c r="R2" s="123" t="s">
        <v>674</v>
      </c>
      <c r="S2" s="123" t="s">
        <v>673</v>
      </c>
    </row>
    <row r="3" spans="1:78" ht="11.25" hidden="1" customHeight="1" outlineLevel="1" x14ac:dyDescent="0.2">
      <c r="A3" s="122" t="s">
        <v>624</v>
      </c>
      <c r="AA3" s="142" t="s">
        <v>910</v>
      </c>
    </row>
    <row r="4" spans="1:78" hidden="1" outlineLevel="1" x14ac:dyDescent="0.2">
      <c r="A4" s="121" t="s">
        <v>872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903</v>
      </c>
    </row>
    <row r="7" spans="1:78" collapsed="1" x14ac:dyDescent="0.2">
      <c r="A7" s="144"/>
      <c r="J7" s="123" t="s">
        <v>675</v>
      </c>
      <c r="K7" s="123" t="s">
        <v>916</v>
      </c>
    </row>
    <row r="8" spans="1:78" hidden="1" x14ac:dyDescent="0.2">
      <c r="A8" s="125" t="s">
        <v>904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",122)"</f>
        <v>t(2.50%,122)</v>
      </c>
      <c r="I9" s="131" t="s">
        <v>635</v>
      </c>
    </row>
    <row r="10" spans="1:78" outlineLevel="1" x14ac:dyDescent="0.2">
      <c r="B10" s="132">
        <f xml:space="preserve"> 1 - C22 / C23</f>
        <v>0.75188340219990002</v>
      </c>
      <c r="C10" s="132">
        <f>1-D10^2/E10^2</f>
        <v>0.7457821743851436</v>
      </c>
      <c r="D10" s="156">
        <f xml:space="preserve"> SQRT(D22)</f>
        <v>2252.1567654029786</v>
      </c>
      <c r="E10" s="156">
        <f xml:space="preserve"> SQRT(C23 / B23)</f>
        <v>4466.7908433297034</v>
      </c>
      <c r="F10" s="133">
        <v>126</v>
      </c>
      <c r="G10" s="133">
        <v>0</v>
      </c>
      <c r="H10" s="134">
        <f>TINV(1 - $I$10, F10 - 3 - 1)</f>
        <v>1.9795998784866402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905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699.80127088278937</v>
      </c>
      <c r="C14" s="138">
        <v>295.26841045707249</v>
      </c>
      <c r="D14" s="138">
        <f>B14 / C14</f>
        <v>2.3700512689437523</v>
      </c>
      <c r="E14" s="138">
        <f>TDIST(ABS(D14),$F$10 - 4,2)</f>
        <v>1.9353472611541116E-2</v>
      </c>
      <c r="F14" s="138">
        <f>B14 - $H$10 * C14</f>
        <v>115.28796142102522</v>
      </c>
      <c r="G14" s="157">
        <f>B14 + $H$10 * C14</f>
        <v>1284.3145803445536</v>
      </c>
      <c r="H14" s="132">
        <v>0</v>
      </c>
      <c r="I14" s="132">
        <v>0</v>
      </c>
      <c r="K14" s="121" t="s">
        <v>723</v>
      </c>
    </row>
    <row r="15" spans="1:78" outlineLevel="1" x14ac:dyDescent="0.2">
      <c r="A15" s="137" t="s">
        <v>857</v>
      </c>
      <c r="B15" s="138">
        <v>-3.2883880861837564</v>
      </c>
      <c r="C15" s="138">
        <v>1.5198210010782163</v>
      </c>
      <c r="D15" s="138">
        <f t="shared" ref="D15:D17" si="0">B15 / C15</f>
        <v>-2.1636680134376709</v>
      </c>
      <c r="E15" s="138">
        <f t="shared" ref="E15:E17" si="1">TDIST(ABS(D15),$F$10 - 4,2)</f>
        <v>3.2439030672483778E-2</v>
      </c>
      <c r="F15" s="138">
        <f t="shared" ref="F15:F17" si="2">B15 - $H$10 * C15</f>
        <v>-6.297025555239637</v>
      </c>
      <c r="G15" s="138">
        <f t="shared" ref="G15:G17" si="3">B15 + $H$10 * C15</f>
        <v>-0.27975061712787586</v>
      </c>
      <c r="H15" s="132">
        <v>4.4015486234061916</v>
      </c>
      <c r="I15" s="132">
        <f>B15*278.069861861276/$E$10</f>
        <v>-0.20471108967120469</v>
      </c>
      <c r="K15" s="121" t="s">
        <v>543</v>
      </c>
      <c r="L15" s="121" t="s">
        <v>544</v>
      </c>
      <c r="M15" s="121" t="s">
        <v>545</v>
      </c>
      <c r="N15" s="121" t="s">
        <v>508</v>
      </c>
      <c r="O15" s="121" t="s">
        <v>509</v>
      </c>
      <c r="P15" s="121" t="s">
        <v>511</v>
      </c>
      <c r="Q15" s="121" t="s">
        <v>848</v>
      </c>
      <c r="R15" s="121" t="s">
        <v>900</v>
      </c>
      <c r="S15" s="121" t="s">
        <v>850</v>
      </c>
    </row>
    <row r="16" spans="1:78" outlineLevel="1" x14ac:dyDescent="0.2">
      <c r="A16" s="137" t="s">
        <v>858</v>
      </c>
      <c r="B16" s="138">
        <v>-1.1816488422370848</v>
      </c>
      <c r="C16" s="138">
        <v>1.6518486387147255</v>
      </c>
      <c r="D16" s="138">
        <f t="shared" si="0"/>
        <v>-0.715349345298674</v>
      </c>
      <c r="E16" s="138">
        <f t="shared" si="1"/>
        <v>0.47575999638015709</v>
      </c>
      <c r="F16" s="138">
        <f t="shared" si="2"/>
        <v>-4.4516482067150775</v>
      </c>
      <c r="G16" s="138">
        <f t="shared" si="3"/>
        <v>2.0883505222409076</v>
      </c>
      <c r="H16" s="132">
        <v>29.674163076540449</v>
      </c>
      <c r="I16" s="132">
        <f>B16*664.297472915475/$E$10</f>
        <v>-0.17573384725272936</v>
      </c>
      <c r="K16" s="121">
        <v>130.10118946520222</v>
      </c>
      <c r="L16" s="121">
        <v>0.95186293134429523</v>
      </c>
      <c r="M16" s="121">
        <v>0.67130058594359487</v>
      </c>
      <c r="N16" s="121">
        <v>0.57708077788152901</v>
      </c>
      <c r="O16" s="121">
        <v>0.98189943482007602</v>
      </c>
      <c r="P16" s="121">
        <v>1.1489536082332299</v>
      </c>
      <c r="Q16" s="121">
        <v>66.654879999999991</v>
      </c>
      <c r="R16" s="121">
        <v>44.745459999999994</v>
      </c>
      <c r="S16" s="121">
        <v>-76.583364882352939</v>
      </c>
    </row>
    <row r="17" spans="1:17" outlineLevel="1" x14ac:dyDescent="0.2">
      <c r="A17" s="137" t="s">
        <v>859</v>
      </c>
      <c r="B17" s="138">
        <v>6.5144598473454316</v>
      </c>
      <c r="C17" s="138">
        <v>1.3362345148336381</v>
      </c>
      <c r="D17" s="138">
        <f t="shared" si="0"/>
        <v>4.8752369251264893</v>
      </c>
      <c r="E17" s="138">
        <f t="shared" si="1"/>
        <v>3.310062987825819E-6</v>
      </c>
      <c r="F17" s="138">
        <f t="shared" si="2"/>
        <v>3.869250164151107</v>
      </c>
      <c r="G17" s="138">
        <f t="shared" si="3"/>
        <v>9.1596695305397553</v>
      </c>
      <c r="H17" s="132">
        <v>30.417662598604863</v>
      </c>
      <c r="I17" s="132">
        <f>B17*831.426465006076/$E$10</f>
        <v>1.2125694961497093</v>
      </c>
    </row>
    <row r="18" spans="1:17" x14ac:dyDescent="0.2">
      <c r="A18" s="144"/>
    </row>
    <row r="19" spans="1:17" hidden="1" x14ac:dyDescent="0.2">
      <c r="A19" s="125" t="s">
        <v>906</v>
      </c>
    </row>
    <row r="20" spans="1:17" ht="12" outlineLevel="1" thickBot="1" x14ac:dyDescent="0.25">
      <c r="A20" s="136" t="s">
        <v>652</v>
      </c>
      <c r="B20" s="128" t="s">
        <v>653</v>
      </c>
      <c r="C20" s="128" t="s">
        <v>654</v>
      </c>
      <c r="D20" s="128" t="s">
        <v>655</v>
      </c>
      <c r="E20" s="128" t="s">
        <v>656</v>
      </c>
      <c r="F20" s="128" t="s">
        <v>534</v>
      </c>
    </row>
    <row r="21" spans="1:17" outlineLevel="1" x14ac:dyDescent="0.2">
      <c r="A21" s="121" t="s">
        <v>523</v>
      </c>
      <c r="B21" s="130">
        <v>3</v>
      </c>
      <c r="C21" s="139">
        <f>C23 - C22</f>
        <v>1875217923.0508103</v>
      </c>
      <c r="D21" s="139">
        <f>C21/B21</f>
        <v>625072641.01693678</v>
      </c>
      <c r="E21" s="129">
        <f>D21/D22</f>
        <v>123.23476930026762</v>
      </c>
      <c r="F21" s="129">
        <f>FDIST(E21,3,122)</f>
        <v>9.1412726522192525E-37</v>
      </c>
    </row>
    <row r="22" spans="1:17" outlineLevel="1" x14ac:dyDescent="0.2">
      <c r="A22" s="121" t="s">
        <v>524</v>
      </c>
      <c r="B22" s="130">
        <v>122</v>
      </c>
      <c r="C22" s="139">
        <v>618809631.70594978</v>
      </c>
      <c r="D22" s="139">
        <f>C22/B22</f>
        <v>5072210.0959504079</v>
      </c>
    </row>
    <row r="23" spans="1:17" outlineLevel="1" x14ac:dyDescent="0.2">
      <c r="A23" s="121" t="s">
        <v>525</v>
      </c>
      <c r="B23" s="130">
        <f>B21 + B22</f>
        <v>125</v>
      </c>
      <c r="C23" s="139">
        <v>2494027554.7567601</v>
      </c>
      <c r="K23" s="121" t="s">
        <v>724</v>
      </c>
    </row>
    <row r="24" spans="1:17" x14ac:dyDescent="0.2">
      <c r="A24" s="144"/>
      <c r="K24" s="121" t="s">
        <v>752</v>
      </c>
      <c r="L24" s="121" t="s">
        <v>547</v>
      </c>
      <c r="M24" s="121" t="s">
        <v>548</v>
      </c>
      <c r="N24" s="121" t="s">
        <v>549</v>
      </c>
      <c r="O24" s="121" t="s">
        <v>550</v>
      </c>
      <c r="P24" s="121" t="s">
        <v>551</v>
      </c>
      <c r="Q24" s="121" t="s">
        <v>552</v>
      </c>
    </row>
    <row r="25" spans="1:17" hidden="1" x14ac:dyDescent="0.2">
      <c r="A25" s="125" t="s">
        <v>907</v>
      </c>
      <c r="K25" s="121" t="s">
        <v>546</v>
      </c>
      <c r="L25" s="121" t="s">
        <v>547</v>
      </c>
      <c r="M25" s="121" t="s">
        <v>548</v>
      </c>
      <c r="N25" s="121" t="s">
        <v>549</v>
      </c>
      <c r="O25" s="121" t="s">
        <v>550</v>
      </c>
      <c r="P25" s="121" t="s">
        <v>551</v>
      </c>
      <c r="Q25" s="121" t="s">
        <v>552</v>
      </c>
    </row>
    <row r="26" spans="1:17" ht="12" outlineLevel="1" thickBot="1" x14ac:dyDescent="0.25">
      <c r="A26" s="126"/>
      <c r="B26" s="128" t="s">
        <v>660</v>
      </c>
      <c r="C26" s="128" t="s">
        <v>661</v>
      </c>
      <c r="D26" s="128" t="s">
        <v>662</v>
      </c>
      <c r="E26" s="128" t="s">
        <v>663</v>
      </c>
      <c r="F26" s="128" t="s">
        <v>664</v>
      </c>
      <c r="G26" s="131" t="s">
        <v>658</v>
      </c>
      <c r="H26" s="131" t="s">
        <v>666</v>
      </c>
      <c r="I26" s="140"/>
      <c r="K26" s="121">
        <f>B14+B15*S16+Q16*B17</f>
        <v>1385.8576349514101</v>
      </c>
      <c r="L26" s="121">
        <f>H10</f>
        <v>1.9795998784866402</v>
      </c>
      <c r="M26" s="121">
        <f>D10*1.1</f>
        <v>2477.3724419432765</v>
      </c>
      <c r="N26" s="121">
        <f>M26*L26</f>
        <v>4904.206185037061</v>
      </c>
      <c r="O26" s="121">
        <f>K26-N26</f>
        <v>-3518.3485500856509</v>
      </c>
      <c r="P26" s="121">
        <f>K26+N26</f>
        <v>6290.0638199884706</v>
      </c>
      <c r="Q26" s="121">
        <f>P26-O26</f>
        <v>9808.412370074122</v>
      </c>
    </row>
    <row r="27" spans="1:17" outlineLevel="1" x14ac:dyDescent="0.2">
      <c r="A27" s="121" t="s">
        <v>908</v>
      </c>
      <c r="B27" s="158">
        <v>2.9829260754576395E-12</v>
      </c>
      <c r="C27" s="157">
        <v>2216.1199320483138</v>
      </c>
      <c r="D27" s="157">
        <v>1514.4742340179002</v>
      </c>
      <c r="E27" s="157">
        <v>-8827.1937090210795</v>
      </c>
      <c r="F27" s="157">
        <v>9571.3020440207547</v>
      </c>
      <c r="G27" s="135">
        <v>1.0549976865173205</v>
      </c>
      <c r="H27" s="134" t="s">
        <v>909</v>
      </c>
      <c r="I27" s="134"/>
    </row>
    <row r="28" spans="1:17" outlineLevel="1" x14ac:dyDescent="0.2"/>
    <row r="29" spans="1:17" x14ac:dyDescent="0.2">
      <c r="A29" s="144"/>
    </row>
    <row r="30" spans="1:17" hidden="1" x14ac:dyDescent="0.2">
      <c r="A30" s="125" t="s">
        <v>667</v>
      </c>
    </row>
    <row r="31" spans="1:17" outlineLevel="1" x14ac:dyDescent="0.2"/>
    <row r="32" spans="1:17" outlineLevel="1" x14ac:dyDescent="0.2"/>
    <row r="33" spans="3:3" outlineLevel="1" x14ac:dyDescent="0.2">
      <c r="C33" s="141" t="b">
        <v>0</v>
      </c>
    </row>
    <row r="34" spans="3:3" outlineLevel="1" x14ac:dyDescent="0.2"/>
    <row r="35" spans="3:3" outlineLevel="1" x14ac:dyDescent="0.2"/>
    <row r="36" spans="3:3" outlineLevel="1" x14ac:dyDescent="0.2"/>
    <row r="37" spans="3:3" outlineLevel="1" x14ac:dyDescent="0.2"/>
    <row r="38" spans="3:3" outlineLevel="1" x14ac:dyDescent="0.2"/>
    <row r="39" spans="3:3" outlineLevel="1" x14ac:dyDescent="0.2"/>
    <row r="40" spans="3:3" outlineLevel="1" x14ac:dyDescent="0.2"/>
    <row r="41" spans="3:3" outlineLevel="1" x14ac:dyDescent="0.2"/>
    <row r="42" spans="3:3" outlineLevel="1" x14ac:dyDescent="0.2"/>
    <row r="43" spans="3:3" outlineLevel="1" x14ac:dyDescent="0.2"/>
    <row r="44" spans="3:3" outlineLevel="1" x14ac:dyDescent="0.2"/>
    <row r="45" spans="3:3" outlineLevel="1" x14ac:dyDescent="0.2"/>
    <row r="46" spans="3:3" outlineLevel="1" x14ac:dyDescent="0.2"/>
    <row r="47" spans="3:3" outlineLevel="1" x14ac:dyDescent="0.2"/>
    <row r="48" spans="3:3" outlineLevel="1" x14ac:dyDescent="0.2"/>
    <row r="49" spans="1:1" outlineLevel="1" x14ac:dyDescent="0.2"/>
    <row r="50" spans="1:1" outlineLevel="1" x14ac:dyDescent="0.2"/>
    <row r="51" spans="1:1" x14ac:dyDescent="0.2">
      <c r="A51" s="145"/>
    </row>
    <row r="52" spans="1:1" hidden="1" x14ac:dyDescent="0.2">
      <c r="A52" s="125" t="s">
        <v>706</v>
      </c>
    </row>
    <row r="53" spans="1:1" outlineLevel="1" x14ac:dyDescent="0.2"/>
    <row r="54" spans="1:1" outlineLevel="1" x14ac:dyDescent="0.2"/>
    <row r="55" spans="1:1" outlineLevel="1" x14ac:dyDescent="0.2"/>
    <row r="56" spans="1:1" outlineLevel="1" x14ac:dyDescent="0.2"/>
    <row r="57" spans="1:1" outlineLevel="1" x14ac:dyDescent="0.2"/>
    <row r="58" spans="1:1" outlineLevel="1" x14ac:dyDescent="0.2"/>
    <row r="59" spans="1:1" outlineLevel="1" x14ac:dyDescent="0.2"/>
    <row r="60" spans="1:1" outlineLevel="1" x14ac:dyDescent="0.2"/>
    <row r="61" spans="1:1" outlineLevel="1" x14ac:dyDescent="0.2"/>
    <row r="62" spans="1:1" outlineLevel="1" x14ac:dyDescent="0.2"/>
    <row r="63" spans="1:1" outlineLevel="1" x14ac:dyDescent="0.2"/>
    <row r="64" spans="1:1" outlineLevel="1" x14ac:dyDescent="0.2"/>
    <row r="65" spans="1:1" outlineLevel="1" x14ac:dyDescent="0.2"/>
    <row r="66" spans="1:1" outlineLevel="1" x14ac:dyDescent="0.2"/>
    <row r="67" spans="1:1" outlineLevel="1" x14ac:dyDescent="0.2"/>
    <row r="68" spans="1:1" outlineLevel="1" x14ac:dyDescent="0.2"/>
    <row r="69" spans="1:1" outlineLevel="1" x14ac:dyDescent="0.2"/>
    <row r="70" spans="1:1" outlineLevel="1" x14ac:dyDescent="0.2"/>
    <row r="71" spans="1:1" outlineLevel="1" x14ac:dyDescent="0.2"/>
    <row r="72" spans="1:1" outlineLevel="1" x14ac:dyDescent="0.2"/>
    <row r="73" spans="1:1" x14ac:dyDescent="0.2">
      <c r="A73" s="145"/>
    </row>
    <row r="74" spans="1:1" hidden="1" x14ac:dyDescent="0.2">
      <c r="A74" s="125" t="s">
        <v>707</v>
      </c>
    </row>
    <row r="75" spans="1:1" outlineLevel="1" x14ac:dyDescent="0.2"/>
    <row r="76" spans="1:1" outlineLevel="1" x14ac:dyDescent="0.2"/>
    <row r="77" spans="1:1" outlineLevel="1" x14ac:dyDescent="0.2"/>
    <row r="78" spans="1:1" outlineLevel="1" x14ac:dyDescent="0.2"/>
    <row r="79" spans="1:1" outlineLevel="1" x14ac:dyDescent="0.2"/>
    <row r="80" spans="1:1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outlineLevel="1" x14ac:dyDescent="0.2"/>
    <row r="93" spans="1:1" outlineLevel="1" x14ac:dyDescent="0.2"/>
    <row r="94" spans="1:1" outlineLevel="1" x14ac:dyDescent="0.2"/>
    <row r="95" spans="1:1" x14ac:dyDescent="0.2">
      <c r="A95" s="145"/>
    </row>
    <row r="96" spans="1:1" hidden="1" x14ac:dyDescent="0.2">
      <c r="A96" s="125" t="s">
        <v>708</v>
      </c>
    </row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x14ac:dyDescent="0.2">
      <c r="A117" s="145"/>
    </row>
    <row r="118" spans="1:1" hidden="1" x14ac:dyDescent="0.2">
      <c r="A118" s="125" t="s">
        <v>709</v>
      </c>
    </row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x14ac:dyDescent="0.2">
      <c r="A139" s="145"/>
    </row>
    <row r="140" spans="1:1" hidden="1" x14ac:dyDescent="0.2">
      <c r="A140" s="125" t="s">
        <v>710</v>
      </c>
    </row>
    <row r="141" spans="1:1" hidden="1" outlineLevel="1" x14ac:dyDescent="0.2"/>
    <row r="142" spans="1:1" hidden="1" outlineLevel="1" x14ac:dyDescent="0.2">
      <c r="A142" s="154" t="s">
        <v>888</v>
      </c>
    </row>
    <row r="143" spans="1:1" hidden="1" outlineLevel="1" x14ac:dyDescent="0.2"/>
    <row r="144" spans="1:1" hidden="1" outlineLevel="1" x14ac:dyDescent="0.2"/>
    <row r="145" hidden="1" outlineLevel="1" x14ac:dyDescent="0.2"/>
    <row r="146" hidden="1" outlineLevel="1" x14ac:dyDescent="0.2"/>
    <row r="147" hidden="1" outlineLevel="1" x14ac:dyDescent="0.2"/>
    <row r="148" hidden="1" outlineLevel="1" x14ac:dyDescent="0.2"/>
    <row r="149" hidden="1" outlineLevel="1" x14ac:dyDescent="0.2"/>
    <row r="150" hidden="1" outlineLevel="1" x14ac:dyDescent="0.2"/>
    <row r="151" hidden="1" outlineLevel="1" x14ac:dyDescent="0.2"/>
    <row r="152" hidden="1" outlineLevel="1" x14ac:dyDescent="0.2"/>
    <row r="153" hidden="1" outlineLevel="1" x14ac:dyDescent="0.2"/>
    <row r="154" hidden="1" outlineLevel="1" x14ac:dyDescent="0.2"/>
    <row r="155" hidden="1" outlineLevel="1" x14ac:dyDescent="0.2"/>
    <row r="156" hidden="1" outlineLevel="1" x14ac:dyDescent="0.2"/>
    <row r="157" hidden="1" outlineLevel="1" x14ac:dyDescent="0.2"/>
    <row r="158" hidden="1" outlineLevel="1" x14ac:dyDescent="0.2"/>
    <row r="159" hidden="1" outlineLevel="1" x14ac:dyDescent="0.2"/>
    <row r="160" hidden="1" outlineLevel="1" x14ac:dyDescent="0.2"/>
    <row r="161" spans="1:1" hidden="1" outlineLevel="1" x14ac:dyDescent="0.2"/>
    <row r="162" spans="1:1" hidden="1" outlineLevel="1" x14ac:dyDescent="0.2"/>
    <row r="163" spans="1:1" hidden="1" outlineLevel="1" x14ac:dyDescent="0.2"/>
    <row r="164" spans="1:1" hidden="1" outlineLevel="1" x14ac:dyDescent="0.2">
      <c r="A164" s="154" t="s">
        <v>889</v>
      </c>
    </row>
    <row r="165" spans="1:1" hidden="1" outlineLevel="1" x14ac:dyDescent="0.2"/>
    <row r="166" spans="1:1" hidden="1" outlineLevel="1" x14ac:dyDescent="0.2"/>
    <row r="167" spans="1:1" hidden="1" outlineLevel="1" x14ac:dyDescent="0.2"/>
    <row r="168" spans="1:1" hidden="1" outlineLevel="1" x14ac:dyDescent="0.2"/>
    <row r="169" spans="1:1" hidden="1" outlineLevel="1" x14ac:dyDescent="0.2"/>
    <row r="170" spans="1:1" hidden="1" outlineLevel="1" x14ac:dyDescent="0.2"/>
    <row r="171" spans="1:1" hidden="1" outlineLevel="1" x14ac:dyDescent="0.2"/>
    <row r="172" spans="1:1" hidden="1" outlineLevel="1" x14ac:dyDescent="0.2"/>
    <row r="173" spans="1:1" hidden="1" outlineLevel="1" x14ac:dyDescent="0.2"/>
    <row r="174" spans="1:1" hidden="1" outlineLevel="1" x14ac:dyDescent="0.2"/>
    <row r="175" spans="1:1" hidden="1" outlineLevel="1" x14ac:dyDescent="0.2"/>
    <row r="176" spans="1:1" hidden="1" outlineLevel="1" x14ac:dyDescent="0.2"/>
    <row r="177" spans="1:1" hidden="1" outlineLevel="1" x14ac:dyDescent="0.2"/>
    <row r="178" spans="1:1" hidden="1" outlineLevel="1" x14ac:dyDescent="0.2"/>
    <row r="179" spans="1:1" hidden="1" outlineLevel="1" x14ac:dyDescent="0.2"/>
    <row r="180" spans="1:1" hidden="1" outlineLevel="1" x14ac:dyDescent="0.2"/>
    <row r="181" spans="1:1" hidden="1" outlineLevel="1" x14ac:dyDescent="0.2"/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>
      <c r="A186" s="154" t="s">
        <v>890</v>
      </c>
    </row>
    <row r="187" spans="1:1" hidden="1" outlineLevel="1" x14ac:dyDescent="0.2"/>
    <row r="188" spans="1:1" hidden="1" outlineLevel="1" x14ac:dyDescent="0.2"/>
    <row r="189" spans="1:1" hidden="1" outlineLevel="1" x14ac:dyDescent="0.2"/>
    <row r="190" spans="1:1" hidden="1" outlineLevel="1" x14ac:dyDescent="0.2"/>
    <row r="191" spans="1:1" hidden="1" outlineLevel="1" x14ac:dyDescent="0.2"/>
    <row r="192" spans="1:1" hidden="1" outlineLevel="1" x14ac:dyDescent="0.2"/>
    <row r="193" spans="1:1" hidden="1" outlineLevel="1" x14ac:dyDescent="0.2"/>
    <row r="194" spans="1:1" hidden="1" outlineLevel="1" x14ac:dyDescent="0.2"/>
    <row r="195" spans="1:1" hidden="1" outlineLevel="1" x14ac:dyDescent="0.2"/>
    <row r="196" spans="1:1" hidden="1" outlineLevel="1" x14ac:dyDescent="0.2"/>
    <row r="197" spans="1:1" hidden="1" outlineLevel="1" x14ac:dyDescent="0.2"/>
    <row r="198" spans="1:1" hidden="1" outlineLevel="1" x14ac:dyDescent="0.2"/>
    <row r="199" spans="1:1" hidden="1" outlineLevel="1" x14ac:dyDescent="0.2"/>
    <row r="200" spans="1:1" hidden="1" outlineLevel="1" x14ac:dyDescent="0.2"/>
    <row r="201" spans="1:1" hidden="1" outlineLevel="1" x14ac:dyDescent="0.2"/>
    <row r="202" spans="1:1" hidden="1" outlineLevel="1" x14ac:dyDescent="0.2"/>
    <row r="203" spans="1:1" hidden="1" outlineLevel="1" x14ac:dyDescent="0.2"/>
    <row r="204" spans="1:1" hidden="1" outlineLevel="1" x14ac:dyDescent="0.2"/>
    <row r="205" spans="1:1" hidden="1" outlineLevel="1" x14ac:dyDescent="0.2"/>
    <row r="206" spans="1:1" hidden="1" outlineLevel="1" x14ac:dyDescent="0.2"/>
    <row r="207" spans="1:1" hidden="1" outlineLevel="1" x14ac:dyDescent="0.2"/>
    <row r="208" spans="1:1" collapsed="1" x14ac:dyDescent="0.2">
      <c r="A208" s="145"/>
    </row>
    <row r="211" spans="1:1" x14ac:dyDescent="0.2">
      <c r="A211" s="123" t="s">
        <v>669</v>
      </c>
    </row>
  </sheetData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Z391"/>
  <sheetViews>
    <sheetView showGridLines="0" topLeftCell="D1" zoomScale="115" zoomScaleNormal="115" workbookViewId="0">
      <selection activeCell="J14" sqref="J14:V29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870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731</v>
      </c>
      <c r="T1" s="141">
        <v>1</v>
      </c>
      <c r="U1" s="123" t="s">
        <v>678</v>
      </c>
      <c r="Z1" s="146" t="s">
        <v>871</v>
      </c>
      <c r="AP1" s="144"/>
      <c r="BZ1" s="124" t="s">
        <v>871</v>
      </c>
    </row>
    <row r="2" spans="1:78" x14ac:dyDescent="0.2">
      <c r="A2" s="122" t="s">
        <v>622</v>
      </c>
      <c r="C2" s="121" t="s">
        <v>752</v>
      </c>
      <c r="Q2" s="123" t="s">
        <v>892</v>
      </c>
      <c r="R2" s="123" t="s">
        <v>674</v>
      </c>
      <c r="S2" s="123" t="s">
        <v>673</v>
      </c>
      <c r="AA2" s="146" t="str">
        <f>"Forecasts and " &amp; TEXT($I$10, "0.0%") &amp; " confidence limits for means and forecasts
Model 12 for EV    (3 variables, n=136)"</f>
        <v>Forecasts and 95.0% confidence limits for means and forecasts
Model 12 for EV    (3 variables, n=136)</v>
      </c>
    </row>
    <row r="3" spans="1:78" ht="11.25" hidden="1" customHeight="1" outlineLevel="1" x14ac:dyDescent="0.2">
      <c r="A3" s="122" t="s">
        <v>624</v>
      </c>
      <c r="AA3" s="146" t="str">
        <f>IF($A$45 &lt;&gt; "","Actual and Predicted -vs- Observation # with " &amp; TEXT($I$10, "0.0%") &amp; " confidence limits
Model 12 for EV    (3 variables, n=136)","Actual and Predicted -vs- Observation #
Model 12 for EV    (3 variables, n=136)")</f>
        <v>Actual and Predicted -vs- Observation #
Model 12 for EV    (3 variables, n=136)</v>
      </c>
    </row>
    <row r="4" spans="1:78" hidden="1" outlineLevel="1" x14ac:dyDescent="0.2">
      <c r="A4" s="121" t="s">
        <v>872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873</v>
      </c>
    </row>
    <row r="7" spans="1:78" collapsed="1" x14ac:dyDescent="0.2">
      <c r="A7" s="144"/>
      <c r="J7" s="123" t="s">
        <v>675</v>
      </c>
      <c r="K7" s="123" t="s">
        <v>899</v>
      </c>
    </row>
    <row r="8" spans="1:78" hidden="1" x14ac:dyDescent="0.2">
      <c r="A8" s="125" t="s">
        <v>874</v>
      </c>
    </row>
    <row r="9" spans="1:78" ht="13.5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",132)"</f>
        <v>t(2.50%,132)</v>
      </c>
      <c r="I9" s="131" t="s">
        <v>635</v>
      </c>
      <c r="M9"/>
      <c r="N9"/>
      <c r="O9"/>
      <c r="P9"/>
    </row>
    <row r="10" spans="1:78" ht="12.75" outlineLevel="1" x14ac:dyDescent="0.2">
      <c r="B10" s="132">
        <f xml:space="preserve"> 1 - C22 / C23</f>
        <v>0.98675538506292571</v>
      </c>
      <c r="C10" s="132">
        <f>1-D10^2/E10^2</f>
        <v>0.98645437108708312</v>
      </c>
      <c r="D10" s="156">
        <f xml:space="preserve"> SQRT(D22)</f>
        <v>7884.3367408729364</v>
      </c>
      <c r="E10" s="156">
        <f xml:space="preserve"> SQRT(C23 / B23)</f>
        <v>67743.179756151963</v>
      </c>
      <c r="F10" s="133">
        <v>136</v>
      </c>
      <c r="G10" s="133">
        <v>0</v>
      </c>
      <c r="H10" s="134">
        <f>TINV(1 - $I$10, F10 - 3 - 1)</f>
        <v>1.978098841924135</v>
      </c>
      <c r="I10" s="135">
        <v>0.95</v>
      </c>
      <c r="M10"/>
      <c r="N10"/>
      <c r="O10"/>
      <c r="P10"/>
    </row>
    <row r="11" spans="1:78" ht="12.75" x14ac:dyDescent="0.2">
      <c r="A11" s="144"/>
      <c r="M11"/>
      <c r="N11"/>
      <c r="O11"/>
      <c r="P11"/>
    </row>
    <row r="12" spans="1:78" ht="12.75" hidden="1" x14ac:dyDescent="0.2">
      <c r="A12" s="125" t="s">
        <v>875</v>
      </c>
      <c r="M12"/>
      <c r="N12"/>
      <c r="O12"/>
      <c r="P12"/>
    </row>
    <row r="13" spans="1:78" ht="13.5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  <c r="M13"/>
      <c r="N13"/>
      <c r="O13"/>
      <c r="P13"/>
    </row>
    <row r="14" spans="1:78" outlineLevel="1" x14ac:dyDescent="0.2">
      <c r="A14" s="137" t="s">
        <v>644</v>
      </c>
      <c r="B14" s="157">
        <v>-1174.7678916270563</v>
      </c>
      <c r="C14" s="138">
        <v>805.9651585928608</v>
      </c>
      <c r="D14" s="138">
        <f>B14 / C14</f>
        <v>-1.4575914096312679</v>
      </c>
      <c r="E14" s="138">
        <f>TDIST(ABS(D14),$F$10 - 4,2)</f>
        <v>0.14732818887578369</v>
      </c>
      <c r="F14" s="157">
        <f>B14 - $H$10 * C14</f>
        <v>-2769.0466384707961</v>
      </c>
      <c r="G14" s="138">
        <f>B14 + $H$10 * C14</f>
        <v>419.51085521668347</v>
      </c>
      <c r="H14" s="132">
        <v>0</v>
      </c>
      <c r="I14" s="132">
        <v>0</v>
      </c>
      <c r="K14" s="121" t="s">
        <v>723</v>
      </c>
    </row>
    <row r="15" spans="1:78" outlineLevel="1" x14ac:dyDescent="0.2">
      <c r="A15" s="137" t="s">
        <v>857</v>
      </c>
      <c r="B15" s="138">
        <v>-10.883533584023464</v>
      </c>
      <c r="C15" s="138">
        <v>1.8274832686713403</v>
      </c>
      <c r="D15" s="138">
        <f t="shared" ref="D15:D17" si="0">B15 / C15</f>
        <v>-5.9554764580341502</v>
      </c>
      <c r="E15" s="138">
        <f t="shared" ref="E15:E17" si="1">TDIST(ABS(D15),$F$10 - 4,2)</f>
        <v>2.2129814796800149E-8</v>
      </c>
      <c r="F15" s="138">
        <f t="shared" ref="F15:F17" si="2">B15 - $H$10 * C15</f>
        <v>-14.498476121417976</v>
      </c>
      <c r="G15" s="138">
        <f t="shared" ref="G15:G17" si="3">B15 + $H$10 * C15</f>
        <v>-7.2685910466289529</v>
      </c>
      <c r="H15" s="132">
        <v>124.94837626771773</v>
      </c>
      <c r="I15" s="132">
        <f>B15*4150.59328751347/$E$10</f>
        <v>-0.66682906826753885</v>
      </c>
      <c r="K15" s="121" t="s">
        <v>543</v>
      </c>
      <c r="L15" s="121" t="s">
        <v>544</v>
      </c>
      <c r="M15" s="121" t="s">
        <v>545</v>
      </c>
      <c r="N15" s="121" t="s">
        <v>508</v>
      </c>
      <c r="O15" s="121" t="s">
        <v>509</v>
      </c>
      <c r="P15" s="121" t="s">
        <v>511</v>
      </c>
      <c r="Q15" s="121" t="s">
        <v>848</v>
      </c>
      <c r="R15" s="121" t="s">
        <v>900</v>
      </c>
      <c r="S15" s="121" t="s">
        <v>850</v>
      </c>
    </row>
    <row r="16" spans="1:78" outlineLevel="1" x14ac:dyDescent="0.2">
      <c r="A16" s="137" t="s">
        <v>858</v>
      </c>
      <c r="B16" s="138">
        <v>-10.299341652214764</v>
      </c>
      <c r="C16" s="138">
        <v>1.27326484540859</v>
      </c>
      <c r="D16" s="138">
        <f t="shared" si="0"/>
        <v>-8.0889232820291301</v>
      </c>
      <c r="E16" s="138">
        <f t="shared" si="1"/>
        <v>3.4264774442855409E-13</v>
      </c>
      <c r="F16" s="138">
        <f t="shared" si="2"/>
        <v>-12.817985368380208</v>
      </c>
      <c r="G16" s="138">
        <f t="shared" si="3"/>
        <v>-7.7806979360493198</v>
      </c>
      <c r="H16" s="132">
        <v>162.00774077615708</v>
      </c>
      <c r="I16" s="132">
        <f>B16*6783.39981049621/$E$10</f>
        <v>-1.0313149229686807</v>
      </c>
      <c r="K16" s="121">
        <v>130.10118946520222</v>
      </c>
      <c r="L16" s="121">
        <v>0.95186293134429523</v>
      </c>
      <c r="M16" s="121">
        <v>0.67130058594359487</v>
      </c>
      <c r="N16" s="121">
        <v>0.57708077788152901</v>
      </c>
      <c r="O16" s="121">
        <v>0.98189943482007602</v>
      </c>
      <c r="P16" s="121">
        <v>1.1489536082332299</v>
      </c>
      <c r="Q16" s="121">
        <v>66.654879999999991</v>
      </c>
      <c r="R16" s="121">
        <v>44.745459999999994</v>
      </c>
      <c r="S16" s="121">
        <v>-76.583364882352939</v>
      </c>
    </row>
    <row r="17" spans="1:17" outlineLevel="1" x14ac:dyDescent="0.2">
      <c r="A17" s="137" t="s">
        <v>859</v>
      </c>
      <c r="B17" s="138">
        <v>18.03092051230886</v>
      </c>
      <c r="C17" s="138">
        <v>1.1783873005067176</v>
      </c>
      <c r="D17" s="138">
        <f t="shared" si="0"/>
        <v>15.301353387426524</v>
      </c>
      <c r="E17" s="138">
        <f t="shared" si="1"/>
        <v>4.9425187113403325E-31</v>
      </c>
      <c r="F17" s="138">
        <f t="shared" si="2"/>
        <v>15.699953957838414</v>
      </c>
      <c r="G17" s="138">
        <f t="shared" si="3"/>
        <v>20.361887066779307</v>
      </c>
      <c r="H17" s="132">
        <v>305.92194484478819</v>
      </c>
      <c r="I17" s="132">
        <f>B17*10071.9959585066/$E$10</f>
        <v>2.6808212897865382</v>
      </c>
    </row>
    <row r="18" spans="1:17" x14ac:dyDescent="0.2">
      <c r="A18" s="144"/>
    </row>
    <row r="19" spans="1:17" hidden="1" x14ac:dyDescent="0.2">
      <c r="A19" s="125" t="s">
        <v>876</v>
      </c>
    </row>
    <row r="20" spans="1:17" ht="12" outlineLevel="1" thickBot="1" x14ac:dyDescent="0.25">
      <c r="A20" s="136" t="s">
        <v>652</v>
      </c>
      <c r="B20" s="128" t="s">
        <v>653</v>
      </c>
      <c r="C20" s="128" t="s">
        <v>654</v>
      </c>
      <c r="D20" s="128" t="s">
        <v>655</v>
      </c>
      <c r="E20" s="128" t="s">
        <v>656</v>
      </c>
      <c r="F20" s="128" t="s">
        <v>534</v>
      </c>
    </row>
    <row r="21" spans="1:17" outlineLevel="1" x14ac:dyDescent="0.2">
      <c r="A21" s="121" t="s">
        <v>523</v>
      </c>
      <c r="B21" s="130">
        <v>3</v>
      </c>
      <c r="C21" s="139">
        <f>C23 - C22</f>
        <v>611328199377.6936</v>
      </c>
      <c r="D21" s="139">
        <f>C21/B21</f>
        <v>203776066459.2312</v>
      </c>
      <c r="E21" s="129">
        <f>D21/D22</f>
        <v>3278.1048863289616</v>
      </c>
      <c r="F21" s="129">
        <f>FDIST(E21,3,132)</f>
        <v>1.0385482407966717E-123</v>
      </c>
    </row>
    <row r="22" spans="1:17" outlineLevel="1" x14ac:dyDescent="0.2">
      <c r="A22" s="121" t="s">
        <v>524</v>
      </c>
      <c r="B22" s="130">
        <v>132</v>
      </c>
      <c r="C22" s="139">
        <v>8205485091.3392124</v>
      </c>
      <c r="D22" s="139">
        <f>C22/B22</f>
        <v>62162765.843478881</v>
      </c>
    </row>
    <row r="23" spans="1:17" outlineLevel="1" x14ac:dyDescent="0.2">
      <c r="A23" s="121" t="s">
        <v>525</v>
      </c>
      <c r="B23" s="130">
        <f>B21 + B22</f>
        <v>135</v>
      </c>
      <c r="C23" s="139">
        <v>619533684469.03284</v>
      </c>
      <c r="K23" s="121" t="s">
        <v>724</v>
      </c>
    </row>
    <row r="24" spans="1:17" x14ac:dyDescent="0.2">
      <c r="A24" s="144"/>
      <c r="K24" s="121" t="s">
        <v>752</v>
      </c>
      <c r="L24" s="121" t="s">
        <v>547</v>
      </c>
      <c r="M24" s="121" t="s">
        <v>548</v>
      </c>
      <c r="N24" s="121" t="s">
        <v>549</v>
      </c>
      <c r="O24" s="121" t="s">
        <v>550</v>
      </c>
      <c r="P24" s="121" t="s">
        <v>551</v>
      </c>
      <c r="Q24" s="121" t="s">
        <v>552</v>
      </c>
    </row>
    <row r="25" spans="1:17" hidden="1" x14ac:dyDescent="0.2">
      <c r="A25" s="125" t="s">
        <v>877</v>
      </c>
      <c r="K25" s="121" t="s">
        <v>546</v>
      </c>
      <c r="L25" s="121" t="s">
        <v>547</v>
      </c>
      <c r="M25" s="121" t="s">
        <v>548</v>
      </c>
      <c r="N25" s="121" t="s">
        <v>549</v>
      </c>
      <c r="O25" s="121" t="s">
        <v>550</v>
      </c>
      <c r="P25" s="121" t="s">
        <v>551</v>
      </c>
      <c r="Q25" s="121" t="s">
        <v>552</v>
      </c>
    </row>
    <row r="26" spans="1:17" ht="12" outlineLevel="1" thickBot="1" x14ac:dyDescent="0.25">
      <c r="A26" s="126"/>
      <c r="B26" s="128" t="s">
        <v>660</v>
      </c>
      <c r="C26" s="128" t="s">
        <v>661</v>
      </c>
      <c r="D26" s="128" t="s">
        <v>662</v>
      </c>
      <c r="E26" s="128" t="s">
        <v>663</v>
      </c>
      <c r="F26" s="128" t="s">
        <v>664</v>
      </c>
      <c r="G26" s="131" t="s">
        <v>658</v>
      </c>
      <c r="H26" s="131" t="s">
        <v>666</v>
      </c>
      <c r="I26" s="131" t="s">
        <v>687</v>
      </c>
      <c r="K26" s="121">
        <f>B15*S16+B16*R16+Q16*B17</f>
        <v>1574.4976867865873</v>
      </c>
      <c r="L26" s="121">
        <f>H10</f>
        <v>1.978098841924135</v>
      </c>
      <c r="M26" s="121">
        <f>D10*1.1</f>
        <v>8672.7704149602305</v>
      </c>
      <c r="N26" s="121">
        <f>M26*L26</f>
        <v>17155.597114106731</v>
      </c>
      <c r="O26" s="121">
        <f>K26-N26</f>
        <v>-15581.099427320143</v>
      </c>
      <c r="P26" s="121">
        <f>K26+N26</f>
        <v>18730.094800893319</v>
      </c>
      <c r="Q26" s="121">
        <f>P26-O26</f>
        <v>34311.194228213462</v>
      </c>
    </row>
    <row r="27" spans="1:17" outlineLevel="1" x14ac:dyDescent="0.2">
      <c r="A27" s="121" t="s">
        <v>659</v>
      </c>
      <c r="B27" s="158">
        <v>-1.123995014709448E-11</v>
      </c>
      <c r="C27" s="157">
        <v>7767.525294521005</v>
      </c>
      <c r="D27" s="157">
        <v>2966.9318888024745</v>
      </c>
      <c r="E27" s="157">
        <v>-25793.703478432581</v>
      </c>
      <c r="F27" s="157">
        <v>74532.081028548651</v>
      </c>
      <c r="G27" s="135">
        <v>0.87273718842314063</v>
      </c>
      <c r="H27" s="134" t="s">
        <v>878</v>
      </c>
      <c r="I27" s="132">
        <v>0.12823350996818986</v>
      </c>
    </row>
    <row r="28" spans="1:17" outlineLevel="1" x14ac:dyDescent="0.2"/>
    <row r="29" spans="1:17" x14ac:dyDescent="0.2">
      <c r="A29" s="144"/>
    </row>
    <row r="30" spans="1:17" hidden="1" x14ac:dyDescent="0.2">
      <c r="A30" s="125" t="s">
        <v>879</v>
      </c>
    </row>
    <row r="31" spans="1:17" ht="12" outlineLevel="1" thickBot="1" x14ac:dyDescent="0.25">
      <c r="A31" s="127" t="s">
        <v>690</v>
      </c>
      <c r="B31" s="147">
        <v>1</v>
      </c>
    </row>
    <row r="32" spans="1:17" outlineLevel="1" x14ac:dyDescent="0.2">
      <c r="A32" s="121" t="s">
        <v>691</v>
      </c>
      <c r="B32" s="129">
        <v>-3.4425817720821331E-2</v>
      </c>
    </row>
    <row r="33" spans="1:702" outlineLevel="1" x14ac:dyDescent="0.2">
      <c r="A33" s="141" t="s">
        <v>692</v>
      </c>
      <c r="B33" s="141">
        <f>B32/0.086066296582387</f>
        <v>-0.39999185613693977</v>
      </c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1"/>
      <c r="DX33" s="141"/>
      <c r="DY33" s="141"/>
      <c r="DZ33" s="141"/>
      <c r="EA33" s="141"/>
      <c r="EB33" s="141"/>
      <c r="EC33" s="141"/>
      <c r="ED33" s="141"/>
      <c r="EE33" s="141"/>
      <c r="EF33" s="141"/>
      <c r="EG33" s="141"/>
      <c r="EH33" s="141"/>
      <c r="EI33" s="141"/>
      <c r="EJ33" s="141"/>
      <c r="EK33" s="141"/>
      <c r="EL33" s="141"/>
      <c r="EM33" s="141"/>
      <c r="EN33" s="141"/>
      <c r="EO33" s="141"/>
      <c r="EP33" s="141"/>
      <c r="EQ33" s="141"/>
      <c r="ER33" s="141"/>
      <c r="ES33" s="141"/>
      <c r="ET33" s="141"/>
      <c r="EU33" s="141"/>
      <c r="EV33" s="141"/>
      <c r="EW33" s="141"/>
      <c r="EX33" s="141"/>
      <c r="EY33" s="141"/>
      <c r="EZ33" s="141"/>
      <c r="FA33" s="141"/>
      <c r="FB33" s="141"/>
      <c r="FC33" s="141"/>
      <c r="FD33" s="141"/>
      <c r="FE33" s="141"/>
      <c r="FF33" s="141"/>
      <c r="FG33" s="141"/>
      <c r="FH33" s="141"/>
      <c r="FI33" s="141"/>
      <c r="FJ33" s="141"/>
      <c r="FK33" s="141"/>
      <c r="FL33" s="141"/>
      <c r="FM33" s="141"/>
      <c r="FN33" s="141"/>
      <c r="FO33" s="141"/>
      <c r="FP33" s="141"/>
      <c r="FQ33" s="141"/>
      <c r="FR33" s="141"/>
      <c r="FS33" s="141"/>
      <c r="FT33" s="141"/>
      <c r="FU33" s="141"/>
      <c r="FV33" s="141"/>
      <c r="FW33" s="141"/>
      <c r="FX33" s="141"/>
      <c r="FY33" s="141"/>
      <c r="FZ33" s="141"/>
      <c r="GA33" s="141"/>
      <c r="GB33" s="141"/>
      <c r="GC33" s="141"/>
      <c r="GD33" s="141"/>
      <c r="GE33" s="141"/>
      <c r="GF33" s="141"/>
      <c r="GG33" s="141"/>
      <c r="GH33" s="141"/>
      <c r="GI33" s="141"/>
      <c r="GJ33" s="141"/>
      <c r="GK33" s="141"/>
      <c r="GL33" s="141"/>
      <c r="GM33" s="141"/>
      <c r="GN33" s="141"/>
      <c r="GO33" s="141"/>
      <c r="GP33" s="141"/>
      <c r="GQ33" s="141"/>
      <c r="GR33" s="141"/>
      <c r="GS33" s="141"/>
      <c r="GT33" s="141"/>
      <c r="GU33" s="141"/>
      <c r="GV33" s="141"/>
      <c r="GW33" s="141"/>
      <c r="GX33" s="141"/>
      <c r="GY33" s="141"/>
      <c r="GZ33" s="141"/>
      <c r="HA33" s="141"/>
      <c r="HB33" s="141"/>
      <c r="HC33" s="141"/>
      <c r="HD33" s="141"/>
      <c r="HE33" s="141"/>
      <c r="HF33" s="141"/>
      <c r="HG33" s="141"/>
      <c r="HH33" s="141"/>
      <c r="HI33" s="141"/>
      <c r="HJ33" s="141"/>
      <c r="HK33" s="141"/>
      <c r="HL33" s="141"/>
      <c r="HM33" s="141"/>
      <c r="HN33" s="141"/>
      <c r="HO33" s="141"/>
      <c r="HP33" s="141"/>
      <c r="HQ33" s="141"/>
      <c r="HR33" s="141"/>
      <c r="HS33" s="141"/>
      <c r="HT33" s="141"/>
      <c r="HU33" s="141"/>
      <c r="HV33" s="141"/>
      <c r="HW33" s="141"/>
      <c r="HX33" s="141"/>
      <c r="HY33" s="141"/>
      <c r="HZ33" s="141"/>
      <c r="IA33" s="141"/>
      <c r="IB33" s="141"/>
      <c r="IC33" s="141"/>
      <c r="ID33" s="141"/>
      <c r="IE33" s="141"/>
      <c r="IF33" s="141"/>
      <c r="IG33" s="141"/>
      <c r="IH33" s="141"/>
      <c r="II33" s="141"/>
      <c r="IJ33" s="141"/>
      <c r="IK33" s="141"/>
      <c r="IL33" s="141"/>
      <c r="IM33" s="141"/>
      <c r="IN33" s="141"/>
      <c r="IO33" s="141"/>
      <c r="IP33" s="141"/>
      <c r="IQ33" s="141"/>
      <c r="IR33" s="141"/>
      <c r="IS33" s="141"/>
      <c r="IT33" s="141"/>
      <c r="IU33" s="141"/>
      <c r="IV33" s="141"/>
      <c r="IW33" s="141"/>
      <c r="IX33" s="141"/>
      <c r="IY33" s="141"/>
      <c r="IZ33" s="141"/>
      <c r="JA33" s="141"/>
      <c r="JB33" s="141"/>
      <c r="JC33" s="141"/>
      <c r="JD33" s="141"/>
      <c r="JE33" s="141"/>
      <c r="JF33" s="141"/>
      <c r="JG33" s="141"/>
      <c r="JH33" s="141"/>
      <c r="JI33" s="141"/>
      <c r="JJ33" s="141"/>
      <c r="JK33" s="141"/>
      <c r="JL33" s="141"/>
      <c r="JM33" s="141"/>
      <c r="JN33" s="141"/>
      <c r="JO33" s="141"/>
      <c r="JP33" s="141"/>
      <c r="JQ33" s="141"/>
      <c r="JR33" s="141"/>
      <c r="JS33" s="141"/>
      <c r="JT33" s="141"/>
      <c r="JU33" s="141"/>
      <c r="JV33" s="141"/>
      <c r="JW33" s="141"/>
      <c r="JX33" s="141"/>
      <c r="JY33" s="141"/>
      <c r="JZ33" s="141"/>
      <c r="KA33" s="141"/>
      <c r="KB33" s="141"/>
      <c r="KC33" s="141"/>
      <c r="KD33" s="141"/>
      <c r="KE33" s="141"/>
      <c r="KF33" s="141"/>
      <c r="KG33" s="141"/>
      <c r="KH33" s="141"/>
      <c r="KI33" s="141"/>
      <c r="KJ33" s="141"/>
      <c r="KK33" s="141"/>
      <c r="KL33" s="141"/>
      <c r="KM33" s="141"/>
      <c r="KN33" s="141"/>
      <c r="KO33" s="141"/>
      <c r="KP33" s="141"/>
      <c r="KQ33" s="141"/>
      <c r="KR33" s="141"/>
      <c r="KS33" s="141"/>
      <c r="KT33" s="141"/>
      <c r="KU33" s="141"/>
      <c r="KV33" s="141"/>
      <c r="KW33" s="141"/>
      <c r="KX33" s="141"/>
      <c r="KY33" s="141"/>
      <c r="KZ33" s="141"/>
      <c r="LA33" s="141"/>
      <c r="LB33" s="141"/>
      <c r="LC33" s="141"/>
      <c r="LD33" s="141"/>
      <c r="LE33" s="141"/>
      <c r="LF33" s="141"/>
      <c r="LG33" s="141"/>
      <c r="LH33" s="141"/>
      <c r="LI33" s="141"/>
      <c r="LJ33" s="141"/>
      <c r="LK33" s="141"/>
      <c r="LL33" s="141"/>
      <c r="LM33" s="141"/>
      <c r="LN33" s="141"/>
      <c r="LO33" s="141"/>
      <c r="LP33" s="141"/>
      <c r="LQ33" s="141"/>
      <c r="LR33" s="141"/>
      <c r="LS33" s="141"/>
      <c r="LT33" s="141"/>
      <c r="LU33" s="141"/>
      <c r="LV33" s="141"/>
      <c r="LW33" s="141"/>
      <c r="LX33" s="141"/>
      <c r="LY33" s="141"/>
      <c r="LZ33" s="141"/>
      <c r="MA33" s="141"/>
      <c r="MB33" s="141"/>
      <c r="MC33" s="141"/>
      <c r="MD33" s="141"/>
      <c r="ME33" s="141"/>
      <c r="MF33" s="141"/>
      <c r="MG33" s="141"/>
      <c r="MH33" s="141"/>
      <c r="MI33" s="141"/>
      <c r="MJ33" s="141"/>
      <c r="MK33" s="141"/>
      <c r="ML33" s="141"/>
      <c r="MM33" s="141"/>
      <c r="MN33" s="141"/>
      <c r="MO33" s="141"/>
      <c r="MP33" s="141"/>
      <c r="MQ33" s="141"/>
      <c r="MR33" s="141"/>
      <c r="MS33" s="141"/>
      <c r="MT33" s="141"/>
      <c r="MU33" s="141"/>
      <c r="MV33" s="141"/>
      <c r="MW33" s="141"/>
      <c r="MX33" s="141"/>
      <c r="MY33" s="141"/>
      <c r="MZ33" s="141"/>
      <c r="NA33" s="141"/>
      <c r="NB33" s="141"/>
      <c r="NC33" s="141"/>
      <c r="ND33" s="141"/>
      <c r="NE33" s="141"/>
      <c r="NF33" s="141"/>
      <c r="NG33" s="141"/>
      <c r="NH33" s="141"/>
      <c r="NI33" s="141"/>
      <c r="NJ33" s="141"/>
      <c r="NK33" s="141"/>
      <c r="NL33" s="141"/>
      <c r="NM33" s="141"/>
      <c r="NN33" s="141"/>
      <c r="NO33" s="141"/>
      <c r="NP33" s="141"/>
      <c r="NQ33" s="141"/>
      <c r="NR33" s="141"/>
      <c r="NS33" s="141"/>
      <c r="NT33" s="141"/>
      <c r="NU33" s="141"/>
      <c r="NV33" s="141"/>
      <c r="NW33" s="141"/>
      <c r="NX33" s="141"/>
      <c r="NY33" s="141"/>
      <c r="NZ33" s="141"/>
      <c r="OA33" s="141"/>
      <c r="OB33" s="141"/>
      <c r="OC33" s="141"/>
      <c r="OD33" s="141"/>
      <c r="OE33" s="141"/>
      <c r="OF33" s="141"/>
      <c r="OG33" s="141"/>
      <c r="OH33" s="141"/>
      <c r="OI33" s="141"/>
      <c r="OJ33" s="141"/>
      <c r="OK33" s="141"/>
      <c r="OL33" s="141"/>
      <c r="OM33" s="141"/>
      <c r="ON33" s="141"/>
      <c r="OO33" s="141"/>
      <c r="OP33" s="141"/>
      <c r="OQ33" s="141"/>
      <c r="OR33" s="141"/>
      <c r="OS33" s="141"/>
      <c r="OT33" s="141"/>
      <c r="OU33" s="141"/>
      <c r="OV33" s="141"/>
      <c r="OW33" s="141"/>
      <c r="OX33" s="141"/>
      <c r="OY33" s="141"/>
      <c r="OZ33" s="141"/>
      <c r="PA33" s="141"/>
      <c r="PB33" s="141"/>
      <c r="PC33" s="141"/>
      <c r="PD33" s="141"/>
      <c r="PE33" s="141"/>
      <c r="PF33" s="141"/>
      <c r="PG33" s="141"/>
      <c r="PH33" s="141"/>
      <c r="PI33" s="141"/>
      <c r="PJ33" s="141"/>
      <c r="PK33" s="141"/>
      <c r="PL33" s="141"/>
      <c r="PM33" s="141"/>
      <c r="PN33" s="141"/>
      <c r="PO33" s="141"/>
      <c r="PP33" s="141"/>
      <c r="PQ33" s="141"/>
      <c r="PR33" s="141"/>
      <c r="PS33" s="141"/>
      <c r="PT33" s="141"/>
      <c r="PU33" s="141"/>
      <c r="PV33" s="141"/>
      <c r="PW33" s="141"/>
      <c r="PX33" s="141"/>
      <c r="PY33" s="141"/>
      <c r="PZ33" s="141"/>
      <c r="QA33" s="141"/>
      <c r="QB33" s="141"/>
      <c r="QC33" s="141"/>
      <c r="QD33" s="141"/>
      <c r="QE33" s="141"/>
      <c r="QF33" s="141"/>
      <c r="QG33" s="141"/>
      <c r="QH33" s="141"/>
      <c r="QI33" s="141"/>
      <c r="QJ33" s="141"/>
      <c r="QK33" s="141"/>
      <c r="QL33" s="141"/>
      <c r="QM33" s="141"/>
      <c r="QN33" s="141"/>
      <c r="QO33" s="141"/>
      <c r="QP33" s="141"/>
      <c r="QQ33" s="141"/>
      <c r="QR33" s="141"/>
      <c r="QS33" s="141"/>
      <c r="QT33" s="141"/>
      <c r="QU33" s="141"/>
      <c r="QV33" s="141"/>
      <c r="QW33" s="141"/>
      <c r="QX33" s="141"/>
      <c r="QY33" s="141"/>
      <c r="QZ33" s="141"/>
      <c r="RA33" s="141"/>
      <c r="RB33" s="141"/>
      <c r="RC33" s="141"/>
      <c r="RD33" s="141"/>
      <c r="RE33" s="141"/>
      <c r="RF33" s="141"/>
      <c r="RG33" s="141"/>
      <c r="RH33" s="141"/>
      <c r="RI33" s="141"/>
      <c r="RJ33" s="141"/>
      <c r="RK33" s="141"/>
      <c r="RL33" s="141"/>
      <c r="RM33" s="141"/>
      <c r="RN33" s="141"/>
      <c r="RO33" s="141"/>
      <c r="RP33" s="141"/>
      <c r="RQ33" s="141"/>
      <c r="RR33" s="141"/>
      <c r="RS33" s="141"/>
      <c r="RT33" s="141"/>
      <c r="RU33" s="141"/>
      <c r="RV33" s="141"/>
      <c r="RW33" s="141"/>
      <c r="RX33" s="141"/>
      <c r="RY33" s="141"/>
      <c r="RZ33" s="141"/>
      <c r="SA33" s="141"/>
      <c r="SB33" s="141"/>
      <c r="SC33" s="141"/>
      <c r="SD33" s="141"/>
      <c r="SE33" s="141"/>
      <c r="SF33" s="141"/>
      <c r="SG33" s="141"/>
      <c r="SH33" s="141"/>
      <c r="SI33" s="141"/>
      <c r="SJ33" s="141"/>
      <c r="SK33" s="141"/>
      <c r="SL33" s="141"/>
      <c r="SM33" s="141"/>
      <c r="SN33" s="141"/>
      <c r="SO33" s="141"/>
      <c r="SP33" s="141"/>
      <c r="SQ33" s="141"/>
      <c r="SR33" s="141"/>
      <c r="SS33" s="141"/>
      <c r="ST33" s="141"/>
      <c r="SU33" s="141"/>
      <c r="SV33" s="141"/>
      <c r="SW33" s="141"/>
      <c r="SX33" s="141"/>
      <c r="SY33" s="141"/>
      <c r="SZ33" s="141"/>
      <c r="TA33" s="141"/>
      <c r="TB33" s="141"/>
      <c r="TC33" s="141"/>
      <c r="TD33" s="141"/>
      <c r="TE33" s="141"/>
      <c r="TF33" s="141"/>
      <c r="TG33" s="141"/>
      <c r="TH33" s="141"/>
      <c r="TI33" s="141"/>
      <c r="TJ33" s="141"/>
      <c r="TK33" s="141"/>
      <c r="TL33" s="141"/>
      <c r="TM33" s="141"/>
      <c r="TN33" s="141"/>
      <c r="TO33" s="141"/>
      <c r="TP33" s="141"/>
      <c r="TQ33" s="141"/>
      <c r="TR33" s="141"/>
      <c r="TS33" s="141"/>
      <c r="TT33" s="141"/>
      <c r="TU33" s="141"/>
      <c r="TV33" s="141"/>
      <c r="TW33" s="141"/>
      <c r="TX33" s="141"/>
      <c r="TY33" s="141"/>
      <c r="TZ33" s="141"/>
      <c r="UA33" s="141"/>
      <c r="UB33" s="141"/>
      <c r="UC33" s="141"/>
      <c r="UD33" s="141"/>
      <c r="UE33" s="141"/>
      <c r="UF33" s="141"/>
      <c r="UG33" s="141"/>
      <c r="UH33" s="141"/>
      <c r="UI33" s="141"/>
      <c r="UJ33" s="141"/>
      <c r="UK33" s="141"/>
      <c r="UL33" s="141"/>
      <c r="UM33" s="141"/>
      <c r="UN33" s="141"/>
      <c r="UO33" s="141"/>
      <c r="UP33" s="141"/>
      <c r="UQ33" s="141"/>
      <c r="UR33" s="141"/>
      <c r="US33" s="141"/>
      <c r="UT33" s="141"/>
      <c r="UU33" s="141"/>
      <c r="UV33" s="141"/>
      <c r="UW33" s="141"/>
      <c r="UX33" s="141"/>
      <c r="UY33" s="141"/>
      <c r="UZ33" s="141"/>
      <c r="VA33" s="141"/>
      <c r="VB33" s="141"/>
      <c r="VC33" s="141"/>
      <c r="VD33" s="141"/>
      <c r="VE33" s="141"/>
      <c r="VF33" s="141"/>
      <c r="VG33" s="141"/>
      <c r="VH33" s="141"/>
      <c r="VI33" s="141"/>
      <c r="VJ33" s="141"/>
      <c r="VK33" s="141"/>
      <c r="VL33" s="141"/>
      <c r="VM33" s="141"/>
      <c r="VN33" s="141"/>
      <c r="VO33" s="141"/>
      <c r="VP33" s="141"/>
      <c r="VQ33" s="141"/>
      <c r="VR33" s="141"/>
      <c r="VS33" s="141"/>
      <c r="VT33" s="141"/>
      <c r="VU33" s="141"/>
      <c r="VV33" s="141"/>
      <c r="VW33" s="141"/>
      <c r="VX33" s="141"/>
      <c r="VY33" s="141"/>
      <c r="VZ33" s="141"/>
      <c r="WA33" s="141"/>
      <c r="WB33" s="141"/>
      <c r="WC33" s="141"/>
      <c r="WD33" s="141"/>
      <c r="WE33" s="141"/>
      <c r="WF33" s="141"/>
      <c r="WG33" s="141"/>
      <c r="WH33" s="141"/>
      <c r="WI33" s="141"/>
      <c r="WJ33" s="141"/>
      <c r="WK33" s="141"/>
      <c r="WL33" s="141"/>
      <c r="WM33" s="141"/>
      <c r="WN33" s="141"/>
      <c r="WO33" s="141"/>
      <c r="WP33" s="141"/>
      <c r="WQ33" s="141"/>
      <c r="WR33" s="141"/>
      <c r="WS33" s="141"/>
      <c r="WT33" s="141"/>
      <c r="WU33" s="141"/>
      <c r="WV33" s="141"/>
      <c r="WW33" s="141"/>
      <c r="WX33" s="141"/>
      <c r="WY33" s="141"/>
      <c r="WZ33" s="141"/>
      <c r="XA33" s="141"/>
      <c r="XB33" s="141"/>
      <c r="XC33" s="141"/>
      <c r="XD33" s="141"/>
      <c r="XE33" s="141"/>
      <c r="XF33" s="141"/>
      <c r="XG33" s="141"/>
      <c r="XH33" s="141"/>
      <c r="XI33" s="141"/>
      <c r="XJ33" s="141"/>
      <c r="XK33" s="141"/>
      <c r="XL33" s="141"/>
      <c r="XM33" s="141"/>
      <c r="XN33" s="141"/>
      <c r="XO33" s="141"/>
      <c r="XP33" s="141"/>
      <c r="XQ33" s="141"/>
      <c r="XR33" s="141"/>
      <c r="XS33" s="141"/>
      <c r="XT33" s="141"/>
      <c r="XU33" s="141"/>
      <c r="XV33" s="141"/>
      <c r="XW33" s="141"/>
      <c r="XX33" s="141"/>
      <c r="XY33" s="141"/>
      <c r="XZ33" s="141"/>
      <c r="YA33" s="141"/>
      <c r="YB33" s="141"/>
      <c r="YC33" s="141"/>
      <c r="YD33" s="141"/>
      <c r="YE33" s="141"/>
      <c r="YF33" s="141"/>
      <c r="YG33" s="141"/>
      <c r="YH33" s="141"/>
      <c r="YI33" s="141"/>
      <c r="YJ33" s="141"/>
      <c r="YK33" s="141"/>
      <c r="YL33" s="141"/>
      <c r="YM33" s="141"/>
      <c r="YN33" s="141"/>
      <c r="YO33" s="141"/>
      <c r="YP33" s="141"/>
      <c r="YQ33" s="141"/>
      <c r="YR33" s="141"/>
      <c r="YS33" s="141"/>
      <c r="YT33" s="141"/>
      <c r="YU33" s="141"/>
      <c r="YV33" s="141"/>
      <c r="YW33" s="141"/>
      <c r="YX33" s="141"/>
      <c r="YY33" s="141"/>
      <c r="YZ33" s="141"/>
      <c r="ZA33" s="141"/>
      <c r="ZB33" s="141"/>
      <c r="ZC33" s="141"/>
      <c r="ZD33" s="141"/>
      <c r="ZE33" s="141"/>
      <c r="ZF33" s="141"/>
      <c r="ZG33" s="141"/>
      <c r="ZH33" s="141"/>
      <c r="ZI33" s="141"/>
      <c r="ZJ33" s="141"/>
      <c r="ZK33" s="141"/>
      <c r="ZL33" s="141"/>
      <c r="ZM33" s="141"/>
      <c r="ZN33" s="141"/>
      <c r="ZO33" s="141"/>
      <c r="ZP33" s="141"/>
      <c r="ZQ33" s="141"/>
      <c r="ZR33" s="141"/>
      <c r="ZS33" s="141"/>
      <c r="ZT33" s="141"/>
      <c r="ZU33" s="141"/>
      <c r="ZV33" s="141"/>
      <c r="ZW33" s="141"/>
      <c r="ZX33" s="141"/>
      <c r="ZY33" s="141"/>
      <c r="ZZ33" s="141"/>
    </row>
    <row r="34" spans="1:702" outlineLevel="1" x14ac:dyDescent="0.2">
      <c r="A34" s="148" t="s">
        <v>693</v>
      </c>
      <c r="B34" s="149">
        <v>2.069</v>
      </c>
    </row>
    <row r="35" spans="1:702" x14ac:dyDescent="0.2">
      <c r="A35" s="144"/>
    </row>
    <row r="36" spans="1:702" hidden="1" x14ac:dyDescent="0.2">
      <c r="A36" s="125" t="s">
        <v>880</v>
      </c>
    </row>
    <row r="37" spans="1:702" ht="12" hidden="1" outlineLevel="1" thickBot="1" x14ac:dyDescent="0.25">
      <c r="A37" s="150" t="s">
        <v>637</v>
      </c>
      <c r="B37" s="126" t="s">
        <v>695</v>
      </c>
    </row>
    <row r="38" spans="1:702" ht="12" hidden="1" outlineLevel="1" thickBot="1" x14ac:dyDescent="0.25">
      <c r="A38" s="143" t="s">
        <v>644</v>
      </c>
      <c r="B38" s="151">
        <v>1</v>
      </c>
      <c r="C38" s="152" t="s">
        <v>881</v>
      </c>
    </row>
    <row r="39" spans="1:702" ht="12" hidden="1" outlineLevel="1" thickBot="1" x14ac:dyDescent="0.25">
      <c r="A39" s="143" t="s">
        <v>857</v>
      </c>
      <c r="B39" s="151">
        <v>0.49241108327768035</v>
      </c>
      <c r="C39" s="151">
        <v>1</v>
      </c>
      <c r="D39" s="152" t="s">
        <v>882</v>
      </c>
    </row>
    <row r="40" spans="1:702" ht="12" hidden="1" outlineLevel="1" thickBot="1" x14ac:dyDescent="0.25">
      <c r="A40" s="143" t="s">
        <v>858</v>
      </c>
      <c r="B40" s="151">
        <v>-0.12153567682576503</v>
      </c>
      <c r="C40" s="151">
        <v>7.0704592581638623E-2</v>
      </c>
      <c r="D40" s="151">
        <v>1</v>
      </c>
      <c r="E40" s="152" t="s">
        <v>883</v>
      </c>
    </row>
    <row r="41" spans="1:702" hidden="1" outlineLevel="1" x14ac:dyDescent="0.2">
      <c r="A41" s="143" t="s">
        <v>859</v>
      </c>
      <c r="B41" s="151">
        <v>-0.23504458279363186</v>
      </c>
      <c r="C41" s="122">
        <v>-0.68780466645274208</v>
      </c>
      <c r="D41" s="122">
        <v>-0.77046064062613362</v>
      </c>
      <c r="E41" s="151">
        <v>1</v>
      </c>
    </row>
    <row r="42" spans="1:702" collapsed="1" x14ac:dyDescent="0.2">
      <c r="A42" s="144"/>
    </row>
    <row r="43" spans="1:702" hidden="1" x14ac:dyDescent="0.2">
      <c r="A43" s="125" t="s">
        <v>884</v>
      </c>
    </row>
    <row r="44" spans="1:702" ht="12" hidden="1" outlineLevel="1" thickBot="1" x14ac:dyDescent="0.25">
      <c r="A44" s="128" t="s">
        <v>699</v>
      </c>
      <c r="B44" s="128" t="s">
        <v>700</v>
      </c>
      <c r="C44" s="128" t="s">
        <v>701</v>
      </c>
      <c r="D44" s="128" t="str">
        <f>IF($I$10&gt;99%,("Low"&amp;TEXT($I$10,"0.0%")&amp;"F"),("Lower"&amp;TEXT($I$10,"0%")&amp;"F"))</f>
        <v>Lower95%F</v>
      </c>
      <c r="E44" s="128" t="str">
        <f>IF($I$10&gt;99%,("Up"&amp;TEXT($I$10,"0.0%")&amp;"F"),("Upper"&amp;TEXT($I$10,"0%")&amp;"F"))</f>
        <v>Upper95%F</v>
      </c>
      <c r="F44" s="128" t="s">
        <v>702</v>
      </c>
      <c r="G44" s="128" t="str">
        <f>IF($I$10&gt;99%,("Low"&amp;TEXT($I$10,"0.0%")&amp;"M"),("Lower"&amp;TEXT($I$10,"0%")&amp;"M"))</f>
        <v>Lower95%M</v>
      </c>
      <c r="H44" s="128" t="str">
        <f>IF($I$10&gt;99%,("Up"&amp;TEXT($I$10,"0.0%")&amp;"M"),("Upper"&amp;TEXT($I$10,"0%")&amp;"M"))</f>
        <v>Upper95%M</v>
      </c>
      <c r="I44" s="136" t="s">
        <v>885</v>
      </c>
      <c r="J44" s="136" t="s">
        <v>886</v>
      </c>
      <c r="K44" s="136" t="s">
        <v>887</v>
      </c>
    </row>
    <row r="45" spans="1:702" hidden="1" outlineLevel="1" x14ac:dyDescent="0.2">
      <c r="I45" s="153"/>
      <c r="J45" s="153"/>
      <c r="K45" s="153"/>
      <c r="L45" s="153"/>
    </row>
    <row r="46" spans="1:702" hidden="1" outlineLevel="1" x14ac:dyDescent="0.2">
      <c r="I46" s="153"/>
      <c r="J46" s="153"/>
      <c r="K46" s="153"/>
      <c r="L46" s="153"/>
    </row>
    <row r="47" spans="1:702" hidden="1" outlineLevel="1" x14ac:dyDescent="0.2">
      <c r="I47" s="153"/>
      <c r="J47" s="153"/>
      <c r="K47" s="153"/>
      <c r="L47" s="153"/>
    </row>
    <row r="48" spans="1:702" hidden="1" outlineLevel="1" x14ac:dyDescent="0.2">
      <c r="A48" s="123" t="s">
        <v>705</v>
      </c>
      <c r="I48" s="153"/>
      <c r="J48" s="153"/>
      <c r="K48" s="153"/>
      <c r="L48" s="153"/>
    </row>
    <row r="49" spans="9:12" hidden="1" outlineLevel="1" x14ac:dyDescent="0.2">
      <c r="I49" s="153"/>
      <c r="J49" s="153"/>
      <c r="K49" s="153"/>
      <c r="L49" s="153"/>
    </row>
    <row r="50" spans="9:12" hidden="1" outlineLevel="1" x14ac:dyDescent="0.2"/>
    <row r="51" spans="9:12" hidden="1" outlineLevel="1" x14ac:dyDescent="0.2"/>
    <row r="52" spans="9:12" hidden="1" outlineLevel="1" x14ac:dyDescent="0.2"/>
    <row r="53" spans="9:12" hidden="1" outlineLevel="1" x14ac:dyDescent="0.2"/>
    <row r="54" spans="9:12" hidden="1" outlineLevel="1" x14ac:dyDescent="0.2"/>
    <row r="55" spans="9:12" hidden="1" outlineLevel="1" x14ac:dyDescent="0.2"/>
    <row r="56" spans="9:12" hidden="1" outlineLevel="1" x14ac:dyDescent="0.2"/>
    <row r="57" spans="9:12" hidden="1" outlineLevel="1" x14ac:dyDescent="0.2"/>
    <row r="58" spans="9:12" hidden="1" outlineLevel="1" x14ac:dyDescent="0.2"/>
    <row r="59" spans="9:12" hidden="1" outlineLevel="1" x14ac:dyDescent="0.2"/>
    <row r="60" spans="9:12" hidden="1" outlineLevel="1" x14ac:dyDescent="0.2"/>
    <row r="61" spans="9:12" hidden="1" outlineLevel="1" x14ac:dyDescent="0.2"/>
    <row r="62" spans="9:12" hidden="1" outlineLevel="1" x14ac:dyDescent="0.2"/>
    <row r="63" spans="9:12" hidden="1" outlineLevel="1" x14ac:dyDescent="0.2"/>
    <row r="64" spans="9:12" hidden="1" outlineLevel="1" x14ac:dyDescent="0.2"/>
    <row r="65" spans="1:3" hidden="1" outlineLevel="1" x14ac:dyDescent="0.2"/>
    <row r="66" spans="1:3" hidden="1" outlineLevel="1" x14ac:dyDescent="0.2"/>
    <row r="67" spans="1:3" hidden="1" outlineLevel="1" x14ac:dyDescent="0.2"/>
    <row r="68" spans="1:3" hidden="1" outlineLevel="1" x14ac:dyDescent="0.2"/>
    <row r="69" spans="1:3" hidden="1" outlineLevel="1" x14ac:dyDescent="0.2"/>
    <row r="70" spans="1:3" collapsed="1" x14ac:dyDescent="0.2">
      <c r="A70" s="145"/>
    </row>
    <row r="71" spans="1:3" hidden="1" x14ac:dyDescent="0.2">
      <c r="A71" s="125" t="s">
        <v>667</v>
      </c>
    </row>
    <row r="72" spans="1:3" outlineLevel="1" x14ac:dyDescent="0.2"/>
    <row r="73" spans="1:3" outlineLevel="1" x14ac:dyDescent="0.2"/>
    <row r="74" spans="1:3" outlineLevel="1" x14ac:dyDescent="0.2">
      <c r="C74" s="141" t="b">
        <v>1</v>
      </c>
    </row>
    <row r="75" spans="1:3" outlineLevel="1" x14ac:dyDescent="0.2"/>
    <row r="76" spans="1:3" outlineLevel="1" x14ac:dyDescent="0.2"/>
    <row r="77" spans="1:3" outlineLevel="1" x14ac:dyDescent="0.2"/>
    <row r="78" spans="1:3" outlineLevel="1" x14ac:dyDescent="0.2"/>
    <row r="79" spans="1:3" outlineLevel="1" x14ac:dyDescent="0.2"/>
    <row r="80" spans="1:3" outlineLevel="1" x14ac:dyDescent="0.2"/>
    <row r="81" spans="1:1" outlineLevel="1" x14ac:dyDescent="0.2"/>
    <row r="82" spans="1:1" outlineLevel="1" x14ac:dyDescent="0.2"/>
    <row r="83" spans="1:1" outlineLevel="1" x14ac:dyDescent="0.2"/>
    <row r="84" spans="1:1" outlineLevel="1" x14ac:dyDescent="0.2"/>
    <row r="85" spans="1:1" outlineLevel="1" x14ac:dyDescent="0.2"/>
    <row r="86" spans="1:1" outlineLevel="1" x14ac:dyDescent="0.2"/>
    <row r="87" spans="1:1" outlineLevel="1" x14ac:dyDescent="0.2"/>
    <row r="88" spans="1:1" outlineLevel="1" x14ac:dyDescent="0.2"/>
    <row r="89" spans="1:1" outlineLevel="1" x14ac:dyDescent="0.2"/>
    <row r="90" spans="1:1" outlineLevel="1" x14ac:dyDescent="0.2"/>
    <row r="91" spans="1:1" outlineLevel="1" x14ac:dyDescent="0.2"/>
    <row r="92" spans="1:1" x14ac:dyDescent="0.2">
      <c r="A92" s="145"/>
    </row>
    <row r="93" spans="1:1" hidden="1" x14ac:dyDescent="0.2">
      <c r="A93" s="125" t="s">
        <v>706</v>
      </c>
    </row>
    <row r="94" spans="1:1" outlineLevel="1" x14ac:dyDescent="0.2"/>
    <row r="95" spans="1:1" outlineLevel="1" x14ac:dyDescent="0.2"/>
    <row r="96" spans="1:1" outlineLevel="1" x14ac:dyDescent="0.2"/>
    <row r="97" outlineLevel="1" x14ac:dyDescent="0.2"/>
    <row r="98" outlineLevel="1" x14ac:dyDescent="0.2"/>
    <row r="99" outlineLevel="1" x14ac:dyDescent="0.2"/>
    <row r="100" outlineLevel="1" x14ac:dyDescent="0.2"/>
    <row r="101" outlineLevel="1" x14ac:dyDescent="0.2"/>
    <row r="102" outlineLevel="1" x14ac:dyDescent="0.2"/>
    <row r="103" outlineLevel="1" x14ac:dyDescent="0.2"/>
    <row r="104" outlineLevel="1" x14ac:dyDescent="0.2"/>
    <row r="105" outlineLevel="1" x14ac:dyDescent="0.2"/>
    <row r="106" outlineLevel="1" x14ac:dyDescent="0.2"/>
    <row r="107" outlineLevel="1" x14ac:dyDescent="0.2"/>
    <row r="108" outlineLevel="1" x14ac:dyDescent="0.2"/>
    <row r="109" outlineLevel="1" x14ac:dyDescent="0.2"/>
    <row r="110" outlineLevel="1" x14ac:dyDescent="0.2"/>
    <row r="111" outlineLevel="1" x14ac:dyDescent="0.2"/>
    <row r="112" outlineLevel="1" x14ac:dyDescent="0.2"/>
    <row r="113" spans="1:1" outlineLevel="1" x14ac:dyDescent="0.2"/>
    <row r="114" spans="1:1" x14ac:dyDescent="0.2">
      <c r="A114" s="145"/>
    </row>
    <row r="115" spans="1:1" hidden="1" x14ac:dyDescent="0.2">
      <c r="A115" s="125" t="s">
        <v>707</v>
      </c>
    </row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outlineLevel="1" x14ac:dyDescent="0.2"/>
    <row r="121" spans="1:1" outlineLevel="1" x14ac:dyDescent="0.2"/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x14ac:dyDescent="0.2">
      <c r="A136" s="145"/>
    </row>
    <row r="137" spans="1:1" hidden="1" x14ac:dyDescent="0.2">
      <c r="A137" s="125" t="s">
        <v>708</v>
      </c>
    </row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outlineLevel="1" x14ac:dyDescent="0.2"/>
    <row r="143" spans="1:1" outlineLevel="1" x14ac:dyDescent="0.2"/>
    <row r="144" spans="1:1" outlineLevel="1" x14ac:dyDescent="0.2"/>
    <row r="145" spans="1:1" outlineLevel="1" x14ac:dyDescent="0.2"/>
    <row r="146" spans="1:1" outlineLevel="1" x14ac:dyDescent="0.2"/>
    <row r="147" spans="1:1" outlineLevel="1" x14ac:dyDescent="0.2"/>
    <row r="148" spans="1:1" outlineLevel="1" x14ac:dyDescent="0.2"/>
    <row r="149" spans="1:1" outlineLevel="1" x14ac:dyDescent="0.2"/>
    <row r="150" spans="1:1" outlineLevel="1" x14ac:dyDescent="0.2"/>
    <row r="151" spans="1:1" outlineLevel="1" x14ac:dyDescent="0.2"/>
    <row r="152" spans="1:1" outlineLevel="1" x14ac:dyDescent="0.2"/>
    <row r="153" spans="1:1" outlineLevel="1" x14ac:dyDescent="0.2"/>
    <row r="154" spans="1:1" outlineLevel="1" x14ac:dyDescent="0.2"/>
    <row r="155" spans="1:1" outlineLevel="1" x14ac:dyDescent="0.2"/>
    <row r="156" spans="1:1" outlineLevel="1" x14ac:dyDescent="0.2"/>
    <row r="157" spans="1:1" outlineLevel="1" x14ac:dyDescent="0.2"/>
    <row r="158" spans="1:1" x14ac:dyDescent="0.2">
      <c r="A158" s="145"/>
    </row>
    <row r="159" spans="1:1" hidden="1" x14ac:dyDescent="0.2">
      <c r="A159" s="125" t="s">
        <v>709</v>
      </c>
    </row>
    <row r="160" spans="1:1" outlineLevel="1" x14ac:dyDescent="0.2"/>
    <row r="161" outlineLevel="1" x14ac:dyDescent="0.2"/>
    <row r="162" outlineLevel="1" x14ac:dyDescent="0.2"/>
    <row r="163" outlineLevel="1" x14ac:dyDescent="0.2"/>
    <row r="164" outlineLevel="1" x14ac:dyDescent="0.2"/>
    <row r="165" outlineLevel="1" x14ac:dyDescent="0.2"/>
    <row r="166" outlineLevel="1" x14ac:dyDescent="0.2"/>
    <row r="167" outlineLevel="1" x14ac:dyDescent="0.2"/>
    <row r="168" outlineLevel="1" x14ac:dyDescent="0.2"/>
    <row r="169" outlineLevel="1" x14ac:dyDescent="0.2"/>
    <row r="170" outlineLevel="1" x14ac:dyDescent="0.2"/>
    <row r="171" outlineLevel="1" x14ac:dyDescent="0.2"/>
    <row r="172" outlineLevel="1" x14ac:dyDescent="0.2"/>
    <row r="173" outlineLevel="1" x14ac:dyDescent="0.2"/>
    <row r="174" outlineLevel="1" x14ac:dyDescent="0.2"/>
    <row r="175" outlineLevel="1" x14ac:dyDescent="0.2"/>
    <row r="176" outlineLevel="1" x14ac:dyDescent="0.2"/>
    <row r="177" spans="1:1" outlineLevel="1" x14ac:dyDescent="0.2"/>
    <row r="178" spans="1:1" outlineLevel="1" x14ac:dyDescent="0.2"/>
    <row r="179" spans="1:1" outlineLevel="1" x14ac:dyDescent="0.2"/>
    <row r="180" spans="1:1" x14ac:dyDescent="0.2">
      <c r="A180" s="145"/>
    </row>
    <row r="181" spans="1:1" hidden="1" x14ac:dyDescent="0.2">
      <c r="A181" s="125" t="s">
        <v>710</v>
      </c>
    </row>
    <row r="182" spans="1:1" outlineLevel="1" x14ac:dyDescent="0.2"/>
    <row r="183" spans="1:1" outlineLevel="1" x14ac:dyDescent="0.2">
      <c r="A183" s="154" t="s">
        <v>888</v>
      </c>
    </row>
    <row r="184" spans="1:1" outlineLevel="1" x14ac:dyDescent="0.2"/>
    <row r="185" spans="1:1" outlineLevel="1" x14ac:dyDescent="0.2"/>
    <row r="186" spans="1:1" outlineLevel="1" x14ac:dyDescent="0.2"/>
    <row r="187" spans="1:1" outlineLevel="1" x14ac:dyDescent="0.2"/>
    <row r="188" spans="1:1" outlineLevel="1" x14ac:dyDescent="0.2"/>
    <row r="189" spans="1:1" outlineLevel="1" x14ac:dyDescent="0.2"/>
    <row r="190" spans="1:1" outlineLevel="1" x14ac:dyDescent="0.2"/>
    <row r="191" spans="1:1" outlineLevel="1" x14ac:dyDescent="0.2"/>
    <row r="192" spans="1:1" outlineLevel="1" x14ac:dyDescent="0.2"/>
    <row r="193" spans="1:1" outlineLevel="1" x14ac:dyDescent="0.2"/>
    <row r="194" spans="1:1" outlineLevel="1" x14ac:dyDescent="0.2"/>
    <row r="195" spans="1:1" outlineLevel="1" x14ac:dyDescent="0.2"/>
    <row r="196" spans="1:1" outlineLevel="1" x14ac:dyDescent="0.2"/>
    <row r="197" spans="1:1" outlineLevel="1" x14ac:dyDescent="0.2"/>
    <row r="198" spans="1:1" outlineLevel="1" x14ac:dyDescent="0.2"/>
    <row r="199" spans="1:1" outlineLevel="1" x14ac:dyDescent="0.2"/>
    <row r="200" spans="1:1" outlineLevel="1" x14ac:dyDescent="0.2"/>
    <row r="201" spans="1:1" outlineLevel="1" x14ac:dyDescent="0.2"/>
    <row r="202" spans="1:1" outlineLevel="1" x14ac:dyDescent="0.2"/>
    <row r="203" spans="1:1" outlineLevel="1" x14ac:dyDescent="0.2"/>
    <row r="204" spans="1:1" outlineLevel="1" x14ac:dyDescent="0.2"/>
    <row r="205" spans="1:1" outlineLevel="1" x14ac:dyDescent="0.2">
      <c r="A205" s="154" t="s">
        <v>889</v>
      </c>
    </row>
    <row r="206" spans="1:1" outlineLevel="1" x14ac:dyDescent="0.2"/>
    <row r="207" spans="1:1" outlineLevel="1" x14ac:dyDescent="0.2"/>
    <row r="208" spans="1:1" outlineLevel="1" x14ac:dyDescent="0.2"/>
    <row r="209" outlineLevel="1" x14ac:dyDescent="0.2"/>
    <row r="210" outlineLevel="1" x14ac:dyDescent="0.2"/>
    <row r="211" outlineLevel="1" x14ac:dyDescent="0.2"/>
    <row r="212" outlineLevel="1" x14ac:dyDescent="0.2"/>
    <row r="213" outlineLevel="1" x14ac:dyDescent="0.2"/>
    <row r="214" outlineLevel="1" x14ac:dyDescent="0.2"/>
    <row r="215" outlineLevel="1" x14ac:dyDescent="0.2"/>
    <row r="216" outlineLevel="1" x14ac:dyDescent="0.2"/>
    <row r="217" outlineLevel="1" x14ac:dyDescent="0.2"/>
    <row r="218" outlineLevel="1" x14ac:dyDescent="0.2"/>
    <row r="219" outlineLevel="1" x14ac:dyDescent="0.2"/>
    <row r="220" outlineLevel="1" x14ac:dyDescent="0.2"/>
    <row r="221" outlineLevel="1" x14ac:dyDescent="0.2"/>
    <row r="222" outlineLevel="1" x14ac:dyDescent="0.2"/>
    <row r="223" outlineLevel="1" x14ac:dyDescent="0.2"/>
    <row r="224" outlineLevel="1" x14ac:dyDescent="0.2"/>
    <row r="225" spans="1:1" outlineLevel="1" x14ac:dyDescent="0.2"/>
    <row r="226" spans="1:1" outlineLevel="1" x14ac:dyDescent="0.2"/>
    <row r="227" spans="1:1" outlineLevel="1" x14ac:dyDescent="0.2">
      <c r="A227" s="154" t="s">
        <v>890</v>
      </c>
    </row>
    <row r="228" spans="1:1" outlineLevel="1" x14ac:dyDescent="0.2"/>
    <row r="229" spans="1:1" outlineLevel="1" x14ac:dyDescent="0.2"/>
    <row r="230" spans="1:1" outlineLevel="1" x14ac:dyDescent="0.2"/>
    <row r="231" spans="1:1" outlineLevel="1" x14ac:dyDescent="0.2"/>
    <row r="232" spans="1:1" outlineLevel="1" x14ac:dyDescent="0.2"/>
    <row r="233" spans="1:1" outlineLevel="1" x14ac:dyDescent="0.2"/>
    <row r="234" spans="1:1" outlineLevel="1" x14ac:dyDescent="0.2"/>
    <row r="235" spans="1:1" outlineLevel="1" x14ac:dyDescent="0.2"/>
    <row r="236" spans="1:1" outlineLevel="1" x14ac:dyDescent="0.2"/>
    <row r="237" spans="1:1" outlineLevel="1" x14ac:dyDescent="0.2"/>
    <row r="238" spans="1:1" outlineLevel="1" x14ac:dyDescent="0.2"/>
    <row r="239" spans="1:1" outlineLevel="1" x14ac:dyDescent="0.2"/>
    <row r="240" spans="1:1" outlineLevel="1" x14ac:dyDescent="0.2"/>
    <row r="241" spans="1:8" outlineLevel="1" x14ac:dyDescent="0.2"/>
    <row r="242" spans="1:8" outlineLevel="1" x14ac:dyDescent="0.2"/>
    <row r="243" spans="1:8" outlineLevel="1" x14ac:dyDescent="0.2"/>
    <row r="244" spans="1:8" outlineLevel="1" x14ac:dyDescent="0.2"/>
    <row r="245" spans="1:8" outlineLevel="1" x14ac:dyDescent="0.2"/>
    <row r="246" spans="1:8" outlineLevel="1" x14ac:dyDescent="0.2"/>
    <row r="247" spans="1:8" outlineLevel="1" x14ac:dyDescent="0.2"/>
    <row r="248" spans="1:8" outlineLevel="1" x14ac:dyDescent="0.2"/>
    <row r="249" spans="1:8" x14ac:dyDescent="0.2">
      <c r="A249" s="145"/>
    </row>
    <row r="250" spans="1:8" hidden="1" x14ac:dyDescent="0.2">
      <c r="A250" s="125" t="s">
        <v>891</v>
      </c>
    </row>
    <row r="251" spans="1:8" ht="12" outlineLevel="1" thickBot="1" x14ac:dyDescent="0.25">
      <c r="A251" s="136" t="s">
        <v>714</v>
      </c>
      <c r="B251" s="136" t="s">
        <v>715</v>
      </c>
      <c r="C251" s="136" t="s">
        <v>716</v>
      </c>
      <c r="D251" s="136" t="s">
        <v>524</v>
      </c>
      <c r="E251" s="136" t="s">
        <v>717</v>
      </c>
      <c r="F251" s="136" t="s">
        <v>718</v>
      </c>
      <c r="G251" s="136" t="s">
        <v>719</v>
      </c>
      <c r="H251" s="136" t="s">
        <v>720</v>
      </c>
    </row>
    <row r="252" spans="1:8" outlineLevel="1" x14ac:dyDescent="0.2">
      <c r="A252" s="130">
        <v>1</v>
      </c>
      <c r="B252" s="139">
        <v>3162.8121999999998</v>
      </c>
      <c r="C252" s="139">
        <v>2403.1325963623021</v>
      </c>
      <c r="D252" s="129">
        <f t="shared" ref="D252:D283" si="4">B252 - C252</f>
        <v>759.67960363769771</v>
      </c>
      <c r="E252" s="121">
        <f t="shared" ref="E252:E283" si="5">D252 /7884.33674087294</f>
        <v>9.6353013399271339E-2</v>
      </c>
      <c r="F252" s="121">
        <f t="shared" ref="F252:F283" si="6">ABS(E252)</f>
        <v>9.6353013399271339E-2</v>
      </c>
      <c r="G252" s="121">
        <v>7.7546089832687144E-3</v>
      </c>
      <c r="H252" s="121">
        <f>(F252^2/3)*(G252/(1-G252)^2)</f>
        <v>2.4374239366780223E-5</v>
      </c>
    </row>
    <row r="253" spans="1:8" outlineLevel="1" x14ac:dyDescent="0.2">
      <c r="A253" s="130">
        <v>2</v>
      </c>
      <c r="B253" s="139">
        <v>1478.7066</v>
      </c>
      <c r="C253" s="139">
        <v>2155.5320403722271</v>
      </c>
      <c r="D253" s="129">
        <f t="shared" si="4"/>
        <v>-676.82544037222715</v>
      </c>
      <c r="E253" s="121">
        <f t="shared" si="5"/>
        <v>-8.5844309117787662E-2</v>
      </c>
      <c r="F253" s="121">
        <f t="shared" si="6"/>
        <v>8.5844309117787662E-2</v>
      </c>
      <c r="G253" s="121">
        <v>8.0360942998734426E-3</v>
      </c>
      <c r="H253" s="121">
        <f t="shared" ref="H253:H316" si="7">(F253^2/3)*(G253/(1-G253)^2)</f>
        <v>2.0061114159675745E-5</v>
      </c>
    </row>
    <row r="254" spans="1:8" outlineLevel="1" x14ac:dyDescent="0.2">
      <c r="A254" s="130">
        <v>3</v>
      </c>
      <c r="B254" s="129">
        <v>290.68</v>
      </c>
      <c r="C254" s="139">
        <v>1245.617847912509</v>
      </c>
      <c r="D254" s="129">
        <f t="shared" si="4"/>
        <v>-954.93784791250891</v>
      </c>
      <c r="E254" s="121">
        <f t="shared" si="5"/>
        <v>-0.1211183488602213</v>
      </c>
      <c r="F254" s="121">
        <f t="shared" si="6"/>
        <v>0.1211183488602213</v>
      </c>
      <c r="G254" s="121">
        <v>8.4400734894169837E-3</v>
      </c>
      <c r="H254" s="121">
        <f t="shared" si="7"/>
        <v>4.1976567589424922E-5</v>
      </c>
    </row>
    <row r="255" spans="1:8" outlineLevel="1" x14ac:dyDescent="0.2">
      <c r="A255" s="130">
        <v>4</v>
      </c>
      <c r="B255" s="129">
        <v>205.81890000000001</v>
      </c>
      <c r="C255" s="129">
        <v>-504.79826437939437</v>
      </c>
      <c r="D255" s="129">
        <f t="shared" si="4"/>
        <v>710.61716437939435</v>
      </c>
      <c r="E255" s="121">
        <f t="shared" si="5"/>
        <v>9.0130240213549789E-2</v>
      </c>
      <c r="F255" s="121">
        <f t="shared" si="6"/>
        <v>9.0130240213549789E-2</v>
      </c>
      <c r="G255" s="121">
        <v>9.9065190722045348E-3</v>
      </c>
      <c r="H255" s="121">
        <f t="shared" si="7"/>
        <v>2.7364560688493234E-5</v>
      </c>
    </row>
    <row r="256" spans="1:8" outlineLevel="1" x14ac:dyDescent="0.2">
      <c r="A256" s="130">
        <v>5</v>
      </c>
      <c r="B256" s="139">
        <v>3540.5491000000002</v>
      </c>
      <c r="C256" s="139">
        <v>8796.2492149644913</v>
      </c>
      <c r="D256" s="139">
        <f t="shared" si="4"/>
        <v>-5255.7001149644911</v>
      </c>
      <c r="E256" s="121">
        <f t="shared" si="5"/>
        <v>-0.66660015771758996</v>
      </c>
      <c r="F256" s="121">
        <f t="shared" si="6"/>
        <v>0.66660015771758996</v>
      </c>
      <c r="G256" s="121">
        <v>8.6940090070611493E-3</v>
      </c>
      <c r="H256" s="121">
        <f t="shared" si="7"/>
        <v>1.3104311060576745E-3</v>
      </c>
    </row>
    <row r="257" spans="1:8" outlineLevel="1" x14ac:dyDescent="0.2">
      <c r="A257" s="130">
        <v>6</v>
      </c>
      <c r="B257" s="139">
        <v>117401.54</v>
      </c>
      <c r="C257" s="139">
        <v>42869.458971451335</v>
      </c>
      <c r="D257" s="139">
        <f t="shared" si="4"/>
        <v>74532.081028548651</v>
      </c>
      <c r="E257" s="121">
        <f t="shared" si="5"/>
        <v>9.4531833784025547</v>
      </c>
      <c r="F257" s="121">
        <f t="shared" si="6"/>
        <v>9.4531833784025547</v>
      </c>
      <c r="G257" s="121">
        <v>7.8648426279082806E-2</v>
      </c>
      <c r="H257" s="121">
        <f t="shared" si="7"/>
        <v>2.7597782249203222</v>
      </c>
    </row>
    <row r="258" spans="1:8" outlineLevel="1" x14ac:dyDescent="0.2">
      <c r="A258" s="130">
        <v>7</v>
      </c>
      <c r="B258" s="129">
        <v>328.06920000000002</v>
      </c>
      <c r="C258" s="129">
        <v>375.55535302464887</v>
      </c>
      <c r="D258" s="129">
        <f t="shared" si="4"/>
        <v>-47.486153024648843</v>
      </c>
      <c r="E258" s="121">
        <f t="shared" si="5"/>
        <v>-6.02284689065567E-3</v>
      </c>
      <c r="F258" s="121">
        <f t="shared" si="6"/>
        <v>6.02284689065567E-3</v>
      </c>
      <c r="G258" s="121">
        <v>9.5547014860984242E-3</v>
      </c>
      <c r="H258" s="121">
        <f t="shared" si="7"/>
        <v>1.1777104391398099E-7</v>
      </c>
    </row>
    <row r="259" spans="1:8" outlineLevel="1" x14ac:dyDescent="0.2">
      <c r="A259" s="130">
        <v>8</v>
      </c>
      <c r="B259" s="139">
        <v>2086.6887999999999</v>
      </c>
      <c r="C259" s="139">
        <v>2157.7875755209716</v>
      </c>
      <c r="D259" s="129">
        <f t="shared" si="4"/>
        <v>-71.098775520971685</v>
      </c>
      <c r="E259" s="121">
        <f t="shared" si="5"/>
        <v>-9.017724363850517E-3</v>
      </c>
      <c r="F259" s="121">
        <f t="shared" si="6"/>
        <v>9.017724363850517E-3</v>
      </c>
      <c r="G259" s="121">
        <v>8.8962744596936781E-3</v>
      </c>
      <c r="H259" s="121">
        <f t="shared" si="7"/>
        <v>2.4549497888212305E-7</v>
      </c>
    </row>
    <row r="260" spans="1:8" outlineLevel="1" x14ac:dyDescent="0.2">
      <c r="A260" s="130">
        <v>9</v>
      </c>
      <c r="B260" s="129">
        <v>117.0865</v>
      </c>
      <c r="C260" s="129">
        <v>-102.97122316379841</v>
      </c>
      <c r="D260" s="129">
        <f t="shared" si="4"/>
        <v>220.05772316379841</v>
      </c>
      <c r="E260" s="121">
        <f t="shared" si="5"/>
        <v>2.7910746381874348E-2</v>
      </c>
      <c r="F260" s="121">
        <f t="shared" si="6"/>
        <v>2.7910746381874348E-2</v>
      </c>
      <c r="G260" s="121">
        <v>9.4775075783498693E-3</v>
      </c>
      <c r="H260" s="121">
        <f t="shared" si="7"/>
        <v>2.5083440379157838E-6</v>
      </c>
    </row>
    <row r="261" spans="1:8" outlineLevel="1" x14ac:dyDescent="0.2">
      <c r="A261" s="130">
        <v>10</v>
      </c>
      <c r="B261" s="139">
        <v>2344.0949000000001</v>
      </c>
      <c r="C261" s="139">
        <v>2810.1834134486717</v>
      </c>
      <c r="D261" s="129">
        <f t="shared" si="4"/>
        <v>-466.08851344867162</v>
      </c>
      <c r="E261" s="121">
        <f t="shared" si="5"/>
        <v>-5.9115754281832855E-2</v>
      </c>
      <c r="F261" s="121">
        <f t="shared" si="6"/>
        <v>5.9115754281832855E-2</v>
      </c>
      <c r="G261" s="121">
        <v>8.0097424788047912E-3</v>
      </c>
      <c r="H261" s="121">
        <f t="shared" si="7"/>
        <v>9.4817599345298963E-6</v>
      </c>
    </row>
    <row r="262" spans="1:8" outlineLevel="1" x14ac:dyDescent="0.2">
      <c r="A262" s="130">
        <v>11</v>
      </c>
      <c r="B262" s="139">
        <v>2363.1176</v>
      </c>
      <c r="C262" s="129">
        <v>454.09191536935441</v>
      </c>
      <c r="D262" s="139">
        <f t="shared" si="4"/>
        <v>1909.0256846306456</v>
      </c>
      <c r="E262" s="121">
        <f t="shared" si="5"/>
        <v>0.24212888761259094</v>
      </c>
      <c r="F262" s="121">
        <f t="shared" si="6"/>
        <v>0.24212888761259094</v>
      </c>
      <c r="G262" s="121">
        <v>8.7638055315820852E-3</v>
      </c>
      <c r="H262" s="121">
        <f t="shared" si="7"/>
        <v>1.743052176690816E-4</v>
      </c>
    </row>
    <row r="263" spans="1:8" outlineLevel="1" x14ac:dyDescent="0.2">
      <c r="A263" s="130">
        <v>12</v>
      </c>
      <c r="B263" s="129">
        <v>259.96980000000002</v>
      </c>
      <c r="C263" s="129">
        <v>-106.31163142740706</v>
      </c>
      <c r="D263" s="129">
        <f t="shared" si="4"/>
        <v>366.28143142740709</v>
      </c>
      <c r="E263" s="121">
        <f t="shared" si="5"/>
        <v>4.6456847730587045E-2</v>
      </c>
      <c r="F263" s="121">
        <f t="shared" si="6"/>
        <v>4.6456847730587045E-2</v>
      </c>
      <c r="G263" s="121">
        <v>9.6652193308001469E-3</v>
      </c>
      <c r="H263" s="121">
        <f t="shared" si="7"/>
        <v>7.0896675636214844E-6</v>
      </c>
    </row>
    <row r="264" spans="1:8" outlineLevel="1" x14ac:dyDescent="0.2">
      <c r="A264" s="130">
        <v>13</v>
      </c>
      <c r="B264" s="129">
        <v>265.0127</v>
      </c>
      <c r="C264" s="129">
        <v>51.418272899627254</v>
      </c>
      <c r="D264" s="129">
        <f t="shared" si="4"/>
        <v>213.59442710037274</v>
      </c>
      <c r="E264" s="121">
        <f t="shared" si="5"/>
        <v>2.7090982300779297E-2</v>
      </c>
      <c r="F264" s="121">
        <f t="shared" si="6"/>
        <v>2.7090982300779297E-2</v>
      </c>
      <c r="G264" s="121">
        <v>9.8422826503207009E-3</v>
      </c>
      <c r="H264" s="121">
        <f t="shared" si="7"/>
        <v>2.4559262995499449E-6</v>
      </c>
    </row>
    <row r="265" spans="1:8" outlineLevel="1" x14ac:dyDescent="0.2">
      <c r="A265" s="130">
        <v>14</v>
      </c>
      <c r="B265" s="139">
        <v>2014.3187</v>
      </c>
      <c r="C265" s="129">
        <v>413.01730499088421</v>
      </c>
      <c r="D265" s="139">
        <f t="shared" si="4"/>
        <v>1601.3013950091158</v>
      </c>
      <c r="E265" s="121">
        <f t="shared" si="5"/>
        <v>0.20309906180286036</v>
      </c>
      <c r="F265" s="121">
        <f t="shared" si="6"/>
        <v>0.20309906180286036</v>
      </c>
      <c r="G265" s="121">
        <v>9.655685567537443E-3</v>
      </c>
      <c r="H265" s="121">
        <f t="shared" si="7"/>
        <v>1.3536465140632738E-4</v>
      </c>
    </row>
    <row r="266" spans="1:8" outlineLevel="1" x14ac:dyDescent="0.2">
      <c r="A266" s="130">
        <v>15</v>
      </c>
      <c r="B266" s="139">
        <v>1409.3098</v>
      </c>
      <c r="C266" s="139">
        <v>1559.4944538974576</v>
      </c>
      <c r="D266" s="129">
        <f t="shared" si="4"/>
        <v>-150.18465389745757</v>
      </c>
      <c r="E266" s="121">
        <f t="shared" si="5"/>
        <v>-1.904848293945768E-2</v>
      </c>
      <c r="F266" s="121">
        <f t="shared" si="6"/>
        <v>1.904848293945768E-2</v>
      </c>
      <c r="G266" s="121">
        <v>8.4611857843665608E-3</v>
      </c>
      <c r="H266" s="121">
        <f t="shared" si="7"/>
        <v>1.0409055493086236E-6</v>
      </c>
    </row>
    <row r="267" spans="1:8" outlineLevel="1" x14ac:dyDescent="0.2">
      <c r="A267" s="130">
        <v>16</v>
      </c>
      <c r="B267" s="139">
        <v>1016.1319</v>
      </c>
      <c r="C267" s="139">
        <v>1296.0525897387572</v>
      </c>
      <c r="D267" s="129">
        <f t="shared" si="4"/>
        <v>-279.92068973875723</v>
      </c>
      <c r="E267" s="121">
        <f t="shared" si="5"/>
        <v>-3.5503390955846578E-2</v>
      </c>
      <c r="F267" s="121">
        <f t="shared" si="6"/>
        <v>3.5503390955846578E-2</v>
      </c>
      <c r="G267" s="121">
        <v>8.5535924608114364E-3</v>
      </c>
      <c r="H267" s="121">
        <f t="shared" si="7"/>
        <v>3.6561876917567822E-6</v>
      </c>
    </row>
    <row r="268" spans="1:8" outlineLevel="1" x14ac:dyDescent="0.2">
      <c r="A268" s="130">
        <v>17</v>
      </c>
      <c r="B268" s="139">
        <v>6894.6152000000002</v>
      </c>
      <c r="C268" s="129">
        <v>829.77773980793768</v>
      </c>
      <c r="D268" s="139">
        <f t="shared" si="4"/>
        <v>6064.8374601920623</v>
      </c>
      <c r="E268" s="121">
        <f t="shared" si="5"/>
        <v>0.76922608197992492</v>
      </c>
      <c r="F268" s="121">
        <f t="shared" si="6"/>
        <v>0.76922608197992492</v>
      </c>
      <c r="G268" s="121">
        <v>1.0533912696493189E-2</v>
      </c>
      <c r="H268" s="121">
        <f t="shared" si="7"/>
        <v>2.1221429485276228E-3</v>
      </c>
    </row>
    <row r="269" spans="1:8" outlineLevel="1" x14ac:dyDescent="0.2">
      <c r="A269" s="130">
        <v>18</v>
      </c>
      <c r="B269" s="139">
        <v>4868.8302000000003</v>
      </c>
      <c r="C269" s="139">
        <v>11298.54500264827</v>
      </c>
      <c r="D269" s="139">
        <f t="shared" si="4"/>
        <v>-6429.7148026482701</v>
      </c>
      <c r="E269" s="121">
        <f t="shared" si="5"/>
        <v>-0.81550484384008992</v>
      </c>
      <c r="F269" s="121">
        <f t="shared" si="6"/>
        <v>0.81550484384008992</v>
      </c>
      <c r="G269" s="121">
        <v>9.2382388560303206E-3</v>
      </c>
      <c r="H269" s="121">
        <f t="shared" si="7"/>
        <v>2.0863278195165859E-3</v>
      </c>
    </row>
    <row r="270" spans="1:8" outlineLevel="1" x14ac:dyDescent="0.2">
      <c r="A270" s="130">
        <v>19</v>
      </c>
      <c r="B270" s="139">
        <v>15390.5118</v>
      </c>
      <c r="C270" s="139">
        <v>7507.7541861803529</v>
      </c>
      <c r="D270" s="139">
        <f t="shared" si="4"/>
        <v>7882.7576138196473</v>
      </c>
      <c r="E270" s="121">
        <f t="shared" si="5"/>
        <v>0.99979971339312457</v>
      </c>
      <c r="F270" s="121">
        <f t="shared" si="6"/>
        <v>0.99979971339312457</v>
      </c>
      <c r="G270" s="121">
        <v>8.2658087960333759E-3</v>
      </c>
      <c r="H270" s="121">
        <f t="shared" si="7"/>
        <v>2.8002676516258257E-3</v>
      </c>
    </row>
    <row r="271" spans="1:8" outlineLevel="1" x14ac:dyDescent="0.2">
      <c r="A271" s="130">
        <v>20</v>
      </c>
      <c r="B271" s="129">
        <v>304.52499999999998</v>
      </c>
      <c r="C271" s="129">
        <v>-540.66057569911902</v>
      </c>
      <c r="D271" s="129">
        <f t="shared" si="4"/>
        <v>845.185575699119</v>
      </c>
      <c r="E271" s="121">
        <f t="shared" si="5"/>
        <v>0.10719805653627391</v>
      </c>
      <c r="F271" s="121">
        <f t="shared" si="6"/>
        <v>0.10719805653627391</v>
      </c>
      <c r="G271" s="121">
        <v>9.8022282122647263E-3</v>
      </c>
      <c r="H271" s="121">
        <f t="shared" si="7"/>
        <v>3.8294243005569426E-5</v>
      </c>
    </row>
    <row r="272" spans="1:8" outlineLevel="1" x14ac:dyDescent="0.2">
      <c r="A272" s="130">
        <v>21</v>
      </c>
      <c r="B272" s="129">
        <v>748.60599999999999</v>
      </c>
      <c r="C272" s="129">
        <v>-388.34465488652154</v>
      </c>
      <c r="D272" s="139">
        <f t="shared" si="4"/>
        <v>1136.9506548865215</v>
      </c>
      <c r="E272" s="121">
        <f t="shared" si="5"/>
        <v>0.14420371582970215</v>
      </c>
      <c r="F272" s="121">
        <f t="shared" si="6"/>
        <v>0.14420371582970215</v>
      </c>
      <c r="G272" s="121">
        <v>9.8739090672143592E-3</v>
      </c>
      <c r="H272" s="121">
        <f t="shared" si="7"/>
        <v>6.9813556339046165E-5</v>
      </c>
    </row>
    <row r="273" spans="1:8" outlineLevel="1" x14ac:dyDescent="0.2">
      <c r="A273" s="130">
        <v>22</v>
      </c>
      <c r="B273" s="139">
        <v>28484.287400000001</v>
      </c>
      <c r="C273" s="139">
        <v>20534.182972705144</v>
      </c>
      <c r="D273" s="139">
        <f t="shared" si="4"/>
        <v>7950.1044272948566</v>
      </c>
      <c r="E273" s="121">
        <f t="shared" si="5"/>
        <v>1.0083415623385252</v>
      </c>
      <c r="F273" s="121">
        <f t="shared" si="6"/>
        <v>1.0083415623385252</v>
      </c>
      <c r="G273" s="121">
        <v>4.5904412892703639E-2</v>
      </c>
      <c r="H273" s="121">
        <f t="shared" si="7"/>
        <v>1.7090892608497735E-2</v>
      </c>
    </row>
    <row r="274" spans="1:8" outlineLevel="1" x14ac:dyDescent="0.2">
      <c r="A274" s="130">
        <v>23</v>
      </c>
      <c r="B274" s="139">
        <v>2527.3155999999999</v>
      </c>
      <c r="C274" s="139">
        <v>1541.7023123711645</v>
      </c>
      <c r="D274" s="129">
        <f t="shared" si="4"/>
        <v>985.61328762883545</v>
      </c>
      <c r="E274" s="121">
        <f t="shared" si="5"/>
        <v>0.12500902993137633</v>
      </c>
      <c r="F274" s="121">
        <f t="shared" si="6"/>
        <v>0.12500902993137633</v>
      </c>
      <c r="G274" s="121">
        <v>8.2033556260339719E-3</v>
      </c>
      <c r="H274" s="121">
        <f t="shared" si="7"/>
        <v>4.3441797361357415E-5</v>
      </c>
    </row>
    <row r="275" spans="1:8" outlineLevel="1" x14ac:dyDescent="0.2">
      <c r="A275" s="130">
        <v>24</v>
      </c>
      <c r="B275" s="139">
        <v>5116.1342000000004</v>
      </c>
      <c r="C275" s="139">
        <v>4228.1939859376826</v>
      </c>
      <c r="D275" s="129">
        <f t="shared" si="4"/>
        <v>887.94021406231786</v>
      </c>
      <c r="E275" s="121">
        <f t="shared" si="5"/>
        <v>0.11262078767630194</v>
      </c>
      <c r="F275" s="121">
        <f t="shared" si="6"/>
        <v>0.11262078767630194</v>
      </c>
      <c r="G275" s="121">
        <v>8.3124679508890156E-3</v>
      </c>
      <c r="H275" s="121">
        <f t="shared" si="7"/>
        <v>3.5735193980036518E-5</v>
      </c>
    </row>
    <row r="276" spans="1:8" outlineLevel="1" x14ac:dyDescent="0.2">
      <c r="A276" s="130">
        <v>25</v>
      </c>
      <c r="B276" s="139">
        <v>1106.0070000000001</v>
      </c>
      <c r="C276" s="139">
        <v>2193.6656893763602</v>
      </c>
      <c r="D276" s="139">
        <f t="shared" si="4"/>
        <v>-1087.6586893763601</v>
      </c>
      <c r="E276" s="121">
        <f t="shared" si="5"/>
        <v>-0.13795183096859159</v>
      </c>
      <c r="F276" s="121">
        <f t="shared" si="6"/>
        <v>0.13795183096859159</v>
      </c>
      <c r="G276" s="121">
        <v>8.655357269652178E-3</v>
      </c>
      <c r="H276" s="121">
        <f t="shared" si="7"/>
        <v>5.5868801436109203E-5</v>
      </c>
    </row>
    <row r="277" spans="1:8" outlineLevel="1" x14ac:dyDescent="0.2">
      <c r="A277" s="130">
        <v>26</v>
      </c>
      <c r="B277" s="139">
        <v>3579.8489</v>
      </c>
      <c r="C277" s="139">
        <v>7329.8241761987101</v>
      </c>
      <c r="D277" s="139">
        <f t="shared" si="4"/>
        <v>-3749.9752761987102</v>
      </c>
      <c r="E277" s="121">
        <f t="shared" si="5"/>
        <v>-0.47562342901446386</v>
      </c>
      <c r="F277" s="121">
        <f t="shared" si="6"/>
        <v>0.47562342901446386</v>
      </c>
      <c r="G277" s="121">
        <v>8.5323150351545082E-3</v>
      </c>
      <c r="H277" s="121">
        <f t="shared" si="7"/>
        <v>6.5450803034420495E-4</v>
      </c>
    </row>
    <row r="278" spans="1:8" outlineLevel="1" x14ac:dyDescent="0.2">
      <c r="A278" s="130">
        <v>27</v>
      </c>
      <c r="B278" s="139">
        <v>2165.1192999999998</v>
      </c>
      <c r="C278" s="139">
        <v>1007.2294364829502</v>
      </c>
      <c r="D278" s="139">
        <f t="shared" si="4"/>
        <v>1157.8898635170497</v>
      </c>
      <c r="E278" s="121">
        <f t="shared" si="5"/>
        <v>0.14685951419533738</v>
      </c>
      <c r="F278" s="121">
        <f t="shared" si="6"/>
        <v>0.14685951419533738</v>
      </c>
      <c r="G278" s="121">
        <v>8.5530595861299068E-3</v>
      </c>
      <c r="H278" s="121">
        <f t="shared" si="7"/>
        <v>6.2555494800918635E-5</v>
      </c>
    </row>
    <row r="279" spans="1:8" outlineLevel="1" x14ac:dyDescent="0.2">
      <c r="A279" s="130">
        <v>28</v>
      </c>
      <c r="B279" s="139">
        <v>2781.2797</v>
      </c>
      <c r="C279" s="139">
        <v>3062.428280934635</v>
      </c>
      <c r="D279" s="129">
        <f t="shared" si="4"/>
        <v>-281.14858093463499</v>
      </c>
      <c r="E279" s="121">
        <f t="shared" si="5"/>
        <v>-3.5659129001573656E-2</v>
      </c>
      <c r="F279" s="121">
        <f t="shared" si="6"/>
        <v>3.5659129001573656E-2</v>
      </c>
      <c r="G279" s="121">
        <v>8.7077267057121752E-3</v>
      </c>
      <c r="H279" s="121">
        <f t="shared" si="7"/>
        <v>3.7559651621300629E-6</v>
      </c>
    </row>
    <row r="280" spans="1:8" outlineLevel="1" x14ac:dyDescent="0.2">
      <c r="A280" s="130">
        <v>29</v>
      </c>
      <c r="B280" s="139">
        <v>2584.7898</v>
      </c>
      <c r="C280" s="139">
        <v>5806.5681609132416</v>
      </c>
      <c r="D280" s="139">
        <f t="shared" si="4"/>
        <v>-3221.7783609132416</v>
      </c>
      <c r="E280" s="121">
        <f t="shared" si="5"/>
        <v>-0.40863023318262431</v>
      </c>
      <c r="F280" s="121">
        <f t="shared" si="6"/>
        <v>0.40863023318262431</v>
      </c>
      <c r="G280" s="121">
        <v>8.3250321448802359E-3</v>
      </c>
      <c r="H280" s="121">
        <f t="shared" si="7"/>
        <v>4.7118011492244561E-4</v>
      </c>
    </row>
    <row r="281" spans="1:8" outlineLevel="1" x14ac:dyDescent="0.2">
      <c r="A281" s="130">
        <v>30</v>
      </c>
      <c r="B281" s="139">
        <v>17761.393199999999</v>
      </c>
      <c r="C281" s="139">
        <v>21423.736533682746</v>
      </c>
      <c r="D281" s="139">
        <f t="shared" si="4"/>
        <v>-3662.3433336827475</v>
      </c>
      <c r="E281" s="121">
        <f t="shared" si="5"/>
        <v>-0.46450874107100343</v>
      </c>
      <c r="F281" s="121">
        <f t="shared" si="6"/>
        <v>0.46450874107100343</v>
      </c>
      <c r="G281" s="121">
        <v>1.9035759352703741E-2</v>
      </c>
      <c r="H281" s="121">
        <f t="shared" si="7"/>
        <v>1.4227558518108577E-3</v>
      </c>
    </row>
    <row r="282" spans="1:8" outlineLevel="1" x14ac:dyDescent="0.2">
      <c r="A282" s="130">
        <v>31</v>
      </c>
      <c r="B282" s="139">
        <v>12773.614</v>
      </c>
      <c r="C282" s="139">
        <v>11690.530943789297</v>
      </c>
      <c r="D282" s="139">
        <f t="shared" si="4"/>
        <v>1083.0830562107021</v>
      </c>
      <c r="E282" s="121">
        <f t="shared" si="5"/>
        <v>0.13737148625272758</v>
      </c>
      <c r="F282" s="121">
        <f t="shared" si="6"/>
        <v>0.13737148625272758</v>
      </c>
      <c r="G282" s="121">
        <v>1.0774940113479429E-2</v>
      </c>
      <c r="H282" s="121">
        <f t="shared" si="7"/>
        <v>6.9262248285924957E-5</v>
      </c>
    </row>
    <row r="283" spans="1:8" outlineLevel="1" x14ac:dyDescent="0.2">
      <c r="A283" s="130">
        <v>32</v>
      </c>
      <c r="B283" s="139">
        <v>1234.2756999999999</v>
      </c>
      <c r="C283" s="139">
        <v>1266.7126276638653</v>
      </c>
      <c r="D283" s="129">
        <f t="shared" si="4"/>
        <v>-32.43692766386539</v>
      </c>
      <c r="E283" s="121">
        <f t="shared" si="5"/>
        <v>-4.1140971942142121E-3</v>
      </c>
      <c r="F283" s="121">
        <f t="shared" si="6"/>
        <v>4.1140971942142121E-3</v>
      </c>
      <c r="G283" s="121">
        <v>8.9050727031303612E-3</v>
      </c>
      <c r="H283" s="121">
        <f t="shared" si="7"/>
        <v>5.114872392548286E-8</v>
      </c>
    </row>
    <row r="284" spans="1:8" outlineLevel="1" x14ac:dyDescent="0.2">
      <c r="A284" s="130">
        <v>33</v>
      </c>
      <c r="B284" s="139">
        <v>1444.5420999999999</v>
      </c>
      <c r="C284" s="129">
        <v>968.4999808076434</v>
      </c>
      <c r="D284" s="129">
        <f t="shared" ref="D284:D315" si="8">B284 - C284</f>
        <v>476.04211919235649</v>
      </c>
      <c r="E284" s="121">
        <f t="shared" ref="E284:E315" si="9">D284 /7884.33674087294</f>
        <v>6.0378207430502255E-2</v>
      </c>
      <c r="F284" s="121">
        <f t="shared" ref="F284:F315" si="10">ABS(E284)</f>
        <v>6.0378207430502255E-2</v>
      </c>
      <c r="G284" s="121">
        <v>8.3613012446319985E-3</v>
      </c>
      <c r="H284" s="121">
        <f t="shared" si="7"/>
        <v>1.0332516621069629E-5</v>
      </c>
    </row>
    <row r="285" spans="1:8" outlineLevel="1" x14ac:dyDescent="0.2">
      <c r="A285" s="130">
        <v>34</v>
      </c>
      <c r="B285" s="129">
        <v>268.75810000000001</v>
      </c>
      <c r="C285" s="129">
        <v>141.71030281767003</v>
      </c>
      <c r="D285" s="129">
        <f t="shared" si="8"/>
        <v>127.04779718232999</v>
      </c>
      <c r="E285" s="121">
        <f t="shared" si="9"/>
        <v>1.6113948624708725E-2</v>
      </c>
      <c r="F285" s="121">
        <f t="shared" si="10"/>
        <v>1.6113948624708725E-2</v>
      </c>
      <c r="G285" s="121">
        <v>9.1972237915100962E-3</v>
      </c>
      <c r="H285" s="121">
        <f t="shared" si="7"/>
        <v>8.108957404295241E-7</v>
      </c>
    </row>
    <row r="286" spans="1:8" outlineLevel="1" x14ac:dyDescent="0.2">
      <c r="A286" s="130">
        <v>35</v>
      </c>
      <c r="B286" s="139">
        <v>12991.4501</v>
      </c>
      <c r="C286" s="139">
        <v>5198.4383851198181</v>
      </c>
      <c r="D286" s="139">
        <f t="shared" si="8"/>
        <v>7793.0117148801819</v>
      </c>
      <c r="E286" s="121">
        <f t="shared" si="9"/>
        <v>0.98841690442782293</v>
      </c>
      <c r="F286" s="121">
        <f t="shared" si="10"/>
        <v>0.98841690442782293</v>
      </c>
      <c r="G286" s="121">
        <v>1.9100547165770046E-2</v>
      </c>
      <c r="H286" s="121">
        <f t="shared" si="7"/>
        <v>6.4648119698280581E-3</v>
      </c>
    </row>
    <row r="287" spans="1:8" outlineLevel="1" x14ac:dyDescent="0.2">
      <c r="A287" s="130">
        <v>36</v>
      </c>
      <c r="B287" s="139">
        <v>14433.059600000001</v>
      </c>
      <c r="C287" s="139">
        <v>16186.8449637095</v>
      </c>
      <c r="D287" s="139">
        <f t="shared" si="8"/>
        <v>-1753.7853637094995</v>
      </c>
      <c r="E287" s="121">
        <f t="shared" si="9"/>
        <v>-0.22243917546263042</v>
      </c>
      <c r="F287" s="121">
        <f t="shared" si="10"/>
        <v>0.22243917546263042</v>
      </c>
      <c r="G287" s="121">
        <v>1.1986989939662213E-2</v>
      </c>
      <c r="H287" s="121">
        <f t="shared" si="7"/>
        <v>2.0252848429609275E-4</v>
      </c>
    </row>
    <row r="288" spans="1:8" outlineLevel="1" x14ac:dyDescent="0.2">
      <c r="A288" s="130">
        <v>37</v>
      </c>
      <c r="B288" s="139">
        <v>1642.0148999999999</v>
      </c>
      <c r="C288" s="139">
        <v>5277.9884382939126</v>
      </c>
      <c r="D288" s="139">
        <f t="shared" si="8"/>
        <v>-3635.9735382939125</v>
      </c>
      <c r="E288" s="121">
        <f t="shared" si="9"/>
        <v>-0.46116416101874208</v>
      </c>
      <c r="F288" s="121">
        <f t="shared" si="10"/>
        <v>0.46116416101874208</v>
      </c>
      <c r="G288" s="121">
        <v>8.6652388699030511E-3</v>
      </c>
      <c r="H288" s="121">
        <f t="shared" si="7"/>
        <v>6.2507152149517218E-4</v>
      </c>
    </row>
    <row r="289" spans="1:8" outlineLevel="1" x14ac:dyDescent="0.2">
      <c r="A289" s="130">
        <v>38</v>
      </c>
      <c r="B289" s="139">
        <v>2249.4695999999999</v>
      </c>
      <c r="C289" s="139">
        <v>5164.6771849655042</v>
      </c>
      <c r="D289" s="139">
        <f t="shared" si="8"/>
        <v>-2915.2075849655043</v>
      </c>
      <c r="E289" s="121">
        <f t="shared" si="9"/>
        <v>-0.36974671183853286</v>
      </c>
      <c r="F289" s="121">
        <f t="shared" si="10"/>
        <v>0.36974671183853286</v>
      </c>
      <c r="G289" s="121">
        <v>7.6282048513142244E-3</v>
      </c>
      <c r="H289" s="121">
        <f t="shared" si="7"/>
        <v>3.5298878609176101E-4</v>
      </c>
    </row>
    <row r="290" spans="1:8" outlineLevel="1" x14ac:dyDescent="0.2">
      <c r="A290" s="130">
        <v>39</v>
      </c>
      <c r="B290" s="139">
        <v>14085.412700000001</v>
      </c>
      <c r="C290" s="139">
        <v>16186.045400713225</v>
      </c>
      <c r="D290" s="139">
        <f t="shared" si="8"/>
        <v>-2100.632700713224</v>
      </c>
      <c r="E290" s="121">
        <f t="shared" si="9"/>
        <v>-0.26643112410754866</v>
      </c>
      <c r="F290" s="121">
        <f t="shared" si="10"/>
        <v>0.26643112410754866</v>
      </c>
      <c r="G290" s="121">
        <v>1.5482590820049567E-2</v>
      </c>
      <c r="H290" s="121">
        <f t="shared" si="7"/>
        <v>3.7795969988524593E-4</v>
      </c>
    </row>
    <row r="291" spans="1:8" outlineLevel="1" x14ac:dyDescent="0.2">
      <c r="A291" s="130">
        <v>40</v>
      </c>
      <c r="B291" s="139">
        <v>2710.8598999999999</v>
      </c>
      <c r="C291" s="139">
        <v>4183.3860046844438</v>
      </c>
      <c r="D291" s="139">
        <f t="shared" si="8"/>
        <v>-1472.5261046844439</v>
      </c>
      <c r="E291" s="121">
        <f t="shared" si="9"/>
        <v>-0.18676600874373719</v>
      </c>
      <c r="F291" s="121">
        <f t="shared" si="10"/>
        <v>0.18676600874373719</v>
      </c>
      <c r="G291" s="121">
        <v>7.6960525228873837E-3</v>
      </c>
      <c r="H291" s="121">
        <f t="shared" si="7"/>
        <v>9.0876795785189293E-5</v>
      </c>
    </row>
    <row r="292" spans="1:8" outlineLevel="1" x14ac:dyDescent="0.2">
      <c r="A292" s="130">
        <v>41</v>
      </c>
      <c r="B292" s="139">
        <v>3256.0626999999999</v>
      </c>
      <c r="C292" s="139">
        <v>1602.3862293860623</v>
      </c>
      <c r="D292" s="139">
        <f t="shared" si="8"/>
        <v>1653.6764706139377</v>
      </c>
      <c r="E292" s="121">
        <f t="shared" si="9"/>
        <v>0.20974198908085268</v>
      </c>
      <c r="F292" s="121">
        <f t="shared" si="10"/>
        <v>0.20974198908085268</v>
      </c>
      <c r="G292" s="121">
        <v>8.2941669025146224E-3</v>
      </c>
      <c r="H292" s="121">
        <f t="shared" si="7"/>
        <v>1.2366777434512483E-4</v>
      </c>
    </row>
    <row r="293" spans="1:8" outlineLevel="1" x14ac:dyDescent="0.2">
      <c r="A293" s="130">
        <v>42</v>
      </c>
      <c r="B293" s="129">
        <v>877.18060000000003</v>
      </c>
      <c r="C293" s="129">
        <v>-848.16386302295268</v>
      </c>
      <c r="D293" s="139">
        <f t="shared" si="8"/>
        <v>1725.3444630229528</v>
      </c>
      <c r="E293" s="121">
        <f t="shared" si="9"/>
        <v>0.21883190935753027</v>
      </c>
      <c r="F293" s="121">
        <f t="shared" si="10"/>
        <v>0.21883190935753027</v>
      </c>
      <c r="G293" s="121">
        <v>1.0210371669264962E-2</v>
      </c>
      <c r="H293" s="121">
        <f t="shared" si="7"/>
        <v>1.6636263806807245E-4</v>
      </c>
    </row>
    <row r="294" spans="1:8" outlineLevel="1" x14ac:dyDescent="0.2">
      <c r="A294" s="130">
        <v>43</v>
      </c>
      <c r="B294" s="139">
        <v>2121.9027000000001</v>
      </c>
      <c r="C294" s="139">
        <v>1203.5825597792229</v>
      </c>
      <c r="D294" s="129">
        <f t="shared" si="8"/>
        <v>918.32014022077715</v>
      </c>
      <c r="E294" s="121">
        <f t="shared" si="9"/>
        <v>0.11647398765455347</v>
      </c>
      <c r="F294" s="121">
        <f t="shared" si="10"/>
        <v>0.11647398765455347</v>
      </c>
      <c r="G294" s="121">
        <v>8.583597516950774E-3</v>
      </c>
      <c r="H294" s="121">
        <f t="shared" si="7"/>
        <v>3.9490604339876248E-5</v>
      </c>
    </row>
    <row r="295" spans="1:8" outlineLevel="1" x14ac:dyDescent="0.2">
      <c r="A295" s="130">
        <v>44</v>
      </c>
      <c r="B295" s="129">
        <v>151.4391</v>
      </c>
      <c r="C295" s="129">
        <v>-659.96218269292058</v>
      </c>
      <c r="D295" s="129">
        <f t="shared" si="8"/>
        <v>811.40128269292063</v>
      </c>
      <c r="E295" s="121">
        <f t="shared" si="9"/>
        <v>0.10291306794223552</v>
      </c>
      <c r="F295" s="121">
        <f t="shared" si="10"/>
        <v>0.10291306794223552</v>
      </c>
      <c r="G295" s="121">
        <v>9.8894265228181427E-3</v>
      </c>
      <c r="H295" s="121">
        <f t="shared" si="7"/>
        <v>3.5614225714523984E-5</v>
      </c>
    </row>
    <row r="296" spans="1:8" outlineLevel="1" x14ac:dyDescent="0.2">
      <c r="A296" s="130">
        <v>45</v>
      </c>
      <c r="B296" s="139">
        <v>2399.3838999999998</v>
      </c>
      <c r="C296" s="129">
        <v>654.05523403290522</v>
      </c>
      <c r="D296" s="139">
        <f t="shared" si="8"/>
        <v>1745.3286659670946</v>
      </c>
      <c r="E296" s="121">
        <f t="shared" si="9"/>
        <v>0.22136658077009719</v>
      </c>
      <c r="F296" s="121">
        <f t="shared" si="10"/>
        <v>0.22136658077009719</v>
      </c>
      <c r="G296" s="121">
        <v>9.8050275162118276E-3</v>
      </c>
      <c r="H296" s="121">
        <f t="shared" si="7"/>
        <v>1.6334665375633249E-4</v>
      </c>
    </row>
    <row r="297" spans="1:8" outlineLevel="1" x14ac:dyDescent="0.2">
      <c r="A297" s="130">
        <v>46</v>
      </c>
      <c r="B297" s="139">
        <v>1157.5277000000001</v>
      </c>
      <c r="C297" s="139">
        <v>1853.4503338967768</v>
      </c>
      <c r="D297" s="129">
        <f t="shared" si="8"/>
        <v>-695.92263389677669</v>
      </c>
      <c r="E297" s="121">
        <f t="shared" si="9"/>
        <v>-8.8266477798831983E-2</v>
      </c>
      <c r="F297" s="121">
        <f t="shared" si="10"/>
        <v>8.8266477798831983E-2</v>
      </c>
      <c r="G297" s="121">
        <v>7.9441999829844342E-3</v>
      </c>
      <c r="H297" s="121">
        <f t="shared" si="7"/>
        <v>2.0962752464322903E-5</v>
      </c>
    </row>
    <row r="298" spans="1:8" outlineLevel="1" x14ac:dyDescent="0.2">
      <c r="A298" s="130">
        <v>47</v>
      </c>
      <c r="B298" s="139">
        <v>9553.6566000000003</v>
      </c>
      <c r="C298" s="139">
        <v>10440.802089155117</v>
      </c>
      <c r="D298" s="129">
        <f t="shared" si="8"/>
        <v>-887.14548915511659</v>
      </c>
      <c r="E298" s="121">
        <f t="shared" si="9"/>
        <v>-0.11251998973561007</v>
      </c>
      <c r="F298" s="121">
        <f t="shared" si="10"/>
        <v>0.11251998973561007</v>
      </c>
      <c r="G298" s="121">
        <v>9.2410375536435933E-3</v>
      </c>
      <c r="H298" s="121">
        <f t="shared" si="7"/>
        <v>3.9730390058537892E-5</v>
      </c>
    </row>
    <row r="299" spans="1:8" outlineLevel="1" x14ac:dyDescent="0.2">
      <c r="A299" s="130">
        <v>48</v>
      </c>
      <c r="B299" s="139">
        <v>25857.610499999999</v>
      </c>
      <c r="C299" s="139">
        <v>37453.284584003872</v>
      </c>
      <c r="D299" s="139">
        <f t="shared" si="8"/>
        <v>-11595.674084003873</v>
      </c>
      <c r="E299" s="121">
        <f t="shared" si="9"/>
        <v>-1.4707228350472534</v>
      </c>
      <c r="F299" s="121">
        <f t="shared" si="10"/>
        <v>1.4707228350472534</v>
      </c>
      <c r="G299" s="121">
        <v>2.8208845341455797E-2</v>
      </c>
      <c r="H299" s="121">
        <f t="shared" si="7"/>
        <v>2.1536733922203077E-2</v>
      </c>
    </row>
    <row r="300" spans="1:8" outlineLevel="1" x14ac:dyDescent="0.2">
      <c r="A300" s="130">
        <v>49</v>
      </c>
      <c r="B300" s="139">
        <v>2277.1129999999998</v>
      </c>
      <c r="C300" s="139">
        <v>2184.9611830418489</v>
      </c>
      <c r="D300" s="129">
        <f t="shared" si="8"/>
        <v>92.151816958150903</v>
      </c>
      <c r="E300" s="121">
        <f t="shared" si="9"/>
        <v>1.168796057129696E-2</v>
      </c>
      <c r="F300" s="121">
        <f t="shared" si="10"/>
        <v>1.168796057129696E-2</v>
      </c>
      <c r="G300" s="121">
        <v>9.7220625804699083E-3</v>
      </c>
      <c r="H300" s="121">
        <f t="shared" si="7"/>
        <v>4.514404045169844E-7</v>
      </c>
    </row>
    <row r="301" spans="1:8" outlineLevel="1" x14ac:dyDescent="0.2">
      <c r="A301" s="130">
        <v>50</v>
      </c>
      <c r="B301" s="129">
        <v>198.11580000000001</v>
      </c>
      <c r="C301" s="129">
        <v>-488.70149499584682</v>
      </c>
      <c r="D301" s="129">
        <f t="shared" si="8"/>
        <v>686.81729499584685</v>
      </c>
      <c r="E301" s="121">
        <f t="shared" si="9"/>
        <v>8.711161351535622E-2</v>
      </c>
      <c r="F301" s="121">
        <f t="shared" si="10"/>
        <v>8.711161351535622E-2</v>
      </c>
      <c r="G301" s="121">
        <v>9.9218821031914449E-3</v>
      </c>
      <c r="H301" s="121">
        <f t="shared" si="7"/>
        <v>2.5602713669467987E-5</v>
      </c>
    </row>
    <row r="302" spans="1:8" outlineLevel="1" x14ac:dyDescent="0.2">
      <c r="A302" s="130">
        <v>51</v>
      </c>
      <c r="B302" s="139">
        <v>2538.9832999999999</v>
      </c>
      <c r="C302" s="139">
        <v>3414.4080820998079</v>
      </c>
      <c r="D302" s="129">
        <f t="shared" si="8"/>
        <v>-875.424782099808</v>
      </c>
      <c r="E302" s="121">
        <f t="shared" si="9"/>
        <v>-0.11103340849986101</v>
      </c>
      <c r="F302" s="121">
        <f t="shared" si="10"/>
        <v>0.11103340849986101</v>
      </c>
      <c r="G302" s="121">
        <v>8.6830159506317284E-3</v>
      </c>
      <c r="H302" s="121">
        <f t="shared" si="7"/>
        <v>3.6310446905103259E-5</v>
      </c>
    </row>
    <row r="303" spans="1:8" outlineLevel="1" x14ac:dyDescent="0.2">
      <c r="A303" s="130">
        <v>52</v>
      </c>
      <c r="B303" s="139">
        <v>1455.3159000000001</v>
      </c>
      <c r="C303" s="129">
        <v>432.66454495892071</v>
      </c>
      <c r="D303" s="139">
        <f t="shared" si="8"/>
        <v>1022.6513550410793</v>
      </c>
      <c r="E303" s="121">
        <f t="shared" si="9"/>
        <v>0.12970670693700651</v>
      </c>
      <c r="F303" s="121">
        <f t="shared" si="10"/>
        <v>0.12970670693700651</v>
      </c>
      <c r="G303" s="121">
        <v>8.9538470490179191E-3</v>
      </c>
      <c r="H303" s="121">
        <f t="shared" si="7"/>
        <v>5.1124082077077042E-5</v>
      </c>
    </row>
    <row r="304" spans="1:8" outlineLevel="1" x14ac:dyDescent="0.2">
      <c r="A304" s="130">
        <v>53</v>
      </c>
      <c r="B304" s="129">
        <v>498.00700000000001</v>
      </c>
      <c r="C304" s="129">
        <v>-821.29751507946708</v>
      </c>
      <c r="D304" s="139">
        <f t="shared" si="8"/>
        <v>1319.3045150794671</v>
      </c>
      <c r="E304" s="121">
        <f t="shared" si="9"/>
        <v>0.1673323398581015</v>
      </c>
      <c r="F304" s="121">
        <f t="shared" si="10"/>
        <v>0.1673323398581015</v>
      </c>
      <c r="G304" s="121">
        <v>1.0294566077430508E-2</v>
      </c>
      <c r="H304" s="121">
        <f t="shared" si="7"/>
        <v>9.8092239375711495E-5</v>
      </c>
    </row>
    <row r="305" spans="1:8" outlineLevel="1" x14ac:dyDescent="0.2">
      <c r="A305" s="130">
        <v>54</v>
      </c>
      <c r="B305" s="139">
        <v>3196.73</v>
      </c>
      <c r="C305" s="139">
        <v>9167.0719248513815</v>
      </c>
      <c r="D305" s="139">
        <f t="shared" si="8"/>
        <v>-5970.3419248513819</v>
      </c>
      <c r="E305" s="121">
        <f t="shared" si="9"/>
        <v>-0.75724085881577352</v>
      </c>
      <c r="F305" s="121">
        <f t="shared" si="10"/>
        <v>0.75724085881577352</v>
      </c>
      <c r="G305" s="121">
        <v>1.0819074540735982E-2</v>
      </c>
      <c r="H305" s="121">
        <f t="shared" si="7"/>
        <v>2.1134183338585083E-3</v>
      </c>
    </row>
    <row r="306" spans="1:8" outlineLevel="1" x14ac:dyDescent="0.2">
      <c r="A306" s="130">
        <v>55</v>
      </c>
      <c r="B306" s="139">
        <v>2066.1927000000001</v>
      </c>
      <c r="C306" s="139">
        <v>1404.3512655215534</v>
      </c>
      <c r="D306" s="129">
        <f t="shared" si="8"/>
        <v>661.84143447844667</v>
      </c>
      <c r="E306" s="121">
        <f t="shared" si="9"/>
        <v>8.3943831450959655E-2</v>
      </c>
      <c r="F306" s="121">
        <f t="shared" si="10"/>
        <v>8.3943831450959655E-2</v>
      </c>
      <c r="G306" s="121">
        <v>8.9249721927572752E-3</v>
      </c>
      <c r="H306" s="121">
        <f t="shared" si="7"/>
        <v>2.1342737651436112E-5</v>
      </c>
    </row>
    <row r="307" spans="1:8" outlineLevel="1" x14ac:dyDescent="0.2">
      <c r="A307" s="130">
        <v>56</v>
      </c>
      <c r="B307" s="129">
        <v>949.03020000000004</v>
      </c>
      <c r="C307" s="139">
        <v>2370.5542013729546</v>
      </c>
      <c r="D307" s="139">
        <f t="shared" si="8"/>
        <v>-1421.5240013729544</v>
      </c>
      <c r="E307" s="121">
        <f t="shared" si="9"/>
        <v>-0.18029722069120627</v>
      </c>
      <c r="F307" s="121">
        <f t="shared" si="10"/>
        <v>0.18029722069120627</v>
      </c>
      <c r="G307" s="121">
        <v>7.7917194242022609E-3</v>
      </c>
      <c r="H307" s="121">
        <f t="shared" si="7"/>
        <v>8.5759930520936607E-5</v>
      </c>
    </row>
    <row r="308" spans="1:8" outlineLevel="1" x14ac:dyDescent="0.2">
      <c r="A308" s="130">
        <v>57</v>
      </c>
      <c r="B308" s="139">
        <v>12362.801600000001</v>
      </c>
      <c r="C308" s="139">
        <v>13326.4286912842</v>
      </c>
      <c r="D308" s="129">
        <f t="shared" si="8"/>
        <v>-963.6270912841992</v>
      </c>
      <c r="E308" s="121">
        <f t="shared" si="9"/>
        <v>-0.12222043818710718</v>
      </c>
      <c r="F308" s="121">
        <f t="shared" si="10"/>
        <v>0.12222043818710718</v>
      </c>
      <c r="G308" s="121">
        <v>1.0284171605222457E-2</v>
      </c>
      <c r="H308" s="121">
        <f t="shared" si="7"/>
        <v>5.2277486805679495E-5</v>
      </c>
    </row>
    <row r="309" spans="1:8" outlineLevel="1" x14ac:dyDescent="0.2">
      <c r="A309" s="130">
        <v>58</v>
      </c>
      <c r="B309" s="129">
        <v>751.91750000000002</v>
      </c>
      <c r="C309" s="139">
        <v>3438.6201387479505</v>
      </c>
      <c r="D309" s="139">
        <f t="shared" si="8"/>
        <v>-2686.7026387479505</v>
      </c>
      <c r="E309" s="121">
        <f t="shared" si="9"/>
        <v>-0.34076457247442266</v>
      </c>
      <c r="F309" s="121">
        <f t="shared" si="10"/>
        <v>0.34076457247442266</v>
      </c>
      <c r="G309" s="121">
        <v>8.1664020840581022E-3</v>
      </c>
      <c r="H309" s="121">
        <f t="shared" si="7"/>
        <v>3.2132221140545588E-4</v>
      </c>
    </row>
    <row r="310" spans="1:8" outlineLevel="1" x14ac:dyDescent="0.2">
      <c r="A310" s="130">
        <v>59</v>
      </c>
      <c r="B310" s="129">
        <v>194.5496</v>
      </c>
      <c r="C310" s="129">
        <v>-347.79880325896193</v>
      </c>
      <c r="D310" s="129">
        <f t="shared" si="8"/>
        <v>542.34840325896198</v>
      </c>
      <c r="E310" s="121">
        <f t="shared" si="9"/>
        <v>6.8788082128378766E-2</v>
      </c>
      <c r="F310" s="121">
        <f t="shared" si="10"/>
        <v>6.8788082128378766E-2</v>
      </c>
      <c r="G310" s="121">
        <v>9.4911424417314007E-3</v>
      </c>
      <c r="H310" s="121">
        <f t="shared" si="7"/>
        <v>1.5258326778847217E-5</v>
      </c>
    </row>
    <row r="311" spans="1:8" outlineLevel="1" x14ac:dyDescent="0.2">
      <c r="A311" s="130">
        <v>60</v>
      </c>
      <c r="B311" s="139">
        <v>6390.3563999999997</v>
      </c>
      <c r="C311" s="139">
        <v>6684.4132984781991</v>
      </c>
      <c r="D311" s="129">
        <f t="shared" si="8"/>
        <v>-294.0568984781994</v>
      </c>
      <c r="E311" s="121">
        <f t="shared" si="9"/>
        <v>-3.7296339329824457E-2</v>
      </c>
      <c r="F311" s="121">
        <f t="shared" si="10"/>
        <v>3.7296339329824457E-2</v>
      </c>
      <c r="G311" s="121">
        <v>8.3720364542842172E-3</v>
      </c>
      <c r="H311" s="121">
        <f t="shared" si="7"/>
        <v>3.9477054440989082E-6</v>
      </c>
    </row>
    <row r="312" spans="1:8" outlineLevel="1" x14ac:dyDescent="0.2">
      <c r="A312" s="130">
        <v>61</v>
      </c>
      <c r="B312" s="139">
        <v>1375.7365</v>
      </c>
      <c r="C312" s="139">
        <v>3908.9596289498195</v>
      </c>
      <c r="D312" s="139">
        <f t="shared" si="8"/>
        <v>-2533.2231289498195</v>
      </c>
      <c r="E312" s="121">
        <f t="shared" si="9"/>
        <v>-0.32129819060332848</v>
      </c>
      <c r="F312" s="121">
        <f t="shared" si="10"/>
        <v>0.32129819060332848</v>
      </c>
      <c r="G312" s="121">
        <v>8.0499392355909399E-3</v>
      </c>
      <c r="H312" s="121">
        <f t="shared" si="7"/>
        <v>2.8151937544148008E-4</v>
      </c>
    </row>
    <row r="313" spans="1:8" outlineLevel="1" x14ac:dyDescent="0.2">
      <c r="A313" s="130">
        <v>62</v>
      </c>
      <c r="B313" s="139">
        <v>4738.1673000000001</v>
      </c>
      <c r="C313" s="139">
        <v>3403.7020059874885</v>
      </c>
      <c r="D313" s="139">
        <f t="shared" si="8"/>
        <v>1334.4652940125115</v>
      </c>
      <c r="E313" s="121">
        <f t="shared" si="9"/>
        <v>0.16925523831250794</v>
      </c>
      <c r="F313" s="121">
        <f t="shared" si="10"/>
        <v>0.16925523831250794</v>
      </c>
      <c r="G313" s="121">
        <v>7.5976307565786246E-3</v>
      </c>
      <c r="H313" s="121">
        <f t="shared" si="7"/>
        <v>7.3665744227066876E-5</v>
      </c>
    </row>
    <row r="314" spans="1:8" outlineLevel="1" x14ac:dyDescent="0.2">
      <c r="A314" s="130">
        <v>63</v>
      </c>
      <c r="B314" s="139">
        <v>1544.9141</v>
      </c>
      <c r="C314" s="139">
        <v>2124.8720851809021</v>
      </c>
      <c r="D314" s="129">
        <f t="shared" si="8"/>
        <v>-579.95798518090214</v>
      </c>
      <c r="E314" s="121">
        <f t="shared" si="9"/>
        <v>-7.3558246462807758E-2</v>
      </c>
      <c r="F314" s="121">
        <f t="shared" si="10"/>
        <v>7.3558246462807758E-2</v>
      </c>
      <c r="G314" s="121">
        <v>8.0360377038919996E-3</v>
      </c>
      <c r="H314" s="121">
        <f t="shared" si="7"/>
        <v>1.4729623868228735E-5</v>
      </c>
    </row>
    <row r="315" spans="1:8" outlineLevel="1" x14ac:dyDescent="0.2">
      <c r="A315" s="130">
        <v>64</v>
      </c>
      <c r="B315" s="139">
        <v>2404.9515999999999</v>
      </c>
      <c r="C315" s="139">
        <v>2935.355882647943</v>
      </c>
      <c r="D315" s="129">
        <f t="shared" si="8"/>
        <v>-530.40428264794309</v>
      </c>
      <c r="E315" s="121">
        <f t="shared" si="9"/>
        <v>-6.7273164513419512E-2</v>
      </c>
      <c r="F315" s="121">
        <f t="shared" si="10"/>
        <v>6.7273164513419512E-2</v>
      </c>
      <c r="G315" s="121">
        <v>8.5595134966947057E-3</v>
      </c>
      <c r="H315" s="121">
        <f t="shared" si="7"/>
        <v>1.3136456779879711E-5</v>
      </c>
    </row>
    <row r="316" spans="1:8" outlineLevel="1" x14ac:dyDescent="0.2">
      <c r="A316" s="130">
        <v>65</v>
      </c>
      <c r="B316" s="139">
        <v>1011.2338999999999</v>
      </c>
      <c r="C316" s="139">
        <v>1252.0250739281148</v>
      </c>
      <c r="D316" s="129">
        <f t="shared" ref="D316:D347" si="11">B316 - C316</f>
        <v>-240.79117392811486</v>
      </c>
      <c r="E316" s="121">
        <f t="shared" ref="E316:E347" si="12">D316 /7884.33674087294</f>
        <v>-3.0540447705618277E-2</v>
      </c>
      <c r="F316" s="121">
        <f t="shared" ref="F316:F347" si="13">ABS(E316)</f>
        <v>3.0540447705618277E-2</v>
      </c>
      <c r="G316" s="121">
        <v>8.3834170952487731E-3</v>
      </c>
      <c r="H316" s="121">
        <f t="shared" si="7"/>
        <v>2.650715123395161E-6</v>
      </c>
    </row>
    <row r="317" spans="1:8" outlineLevel="1" x14ac:dyDescent="0.2">
      <c r="A317" s="130">
        <v>66</v>
      </c>
      <c r="B317" s="139">
        <v>52287.719499999999</v>
      </c>
      <c r="C317" s="139">
        <v>35106.646792252119</v>
      </c>
      <c r="D317" s="139">
        <f t="shared" si="11"/>
        <v>17181.07270774788</v>
      </c>
      <c r="E317" s="121">
        <f t="shared" si="12"/>
        <v>2.1791398912073383</v>
      </c>
      <c r="F317" s="121">
        <f t="shared" si="13"/>
        <v>2.1791398912073383</v>
      </c>
      <c r="G317" s="121">
        <v>3.5873138853254889E-2</v>
      </c>
      <c r="H317" s="121">
        <f t="shared" ref="H317:H380" si="14">(F317^2/3)*(G317/(1-G317)^2)</f>
        <v>6.1087166385842474E-2</v>
      </c>
    </row>
    <row r="318" spans="1:8" outlineLevel="1" x14ac:dyDescent="0.2">
      <c r="A318" s="130">
        <v>67</v>
      </c>
      <c r="B318" s="139">
        <v>4272.2191999999995</v>
      </c>
      <c r="C318" s="139">
        <v>5186.5941247975134</v>
      </c>
      <c r="D318" s="129">
        <f t="shared" si="11"/>
        <v>-914.37492479751381</v>
      </c>
      <c r="E318" s="121">
        <f t="shared" si="12"/>
        <v>-0.1159736011854151</v>
      </c>
      <c r="F318" s="121">
        <f t="shared" si="13"/>
        <v>0.1159736011854151</v>
      </c>
      <c r="G318" s="121">
        <v>9.1033891310092051E-3</v>
      </c>
      <c r="H318" s="121">
        <f t="shared" si="14"/>
        <v>4.1566499539635963E-5</v>
      </c>
    </row>
    <row r="319" spans="1:8" outlineLevel="1" x14ac:dyDescent="0.2">
      <c r="A319" s="130">
        <v>68</v>
      </c>
      <c r="B319" s="139">
        <v>1563.4879000000001</v>
      </c>
      <c r="C319" s="129">
        <v>-14.82887567116336</v>
      </c>
      <c r="D319" s="139">
        <f t="shared" si="11"/>
        <v>1578.3167756711634</v>
      </c>
      <c r="E319" s="121">
        <f t="shared" si="12"/>
        <v>0.20018383632564316</v>
      </c>
      <c r="F319" s="121">
        <f t="shared" si="13"/>
        <v>0.20018383632564316</v>
      </c>
      <c r="G319" s="121">
        <v>9.8652056138668637E-3</v>
      </c>
      <c r="H319" s="121">
        <f t="shared" si="14"/>
        <v>1.3441701834972157E-4</v>
      </c>
    </row>
    <row r="320" spans="1:8" outlineLevel="1" x14ac:dyDescent="0.2">
      <c r="A320" s="130">
        <v>69</v>
      </c>
      <c r="B320" s="139">
        <v>1214.4014</v>
      </c>
      <c r="C320" s="139">
        <v>1136.8120494463744</v>
      </c>
      <c r="D320" s="129">
        <f t="shared" si="11"/>
        <v>77.589350553625536</v>
      </c>
      <c r="E320" s="121">
        <f t="shared" si="12"/>
        <v>9.8409483389258409E-3</v>
      </c>
      <c r="F320" s="121">
        <f t="shared" si="13"/>
        <v>9.8409483389258409E-3</v>
      </c>
      <c r="G320" s="121">
        <v>8.701581898286341E-3</v>
      </c>
      <c r="H320" s="121">
        <f t="shared" si="14"/>
        <v>2.8585252642497749E-7</v>
      </c>
    </row>
    <row r="321" spans="1:8" outlineLevel="1" x14ac:dyDescent="0.2">
      <c r="A321" s="130">
        <v>70</v>
      </c>
      <c r="B321" s="139">
        <v>4064.2968000000001</v>
      </c>
      <c r="C321" s="139">
        <v>5864.3156963632919</v>
      </c>
      <c r="D321" s="139">
        <f t="shared" si="11"/>
        <v>-1800.0188963632918</v>
      </c>
      <c r="E321" s="121">
        <f t="shared" si="12"/>
        <v>-0.22830314781354669</v>
      </c>
      <c r="F321" s="121">
        <f t="shared" si="13"/>
        <v>0.22830314781354669</v>
      </c>
      <c r="G321" s="121">
        <v>8.6251546217516271E-3</v>
      </c>
      <c r="H321" s="121">
        <f t="shared" si="14"/>
        <v>1.5247324504898406E-4</v>
      </c>
    </row>
    <row r="322" spans="1:8" outlineLevel="1" x14ac:dyDescent="0.2">
      <c r="A322" s="130">
        <v>71</v>
      </c>
      <c r="B322" s="129">
        <v>374.9058</v>
      </c>
      <c r="C322" s="139">
        <v>2365.7005766572865</v>
      </c>
      <c r="D322" s="139">
        <f t="shared" si="11"/>
        <v>-1990.7947766572865</v>
      </c>
      <c r="E322" s="121">
        <f t="shared" si="12"/>
        <v>-0.25249996823916343</v>
      </c>
      <c r="F322" s="121">
        <f t="shared" si="13"/>
        <v>0.25249996823916343</v>
      </c>
      <c r="G322" s="121">
        <v>9.6602799714147793E-3</v>
      </c>
      <c r="H322" s="121">
        <f t="shared" si="14"/>
        <v>2.09325780117348E-4</v>
      </c>
    </row>
    <row r="323" spans="1:8" outlineLevel="1" x14ac:dyDescent="0.2">
      <c r="A323" s="130">
        <v>72</v>
      </c>
      <c r="B323" s="139">
        <v>2833.0971</v>
      </c>
      <c r="C323" s="139">
        <v>3929.9352288992395</v>
      </c>
      <c r="D323" s="139">
        <f t="shared" si="11"/>
        <v>-1096.8381288992396</v>
      </c>
      <c r="E323" s="121">
        <f t="shared" si="12"/>
        <v>-0.13911609371187253</v>
      </c>
      <c r="F323" s="121">
        <f t="shared" si="13"/>
        <v>0.13911609371187253</v>
      </c>
      <c r="G323" s="121">
        <v>9.1310527176472513E-3</v>
      </c>
      <c r="H323" s="121">
        <f t="shared" si="14"/>
        <v>5.9995946298560498E-5</v>
      </c>
    </row>
    <row r="324" spans="1:8" outlineLevel="1" x14ac:dyDescent="0.2">
      <c r="A324" s="130">
        <v>73</v>
      </c>
      <c r="B324" s="139">
        <v>3220.2809999999999</v>
      </c>
      <c r="C324" s="139">
        <v>2036.8680917016861</v>
      </c>
      <c r="D324" s="139">
        <f t="shared" si="11"/>
        <v>1183.4129082983138</v>
      </c>
      <c r="E324" s="121">
        <f t="shared" si="12"/>
        <v>0.15009669769220035</v>
      </c>
      <c r="F324" s="121">
        <f t="shared" si="13"/>
        <v>0.15009669769220035</v>
      </c>
      <c r="G324" s="121">
        <v>7.8664062471397785E-3</v>
      </c>
      <c r="H324" s="121">
        <f t="shared" si="14"/>
        <v>6.0014622786191004E-5</v>
      </c>
    </row>
    <row r="325" spans="1:8" outlineLevel="1" x14ac:dyDescent="0.2">
      <c r="A325" s="130">
        <v>74</v>
      </c>
      <c r="B325" s="139">
        <v>4083.6496999999999</v>
      </c>
      <c r="C325" s="139">
        <v>4177.2323162211478</v>
      </c>
      <c r="D325" s="129">
        <f t="shared" si="11"/>
        <v>-93.582616221147873</v>
      </c>
      <c r="E325" s="121">
        <f t="shared" si="12"/>
        <v>-1.1869434208207926E-2</v>
      </c>
      <c r="F325" s="121">
        <f t="shared" si="13"/>
        <v>1.1869434208207926E-2</v>
      </c>
      <c r="G325" s="121">
        <v>7.7064515841266711E-3</v>
      </c>
      <c r="H325" s="121">
        <f t="shared" si="14"/>
        <v>3.6754701428087427E-7</v>
      </c>
    </row>
    <row r="326" spans="1:8" outlineLevel="1" x14ac:dyDescent="0.2">
      <c r="A326" s="130">
        <v>75</v>
      </c>
      <c r="B326" s="139">
        <v>759109.37990000006</v>
      </c>
      <c r="C326" s="139">
        <v>753862.06700139074</v>
      </c>
      <c r="D326" s="139">
        <f t="shared" si="11"/>
        <v>5247.3128986093216</v>
      </c>
      <c r="E326" s="121">
        <f t="shared" si="12"/>
        <v>0.66553637560999812</v>
      </c>
      <c r="F326" s="121">
        <f t="shared" si="13"/>
        <v>0.66553637560999812</v>
      </c>
      <c r="G326" s="121">
        <v>0.98923082330591094</v>
      </c>
      <c r="H326" s="121">
        <f t="shared" si="14"/>
        <v>1259.3747295922735</v>
      </c>
    </row>
    <row r="327" spans="1:8" outlineLevel="1" x14ac:dyDescent="0.2">
      <c r="A327" s="130">
        <v>76</v>
      </c>
      <c r="B327" s="129">
        <v>719.44939999999997</v>
      </c>
      <c r="C327" s="139">
        <v>3250.386106976589</v>
      </c>
      <c r="D327" s="139">
        <f t="shared" si="11"/>
        <v>-2530.936706976589</v>
      </c>
      <c r="E327" s="121">
        <f t="shared" si="12"/>
        <v>-0.3210081951289625</v>
      </c>
      <c r="F327" s="121">
        <f t="shared" si="13"/>
        <v>0.3210081951289625</v>
      </c>
      <c r="G327" s="121">
        <v>7.7466146876625681E-3</v>
      </c>
      <c r="H327" s="121">
        <f t="shared" si="14"/>
        <v>2.7025750386940663E-4</v>
      </c>
    </row>
    <row r="328" spans="1:8" outlineLevel="1" x14ac:dyDescent="0.2">
      <c r="A328" s="130">
        <v>77</v>
      </c>
      <c r="B328" s="139">
        <v>1905.4384</v>
      </c>
      <c r="C328" s="139">
        <v>1591.6932710892936</v>
      </c>
      <c r="D328" s="129">
        <f t="shared" si="11"/>
        <v>313.7451289107064</v>
      </c>
      <c r="E328" s="121">
        <f t="shared" si="12"/>
        <v>3.9793471438660175E-2</v>
      </c>
      <c r="F328" s="121">
        <f t="shared" si="13"/>
        <v>3.9793471438660175E-2</v>
      </c>
      <c r="G328" s="121">
        <v>8.5274002003112876E-3</v>
      </c>
      <c r="H328" s="121">
        <f t="shared" si="14"/>
        <v>4.5788625995864889E-6</v>
      </c>
    </row>
    <row r="329" spans="1:8" outlineLevel="1" x14ac:dyDescent="0.2">
      <c r="A329" s="130">
        <v>78</v>
      </c>
      <c r="B329" s="139">
        <v>1454.999</v>
      </c>
      <c r="C329" s="139">
        <v>1224.8265460887553</v>
      </c>
      <c r="D329" s="129">
        <f t="shared" si="11"/>
        <v>230.1724539112447</v>
      </c>
      <c r="E329" s="121">
        <f t="shared" si="12"/>
        <v>2.9193635619089553E-2</v>
      </c>
      <c r="F329" s="121">
        <f t="shared" si="13"/>
        <v>2.9193635619089553E-2</v>
      </c>
      <c r="G329" s="121">
        <v>8.5813989673376306E-3</v>
      </c>
      <c r="H329" s="121">
        <f t="shared" si="14"/>
        <v>2.4802706797083277E-6</v>
      </c>
    </row>
    <row r="330" spans="1:8" outlineLevel="1" x14ac:dyDescent="0.2">
      <c r="A330" s="130">
        <v>79</v>
      </c>
      <c r="B330" s="129">
        <v>305.15159999999997</v>
      </c>
      <c r="C330" s="129">
        <v>-742.81097278936113</v>
      </c>
      <c r="D330" s="139">
        <f t="shared" si="11"/>
        <v>1047.962572789361</v>
      </c>
      <c r="E330" s="121">
        <f t="shared" si="12"/>
        <v>0.13291702361679347</v>
      </c>
      <c r="F330" s="121">
        <f t="shared" si="13"/>
        <v>0.13291702361679347</v>
      </c>
      <c r="G330" s="121">
        <v>1.0025136183202743E-2</v>
      </c>
      <c r="H330" s="121">
        <f t="shared" si="14"/>
        <v>6.0239575955788295E-5</v>
      </c>
    </row>
    <row r="331" spans="1:8" outlineLevel="1" x14ac:dyDescent="0.2">
      <c r="A331" s="130">
        <v>80</v>
      </c>
      <c r="B331" s="129">
        <v>343.18979999999999</v>
      </c>
      <c r="C331" s="139">
        <v>1056.8061407350367</v>
      </c>
      <c r="D331" s="129">
        <f t="shared" si="11"/>
        <v>-713.61634073503672</v>
      </c>
      <c r="E331" s="121">
        <f t="shared" si="12"/>
        <v>-9.0510636999508259E-2</v>
      </c>
      <c r="F331" s="121">
        <f t="shared" si="13"/>
        <v>9.0510636999508259E-2</v>
      </c>
      <c r="G331" s="121">
        <v>8.2435733006070225E-3</v>
      </c>
      <c r="H331" s="121">
        <f t="shared" si="14"/>
        <v>2.2886714138289002E-5</v>
      </c>
    </row>
    <row r="332" spans="1:8" outlineLevel="1" x14ac:dyDescent="0.2">
      <c r="A332" s="130">
        <v>81</v>
      </c>
      <c r="B332" s="129">
        <v>471.51530000000002</v>
      </c>
      <c r="C332" s="129">
        <v>825.76418171540354</v>
      </c>
      <c r="D332" s="129">
        <f t="shared" si="11"/>
        <v>-354.24888171540351</v>
      </c>
      <c r="E332" s="121">
        <f t="shared" si="12"/>
        <v>-4.4930714321085898E-2</v>
      </c>
      <c r="F332" s="121">
        <f t="shared" si="13"/>
        <v>4.4930714321085898E-2</v>
      </c>
      <c r="G332" s="121">
        <v>8.9909660278690764E-3</v>
      </c>
      <c r="H332" s="121">
        <f t="shared" si="14"/>
        <v>6.1605079355615958E-6</v>
      </c>
    </row>
    <row r="333" spans="1:8" outlineLevel="1" x14ac:dyDescent="0.2">
      <c r="A333" s="130">
        <v>82</v>
      </c>
      <c r="B333" s="129">
        <v>759.31349999999998</v>
      </c>
      <c r="C333" s="129">
        <v>738.15022716097496</v>
      </c>
      <c r="D333" s="129">
        <f t="shared" si="11"/>
        <v>21.163272839025012</v>
      </c>
      <c r="E333" s="121">
        <f t="shared" si="12"/>
        <v>2.6842172695787027E-3</v>
      </c>
      <c r="F333" s="121">
        <f t="shared" si="13"/>
        <v>2.6842172695787027E-3</v>
      </c>
      <c r="G333" s="121">
        <v>9.0636714602268364E-3</v>
      </c>
      <c r="H333" s="121">
        <f t="shared" si="14"/>
        <v>2.2168011184289508E-8</v>
      </c>
    </row>
    <row r="334" spans="1:8" outlineLevel="1" x14ac:dyDescent="0.2">
      <c r="A334" s="130">
        <v>83</v>
      </c>
      <c r="B334" s="139">
        <v>4436.8191999999999</v>
      </c>
      <c r="C334" s="139">
        <v>2479.788891053704</v>
      </c>
      <c r="D334" s="139">
        <f t="shared" si="11"/>
        <v>1957.0303089462959</v>
      </c>
      <c r="E334" s="121">
        <f t="shared" si="12"/>
        <v>0.24821749416167338</v>
      </c>
      <c r="F334" s="121">
        <f t="shared" si="13"/>
        <v>0.24821749416167338</v>
      </c>
      <c r="G334" s="121">
        <v>7.7911007189532897E-3</v>
      </c>
      <c r="H334" s="121">
        <f t="shared" si="14"/>
        <v>1.6253096051764421E-4</v>
      </c>
    </row>
    <row r="335" spans="1:8" outlineLevel="1" x14ac:dyDescent="0.2">
      <c r="A335" s="130">
        <v>84</v>
      </c>
      <c r="B335" s="139">
        <v>6727.3046000000004</v>
      </c>
      <c r="C335" s="139">
        <v>19611.651653157533</v>
      </c>
      <c r="D335" s="139">
        <f t="shared" si="11"/>
        <v>-12884.347053157533</v>
      </c>
      <c r="E335" s="121">
        <f t="shared" si="12"/>
        <v>-1.6341700610482806</v>
      </c>
      <c r="F335" s="121">
        <f t="shared" si="13"/>
        <v>1.6341700610482806</v>
      </c>
      <c r="G335" s="121">
        <v>1.3924180538487116E-2</v>
      </c>
      <c r="H335" s="121">
        <f t="shared" si="14"/>
        <v>1.2747419321400819E-2</v>
      </c>
    </row>
    <row r="336" spans="1:8" outlineLevel="1" x14ac:dyDescent="0.2">
      <c r="A336" s="130">
        <v>85</v>
      </c>
      <c r="B336" s="139">
        <v>6236.2366000000002</v>
      </c>
      <c r="C336" s="139">
        <v>14150.80212023666</v>
      </c>
      <c r="D336" s="139">
        <f t="shared" si="11"/>
        <v>-7914.5655202366597</v>
      </c>
      <c r="E336" s="121">
        <f t="shared" si="12"/>
        <v>-1.0038340294633805</v>
      </c>
      <c r="F336" s="121">
        <f t="shared" si="13"/>
        <v>1.0038340294633805</v>
      </c>
      <c r="G336" s="121">
        <v>2.0048411563705168E-2</v>
      </c>
      <c r="H336" s="121">
        <f t="shared" si="14"/>
        <v>7.0125068732142613E-3</v>
      </c>
    </row>
    <row r="337" spans="1:8" outlineLevel="1" x14ac:dyDescent="0.2">
      <c r="A337" s="130">
        <v>86</v>
      </c>
      <c r="B337" s="139">
        <v>5590.6315999999997</v>
      </c>
      <c r="C337" s="139">
        <v>3588.62425641147</v>
      </c>
      <c r="D337" s="139">
        <f t="shared" si="11"/>
        <v>2002.0073435885297</v>
      </c>
      <c r="E337" s="121">
        <f t="shared" si="12"/>
        <v>0.25392210015713645</v>
      </c>
      <c r="F337" s="121">
        <f t="shared" si="13"/>
        <v>0.25392210015713645</v>
      </c>
      <c r="G337" s="121">
        <v>7.8297335412781961E-3</v>
      </c>
      <c r="H337" s="121">
        <f t="shared" si="14"/>
        <v>1.7094417827189323E-4</v>
      </c>
    </row>
    <row r="338" spans="1:8" outlineLevel="1" x14ac:dyDescent="0.2">
      <c r="A338" s="130">
        <v>87</v>
      </c>
      <c r="B338" s="129">
        <v>599.29819999999995</v>
      </c>
      <c r="C338" s="129">
        <v>765.9642328665409</v>
      </c>
      <c r="D338" s="129">
        <f t="shared" si="11"/>
        <v>-166.66603286654095</v>
      </c>
      <c r="E338" s="121">
        <f t="shared" si="12"/>
        <v>-2.1138878049504515E-2</v>
      </c>
      <c r="F338" s="121">
        <f t="shared" si="13"/>
        <v>2.1138878049504515E-2</v>
      </c>
      <c r="G338" s="121">
        <v>9.0867269289034956E-3</v>
      </c>
      <c r="H338" s="121">
        <f t="shared" si="14"/>
        <v>1.378411213318692E-6</v>
      </c>
    </row>
    <row r="339" spans="1:8" outlineLevel="1" x14ac:dyDescent="0.2">
      <c r="A339" s="130">
        <v>88</v>
      </c>
      <c r="B339" s="139">
        <v>11155.011</v>
      </c>
      <c r="C339" s="139">
        <v>19598.905217178984</v>
      </c>
      <c r="D339" s="139">
        <f t="shared" si="11"/>
        <v>-8443.894217178984</v>
      </c>
      <c r="E339" s="121">
        <f t="shared" si="12"/>
        <v>-1.0709707734076426</v>
      </c>
      <c r="F339" s="121">
        <f t="shared" si="13"/>
        <v>1.0709707734076426</v>
      </c>
      <c r="G339" s="121">
        <v>7.9514776189754909E-3</v>
      </c>
      <c r="H339" s="121">
        <f t="shared" si="14"/>
        <v>3.0889863938147115E-3</v>
      </c>
    </row>
    <row r="340" spans="1:8" outlineLevel="1" x14ac:dyDescent="0.2">
      <c r="A340" s="130">
        <v>89</v>
      </c>
      <c r="B340" s="129">
        <v>124.41030000000001</v>
      </c>
      <c r="C340" s="129">
        <v>642.99798166708001</v>
      </c>
      <c r="D340" s="129">
        <f t="shared" si="11"/>
        <v>-518.58768166708001</v>
      </c>
      <c r="E340" s="121">
        <f t="shared" si="12"/>
        <v>-6.5774420691430649E-2</v>
      </c>
      <c r="F340" s="121">
        <f t="shared" si="13"/>
        <v>6.5774420691430649E-2</v>
      </c>
      <c r="G340" s="121">
        <v>9.0135059580138607E-3</v>
      </c>
      <c r="H340" s="121">
        <f t="shared" si="14"/>
        <v>1.3235827170743521E-5</v>
      </c>
    </row>
    <row r="341" spans="1:8" outlineLevel="1" x14ac:dyDescent="0.2">
      <c r="A341" s="130">
        <v>90</v>
      </c>
      <c r="B341" s="139">
        <v>178833.2904</v>
      </c>
      <c r="C341" s="139">
        <v>204626.99387843258</v>
      </c>
      <c r="D341" s="139">
        <f t="shared" si="11"/>
        <v>-25793.703478432581</v>
      </c>
      <c r="E341" s="121">
        <f t="shared" si="12"/>
        <v>-3.2715121545628891</v>
      </c>
      <c r="F341" s="121">
        <f t="shared" si="13"/>
        <v>3.2715121545628891</v>
      </c>
      <c r="G341" s="121">
        <v>0.80573468482183885</v>
      </c>
      <c r="H341" s="121">
        <f t="shared" si="14"/>
        <v>76.168840914055806</v>
      </c>
    </row>
    <row r="342" spans="1:8" outlineLevel="1" x14ac:dyDescent="0.2">
      <c r="A342" s="130">
        <v>91</v>
      </c>
      <c r="B342" s="139">
        <v>7407.2659999999996</v>
      </c>
      <c r="C342" s="139">
        <v>1903.3932562498574</v>
      </c>
      <c r="D342" s="139">
        <f t="shared" si="11"/>
        <v>5503.872743750142</v>
      </c>
      <c r="E342" s="121">
        <f t="shared" si="12"/>
        <v>0.69807682302782548</v>
      </c>
      <c r="F342" s="121">
        <f t="shared" si="13"/>
        <v>0.69807682302782548</v>
      </c>
      <c r="G342" s="121">
        <v>8.9977292166707502E-3</v>
      </c>
      <c r="H342" s="121">
        <f t="shared" si="14"/>
        <v>1.488225711596374E-3</v>
      </c>
    </row>
    <row r="343" spans="1:8" outlineLevel="1" x14ac:dyDescent="0.2">
      <c r="A343" s="130">
        <v>92</v>
      </c>
      <c r="B343" s="139">
        <v>3202.2395999999999</v>
      </c>
      <c r="C343" s="139">
        <v>2774.5278525424037</v>
      </c>
      <c r="D343" s="129">
        <f t="shared" si="11"/>
        <v>427.71174745759618</v>
      </c>
      <c r="E343" s="121">
        <f t="shared" si="12"/>
        <v>5.424828511449914E-2</v>
      </c>
      <c r="F343" s="121">
        <f t="shared" si="13"/>
        <v>5.424828511449914E-2</v>
      </c>
      <c r="G343" s="121">
        <v>8.580367495844992E-3</v>
      </c>
      <c r="H343" s="121">
        <f t="shared" si="14"/>
        <v>8.5633093387845486E-6</v>
      </c>
    </row>
    <row r="344" spans="1:8" outlineLevel="1" x14ac:dyDescent="0.2">
      <c r="A344" s="130">
        <v>93</v>
      </c>
      <c r="B344" s="139">
        <v>3887.6603</v>
      </c>
      <c r="C344" s="139">
        <v>8245.1006286296306</v>
      </c>
      <c r="D344" s="139">
        <f t="shared" si="11"/>
        <v>-4357.440328629631</v>
      </c>
      <c r="E344" s="121">
        <f t="shared" si="12"/>
        <v>-0.55267049998516204</v>
      </c>
      <c r="F344" s="121">
        <f t="shared" si="13"/>
        <v>0.55267049998516204</v>
      </c>
      <c r="G344" s="121">
        <v>8.514028795561868E-3</v>
      </c>
      <c r="H344" s="121">
        <f t="shared" si="14"/>
        <v>8.8180646840258989E-4</v>
      </c>
    </row>
    <row r="345" spans="1:8" outlineLevel="1" x14ac:dyDescent="0.2">
      <c r="A345" s="130">
        <v>94</v>
      </c>
      <c r="B345" s="139">
        <v>4485.9957999999997</v>
      </c>
      <c r="C345" s="139">
        <v>6705.9225856086614</v>
      </c>
      <c r="D345" s="139">
        <f t="shared" si="11"/>
        <v>-2219.9267856086617</v>
      </c>
      <c r="E345" s="121">
        <f t="shared" si="12"/>
        <v>-0.28156164032167852</v>
      </c>
      <c r="F345" s="121">
        <f t="shared" si="13"/>
        <v>0.28156164032167852</v>
      </c>
      <c r="G345" s="121">
        <v>9.2618311719077431E-3</v>
      </c>
      <c r="H345" s="121">
        <f t="shared" si="14"/>
        <v>2.4934736851219799E-4</v>
      </c>
    </row>
    <row r="346" spans="1:8" outlineLevel="1" x14ac:dyDescent="0.2">
      <c r="A346" s="130">
        <v>95</v>
      </c>
      <c r="B346" s="139">
        <v>1403.5246</v>
      </c>
      <c r="C346" s="139">
        <v>1085.4992429427655</v>
      </c>
      <c r="D346" s="129">
        <f t="shared" si="11"/>
        <v>318.02535705723449</v>
      </c>
      <c r="E346" s="121">
        <f t="shared" si="12"/>
        <v>4.0336348827995805E-2</v>
      </c>
      <c r="F346" s="121">
        <f t="shared" si="13"/>
        <v>4.0336348827995805E-2</v>
      </c>
      <c r="G346" s="121">
        <v>9.6842148881309004E-3</v>
      </c>
      <c r="H346" s="121">
        <f t="shared" si="14"/>
        <v>5.3553631773593107E-6</v>
      </c>
    </row>
    <row r="347" spans="1:8" outlineLevel="1" x14ac:dyDescent="0.2">
      <c r="A347" s="130">
        <v>96</v>
      </c>
      <c r="B347" s="139">
        <v>5177.2318999999998</v>
      </c>
      <c r="C347" s="139">
        <v>5619.1874535324687</v>
      </c>
      <c r="D347" s="129">
        <f t="shared" si="11"/>
        <v>-441.95555353246891</v>
      </c>
      <c r="E347" s="121">
        <f t="shared" si="12"/>
        <v>-5.6054880462086447E-2</v>
      </c>
      <c r="F347" s="121">
        <f t="shared" si="13"/>
        <v>5.6054880462086447E-2</v>
      </c>
      <c r="G347" s="121">
        <v>7.809554311219177E-3</v>
      </c>
      <c r="H347" s="121">
        <f t="shared" si="14"/>
        <v>8.3088663824972816E-6</v>
      </c>
    </row>
    <row r="348" spans="1:8" outlineLevel="1" x14ac:dyDescent="0.2">
      <c r="A348" s="130">
        <v>97</v>
      </c>
      <c r="B348" s="139">
        <v>1209.0925</v>
      </c>
      <c r="C348" s="139">
        <v>1489.8020260484384</v>
      </c>
      <c r="D348" s="129">
        <f t="shared" ref="D348:D379" si="15">B348 - C348</f>
        <v>-280.70952604843842</v>
      </c>
      <c r="E348" s="121">
        <f t="shared" ref="E348:E379" si="16">D348 /7884.33674087294</f>
        <v>-3.5603442023629084E-2</v>
      </c>
      <c r="F348" s="121">
        <f t="shared" ref="F348:F379" si="17">ABS(E348)</f>
        <v>3.5603442023629084E-2</v>
      </c>
      <c r="G348" s="121">
        <v>8.4437590885452756E-3</v>
      </c>
      <c r="H348" s="121">
        <f t="shared" si="14"/>
        <v>3.6288068002228476E-6</v>
      </c>
    </row>
    <row r="349" spans="1:8" outlineLevel="1" x14ac:dyDescent="0.2">
      <c r="A349" s="130">
        <v>98</v>
      </c>
      <c r="B349" s="139">
        <v>10635.886500000001</v>
      </c>
      <c r="C349" s="139">
        <v>9928.9551352087346</v>
      </c>
      <c r="D349" s="129">
        <f t="shared" si="15"/>
        <v>706.93136479126588</v>
      </c>
      <c r="E349" s="121">
        <f t="shared" si="16"/>
        <v>8.9662756427751927E-2</v>
      </c>
      <c r="F349" s="121">
        <f t="shared" si="17"/>
        <v>8.9662756427751927E-2</v>
      </c>
      <c r="G349" s="121">
        <v>8.1335483991511054E-3</v>
      </c>
      <c r="H349" s="121">
        <f t="shared" si="14"/>
        <v>2.2155245668498603E-5</v>
      </c>
    </row>
    <row r="350" spans="1:8" outlineLevel="1" x14ac:dyDescent="0.2">
      <c r="A350" s="130">
        <v>99</v>
      </c>
      <c r="B350" s="139">
        <v>2059.2656000000002</v>
      </c>
      <c r="C350" s="139">
        <v>1690.9248986724322</v>
      </c>
      <c r="D350" s="129">
        <f t="shared" si="15"/>
        <v>368.34070132756801</v>
      </c>
      <c r="E350" s="121">
        <f t="shared" si="16"/>
        <v>4.6718032655564373E-2</v>
      </c>
      <c r="F350" s="121">
        <f t="shared" si="17"/>
        <v>4.6718032655564373E-2</v>
      </c>
      <c r="G350" s="121">
        <v>8.8538372126302813E-3</v>
      </c>
      <c r="H350" s="121">
        <f t="shared" si="14"/>
        <v>6.5569815543860673E-6</v>
      </c>
    </row>
    <row r="351" spans="1:8" outlineLevel="1" x14ac:dyDescent="0.2">
      <c r="A351" s="130">
        <v>100</v>
      </c>
      <c r="B351" s="129">
        <v>684.58810000000005</v>
      </c>
      <c r="C351" s="139">
        <v>2931.9954182401461</v>
      </c>
      <c r="D351" s="139">
        <f t="shared" si="15"/>
        <v>-2247.4073182401462</v>
      </c>
      <c r="E351" s="121">
        <f t="shared" si="16"/>
        <v>-0.285047099344379</v>
      </c>
      <c r="F351" s="121">
        <f t="shared" si="17"/>
        <v>0.285047099344379</v>
      </c>
      <c r="G351" s="121">
        <v>8.5629748877112683E-3</v>
      </c>
      <c r="H351" s="121">
        <f t="shared" si="14"/>
        <v>2.3594262151426586E-4</v>
      </c>
    </row>
    <row r="352" spans="1:8" outlineLevel="1" x14ac:dyDescent="0.2">
      <c r="A352" s="130">
        <v>101</v>
      </c>
      <c r="B352" s="139">
        <v>2532.3746999999998</v>
      </c>
      <c r="C352" s="129">
        <v>680.120526287026</v>
      </c>
      <c r="D352" s="139">
        <f t="shared" si="15"/>
        <v>1852.2541737129739</v>
      </c>
      <c r="E352" s="121">
        <f t="shared" si="16"/>
        <v>0.23492834395450943</v>
      </c>
      <c r="F352" s="121">
        <f t="shared" si="17"/>
        <v>0.23492834395450943</v>
      </c>
      <c r="G352" s="121">
        <v>9.4864841329979216E-3</v>
      </c>
      <c r="H352" s="121">
        <f t="shared" si="14"/>
        <v>1.778828391517624E-4</v>
      </c>
    </row>
    <row r="353" spans="1:8" outlineLevel="1" x14ac:dyDescent="0.2">
      <c r="A353" s="130">
        <v>102</v>
      </c>
      <c r="B353" s="139">
        <v>1443.3649</v>
      </c>
      <c r="C353" s="139">
        <v>1725.4232495082695</v>
      </c>
      <c r="D353" s="129">
        <f t="shared" si="15"/>
        <v>-282.05834950826943</v>
      </c>
      <c r="E353" s="121">
        <f t="shared" si="16"/>
        <v>-3.5774518361964387E-2</v>
      </c>
      <c r="F353" s="121">
        <f t="shared" si="17"/>
        <v>3.5774518361964387E-2</v>
      </c>
      <c r="G353" s="121">
        <v>8.156809499053343E-3</v>
      </c>
      <c r="H353" s="121">
        <f t="shared" si="14"/>
        <v>3.5372082052584304E-6</v>
      </c>
    </row>
    <row r="354" spans="1:8" outlineLevel="1" x14ac:dyDescent="0.2">
      <c r="A354" s="130">
        <v>103</v>
      </c>
      <c r="B354" s="139">
        <v>5264.8521000000001</v>
      </c>
      <c r="C354" s="139">
        <v>6290.3755603249274</v>
      </c>
      <c r="D354" s="139">
        <f t="shared" si="15"/>
        <v>-1025.5234603249273</v>
      </c>
      <c r="E354" s="121">
        <f t="shared" si="16"/>
        <v>-0.13007098682233392</v>
      </c>
      <c r="F354" s="121">
        <f t="shared" si="17"/>
        <v>0.13007098682233392</v>
      </c>
      <c r="G354" s="121">
        <v>8.1772997127675124E-3</v>
      </c>
      <c r="H354" s="121">
        <f t="shared" si="14"/>
        <v>4.6879335104759889E-5</v>
      </c>
    </row>
    <row r="355" spans="1:8" outlineLevel="1" x14ac:dyDescent="0.2">
      <c r="A355" s="130">
        <v>104</v>
      </c>
      <c r="B355" s="139">
        <v>19172.8344</v>
      </c>
      <c r="C355" s="139">
        <v>21470.907639865469</v>
      </c>
      <c r="D355" s="139">
        <f t="shared" si="15"/>
        <v>-2298.0732398654691</v>
      </c>
      <c r="E355" s="121">
        <f t="shared" si="16"/>
        <v>-0.29147324821276349</v>
      </c>
      <c r="F355" s="121">
        <f t="shared" si="17"/>
        <v>0.29147324821276349</v>
      </c>
      <c r="G355" s="121">
        <v>2.3980612965571274E-2</v>
      </c>
      <c r="H355" s="121">
        <f t="shared" si="14"/>
        <v>7.1288510089048164E-4</v>
      </c>
    </row>
    <row r="356" spans="1:8" outlineLevel="1" x14ac:dyDescent="0.2">
      <c r="A356" s="130">
        <v>105</v>
      </c>
      <c r="B356" s="139">
        <v>5688.8769000000002</v>
      </c>
      <c r="C356" s="139">
        <v>4722.1687186558511</v>
      </c>
      <c r="D356" s="129">
        <f t="shared" si="15"/>
        <v>966.70818134414912</v>
      </c>
      <c r="E356" s="121">
        <f t="shared" si="16"/>
        <v>0.1226112243954102</v>
      </c>
      <c r="F356" s="121">
        <f t="shared" si="17"/>
        <v>0.1226112243954102</v>
      </c>
      <c r="G356" s="121">
        <v>7.5815337432630133E-3</v>
      </c>
      <c r="H356" s="121">
        <f t="shared" si="14"/>
        <v>3.8575059328219288E-5</v>
      </c>
    </row>
    <row r="357" spans="1:8" outlineLevel="1" x14ac:dyDescent="0.2">
      <c r="A357" s="130">
        <v>106</v>
      </c>
      <c r="B357" s="139">
        <v>103894.19990000001</v>
      </c>
      <c r="C357" s="139">
        <v>107560.63229240621</v>
      </c>
      <c r="D357" s="139">
        <f t="shared" si="15"/>
        <v>-3666.4323924062046</v>
      </c>
      <c r="E357" s="121">
        <f t="shared" si="16"/>
        <v>-0.46502737172540698</v>
      </c>
      <c r="F357" s="121">
        <f t="shared" si="17"/>
        <v>0.46502737172540698</v>
      </c>
      <c r="G357" s="121">
        <v>0.60737257064636796</v>
      </c>
      <c r="H357" s="121">
        <f t="shared" si="14"/>
        <v>0.28400741564369109</v>
      </c>
    </row>
    <row r="358" spans="1:8" outlineLevel="1" x14ac:dyDescent="0.2">
      <c r="A358" s="130">
        <v>107</v>
      </c>
      <c r="B358" s="139">
        <v>1118.7239</v>
      </c>
      <c r="C358" s="139">
        <v>5462.0076899727374</v>
      </c>
      <c r="D358" s="139">
        <f t="shared" si="15"/>
        <v>-4343.2837899727374</v>
      </c>
      <c r="E358" s="121">
        <f t="shared" si="16"/>
        <v>-0.55087497309150402</v>
      </c>
      <c r="F358" s="121">
        <f t="shared" si="17"/>
        <v>0.55087497309150402</v>
      </c>
      <c r="G358" s="121">
        <v>8.3643336387321764E-3</v>
      </c>
      <c r="H358" s="121">
        <f t="shared" si="14"/>
        <v>8.6042278038400298E-4</v>
      </c>
    </row>
    <row r="359" spans="1:8" outlineLevel="1" x14ac:dyDescent="0.2">
      <c r="A359" s="130">
        <v>108</v>
      </c>
      <c r="B359" s="139">
        <v>1346.6967</v>
      </c>
      <c r="C359" s="129">
        <v>108.55569557397507</v>
      </c>
      <c r="D359" s="139">
        <f t="shared" si="15"/>
        <v>1238.1410044260249</v>
      </c>
      <c r="E359" s="121">
        <f t="shared" si="16"/>
        <v>0.15703806738839773</v>
      </c>
      <c r="F359" s="121">
        <f t="shared" si="17"/>
        <v>0.15703806738839773</v>
      </c>
      <c r="G359" s="121">
        <v>9.3767845639641609E-3</v>
      </c>
      <c r="H359" s="121">
        <f t="shared" si="14"/>
        <v>7.8546269624994304E-5</v>
      </c>
    </row>
    <row r="360" spans="1:8" outlineLevel="1" x14ac:dyDescent="0.2">
      <c r="A360" s="130">
        <v>109</v>
      </c>
      <c r="B360" s="139">
        <v>30069.100900000001</v>
      </c>
      <c r="C360" s="139">
        <v>21439.678438905263</v>
      </c>
      <c r="D360" s="139">
        <f t="shared" si="15"/>
        <v>8629.4224610947385</v>
      </c>
      <c r="E360" s="121">
        <f t="shared" si="16"/>
        <v>1.0945020164295143</v>
      </c>
      <c r="F360" s="121">
        <f t="shared" si="17"/>
        <v>1.0945020164295143</v>
      </c>
      <c r="G360" s="121">
        <v>2.9822843354559821E-2</v>
      </c>
      <c r="H360" s="121">
        <f t="shared" si="14"/>
        <v>1.2651989862874588E-2</v>
      </c>
    </row>
    <row r="361" spans="1:8" outlineLevel="1" x14ac:dyDescent="0.2">
      <c r="A361" s="130">
        <v>110</v>
      </c>
      <c r="B361" s="139">
        <v>11763.517900000001</v>
      </c>
      <c r="C361" s="139">
        <v>9702.3362463851699</v>
      </c>
      <c r="D361" s="139">
        <f t="shared" si="15"/>
        <v>2061.1816536148308</v>
      </c>
      <c r="E361" s="121">
        <f t="shared" si="16"/>
        <v>0.26142739983815305</v>
      </c>
      <c r="F361" s="121">
        <f t="shared" si="17"/>
        <v>0.26142739983815305</v>
      </c>
      <c r="G361" s="121">
        <v>1.012178821477339E-2</v>
      </c>
      <c r="H361" s="121">
        <f t="shared" si="14"/>
        <v>2.3532857659613451E-4</v>
      </c>
    </row>
    <row r="362" spans="1:8" outlineLevel="1" x14ac:dyDescent="0.2">
      <c r="A362" s="130">
        <v>111</v>
      </c>
      <c r="B362" s="129">
        <v>388.22890000000001</v>
      </c>
      <c r="C362" s="129">
        <v>-822.34030089158296</v>
      </c>
      <c r="D362" s="139">
        <f t="shared" si="15"/>
        <v>1210.569200891583</v>
      </c>
      <c r="E362" s="121">
        <f t="shared" si="16"/>
        <v>0.15354103213475265</v>
      </c>
      <c r="F362" s="121">
        <f t="shared" si="17"/>
        <v>0.15354103213475265</v>
      </c>
      <c r="G362" s="121">
        <v>1.0204551251506013E-2</v>
      </c>
      <c r="H362" s="121">
        <f t="shared" si="14"/>
        <v>8.1852257695479283E-5</v>
      </c>
    </row>
    <row r="363" spans="1:8" outlineLevel="1" x14ac:dyDescent="0.2">
      <c r="A363" s="130">
        <v>112</v>
      </c>
      <c r="B363" s="139">
        <v>2499.6136000000001</v>
      </c>
      <c r="C363" s="129">
        <v>397.39620198813441</v>
      </c>
      <c r="D363" s="139">
        <f t="shared" si="15"/>
        <v>2102.217398011866</v>
      </c>
      <c r="E363" s="121">
        <f t="shared" si="16"/>
        <v>0.26663211720953361</v>
      </c>
      <c r="F363" s="121">
        <f t="shared" si="17"/>
        <v>0.26663211720953361</v>
      </c>
      <c r="G363" s="121">
        <v>8.6836257645400601E-3</v>
      </c>
      <c r="H363" s="121">
        <f t="shared" si="14"/>
        <v>2.0940170174540713E-4</v>
      </c>
    </row>
    <row r="364" spans="1:8" outlineLevel="1" x14ac:dyDescent="0.2">
      <c r="A364" s="130">
        <v>113</v>
      </c>
      <c r="B364" s="139">
        <v>12778.339900000001</v>
      </c>
      <c r="C364" s="139">
        <v>15914.146162758825</v>
      </c>
      <c r="D364" s="139">
        <f t="shared" si="15"/>
        <v>-3135.8062627588242</v>
      </c>
      <c r="E364" s="121">
        <f t="shared" si="16"/>
        <v>-0.39772606952498496</v>
      </c>
      <c r="F364" s="121">
        <f t="shared" si="17"/>
        <v>0.39772606952498496</v>
      </c>
      <c r="G364" s="121">
        <v>2.857845170263585E-2</v>
      </c>
      <c r="H364" s="121">
        <f t="shared" si="14"/>
        <v>1.5968719509487517E-3</v>
      </c>
    </row>
    <row r="365" spans="1:8" outlineLevel="1" x14ac:dyDescent="0.2">
      <c r="A365" s="130">
        <v>114</v>
      </c>
      <c r="B365" s="139">
        <v>1335.0657000000001</v>
      </c>
      <c r="C365" s="139">
        <v>1173.1530547249579</v>
      </c>
      <c r="D365" s="129">
        <f t="shared" si="15"/>
        <v>161.91264527504222</v>
      </c>
      <c r="E365" s="121">
        <f t="shared" si="16"/>
        <v>2.0535988073121739E-2</v>
      </c>
      <c r="F365" s="121">
        <f t="shared" si="17"/>
        <v>2.0535988073121739E-2</v>
      </c>
      <c r="G365" s="121">
        <v>8.9979178913574352E-3</v>
      </c>
      <c r="H365" s="121">
        <f t="shared" si="14"/>
        <v>1.2879613897995527E-6</v>
      </c>
    </row>
    <row r="366" spans="1:8" outlineLevel="1" x14ac:dyDescent="0.2">
      <c r="A366" s="130">
        <v>115</v>
      </c>
      <c r="B366" s="139">
        <v>18277.499500000002</v>
      </c>
      <c r="C366" s="139">
        <v>20657.17842511482</v>
      </c>
      <c r="D366" s="139">
        <f t="shared" si="15"/>
        <v>-2379.6789251148184</v>
      </c>
      <c r="E366" s="121">
        <f t="shared" si="16"/>
        <v>-0.30182360334489527</v>
      </c>
      <c r="F366" s="121">
        <f t="shared" si="17"/>
        <v>0.30182360334489527</v>
      </c>
      <c r="G366" s="121">
        <v>1.8882677579769351E-2</v>
      </c>
      <c r="H366" s="121">
        <f t="shared" si="14"/>
        <v>5.9567151830748708E-4</v>
      </c>
    </row>
    <row r="367" spans="1:8" outlineLevel="1" x14ac:dyDescent="0.2">
      <c r="A367" s="130">
        <v>116</v>
      </c>
      <c r="B367" s="139">
        <v>14628.111500000001</v>
      </c>
      <c r="C367" s="139">
        <v>32804.700264701118</v>
      </c>
      <c r="D367" s="139">
        <f t="shared" si="15"/>
        <v>-18176.588764701119</v>
      </c>
      <c r="E367" s="121">
        <f t="shared" si="16"/>
        <v>-2.3054049265136585</v>
      </c>
      <c r="F367" s="121">
        <f t="shared" si="17"/>
        <v>2.3054049265136585</v>
      </c>
      <c r="G367" s="121">
        <v>2.4855046827270584E-2</v>
      </c>
      <c r="H367" s="121">
        <f t="shared" si="14"/>
        <v>4.6307294689825022E-2</v>
      </c>
    </row>
    <row r="368" spans="1:8" outlineLevel="1" x14ac:dyDescent="0.2">
      <c r="A368" s="130">
        <v>117</v>
      </c>
      <c r="B368" s="139">
        <v>13254.6572</v>
      </c>
      <c r="C368" s="139">
        <v>22452.257910284043</v>
      </c>
      <c r="D368" s="139">
        <f t="shared" si="15"/>
        <v>-9197.6007102840431</v>
      </c>
      <c r="E368" s="121">
        <f t="shared" si="16"/>
        <v>-1.1665661947951884</v>
      </c>
      <c r="F368" s="121">
        <f t="shared" si="17"/>
        <v>1.1665661947951884</v>
      </c>
      <c r="G368" s="121">
        <v>1.5212395984951442E-2</v>
      </c>
      <c r="H368" s="121">
        <f t="shared" si="14"/>
        <v>7.1155749035430168E-3</v>
      </c>
    </row>
    <row r="369" spans="1:8" outlineLevel="1" x14ac:dyDescent="0.2">
      <c r="A369" s="130">
        <v>118</v>
      </c>
      <c r="B369" s="139">
        <v>7440.2691999999997</v>
      </c>
      <c r="C369" s="139">
        <v>9167.079432430899</v>
      </c>
      <c r="D369" s="139">
        <f t="shared" si="15"/>
        <v>-1726.8102324308993</v>
      </c>
      <c r="E369" s="121">
        <f t="shared" si="16"/>
        <v>-0.21901781838908493</v>
      </c>
      <c r="F369" s="121">
        <f t="shared" si="17"/>
        <v>0.21901781838908493</v>
      </c>
      <c r="G369" s="121">
        <v>1.2668560976571926E-2</v>
      </c>
      <c r="H369" s="121">
        <f t="shared" si="14"/>
        <v>2.077968674894415E-4</v>
      </c>
    </row>
    <row r="370" spans="1:8" outlineLevel="1" x14ac:dyDescent="0.2">
      <c r="A370" s="130">
        <v>119</v>
      </c>
      <c r="B370" s="139">
        <v>1708.3059000000001</v>
      </c>
      <c r="C370" s="129">
        <v>947.92282006773326</v>
      </c>
      <c r="D370" s="129">
        <f t="shared" si="15"/>
        <v>760.38307993226681</v>
      </c>
      <c r="E370" s="121">
        <f t="shared" si="16"/>
        <v>9.6442237936184158E-2</v>
      </c>
      <c r="F370" s="121">
        <f t="shared" si="17"/>
        <v>9.6442237936184158E-2</v>
      </c>
      <c r="G370" s="121">
        <v>8.4943308765485833E-3</v>
      </c>
      <c r="H370" s="121">
        <f t="shared" si="14"/>
        <v>2.678872690905449E-5</v>
      </c>
    </row>
    <row r="371" spans="1:8" outlineLevel="1" x14ac:dyDescent="0.2">
      <c r="A371" s="130">
        <v>120</v>
      </c>
      <c r="B371" s="139">
        <v>2961.8824</v>
      </c>
      <c r="C371" s="129">
        <v>932.74505654725795</v>
      </c>
      <c r="D371" s="139">
        <f t="shared" si="15"/>
        <v>2029.137343452742</v>
      </c>
      <c r="E371" s="121">
        <f t="shared" si="16"/>
        <v>0.25736309979424843</v>
      </c>
      <c r="F371" s="121">
        <f t="shared" si="17"/>
        <v>0.25736309979424843</v>
      </c>
      <c r="G371" s="121">
        <v>8.3115169215934627E-3</v>
      </c>
      <c r="H371" s="121">
        <f t="shared" si="14"/>
        <v>1.8659545318768273E-4</v>
      </c>
    </row>
    <row r="372" spans="1:8" outlineLevel="1" x14ac:dyDescent="0.2">
      <c r="A372" s="130">
        <v>121</v>
      </c>
      <c r="B372" s="139">
        <v>1498.6233999999999</v>
      </c>
      <c r="C372" s="139">
        <v>1157.2497342243462</v>
      </c>
      <c r="D372" s="129">
        <f t="shared" si="15"/>
        <v>341.37366577565376</v>
      </c>
      <c r="E372" s="121">
        <f t="shared" si="16"/>
        <v>4.3297702393398467E-2</v>
      </c>
      <c r="F372" s="121">
        <f t="shared" si="17"/>
        <v>4.3297702393398467E-2</v>
      </c>
      <c r="G372" s="121">
        <v>9.6846562088877559E-3</v>
      </c>
      <c r="H372" s="121">
        <f t="shared" si="14"/>
        <v>6.170859235736818E-6</v>
      </c>
    </row>
    <row r="373" spans="1:8" outlineLevel="1" x14ac:dyDescent="0.2">
      <c r="A373" s="130">
        <v>122</v>
      </c>
      <c r="B373" s="139">
        <v>11310.248799999999</v>
      </c>
      <c r="C373" s="139">
        <v>17929.141876115977</v>
      </c>
      <c r="D373" s="139">
        <f t="shared" si="15"/>
        <v>-6618.8930761159772</v>
      </c>
      <c r="E373" s="121">
        <f t="shared" si="16"/>
        <v>-0.83949903379991164</v>
      </c>
      <c r="F373" s="121">
        <f t="shared" si="17"/>
        <v>0.83949903379991164</v>
      </c>
      <c r="G373" s="121">
        <v>1.3520956212096034E-2</v>
      </c>
      <c r="H373" s="121">
        <f t="shared" si="14"/>
        <v>3.2640050748348739E-3</v>
      </c>
    </row>
    <row r="374" spans="1:8" outlineLevel="1" x14ac:dyDescent="0.2">
      <c r="A374" s="130">
        <v>123</v>
      </c>
      <c r="B374" s="139">
        <v>6079.7704000000003</v>
      </c>
      <c r="C374" s="139">
        <v>5760.6531066066791</v>
      </c>
      <c r="D374" s="129">
        <f t="shared" si="15"/>
        <v>319.11729339332123</v>
      </c>
      <c r="E374" s="121">
        <f t="shared" si="16"/>
        <v>4.0474843208940507E-2</v>
      </c>
      <c r="F374" s="121">
        <f t="shared" si="17"/>
        <v>4.0474843208940507E-2</v>
      </c>
      <c r="G374" s="121">
        <v>8.4416037372971233E-3</v>
      </c>
      <c r="H374" s="121">
        <f t="shared" si="14"/>
        <v>4.6885382611249694E-6</v>
      </c>
    </row>
    <row r="375" spans="1:8" outlineLevel="1" x14ac:dyDescent="0.2">
      <c r="A375" s="130">
        <v>124</v>
      </c>
      <c r="B375" s="139">
        <v>11136.6034</v>
      </c>
      <c r="C375" s="139">
        <v>7824.3560932778964</v>
      </c>
      <c r="D375" s="139">
        <f t="shared" si="15"/>
        <v>3312.2473067221035</v>
      </c>
      <c r="E375" s="121">
        <f t="shared" si="16"/>
        <v>0.42010474889424587</v>
      </c>
      <c r="F375" s="121">
        <f t="shared" si="17"/>
        <v>0.42010474889424587</v>
      </c>
      <c r="G375" s="121">
        <v>1.4921405100572452E-2</v>
      </c>
      <c r="H375" s="121">
        <f t="shared" si="14"/>
        <v>9.0461104011819136E-4</v>
      </c>
    </row>
    <row r="376" spans="1:8" outlineLevel="1" x14ac:dyDescent="0.2">
      <c r="A376" s="130">
        <v>125</v>
      </c>
      <c r="B376" s="139">
        <v>8730.4277999999995</v>
      </c>
      <c r="C376" s="139">
        <v>9572.5663291857618</v>
      </c>
      <c r="D376" s="129">
        <f t="shared" si="15"/>
        <v>-842.13852918576231</v>
      </c>
      <c r="E376" s="121">
        <f t="shared" si="16"/>
        <v>-0.10681158819866973</v>
      </c>
      <c r="F376" s="121">
        <f t="shared" si="17"/>
        <v>0.10681158819866973</v>
      </c>
      <c r="G376" s="121">
        <v>8.4754629652551462E-3</v>
      </c>
      <c r="H376" s="121">
        <f t="shared" si="14"/>
        <v>3.2784758513301854E-5</v>
      </c>
    </row>
    <row r="377" spans="1:8" outlineLevel="1" x14ac:dyDescent="0.2">
      <c r="A377" s="130">
        <v>126</v>
      </c>
      <c r="B377" s="129">
        <v>789.97940000000006</v>
      </c>
      <c r="C377" s="129">
        <v>-100.86252545443608</v>
      </c>
      <c r="D377" s="129">
        <f t="shared" si="15"/>
        <v>890.84192545443614</v>
      </c>
      <c r="E377" s="121">
        <f t="shared" si="16"/>
        <v>0.11298882261538257</v>
      </c>
      <c r="F377" s="121">
        <f t="shared" si="17"/>
        <v>0.11298882261538257</v>
      </c>
      <c r="G377" s="121">
        <v>9.8803891871325385E-3</v>
      </c>
      <c r="H377" s="121">
        <f t="shared" si="14"/>
        <v>4.2889248673971811E-5</v>
      </c>
    </row>
    <row r="378" spans="1:8" outlineLevel="1" x14ac:dyDescent="0.2">
      <c r="A378" s="130">
        <v>127</v>
      </c>
      <c r="B378" s="139">
        <v>1637.1987999999999</v>
      </c>
      <c r="C378" s="139">
        <v>1171.4584654040025</v>
      </c>
      <c r="D378" s="129">
        <f t="shared" si="15"/>
        <v>465.74033459599741</v>
      </c>
      <c r="E378" s="121">
        <f t="shared" si="16"/>
        <v>5.9071593452061442E-2</v>
      </c>
      <c r="F378" s="121">
        <f t="shared" si="17"/>
        <v>5.9071593452061442E-2</v>
      </c>
      <c r="G378" s="121">
        <v>8.1781654546539979E-3</v>
      </c>
      <c r="H378" s="121">
        <f t="shared" si="14"/>
        <v>9.6699600603234261E-6</v>
      </c>
    </row>
    <row r="379" spans="1:8" outlineLevel="1" x14ac:dyDescent="0.2">
      <c r="A379" s="130">
        <v>128</v>
      </c>
      <c r="B379" s="139">
        <v>11492.5267</v>
      </c>
      <c r="C379" s="139">
        <v>5085.4711432230724</v>
      </c>
      <c r="D379" s="139">
        <f t="shared" si="15"/>
        <v>6407.0555567769279</v>
      </c>
      <c r="E379" s="121">
        <f t="shared" si="16"/>
        <v>0.81263088669999528</v>
      </c>
      <c r="F379" s="121">
        <f t="shared" si="17"/>
        <v>0.81263088669999528</v>
      </c>
      <c r="G379" s="121">
        <v>8.0892583403523646E-3</v>
      </c>
      <c r="H379" s="121">
        <f t="shared" si="14"/>
        <v>1.8097930415667798E-3</v>
      </c>
    </row>
    <row r="380" spans="1:8" outlineLevel="1" x14ac:dyDescent="0.2">
      <c r="A380" s="130">
        <v>129</v>
      </c>
      <c r="B380" s="139">
        <v>49272.508399999999</v>
      </c>
      <c r="C380" s="139">
        <v>49090.245185888496</v>
      </c>
      <c r="D380" s="129">
        <f t="shared" ref="D380:D387" si="18">B380 - C380</f>
        <v>182.26321411150275</v>
      </c>
      <c r="E380" s="121">
        <f t="shared" ref="E380:E387" si="19">D380 /7884.33674087294</f>
        <v>2.3117127045910887E-2</v>
      </c>
      <c r="F380" s="121">
        <f t="shared" ref="F380:F387" si="20">ABS(E380)</f>
        <v>2.3117127045910887E-2</v>
      </c>
      <c r="G380" s="121">
        <v>9.250667435474752E-2</v>
      </c>
      <c r="H380" s="121">
        <f t="shared" si="14"/>
        <v>2.0009334931551407E-5</v>
      </c>
    </row>
    <row r="381" spans="1:8" outlineLevel="1" x14ac:dyDescent="0.2">
      <c r="A381" s="130">
        <v>130</v>
      </c>
      <c r="B381" s="139">
        <v>4154.2816999999995</v>
      </c>
      <c r="C381" s="139">
        <v>4076.1894024471185</v>
      </c>
      <c r="D381" s="129">
        <f t="shared" si="18"/>
        <v>78.092297552881064</v>
      </c>
      <c r="E381" s="121">
        <f t="shared" si="19"/>
        <v>9.9047389932047508E-3</v>
      </c>
      <c r="F381" s="121">
        <f t="shared" si="20"/>
        <v>9.9047389932047508E-3</v>
      </c>
      <c r="G381" s="121">
        <v>7.5589772585979691E-3</v>
      </c>
      <c r="H381" s="121">
        <f t="shared" ref="H381:H387" si="21">(F381^2/3)*(G381/(1-G381)^2)</f>
        <v>2.5096805219266008E-7</v>
      </c>
    </row>
    <row r="382" spans="1:8" outlineLevel="1" x14ac:dyDescent="0.2">
      <c r="A382" s="130">
        <v>131</v>
      </c>
      <c r="B382" s="139">
        <v>25456.8783</v>
      </c>
      <c r="C382" s="139">
        <v>26113.369829235835</v>
      </c>
      <c r="D382" s="129">
        <f t="shared" si="18"/>
        <v>-656.49152923583461</v>
      </c>
      <c r="E382" s="121">
        <f t="shared" si="19"/>
        <v>-8.3265282903574836E-2</v>
      </c>
      <c r="F382" s="121">
        <f t="shared" si="20"/>
        <v>8.3265282903574836E-2</v>
      </c>
      <c r="G382" s="121">
        <v>4.9266805350512227E-2</v>
      </c>
      <c r="H382" s="121">
        <f t="shared" si="21"/>
        <v>1.2596322061476779E-4</v>
      </c>
    </row>
    <row r="383" spans="1:8" outlineLevel="1" x14ac:dyDescent="0.2">
      <c r="A383" s="130">
        <v>132</v>
      </c>
      <c r="B383" s="139">
        <v>1360.3652</v>
      </c>
      <c r="C383" s="139">
        <v>1764.8912675308495</v>
      </c>
      <c r="D383" s="129">
        <f t="shared" si="18"/>
        <v>-404.52606753084956</v>
      </c>
      <c r="E383" s="121">
        <f t="shared" si="19"/>
        <v>-5.1307558368703203E-2</v>
      </c>
      <c r="F383" s="121">
        <f t="shared" si="20"/>
        <v>5.1307558368703203E-2</v>
      </c>
      <c r="G383" s="121">
        <v>8.1177940600001466E-3</v>
      </c>
      <c r="H383" s="121">
        <f t="shared" si="21"/>
        <v>7.2403451907297703E-6</v>
      </c>
    </row>
    <row r="384" spans="1:8" outlineLevel="1" x14ac:dyDescent="0.2">
      <c r="A384" s="130">
        <v>133</v>
      </c>
      <c r="B384" s="139">
        <v>1797.1029000000001</v>
      </c>
      <c r="C384" s="139">
        <v>1623.1734112716974</v>
      </c>
      <c r="D384" s="129">
        <f t="shared" si="18"/>
        <v>173.92948872830266</v>
      </c>
      <c r="E384" s="121">
        <f t="shared" si="19"/>
        <v>2.2060129398918278E-2</v>
      </c>
      <c r="F384" s="121">
        <f t="shared" si="20"/>
        <v>2.2060129398918278E-2</v>
      </c>
      <c r="G384" s="121">
        <v>8.0413144764395639E-3</v>
      </c>
      <c r="H384" s="121">
        <f t="shared" si="21"/>
        <v>1.3256678813994543E-6</v>
      </c>
    </row>
    <row r="385" spans="1:8" outlineLevel="1" x14ac:dyDescent="0.2">
      <c r="A385" s="130">
        <v>134</v>
      </c>
      <c r="B385" s="139">
        <v>5616.1094999999996</v>
      </c>
      <c r="C385" s="139">
        <v>5252.59026503327</v>
      </c>
      <c r="D385" s="129">
        <f t="shared" si="18"/>
        <v>363.51923496672953</v>
      </c>
      <c r="E385" s="121">
        <f t="shared" si="19"/>
        <v>4.6106507993528612E-2</v>
      </c>
      <c r="F385" s="121">
        <f t="shared" si="20"/>
        <v>4.6106507993528612E-2</v>
      </c>
      <c r="G385" s="121">
        <v>8.0263417208392626E-3</v>
      </c>
      <c r="H385" s="121">
        <f t="shared" si="21"/>
        <v>5.7799033145429687E-6</v>
      </c>
    </row>
    <row r="386" spans="1:8" outlineLevel="1" x14ac:dyDescent="0.2">
      <c r="A386" s="130">
        <v>135</v>
      </c>
      <c r="B386" s="139">
        <v>2858.7084</v>
      </c>
      <c r="C386" s="139">
        <v>7572.3371739078502</v>
      </c>
      <c r="D386" s="139">
        <f t="shared" si="18"/>
        <v>-4713.6287739078507</v>
      </c>
      <c r="E386" s="121">
        <f t="shared" si="19"/>
        <v>-0.59784721642748684</v>
      </c>
      <c r="F386" s="121">
        <f t="shared" si="20"/>
        <v>0.59784721642748684</v>
      </c>
      <c r="G386" s="121">
        <v>7.8367676744906124E-3</v>
      </c>
      <c r="H386" s="121">
        <f t="shared" si="21"/>
        <v>9.4848372360516924E-4</v>
      </c>
    </row>
    <row r="387" spans="1:8" outlineLevel="1" x14ac:dyDescent="0.2">
      <c r="A387" s="130">
        <v>136</v>
      </c>
      <c r="B387" s="139">
        <v>2202.7654000000002</v>
      </c>
      <c r="C387" s="139">
        <v>1378.9254363210619</v>
      </c>
      <c r="D387" s="129">
        <f t="shared" si="18"/>
        <v>823.83996367893837</v>
      </c>
      <c r="E387" s="121">
        <f t="shared" si="19"/>
        <v>0.10449071250446416</v>
      </c>
      <c r="F387" s="121">
        <f t="shared" si="20"/>
        <v>0.10449071250446416</v>
      </c>
      <c r="G387" s="121">
        <v>8.6298012490463767E-3</v>
      </c>
      <c r="H387" s="121">
        <f t="shared" si="21"/>
        <v>3.195679383980882E-5</v>
      </c>
    </row>
    <row r="388" spans="1:8" x14ac:dyDescent="0.2">
      <c r="A388" s="144"/>
    </row>
    <row r="391" spans="1:8" x14ac:dyDescent="0.2">
      <c r="A391" s="123" t="s">
        <v>669</v>
      </c>
    </row>
  </sheetData>
  <sortState ref="A252:F387">
    <sortCondition ref="A252"/>
    <sortCondition descending="1" ref="F252"/>
  </sortState>
  <dataValidations disablePrompts="1"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280"/>
  <sheetViews>
    <sheetView showGridLines="0" showRowColHeaders="0" topLeftCell="A112" zoomScale="115" zoomScaleNormal="115" workbookViewId="0">
      <selection activeCell="H20" sqref="H20"/>
    </sheetView>
  </sheetViews>
  <sheetFormatPr defaultRowHeight="11.25" outlineLevelRow="1" x14ac:dyDescent="0.2"/>
  <cols>
    <col min="1" max="1" width="15.7109375" style="121" customWidth="1"/>
    <col min="2" max="10" width="10.7109375" style="121" customWidth="1"/>
    <col min="11" max="77" width="9.140625" style="121"/>
    <col min="78" max="78" width="9.140625" style="121" customWidth="1"/>
    <col min="79" max="16384" width="9.140625" style="121"/>
  </cols>
  <sheetData>
    <row r="1" spans="1:78" x14ac:dyDescent="0.2">
      <c r="A1" s="122" t="s">
        <v>618</v>
      </c>
      <c r="B1" s="121" t="s">
        <v>917</v>
      </c>
      <c r="M1" s="123" t="s">
        <v>671</v>
      </c>
      <c r="N1" s="123" t="s">
        <v>672</v>
      </c>
      <c r="O1" s="123" t="s">
        <v>677</v>
      </c>
      <c r="Q1" s="123" t="s">
        <v>641</v>
      </c>
      <c r="R1" s="123" t="s">
        <v>829</v>
      </c>
      <c r="U1" s="123" t="s">
        <v>678</v>
      </c>
      <c r="Z1" s="146" t="s">
        <v>918</v>
      </c>
      <c r="BZ1" s="124" t="s">
        <v>918</v>
      </c>
    </row>
    <row r="2" spans="1:78" x14ac:dyDescent="0.2">
      <c r="A2" s="122" t="s">
        <v>622</v>
      </c>
      <c r="C2" s="121" t="s">
        <v>623</v>
      </c>
      <c r="Q2" s="123" t="s">
        <v>927</v>
      </c>
      <c r="R2" s="123" t="s">
        <v>674</v>
      </c>
      <c r="S2" s="123" t="s">
        <v>673</v>
      </c>
    </row>
    <row r="3" spans="1:78" ht="11.25" hidden="1" customHeight="1" outlineLevel="1" x14ac:dyDescent="0.2">
      <c r="A3" s="122" t="s">
        <v>624</v>
      </c>
      <c r="AA3" s="142" t="s">
        <v>925</v>
      </c>
    </row>
    <row r="4" spans="1:78" hidden="1" outlineLevel="1" x14ac:dyDescent="0.2">
      <c r="A4" s="121" t="s">
        <v>625</v>
      </c>
    </row>
    <row r="5" spans="1:78" hidden="1" outlineLevel="1" x14ac:dyDescent="0.2">
      <c r="A5" s="122" t="s">
        <v>626</v>
      </c>
    </row>
    <row r="6" spans="1:78" hidden="1" outlineLevel="1" x14ac:dyDescent="0.2">
      <c r="A6" s="121" t="s">
        <v>919</v>
      </c>
    </row>
    <row r="7" spans="1:78" collapsed="1" x14ac:dyDescent="0.2">
      <c r="A7" s="144"/>
      <c r="J7" s="123" t="s">
        <v>675</v>
      </c>
      <c r="K7" s="123" t="s">
        <v>936</v>
      </c>
    </row>
    <row r="8" spans="1:78" hidden="1" x14ac:dyDescent="0.2">
      <c r="A8" s="125" t="s">
        <v>920</v>
      </c>
    </row>
    <row r="9" spans="1:78" ht="12" outlineLevel="1" thickBot="1" x14ac:dyDescent="0.25">
      <c r="A9" s="126"/>
      <c r="B9" s="131" t="s">
        <v>629</v>
      </c>
      <c r="C9" s="131" t="s">
        <v>630</v>
      </c>
      <c r="D9" s="131" t="s">
        <v>631</v>
      </c>
      <c r="E9" s="131" t="s">
        <v>632</v>
      </c>
      <c r="F9" s="131" t="s">
        <v>633</v>
      </c>
      <c r="G9" s="131" t="s">
        <v>634</v>
      </c>
      <c r="H9" s="131" t="str">
        <f>"t("&amp;TEXT((1-I10)/2,"0.00%") &amp; ",119)"</f>
        <v>t(2.50%,119)</v>
      </c>
      <c r="I9" s="131" t="s">
        <v>635</v>
      </c>
    </row>
    <row r="10" spans="1:78" outlineLevel="1" x14ac:dyDescent="0.2">
      <c r="B10" s="132">
        <f xml:space="preserve"> 1 - C25 / C26</f>
        <v>0.20435900746054159</v>
      </c>
      <c r="C10" s="132">
        <f>1-D10^2/E10^2</f>
        <v>0.16424265489552703</v>
      </c>
      <c r="D10" s="132">
        <f xml:space="preserve"> SQRT(D25)</f>
        <v>2.6484238818595718</v>
      </c>
      <c r="E10" s="132">
        <f xml:space="preserve"> SQRT(C26 / B26)</f>
        <v>2.8969926568350455</v>
      </c>
      <c r="F10" s="133">
        <v>126</v>
      </c>
      <c r="G10" s="133">
        <v>0</v>
      </c>
      <c r="H10" s="134">
        <f>TINV(1 - $I$10, F10 - 6 - 1)</f>
        <v>1.9800998764569426</v>
      </c>
      <c r="I10" s="135">
        <v>0.95</v>
      </c>
    </row>
    <row r="11" spans="1:78" x14ac:dyDescent="0.2">
      <c r="A11" s="144"/>
    </row>
    <row r="12" spans="1:78" hidden="1" x14ac:dyDescent="0.2">
      <c r="A12" s="125" t="s">
        <v>921</v>
      </c>
    </row>
    <row r="13" spans="1:78" ht="12" outlineLevel="1" thickBot="1" x14ac:dyDescent="0.25">
      <c r="A13" s="136" t="s">
        <v>637</v>
      </c>
      <c r="B13" s="128" t="s">
        <v>638</v>
      </c>
      <c r="C13" s="128" t="s">
        <v>639</v>
      </c>
      <c r="D13" s="128" t="s">
        <v>640</v>
      </c>
      <c r="E13" s="128" t="s">
        <v>534</v>
      </c>
      <c r="F13" s="128" t="str">
        <f>IF($I$10&gt;99%,("Lower"&amp;TEXT($I$10,"0.0%")),("Lower"&amp;TEXT($I$10,"0%")))</f>
        <v>Lower95%</v>
      </c>
      <c r="G13" s="128" t="str">
        <f>IF($I$10&gt;99%,("Upper"&amp;TEXT($I$10,"0.0%")),("Upper"&amp;TEXT($I$10,"0%")))</f>
        <v>Upper95%</v>
      </c>
      <c r="H13" s="131" t="s">
        <v>643</v>
      </c>
      <c r="I13" s="131" t="s">
        <v>642</v>
      </c>
    </row>
    <row r="14" spans="1:78" outlineLevel="1" x14ac:dyDescent="0.2">
      <c r="A14" s="137" t="s">
        <v>644</v>
      </c>
      <c r="B14" s="138">
        <v>1.0631589086622706</v>
      </c>
      <c r="C14" s="138">
        <v>1.4534191482346537</v>
      </c>
      <c r="D14" s="138">
        <f>B14 / C14</f>
        <v>0.73148816702573416</v>
      </c>
      <c r="E14" s="138">
        <f>TDIST(ABS(D14),$F$10 - 7,2)</f>
        <v>0.4659190376868001</v>
      </c>
      <c r="F14" s="138">
        <f>B14 - $H$10 * C14</f>
        <v>-1.814756167197322</v>
      </c>
      <c r="G14" s="138">
        <f>B14 + $H$10 * C14</f>
        <v>3.9410739845218634</v>
      </c>
      <c r="H14" s="132">
        <v>0</v>
      </c>
      <c r="I14" s="132">
        <v>0</v>
      </c>
    </row>
    <row r="15" spans="1:78" outlineLevel="1" x14ac:dyDescent="0.2">
      <c r="A15" s="137" t="s">
        <v>645</v>
      </c>
      <c r="B15" s="138">
        <v>-6.832740529718123</v>
      </c>
      <c r="C15" s="138">
        <v>3.9100338180635439</v>
      </c>
      <c r="D15" s="138">
        <f t="shared" ref="D15:D20" si="0">B15 / C15</f>
        <v>-1.7474888575521472</v>
      </c>
      <c r="E15" s="138">
        <f t="shared" ref="E15:E20" si="1">TDIST(ABS(D15),$F$10 - 7,2)</f>
        <v>8.3132133219275317E-2</v>
      </c>
      <c r="F15" s="138">
        <f t="shared" ref="F15:F20" si="2">B15 - $H$10 * C15</f>
        <v>-14.574998009808214</v>
      </c>
      <c r="G15" s="138">
        <f t="shared" ref="G15:G20" si="3">B15 + $H$10 * C15</f>
        <v>0.90951695037196778</v>
      </c>
      <c r="H15" s="132">
        <v>17.439028577053019</v>
      </c>
      <c r="I15" s="132">
        <f>B15*0.252995688424297/$E$10</f>
        <v>-0.59670634306307857</v>
      </c>
    </row>
    <row r="16" spans="1:78" outlineLevel="1" x14ac:dyDescent="0.2">
      <c r="A16" s="137" t="s">
        <v>646</v>
      </c>
      <c r="B16" s="138">
        <v>9.8871433219412754</v>
      </c>
      <c r="C16" s="138">
        <v>2.8071840067165743</v>
      </c>
      <c r="D16" s="138">
        <f t="shared" si="0"/>
        <v>3.5220859403177434</v>
      </c>
      <c r="E16" s="138">
        <f t="shared" si="1"/>
        <v>6.0806195408891054E-4</v>
      </c>
      <c r="F16" s="138">
        <f t="shared" si="2"/>
        <v>4.3286386170498812</v>
      </c>
      <c r="G16" s="138">
        <f t="shared" si="3"/>
        <v>15.44564802683267</v>
      </c>
      <c r="H16" s="132">
        <v>2.3755147829633874</v>
      </c>
      <c r="I16" s="132">
        <f>B16*0.130059019834025/$E$10</f>
        <v>0.44387829785356198</v>
      </c>
    </row>
    <row r="17" spans="1:9" outlineLevel="1" x14ac:dyDescent="0.2">
      <c r="A17" s="137" t="s">
        <v>647</v>
      </c>
      <c r="B17" s="138">
        <v>0.97198782869074496</v>
      </c>
      <c r="C17" s="138">
        <v>3.6068662363786133</v>
      </c>
      <c r="D17" s="138">
        <f t="shared" si="0"/>
        <v>0.26948263811042955</v>
      </c>
      <c r="E17" s="138">
        <f t="shared" si="1"/>
        <v>0.78802501849225526</v>
      </c>
      <c r="F17" s="138">
        <f t="shared" si="2"/>
        <v>-6.1699675603592645</v>
      </c>
      <c r="G17" s="138">
        <f t="shared" si="3"/>
        <v>8.1139432177407542</v>
      </c>
      <c r="H17" s="132">
        <v>13.20919160893571</v>
      </c>
      <c r="I17" s="132">
        <f>B17*0.238693488910754/$E$10</f>
        <v>8.0085520914799008E-2</v>
      </c>
    </row>
    <row r="18" spans="1:9" outlineLevel="1" x14ac:dyDescent="0.2">
      <c r="A18" s="137" t="s">
        <v>648</v>
      </c>
      <c r="B18" s="138">
        <v>-5.4675164826584473</v>
      </c>
      <c r="C18" s="138">
        <v>3.5311825765900116</v>
      </c>
      <c r="D18" s="138">
        <f t="shared" si="0"/>
        <v>-1.5483528149763111</v>
      </c>
      <c r="E18" s="138">
        <f t="shared" si="1"/>
        <v>0.1241927881335184</v>
      </c>
      <c r="F18" s="138">
        <f t="shared" si="2"/>
        <v>-12.459610666311239</v>
      </c>
      <c r="G18" s="138">
        <f t="shared" si="3"/>
        <v>1.5245777009943433</v>
      </c>
      <c r="H18" s="132">
        <v>2.1544386421334174</v>
      </c>
      <c r="I18" s="132">
        <f>B18*0.0984644322261326/$E$10</f>
        <v>-0.18583267889264779</v>
      </c>
    </row>
    <row r="19" spans="1:9" outlineLevel="1" x14ac:dyDescent="0.2">
      <c r="A19" s="137" t="s">
        <v>649</v>
      </c>
      <c r="B19" s="138">
        <v>4.8937450908883102</v>
      </c>
      <c r="C19" s="138">
        <v>1.1478253510751204</v>
      </c>
      <c r="D19" s="138">
        <f t="shared" si="0"/>
        <v>4.2634927746669318</v>
      </c>
      <c r="E19" s="138">
        <f t="shared" si="1"/>
        <v>4.054044422014907E-5</v>
      </c>
      <c r="F19" s="138">
        <f t="shared" si="2"/>
        <v>2.6209362550303177</v>
      </c>
      <c r="G19" s="138">
        <f t="shared" si="3"/>
        <v>7.1665539267463032</v>
      </c>
      <c r="H19" s="132">
        <v>1.0961023663765783</v>
      </c>
      <c r="I19" s="132">
        <f>B19*0.216063911562829/$E$10</f>
        <v>0.36498598090472362</v>
      </c>
    </row>
    <row r="20" spans="1:9" outlineLevel="1" x14ac:dyDescent="0.2">
      <c r="A20" s="137" t="s">
        <v>650</v>
      </c>
      <c r="B20" s="138">
        <v>-5.876412209974851</v>
      </c>
      <c r="C20" s="138">
        <v>3.0714951051132378</v>
      </c>
      <c r="D20" s="138">
        <f t="shared" si="0"/>
        <v>-1.913209042785762</v>
      </c>
      <c r="E20" s="138">
        <f t="shared" si="1"/>
        <v>5.8123900044639583E-2</v>
      </c>
      <c r="F20" s="138">
        <f t="shared" si="2"/>
        <v>-11.958279288147677</v>
      </c>
      <c r="G20" s="138">
        <f t="shared" si="3"/>
        <v>0.20545486819797532</v>
      </c>
      <c r="H20" s="132">
        <v>5.3148606081366268</v>
      </c>
      <c r="I20" s="132">
        <f>B20*0.177798708009284/$E$10</f>
        <v>-0.36065624681457442</v>
      </c>
    </row>
    <row r="21" spans="1:9" x14ac:dyDescent="0.2">
      <c r="A21" s="144"/>
    </row>
    <row r="22" spans="1:9" hidden="1" x14ac:dyDescent="0.2">
      <c r="A22" s="125" t="s">
        <v>922</v>
      </c>
    </row>
    <row r="23" spans="1:9" ht="12" hidden="1" outlineLevel="1" thickBot="1" x14ac:dyDescent="0.25">
      <c r="A23" s="136" t="s">
        <v>652</v>
      </c>
      <c r="B23" s="128" t="s">
        <v>653</v>
      </c>
      <c r="C23" s="128" t="s">
        <v>654</v>
      </c>
      <c r="D23" s="128" t="s">
        <v>655</v>
      </c>
      <c r="E23" s="128" t="s">
        <v>656</v>
      </c>
      <c r="F23" s="128" t="s">
        <v>534</v>
      </c>
    </row>
    <row r="24" spans="1:9" hidden="1" outlineLevel="1" x14ac:dyDescent="0.2">
      <c r="A24" s="121" t="s">
        <v>523</v>
      </c>
      <c r="B24" s="130">
        <v>6</v>
      </c>
      <c r="C24" s="129">
        <f>C26 - C25</f>
        <v>214.38706881703115</v>
      </c>
      <c r="D24" s="129">
        <f>C24/B24</f>
        <v>35.731178136171856</v>
      </c>
      <c r="E24" s="129">
        <f>D24/D25</f>
        <v>5.0941572300060534</v>
      </c>
      <c r="F24" s="129">
        <f>FDIST(E24,6,119)</f>
        <v>1.0933597620893049E-4</v>
      </c>
    </row>
    <row r="25" spans="1:9" hidden="1" outlineLevel="1" x14ac:dyDescent="0.2">
      <c r="A25" s="121" t="s">
        <v>524</v>
      </c>
      <c r="B25" s="130">
        <v>119</v>
      </c>
      <c r="C25" s="129">
        <v>834.68373790249075</v>
      </c>
      <c r="D25" s="129">
        <f>C25/B25</f>
        <v>7.0141490580041239</v>
      </c>
    </row>
    <row r="26" spans="1:9" hidden="1" outlineLevel="1" x14ac:dyDescent="0.2">
      <c r="A26" s="121" t="s">
        <v>525</v>
      </c>
      <c r="B26" s="130">
        <f>B24 + B25</f>
        <v>125</v>
      </c>
      <c r="C26" s="139">
        <v>1049.0708067195219</v>
      </c>
    </row>
    <row r="27" spans="1:9" collapsed="1" x14ac:dyDescent="0.2">
      <c r="A27" s="144"/>
    </row>
    <row r="28" spans="1:9" hidden="1" x14ac:dyDescent="0.2">
      <c r="A28" s="125" t="s">
        <v>923</v>
      </c>
    </row>
    <row r="29" spans="1:9" ht="12" outlineLevel="1" thickBot="1" x14ac:dyDescent="0.25">
      <c r="A29" s="126"/>
      <c r="B29" s="128" t="s">
        <v>660</v>
      </c>
      <c r="C29" s="128" t="s">
        <v>661</v>
      </c>
      <c r="D29" s="128" t="s">
        <v>662</v>
      </c>
      <c r="E29" s="128" t="s">
        <v>663</v>
      </c>
      <c r="F29" s="128" t="s">
        <v>664</v>
      </c>
      <c r="G29" s="131" t="s">
        <v>658</v>
      </c>
      <c r="H29" s="131" t="s">
        <v>666</v>
      </c>
      <c r="I29" s="140"/>
    </row>
    <row r="30" spans="1:9" outlineLevel="1" x14ac:dyDescent="0.2">
      <c r="A30" s="121" t="s">
        <v>908</v>
      </c>
      <c r="B30" s="138">
        <v>-2.6433881538694204E-15</v>
      </c>
      <c r="C30" s="138">
        <v>2.5738053753804362</v>
      </c>
      <c r="D30" s="138">
        <v>2.0389491573973602</v>
      </c>
      <c r="E30" s="138">
        <v>-5.7166351637758748</v>
      </c>
      <c r="F30" s="138">
        <v>7.1239154273923688</v>
      </c>
      <c r="G30" s="135">
        <v>0.50539372226855039</v>
      </c>
      <c r="H30" s="134" t="s">
        <v>924</v>
      </c>
      <c r="I30" s="134"/>
    </row>
    <row r="31" spans="1:9" outlineLevel="1" x14ac:dyDescent="0.2"/>
    <row r="32" spans="1:9" x14ac:dyDescent="0.2">
      <c r="A32" s="144"/>
    </row>
    <row r="33" spans="1:3" hidden="1" x14ac:dyDescent="0.2">
      <c r="A33" s="125" t="s">
        <v>667</v>
      </c>
    </row>
    <row r="34" spans="1:3" outlineLevel="1" x14ac:dyDescent="0.2"/>
    <row r="35" spans="1:3" outlineLevel="1" x14ac:dyDescent="0.2"/>
    <row r="36" spans="1:3" outlineLevel="1" x14ac:dyDescent="0.2">
      <c r="C36" s="141" t="b">
        <v>0</v>
      </c>
    </row>
    <row r="37" spans="1:3" outlineLevel="1" x14ac:dyDescent="0.2"/>
    <row r="38" spans="1:3" outlineLevel="1" x14ac:dyDescent="0.2"/>
    <row r="39" spans="1:3" outlineLevel="1" x14ac:dyDescent="0.2"/>
    <row r="40" spans="1:3" outlineLevel="1" x14ac:dyDescent="0.2"/>
    <row r="41" spans="1:3" outlineLevel="1" x14ac:dyDescent="0.2"/>
    <row r="42" spans="1:3" outlineLevel="1" x14ac:dyDescent="0.2"/>
    <row r="43" spans="1:3" outlineLevel="1" x14ac:dyDescent="0.2"/>
    <row r="44" spans="1:3" outlineLevel="1" x14ac:dyDescent="0.2"/>
    <row r="45" spans="1:3" outlineLevel="1" x14ac:dyDescent="0.2"/>
    <row r="46" spans="1:3" outlineLevel="1" x14ac:dyDescent="0.2"/>
    <row r="47" spans="1:3" outlineLevel="1" x14ac:dyDescent="0.2"/>
    <row r="48" spans="1:3" outlineLevel="1" x14ac:dyDescent="0.2"/>
    <row r="49" spans="1:1" outlineLevel="1" x14ac:dyDescent="0.2"/>
    <row r="50" spans="1:1" outlineLevel="1" x14ac:dyDescent="0.2"/>
    <row r="51" spans="1:1" outlineLevel="1" x14ac:dyDescent="0.2"/>
    <row r="52" spans="1:1" outlineLevel="1" x14ac:dyDescent="0.2"/>
    <row r="53" spans="1:1" outlineLevel="1" x14ac:dyDescent="0.2"/>
    <row r="54" spans="1:1" x14ac:dyDescent="0.2">
      <c r="A54" s="145"/>
    </row>
    <row r="55" spans="1:1" hidden="1" x14ac:dyDescent="0.2">
      <c r="A55" s="125" t="s">
        <v>706</v>
      </c>
    </row>
    <row r="56" spans="1:1" outlineLevel="1" x14ac:dyDescent="0.2"/>
    <row r="57" spans="1:1" outlineLevel="1" x14ac:dyDescent="0.2"/>
    <row r="58" spans="1:1" outlineLevel="1" x14ac:dyDescent="0.2"/>
    <row r="59" spans="1:1" outlineLevel="1" x14ac:dyDescent="0.2"/>
    <row r="60" spans="1:1" outlineLevel="1" x14ac:dyDescent="0.2"/>
    <row r="61" spans="1:1" outlineLevel="1" x14ac:dyDescent="0.2"/>
    <row r="62" spans="1:1" outlineLevel="1" x14ac:dyDescent="0.2"/>
    <row r="63" spans="1:1" outlineLevel="1" x14ac:dyDescent="0.2"/>
    <row r="64" spans="1:1" outlineLevel="1" x14ac:dyDescent="0.2"/>
    <row r="65" spans="1:1" outlineLevel="1" x14ac:dyDescent="0.2"/>
    <row r="66" spans="1:1" outlineLevel="1" x14ac:dyDescent="0.2"/>
    <row r="67" spans="1:1" outlineLevel="1" x14ac:dyDescent="0.2"/>
    <row r="68" spans="1:1" outlineLevel="1" x14ac:dyDescent="0.2"/>
    <row r="69" spans="1:1" outlineLevel="1" x14ac:dyDescent="0.2"/>
    <row r="70" spans="1:1" outlineLevel="1" x14ac:dyDescent="0.2"/>
    <row r="71" spans="1:1" outlineLevel="1" x14ac:dyDescent="0.2"/>
    <row r="72" spans="1:1" outlineLevel="1" x14ac:dyDescent="0.2"/>
    <row r="73" spans="1:1" outlineLevel="1" x14ac:dyDescent="0.2"/>
    <row r="74" spans="1:1" outlineLevel="1" x14ac:dyDescent="0.2"/>
    <row r="75" spans="1:1" outlineLevel="1" x14ac:dyDescent="0.2"/>
    <row r="76" spans="1:1" x14ac:dyDescent="0.2">
      <c r="A76" s="145"/>
    </row>
    <row r="77" spans="1:1" hidden="1" x14ac:dyDescent="0.2">
      <c r="A77" s="125" t="s">
        <v>707</v>
      </c>
    </row>
    <row r="78" spans="1:1" outlineLevel="1" x14ac:dyDescent="0.2"/>
    <row r="79" spans="1:1" outlineLevel="1" x14ac:dyDescent="0.2"/>
    <row r="80" spans="1:1" outlineLevel="1" x14ac:dyDescent="0.2"/>
    <row r="81" outlineLevel="1" x14ac:dyDescent="0.2"/>
    <row r="82" outlineLevel="1" x14ac:dyDescent="0.2"/>
    <row r="83" outlineLevel="1" x14ac:dyDescent="0.2"/>
    <row r="84" outlineLevel="1" x14ac:dyDescent="0.2"/>
    <row r="85" outlineLevel="1" x14ac:dyDescent="0.2"/>
    <row r="86" outlineLevel="1" x14ac:dyDescent="0.2"/>
    <row r="87" outlineLevel="1" x14ac:dyDescent="0.2"/>
    <row r="88" outlineLevel="1" x14ac:dyDescent="0.2"/>
    <row r="89" outlineLevel="1" x14ac:dyDescent="0.2"/>
    <row r="90" outlineLevel="1" x14ac:dyDescent="0.2"/>
    <row r="91" outlineLevel="1" x14ac:dyDescent="0.2"/>
    <row r="92" outlineLevel="1" x14ac:dyDescent="0.2"/>
    <row r="93" outlineLevel="1" x14ac:dyDescent="0.2"/>
    <row r="94" outlineLevel="1" x14ac:dyDescent="0.2"/>
    <row r="95" outlineLevel="1" x14ac:dyDescent="0.2"/>
    <row r="96" outlineLevel="1" x14ac:dyDescent="0.2"/>
    <row r="97" spans="1:1" outlineLevel="1" x14ac:dyDescent="0.2"/>
    <row r="98" spans="1:1" x14ac:dyDescent="0.2">
      <c r="A98" s="145"/>
    </row>
    <row r="99" spans="1:1" hidden="1" x14ac:dyDescent="0.2">
      <c r="A99" s="125" t="s">
        <v>708</v>
      </c>
    </row>
    <row r="100" spans="1:1" outlineLevel="1" x14ac:dyDescent="0.2"/>
    <row r="101" spans="1:1" outlineLevel="1" x14ac:dyDescent="0.2"/>
    <row r="102" spans="1:1" outlineLevel="1" x14ac:dyDescent="0.2"/>
    <row r="103" spans="1:1" outlineLevel="1" x14ac:dyDescent="0.2"/>
    <row r="104" spans="1:1" outlineLevel="1" x14ac:dyDescent="0.2"/>
    <row r="105" spans="1:1" outlineLevel="1" x14ac:dyDescent="0.2"/>
    <row r="106" spans="1:1" outlineLevel="1" x14ac:dyDescent="0.2"/>
    <row r="107" spans="1:1" outlineLevel="1" x14ac:dyDescent="0.2"/>
    <row r="108" spans="1:1" outlineLevel="1" x14ac:dyDescent="0.2"/>
    <row r="109" spans="1:1" outlineLevel="1" x14ac:dyDescent="0.2"/>
    <row r="110" spans="1:1" outlineLevel="1" x14ac:dyDescent="0.2"/>
    <row r="111" spans="1:1" outlineLevel="1" x14ac:dyDescent="0.2"/>
    <row r="112" spans="1:1" outlineLevel="1" x14ac:dyDescent="0.2"/>
    <row r="113" spans="1:1" outlineLevel="1" x14ac:dyDescent="0.2"/>
    <row r="114" spans="1:1" outlineLevel="1" x14ac:dyDescent="0.2"/>
    <row r="115" spans="1:1" outlineLevel="1" x14ac:dyDescent="0.2"/>
    <row r="116" spans="1:1" outlineLevel="1" x14ac:dyDescent="0.2"/>
    <row r="117" spans="1:1" outlineLevel="1" x14ac:dyDescent="0.2"/>
    <row r="118" spans="1:1" outlineLevel="1" x14ac:dyDescent="0.2"/>
    <row r="119" spans="1:1" outlineLevel="1" x14ac:dyDescent="0.2"/>
    <row r="120" spans="1:1" x14ac:dyDescent="0.2">
      <c r="A120" s="145"/>
    </row>
    <row r="121" spans="1:1" hidden="1" x14ac:dyDescent="0.2">
      <c r="A121" s="125" t="s">
        <v>709</v>
      </c>
    </row>
    <row r="122" spans="1:1" outlineLevel="1" x14ac:dyDescent="0.2"/>
    <row r="123" spans="1:1" outlineLevel="1" x14ac:dyDescent="0.2"/>
    <row r="124" spans="1:1" outlineLevel="1" x14ac:dyDescent="0.2"/>
    <row r="125" spans="1:1" outlineLevel="1" x14ac:dyDescent="0.2"/>
    <row r="126" spans="1:1" outlineLevel="1" x14ac:dyDescent="0.2"/>
    <row r="127" spans="1:1" outlineLevel="1" x14ac:dyDescent="0.2"/>
    <row r="128" spans="1:1" outlineLevel="1" x14ac:dyDescent="0.2"/>
    <row r="129" spans="1:1" outlineLevel="1" x14ac:dyDescent="0.2"/>
    <row r="130" spans="1:1" outlineLevel="1" x14ac:dyDescent="0.2"/>
    <row r="131" spans="1:1" outlineLevel="1" x14ac:dyDescent="0.2"/>
    <row r="132" spans="1:1" outlineLevel="1" x14ac:dyDescent="0.2"/>
    <row r="133" spans="1:1" outlineLevel="1" x14ac:dyDescent="0.2"/>
    <row r="134" spans="1:1" outlineLevel="1" x14ac:dyDescent="0.2"/>
    <row r="135" spans="1:1" outlineLevel="1" x14ac:dyDescent="0.2"/>
    <row r="136" spans="1:1" outlineLevel="1" x14ac:dyDescent="0.2"/>
    <row r="137" spans="1:1" outlineLevel="1" x14ac:dyDescent="0.2"/>
    <row r="138" spans="1:1" outlineLevel="1" x14ac:dyDescent="0.2"/>
    <row r="139" spans="1:1" outlineLevel="1" x14ac:dyDescent="0.2"/>
    <row r="140" spans="1:1" outlineLevel="1" x14ac:dyDescent="0.2"/>
    <row r="141" spans="1:1" outlineLevel="1" x14ac:dyDescent="0.2"/>
    <row r="142" spans="1:1" x14ac:dyDescent="0.2">
      <c r="A142" s="145"/>
    </row>
    <row r="143" spans="1:1" hidden="1" x14ac:dyDescent="0.2">
      <c r="A143" s="125" t="s">
        <v>710</v>
      </c>
    </row>
    <row r="144" spans="1:1" hidden="1" outlineLevel="1" x14ac:dyDescent="0.2"/>
    <row r="145" spans="1:1" hidden="1" outlineLevel="1" x14ac:dyDescent="0.2">
      <c r="A145" s="154" t="s">
        <v>725</v>
      </c>
    </row>
    <row r="146" spans="1:1" hidden="1" outlineLevel="1" x14ac:dyDescent="0.2"/>
    <row r="147" spans="1:1" hidden="1" outlineLevel="1" x14ac:dyDescent="0.2"/>
    <row r="148" spans="1:1" hidden="1" outlineLevel="1" x14ac:dyDescent="0.2"/>
    <row r="149" spans="1:1" hidden="1" outlineLevel="1" x14ac:dyDescent="0.2"/>
    <row r="150" spans="1:1" hidden="1" outlineLevel="1" x14ac:dyDescent="0.2"/>
    <row r="151" spans="1:1" hidden="1" outlineLevel="1" x14ac:dyDescent="0.2"/>
    <row r="152" spans="1:1" hidden="1" outlineLevel="1" x14ac:dyDescent="0.2"/>
    <row r="153" spans="1:1" hidden="1" outlineLevel="1" x14ac:dyDescent="0.2"/>
    <row r="154" spans="1:1" hidden="1" outlineLevel="1" x14ac:dyDescent="0.2"/>
    <row r="155" spans="1:1" hidden="1" outlineLevel="1" x14ac:dyDescent="0.2"/>
    <row r="156" spans="1:1" hidden="1" outlineLevel="1" x14ac:dyDescent="0.2"/>
    <row r="157" spans="1:1" hidden="1" outlineLevel="1" x14ac:dyDescent="0.2"/>
    <row r="158" spans="1:1" hidden="1" outlineLevel="1" x14ac:dyDescent="0.2"/>
    <row r="159" spans="1:1" hidden="1" outlineLevel="1" x14ac:dyDescent="0.2"/>
    <row r="160" spans="1:1" hidden="1" outlineLevel="1" x14ac:dyDescent="0.2"/>
    <row r="161" spans="1:1" hidden="1" outlineLevel="1" x14ac:dyDescent="0.2"/>
    <row r="162" spans="1:1" hidden="1" outlineLevel="1" x14ac:dyDescent="0.2"/>
    <row r="163" spans="1:1" hidden="1" outlineLevel="1" x14ac:dyDescent="0.2"/>
    <row r="164" spans="1:1" hidden="1" outlineLevel="1" x14ac:dyDescent="0.2"/>
    <row r="165" spans="1:1" hidden="1" outlineLevel="1" x14ac:dyDescent="0.2"/>
    <row r="166" spans="1:1" hidden="1" outlineLevel="1" x14ac:dyDescent="0.2"/>
    <row r="167" spans="1:1" hidden="1" outlineLevel="1" x14ac:dyDescent="0.2">
      <c r="A167" s="154" t="s">
        <v>711</v>
      </c>
    </row>
    <row r="168" spans="1:1" hidden="1" outlineLevel="1" x14ac:dyDescent="0.2"/>
    <row r="169" spans="1:1" hidden="1" outlineLevel="1" x14ac:dyDescent="0.2"/>
    <row r="170" spans="1:1" hidden="1" outlineLevel="1" x14ac:dyDescent="0.2"/>
    <row r="171" spans="1:1" hidden="1" outlineLevel="1" x14ac:dyDescent="0.2"/>
    <row r="172" spans="1:1" hidden="1" outlineLevel="1" x14ac:dyDescent="0.2"/>
    <row r="173" spans="1:1" hidden="1" outlineLevel="1" x14ac:dyDescent="0.2"/>
    <row r="174" spans="1:1" hidden="1" outlineLevel="1" x14ac:dyDescent="0.2"/>
    <row r="175" spans="1:1" hidden="1" outlineLevel="1" x14ac:dyDescent="0.2"/>
    <row r="176" spans="1:1" hidden="1" outlineLevel="1" x14ac:dyDescent="0.2"/>
    <row r="177" spans="1:1" hidden="1" outlineLevel="1" x14ac:dyDescent="0.2"/>
    <row r="178" spans="1:1" hidden="1" outlineLevel="1" x14ac:dyDescent="0.2"/>
    <row r="179" spans="1:1" hidden="1" outlineLevel="1" x14ac:dyDescent="0.2"/>
    <row r="180" spans="1:1" hidden="1" outlineLevel="1" x14ac:dyDescent="0.2"/>
    <row r="181" spans="1:1" hidden="1" outlineLevel="1" x14ac:dyDescent="0.2"/>
    <row r="182" spans="1:1" hidden="1" outlineLevel="1" x14ac:dyDescent="0.2"/>
    <row r="183" spans="1:1" hidden="1" outlineLevel="1" x14ac:dyDescent="0.2"/>
    <row r="184" spans="1:1" hidden="1" outlineLevel="1" x14ac:dyDescent="0.2"/>
    <row r="185" spans="1:1" hidden="1" outlineLevel="1" x14ac:dyDescent="0.2"/>
    <row r="186" spans="1:1" hidden="1" outlineLevel="1" x14ac:dyDescent="0.2"/>
    <row r="187" spans="1:1" hidden="1" outlineLevel="1" x14ac:dyDescent="0.2"/>
    <row r="188" spans="1:1" hidden="1" outlineLevel="1" x14ac:dyDescent="0.2"/>
    <row r="189" spans="1:1" hidden="1" outlineLevel="1" x14ac:dyDescent="0.2">
      <c r="A189" s="154" t="s">
        <v>727</v>
      </c>
    </row>
    <row r="190" spans="1:1" hidden="1" outlineLevel="1" x14ac:dyDescent="0.2"/>
    <row r="191" spans="1:1" hidden="1" outlineLevel="1" x14ac:dyDescent="0.2"/>
    <row r="192" spans="1:1" hidden="1" outlineLevel="1" x14ac:dyDescent="0.2"/>
    <row r="193" hidden="1" outlineLevel="1" x14ac:dyDescent="0.2"/>
    <row r="194" hidden="1" outlineLevel="1" x14ac:dyDescent="0.2"/>
    <row r="195" hidden="1" outlineLevel="1" x14ac:dyDescent="0.2"/>
    <row r="196" hidden="1" outlineLevel="1" x14ac:dyDescent="0.2"/>
    <row r="197" hidden="1" outlineLevel="1" x14ac:dyDescent="0.2"/>
    <row r="198" hidden="1" outlineLevel="1" x14ac:dyDescent="0.2"/>
    <row r="199" hidden="1" outlineLevel="1" x14ac:dyDescent="0.2"/>
    <row r="200" hidden="1" outlineLevel="1" x14ac:dyDescent="0.2"/>
    <row r="201" hidden="1" outlineLevel="1" x14ac:dyDescent="0.2"/>
    <row r="202" hidden="1" outlineLevel="1" x14ac:dyDescent="0.2"/>
    <row r="203" hidden="1" outlineLevel="1" x14ac:dyDescent="0.2"/>
    <row r="204" hidden="1" outlineLevel="1" x14ac:dyDescent="0.2"/>
    <row r="205" hidden="1" outlineLevel="1" x14ac:dyDescent="0.2"/>
    <row r="206" hidden="1" outlineLevel="1" x14ac:dyDescent="0.2"/>
    <row r="207" hidden="1" outlineLevel="1" x14ac:dyDescent="0.2"/>
    <row r="208" hidden="1" outlineLevel="1" x14ac:dyDescent="0.2"/>
    <row r="209" spans="1:1" hidden="1" outlineLevel="1" x14ac:dyDescent="0.2"/>
    <row r="210" spans="1:1" hidden="1" outlineLevel="1" x14ac:dyDescent="0.2"/>
    <row r="211" spans="1:1" hidden="1" outlineLevel="1" x14ac:dyDescent="0.2">
      <c r="A211" s="154" t="s">
        <v>728</v>
      </c>
    </row>
    <row r="212" spans="1:1" hidden="1" outlineLevel="1" x14ac:dyDescent="0.2"/>
    <row r="213" spans="1:1" hidden="1" outlineLevel="1" x14ac:dyDescent="0.2"/>
    <row r="214" spans="1:1" hidden="1" outlineLevel="1" x14ac:dyDescent="0.2"/>
    <row r="215" spans="1:1" hidden="1" outlineLevel="1" x14ac:dyDescent="0.2"/>
    <row r="216" spans="1:1" hidden="1" outlineLevel="1" x14ac:dyDescent="0.2"/>
    <row r="217" spans="1:1" hidden="1" outlineLevel="1" x14ac:dyDescent="0.2"/>
    <row r="218" spans="1:1" hidden="1" outlineLevel="1" x14ac:dyDescent="0.2"/>
    <row r="219" spans="1:1" hidden="1" outlineLevel="1" x14ac:dyDescent="0.2"/>
    <row r="220" spans="1:1" hidden="1" outlineLevel="1" x14ac:dyDescent="0.2"/>
    <row r="221" spans="1:1" hidden="1" outlineLevel="1" x14ac:dyDescent="0.2"/>
    <row r="222" spans="1:1" hidden="1" outlineLevel="1" x14ac:dyDescent="0.2"/>
    <row r="223" spans="1:1" hidden="1" outlineLevel="1" x14ac:dyDescent="0.2"/>
    <row r="224" spans="1:1" hidden="1" outlineLevel="1" x14ac:dyDescent="0.2"/>
    <row r="225" spans="1:1" hidden="1" outlineLevel="1" x14ac:dyDescent="0.2"/>
    <row r="226" spans="1:1" hidden="1" outlineLevel="1" x14ac:dyDescent="0.2"/>
    <row r="227" spans="1:1" hidden="1" outlineLevel="1" x14ac:dyDescent="0.2"/>
    <row r="228" spans="1:1" hidden="1" outlineLevel="1" x14ac:dyDescent="0.2"/>
    <row r="229" spans="1:1" hidden="1" outlineLevel="1" x14ac:dyDescent="0.2"/>
    <row r="230" spans="1:1" hidden="1" outlineLevel="1" x14ac:dyDescent="0.2"/>
    <row r="231" spans="1:1" hidden="1" outlineLevel="1" x14ac:dyDescent="0.2"/>
    <row r="232" spans="1:1" hidden="1" outlineLevel="1" x14ac:dyDescent="0.2"/>
    <row r="233" spans="1:1" hidden="1" outlineLevel="1" x14ac:dyDescent="0.2">
      <c r="A233" s="154" t="s">
        <v>712</v>
      </c>
    </row>
    <row r="234" spans="1:1" hidden="1" outlineLevel="1" x14ac:dyDescent="0.2"/>
    <row r="235" spans="1:1" hidden="1" outlineLevel="1" x14ac:dyDescent="0.2"/>
    <row r="236" spans="1:1" hidden="1" outlineLevel="1" x14ac:dyDescent="0.2"/>
    <row r="237" spans="1:1" hidden="1" outlineLevel="1" x14ac:dyDescent="0.2"/>
    <row r="238" spans="1:1" hidden="1" outlineLevel="1" x14ac:dyDescent="0.2"/>
    <row r="239" spans="1:1" hidden="1" outlineLevel="1" x14ac:dyDescent="0.2"/>
    <row r="240" spans="1:1" hidden="1" outlineLevel="1" x14ac:dyDescent="0.2"/>
    <row r="241" spans="1:1" hidden="1" outlineLevel="1" x14ac:dyDescent="0.2"/>
    <row r="242" spans="1:1" hidden="1" outlineLevel="1" x14ac:dyDescent="0.2"/>
    <row r="243" spans="1:1" hidden="1" outlineLevel="1" x14ac:dyDescent="0.2"/>
    <row r="244" spans="1:1" hidden="1" outlineLevel="1" x14ac:dyDescent="0.2"/>
    <row r="245" spans="1:1" hidden="1" outlineLevel="1" x14ac:dyDescent="0.2"/>
    <row r="246" spans="1:1" hidden="1" outlineLevel="1" x14ac:dyDescent="0.2"/>
    <row r="247" spans="1:1" hidden="1" outlineLevel="1" x14ac:dyDescent="0.2"/>
    <row r="248" spans="1:1" hidden="1" outlineLevel="1" x14ac:dyDescent="0.2"/>
    <row r="249" spans="1:1" hidden="1" outlineLevel="1" x14ac:dyDescent="0.2"/>
    <row r="250" spans="1:1" hidden="1" outlineLevel="1" x14ac:dyDescent="0.2"/>
    <row r="251" spans="1:1" hidden="1" outlineLevel="1" x14ac:dyDescent="0.2"/>
    <row r="252" spans="1:1" hidden="1" outlineLevel="1" x14ac:dyDescent="0.2"/>
    <row r="253" spans="1:1" hidden="1" outlineLevel="1" x14ac:dyDescent="0.2"/>
    <row r="254" spans="1:1" hidden="1" outlineLevel="1" x14ac:dyDescent="0.2"/>
    <row r="255" spans="1:1" hidden="1" outlineLevel="1" x14ac:dyDescent="0.2">
      <c r="A255" s="154" t="s">
        <v>729</v>
      </c>
    </row>
    <row r="256" spans="1:1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" hidden="1" outlineLevel="1" x14ac:dyDescent="0.2"/>
    <row r="274" spans="1:1" hidden="1" outlineLevel="1" x14ac:dyDescent="0.2"/>
    <row r="275" spans="1:1" hidden="1" outlineLevel="1" x14ac:dyDescent="0.2"/>
    <row r="276" spans="1:1" hidden="1" outlineLevel="1" x14ac:dyDescent="0.2"/>
    <row r="277" spans="1:1" collapsed="1" x14ac:dyDescent="0.2">
      <c r="A277" s="145"/>
    </row>
    <row r="280" spans="1:1" x14ac:dyDescent="0.2">
      <c r="A280" s="123" t="s">
        <v>669</v>
      </c>
    </row>
  </sheetData>
  <dataValidations count="1">
    <dataValidation type="decimal" allowBlank="1" showInputMessage="1" showErrorMessage="1" error="Please enter a confidence level between 0 and 1." sqref="I10">
      <formula1>0</formula1>
      <formula2>1</formula2>
    </dataValidation>
  </dataValidations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57"/>
  <sheetViews>
    <sheetView showGridLines="0" showRowColHeaders="0" topLeftCell="A32" zoomScaleNormal="100" workbookViewId="0">
      <pane xSplit="1" topLeftCell="B1" activePane="topRight" state="frozenSplit"/>
      <selection pane="topRight" activeCell="A32" sqref="A32"/>
    </sheetView>
  </sheetViews>
  <sheetFormatPr defaultRowHeight="11.25" outlineLevelRow="1" x14ac:dyDescent="0.2"/>
  <cols>
    <col min="1" max="1" width="32.5703125" style="143" bestFit="1" customWidth="1"/>
    <col min="2" max="7" width="19.28515625" style="143" customWidth="1"/>
    <col min="8" max="16384" width="9.140625" style="143"/>
  </cols>
  <sheetData>
    <row r="1" spans="1:21" x14ac:dyDescent="0.2">
      <c r="A1" s="159" t="s">
        <v>801</v>
      </c>
      <c r="M1" s="163" t="s">
        <v>671</v>
      </c>
      <c r="N1" s="163" t="s">
        <v>672</v>
      </c>
      <c r="U1" s="163"/>
    </row>
    <row r="2" spans="1:21" x14ac:dyDescent="0.2">
      <c r="B2" s="163" t="s">
        <v>814</v>
      </c>
      <c r="C2" s="163" t="s">
        <v>838</v>
      </c>
      <c r="D2" s="163" t="s">
        <v>863</v>
      </c>
      <c r="E2" s="163" t="s">
        <v>892</v>
      </c>
      <c r="F2" s="163" t="s">
        <v>911</v>
      </c>
    </row>
    <row r="3" spans="1:21" x14ac:dyDescent="0.2">
      <c r="A3" s="161" t="s">
        <v>802</v>
      </c>
      <c r="B3" s="160" t="s">
        <v>781</v>
      </c>
      <c r="C3" s="160" t="s">
        <v>828</v>
      </c>
      <c r="D3" s="160" t="s">
        <v>851</v>
      </c>
      <c r="E3" s="160" t="s">
        <v>870</v>
      </c>
      <c r="F3" s="160" t="s">
        <v>901</v>
      </c>
    </row>
    <row r="4" spans="1:21" x14ac:dyDescent="0.2">
      <c r="A4" s="162" t="s">
        <v>803</v>
      </c>
      <c r="B4" s="164">
        <v>43398.668298611112</v>
      </c>
      <c r="C4" s="164">
        <v>43398.671898148146</v>
      </c>
      <c r="D4" s="164">
        <v>43398.677430555559</v>
      </c>
      <c r="E4" s="164">
        <v>43398.682812500003</v>
      </c>
      <c r="F4" s="164">
        <v>43398.697002314817</v>
      </c>
    </row>
    <row r="5" spans="1:21" x14ac:dyDescent="0.2">
      <c r="A5" s="162" t="s">
        <v>633</v>
      </c>
      <c r="B5" s="165">
        <v>136</v>
      </c>
      <c r="C5" s="165">
        <v>136</v>
      </c>
      <c r="D5" s="165">
        <v>136</v>
      </c>
      <c r="E5" s="165">
        <v>136</v>
      </c>
      <c r="F5" s="165">
        <v>126</v>
      </c>
    </row>
    <row r="6" spans="1:21" x14ac:dyDescent="0.2">
      <c r="A6" s="162" t="s">
        <v>483</v>
      </c>
      <c r="B6" s="143">
        <v>13834.988011764701</v>
      </c>
      <c r="C6" s="143">
        <v>13834.988011764701</v>
      </c>
      <c r="D6" s="143">
        <v>13834.988011764701</v>
      </c>
      <c r="E6" s="143">
        <v>13834.988011764701</v>
      </c>
      <c r="F6" s="143">
        <v>4054.6972571428601</v>
      </c>
    </row>
    <row r="7" spans="1:21" x14ac:dyDescent="0.2">
      <c r="A7" s="162" t="s">
        <v>804</v>
      </c>
      <c r="B7" s="143">
        <v>67743.179756151963</v>
      </c>
      <c r="C7" s="143">
        <v>67743.179756151963</v>
      </c>
      <c r="D7" s="143">
        <v>67743.179756151963</v>
      </c>
      <c r="E7" s="143">
        <v>67743.179756151963</v>
      </c>
      <c r="F7" s="143">
        <v>4466.7908433297034</v>
      </c>
    </row>
    <row r="8" spans="1:21" x14ac:dyDescent="0.2">
      <c r="A8" s="162" t="s">
        <v>805</v>
      </c>
      <c r="B8" s="165">
        <v>6</v>
      </c>
      <c r="C8" s="170">
        <v>7</v>
      </c>
      <c r="D8" s="170">
        <v>4</v>
      </c>
      <c r="E8" s="170">
        <v>3</v>
      </c>
      <c r="F8" s="170">
        <v>3</v>
      </c>
      <c r="G8" s="167"/>
      <c r="H8" s="167"/>
    </row>
    <row r="9" spans="1:21" x14ac:dyDescent="0.2">
      <c r="A9" s="162" t="s">
        <v>806</v>
      </c>
      <c r="B9" s="168">
        <v>67036.453295685234</v>
      </c>
      <c r="C9" s="168">
        <v>10304.535714315063</v>
      </c>
      <c r="D9" s="168">
        <v>7870.3200566690266</v>
      </c>
      <c r="E9" s="168">
        <v>7884.3367408729364</v>
      </c>
      <c r="F9" s="168">
        <v>2252.1567654029786</v>
      </c>
      <c r="G9" s="167"/>
      <c r="H9" s="167"/>
    </row>
    <row r="10" spans="1:21" x14ac:dyDescent="0.2">
      <c r="A10" s="162" t="s">
        <v>807</v>
      </c>
      <c r="B10" s="143">
        <v>6.4277992266442263E-2</v>
      </c>
      <c r="C10" s="167">
        <v>0.978061753952151</v>
      </c>
      <c r="D10" s="167">
        <v>0.98690241700413484</v>
      </c>
      <c r="E10" s="167">
        <v>0.98675538506292571</v>
      </c>
      <c r="F10" s="167">
        <v>0.75188340219990002</v>
      </c>
      <c r="G10" s="167"/>
      <c r="H10" s="167"/>
    </row>
    <row r="11" spans="1:21" x14ac:dyDescent="0.2">
      <c r="A11" s="162" t="s">
        <v>808</v>
      </c>
      <c r="B11" s="168">
        <v>2.0756038418369815E-2</v>
      </c>
      <c r="C11" s="168">
        <v>0.97686200612140917</v>
      </c>
      <c r="D11" s="168">
        <v>0.98650249080578778</v>
      </c>
      <c r="E11" s="168">
        <v>0.98645437108708312</v>
      </c>
      <c r="F11" s="168">
        <v>0.7457821743851436</v>
      </c>
      <c r="G11" s="167"/>
      <c r="H11" s="167"/>
    </row>
    <row r="12" spans="1:21" outlineLevel="1" x14ac:dyDescent="0.2">
      <c r="A12" s="162" t="s">
        <v>809</v>
      </c>
      <c r="B12" s="157">
        <v>21715.068330609749</v>
      </c>
      <c r="C12" s="171">
        <v>3508.9051512036021</v>
      </c>
      <c r="D12" s="171">
        <v>2903.6887924584803</v>
      </c>
      <c r="E12" s="171">
        <v>2966.9318888024745</v>
      </c>
      <c r="F12" s="171">
        <v>1514.4742340179002</v>
      </c>
      <c r="G12" s="167"/>
      <c r="H12" s="167"/>
    </row>
    <row r="13" spans="1:21" outlineLevel="1" x14ac:dyDescent="0.2">
      <c r="A13" s="162" t="s">
        <v>810</v>
      </c>
      <c r="B13" s="166">
        <v>12.658234349302036</v>
      </c>
      <c r="C13" s="172">
        <v>1.2187998204846424</v>
      </c>
      <c r="D13" s="172">
        <v>0.94912691896956003</v>
      </c>
      <c r="E13" s="172">
        <v>0.87273718842314063</v>
      </c>
      <c r="F13" s="172">
        <v>1.0549976865173205</v>
      </c>
      <c r="G13" s="167"/>
      <c r="H13" s="167"/>
    </row>
    <row r="14" spans="1:21" outlineLevel="1" x14ac:dyDescent="0.2">
      <c r="A14" s="162" t="s">
        <v>811</v>
      </c>
      <c r="B14" s="143">
        <v>17.604239874810933</v>
      </c>
      <c r="C14" s="167">
        <v>18.076905749797859</v>
      </c>
      <c r="D14" s="167">
        <v>308.98639795745902</v>
      </c>
      <c r="E14" s="167">
        <v>305.92194484478819</v>
      </c>
      <c r="F14" s="167">
        <v>30.417662598604863</v>
      </c>
      <c r="G14" s="167"/>
      <c r="H14" s="167"/>
    </row>
    <row r="15" spans="1:21" outlineLevel="1" x14ac:dyDescent="0.2">
      <c r="A15" s="162" t="s">
        <v>812</v>
      </c>
      <c r="B15" s="143" t="s">
        <v>815</v>
      </c>
      <c r="C15" s="167" t="s">
        <v>815</v>
      </c>
      <c r="D15" s="167" t="s">
        <v>815</v>
      </c>
      <c r="E15" s="167" t="s">
        <v>815</v>
      </c>
      <c r="F15" s="167" t="s">
        <v>815</v>
      </c>
      <c r="G15" s="167"/>
      <c r="H15" s="167"/>
    </row>
    <row r="16" spans="1:21" outlineLevel="1" x14ac:dyDescent="0.2">
      <c r="A16" s="162" t="s">
        <v>817</v>
      </c>
      <c r="B16" s="143" t="s">
        <v>816</v>
      </c>
      <c r="C16" s="167"/>
      <c r="D16" s="167"/>
      <c r="E16" s="167" t="s">
        <v>893</v>
      </c>
      <c r="F16" s="167"/>
      <c r="G16" s="167"/>
      <c r="H16" s="167"/>
    </row>
    <row r="17" spans="1:8" outlineLevel="1" x14ac:dyDescent="0.2">
      <c r="A17" s="162" t="s">
        <v>819</v>
      </c>
      <c r="B17" s="143" t="s">
        <v>818</v>
      </c>
      <c r="C17" s="167"/>
      <c r="D17" s="167"/>
      <c r="E17" s="167" t="s">
        <v>894</v>
      </c>
      <c r="F17" s="167"/>
      <c r="G17" s="167"/>
      <c r="H17" s="167"/>
    </row>
    <row r="19" spans="1:8" outlineLevel="1" x14ac:dyDescent="0.2">
      <c r="A19" s="162" t="s">
        <v>813</v>
      </c>
      <c r="B19" s="143" t="s">
        <v>781</v>
      </c>
      <c r="C19" s="167" t="s">
        <v>828</v>
      </c>
      <c r="D19" s="167" t="s">
        <v>851</v>
      </c>
      <c r="E19" s="167" t="s">
        <v>870</v>
      </c>
      <c r="F19" s="167" t="s">
        <v>901</v>
      </c>
      <c r="G19" s="167"/>
      <c r="H19" s="167"/>
    </row>
    <row r="20" spans="1:8" outlineLevel="1" x14ac:dyDescent="0.2">
      <c r="A20" s="162" t="s">
        <v>644</v>
      </c>
      <c r="B20" s="168" t="s">
        <v>820</v>
      </c>
      <c r="C20" s="168" t="s">
        <v>839</v>
      </c>
      <c r="D20" s="168" t="s">
        <v>864</v>
      </c>
      <c r="E20" s="168" t="s">
        <v>895</v>
      </c>
      <c r="F20" s="168" t="s">
        <v>912</v>
      </c>
      <c r="G20" s="167"/>
      <c r="H20" s="167"/>
    </row>
    <row r="21" spans="1:8" outlineLevel="1" x14ac:dyDescent="0.2">
      <c r="A21" s="162" t="s">
        <v>645</v>
      </c>
      <c r="B21" s="168" t="s">
        <v>821</v>
      </c>
      <c r="C21" s="168" t="s">
        <v>840</v>
      </c>
      <c r="D21" s="173"/>
      <c r="E21" s="173"/>
      <c r="F21" s="173"/>
      <c r="G21" s="167"/>
      <c r="H21" s="167"/>
    </row>
    <row r="22" spans="1:8" outlineLevel="1" x14ac:dyDescent="0.2">
      <c r="A22" s="162" t="s">
        <v>646</v>
      </c>
      <c r="B22" s="168" t="s">
        <v>822</v>
      </c>
      <c r="C22" s="168" t="s">
        <v>841</v>
      </c>
      <c r="D22" s="173"/>
      <c r="E22" s="173"/>
      <c r="F22" s="173"/>
      <c r="G22" s="167"/>
      <c r="H22" s="167"/>
    </row>
    <row r="23" spans="1:8" outlineLevel="1" x14ac:dyDescent="0.2">
      <c r="A23" s="162" t="s">
        <v>647</v>
      </c>
      <c r="B23" s="168" t="s">
        <v>823</v>
      </c>
      <c r="C23" s="168" t="s">
        <v>842</v>
      </c>
      <c r="D23" s="173"/>
      <c r="E23" s="173"/>
      <c r="F23" s="173"/>
      <c r="G23" s="167"/>
      <c r="H23" s="167"/>
    </row>
    <row r="24" spans="1:8" outlineLevel="1" x14ac:dyDescent="0.2">
      <c r="A24" s="162" t="s">
        <v>648</v>
      </c>
      <c r="B24" s="168" t="s">
        <v>824</v>
      </c>
      <c r="C24" s="168" t="s">
        <v>843</v>
      </c>
      <c r="D24" s="173"/>
      <c r="E24" s="173"/>
      <c r="F24" s="173"/>
      <c r="G24" s="167"/>
      <c r="H24" s="167"/>
    </row>
    <row r="25" spans="1:8" outlineLevel="1" x14ac:dyDescent="0.2">
      <c r="A25" s="162" t="s">
        <v>513</v>
      </c>
      <c r="B25" s="168"/>
      <c r="C25" s="174" t="s">
        <v>844</v>
      </c>
      <c r="D25" s="173"/>
      <c r="E25" s="173"/>
      <c r="F25" s="173"/>
      <c r="G25" s="167"/>
      <c r="H25" s="167"/>
    </row>
    <row r="26" spans="1:8" outlineLevel="1" x14ac:dyDescent="0.2">
      <c r="A26" s="162" t="s">
        <v>649</v>
      </c>
      <c r="B26" s="168" t="s">
        <v>825</v>
      </c>
      <c r="C26" s="174" t="s">
        <v>845</v>
      </c>
      <c r="D26" s="168" t="s">
        <v>865</v>
      </c>
      <c r="E26" s="173"/>
      <c r="F26" s="173"/>
      <c r="G26" s="167"/>
      <c r="H26" s="167"/>
    </row>
    <row r="27" spans="1:8" outlineLevel="1" x14ac:dyDescent="0.2">
      <c r="A27" s="162" t="s">
        <v>650</v>
      </c>
      <c r="B27" s="168" t="s">
        <v>826</v>
      </c>
      <c r="C27" s="174" t="s">
        <v>846</v>
      </c>
      <c r="D27" s="173"/>
      <c r="E27" s="173"/>
      <c r="F27" s="173"/>
      <c r="G27" s="167"/>
      <c r="H27" s="167"/>
    </row>
    <row r="28" spans="1:8" outlineLevel="1" x14ac:dyDescent="0.2">
      <c r="A28" s="162" t="s">
        <v>857</v>
      </c>
      <c r="B28" s="168"/>
      <c r="C28" s="174"/>
      <c r="D28" s="174" t="s">
        <v>866</v>
      </c>
      <c r="E28" s="168" t="s">
        <v>896</v>
      </c>
      <c r="F28" s="168" t="s">
        <v>913</v>
      </c>
      <c r="G28" s="167"/>
      <c r="H28" s="167"/>
    </row>
    <row r="29" spans="1:8" outlineLevel="1" x14ac:dyDescent="0.2">
      <c r="A29" s="162" t="s">
        <v>858</v>
      </c>
      <c r="B29" s="168"/>
      <c r="C29" s="174"/>
      <c r="D29" s="174" t="s">
        <v>867</v>
      </c>
      <c r="E29" s="168" t="s">
        <v>897</v>
      </c>
      <c r="F29" s="168" t="s">
        <v>914</v>
      </c>
      <c r="G29" s="167"/>
      <c r="H29" s="167"/>
    </row>
    <row r="30" spans="1:8" outlineLevel="1" x14ac:dyDescent="0.2">
      <c r="A30" s="162" t="s">
        <v>859</v>
      </c>
      <c r="B30" s="168"/>
      <c r="C30" s="174"/>
      <c r="D30" s="174" t="s">
        <v>868</v>
      </c>
      <c r="E30" s="168" t="s">
        <v>898</v>
      </c>
      <c r="F30" s="168" t="s">
        <v>915</v>
      </c>
      <c r="G30" s="167"/>
      <c r="H30" s="167"/>
    </row>
    <row r="31" spans="1:8" outlineLevel="1" x14ac:dyDescent="0.2"/>
    <row r="32" spans="1:8" x14ac:dyDescent="0.2">
      <c r="B32" s="163" t="s">
        <v>927</v>
      </c>
      <c r="C32" s="163" t="s">
        <v>951</v>
      </c>
      <c r="D32" s="163" t="s">
        <v>977</v>
      </c>
      <c r="E32" s="163" t="s">
        <v>1000</v>
      </c>
      <c r="F32" s="163" t="s">
        <v>1022</v>
      </c>
      <c r="G32" s="163" t="s">
        <v>1032</v>
      </c>
    </row>
    <row r="33" spans="1:8" x14ac:dyDescent="0.2">
      <c r="A33" s="161" t="s">
        <v>926</v>
      </c>
      <c r="B33" s="160" t="s">
        <v>917</v>
      </c>
      <c r="C33" s="160" t="s">
        <v>938</v>
      </c>
      <c r="D33" s="160" t="s">
        <v>964</v>
      </c>
      <c r="E33" s="160" t="s">
        <v>987</v>
      </c>
      <c r="F33" s="160" t="s">
        <v>1009</v>
      </c>
      <c r="G33" s="160" t="s">
        <v>1030</v>
      </c>
      <c r="H33" s="167"/>
    </row>
    <row r="34" spans="1:8" x14ac:dyDescent="0.2">
      <c r="A34" s="162" t="s">
        <v>803</v>
      </c>
      <c r="B34" s="164">
        <v>43398.702789351853</v>
      </c>
      <c r="C34" s="175">
        <v>43403.436643518522</v>
      </c>
      <c r="D34" s="175">
        <v>43404.443576388891</v>
      </c>
      <c r="E34" s="175">
        <v>43404.45008101852</v>
      </c>
      <c r="F34" s="175">
        <v>43405.589247685188</v>
      </c>
      <c r="G34" s="175">
        <v>43405.615474537037</v>
      </c>
      <c r="H34" s="167"/>
    </row>
    <row r="35" spans="1:8" x14ac:dyDescent="0.2">
      <c r="A35" s="162" t="s">
        <v>633</v>
      </c>
      <c r="B35" s="165">
        <v>126</v>
      </c>
      <c r="C35" s="170">
        <v>121</v>
      </c>
      <c r="D35" s="170">
        <v>121</v>
      </c>
      <c r="E35" s="170">
        <v>121</v>
      </c>
      <c r="F35" s="170">
        <v>121</v>
      </c>
      <c r="G35" s="170">
        <v>121</v>
      </c>
      <c r="H35" s="167"/>
    </row>
    <row r="36" spans="1:8" x14ac:dyDescent="0.2">
      <c r="A36" s="162" t="s">
        <v>483</v>
      </c>
      <c r="B36" s="143">
        <v>5.7330458190430598</v>
      </c>
      <c r="C36" s="167">
        <v>7.3697784914532001</v>
      </c>
      <c r="D36" s="167">
        <v>7.3697784914532001</v>
      </c>
      <c r="E36" s="167">
        <v>7.3697784914532001</v>
      </c>
      <c r="F36" s="167">
        <v>7.3697784914532001</v>
      </c>
      <c r="G36" s="167">
        <v>7.3697784914532001</v>
      </c>
      <c r="H36" s="167"/>
    </row>
    <row r="37" spans="1:8" x14ac:dyDescent="0.2">
      <c r="A37" s="162" t="s">
        <v>804</v>
      </c>
      <c r="B37" s="143">
        <v>2.8969926568350455</v>
      </c>
      <c r="C37" s="167">
        <v>4.1573087710889229</v>
      </c>
      <c r="D37" s="167">
        <v>4.1573087710889229</v>
      </c>
      <c r="E37" s="167">
        <v>4.1573087710889229</v>
      </c>
      <c r="F37" s="167">
        <v>4.1573087710889229</v>
      </c>
      <c r="G37" s="167">
        <v>4.1573087710889229</v>
      </c>
      <c r="H37" s="167"/>
    </row>
    <row r="38" spans="1:8" x14ac:dyDescent="0.2">
      <c r="A38" s="162" t="s">
        <v>805</v>
      </c>
      <c r="B38" s="165">
        <v>6</v>
      </c>
      <c r="C38" s="170">
        <v>6</v>
      </c>
      <c r="D38" s="170">
        <v>4</v>
      </c>
      <c r="E38" s="170">
        <v>4</v>
      </c>
      <c r="F38" s="170">
        <v>5</v>
      </c>
      <c r="G38" s="170">
        <v>3</v>
      </c>
      <c r="H38" s="167"/>
    </row>
    <row r="39" spans="1:8" x14ac:dyDescent="0.2">
      <c r="A39" s="162" t="s">
        <v>806</v>
      </c>
      <c r="B39" s="168">
        <v>2.6484238818595718</v>
      </c>
      <c r="C39" s="168">
        <v>3.2033772564996736</v>
      </c>
      <c r="D39" s="168">
        <v>3.2846470264669834</v>
      </c>
      <c r="E39" s="168">
        <v>3.2128905828675016</v>
      </c>
      <c r="F39" s="168">
        <v>3.1903772300650362</v>
      </c>
      <c r="G39" s="168">
        <v>3.2846043378799714</v>
      </c>
      <c r="H39" s="167"/>
    </row>
    <row r="40" spans="1:8" x14ac:dyDescent="0.2">
      <c r="A40" s="162" t="s">
        <v>807</v>
      </c>
      <c r="B40" s="143">
        <v>0.20435900746054159</v>
      </c>
      <c r="C40" s="167">
        <v>0.43595309854215425</v>
      </c>
      <c r="D40" s="167">
        <v>0.3965662551531941</v>
      </c>
      <c r="E40" s="167">
        <v>0.42264351100710362</v>
      </c>
      <c r="F40" s="167">
        <v>0.43561416497588168</v>
      </c>
      <c r="G40" s="167">
        <v>0.39138006015633564</v>
      </c>
      <c r="H40" s="167"/>
    </row>
    <row r="41" spans="1:8" x14ac:dyDescent="0.2">
      <c r="A41" s="162" t="s">
        <v>808</v>
      </c>
      <c r="B41" s="168">
        <v>0.16424265489552703</v>
      </c>
      <c r="C41" s="168">
        <v>0.40626641951805698</v>
      </c>
      <c r="D41" s="168">
        <v>0.375758194986063</v>
      </c>
      <c r="E41" s="168">
        <v>0.40273466655907253</v>
      </c>
      <c r="F41" s="168">
        <v>0.41107565040961558</v>
      </c>
      <c r="G41" s="168">
        <v>0.3757744206731648</v>
      </c>
      <c r="H41" s="167"/>
    </row>
    <row r="42" spans="1:8" outlineLevel="1" x14ac:dyDescent="0.2">
      <c r="A42" s="162" t="s">
        <v>809</v>
      </c>
      <c r="B42" s="138">
        <v>2.0389491573973602</v>
      </c>
      <c r="C42" s="173">
        <v>2.439570136138919</v>
      </c>
      <c r="D42" s="173">
        <v>2.5406686554812943</v>
      </c>
      <c r="E42" s="173">
        <v>2.510852262808728</v>
      </c>
      <c r="F42" s="173">
        <v>2.4417328834164032</v>
      </c>
      <c r="G42" s="173">
        <v>2.5557530586927779</v>
      </c>
      <c r="H42" s="167"/>
    </row>
    <row r="43" spans="1:8" outlineLevel="1" x14ac:dyDescent="0.2">
      <c r="A43" s="162" t="s">
        <v>810</v>
      </c>
      <c r="B43" s="166">
        <v>0.50539372226855039</v>
      </c>
      <c r="C43" s="172">
        <v>0.45384857827938119</v>
      </c>
      <c r="D43" s="172">
        <v>0.47114281519617712</v>
      </c>
      <c r="E43" s="172">
        <v>0.4665516709349562</v>
      </c>
      <c r="F43" s="172">
        <v>0.45527533179584173</v>
      </c>
      <c r="G43" s="172">
        <v>0.4738051395317544</v>
      </c>
      <c r="H43" s="167"/>
    </row>
    <row r="44" spans="1:8" outlineLevel="1" x14ac:dyDescent="0.2">
      <c r="A44" s="162" t="s">
        <v>811</v>
      </c>
      <c r="B44" s="143">
        <v>17.439028577053019</v>
      </c>
      <c r="C44" s="167">
        <v>17.667907979409094</v>
      </c>
      <c r="D44" s="167">
        <v>1.7810130169402494</v>
      </c>
      <c r="E44" s="167">
        <v>5.6984315756608668</v>
      </c>
      <c r="F44" s="167">
        <v>7.0670703685144964</v>
      </c>
      <c r="G44" s="167">
        <v>1.1057320850824774</v>
      </c>
      <c r="H44" s="167"/>
    </row>
    <row r="45" spans="1:8" outlineLevel="1" x14ac:dyDescent="0.2">
      <c r="A45" s="162" t="s">
        <v>812</v>
      </c>
      <c r="B45" s="143" t="s">
        <v>928</v>
      </c>
      <c r="C45" s="167" t="s">
        <v>952</v>
      </c>
      <c r="D45" s="167" t="s">
        <v>978</v>
      </c>
      <c r="E45" s="167" t="s">
        <v>978</v>
      </c>
      <c r="F45" s="167" t="s">
        <v>952</v>
      </c>
      <c r="G45" s="167" t="s">
        <v>815</v>
      </c>
      <c r="H45" s="167"/>
    </row>
    <row r="46" spans="1:8" outlineLevel="1" x14ac:dyDescent="0.2">
      <c r="A46" s="162" t="s">
        <v>817</v>
      </c>
      <c r="B46" s="167"/>
      <c r="C46" s="143" t="s">
        <v>953</v>
      </c>
      <c r="D46" s="167" t="s">
        <v>979</v>
      </c>
      <c r="E46" s="167" t="s">
        <v>1001</v>
      </c>
      <c r="F46" s="167" t="s">
        <v>953</v>
      </c>
      <c r="G46" s="167" t="s">
        <v>1033</v>
      </c>
      <c r="H46" s="167"/>
    </row>
    <row r="47" spans="1:8" outlineLevel="1" x14ac:dyDescent="0.2">
      <c r="A47" s="162" t="s">
        <v>819</v>
      </c>
      <c r="B47" s="167"/>
      <c r="C47" s="143" t="s">
        <v>954</v>
      </c>
      <c r="D47" s="167" t="s">
        <v>980</v>
      </c>
      <c r="E47" s="167" t="s">
        <v>1002</v>
      </c>
      <c r="F47" s="167" t="s">
        <v>954</v>
      </c>
      <c r="G47" s="167" t="s">
        <v>1034</v>
      </c>
      <c r="H47" s="167"/>
    </row>
    <row r="49" spans="1:8" outlineLevel="1" x14ac:dyDescent="0.2">
      <c r="A49" s="162" t="s">
        <v>813</v>
      </c>
      <c r="B49" s="143" t="s">
        <v>917</v>
      </c>
      <c r="C49" s="167" t="s">
        <v>938</v>
      </c>
      <c r="D49" s="167" t="s">
        <v>964</v>
      </c>
      <c r="E49" s="167" t="s">
        <v>987</v>
      </c>
      <c r="F49" s="167" t="s">
        <v>1009</v>
      </c>
      <c r="G49" s="167" t="s">
        <v>1030</v>
      </c>
      <c r="H49" s="167"/>
    </row>
    <row r="50" spans="1:8" outlineLevel="1" x14ac:dyDescent="0.2">
      <c r="A50" s="162" t="s">
        <v>644</v>
      </c>
      <c r="B50" s="168" t="s">
        <v>929</v>
      </c>
      <c r="C50" s="168" t="s">
        <v>955</v>
      </c>
      <c r="D50" s="168" t="s">
        <v>981</v>
      </c>
      <c r="E50" s="168" t="s">
        <v>1003</v>
      </c>
      <c r="F50" s="168" t="s">
        <v>1023</v>
      </c>
      <c r="G50" s="168" t="s">
        <v>1035</v>
      </c>
      <c r="H50" s="167"/>
    </row>
    <row r="51" spans="1:8" outlineLevel="1" x14ac:dyDescent="0.2">
      <c r="A51" s="162" t="s">
        <v>645</v>
      </c>
      <c r="B51" s="168" t="s">
        <v>930</v>
      </c>
      <c r="C51" s="168" t="s">
        <v>956</v>
      </c>
      <c r="D51" s="168" t="s">
        <v>982</v>
      </c>
      <c r="E51" s="168" t="s">
        <v>1004</v>
      </c>
      <c r="F51" s="168" t="s">
        <v>1024</v>
      </c>
      <c r="G51" s="168" t="s">
        <v>1036</v>
      </c>
      <c r="H51" s="167"/>
    </row>
    <row r="52" spans="1:8" outlineLevel="1" x14ac:dyDescent="0.2">
      <c r="A52" s="162" t="s">
        <v>646</v>
      </c>
      <c r="B52" s="168" t="s">
        <v>931</v>
      </c>
      <c r="C52" s="168" t="s">
        <v>957</v>
      </c>
      <c r="D52" s="168" t="s">
        <v>983</v>
      </c>
      <c r="E52" s="168" t="s">
        <v>1005</v>
      </c>
      <c r="F52" s="168" t="s">
        <v>1025</v>
      </c>
      <c r="G52" s="168" t="s">
        <v>1037</v>
      </c>
      <c r="H52" s="167"/>
    </row>
    <row r="53" spans="1:8" outlineLevel="1" x14ac:dyDescent="0.2">
      <c r="A53" s="162" t="s">
        <v>647</v>
      </c>
      <c r="B53" s="168" t="s">
        <v>932</v>
      </c>
      <c r="C53" s="168" t="s">
        <v>958</v>
      </c>
      <c r="D53" s="173"/>
      <c r="E53" s="173"/>
      <c r="F53" s="173"/>
      <c r="G53" s="173"/>
      <c r="H53" s="167"/>
    </row>
    <row r="54" spans="1:8" outlineLevel="1" x14ac:dyDescent="0.2">
      <c r="A54" s="162" t="s">
        <v>648</v>
      </c>
      <c r="B54" s="168" t="s">
        <v>933</v>
      </c>
      <c r="C54" s="168" t="s">
        <v>959</v>
      </c>
      <c r="D54" s="168" t="s">
        <v>984</v>
      </c>
      <c r="E54" s="173"/>
      <c r="F54" s="168" t="s">
        <v>1026</v>
      </c>
      <c r="G54" s="173"/>
      <c r="H54" s="167"/>
    </row>
    <row r="55" spans="1:8" outlineLevel="1" x14ac:dyDescent="0.2">
      <c r="A55" s="162" t="s">
        <v>649</v>
      </c>
      <c r="B55" s="168" t="s">
        <v>934</v>
      </c>
      <c r="C55" s="168" t="s">
        <v>960</v>
      </c>
      <c r="D55" s="168" t="s">
        <v>985</v>
      </c>
      <c r="E55" s="168" t="s">
        <v>1006</v>
      </c>
      <c r="F55" s="168" t="s">
        <v>1027</v>
      </c>
      <c r="G55" s="168" t="s">
        <v>1038</v>
      </c>
      <c r="H55" s="167"/>
    </row>
    <row r="56" spans="1:8" outlineLevel="1" x14ac:dyDescent="0.2">
      <c r="A56" s="162" t="s">
        <v>650</v>
      </c>
      <c r="B56" s="168" t="s">
        <v>935</v>
      </c>
      <c r="C56" s="168" t="s">
        <v>961</v>
      </c>
      <c r="D56" s="167"/>
      <c r="E56" s="168" t="s">
        <v>1007</v>
      </c>
      <c r="F56" s="168" t="s">
        <v>1028</v>
      </c>
      <c r="G56" s="167"/>
      <c r="H56" s="167"/>
    </row>
    <row r="57" spans="1:8" outlineLevel="1" x14ac:dyDescent="0.2"/>
  </sheetData>
  <sortState ref="A50:U57">
    <sortCondition ref="A1"/>
  </sortState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3"/>
  <sheetViews>
    <sheetView workbookViewId="0">
      <selection activeCell="E44" sqref="E44"/>
    </sheetView>
  </sheetViews>
  <sheetFormatPr defaultRowHeight="12.75" x14ac:dyDescent="0.2"/>
  <cols>
    <col min="1" max="9" width="16" customWidth="1"/>
  </cols>
  <sheetData>
    <row r="1" spans="1:9" x14ac:dyDescent="0.2">
      <c r="A1" t="s">
        <v>515</v>
      </c>
    </row>
    <row r="2" spans="1:9" ht="13.5" thickBot="1" x14ac:dyDescent="0.25"/>
    <row r="3" spans="1:9" x14ac:dyDescent="0.2">
      <c r="A3" s="101" t="s">
        <v>516</v>
      </c>
      <c r="B3" s="101"/>
    </row>
    <row r="4" spans="1:9" x14ac:dyDescent="0.2">
      <c r="A4" s="98" t="s">
        <v>517</v>
      </c>
      <c r="B4" s="98">
        <v>0.46375002758038197</v>
      </c>
    </row>
    <row r="5" spans="1:9" x14ac:dyDescent="0.2">
      <c r="A5" s="98" t="s">
        <v>518</v>
      </c>
      <c r="B5" s="98">
        <v>0.21506408808080502</v>
      </c>
    </row>
    <row r="6" spans="1:9" x14ac:dyDescent="0.2">
      <c r="A6" s="98" t="s">
        <v>519</v>
      </c>
      <c r="B6" s="98">
        <v>0.17338607505854686</v>
      </c>
    </row>
    <row r="7" spans="1:9" x14ac:dyDescent="0.2">
      <c r="A7" s="98" t="s">
        <v>520</v>
      </c>
      <c r="B7" s="98">
        <v>2.5914231801111538</v>
      </c>
    </row>
    <row r="8" spans="1:9" ht="13.5" thickBot="1" x14ac:dyDescent="0.25">
      <c r="A8" s="99" t="s">
        <v>521</v>
      </c>
      <c r="B8" s="99">
        <v>120</v>
      </c>
    </row>
    <row r="10" spans="1:9" ht="13.5" thickBot="1" x14ac:dyDescent="0.25">
      <c r="A10" t="s">
        <v>522</v>
      </c>
    </row>
    <row r="11" spans="1:9" x14ac:dyDescent="0.2">
      <c r="A11" s="100"/>
      <c r="B11" s="100" t="s">
        <v>527</v>
      </c>
      <c r="C11" s="100" t="s">
        <v>528</v>
      </c>
      <c r="D11" s="100" t="s">
        <v>529</v>
      </c>
      <c r="E11" s="100" t="s">
        <v>530</v>
      </c>
      <c r="F11" s="100" t="s">
        <v>531</v>
      </c>
    </row>
    <row r="12" spans="1:9" x14ac:dyDescent="0.2">
      <c r="A12" s="98" t="s">
        <v>523</v>
      </c>
      <c r="B12" s="98">
        <v>6</v>
      </c>
      <c r="C12" s="98">
        <v>207.91643482165523</v>
      </c>
      <c r="D12" s="98">
        <v>34.652739136942536</v>
      </c>
      <c r="E12" s="98">
        <v>5.1601329450602664</v>
      </c>
      <c r="F12" s="98">
        <v>1.0092703035545265E-4</v>
      </c>
    </row>
    <row r="13" spans="1:9" x14ac:dyDescent="0.2">
      <c r="A13" s="98" t="s">
        <v>524</v>
      </c>
      <c r="B13" s="98">
        <v>113</v>
      </c>
      <c r="C13" s="98">
        <v>758.84857312116674</v>
      </c>
      <c r="D13" s="98">
        <v>6.7154740984174044</v>
      </c>
      <c r="E13" s="98"/>
      <c r="F13" s="98"/>
    </row>
    <row r="14" spans="1:9" ht="13.5" thickBot="1" x14ac:dyDescent="0.25">
      <c r="A14" s="99" t="s">
        <v>525</v>
      </c>
      <c r="B14" s="99">
        <v>119</v>
      </c>
      <c r="C14" s="99">
        <v>966.76500794282197</v>
      </c>
      <c r="D14" s="99"/>
      <c r="E14" s="99"/>
      <c r="F14" s="99"/>
    </row>
    <row r="15" spans="1:9" ht="13.5" thickBot="1" x14ac:dyDescent="0.25"/>
    <row r="16" spans="1:9" x14ac:dyDescent="0.2">
      <c r="A16" s="100"/>
      <c r="B16" s="100" t="s">
        <v>532</v>
      </c>
      <c r="C16" s="100" t="s">
        <v>520</v>
      </c>
      <c r="D16" s="100" t="s">
        <v>533</v>
      </c>
      <c r="E16" s="100" t="s">
        <v>534</v>
      </c>
      <c r="F16" s="100" t="s">
        <v>535</v>
      </c>
      <c r="G16" s="100" t="s">
        <v>536</v>
      </c>
      <c r="H16" s="100" t="s">
        <v>537</v>
      </c>
      <c r="I16" s="100" t="s">
        <v>538</v>
      </c>
    </row>
    <row r="17" spans="1:13" x14ac:dyDescent="0.2">
      <c r="A17" s="98" t="s">
        <v>526</v>
      </c>
      <c r="B17" s="98">
        <v>-0.63437551872042941</v>
      </c>
      <c r="C17" s="98">
        <v>1.5956006033999708</v>
      </c>
      <c r="D17" s="98">
        <v>-0.39757788845697112</v>
      </c>
      <c r="E17" s="98">
        <v>0.69169139842352378</v>
      </c>
      <c r="F17" s="98">
        <v>-3.7955480956466356</v>
      </c>
      <c r="G17" s="98">
        <v>2.5267970582057764</v>
      </c>
      <c r="H17" s="98">
        <v>-3.7955480956466356</v>
      </c>
      <c r="I17" s="98">
        <v>2.5267970582057764</v>
      </c>
    </row>
    <row r="18" spans="1:13" x14ac:dyDescent="0.2">
      <c r="A18" s="98" t="s">
        <v>464</v>
      </c>
      <c r="B18" s="111">
        <v>5.6926608266561347</v>
      </c>
      <c r="C18" s="98">
        <v>1.2592160218065331</v>
      </c>
      <c r="D18" s="98">
        <v>4.5207976455772565</v>
      </c>
      <c r="E18" s="111">
        <v>1.5265906032747512E-5</v>
      </c>
      <c r="F18" s="98">
        <v>3.1979267759927663</v>
      </c>
      <c r="G18" s="98">
        <v>8.1873948773195035</v>
      </c>
      <c r="H18" s="98">
        <v>3.1979267759927663</v>
      </c>
      <c r="I18" s="98">
        <v>8.1873948773195035</v>
      </c>
    </row>
    <row r="19" spans="1:13" x14ac:dyDescent="0.2">
      <c r="A19" s="98" t="s">
        <v>507</v>
      </c>
      <c r="B19" s="111">
        <v>9.2337734514896574</v>
      </c>
      <c r="C19" s="98">
        <v>2.9702240748348845</v>
      </c>
      <c r="D19" s="98">
        <v>3.1087800848839882</v>
      </c>
      <c r="E19" s="111">
        <v>2.3772880662471531E-3</v>
      </c>
      <c r="F19" s="98">
        <v>3.3492238513661983</v>
      </c>
      <c r="G19" s="98">
        <v>15.118323051613118</v>
      </c>
      <c r="H19" s="98">
        <v>3.3492238513661983</v>
      </c>
      <c r="I19" s="98">
        <v>15.118323051613118</v>
      </c>
    </row>
    <row r="20" spans="1:13" x14ac:dyDescent="0.2">
      <c r="A20" s="98" t="s">
        <v>508</v>
      </c>
      <c r="B20" s="98">
        <v>-5.1302225212744208</v>
      </c>
      <c r="C20" s="98">
        <v>3.4806021957118873</v>
      </c>
      <c r="D20" s="98">
        <v>-1.473946815178957</v>
      </c>
      <c r="E20" s="98">
        <v>0.14327633275682519</v>
      </c>
      <c r="F20" s="98">
        <v>-12.02592323035436</v>
      </c>
      <c r="G20" s="98">
        <v>1.7654781878055186</v>
      </c>
      <c r="H20" s="98">
        <v>-12.02592323035436</v>
      </c>
      <c r="I20" s="98">
        <v>1.7654781878055186</v>
      </c>
    </row>
    <row r="21" spans="1:13" x14ac:dyDescent="0.2">
      <c r="A21" s="98" t="s">
        <v>509</v>
      </c>
      <c r="B21" s="98">
        <v>-1.2140370437437435</v>
      </c>
      <c r="C21" s="98">
        <v>3.1006755310105039</v>
      </c>
      <c r="D21" s="98">
        <v>-0.39153953117696627</v>
      </c>
      <c r="E21" s="98">
        <v>0.69613583862623396</v>
      </c>
      <c r="F21" s="98">
        <v>-7.3570345066993816</v>
      </c>
      <c r="G21" s="98">
        <v>4.9289604192118954</v>
      </c>
      <c r="H21" s="98">
        <v>-7.3570345066993816</v>
      </c>
      <c r="I21" s="98">
        <v>4.9289604192118954</v>
      </c>
    </row>
    <row r="22" spans="1:13" x14ac:dyDescent="0.2">
      <c r="A22" s="98" t="s">
        <v>511</v>
      </c>
      <c r="B22" s="98">
        <v>0.23948840480167169</v>
      </c>
      <c r="C22" s="98">
        <v>4.1646877721660385</v>
      </c>
      <c r="D22" s="98">
        <v>5.7504528047036443E-2</v>
      </c>
      <c r="E22" s="98">
        <v>0.9542448614696688</v>
      </c>
      <c r="F22" s="98">
        <v>-8.0115092125080896</v>
      </c>
      <c r="G22" s="98">
        <v>8.4904860221114316</v>
      </c>
      <c r="H22" s="98">
        <v>-8.0115092125080896</v>
      </c>
      <c r="I22" s="98">
        <v>8.4904860221114316</v>
      </c>
    </row>
    <row r="23" spans="1:13" ht="13.5" thickBot="1" x14ac:dyDescent="0.25">
      <c r="A23" s="99" t="s">
        <v>512</v>
      </c>
      <c r="B23" s="99">
        <v>-2.5458414176497008</v>
      </c>
      <c r="C23" s="99">
        <v>3.5558665395504474</v>
      </c>
      <c r="D23" s="99">
        <v>-0.71595527822356364</v>
      </c>
      <c r="E23" s="99">
        <v>0.47549588268068621</v>
      </c>
      <c r="F23" s="99">
        <v>-9.5906543665068273</v>
      </c>
      <c r="G23" s="99">
        <v>4.4989715312074257</v>
      </c>
      <c r="H23" s="99">
        <v>-9.5906543665068273</v>
      </c>
      <c r="I23" s="99">
        <v>4.4989715312074257</v>
      </c>
    </row>
    <row r="25" spans="1:13" x14ac:dyDescent="0.2">
      <c r="A25" s="103" t="s">
        <v>417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</row>
    <row r="26" spans="1:13" ht="38.25" x14ac:dyDescent="0.2">
      <c r="A26" s="104" t="s">
        <v>543</v>
      </c>
      <c r="B26" s="104" t="s">
        <v>544</v>
      </c>
      <c r="C26" s="104" t="s">
        <v>545</v>
      </c>
      <c r="D26" s="112" t="s">
        <v>508</v>
      </c>
      <c r="E26" s="112" t="s">
        <v>509</v>
      </c>
      <c r="F26" s="104" t="s">
        <v>511</v>
      </c>
      <c r="G26" s="104" t="s">
        <v>546</v>
      </c>
      <c r="H26" s="104" t="s">
        <v>547</v>
      </c>
      <c r="I26" s="104" t="s">
        <v>548</v>
      </c>
      <c r="J26" s="104" t="s">
        <v>549</v>
      </c>
      <c r="K26" s="104" t="s">
        <v>550</v>
      </c>
      <c r="L26" s="104" t="s">
        <v>551</v>
      </c>
      <c r="M26" s="105" t="s">
        <v>552</v>
      </c>
    </row>
    <row r="27" spans="1:13" x14ac:dyDescent="0.2">
      <c r="A27" s="97">
        <v>130.10118946520222</v>
      </c>
      <c r="B27" s="106">
        <v>0.95186293134429523</v>
      </c>
      <c r="C27" s="106">
        <v>0.67130058594359487</v>
      </c>
      <c r="D27" s="106">
        <v>0.57708077788152901</v>
      </c>
      <c r="E27" s="106">
        <v>0.98189943482007602</v>
      </c>
      <c r="F27" s="106">
        <v>1.1489536082332299</v>
      </c>
      <c r="G27" s="107">
        <f>B18*B27+B19*C27</f>
        <v>11.617270350065166</v>
      </c>
      <c r="H27" s="108">
        <f>TINV(0.05,B13)</f>
        <v>1.9811803594146622</v>
      </c>
      <c r="I27" s="108">
        <f>B7*1.1</f>
        <v>2.8505654981222692</v>
      </c>
      <c r="J27" s="108">
        <f>H27*I27</f>
        <v>5.6474843781049131</v>
      </c>
      <c r="K27" s="110">
        <f>G27-J27</f>
        <v>5.9697859719602526</v>
      </c>
      <c r="L27" s="110">
        <f>G27+J27</f>
        <v>17.264754728170079</v>
      </c>
      <c r="M27" s="97">
        <f>L27-K27</f>
        <v>11.294968756209826</v>
      </c>
    </row>
    <row r="31" spans="1:13" x14ac:dyDescent="0.2">
      <c r="A31" t="s">
        <v>539</v>
      </c>
    </row>
    <row r="32" spans="1:13" ht="13.5" thickBot="1" x14ac:dyDescent="0.25"/>
    <row r="33" spans="1:3" x14ac:dyDescent="0.2">
      <c r="A33" s="100" t="s">
        <v>540</v>
      </c>
      <c r="B33" s="100" t="s">
        <v>541</v>
      </c>
      <c r="C33" s="100" t="s">
        <v>542</v>
      </c>
    </row>
    <row r="34" spans="1:3" x14ac:dyDescent="0.2">
      <c r="A34" s="98">
        <v>1</v>
      </c>
      <c r="B34" s="98">
        <v>6.831336748277252</v>
      </c>
      <c r="C34" s="98">
        <v>-6.2548555241674704</v>
      </c>
    </row>
    <row r="35" spans="1:3" x14ac:dyDescent="0.2">
      <c r="A35" s="98">
        <v>2</v>
      </c>
      <c r="B35" s="98">
        <v>5.4741213688361228</v>
      </c>
      <c r="C35" s="98">
        <v>2.3388292571974238</v>
      </c>
    </row>
    <row r="36" spans="1:3" x14ac:dyDescent="0.2">
      <c r="A36" s="98">
        <v>3</v>
      </c>
      <c r="B36" s="98">
        <v>4.2149817996501646</v>
      </c>
      <c r="C36" s="98">
        <v>5.8975533948614753</v>
      </c>
    </row>
    <row r="37" spans="1:3" x14ac:dyDescent="0.2">
      <c r="A37" s="98">
        <v>4</v>
      </c>
      <c r="B37" s="98">
        <v>4.1656997720974651</v>
      </c>
      <c r="C37" s="98">
        <v>-0.79423438884828101</v>
      </c>
    </row>
    <row r="38" spans="1:3" x14ac:dyDescent="0.2">
      <c r="A38" s="98">
        <v>5</v>
      </c>
      <c r="B38" s="98">
        <v>7.0412352623512264</v>
      </c>
      <c r="C38" s="98">
        <v>5.2255515441580043</v>
      </c>
    </row>
    <row r="39" spans="1:3" x14ac:dyDescent="0.2">
      <c r="A39" s="98">
        <v>6</v>
      </c>
      <c r="B39" s="98">
        <v>5.637885463090953</v>
      </c>
      <c r="C39" s="98">
        <v>-3.9580528639720103</v>
      </c>
    </row>
    <row r="40" spans="1:3" x14ac:dyDescent="0.2">
      <c r="A40" s="98">
        <v>7</v>
      </c>
      <c r="B40" s="98">
        <v>3.2843803239666127</v>
      </c>
      <c r="C40" s="98">
        <v>-2.7240927737658094</v>
      </c>
    </row>
    <row r="41" spans="1:3" x14ac:dyDescent="0.2">
      <c r="A41" s="98">
        <v>8</v>
      </c>
      <c r="B41" s="98">
        <v>5.271063988370198</v>
      </c>
      <c r="C41" s="98">
        <v>0.53116812609721009</v>
      </c>
    </row>
    <row r="42" spans="1:3" x14ac:dyDescent="0.2">
      <c r="A42" s="98">
        <v>9</v>
      </c>
      <c r="B42" s="98">
        <v>5.5855528715550085</v>
      </c>
      <c r="C42" s="98">
        <v>2.5741057462100985</v>
      </c>
    </row>
    <row r="43" spans="1:3" x14ac:dyDescent="0.2">
      <c r="A43" s="98">
        <v>10</v>
      </c>
      <c r="B43" s="98">
        <v>5.4671383741151462</v>
      </c>
      <c r="C43" s="98">
        <v>0.98521427982600329</v>
      </c>
    </row>
    <row r="44" spans="1:3" x14ac:dyDescent="0.2">
      <c r="A44" s="98">
        <v>11</v>
      </c>
      <c r="B44" s="98">
        <v>9.625549506716542</v>
      </c>
      <c r="C44" s="98">
        <v>3.1384565596767633</v>
      </c>
    </row>
    <row r="45" spans="1:3" x14ac:dyDescent="0.2">
      <c r="A45" s="98">
        <v>12</v>
      </c>
      <c r="B45" s="98">
        <v>6.8646200725212756</v>
      </c>
      <c r="C45" s="98">
        <v>3.2822477673191335</v>
      </c>
    </row>
    <row r="46" spans="1:3" x14ac:dyDescent="0.2">
      <c r="A46" s="98">
        <v>13</v>
      </c>
      <c r="B46" s="98">
        <v>5.7395366134855221</v>
      </c>
      <c r="C46" s="98">
        <v>1.3298781570661093</v>
      </c>
    </row>
    <row r="47" spans="1:3" x14ac:dyDescent="0.2">
      <c r="A47" s="98">
        <v>14</v>
      </c>
      <c r="B47" s="98">
        <v>3.4690548421810687</v>
      </c>
      <c r="C47" s="98">
        <v>-2.4575889885225322</v>
      </c>
    </row>
    <row r="48" spans="1:3" x14ac:dyDescent="0.2">
      <c r="A48" s="98">
        <v>15</v>
      </c>
      <c r="B48" s="98">
        <v>6.0380041797036359</v>
      </c>
      <c r="C48" s="98">
        <v>-2.3795780828963302</v>
      </c>
    </row>
    <row r="49" spans="1:3" x14ac:dyDescent="0.2">
      <c r="A49" s="98">
        <v>16</v>
      </c>
      <c r="B49" s="98">
        <v>7.1934921010749848</v>
      </c>
      <c r="C49" s="98">
        <v>-0.81948115812833233</v>
      </c>
    </row>
    <row r="50" spans="1:3" x14ac:dyDescent="0.2">
      <c r="A50" s="98">
        <v>17</v>
      </c>
      <c r="B50" s="98">
        <v>5.5852384389740486</v>
      </c>
      <c r="C50" s="98">
        <v>0.51483743809965254</v>
      </c>
    </row>
    <row r="51" spans="1:3" x14ac:dyDescent="0.2">
      <c r="A51" s="98">
        <v>18</v>
      </c>
      <c r="B51" s="98">
        <v>5.4674001827196363</v>
      </c>
      <c r="C51" s="98">
        <v>-1.5451235704430242</v>
      </c>
    </row>
    <row r="52" spans="1:3" x14ac:dyDescent="0.2">
      <c r="A52" s="98">
        <v>19</v>
      </c>
      <c r="B52" s="98">
        <v>8.750899694111256</v>
      </c>
      <c r="C52" s="98">
        <v>1.3174686691530368</v>
      </c>
    </row>
    <row r="53" spans="1:3" x14ac:dyDescent="0.2">
      <c r="A53" s="98">
        <v>20</v>
      </c>
      <c r="B53" s="98">
        <v>4.4973445237899385</v>
      </c>
      <c r="C53" s="98">
        <v>-0.74997183327263528</v>
      </c>
    </row>
    <row r="54" spans="1:3" x14ac:dyDescent="0.2">
      <c r="A54" s="98">
        <v>21</v>
      </c>
      <c r="B54" s="98">
        <v>4.3664998923891947</v>
      </c>
      <c r="C54" s="98">
        <v>1.5066445496804812</v>
      </c>
    </row>
    <row r="55" spans="1:3" x14ac:dyDescent="0.2">
      <c r="A55" s="98">
        <v>22</v>
      </c>
      <c r="B55" s="98">
        <v>5.2755493651705478</v>
      </c>
      <c r="C55" s="98">
        <v>4.0038318480593027E-2</v>
      </c>
    </row>
    <row r="56" spans="1:3" x14ac:dyDescent="0.2">
      <c r="A56" s="98">
        <v>23</v>
      </c>
      <c r="B56" s="98">
        <v>4.8104526533721677</v>
      </c>
      <c r="C56" s="98">
        <v>-0.71837238416158478</v>
      </c>
    </row>
    <row r="57" spans="1:3" x14ac:dyDescent="0.2">
      <c r="A57" s="98">
        <v>24</v>
      </c>
      <c r="B57" s="98">
        <v>7.1939137646912359</v>
      </c>
      <c r="C57" s="98">
        <v>-5.1103392838455957</v>
      </c>
    </row>
    <row r="58" spans="1:3" x14ac:dyDescent="0.2">
      <c r="A58" s="98">
        <v>25</v>
      </c>
      <c r="B58" s="98">
        <v>4.8660975215083733</v>
      </c>
      <c r="C58" s="98">
        <v>-3.6201481001624667</v>
      </c>
    </row>
    <row r="59" spans="1:3" x14ac:dyDescent="0.2">
      <c r="A59" s="98">
        <v>26</v>
      </c>
      <c r="B59" s="98">
        <v>5.0715226751320595</v>
      </c>
      <c r="C59" s="98">
        <v>-0.50675379987742364</v>
      </c>
    </row>
    <row r="60" spans="1:3" x14ac:dyDescent="0.2">
      <c r="A60" s="98">
        <v>27</v>
      </c>
      <c r="B60" s="98">
        <v>6.0484656613897281</v>
      </c>
      <c r="C60" s="98">
        <v>-1.6762996699245054</v>
      </c>
    </row>
    <row r="61" spans="1:3" x14ac:dyDescent="0.2">
      <c r="A61" s="98">
        <v>28</v>
      </c>
      <c r="B61" s="98">
        <v>3.5323004869229546</v>
      </c>
      <c r="C61" s="98">
        <v>4.9915842669786059</v>
      </c>
    </row>
    <row r="62" spans="1:3" x14ac:dyDescent="0.2">
      <c r="A62" s="98">
        <v>29</v>
      </c>
      <c r="B62" s="98">
        <v>5.4134123386227557</v>
      </c>
      <c r="C62" s="98">
        <v>0.39479786844741316</v>
      </c>
    </row>
    <row r="63" spans="1:3" x14ac:dyDescent="0.2">
      <c r="A63" s="98">
        <v>30</v>
      </c>
      <c r="B63" s="98">
        <v>9.0930038896035477</v>
      </c>
      <c r="C63" s="98">
        <v>-1.8319635303372115</v>
      </c>
    </row>
    <row r="64" spans="1:3" x14ac:dyDescent="0.2">
      <c r="A64" s="98">
        <v>31</v>
      </c>
      <c r="B64" s="98">
        <v>5.9644442429738129</v>
      </c>
      <c r="C64" s="98">
        <v>-2.0989507281095201</v>
      </c>
    </row>
    <row r="65" spans="1:3" x14ac:dyDescent="0.2">
      <c r="A65" s="98">
        <v>32</v>
      </c>
      <c r="B65" s="98">
        <v>4.8662329483203681</v>
      </c>
      <c r="C65" s="98">
        <v>-3.6855327153799746</v>
      </c>
    </row>
    <row r="66" spans="1:3" x14ac:dyDescent="0.2">
      <c r="A66" s="98">
        <v>33</v>
      </c>
      <c r="B66" s="98">
        <v>4.185906024943896</v>
      </c>
      <c r="C66" s="98">
        <v>-1.1875586923672783</v>
      </c>
    </row>
    <row r="67" spans="1:3" x14ac:dyDescent="0.2">
      <c r="A67" s="98">
        <v>34</v>
      </c>
      <c r="B67" s="98">
        <v>6.106805662603227</v>
      </c>
      <c r="C67" s="98">
        <v>2.5166892082393382</v>
      </c>
    </row>
    <row r="68" spans="1:3" x14ac:dyDescent="0.2">
      <c r="A68" s="98">
        <v>35</v>
      </c>
      <c r="B68" s="98">
        <v>5.6516354006623315</v>
      </c>
      <c r="C68" s="98">
        <v>-0.11294961379601975</v>
      </c>
    </row>
    <row r="69" spans="1:3" x14ac:dyDescent="0.2">
      <c r="A69" s="98">
        <v>36</v>
      </c>
      <c r="B69" s="98">
        <v>6.1373015655432122</v>
      </c>
      <c r="C69" s="98">
        <v>2.4706132449296296</v>
      </c>
    </row>
    <row r="70" spans="1:3" x14ac:dyDescent="0.2">
      <c r="A70" s="98">
        <v>37</v>
      </c>
      <c r="B70" s="98">
        <v>6.4783214239950375</v>
      </c>
      <c r="C70" s="98">
        <v>1.9294183064415531</v>
      </c>
    </row>
    <row r="71" spans="1:3" x14ac:dyDescent="0.2">
      <c r="A71" s="98">
        <v>38</v>
      </c>
      <c r="B71" s="98">
        <v>3.7153173316846333</v>
      </c>
      <c r="C71" s="98">
        <v>-1.4496460609664013</v>
      </c>
    </row>
    <row r="72" spans="1:3" x14ac:dyDescent="0.2">
      <c r="A72" s="98">
        <v>39</v>
      </c>
      <c r="B72" s="98">
        <v>5.7739512450529471</v>
      </c>
      <c r="C72" s="98">
        <v>-3.6720425440725548</v>
      </c>
    </row>
    <row r="73" spans="1:3" x14ac:dyDescent="0.2">
      <c r="A73" s="98">
        <v>40</v>
      </c>
      <c r="B73" s="98">
        <v>6.3497434116467488</v>
      </c>
      <c r="C73" s="98">
        <v>0.18556473257045081</v>
      </c>
    </row>
    <row r="74" spans="1:3" x14ac:dyDescent="0.2">
      <c r="A74" s="98">
        <v>41</v>
      </c>
      <c r="B74" s="98">
        <v>7.1070053627717176</v>
      </c>
      <c r="C74" s="98">
        <v>-0.26225205498187965</v>
      </c>
    </row>
    <row r="75" spans="1:3" x14ac:dyDescent="0.2">
      <c r="A75" s="98">
        <v>42</v>
      </c>
      <c r="B75" s="98">
        <v>5.3386859665584474</v>
      </c>
      <c r="C75" s="98">
        <v>8.6753103312958935E-2</v>
      </c>
    </row>
    <row r="76" spans="1:3" x14ac:dyDescent="0.2">
      <c r="A76" s="98">
        <v>43</v>
      </c>
      <c r="B76" s="98">
        <v>5.9379124598901178</v>
      </c>
      <c r="C76" s="98">
        <v>6.3124579411362447</v>
      </c>
    </row>
    <row r="77" spans="1:3" x14ac:dyDescent="0.2">
      <c r="A77" s="98">
        <v>44</v>
      </c>
      <c r="B77" s="98">
        <v>3.7617266744691245</v>
      </c>
      <c r="C77" s="98">
        <v>-0.62769344083668877</v>
      </c>
    </row>
    <row r="78" spans="1:3" x14ac:dyDescent="0.2">
      <c r="A78" s="98">
        <v>45</v>
      </c>
      <c r="B78" s="98">
        <v>5.8903334157735987</v>
      </c>
      <c r="C78" s="98">
        <v>2.0194190884855097</v>
      </c>
    </row>
    <row r="79" spans="1:3" x14ac:dyDescent="0.2">
      <c r="A79" s="98">
        <v>46</v>
      </c>
      <c r="B79" s="98">
        <v>5.0014162326358784</v>
      </c>
      <c r="C79" s="98">
        <v>-1.9347506211669554</v>
      </c>
    </row>
    <row r="80" spans="1:3" x14ac:dyDescent="0.2">
      <c r="A80" s="98">
        <v>47</v>
      </c>
      <c r="B80" s="98">
        <v>3.44241738645345</v>
      </c>
      <c r="C80" s="98">
        <v>0.65718451729176897</v>
      </c>
    </row>
    <row r="81" spans="1:3" x14ac:dyDescent="0.2">
      <c r="A81" s="98">
        <v>48</v>
      </c>
      <c r="B81" s="98">
        <v>7.2468203073919613</v>
      </c>
      <c r="C81" s="98">
        <v>-1.5078812337132117</v>
      </c>
    </row>
    <row r="82" spans="1:3" x14ac:dyDescent="0.2">
      <c r="A82" s="98">
        <v>49</v>
      </c>
      <c r="B82" s="98">
        <v>7.1939118145853183</v>
      </c>
      <c r="C82" s="98">
        <v>1.8612832463871793</v>
      </c>
    </row>
    <row r="83" spans="1:3" x14ac:dyDescent="0.2">
      <c r="A83" s="98">
        <v>50</v>
      </c>
      <c r="B83" s="98">
        <v>6.8039023371462006</v>
      </c>
      <c r="C83" s="98">
        <v>2.1325412115260525</v>
      </c>
    </row>
    <row r="84" spans="1:3" x14ac:dyDescent="0.2">
      <c r="A84" s="98">
        <v>51</v>
      </c>
      <c r="B84" s="98">
        <v>4.6170978674126104</v>
      </c>
      <c r="C84" s="98">
        <v>0.4623272710935673</v>
      </c>
    </row>
    <row r="85" spans="1:3" x14ac:dyDescent="0.2">
      <c r="A85" s="98">
        <v>52</v>
      </c>
      <c r="B85" s="98">
        <v>6.8170238487729762</v>
      </c>
      <c r="C85" s="98">
        <v>-3.3102873218268689</v>
      </c>
    </row>
    <row r="86" spans="1:3" x14ac:dyDescent="0.2">
      <c r="A86" s="98">
        <v>53</v>
      </c>
      <c r="B86" s="98">
        <v>5.3461271534007029</v>
      </c>
      <c r="C86" s="98">
        <v>-1.8041092354196304</v>
      </c>
    </row>
    <row r="87" spans="1:3" x14ac:dyDescent="0.2">
      <c r="A87" s="98">
        <v>54</v>
      </c>
      <c r="B87" s="98">
        <v>4.4663747940201608</v>
      </c>
      <c r="C87" s="98">
        <v>-0.27618261898243723</v>
      </c>
    </row>
    <row r="88" spans="1:3" x14ac:dyDescent="0.2">
      <c r="A88" s="98">
        <v>55</v>
      </c>
      <c r="B88" s="98">
        <v>5.1432437625344996</v>
      </c>
      <c r="C88" s="98">
        <v>2.8582898309492517</v>
      </c>
    </row>
    <row r="89" spans="1:3" x14ac:dyDescent="0.2">
      <c r="A89" s="98">
        <v>56</v>
      </c>
      <c r="B89" s="98">
        <v>5.5262207033811288</v>
      </c>
      <c r="C89" s="98">
        <v>-1.4464019426659691</v>
      </c>
    </row>
    <row r="90" spans="1:3" x14ac:dyDescent="0.2">
      <c r="A90" s="98">
        <v>57</v>
      </c>
      <c r="B90" s="98">
        <v>8.2754461173909508</v>
      </c>
      <c r="C90" s="98">
        <v>-4.3337847251902719</v>
      </c>
    </row>
    <row r="91" spans="1:3" x14ac:dyDescent="0.2">
      <c r="A91" s="98">
        <v>58</v>
      </c>
      <c r="B91" s="98">
        <v>4.3597303148294158</v>
      </c>
      <c r="C91" s="98">
        <v>3.3890941530955674</v>
      </c>
    </row>
    <row r="92" spans="1:3" x14ac:dyDescent="0.2">
      <c r="A92" s="98">
        <v>59</v>
      </c>
      <c r="B92" s="98">
        <v>5.8485041595949179</v>
      </c>
      <c r="C92" s="98">
        <v>-1.6704521866063766</v>
      </c>
    </row>
    <row r="93" spans="1:3" x14ac:dyDescent="0.2">
      <c r="A93" s="98">
        <v>60</v>
      </c>
      <c r="B93" s="98">
        <v>6.5058823202392944</v>
      </c>
      <c r="C93" s="98">
        <v>-3.3697639115787279</v>
      </c>
    </row>
    <row r="94" spans="1:3" x14ac:dyDescent="0.2">
      <c r="A94" s="98">
        <v>61</v>
      </c>
      <c r="B94" s="98">
        <v>6.3428695621889739</v>
      </c>
      <c r="C94" s="98">
        <v>-1.0158718165901135</v>
      </c>
    </row>
    <row r="95" spans="1:3" x14ac:dyDescent="0.2">
      <c r="A95" s="98">
        <v>62</v>
      </c>
      <c r="B95" s="98">
        <v>3.9091025550084417</v>
      </c>
      <c r="C95" s="98">
        <v>-0.99709135366428026</v>
      </c>
    </row>
    <row r="96" spans="1:3" x14ac:dyDescent="0.2">
      <c r="A96" s="98">
        <v>63</v>
      </c>
      <c r="B96" s="98">
        <v>6.9939915109406527</v>
      </c>
      <c r="C96" s="98">
        <v>1.9297281672619917</v>
      </c>
    </row>
    <row r="97" spans="1:3" x14ac:dyDescent="0.2">
      <c r="A97" s="98">
        <v>64</v>
      </c>
      <c r="B97" s="98">
        <v>8.3866298533258732</v>
      </c>
      <c r="C97" s="98">
        <v>2.1494558935709733</v>
      </c>
    </row>
    <row r="98" spans="1:3" x14ac:dyDescent="0.2">
      <c r="A98" s="98">
        <v>65</v>
      </c>
      <c r="B98" s="98">
        <v>5.6258938026952103</v>
      </c>
      <c r="C98" s="98">
        <v>-0.93444070558255188</v>
      </c>
    </row>
    <row r="99" spans="1:3" x14ac:dyDescent="0.2">
      <c r="A99" s="98">
        <v>66</v>
      </c>
      <c r="B99" s="98">
        <v>5.6611288334120307</v>
      </c>
      <c r="C99" s="98">
        <v>-3.6629867707224451</v>
      </c>
    </row>
    <row r="100" spans="1:3" x14ac:dyDescent="0.2">
      <c r="A100" s="98">
        <v>67</v>
      </c>
      <c r="B100" s="98">
        <v>6.6943037555037712</v>
      </c>
      <c r="C100" s="98">
        <v>-1.4840529829179454</v>
      </c>
    </row>
    <row r="101" spans="1:3" x14ac:dyDescent="0.2">
      <c r="A101" s="98">
        <v>68</v>
      </c>
      <c r="B101" s="98">
        <v>4.5215558440028607</v>
      </c>
      <c r="C101" s="98">
        <v>1.8812545945091426</v>
      </c>
    </row>
    <row r="102" spans="1:3" x14ac:dyDescent="0.2">
      <c r="A102" s="98">
        <v>69</v>
      </c>
      <c r="B102" s="98">
        <v>6.0106268426918712</v>
      </c>
      <c r="C102" s="98">
        <v>2.3238025538754554</v>
      </c>
    </row>
    <row r="103" spans="1:3" x14ac:dyDescent="0.2">
      <c r="A103" s="98">
        <v>70</v>
      </c>
      <c r="B103" s="98">
        <v>6.8092259683502956</v>
      </c>
      <c r="C103" s="98">
        <v>3.3570505004281266</v>
      </c>
    </row>
    <row r="104" spans="1:3" x14ac:dyDescent="0.2">
      <c r="A104" s="98">
        <v>71</v>
      </c>
      <c r="B104" s="98">
        <v>5.5344313828947689</v>
      </c>
      <c r="C104" s="98">
        <v>3.6756671102543015</v>
      </c>
    </row>
    <row r="105" spans="1:3" x14ac:dyDescent="0.2">
      <c r="A105" s="98">
        <v>72</v>
      </c>
      <c r="B105" s="98">
        <v>6.4725019997150257</v>
      </c>
      <c r="C105" s="98">
        <v>6.0960000684157096</v>
      </c>
    </row>
    <row r="106" spans="1:3" x14ac:dyDescent="0.2">
      <c r="A106" s="98">
        <v>73</v>
      </c>
      <c r="B106" s="98">
        <v>3.7143299473003162</v>
      </c>
      <c r="C106" s="98">
        <v>-1.6455574445403478</v>
      </c>
    </row>
    <row r="107" spans="1:3" x14ac:dyDescent="0.2">
      <c r="A107" s="98">
        <v>74</v>
      </c>
      <c r="B107" s="98">
        <v>5.5449793888961594</v>
      </c>
      <c r="C107" s="98">
        <v>2.7278453338930504</v>
      </c>
    </row>
    <row r="108" spans="1:3" x14ac:dyDescent="0.2">
      <c r="A108" s="98">
        <v>75</v>
      </c>
      <c r="B108" s="98">
        <v>7.1833375485487467</v>
      </c>
      <c r="C108" s="98">
        <v>1.3069822517619683</v>
      </c>
    </row>
    <row r="109" spans="1:3" x14ac:dyDescent="0.2">
      <c r="A109" s="98">
        <v>76</v>
      </c>
      <c r="B109" s="98">
        <v>5.4640634922369236</v>
      </c>
      <c r="C109" s="98">
        <v>-4.0643564883458732</v>
      </c>
    </row>
    <row r="110" spans="1:3" x14ac:dyDescent="0.2">
      <c r="A110" s="98">
        <v>77</v>
      </c>
      <c r="B110" s="98">
        <v>5.5881245338726027</v>
      </c>
      <c r="C110" s="98">
        <v>-2.5166792044656447</v>
      </c>
    </row>
    <row r="111" spans="1:3" x14ac:dyDescent="0.2">
      <c r="A111" s="98">
        <v>78</v>
      </c>
      <c r="B111" s="98">
        <v>5.9429221546398505</v>
      </c>
      <c r="C111" s="98">
        <v>-1.7983898480245202</v>
      </c>
    </row>
    <row r="112" spans="1:3" x14ac:dyDescent="0.2">
      <c r="A112" s="98">
        <v>79</v>
      </c>
      <c r="B112" s="98">
        <v>5.1390592665265062</v>
      </c>
      <c r="C112" s="98">
        <v>-0.70917212116950523</v>
      </c>
    </row>
    <row r="113" spans="1:3" x14ac:dyDescent="0.2">
      <c r="A113" s="98">
        <v>80</v>
      </c>
      <c r="B113" s="98">
        <v>7.323840526819299</v>
      </c>
      <c r="C113" s="98">
        <v>3.3996880308944988E-2</v>
      </c>
    </row>
    <row r="114" spans="1:3" x14ac:dyDescent="0.2">
      <c r="A114" s="98">
        <v>81</v>
      </c>
      <c r="B114" s="98">
        <v>4.7156611514033502</v>
      </c>
      <c r="C114" s="98">
        <v>3.2320709279211712E-2</v>
      </c>
    </row>
    <row r="115" spans="1:3" x14ac:dyDescent="0.2">
      <c r="A115" s="98">
        <v>82</v>
      </c>
      <c r="B115" s="98">
        <v>5.1481515982069403</v>
      </c>
      <c r="C115" s="98">
        <v>1.8641838850421895</v>
      </c>
    </row>
    <row r="116" spans="1:3" x14ac:dyDescent="0.2">
      <c r="A116" s="98">
        <v>83</v>
      </c>
      <c r="B116" s="98">
        <v>4.0212270351283843</v>
      </c>
      <c r="C116" s="98">
        <v>2.4836709106906332</v>
      </c>
    </row>
    <row r="117" spans="1:3" x14ac:dyDescent="0.2">
      <c r="A117" s="98">
        <v>84</v>
      </c>
      <c r="B117" s="98">
        <v>3.3059046287164486</v>
      </c>
      <c r="C117" s="98">
        <v>-1.2908277889628774</v>
      </c>
    </row>
    <row r="118" spans="1:3" x14ac:dyDescent="0.2">
      <c r="A118" s="98">
        <v>85</v>
      </c>
      <c r="B118" s="98">
        <v>6.7591938151910211</v>
      </c>
      <c r="C118" s="98">
        <v>-0.68364772109877237</v>
      </c>
    </row>
    <row r="119" spans="1:3" x14ac:dyDescent="0.2">
      <c r="A119" s="98">
        <v>86</v>
      </c>
      <c r="B119" s="98">
        <v>5.7518508495141445</v>
      </c>
      <c r="C119" s="98">
        <v>-0.9265577659061659</v>
      </c>
    </row>
    <row r="120" spans="1:3" x14ac:dyDescent="0.2">
      <c r="A120" s="98">
        <v>87</v>
      </c>
      <c r="B120" s="98">
        <v>6.8903743002108238</v>
      </c>
      <c r="C120" s="98">
        <v>4.4906348834839127</v>
      </c>
    </row>
    <row r="121" spans="1:3" x14ac:dyDescent="0.2">
      <c r="A121" s="98">
        <v>88</v>
      </c>
      <c r="B121" s="98">
        <v>5.8636992203175939</v>
      </c>
      <c r="C121" s="98">
        <v>3.9254759984221632</v>
      </c>
    </row>
    <row r="122" spans="1:3" x14ac:dyDescent="0.2">
      <c r="A122" s="98">
        <v>89</v>
      </c>
      <c r="B122" s="98">
        <v>5.851320292596613</v>
      </c>
      <c r="C122" s="98">
        <v>-2.5250796930004142</v>
      </c>
    </row>
    <row r="123" spans="1:3" x14ac:dyDescent="0.2">
      <c r="A123" s="98">
        <v>90</v>
      </c>
      <c r="B123" s="98">
        <v>3.9129420544543088</v>
      </c>
      <c r="C123" s="98">
        <v>-0.5728013940769503</v>
      </c>
    </row>
    <row r="124" spans="1:3" x14ac:dyDescent="0.2">
      <c r="A124" s="98">
        <v>91</v>
      </c>
      <c r="B124" s="98">
        <v>6.3802078459490215</v>
      </c>
      <c r="C124" s="98">
        <v>-0.92336029036928213</v>
      </c>
    </row>
    <row r="125" spans="1:3" x14ac:dyDescent="0.2">
      <c r="A125" s="98">
        <v>92</v>
      </c>
      <c r="B125" s="98">
        <v>4.6243645443739947</v>
      </c>
      <c r="C125" s="98">
        <v>1.5524056471861867</v>
      </c>
    </row>
    <row r="126" spans="1:3" x14ac:dyDescent="0.2">
      <c r="A126" s="98">
        <v>93</v>
      </c>
      <c r="B126" s="98">
        <v>6.3096336842761191</v>
      </c>
      <c r="C126" s="98">
        <v>-3.3544518977431022</v>
      </c>
    </row>
    <row r="127" spans="1:3" x14ac:dyDescent="0.2">
      <c r="A127" s="98">
        <v>94</v>
      </c>
      <c r="B127" s="98">
        <v>3.9373989095566428</v>
      </c>
      <c r="C127" s="98">
        <v>-0.73874440423205368</v>
      </c>
    </row>
    <row r="128" spans="1:3" x14ac:dyDescent="0.2">
      <c r="A128" s="98">
        <v>95</v>
      </c>
      <c r="B128" s="98">
        <v>8.240602561161813</v>
      </c>
      <c r="C128" s="98">
        <v>-1.5656512597539338</v>
      </c>
    </row>
    <row r="129" spans="1:3" x14ac:dyDescent="0.2">
      <c r="A129" s="98">
        <v>96</v>
      </c>
      <c r="B129" s="98">
        <v>6.2003340425884943</v>
      </c>
      <c r="C129" s="98">
        <v>1.0122113984638439</v>
      </c>
    </row>
    <row r="130" spans="1:3" x14ac:dyDescent="0.2">
      <c r="A130" s="98">
        <v>97</v>
      </c>
      <c r="B130" s="98">
        <v>7.1086912389692909</v>
      </c>
      <c r="C130" s="98">
        <v>0.1031733446566605</v>
      </c>
    </row>
    <row r="131" spans="1:3" x14ac:dyDescent="0.2">
      <c r="A131" s="98">
        <v>98</v>
      </c>
      <c r="B131" s="98">
        <v>6.6988259016627589</v>
      </c>
      <c r="C131" s="98">
        <v>1.15196160911868</v>
      </c>
    </row>
    <row r="132" spans="1:3" x14ac:dyDescent="0.2">
      <c r="A132" s="98">
        <v>99</v>
      </c>
      <c r="B132" s="98">
        <v>5.8879693322954374</v>
      </c>
      <c r="C132" s="98">
        <v>0.58569135300304787</v>
      </c>
    </row>
    <row r="133" spans="1:3" x14ac:dyDescent="0.2">
      <c r="A133" s="98">
        <v>100</v>
      </c>
      <c r="B133" s="98">
        <v>6.8124495321124927</v>
      </c>
      <c r="C133" s="98">
        <v>-1.9786721731370349</v>
      </c>
    </row>
    <row r="134" spans="1:3" x14ac:dyDescent="0.2">
      <c r="A134" s="98">
        <v>101</v>
      </c>
      <c r="B134" s="98">
        <v>7.519476187681998</v>
      </c>
      <c r="C134" s="98">
        <v>-3.1902132872561229</v>
      </c>
    </row>
    <row r="135" spans="1:3" x14ac:dyDescent="0.2">
      <c r="A135" s="98">
        <v>102</v>
      </c>
      <c r="B135" s="98">
        <v>4.9043528309781275</v>
      </c>
      <c r="C135" s="98">
        <v>2.8601363989585904</v>
      </c>
    </row>
    <row r="136" spans="1:3" x14ac:dyDescent="0.2">
      <c r="A136" s="98">
        <v>103</v>
      </c>
      <c r="B136" s="98">
        <v>5.1627829209417726</v>
      </c>
      <c r="C136" s="98">
        <v>-7.2683122791278088E-2</v>
      </c>
    </row>
    <row r="137" spans="1:3" x14ac:dyDescent="0.2">
      <c r="A137" s="98">
        <v>104</v>
      </c>
      <c r="B137" s="98">
        <v>6.9172431669514127</v>
      </c>
      <c r="C137" s="98">
        <v>1.8559520451334519</v>
      </c>
    </row>
    <row r="138" spans="1:3" x14ac:dyDescent="0.2">
      <c r="A138" s="98">
        <v>105</v>
      </c>
      <c r="B138" s="98">
        <v>5.2597771780976617</v>
      </c>
      <c r="C138" s="98">
        <v>0.33857431893188572</v>
      </c>
    </row>
    <row r="139" spans="1:3" x14ac:dyDescent="0.2">
      <c r="A139" s="98">
        <v>106</v>
      </c>
      <c r="B139" s="98">
        <v>5.5711935109212165</v>
      </c>
      <c r="C139" s="98">
        <v>-2.882153859469903</v>
      </c>
    </row>
    <row r="140" spans="1:3" x14ac:dyDescent="0.2">
      <c r="A140" s="98">
        <v>107</v>
      </c>
      <c r="B140" s="98">
        <v>4.6559524303917943</v>
      </c>
      <c r="C140" s="98">
        <v>-0.80413985308801195</v>
      </c>
    </row>
    <row r="141" spans="1:3" x14ac:dyDescent="0.2">
      <c r="A141" s="98">
        <v>108</v>
      </c>
      <c r="B141" s="98">
        <v>5.7103790805007035</v>
      </c>
      <c r="C141" s="98">
        <v>-1.6740900368733822</v>
      </c>
    </row>
    <row r="142" spans="1:3" x14ac:dyDescent="0.2">
      <c r="A142" s="98">
        <v>109</v>
      </c>
      <c r="B142" s="98">
        <v>3.7314724686154692</v>
      </c>
      <c r="C142" s="98">
        <v>0.37835985922063564</v>
      </c>
    </row>
    <row r="143" spans="1:3" x14ac:dyDescent="0.2">
      <c r="A143" s="98">
        <v>110</v>
      </c>
      <c r="B143" s="98">
        <v>3.7658846295658788</v>
      </c>
      <c r="C143" s="98">
        <v>-1.5592842965100919</v>
      </c>
    </row>
    <row r="144" spans="1:3" x14ac:dyDescent="0.2">
      <c r="A144" s="98">
        <v>111</v>
      </c>
      <c r="B144" s="98">
        <v>3.6632296594025124</v>
      </c>
      <c r="C144" s="98">
        <v>1.383256090508425</v>
      </c>
    </row>
    <row r="145" spans="1:3" x14ac:dyDescent="0.2">
      <c r="A145" s="98">
        <v>112</v>
      </c>
      <c r="B145" s="98">
        <v>6.0426688408794984</v>
      </c>
      <c r="C145" s="98">
        <v>0.5842898725219916</v>
      </c>
    </row>
    <row r="146" spans="1:3" x14ac:dyDescent="0.2">
      <c r="A146" s="98">
        <v>113</v>
      </c>
      <c r="B146" s="98">
        <v>5.5206811839069552</v>
      </c>
      <c r="C146" s="98">
        <v>4.2646902030252782</v>
      </c>
    </row>
    <row r="147" spans="1:3" x14ac:dyDescent="0.2">
      <c r="A147" s="98">
        <v>114</v>
      </c>
      <c r="B147" s="98">
        <v>5.2675513128108049</v>
      </c>
      <c r="C147" s="98">
        <v>1.8074388554120064</v>
      </c>
    </row>
    <row r="148" spans="1:3" x14ac:dyDescent="0.2">
      <c r="A148" s="98">
        <v>115</v>
      </c>
      <c r="B148" s="98">
        <v>5.050272213684627</v>
      </c>
      <c r="C148" s="98">
        <v>0.18062302858989732</v>
      </c>
    </row>
    <row r="149" spans="1:3" x14ac:dyDescent="0.2">
      <c r="A149" s="98">
        <v>116</v>
      </c>
      <c r="B149" s="98">
        <v>5.7917389253228162</v>
      </c>
      <c r="C149" s="98">
        <v>-1.6313594123024062</v>
      </c>
    </row>
    <row r="150" spans="1:3" x14ac:dyDescent="0.2">
      <c r="A150" s="98">
        <v>117</v>
      </c>
      <c r="B150" s="98">
        <v>8.2299896341995584</v>
      </c>
      <c r="C150" s="98">
        <v>-4.0334683329071144</v>
      </c>
    </row>
    <row r="151" spans="1:3" x14ac:dyDescent="0.2">
      <c r="A151" s="98">
        <v>118</v>
      </c>
      <c r="B151" s="98">
        <v>7.3582227578831203</v>
      </c>
      <c r="C151" s="98">
        <v>4.5551618278091075</v>
      </c>
    </row>
    <row r="152" spans="1:3" x14ac:dyDescent="0.2">
      <c r="A152" s="98">
        <v>119</v>
      </c>
      <c r="B152" s="98">
        <v>6.7961226510940129</v>
      </c>
      <c r="C152" s="98">
        <v>-3.3847143435591964</v>
      </c>
    </row>
    <row r="153" spans="1:3" ht="13.5" thickBot="1" x14ac:dyDescent="0.25">
      <c r="A153" s="99">
        <v>120</v>
      </c>
      <c r="B153" s="99">
        <v>2.5699463426707325</v>
      </c>
      <c r="C153" s="99">
        <v>-1.3244121234016295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"/>
  <sheetViews>
    <sheetView zoomScale="130" zoomScaleNormal="130" workbookViewId="0">
      <selection activeCell="D6" sqref="D6"/>
    </sheetView>
  </sheetViews>
  <sheetFormatPr defaultRowHeight="12.75" x14ac:dyDescent="0.2"/>
  <cols>
    <col min="1" max="1" width="42.42578125" customWidth="1"/>
    <col min="2" max="2" width="29.85546875" bestFit="1" customWidth="1"/>
  </cols>
  <sheetData>
    <row r="1" spans="1:11" ht="25.5" x14ac:dyDescent="0.2">
      <c r="A1" s="95" t="s">
        <v>424</v>
      </c>
      <c r="B1" s="16" t="s">
        <v>463</v>
      </c>
      <c r="C1" s="40" t="s">
        <v>514</v>
      </c>
      <c r="D1" s="40" t="s">
        <v>464</v>
      </c>
      <c r="E1" s="40" t="s">
        <v>507</v>
      </c>
      <c r="F1" s="40" t="s">
        <v>508</v>
      </c>
      <c r="G1" s="40" t="s">
        <v>509</v>
      </c>
      <c r="H1" s="40" t="s">
        <v>511</v>
      </c>
      <c r="I1" s="96" t="s">
        <v>512</v>
      </c>
    </row>
    <row r="2" spans="1:11" x14ac:dyDescent="0.2">
      <c r="A2" s="2" t="s">
        <v>398</v>
      </c>
      <c r="B2" s="91" t="s">
        <v>495</v>
      </c>
      <c r="C2" s="36">
        <v>0.57648122410978131</v>
      </c>
      <c r="D2" s="91">
        <v>1.0939254096816726</v>
      </c>
      <c r="E2" s="94">
        <v>0.41391975074461967</v>
      </c>
      <c r="F2" s="94">
        <v>0.82395931437182146</v>
      </c>
      <c r="G2" s="94">
        <v>0.19540403089093994</v>
      </c>
      <c r="H2" s="94">
        <v>-0.77476925974759847</v>
      </c>
      <c r="I2" s="109">
        <v>-0.81159625164814475</v>
      </c>
      <c r="K2" t="s">
        <v>553</v>
      </c>
    </row>
    <row r="3" spans="1:11" x14ac:dyDescent="0.2">
      <c r="A3" s="2" t="s">
        <v>346</v>
      </c>
      <c r="B3" s="91" t="s">
        <v>495</v>
      </c>
      <c r="C3" s="36">
        <v>7.8129506260335466</v>
      </c>
      <c r="D3" s="91">
        <v>0.36518189524897715</v>
      </c>
      <c r="E3" s="94">
        <v>0.58609155578489558</v>
      </c>
      <c r="F3" s="94">
        <v>0.72114002432641622</v>
      </c>
      <c r="G3" s="94">
        <v>1.2144963326084552</v>
      </c>
      <c r="H3" s="94">
        <v>-1.4617596107773396</v>
      </c>
      <c r="I3" s="109">
        <v>-1.6269396631159929</v>
      </c>
      <c r="K3" t="s">
        <v>554</v>
      </c>
    </row>
    <row r="4" spans="1:11" x14ac:dyDescent="0.2">
      <c r="A4" s="2" t="s">
        <v>372</v>
      </c>
      <c r="B4" s="91" t="s">
        <v>495</v>
      </c>
      <c r="C4" s="36">
        <v>10.11253519451164</v>
      </c>
      <c r="D4" s="91">
        <v>2.5665012608801829E-2</v>
      </c>
      <c r="E4" s="94">
        <v>0.6535019975037103</v>
      </c>
      <c r="F4" s="94">
        <v>0.62779630684129173</v>
      </c>
      <c r="G4" s="94">
        <v>0.67664524526153091</v>
      </c>
      <c r="H4" s="94">
        <v>-1.1143740340030912</v>
      </c>
      <c r="I4" s="109">
        <v>-1.1697714146262099</v>
      </c>
      <c r="K4" t="s">
        <v>555</v>
      </c>
    </row>
    <row r="5" spans="1:11" x14ac:dyDescent="0.2">
      <c r="A5" s="1" t="s">
        <v>216</v>
      </c>
      <c r="B5" s="36" t="s">
        <v>495</v>
      </c>
      <c r="C5" s="36">
        <v>3.3714653832491841</v>
      </c>
      <c r="D5" s="44">
        <v>0.18481063775957018</v>
      </c>
      <c r="E5" s="94">
        <v>0.68025418110004043</v>
      </c>
      <c r="F5" s="94">
        <v>0.52472364400677263</v>
      </c>
      <c r="G5" s="94">
        <v>0.72608401611427897</v>
      </c>
      <c r="H5" s="94">
        <v>-0.42935893194247121</v>
      </c>
      <c r="I5" s="109">
        <v>-0.44895429908724671</v>
      </c>
    </row>
    <row r="6" spans="1:11" x14ac:dyDescent="0.2">
      <c r="A6" s="1" t="s">
        <v>52</v>
      </c>
      <c r="B6" s="36" t="s">
        <v>495</v>
      </c>
      <c r="C6" s="36">
        <v>12.266786806509231</v>
      </c>
      <c r="D6" s="44">
        <v>0.32427403147904221</v>
      </c>
      <c r="E6" s="94">
        <v>0.81234907806795387</v>
      </c>
      <c r="F6" s="94">
        <v>0.43884892086330929</v>
      </c>
      <c r="G6" s="94">
        <v>0.19842224811699938</v>
      </c>
      <c r="H6" s="94">
        <v>4.5932971932313299E-2</v>
      </c>
      <c r="I6" s="109">
        <v>-0.31811310458675307</v>
      </c>
    </row>
    <row r="7" spans="1:11" x14ac:dyDescent="0.2">
      <c r="A7" s="2" t="s">
        <v>344</v>
      </c>
      <c r="B7" s="91" t="s">
        <v>495</v>
      </c>
      <c r="C7" s="36">
        <v>1.6798325991189427</v>
      </c>
      <c r="D7" s="91">
        <v>0.12643285236175972</v>
      </c>
      <c r="E7" s="94">
        <v>0.83011981789181555</v>
      </c>
      <c r="F7" s="94">
        <v>0.41545137261604792</v>
      </c>
      <c r="G7" s="94">
        <v>0.53193765196918985</v>
      </c>
      <c r="H7" s="94">
        <v>-0.25936626435609172</v>
      </c>
      <c r="I7" s="109">
        <v>-0.28542567914031614</v>
      </c>
    </row>
    <row r="8" spans="1:11" x14ac:dyDescent="0.2">
      <c r="A8" s="2" t="s">
        <v>412</v>
      </c>
      <c r="B8" s="91" t="s">
        <v>505</v>
      </c>
      <c r="C8" s="36">
        <v>0.56028755020080312</v>
      </c>
      <c r="D8" s="91">
        <v>3.6360003995604906E-2</v>
      </c>
      <c r="E8" s="94">
        <v>0.5148919555518755</v>
      </c>
      <c r="F8" s="94">
        <v>0.39539839509872476</v>
      </c>
      <c r="G8" s="94">
        <v>0.43114241001564946</v>
      </c>
      <c r="H8" s="94">
        <v>-0.3627509739286785</v>
      </c>
      <c r="I8" s="109">
        <v>-0.62696531372440323</v>
      </c>
    </row>
    <row r="9" spans="1:11" x14ac:dyDescent="0.2">
      <c r="A9" s="1" t="s">
        <v>68</v>
      </c>
      <c r="B9" s="36" t="s">
        <v>495</v>
      </c>
      <c r="C9" s="36">
        <v>5.8022321144674081</v>
      </c>
      <c r="D9" s="44">
        <v>6.3581033618146598E-2</v>
      </c>
      <c r="E9" s="94">
        <v>0.88264760994686642</v>
      </c>
      <c r="F9" s="94">
        <v>0.38853342248443634</v>
      </c>
      <c r="G9" s="94">
        <v>0.20250360646487209</v>
      </c>
      <c r="H9" s="94">
        <v>0.25035919713763116</v>
      </c>
      <c r="I9" s="109">
        <v>0.16792960779188498</v>
      </c>
    </row>
    <row r="10" spans="1:11" x14ac:dyDescent="0.2">
      <c r="A10" s="1" t="s">
        <v>34</v>
      </c>
      <c r="B10" s="36" t="s">
        <v>495</v>
      </c>
      <c r="C10" s="36">
        <v>8.1596586177651069</v>
      </c>
      <c r="D10" s="44">
        <v>0.28482204336323713</v>
      </c>
      <c r="E10" s="94">
        <v>0.70649098895806062</v>
      </c>
      <c r="F10" s="94">
        <v>0.37499876453320768</v>
      </c>
      <c r="G10" s="94">
        <v>0.28142574515120466</v>
      </c>
      <c r="H10" s="94">
        <v>-4.4409677493748537E-2</v>
      </c>
      <c r="I10" s="109">
        <v>-0.137903072523548</v>
      </c>
    </row>
    <row r="11" spans="1:11" x14ac:dyDescent="0.2">
      <c r="A11" s="1" t="s">
        <v>84</v>
      </c>
      <c r="B11" s="36" t="s">
        <v>495</v>
      </c>
      <c r="C11" s="36">
        <v>6.4523526539411495</v>
      </c>
      <c r="D11" s="44">
        <v>0.33777285869172391</v>
      </c>
      <c r="E11" s="94">
        <v>0.66669678352005779</v>
      </c>
      <c r="F11" s="94">
        <v>0.3436031803397181</v>
      </c>
      <c r="G11" s="94">
        <v>0.28370075894470548</v>
      </c>
      <c r="H11" s="94">
        <v>6.1528731478135174E-2</v>
      </c>
      <c r="I11" s="109">
        <v>-4.517528008673654E-2</v>
      </c>
    </row>
    <row r="12" spans="1:11" x14ac:dyDescent="0.2">
      <c r="A12" s="1" t="s">
        <v>202</v>
      </c>
      <c r="B12" s="36" t="s">
        <v>495</v>
      </c>
      <c r="C12" s="36">
        <v>12.764006066393305</v>
      </c>
      <c r="D12" s="44">
        <v>0.76024916182035529</v>
      </c>
      <c r="E12" s="94">
        <v>0.80511087341464949</v>
      </c>
      <c r="F12" s="94">
        <v>0.3378785291183159</v>
      </c>
      <c r="G12" s="94">
        <v>0.65548794189819592</v>
      </c>
      <c r="H12" s="94">
        <v>-0.40360259948046345</v>
      </c>
      <c r="I12" s="109">
        <v>-0.44139034453003517</v>
      </c>
    </row>
    <row r="13" spans="1:11" x14ac:dyDescent="0.2">
      <c r="A13" s="1" t="s">
        <v>32</v>
      </c>
      <c r="B13" s="36" t="s">
        <v>495</v>
      </c>
      <c r="C13" s="36">
        <v>10.146867839840409</v>
      </c>
      <c r="D13" s="44">
        <v>0.25282277859597468</v>
      </c>
      <c r="E13" s="94">
        <v>0.87182577145691786</v>
      </c>
      <c r="F13" s="94">
        <v>0.33717141964564645</v>
      </c>
      <c r="G13" s="94">
        <v>0.48525014504395947</v>
      </c>
      <c r="H13" s="94">
        <v>-5.8508501807470879E-2</v>
      </c>
      <c r="I13" s="109">
        <v>-0.13449689685759542</v>
      </c>
    </row>
    <row r="14" spans="1:11" x14ac:dyDescent="0.2">
      <c r="A14" s="1" t="s">
        <v>90</v>
      </c>
      <c r="B14" s="36" t="s">
        <v>505</v>
      </c>
      <c r="C14" s="36">
        <v>7.0694147705516315</v>
      </c>
      <c r="D14" s="44">
        <v>6.0124762155143952E-2</v>
      </c>
      <c r="E14" s="94">
        <v>0.87117950854779347</v>
      </c>
      <c r="F14" s="94">
        <v>0.33658182316329377</v>
      </c>
      <c r="G14" s="94">
        <v>0.52121490497789513</v>
      </c>
      <c r="H14" s="94">
        <v>-0.12485180339031537</v>
      </c>
      <c r="I14" s="109">
        <v>-0.14799918208566143</v>
      </c>
    </row>
    <row r="15" spans="1:11" x14ac:dyDescent="0.2">
      <c r="A15" s="2" t="s">
        <v>410</v>
      </c>
      <c r="B15" s="91" t="s">
        <v>495</v>
      </c>
      <c r="C15" s="36">
        <v>1.0114658536585366</v>
      </c>
      <c r="D15" s="91">
        <v>-3.982098141349466E-2</v>
      </c>
      <c r="E15" s="94">
        <v>0.56622606522251473</v>
      </c>
      <c r="F15" s="94">
        <v>0.32742904682981983</v>
      </c>
      <c r="G15" s="94">
        <v>0.15005284263262289</v>
      </c>
      <c r="H15" s="94">
        <v>-0.18292972351403164</v>
      </c>
      <c r="I15" s="109">
        <v>-0.39573463359162725</v>
      </c>
    </row>
    <row r="16" spans="1:11" x14ac:dyDescent="0.2">
      <c r="A16" s="1" t="s">
        <v>268</v>
      </c>
      <c r="B16" s="36" t="s">
        <v>495</v>
      </c>
      <c r="C16" s="36">
        <v>3.6584260968073057</v>
      </c>
      <c r="D16" s="44">
        <v>0.21536079842022415</v>
      </c>
      <c r="E16" s="94">
        <v>0.71251830040758768</v>
      </c>
      <c r="F16" s="94">
        <v>0.32673046530343136</v>
      </c>
      <c r="G16" s="94">
        <v>0.64699703630446226</v>
      </c>
      <c r="H16" s="94">
        <v>-0.52720814709237873</v>
      </c>
      <c r="I16" s="109">
        <v>-0.57156338979545007</v>
      </c>
    </row>
    <row r="17" spans="1:9" x14ac:dyDescent="0.2">
      <c r="A17" s="1" t="s">
        <v>290</v>
      </c>
      <c r="B17" s="36" t="s">
        <v>505</v>
      </c>
      <c r="C17" s="36">
        <v>6.3740109429466525</v>
      </c>
      <c r="D17" s="44">
        <v>0.39882973076400785</v>
      </c>
      <c r="E17" s="94">
        <v>0.78003135531497281</v>
      </c>
      <c r="F17" s="94">
        <v>0.3212500154307652</v>
      </c>
      <c r="G17" s="94">
        <v>0.66160949053785467</v>
      </c>
      <c r="H17" s="94">
        <v>-0.29694347402076365</v>
      </c>
      <c r="I17" s="109">
        <v>-0.34458133247744022</v>
      </c>
    </row>
    <row r="18" spans="1:9" x14ac:dyDescent="0.2">
      <c r="A18" s="1" t="s">
        <v>140</v>
      </c>
      <c r="B18" s="36" t="s">
        <v>495</v>
      </c>
      <c r="C18" s="36">
        <v>6.1000758770737011</v>
      </c>
      <c r="D18" s="44">
        <v>0.44355718873420802</v>
      </c>
      <c r="E18" s="94">
        <v>0.55167283034571557</v>
      </c>
      <c r="F18" s="94">
        <v>0.31593173627305493</v>
      </c>
      <c r="G18" s="94">
        <v>0.43418015216828026</v>
      </c>
      <c r="H18" s="94">
        <v>-0.2867072605783651</v>
      </c>
      <c r="I18" s="109">
        <v>-0.32097260499846886</v>
      </c>
    </row>
    <row r="19" spans="1:9" x14ac:dyDescent="0.2">
      <c r="A19" s="2" t="s">
        <v>414</v>
      </c>
      <c r="B19" s="91" t="s">
        <v>505</v>
      </c>
      <c r="C19" s="36">
        <v>3.9222766122766122</v>
      </c>
      <c r="D19" s="91">
        <v>0.21000344730326859</v>
      </c>
      <c r="E19" s="94">
        <v>0.59622677011593583</v>
      </c>
      <c r="F19" s="94">
        <v>0.30790686013350466</v>
      </c>
      <c r="G19" s="94">
        <v>0.48735466482810497</v>
      </c>
      <c r="H19" s="94">
        <v>-0.38988999968660876</v>
      </c>
      <c r="I19" s="109">
        <v>-0.65422214829671888</v>
      </c>
    </row>
    <row r="20" spans="1:9" x14ac:dyDescent="0.2">
      <c r="A20" s="1" t="s">
        <v>188</v>
      </c>
      <c r="B20" s="36" t="s">
        <v>505</v>
      </c>
      <c r="C20" s="36">
        <v>10.068368363264293</v>
      </c>
      <c r="D20" s="44">
        <v>0.56704682863946054</v>
      </c>
      <c r="E20" s="94">
        <v>0.86369568575644429</v>
      </c>
      <c r="F20" s="94">
        <v>0.30721739547321375</v>
      </c>
      <c r="G20" s="94">
        <v>0.61951131163870943</v>
      </c>
      <c r="H20" s="94">
        <v>-0.19213006120590004</v>
      </c>
      <c r="I20" s="109">
        <v>-0.21851944579096239</v>
      </c>
    </row>
    <row r="21" spans="1:9" x14ac:dyDescent="0.2">
      <c r="A21" s="1" t="s">
        <v>166</v>
      </c>
      <c r="B21" s="36" t="s">
        <v>505</v>
      </c>
      <c r="C21" s="36">
        <v>3.7473726905173033</v>
      </c>
      <c r="D21" s="44">
        <v>7.4866249518044548E-2</v>
      </c>
      <c r="E21" s="94">
        <v>0.65626694351170867</v>
      </c>
      <c r="F21" s="94">
        <v>0.30652737632332966</v>
      </c>
      <c r="G21" s="94">
        <v>0.46864329256768161</v>
      </c>
      <c r="H21" s="94">
        <v>-0.1616257708135406</v>
      </c>
      <c r="I21" s="109">
        <v>-0.32442046693600513</v>
      </c>
    </row>
    <row r="22" spans="1:9" x14ac:dyDescent="0.2">
      <c r="A22" s="1" t="s">
        <v>304</v>
      </c>
      <c r="B22" s="36" t="s">
        <v>495</v>
      </c>
      <c r="C22" s="36">
        <v>5.8731444420696759</v>
      </c>
      <c r="D22" s="44">
        <v>0.12118158993992911</v>
      </c>
      <c r="E22" s="94">
        <v>0.59635545611995044</v>
      </c>
      <c r="F22" s="94">
        <v>0.30509702260683919</v>
      </c>
      <c r="G22" s="94">
        <v>0.37096782977611004</v>
      </c>
      <c r="H22" s="94">
        <v>-0.24097986569870977</v>
      </c>
      <c r="I22" s="109">
        <v>-0.3447641020578105</v>
      </c>
    </row>
    <row r="23" spans="1:9" x14ac:dyDescent="0.2">
      <c r="A23" s="1" t="s">
        <v>280</v>
      </c>
      <c r="B23" s="36" t="s">
        <v>495</v>
      </c>
      <c r="C23" s="36">
        <v>5.3155876836511409</v>
      </c>
      <c r="D23" s="44">
        <v>0.13434688178715493</v>
      </c>
      <c r="E23" s="94">
        <v>0.71389566349394595</v>
      </c>
      <c r="F23" s="94">
        <v>0.30216745711626253</v>
      </c>
      <c r="G23" s="94">
        <v>0.37303754266211603</v>
      </c>
      <c r="H23" s="94">
        <v>-0.21606597921023002</v>
      </c>
      <c r="I23" s="109">
        <v>-0.23881920127653916</v>
      </c>
    </row>
    <row r="24" spans="1:9" x14ac:dyDescent="0.2">
      <c r="A24" s="1" t="s">
        <v>64</v>
      </c>
      <c r="B24" s="36" t="s">
        <v>495</v>
      </c>
      <c r="C24" s="36">
        <v>4.0920802692105829</v>
      </c>
      <c r="D24" s="44">
        <v>7.1619985310756862E-2</v>
      </c>
      <c r="E24" s="94">
        <v>0.76438323562474364</v>
      </c>
      <c r="F24" s="94">
        <v>0.30067987375191063</v>
      </c>
      <c r="G24" s="94">
        <v>0.18171255400943553</v>
      </c>
      <c r="H24" s="94">
        <v>0.21514513898538351</v>
      </c>
      <c r="I24" s="109">
        <v>0.12152605918890333</v>
      </c>
    </row>
    <row r="25" spans="1:9" x14ac:dyDescent="0.2">
      <c r="A25" s="2" t="s">
        <v>400</v>
      </c>
      <c r="B25" s="91" t="s">
        <v>495</v>
      </c>
      <c r="C25" s="36">
        <v>2.0835744808456407</v>
      </c>
      <c r="D25" s="91">
        <v>0.20755124106546718</v>
      </c>
      <c r="E25" s="94">
        <v>0.8503453377377399</v>
      </c>
      <c r="F25" s="94">
        <v>0.30038213606097808</v>
      </c>
      <c r="G25" s="94">
        <v>0.28332800411495862</v>
      </c>
      <c r="H25" s="94">
        <v>-0.13064671777998982</v>
      </c>
      <c r="I25" s="109">
        <v>-0.27934203627576876</v>
      </c>
    </row>
    <row r="26" spans="1:9" x14ac:dyDescent="0.2">
      <c r="A26" s="2" t="s">
        <v>352</v>
      </c>
      <c r="B26" s="91" t="s">
        <v>505</v>
      </c>
      <c r="C26" s="36">
        <v>1.2459494213459066</v>
      </c>
      <c r="D26" s="91">
        <v>8.4287875513293642E-3</v>
      </c>
      <c r="E26" s="94">
        <v>0.77716878910365639</v>
      </c>
      <c r="F26" s="94">
        <v>0.27227577263885894</v>
      </c>
      <c r="G26" s="94">
        <v>0.43812405446293501</v>
      </c>
      <c r="H26" s="94">
        <v>-4.0006784613153233E-2</v>
      </c>
      <c r="I26" s="109">
        <v>-8.4296520423600627E-2</v>
      </c>
    </row>
    <row r="27" spans="1:9" x14ac:dyDescent="0.2">
      <c r="A27" s="1" t="s">
        <v>108</v>
      </c>
      <c r="B27" s="36" t="s">
        <v>495</v>
      </c>
      <c r="C27" s="36">
        <v>4.5647688752546358</v>
      </c>
      <c r="D27" s="44">
        <v>0.18236074557512727</v>
      </c>
      <c r="E27" s="94">
        <v>0.66590708286343891</v>
      </c>
      <c r="F27" s="94">
        <v>0.27156094947713327</v>
      </c>
      <c r="G27" s="94">
        <v>0.56225112661050991</v>
      </c>
      <c r="H27" s="94">
        <v>-0.19213684348227064</v>
      </c>
      <c r="I27" s="109">
        <v>-0.25167377453250095</v>
      </c>
    </row>
    <row r="28" spans="1:9" x14ac:dyDescent="0.2">
      <c r="A28" s="1" t="s">
        <v>306</v>
      </c>
      <c r="B28" s="36" t="s">
        <v>495</v>
      </c>
      <c r="C28" s="36">
        <v>4.3721659914652227</v>
      </c>
      <c r="D28" s="44">
        <v>0.25131331930295331</v>
      </c>
      <c r="E28" s="94">
        <v>0.70595174026734853</v>
      </c>
      <c r="F28" s="94">
        <v>0.26127344633379679</v>
      </c>
      <c r="G28" s="94">
        <v>0.45291797637918807</v>
      </c>
      <c r="H28" s="94">
        <v>-0.21769450921622832</v>
      </c>
      <c r="I28" s="109">
        <v>-0.2655258416875409</v>
      </c>
    </row>
    <row r="29" spans="1:9" x14ac:dyDescent="0.2">
      <c r="A29" s="1" t="s">
        <v>102</v>
      </c>
      <c r="B29" s="36" t="s">
        <v>495</v>
      </c>
      <c r="C29" s="36">
        <v>8.5238847539015605</v>
      </c>
      <c r="D29" s="44">
        <v>0.13407566857822273</v>
      </c>
      <c r="E29" s="94">
        <v>0.55116954899297743</v>
      </c>
      <c r="F29" s="94">
        <v>0.25966656934924898</v>
      </c>
      <c r="G29" s="94">
        <v>0.18775252735350578</v>
      </c>
      <c r="H29" s="94">
        <v>4.2780837645805925E-2</v>
      </c>
      <c r="I29" s="109">
        <v>5.3461994018760582E-2</v>
      </c>
    </row>
    <row r="30" spans="1:9" x14ac:dyDescent="0.2">
      <c r="A30" s="1" t="s">
        <v>198</v>
      </c>
      <c r="B30" s="36" t="s">
        <v>495</v>
      </c>
      <c r="C30" s="36">
        <v>5.8082102070701689</v>
      </c>
      <c r="D30" s="44">
        <v>0.11455611954642619</v>
      </c>
      <c r="E30" s="94">
        <v>0.69230493276187233</v>
      </c>
      <c r="F30" s="94">
        <v>0.25747993659245183</v>
      </c>
      <c r="G30" s="94">
        <v>0.22081623409978404</v>
      </c>
      <c r="H30" s="94">
        <v>-9.5939818062313938E-3</v>
      </c>
      <c r="I30" s="109">
        <v>-0.23347012720172772</v>
      </c>
    </row>
    <row r="31" spans="1:9" x14ac:dyDescent="0.2">
      <c r="A31" s="2" t="s">
        <v>330</v>
      </c>
      <c r="B31" s="91" t="s">
        <v>495</v>
      </c>
      <c r="C31" s="36">
        <v>7.2610403592663362</v>
      </c>
      <c r="D31" s="91">
        <v>1.4443445708518534</v>
      </c>
      <c r="E31" s="94">
        <v>0.25056812394409728</v>
      </c>
      <c r="F31" s="94">
        <v>0.25166397971261883</v>
      </c>
      <c r="G31" s="94">
        <v>0.20959295280444246</v>
      </c>
      <c r="H31" s="94">
        <v>-0.29354885163447586</v>
      </c>
      <c r="I31" s="109">
        <v>-0.31713433716531614</v>
      </c>
    </row>
    <row r="32" spans="1:9" x14ac:dyDescent="0.2">
      <c r="A32" s="1" t="s">
        <v>186</v>
      </c>
      <c r="B32" s="36" t="s">
        <v>495</v>
      </c>
      <c r="C32" s="36">
        <v>3.8654935148642928</v>
      </c>
      <c r="D32" s="44">
        <v>0.20546846268667451</v>
      </c>
      <c r="E32" s="94">
        <v>0.72702756269789404</v>
      </c>
      <c r="F32" s="94">
        <v>0.24660001297980194</v>
      </c>
      <c r="G32" s="94">
        <v>0.54680841091168686</v>
      </c>
      <c r="H32" s="94">
        <v>-0.18767712021459937</v>
      </c>
      <c r="I32" s="109">
        <v>-0.27097319670889908</v>
      </c>
    </row>
    <row r="33" spans="1:9" x14ac:dyDescent="0.2">
      <c r="A33" s="2" t="s">
        <v>392</v>
      </c>
      <c r="B33" s="91" t="s">
        <v>505</v>
      </c>
      <c r="C33" s="36">
        <v>1.1807002329403935</v>
      </c>
      <c r="D33" s="91">
        <v>0.11687126928708191</v>
      </c>
      <c r="E33" s="94">
        <v>0.68128167371624215</v>
      </c>
      <c r="F33" s="94">
        <v>0.24610879603558961</v>
      </c>
      <c r="G33" s="94">
        <v>0.43153508277959235</v>
      </c>
      <c r="H33" s="94">
        <v>-9.7116792431580154E-2</v>
      </c>
      <c r="I33" s="109">
        <v>-0.13914855276495103</v>
      </c>
    </row>
    <row r="34" spans="1:9" x14ac:dyDescent="0.2">
      <c r="A34" s="2" t="s">
        <v>396</v>
      </c>
      <c r="B34" s="91" t="s">
        <v>495</v>
      </c>
      <c r="C34" s="36">
        <v>2.9983473325766177</v>
      </c>
      <c r="D34" s="91">
        <v>7.7772521897988778E-2</v>
      </c>
      <c r="E34" s="94">
        <v>0.63566967234935934</v>
      </c>
      <c r="F34" s="94">
        <v>0.23995628557913448</v>
      </c>
      <c r="G34" s="94">
        <v>0.28840099825468546</v>
      </c>
      <c r="H34" s="94">
        <v>2.6946351966333371E-2</v>
      </c>
      <c r="I34" s="109">
        <v>-3.2454695222405273E-2</v>
      </c>
    </row>
    <row r="35" spans="1:9" x14ac:dyDescent="0.2">
      <c r="A35" s="1" t="s">
        <v>260</v>
      </c>
      <c r="B35" s="36" t="s">
        <v>495</v>
      </c>
      <c r="C35" s="36">
        <v>8.6234948708425652</v>
      </c>
      <c r="D35" s="44">
        <v>0.21729844335835513</v>
      </c>
      <c r="E35" s="94">
        <v>0.74233956395664935</v>
      </c>
      <c r="F35" s="94">
        <v>0.23106423777564716</v>
      </c>
      <c r="G35" s="94">
        <v>0.21969927273577627</v>
      </c>
      <c r="H35" s="94">
        <v>3.5092642393346273E-2</v>
      </c>
      <c r="I35" s="109">
        <v>-3.6651622508554908E-2</v>
      </c>
    </row>
    <row r="36" spans="1:9" x14ac:dyDescent="0.2">
      <c r="A36" s="1" t="s">
        <v>264</v>
      </c>
      <c r="B36" s="36" t="s">
        <v>505</v>
      </c>
      <c r="C36" s="36">
        <v>5.5386857868663117</v>
      </c>
      <c r="D36" s="44">
        <v>0.17806318035514068</v>
      </c>
      <c r="E36" s="94">
        <v>0.70365447448971064</v>
      </c>
      <c r="F36" s="94">
        <v>0.2302719612310585</v>
      </c>
      <c r="G36" s="94">
        <v>0.50447090521138471</v>
      </c>
      <c r="H36" s="94">
        <v>-0.21380507217218181</v>
      </c>
      <c r="I36" s="109">
        <v>-0.24352193410726553</v>
      </c>
    </row>
    <row r="37" spans="1:9" x14ac:dyDescent="0.2">
      <c r="A37" s="1" t="s">
        <v>228</v>
      </c>
      <c r="B37" s="36" t="s">
        <v>505</v>
      </c>
      <c r="C37" s="36">
        <v>8.6079148104728418</v>
      </c>
      <c r="D37" s="44">
        <v>0.52388552100329933</v>
      </c>
      <c r="E37" s="94">
        <v>0.52415945118683227</v>
      </c>
      <c r="F37" s="94">
        <v>0.23009539916391744</v>
      </c>
      <c r="G37" s="94">
        <v>0.43523337660636235</v>
      </c>
      <c r="H37" s="94">
        <v>-0.23658039850886703</v>
      </c>
      <c r="I37" s="109">
        <v>-0.28080821314150284</v>
      </c>
    </row>
    <row r="38" spans="1:9" x14ac:dyDescent="0.2">
      <c r="A38" s="1" t="s">
        <v>114</v>
      </c>
      <c r="B38" s="36" t="s">
        <v>495</v>
      </c>
      <c r="C38" s="36">
        <v>8.4077397304365906</v>
      </c>
      <c r="D38" s="44">
        <v>0.31519733798005456</v>
      </c>
      <c r="E38" s="94">
        <v>0.70098153174246813</v>
      </c>
      <c r="F38" s="94">
        <v>0.2270021756893785</v>
      </c>
      <c r="G38" s="94">
        <v>0.43462988668694685</v>
      </c>
      <c r="H38" s="94">
        <v>-0.16941854797937722</v>
      </c>
      <c r="I38" s="109">
        <v>-0.22722663595105191</v>
      </c>
    </row>
    <row r="39" spans="1:9" x14ac:dyDescent="0.2">
      <c r="A39" s="2" t="s">
        <v>362</v>
      </c>
      <c r="B39" s="91" t="s">
        <v>495</v>
      </c>
      <c r="C39" s="36">
        <v>2.265671270718232</v>
      </c>
      <c r="D39" s="91">
        <v>0.13566846010258682</v>
      </c>
      <c r="E39" s="94">
        <v>0.51478408726353231</v>
      </c>
      <c r="F39" s="94">
        <v>0.21910244545183605</v>
      </c>
      <c r="G39" s="94">
        <v>0.14176248215714263</v>
      </c>
      <c r="H39" s="94">
        <v>5.2352119966745631E-2</v>
      </c>
      <c r="I39" s="109">
        <v>-4.2261141001709773E-2</v>
      </c>
    </row>
    <row r="40" spans="1:9" x14ac:dyDescent="0.2">
      <c r="A40" s="2" t="s">
        <v>386</v>
      </c>
      <c r="B40" s="91" t="s">
        <v>505</v>
      </c>
      <c r="C40" s="36">
        <v>2.1019087009803923</v>
      </c>
      <c r="D40" s="91">
        <v>4.5909889906875501E-2</v>
      </c>
      <c r="E40" s="94">
        <v>0.85231386595492098</v>
      </c>
      <c r="F40" s="94">
        <v>0.21421277037176539</v>
      </c>
      <c r="G40" s="94">
        <v>0.43699714186323541</v>
      </c>
      <c r="H40" s="94">
        <v>0.19263254750238168</v>
      </c>
      <c r="I40" s="109">
        <v>5.4889192725901793E-2</v>
      </c>
    </row>
    <row r="41" spans="1:9" x14ac:dyDescent="0.2">
      <c r="A41" s="1" t="s">
        <v>128</v>
      </c>
      <c r="B41" s="36" t="s">
        <v>505</v>
      </c>
      <c r="C41" s="36">
        <v>6.5353081442171996</v>
      </c>
      <c r="D41" s="44">
        <v>0.29012158698208257</v>
      </c>
      <c r="E41" s="94">
        <v>0.71608316536046746</v>
      </c>
      <c r="F41" s="94">
        <v>0.21138970044589492</v>
      </c>
      <c r="G41" s="94">
        <v>0.42152705171925225</v>
      </c>
      <c r="H41" s="94">
        <v>-3.7534647241411888E-2</v>
      </c>
      <c r="I41" s="109">
        <v>-0.12790277669230971</v>
      </c>
    </row>
    <row r="42" spans="1:9" x14ac:dyDescent="0.2">
      <c r="A42" s="1" t="s">
        <v>58</v>
      </c>
      <c r="B42" s="36" t="s">
        <v>495</v>
      </c>
      <c r="C42" s="36">
        <v>6.8447533077898379</v>
      </c>
      <c r="D42" s="44">
        <v>0.28899937720859659</v>
      </c>
      <c r="E42" s="94">
        <v>0.79280240098719257</v>
      </c>
      <c r="F42" s="94">
        <v>0.20790599854451852</v>
      </c>
      <c r="G42" s="94">
        <v>0.55817645019947282</v>
      </c>
      <c r="H42" s="94">
        <v>-0.17765987856258086</v>
      </c>
      <c r="I42" s="109">
        <v>-0.22092738611271831</v>
      </c>
    </row>
    <row r="43" spans="1:9" x14ac:dyDescent="0.2">
      <c r="A43" s="1" t="s">
        <v>18</v>
      </c>
      <c r="B43" s="36" t="s">
        <v>505</v>
      </c>
      <c r="C43" s="36">
        <v>5.4254390698714063</v>
      </c>
      <c r="D43" s="44">
        <v>7.2605999763788898E-2</v>
      </c>
      <c r="E43" s="94">
        <v>0.8603991968820125</v>
      </c>
      <c r="F43" s="94">
        <v>0.20727530412188497</v>
      </c>
      <c r="G43" s="94">
        <v>0.30624778552025511</v>
      </c>
      <c r="H43" s="94">
        <v>0.29703554978150465</v>
      </c>
      <c r="I43" s="109">
        <v>0.40103169059199528</v>
      </c>
    </row>
    <row r="44" spans="1:9" x14ac:dyDescent="0.2">
      <c r="A44" s="1" t="s">
        <v>156</v>
      </c>
      <c r="B44" s="36" t="s">
        <v>495</v>
      </c>
      <c r="C44" s="36">
        <v>12.250370401026363</v>
      </c>
      <c r="D44" s="44">
        <v>0.21314041853990284</v>
      </c>
      <c r="E44" s="94">
        <v>0.68860084305431146</v>
      </c>
      <c r="F44" s="94">
        <v>0.20327255300212238</v>
      </c>
      <c r="G44" s="94">
        <v>0.40494762545927565</v>
      </c>
      <c r="H44" s="94">
        <v>-0.15957917798215387</v>
      </c>
      <c r="I44" s="109">
        <v>-0.22516716492845568</v>
      </c>
    </row>
    <row r="45" spans="1:9" x14ac:dyDescent="0.2">
      <c r="A45" s="2" t="s">
        <v>340</v>
      </c>
      <c r="B45" s="91" t="s">
        <v>495</v>
      </c>
      <c r="C45" s="36">
        <v>3.1340332336324357</v>
      </c>
      <c r="D45" s="91">
        <v>-3.2419882822799839E-2</v>
      </c>
      <c r="E45" s="94">
        <v>0.58941031848887282</v>
      </c>
      <c r="F45" s="94">
        <v>0.19978005157854797</v>
      </c>
      <c r="G45" s="94">
        <v>0.2658610466200616</v>
      </c>
      <c r="H45" s="94">
        <v>-8.3200956968570536E-2</v>
      </c>
      <c r="I45" s="109">
        <v>-0.19867034104867806</v>
      </c>
    </row>
    <row r="46" spans="1:9" x14ac:dyDescent="0.2">
      <c r="A46" s="1" t="s">
        <v>20</v>
      </c>
      <c r="B46" s="36" t="s">
        <v>495</v>
      </c>
      <c r="C46" s="36">
        <v>7.9097525042591084</v>
      </c>
      <c r="D46" s="44">
        <v>0.10840677397719656</v>
      </c>
      <c r="E46" s="94">
        <v>0.83702213279678073</v>
      </c>
      <c r="F46" s="94">
        <v>0.19885982562038901</v>
      </c>
      <c r="G46" s="94">
        <v>0.27397719651240776</v>
      </c>
      <c r="H46" s="94">
        <v>0.3056673373574782</v>
      </c>
      <c r="I46" s="109">
        <v>0.21276932914404878</v>
      </c>
    </row>
    <row r="47" spans="1:9" x14ac:dyDescent="0.2">
      <c r="A47" s="1" t="s">
        <v>74</v>
      </c>
      <c r="B47" s="36" t="s">
        <v>505</v>
      </c>
      <c r="C47" s="36">
        <v>3.066665611468923</v>
      </c>
      <c r="D47" s="44">
        <v>-1.180070437124503E-2</v>
      </c>
      <c r="E47" s="94">
        <v>0.78785995442303713</v>
      </c>
      <c r="F47" s="94">
        <v>0.19825978868862648</v>
      </c>
      <c r="G47" s="94">
        <v>0.33001864512119328</v>
      </c>
      <c r="H47" s="94">
        <v>0.26434638491816864</v>
      </c>
      <c r="I47" s="109">
        <v>8.5428483887666037E-2</v>
      </c>
    </row>
    <row r="48" spans="1:9" x14ac:dyDescent="0.2">
      <c r="A48" s="1" t="s">
        <v>308</v>
      </c>
      <c r="B48" s="36" t="s">
        <v>495</v>
      </c>
      <c r="C48" s="36">
        <v>4.0996019037452189</v>
      </c>
      <c r="D48" s="44">
        <v>6.989213197969546E-2</v>
      </c>
      <c r="E48" s="94">
        <v>0.50090814362927738</v>
      </c>
      <c r="F48" s="94">
        <v>0.19649825507614213</v>
      </c>
      <c r="G48" s="94">
        <v>0.27474619289340102</v>
      </c>
      <c r="H48" s="94">
        <v>-4.4693393384950028E-2</v>
      </c>
      <c r="I48" s="109">
        <v>-0.15946938451776649</v>
      </c>
    </row>
    <row r="49" spans="1:9" x14ac:dyDescent="0.2">
      <c r="A49" s="1" t="s">
        <v>242</v>
      </c>
      <c r="B49" s="36" t="s">
        <v>505</v>
      </c>
      <c r="C49" s="36">
        <v>5.7389390736787496</v>
      </c>
      <c r="D49" s="44">
        <v>0.1762724303997889</v>
      </c>
      <c r="E49" s="94">
        <v>0.90019708259201003</v>
      </c>
      <c r="F49" s="94">
        <v>0.19531353080881383</v>
      </c>
      <c r="G49" s="94">
        <v>0.56033117825570655</v>
      </c>
      <c r="H49" s="94">
        <v>-8.4031534503232599E-2</v>
      </c>
      <c r="I49" s="109">
        <v>-0.10523436469191186</v>
      </c>
    </row>
    <row r="50" spans="1:9" x14ac:dyDescent="0.2">
      <c r="A50" s="1" t="s">
        <v>138</v>
      </c>
      <c r="B50" s="36" t="s">
        <v>495</v>
      </c>
      <c r="C50" s="36">
        <v>9.0551950609724976</v>
      </c>
      <c r="D50" s="44">
        <v>0.27870379794405276</v>
      </c>
      <c r="E50" s="94">
        <v>0.83089453283393444</v>
      </c>
      <c r="F50" s="94">
        <v>0.1939866538267816</v>
      </c>
      <c r="G50" s="94">
        <v>0.54026948100245054</v>
      </c>
      <c r="H50" s="94">
        <v>-5.8953862534937762E-3</v>
      </c>
      <c r="I50" s="109">
        <v>-8.7178644035064382E-2</v>
      </c>
    </row>
    <row r="51" spans="1:9" x14ac:dyDescent="0.2">
      <c r="A51" s="1" t="s">
        <v>212</v>
      </c>
      <c r="B51" s="36" t="s">
        <v>495</v>
      </c>
      <c r="C51" s="36">
        <v>8.9364435486722531</v>
      </c>
      <c r="D51" s="44">
        <v>0.32675608348697449</v>
      </c>
      <c r="E51" s="94">
        <v>0.72801054611815585</v>
      </c>
      <c r="F51" s="94">
        <v>0.19358319376615576</v>
      </c>
      <c r="G51" s="94">
        <v>0.62767230095843951</v>
      </c>
      <c r="H51" s="94">
        <v>-0.20314882317894153</v>
      </c>
      <c r="I51" s="109">
        <v>-0.25911901444461649</v>
      </c>
    </row>
    <row r="52" spans="1:9" x14ac:dyDescent="0.2">
      <c r="A52" s="1" t="s">
        <v>214</v>
      </c>
      <c r="B52" s="36" t="s">
        <v>495</v>
      </c>
      <c r="C52" s="36">
        <v>5.0794251385061777</v>
      </c>
      <c r="D52" s="44">
        <v>9.2588012202160064E-2</v>
      </c>
      <c r="E52" s="94">
        <v>0.66866135379671465</v>
      </c>
      <c r="F52" s="94">
        <v>0.19349785504748682</v>
      </c>
      <c r="G52" s="94">
        <v>0.11566520123723734</v>
      </c>
      <c r="H52" s="94">
        <v>0.2095776850470347</v>
      </c>
      <c r="I52" s="109">
        <v>0.14413653216825575</v>
      </c>
    </row>
    <row r="53" spans="1:9" x14ac:dyDescent="0.2">
      <c r="A53" s="2" t="s">
        <v>366</v>
      </c>
      <c r="B53" s="91" t="s">
        <v>505</v>
      </c>
      <c r="C53" s="36">
        <v>3.5067365269461073</v>
      </c>
      <c r="D53" s="91">
        <v>0.19284075768190023</v>
      </c>
      <c r="E53" s="94">
        <v>0.85252949591562377</v>
      </c>
      <c r="F53" s="94">
        <v>0.1924424115053365</v>
      </c>
      <c r="G53" s="94">
        <v>0.49302894191013868</v>
      </c>
      <c r="H53" s="94">
        <v>4.9642175244845543E-2</v>
      </c>
      <c r="I53" s="109">
        <v>-2.1799151110561674E-2</v>
      </c>
    </row>
    <row r="54" spans="1:9" x14ac:dyDescent="0.2">
      <c r="A54" s="1" t="s">
        <v>278</v>
      </c>
      <c r="B54" s="36" t="s">
        <v>505</v>
      </c>
      <c r="C54" s="36">
        <v>3.5420179179810725</v>
      </c>
      <c r="D54" s="44">
        <v>-1.4085207919166232E-2</v>
      </c>
      <c r="E54" s="94">
        <v>0.83030820149922224</v>
      </c>
      <c r="F54" s="94">
        <v>0.19155484671979617</v>
      </c>
      <c r="G54" s="94">
        <v>0.23971725083413989</v>
      </c>
      <c r="H54" s="94">
        <v>0.35425007028919331</v>
      </c>
      <c r="I54" s="109">
        <v>0.16390927344611117</v>
      </c>
    </row>
    <row r="55" spans="1:9" x14ac:dyDescent="0.2">
      <c r="A55" s="1" t="s">
        <v>148</v>
      </c>
      <c r="B55" s="36" t="s">
        <v>495</v>
      </c>
      <c r="C55" s="36">
        <v>4.1901921750377236</v>
      </c>
      <c r="D55" s="44">
        <v>8.9842079791757845E-2</v>
      </c>
      <c r="E55" s="94">
        <v>0.65566369754343934</v>
      </c>
      <c r="F55" s="94">
        <v>0.19133435762983428</v>
      </c>
      <c r="G55" s="94">
        <v>0.36086482575212958</v>
      </c>
      <c r="H55" s="94">
        <v>1.9566177541594419E-2</v>
      </c>
      <c r="I55" s="109">
        <v>1.9614338271570129E-2</v>
      </c>
    </row>
    <row r="56" spans="1:9" x14ac:dyDescent="0.2">
      <c r="A56" s="1" t="s">
        <v>80</v>
      </c>
      <c r="B56" s="36" t="s">
        <v>495</v>
      </c>
      <c r="C56" s="36">
        <v>8.0015335934837513</v>
      </c>
      <c r="D56" s="44">
        <v>7.5705500520764524E-2</v>
      </c>
      <c r="E56" s="94">
        <v>0.73217241692812174</v>
      </c>
      <c r="F56" s="94">
        <v>0.19103524123905566</v>
      </c>
      <c r="G56" s="94">
        <v>0.30181365285433243</v>
      </c>
      <c r="H56" s="94">
        <v>0.1382021117066432</v>
      </c>
      <c r="I56" s="109">
        <v>3.955165157037363E-2</v>
      </c>
    </row>
    <row r="57" spans="1:9" x14ac:dyDescent="0.2">
      <c r="A57" s="1" t="s">
        <v>292</v>
      </c>
      <c r="B57" s="36" t="s">
        <v>495</v>
      </c>
      <c r="C57" s="36">
        <v>4.0798187607151597</v>
      </c>
      <c r="D57" s="44">
        <v>0.17218253183859034</v>
      </c>
      <c r="E57" s="94">
        <v>0.69293761861751924</v>
      </c>
      <c r="F57" s="94">
        <v>0.19084328730503861</v>
      </c>
      <c r="G57" s="94">
        <v>0.41392050000470637</v>
      </c>
      <c r="H57" s="94">
        <v>-6.748499114904602E-2</v>
      </c>
      <c r="I57" s="109">
        <v>-0.10987946987452818</v>
      </c>
    </row>
    <row r="58" spans="1:9" x14ac:dyDescent="0.2">
      <c r="A58" s="2" t="s">
        <v>370</v>
      </c>
      <c r="B58" s="91" t="s">
        <v>495</v>
      </c>
      <c r="C58" s="36">
        <v>3.9416613922006789</v>
      </c>
      <c r="D58" s="91">
        <v>0.39676325190343875</v>
      </c>
      <c r="E58" s="94">
        <v>0.87099917488234413</v>
      </c>
      <c r="F58" s="94">
        <v>0.1881788330386461</v>
      </c>
      <c r="G58" s="94">
        <v>0.2613214015083174</v>
      </c>
      <c r="H58" s="94">
        <v>0.11639635938702053</v>
      </c>
      <c r="I58" s="109">
        <v>5.3675170497600407E-2</v>
      </c>
    </row>
    <row r="59" spans="1:9" x14ac:dyDescent="0.2">
      <c r="A59" s="1" t="s">
        <v>220</v>
      </c>
      <c r="B59" s="36" t="s">
        <v>495</v>
      </c>
      <c r="C59" s="36">
        <v>7.7488244679249831</v>
      </c>
      <c r="D59" s="44">
        <v>0.2349013248079701</v>
      </c>
      <c r="E59" s="94">
        <v>0.49505345881129004</v>
      </c>
      <c r="F59" s="94">
        <v>0.18744336689885269</v>
      </c>
      <c r="G59" s="94">
        <v>0.19130951993717502</v>
      </c>
      <c r="H59" s="94">
        <v>-3.5297233748913803E-2</v>
      </c>
      <c r="I59" s="109">
        <v>-0.11313237392019553</v>
      </c>
    </row>
    <row r="60" spans="1:9" x14ac:dyDescent="0.2">
      <c r="A60" s="1" t="s">
        <v>230</v>
      </c>
      <c r="B60" s="36" t="s">
        <v>505</v>
      </c>
      <c r="C60" s="36">
        <v>4.1780519729885413</v>
      </c>
      <c r="D60" s="44">
        <v>7.4856765799364622E-2</v>
      </c>
      <c r="E60" s="94">
        <v>0.79773963771628198</v>
      </c>
      <c r="F60" s="94">
        <v>0.1844443733885244</v>
      </c>
      <c r="G60" s="94">
        <v>0.44235604635817416</v>
      </c>
      <c r="H60" s="94">
        <v>2.0510319938192006E-2</v>
      </c>
      <c r="I60" s="109">
        <v>-6.636852248580738E-2</v>
      </c>
    </row>
    <row r="61" spans="1:9" x14ac:dyDescent="0.2">
      <c r="A61" s="1" t="s">
        <v>300</v>
      </c>
      <c r="B61" s="36" t="s">
        <v>505</v>
      </c>
      <c r="C61" s="36">
        <v>3.1361184086605665</v>
      </c>
      <c r="D61" s="44">
        <v>0.17472622601444865</v>
      </c>
      <c r="E61" s="94">
        <v>0.75474664005567371</v>
      </c>
      <c r="F61" s="94">
        <v>0.18413993625850628</v>
      </c>
      <c r="G61" s="94">
        <v>0.58653431831151026</v>
      </c>
      <c r="H61" s="94">
        <v>-0.32206534861783442</v>
      </c>
      <c r="I61" s="109">
        <v>-0.35757347546418328</v>
      </c>
    </row>
    <row r="62" spans="1:9" x14ac:dyDescent="0.2">
      <c r="A62" s="1" t="s">
        <v>38</v>
      </c>
      <c r="B62" s="36" t="s">
        <v>505</v>
      </c>
      <c r="C62" s="36">
        <v>5.3269977455988604</v>
      </c>
      <c r="D62" s="44">
        <v>0.14021314793477901</v>
      </c>
      <c r="E62" s="94">
        <v>0.85236806652495634</v>
      </c>
      <c r="F62" s="94">
        <v>0.18321370518221103</v>
      </c>
      <c r="G62" s="94">
        <v>0.37970630937781852</v>
      </c>
      <c r="H62" s="94">
        <v>0.19092963381018804</v>
      </c>
      <c r="I62" s="109">
        <v>0.13211163371598883</v>
      </c>
    </row>
    <row r="63" spans="1:9" x14ac:dyDescent="0.2">
      <c r="A63" s="2" t="s">
        <v>384</v>
      </c>
      <c r="B63" s="91" t="s">
        <v>495</v>
      </c>
      <c r="C63" s="36">
        <v>2.9120112013441615</v>
      </c>
      <c r="D63" s="91">
        <v>8.9157738796050046E-2</v>
      </c>
      <c r="E63" s="94">
        <v>0.54081939028252479</v>
      </c>
      <c r="F63" s="94">
        <v>0.18228546517503072</v>
      </c>
      <c r="G63" s="94">
        <v>0.27482441807348168</v>
      </c>
      <c r="H63" s="94">
        <v>-5.2773514104278572E-2</v>
      </c>
      <c r="I63" s="109">
        <v>-0.12710149340941534</v>
      </c>
    </row>
    <row r="64" spans="1:9" x14ac:dyDescent="0.2">
      <c r="A64" s="1" t="s">
        <v>270</v>
      </c>
      <c r="B64" s="36" t="s">
        <v>495</v>
      </c>
      <c r="C64" s="36">
        <v>8.9237196782026444</v>
      </c>
      <c r="D64" s="44">
        <v>0.32774285993421692</v>
      </c>
      <c r="E64" s="94">
        <v>0.69223629840944378</v>
      </c>
      <c r="F64" s="94">
        <v>0.18107434786856416</v>
      </c>
      <c r="G64" s="94">
        <v>0.38263262448301688</v>
      </c>
      <c r="H64" s="94">
        <v>-0.20080926173185265</v>
      </c>
      <c r="I64" s="109">
        <v>-0.3190529846614778</v>
      </c>
    </row>
    <row r="65" spans="1:9" x14ac:dyDescent="0.2">
      <c r="A65" s="1" t="s">
        <v>190</v>
      </c>
      <c r="B65" s="36" t="s">
        <v>495</v>
      </c>
      <c r="C65" s="36">
        <v>10.536085746896847</v>
      </c>
      <c r="D65" s="44">
        <v>0.3814239960581427</v>
      </c>
      <c r="E65" s="94">
        <v>0.86476966442513215</v>
      </c>
      <c r="F65" s="94">
        <v>0.1807218526730722</v>
      </c>
      <c r="G65" s="94">
        <v>0.40909090909090912</v>
      </c>
      <c r="H65" s="94">
        <v>-8.3431879773343209E-2</v>
      </c>
      <c r="I65" s="109">
        <v>-0.12112952697708795</v>
      </c>
    </row>
    <row r="66" spans="1:9" x14ac:dyDescent="0.2">
      <c r="A66" s="1" t="s">
        <v>288</v>
      </c>
      <c r="B66" s="36" t="s">
        <v>495</v>
      </c>
      <c r="C66" s="36">
        <v>4.6914530971126585</v>
      </c>
      <c r="D66" s="44">
        <v>0.10723573897272698</v>
      </c>
      <c r="E66" s="94">
        <v>0.74643259270702</v>
      </c>
      <c r="F66" s="94">
        <v>0.17124354104643602</v>
      </c>
      <c r="G66" s="94">
        <v>0.38884183690928381</v>
      </c>
      <c r="H66" s="94">
        <v>4.1850597132395723E-2</v>
      </c>
      <c r="I66" s="109">
        <v>-3.8488770243618048E-2</v>
      </c>
    </row>
    <row r="67" spans="1:9" x14ac:dyDescent="0.2">
      <c r="A67" s="2" t="s">
        <v>368</v>
      </c>
      <c r="B67" s="91" t="s">
        <v>495</v>
      </c>
      <c r="C67" s="36">
        <v>1.9981420626895856</v>
      </c>
      <c r="D67" s="91">
        <v>4.8298222232614041E-2</v>
      </c>
      <c r="E67" s="94">
        <v>0.79022188481056888</v>
      </c>
      <c r="F67" s="94">
        <v>0.17043497237095404</v>
      </c>
      <c r="G67" s="94">
        <v>0.49486777806355076</v>
      </c>
      <c r="H67" s="94">
        <v>-3.383291636465665E-2</v>
      </c>
      <c r="I67" s="109">
        <v>-8.1343964086137158E-2</v>
      </c>
    </row>
    <row r="68" spans="1:9" x14ac:dyDescent="0.2">
      <c r="A68" s="1" t="s">
        <v>258</v>
      </c>
      <c r="B68" s="36" t="s">
        <v>495</v>
      </c>
      <c r="C68" s="36">
        <v>5.2102507725858258</v>
      </c>
      <c r="D68" s="44">
        <v>0.31887370772507673</v>
      </c>
      <c r="E68" s="94">
        <v>0.70741808526214944</v>
      </c>
      <c r="F68" s="94">
        <v>0.16912330746815651</v>
      </c>
      <c r="G68" s="94">
        <v>0.33921478801732324</v>
      </c>
      <c r="H68" s="94">
        <v>-5.4009471058260393E-2</v>
      </c>
      <c r="I68" s="109">
        <v>-0.10750678901855586</v>
      </c>
    </row>
    <row r="69" spans="1:9" x14ac:dyDescent="0.2">
      <c r="A69" s="1" t="s">
        <v>266</v>
      </c>
      <c r="B69" s="36" t="s">
        <v>505</v>
      </c>
      <c r="C69" s="36">
        <v>6.4028104385120033</v>
      </c>
      <c r="D69" s="44">
        <v>6.44086484290749E-2</v>
      </c>
      <c r="E69" s="94">
        <v>0.62332135603532324</v>
      </c>
      <c r="F69" s="94">
        <v>0.16845673609331249</v>
      </c>
      <c r="G69" s="94">
        <v>0.3963750489629525</v>
      </c>
      <c r="H69" s="94">
        <v>-0.148054296892001</v>
      </c>
      <c r="I69" s="109">
        <v>-0.16283748168422885</v>
      </c>
    </row>
    <row r="70" spans="1:9" x14ac:dyDescent="0.2">
      <c r="A70" s="1" t="s">
        <v>174</v>
      </c>
      <c r="B70" s="36" t="s">
        <v>505</v>
      </c>
      <c r="C70" s="36">
        <v>8.3344293965673266</v>
      </c>
      <c r="D70" s="44">
        <v>0.18951518188509064</v>
      </c>
      <c r="E70" s="94">
        <v>0.76791838483736197</v>
      </c>
      <c r="F70" s="94">
        <v>0.16761928623999747</v>
      </c>
      <c r="G70" s="94">
        <v>0.24998434050016441</v>
      </c>
      <c r="H70" s="94">
        <v>0.2628016411155828</v>
      </c>
      <c r="I70" s="109">
        <v>0.166605485032055</v>
      </c>
    </row>
    <row r="71" spans="1:9" x14ac:dyDescent="0.2">
      <c r="A71" s="1" t="s">
        <v>24</v>
      </c>
      <c r="B71" s="36" t="s">
        <v>505</v>
      </c>
      <c r="C71" s="36">
        <v>10.166276468778422</v>
      </c>
      <c r="D71" s="44">
        <v>0.30594599654365151</v>
      </c>
      <c r="E71" s="94">
        <v>0.75349984737580866</v>
      </c>
      <c r="F71" s="94">
        <v>0.16668800760149377</v>
      </c>
      <c r="G71" s="94">
        <v>0.41796603523991765</v>
      </c>
      <c r="H71" s="94">
        <v>2.6210494618110591E-2</v>
      </c>
      <c r="I71" s="109">
        <v>-3.9516806217013457E-2</v>
      </c>
    </row>
    <row r="72" spans="1:9" x14ac:dyDescent="0.2">
      <c r="A72" s="1" t="s">
        <v>252</v>
      </c>
      <c r="B72" s="36" t="s">
        <v>495</v>
      </c>
      <c r="C72" s="36">
        <v>9.2100984931490704</v>
      </c>
      <c r="D72" s="44">
        <v>0.18090878735600224</v>
      </c>
      <c r="E72" s="94">
        <v>0.70751016911802767</v>
      </c>
      <c r="F72" s="94">
        <v>0.16480466358728924</v>
      </c>
      <c r="G72" s="94">
        <v>0.20368412265568483</v>
      </c>
      <c r="H72" s="94">
        <v>0.2457844064778229</v>
      </c>
      <c r="I72" s="109">
        <v>0.14145890144137127</v>
      </c>
    </row>
    <row r="73" spans="1:9" x14ac:dyDescent="0.2">
      <c r="A73" s="1" t="s">
        <v>106</v>
      </c>
      <c r="B73" s="36" t="s">
        <v>495</v>
      </c>
      <c r="C73" s="36">
        <v>12.568502068130735</v>
      </c>
      <c r="D73" s="44">
        <v>9.8193444027594667E-2</v>
      </c>
      <c r="E73" s="94">
        <v>0.89861346901551586</v>
      </c>
      <c r="F73" s="94">
        <v>0.16431171098307554</v>
      </c>
      <c r="G73" s="94">
        <v>0.20235068486568944</v>
      </c>
      <c r="H73" s="94">
        <v>0.43761536213199226</v>
      </c>
      <c r="I73" s="109">
        <v>0.30083750676574428</v>
      </c>
    </row>
    <row r="74" spans="1:9" x14ac:dyDescent="0.2">
      <c r="A74" s="1" t="s">
        <v>294</v>
      </c>
      <c r="B74" s="36" t="s">
        <v>505</v>
      </c>
      <c r="C74" s="36">
        <v>2.0687725027599684</v>
      </c>
      <c r="D74" s="44">
        <v>9.5959012522825571E-2</v>
      </c>
      <c r="E74" s="94">
        <v>0.51518485568527572</v>
      </c>
      <c r="F74" s="94">
        <v>0.162466382526818</v>
      </c>
      <c r="G74" s="94">
        <v>0.3067190359511896</v>
      </c>
      <c r="H74" s="94">
        <v>-6.6681664062389165E-2</v>
      </c>
      <c r="I74" s="109">
        <v>-0.10494352130105246</v>
      </c>
    </row>
    <row r="75" spans="1:9" x14ac:dyDescent="0.2">
      <c r="A75" s="1" t="s">
        <v>206</v>
      </c>
      <c r="B75" s="36" t="s">
        <v>495</v>
      </c>
      <c r="C75" s="36">
        <v>8.2728247227892098</v>
      </c>
      <c r="D75" s="44">
        <v>0.11651685176986892</v>
      </c>
      <c r="E75" s="94">
        <v>0.72852385657525642</v>
      </c>
      <c r="F75" s="94">
        <v>0.16093007141069812</v>
      </c>
      <c r="G75" s="94">
        <v>0.12753065270532982</v>
      </c>
      <c r="H75" s="94">
        <v>0.3204203799588089</v>
      </c>
      <c r="I75" s="109">
        <v>0.12069220256770544</v>
      </c>
    </row>
    <row r="76" spans="1:9" x14ac:dyDescent="0.2">
      <c r="A76" s="1" t="s">
        <v>130</v>
      </c>
      <c r="B76" s="36" t="s">
        <v>495</v>
      </c>
      <c r="C76" s="36">
        <v>8.490319800310715</v>
      </c>
      <c r="D76" s="44">
        <v>0.26431414661111607</v>
      </c>
      <c r="E76" s="94">
        <v>0.80223336455862504</v>
      </c>
      <c r="F76" s="94">
        <v>0.15943171597579511</v>
      </c>
      <c r="G76" s="94">
        <v>0.48223715957670954</v>
      </c>
      <c r="H76" s="94">
        <v>-5.5513968374604379E-2</v>
      </c>
      <c r="I76" s="109">
        <v>-0.1265161452563327</v>
      </c>
    </row>
    <row r="77" spans="1:9" x14ac:dyDescent="0.2">
      <c r="A77" s="1" t="s">
        <v>276</v>
      </c>
      <c r="B77" s="36" t="s">
        <v>495</v>
      </c>
      <c r="C77" s="36">
        <v>1.3997070038910506</v>
      </c>
      <c r="D77" s="44">
        <v>1.3954699502491508E-2</v>
      </c>
      <c r="E77" s="94">
        <v>0.803981239901987</v>
      </c>
      <c r="F77" s="94">
        <v>0.15537968066344987</v>
      </c>
      <c r="G77" s="94">
        <v>0.34445264200297476</v>
      </c>
      <c r="H77" s="94">
        <v>9.3816454472644931E-2</v>
      </c>
      <c r="I77" s="109">
        <v>8.3248837108374787E-2</v>
      </c>
    </row>
    <row r="78" spans="1:9" x14ac:dyDescent="0.2">
      <c r="A78" s="2" t="s">
        <v>318</v>
      </c>
      <c r="B78" s="91" t="s">
        <v>495</v>
      </c>
      <c r="C78" s="36">
        <v>3.0714453294069579</v>
      </c>
      <c r="D78" s="91">
        <v>1.7802077457975241E-2</v>
      </c>
      <c r="E78" s="94">
        <v>0.8117360266383209</v>
      </c>
      <c r="F78" s="94">
        <v>0.15506004701658752</v>
      </c>
      <c r="G78" s="94">
        <v>0.37674202220730935</v>
      </c>
      <c r="H78" s="94">
        <v>0.16492942904952795</v>
      </c>
      <c r="I78" s="109">
        <v>6.3183463541559445E-2</v>
      </c>
    </row>
    <row r="79" spans="1:9" x14ac:dyDescent="0.2">
      <c r="A79" s="1" t="s">
        <v>44</v>
      </c>
      <c r="B79" s="36" t="s">
        <v>505</v>
      </c>
      <c r="C79" s="36">
        <v>4.1445323066153303</v>
      </c>
      <c r="D79" s="44">
        <v>3.3148505303760789E-2</v>
      </c>
      <c r="E79" s="94">
        <v>0.85486981677917073</v>
      </c>
      <c r="F79" s="94">
        <v>0.15477338476374156</v>
      </c>
      <c r="G79" s="94">
        <v>0.25578592092574737</v>
      </c>
      <c r="H79" s="94">
        <v>0.34715525554484089</v>
      </c>
      <c r="I79" s="109">
        <v>0.18998194877144337</v>
      </c>
    </row>
    <row r="80" spans="1:9" x14ac:dyDescent="0.2">
      <c r="A80" s="1" t="s">
        <v>8</v>
      </c>
      <c r="B80" s="36" t="s">
        <v>505</v>
      </c>
      <c r="C80" s="36">
        <v>4.429887145357001</v>
      </c>
      <c r="D80" s="44">
        <v>1.3397856210463077E-2</v>
      </c>
      <c r="E80" s="94">
        <v>0.79669143488302041</v>
      </c>
      <c r="F80" s="94">
        <v>0.15290189778090169</v>
      </c>
      <c r="G80" s="94">
        <v>0.21164273521437896</v>
      </c>
      <c r="H80" s="94">
        <v>0.42810523144894064</v>
      </c>
      <c r="I80" s="109">
        <v>0.2829972991471616</v>
      </c>
    </row>
    <row r="81" spans="1:9" x14ac:dyDescent="0.2">
      <c r="A81" s="1" t="s">
        <v>246</v>
      </c>
      <c r="B81" s="36" t="s">
        <v>505</v>
      </c>
      <c r="C81" s="36">
        <v>7.357837407128244</v>
      </c>
      <c r="D81" s="44">
        <v>0.31555089667677128</v>
      </c>
      <c r="E81" s="94">
        <v>0.76684702958527584</v>
      </c>
      <c r="F81" s="94">
        <v>0.15205258237243957</v>
      </c>
      <c r="G81" s="94">
        <v>0.49234779159701952</v>
      </c>
      <c r="H81" s="94">
        <v>-0.17408844944329543</v>
      </c>
      <c r="I81" s="109">
        <v>-0.19658894523613904</v>
      </c>
    </row>
    <row r="82" spans="1:9" x14ac:dyDescent="0.2">
      <c r="A82" s="1" t="s">
        <v>184</v>
      </c>
      <c r="B82" s="36" t="s">
        <v>495</v>
      </c>
      <c r="C82" s="36">
        <v>4.7479818606825619</v>
      </c>
      <c r="D82" s="44">
        <v>0.15533940728225715</v>
      </c>
      <c r="E82" s="94">
        <v>0.59195940671389624</v>
      </c>
      <c r="F82" s="94">
        <v>0.14965075153775187</v>
      </c>
      <c r="G82" s="94">
        <v>0.14052470449453497</v>
      </c>
      <c r="H82" s="94">
        <v>0.1855197460953957</v>
      </c>
      <c r="I82" s="109">
        <v>4.177908225325213E-2</v>
      </c>
    </row>
    <row r="83" spans="1:9" x14ac:dyDescent="0.2">
      <c r="A83" s="1" t="s">
        <v>88</v>
      </c>
      <c r="B83" s="36" t="s">
        <v>495</v>
      </c>
      <c r="C83" s="36">
        <v>7.0123354832491298</v>
      </c>
      <c r="D83" s="44">
        <v>0.20237266299744738</v>
      </c>
      <c r="E83" s="94">
        <v>0.62616458462270208</v>
      </c>
      <c r="F83" s="94">
        <v>0.14542604694913666</v>
      </c>
      <c r="G83" s="94">
        <v>0.26054192287300054</v>
      </c>
      <c r="H83" s="94">
        <v>0.11049378006511108</v>
      </c>
      <c r="I83" s="109">
        <v>4.5352465055309668E-2</v>
      </c>
    </row>
    <row r="84" spans="1:9" x14ac:dyDescent="0.2">
      <c r="A84" s="1" t="s">
        <v>182</v>
      </c>
      <c r="B84" s="36" t="s">
        <v>495</v>
      </c>
      <c r="C84" s="36">
        <v>6.5048979458190175</v>
      </c>
      <c r="D84" s="44">
        <v>8.4931082781860345E-2</v>
      </c>
      <c r="E84" s="94">
        <v>0.56069079800967758</v>
      </c>
      <c r="F84" s="94">
        <v>0.14542142016158499</v>
      </c>
      <c r="G84" s="94">
        <v>0.2179976452437985</v>
      </c>
      <c r="H84" s="94">
        <v>0.13823535382241892</v>
      </c>
      <c r="I84" s="109">
        <v>1.0832333013623581E-2</v>
      </c>
    </row>
    <row r="85" spans="1:9" x14ac:dyDescent="0.2">
      <c r="A85" s="2" t="s">
        <v>314</v>
      </c>
      <c r="B85" s="91" t="s">
        <v>495</v>
      </c>
      <c r="C85" s="36">
        <v>2.0150768397535712</v>
      </c>
      <c r="D85" s="91">
        <v>3.4475093708797866E-2</v>
      </c>
      <c r="E85" s="94">
        <v>0.51473002068741491</v>
      </c>
      <c r="F85" s="94">
        <v>0.14512607677574746</v>
      </c>
      <c r="G85" s="94">
        <v>0.22949292197886184</v>
      </c>
      <c r="H85" s="94">
        <v>2.0635727792309023E-2</v>
      </c>
      <c r="I85" s="109">
        <v>-3.6627147080944304E-3</v>
      </c>
    </row>
    <row r="86" spans="1:9" x14ac:dyDescent="0.2">
      <c r="A86" s="1" t="s">
        <v>196</v>
      </c>
      <c r="B86" s="36" t="s">
        <v>505</v>
      </c>
      <c r="C86" s="36">
        <v>6.0755460940922488</v>
      </c>
      <c r="D86" s="44">
        <v>0.1851860649785193</v>
      </c>
      <c r="E86" s="94">
        <v>0.84533496607909919</v>
      </c>
      <c r="F86" s="94">
        <v>0.14384658716854101</v>
      </c>
      <c r="G86" s="94">
        <v>0.43008734839589802</v>
      </c>
      <c r="H86" s="94">
        <v>0.11518518267148996</v>
      </c>
      <c r="I86" s="109">
        <v>9.1813351439375343E-2</v>
      </c>
    </row>
    <row r="87" spans="1:9" x14ac:dyDescent="0.2">
      <c r="A87" s="1" t="s">
        <v>62</v>
      </c>
      <c r="B87" s="36" t="s">
        <v>495</v>
      </c>
      <c r="C87" s="36">
        <v>4.8252930836079786</v>
      </c>
      <c r="D87" s="44">
        <v>2.8465388663426294E-2</v>
      </c>
      <c r="E87" s="94">
        <v>0.84702230782544607</v>
      </c>
      <c r="F87" s="94">
        <v>0.14296854665154235</v>
      </c>
      <c r="G87" s="94">
        <v>0.34594041478658438</v>
      </c>
      <c r="H87" s="94">
        <v>0.30666060593348987</v>
      </c>
      <c r="I87" s="109">
        <v>0.2030865917039695</v>
      </c>
    </row>
    <row r="88" spans="1:9" x14ac:dyDescent="0.2">
      <c r="A88" s="1" t="s">
        <v>10</v>
      </c>
      <c r="B88" s="36" t="s">
        <v>495</v>
      </c>
      <c r="C88" s="36">
        <v>11.381009183694736</v>
      </c>
      <c r="D88" s="44">
        <v>0.20340544504430613</v>
      </c>
      <c r="E88" s="94">
        <v>0.8709037817895926</v>
      </c>
      <c r="F88" s="94">
        <v>0.14279772999884041</v>
      </c>
      <c r="G88" s="94">
        <v>0.25636930006119946</v>
      </c>
      <c r="H88" s="94">
        <v>0.36045472818525676</v>
      </c>
      <c r="I88" s="109">
        <v>0.28179107087920752</v>
      </c>
    </row>
    <row r="89" spans="1:9" x14ac:dyDescent="0.2">
      <c r="A89" s="2" t="s">
        <v>354</v>
      </c>
      <c r="B89" s="87" t="s">
        <v>495</v>
      </c>
      <c r="C89" s="36">
        <v>9.7891752187397572</v>
      </c>
      <c r="D89" s="87">
        <v>0.35823144628240677</v>
      </c>
      <c r="E89" s="94">
        <v>0.54570361240958798</v>
      </c>
      <c r="F89" s="94">
        <v>0.14243638480769888</v>
      </c>
      <c r="G89" s="94">
        <v>0.2116168361930203</v>
      </c>
      <c r="H89" s="94">
        <v>3.130244186444741E-2</v>
      </c>
      <c r="I89" s="109">
        <v>-0.15712901126750914</v>
      </c>
    </row>
    <row r="90" spans="1:9" x14ac:dyDescent="0.2">
      <c r="A90" s="1" t="s">
        <v>154</v>
      </c>
      <c r="B90" s="92" t="s">
        <v>495</v>
      </c>
      <c r="C90" s="36">
        <v>3.3262405995961988</v>
      </c>
      <c r="D90" s="93">
        <v>8.1155047470734543E-2</v>
      </c>
      <c r="E90" s="94">
        <v>0.78162312134613177</v>
      </c>
      <c r="F90" s="94">
        <v>0.13867913676703503</v>
      </c>
      <c r="G90" s="94">
        <v>0.30699894706106162</v>
      </c>
      <c r="H90" s="94">
        <v>0.34477556473804827</v>
      </c>
      <c r="I90" s="109">
        <v>7.5428893232798611E-2</v>
      </c>
    </row>
    <row r="91" spans="1:9" x14ac:dyDescent="0.2">
      <c r="A91" s="1" t="s">
        <v>176</v>
      </c>
      <c r="B91" s="92" t="s">
        <v>495</v>
      </c>
      <c r="C91" s="36">
        <v>3.3401406603773585</v>
      </c>
      <c r="D91" s="93">
        <v>6.3792419977218628E-2</v>
      </c>
      <c r="E91" s="94">
        <v>0.55141779914388933</v>
      </c>
      <c r="F91" s="94">
        <v>0.13741086975066108</v>
      </c>
      <c r="G91" s="94">
        <v>0.10827098606532287</v>
      </c>
      <c r="H91" s="94">
        <v>0.21546212246659341</v>
      </c>
      <c r="I91" s="109">
        <v>4.819837721477066E-2</v>
      </c>
    </row>
    <row r="92" spans="1:9" x14ac:dyDescent="0.2">
      <c r="A92" s="1" t="s">
        <v>224</v>
      </c>
      <c r="B92" s="92" t="s">
        <v>495</v>
      </c>
      <c r="C92" s="36">
        <v>5.4568475555797393</v>
      </c>
      <c r="D92" s="93">
        <v>0.23761000627341433</v>
      </c>
      <c r="E92" s="94">
        <v>0.73267809586697963</v>
      </c>
      <c r="F92" s="94">
        <v>0.13600550075670845</v>
      </c>
      <c r="G92" s="94">
        <v>0.42973244064180216</v>
      </c>
      <c r="H92" s="94">
        <v>6.2447056988831899E-2</v>
      </c>
      <c r="I92" s="109">
        <v>-3.9696454737572787E-2</v>
      </c>
    </row>
    <row r="93" spans="1:9" x14ac:dyDescent="0.2">
      <c r="A93" s="1" t="s">
        <v>2</v>
      </c>
      <c r="B93" s="92" t="s">
        <v>505</v>
      </c>
      <c r="C93" s="36">
        <v>6.1767701915601814</v>
      </c>
      <c r="D93" s="93">
        <v>0.11360512866980788</v>
      </c>
      <c r="E93" s="94">
        <v>0.65247372236317502</v>
      </c>
      <c r="F93" s="94">
        <v>0.13343602754621239</v>
      </c>
      <c r="G93" s="94">
        <v>0.15829104748097136</v>
      </c>
      <c r="H93" s="94">
        <v>0.41064697354113811</v>
      </c>
      <c r="I93" s="109">
        <v>0.24918575570859006</v>
      </c>
    </row>
    <row r="94" spans="1:9" x14ac:dyDescent="0.2">
      <c r="A94" s="1" t="s">
        <v>192</v>
      </c>
      <c r="B94" s="92" t="s">
        <v>505</v>
      </c>
      <c r="C94" s="36">
        <v>2.955181786533017</v>
      </c>
      <c r="D94" s="93">
        <v>7.2713000882189682E-2</v>
      </c>
      <c r="E94" s="94">
        <v>0.85330143641298495</v>
      </c>
      <c r="F94" s="94">
        <v>0.13270048675447227</v>
      </c>
      <c r="G94" s="94">
        <v>0.57881645664164783</v>
      </c>
      <c r="H94" s="94">
        <v>2.8356900667701995E-2</v>
      </c>
      <c r="I94" s="109">
        <v>-1.0834570505356555E-2</v>
      </c>
    </row>
    <row r="95" spans="1:9" x14ac:dyDescent="0.2">
      <c r="A95" s="1" t="s">
        <v>136</v>
      </c>
      <c r="B95" s="92" t="s">
        <v>495</v>
      </c>
      <c r="C95" s="36">
        <v>3.1986545053245892</v>
      </c>
      <c r="D95" s="93">
        <v>4.7487300909792252E-2</v>
      </c>
      <c r="E95" s="94">
        <v>0.56401542074891919</v>
      </c>
      <c r="F95" s="94">
        <v>0.13253024049454606</v>
      </c>
      <c r="G95" s="94">
        <v>0.19828958856392076</v>
      </c>
      <c r="H95" s="94">
        <v>0.17174638575849141</v>
      </c>
      <c r="I95" s="109">
        <v>1.0619681589690514E-2</v>
      </c>
    </row>
    <row r="96" spans="1:9" x14ac:dyDescent="0.2">
      <c r="A96" s="1" t="s">
        <v>162</v>
      </c>
      <c r="B96" s="92" t="s">
        <v>495</v>
      </c>
      <c r="C96" s="36">
        <v>6.6749513014078792</v>
      </c>
      <c r="D96" s="93">
        <v>0.3669350534706135</v>
      </c>
      <c r="E96" s="94">
        <v>0.83004221347896434</v>
      </c>
      <c r="F96" s="94">
        <v>0.13248941982869786</v>
      </c>
      <c r="G96" s="94">
        <v>0.4353895551279573</v>
      </c>
      <c r="H96" s="94">
        <v>-7.7149426348448957E-2</v>
      </c>
      <c r="I96" s="109">
        <v>-0.13688015485851276</v>
      </c>
    </row>
    <row r="97" spans="1:9" x14ac:dyDescent="0.2">
      <c r="A97" s="1" t="s">
        <v>12</v>
      </c>
      <c r="B97" s="92" t="s">
        <v>495</v>
      </c>
      <c r="C97" s="36">
        <v>7.2125454410523382</v>
      </c>
      <c r="D97" s="93">
        <v>0.2188899261151187</v>
      </c>
      <c r="E97" s="94">
        <v>0.74036718925317502</v>
      </c>
      <c r="F97" s="94">
        <v>0.13141762575305613</v>
      </c>
      <c r="G97" s="94">
        <v>0.40864399631607928</v>
      </c>
      <c r="H97" s="94">
        <v>0.11068787166254691</v>
      </c>
      <c r="I97" s="109">
        <v>4.0826302631850615E-2</v>
      </c>
    </row>
    <row r="98" spans="1:9" x14ac:dyDescent="0.2">
      <c r="A98" s="1" t="s">
        <v>244</v>
      </c>
      <c r="B98" s="92" t="s">
        <v>495</v>
      </c>
      <c r="C98" s="36">
        <v>7.2118645836259514</v>
      </c>
      <c r="D98" s="93">
        <v>0.25507824501493381</v>
      </c>
      <c r="E98" s="94">
        <v>0.74437778330125193</v>
      </c>
      <c r="F98" s="94">
        <v>0.12937751519821902</v>
      </c>
      <c r="G98" s="94">
        <v>0.63955918868960371</v>
      </c>
      <c r="H98" s="94">
        <v>-0.34254040686400428</v>
      </c>
      <c r="I98" s="109">
        <v>-0.36914925230302753</v>
      </c>
    </row>
    <row r="99" spans="1:9" x14ac:dyDescent="0.2">
      <c r="A99" s="1" t="s">
        <v>116</v>
      </c>
      <c r="B99" s="92" t="s">
        <v>495</v>
      </c>
      <c r="C99" s="36">
        <v>7.8507875107814389</v>
      </c>
      <c r="D99" s="93">
        <v>0.24618641590165691</v>
      </c>
      <c r="E99" s="94">
        <v>0.762424464362504</v>
      </c>
      <c r="F99" s="94">
        <v>0.12923707680824939</v>
      </c>
      <c r="G99" s="94">
        <v>0.44725817491409769</v>
      </c>
      <c r="H99" s="94">
        <v>3.4080313081651117E-3</v>
      </c>
      <c r="I99" s="109">
        <v>-3.8053292150637866E-2</v>
      </c>
    </row>
    <row r="100" spans="1:9" x14ac:dyDescent="0.2">
      <c r="A100" s="1" t="s">
        <v>60</v>
      </c>
      <c r="B100" s="92" t="s">
        <v>505</v>
      </c>
      <c r="C100" s="36">
        <v>6.4736606852984853</v>
      </c>
      <c r="D100" s="93">
        <v>0.17074887275201789</v>
      </c>
      <c r="E100" s="94">
        <v>0.74903642068615961</v>
      </c>
      <c r="F100" s="94">
        <v>0.12911717555029012</v>
      </c>
      <c r="G100" s="94">
        <v>0.42976486419382226</v>
      </c>
      <c r="H100" s="94">
        <v>0.1310568696990225</v>
      </c>
      <c r="I100" s="109">
        <v>8.3799201194223835E-2</v>
      </c>
    </row>
    <row r="101" spans="1:9" x14ac:dyDescent="0.2">
      <c r="A101" s="2" t="s">
        <v>332</v>
      </c>
      <c r="B101" s="87" t="s">
        <v>495</v>
      </c>
      <c r="C101" s="36">
        <v>4.8337773589754578</v>
      </c>
      <c r="D101" s="87">
        <v>0.34531610141587099</v>
      </c>
      <c r="E101" s="94">
        <v>0.66982218315619402</v>
      </c>
      <c r="F101" s="94">
        <v>0.12555976292393811</v>
      </c>
      <c r="G101" s="94">
        <v>0.12600428054000659</v>
      </c>
      <c r="H101" s="94">
        <v>0.210594336516299</v>
      </c>
      <c r="I101" s="109">
        <v>-1.6795940704626276E-2</v>
      </c>
    </row>
    <row r="102" spans="1:9" x14ac:dyDescent="0.2">
      <c r="A102" s="1" t="s">
        <v>56</v>
      </c>
      <c r="B102" s="92" t="s">
        <v>495</v>
      </c>
      <c r="C102" s="36">
        <v>4.3292629004258751</v>
      </c>
      <c r="D102" s="93">
        <v>0.16425784080600758</v>
      </c>
      <c r="E102" s="94">
        <v>0.88006613303762016</v>
      </c>
      <c r="F102" s="94">
        <v>0.12216788959801611</v>
      </c>
      <c r="G102" s="94">
        <v>6.4733952045345974E-2</v>
      </c>
      <c r="H102" s="94">
        <v>0.25307575733177318</v>
      </c>
      <c r="I102" s="109">
        <v>0.10323290266826267</v>
      </c>
    </row>
    <row r="103" spans="1:9" x14ac:dyDescent="0.2">
      <c r="A103" s="1" t="s">
        <v>218</v>
      </c>
      <c r="B103" s="92" t="s">
        <v>495</v>
      </c>
      <c r="C103" s="36">
        <v>7.7644892299367179</v>
      </c>
      <c r="D103" s="93">
        <v>0.18003272596659103</v>
      </c>
      <c r="E103" s="94">
        <v>0.59036668010725346</v>
      </c>
      <c r="F103" s="94">
        <v>0.12026127560319098</v>
      </c>
      <c r="G103" s="94">
        <v>0.29519886124278849</v>
      </c>
      <c r="H103" s="94">
        <v>4.7195455613744906E-2</v>
      </c>
      <c r="I103" s="109">
        <v>-1.0447476597386358E-2</v>
      </c>
    </row>
    <row r="104" spans="1:9" x14ac:dyDescent="0.2">
      <c r="A104" s="1" t="s">
        <v>180</v>
      </c>
      <c r="B104" s="92" t="s">
        <v>495</v>
      </c>
      <c r="C104" s="36">
        <v>5.0900997981504945</v>
      </c>
      <c r="D104" s="93">
        <v>2.540134236457936E-2</v>
      </c>
      <c r="E104" s="94">
        <v>0.71700598229941115</v>
      </c>
      <c r="F104" s="94">
        <v>0.11932450489235281</v>
      </c>
      <c r="G104" s="94">
        <v>0.46260940887439295</v>
      </c>
      <c r="H104" s="94">
        <v>3.0305247390167545E-2</v>
      </c>
      <c r="I104" s="109">
        <v>-7.793685572468817E-2</v>
      </c>
    </row>
    <row r="105" spans="1:9" x14ac:dyDescent="0.2">
      <c r="A105" s="1" t="s">
        <v>208</v>
      </c>
      <c r="B105" s="92" t="s">
        <v>495</v>
      </c>
      <c r="C105" s="36">
        <v>8.7731952120848646</v>
      </c>
      <c r="D105" s="93">
        <v>0.21665138383569471</v>
      </c>
      <c r="E105" s="94">
        <v>0.77642204217040689</v>
      </c>
      <c r="F105" s="94">
        <v>0.11769751826544797</v>
      </c>
      <c r="G105" s="94">
        <v>0.54118476449650466</v>
      </c>
      <c r="H105" s="94">
        <v>-6.6416225436546669E-2</v>
      </c>
      <c r="I105" s="109">
        <v>-0.16722539085440391</v>
      </c>
    </row>
    <row r="106" spans="1:9" x14ac:dyDescent="0.2">
      <c r="A106" s="1" t="s">
        <v>124</v>
      </c>
      <c r="B106" s="92" t="s">
        <v>495</v>
      </c>
      <c r="C106" s="36">
        <v>5.5983514970295474</v>
      </c>
      <c r="D106" s="93">
        <v>0.21456790793125591</v>
      </c>
      <c r="E106" s="94">
        <v>0.60719161055548021</v>
      </c>
      <c r="F106" s="94">
        <v>0.11552762462691676</v>
      </c>
      <c r="G106" s="94">
        <v>0.21320020509085089</v>
      </c>
      <c r="H106" s="94">
        <v>0.19625825432557015</v>
      </c>
      <c r="I106" s="109">
        <v>5.0853760092755822E-2</v>
      </c>
    </row>
    <row r="107" spans="1:9" x14ac:dyDescent="0.2">
      <c r="A107" s="2" t="s">
        <v>326</v>
      </c>
      <c r="B107" s="87" t="s">
        <v>505</v>
      </c>
      <c r="C107" s="36">
        <v>2.6890396514513135</v>
      </c>
      <c r="D107" s="87">
        <v>0.1109023118563639</v>
      </c>
      <c r="E107" s="94">
        <v>0.71395387976494418</v>
      </c>
      <c r="F107" s="94">
        <v>0.11523891176265338</v>
      </c>
      <c r="G107" s="94">
        <v>0.29406135042717996</v>
      </c>
      <c r="H107" s="94">
        <v>9.2239978466538378E-2</v>
      </c>
      <c r="I107" s="109">
        <v>3.6190930381431376E-2</v>
      </c>
    </row>
    <row r="108" spans="1:9" x14ac:dyDescent="0.2">
      <c r="A108" s="1" t="s">
        <v>86</v>
      </c>
      <c r="B108" s="92" t="s">
        <v>495</v>
      </c>
      <c r="C108" s="36">
        <v>3.8518125773037823</v>
      </c>
      <c r="D108" s="93">
        <v>2.8701272821758383E-2</v>
      </c>
      <c r="E108" s="94">
        <v>0.66204989520726754</v>
      </c>
      <c r="F108" s="94">
        <v>0.11489638009676614</v>
      </c>
      <c r="G108" s="94">
        <v>0.18804109488317342</v>
      </c>
      <c r="H108" s="94">
        <v>0.35220537069472913</v>
      </c>
      <c r="I108" s="109">
        <v>9.9335982673200984E-2</v>
      </c>
    </row>
    <row r="109" spans="1:9" x14ac:dyDescent="0.2">
      <c r="A109" s="1" t="s">
        <v>254</v>
      </c>
      <c r="B109" s="92" t="s">
        <v>495</v>
      </c>
      <c r="C109" s="36">
        <v>4.0362890436273213</v>
      </c>
      <c r="D109" s="93">
        <v>0.17939844250499792</v>
      </c>
      <c r="E109" s="94">
        <v>0.75537864054497039</v>
      </c>
      <c r="F109" s="94">
        <v>0.11202181394405508</v>
      </c>
      <c r="G109" s="94">
        <v>0.5924919598103191</v>
      </c>
      <c r="H109" s="94">
        <v>-4.3202941148065041E-2</v>
      </c>
      <c r="I109" s="109">
        <v>0.13635747211584634</v>
      </c>
    </row>
    <row r="110" spans="1:9" x14ac:dyDescent="0.2">
      <c r="A110" s="1" t="s">
        <v>164</v>
      </c>
      <c r="B110" s="92" t="s">
        <v>495</v>
      </c>
      <c r="C110" s="36">
        <v>4.1098323278361049</v>
      </c>
      <c r="D110" s="93">
        <v>4.5615783060939163E-2</v>
      </c>
      <c r="E110" s="94">
        <v>0.55351752109061769</v>
      </c>
      <c r="F110" s="94">
        <v>0.10793054396821301</v>
      </c>
      <c r="G110" s="94">
        <v>0.20830207251709093</v>
      </c>
      <c r="H110" s="94">
        <v>0.19488262938976889</v>
      </c>
      <c r="I110" s="109">
        <v>9.621988776192282E-2</v>
      </c>
    </row>
    <row r="111" spans="1:9" x14ac:dyDescent="0.2">
      <c r="A111" s="2" t="s">
        <v>364</v>
      </c>
      <c r="B111" s="87" t="s">
        <v>495</v>
      </c>
      <c r="C111" s="36">
        <v>2.2066003330557868</v>
      </c>
      <c r="D111" s="87">
        <v>6.0804126625211952E-2</v>
      </c>
      <c r="E111" s="94">
        <v>0.5408246156655846</v>
      </c>
      <c r="F111" s="94">
        <v>0.1049056670435274</v>
      </c>
      <c r="G111" s="94">
        <v>0.18246537591859807</v>
      </c>
      <c r="H111" s="94">
        <v>0.14979331543244773</v>
      </c>
      <c r="I111" s="109">
        <v>8.4802501413227815E-2</v>
      </c>
    </row>
    <row r="112" spans="1:9" x14ac:dyDescent="0.2">
      <c r="A112" s="1" t="s">
        <v>172</v>
      </c>
      <c r="B112" s="92" t="s">
        <v>495</v>
      </c>
      <c r="C112" s="36">
        <v>5.0464857499109375</v>
      </c>
      <c r="D112" s="93">
        <v>4.5144101474923204E-3</v>
      </c>
      <c r="E112" s="94">
        <v>0.57631465170524854</v>
      </c>
      <c r="F112" s="94">
        <v>0.10324991008755058</v>
      </c>
      <c r="G112" s="94">
        <v>8.4959660175673718E-2</v>
      </c>
      <c r="H112" s="94">
        <v>0.27209922755812105</v>
      </c>
      <c r="I112" s="109">
        <v>0.18931979666366661</v>
      </c>
    </row>
    <row r="113" spans="1:9" x14ac:dyDescent="0.2">
      <c r="A113" s="1" t="s">
        <v>50</v>
      </c>
      <c r="B113" s="92" t="s">
        <v>505</v>
      </c>
      <c r="C113" s="36">
        <v>6.62695871340149</v>
      </c>
      <c r="D113" s="93">
        <v>3.3457797796119682E-2</v>
      </c>
      <c r="E113" s="94">
        <v>0.89545407388358411</v>
      </c>
      <c r="F113" s="94">
        <v>0.1014198226921753</v>
      </c>
      <c r="G113" s="94">
        <v>0.22848902461718351</v>
      </c>
      <c r="H113" s="94">
        <v>0.50062601249283711</v>
      </c>
      <c r="I113" s="109">
        <v>0.43366146404157885</v>
      </c>
    </row>
    <row r="114" spans="1:9" x14ac:dyDescent="0.2">
      <c r="A114" s="1" t="s">
        <v>226</v>
      </c>
      <c r="B114" s="92" t="s">
        <v>495</v>
      </c>
      <c r="C114" s="36">
        <v>9.7853713869322334</v>
      </c>
      <c r="D114" s="93">
        <v>0.24470915467408383</v>
      </c>
      <c r="E114" s="94">
        <v>0.6194763558189732</v>
      </c>
      <c r="F114" s="94">
        <v>0.10024186721489901</v>
      </c>
      <c r="G114" s="94">
        <v>0.17359414681339944</v>
      </c>
      <c r="H114" s="94">
        <v>0.18834804692223969</v>
      </c>
      <c r="I114" s="109">
        <v>0.1092716168823316</v>
      </c>
    </row>
    <row r="115" spans="1:9" x14ac:dyDescent="0.2">
      <c r="A115" s="1" t="s">
        <v>168</v>
      </c>
      <c r="B115" s="92" t="s">
        <v>495</v>
      </c>
      <c r="C115" s="36">
        <v>7.0749901682228113</v>
      </c>
      <c r="D115" s="93">
        <v>0.19889173489578238</v>
      </c>
      <c r="E115" s="94">
        <v>0.60480442215913743</v>
      </c>
      <c r="F115" s="94">
        <v>9.9714722390716423E-2</v>
      </c>
      <c r="G115" s="94">
        <v>0.25291965872639571</v>
      </c>
      <c r="H115" s="94">
        <v>0.12320178424324617</v>
      </c>
      <c r="I115" s="109">
        <v>1.0140546239076941E-2</v>
      </c>
    </row>
    <row r="116" spans="1:9" x14ac:dyDescent="0.2">
      <c r="A116" s="1" t="s">
        <v>272</v>
      </c>
      <c r="B116" s="92" t="s">
        <v>495</v>
      </c>
      <c r="C116" s="36">
        <v>5.2308952422745243</v>
      </c>
      <c r="D116" s="93">
        <v>8.8234917900679388E-2</v>
      </c>
      <c r="E116" s="94">
        <v>0.666298567071818</v>
      </c>
      <c r="F116" s="94">
        <v>9.8847496940729029E-2</v>
      </c>
      <c r="G116" s="94">
        <v>0.31251465678603868</v>
      </c>
      <c r="H116" s="94">
        <v>0.10634750760020978</v>
      </c>
      <c r="I116" s="109">
        <v>4.2834057467392654E-2</v>
      </c>
    </row>
    <row r="117" spans="1:9" x14ac:dyDescent="0.2">
      <c r="A117" s="1" t="s">
        <v>248</v>
      </c>
      <c r="B117" s="92" t="s">
        <v>495</v>
      </c>
      <c r="C117" s="36">
        <v>4.16037951302041</v>
      </c>
      <c r="D117" s="93">
        <v>0.27187065021134593</v>
      </c>
      <c r="E117" s="94">
        <v>0.63627342087059102</v>
      </c>
      <c r="F117" s="94">
        <v>7.8668578346737558E-2</v>
      </c>
      <c r="G117" s="94">
        <v>3.7884262798690331E-2</v>
      </c>
      <c r="H117" s="94">
        <v>0.33725429140417862</v>
      </c>
      <c r="I117" s="109">
        <v>0.24665552810936545</v>
      </c>
    </row>
    <row r="118" spans="1:9" x14ac:dyDescent="0.2">
      <c r="A118" s="1" t="s">
        <v>72</v>
      </c>
      <c r="B118" s="92" t="s">
        <v>495</v>
      </c>
      <c r="C118" s="36">
        <v>4.1965213012924441</v>
      </c>
      <c r="D118" s="93">
        <v>1.003082767454107</v>
      </c>
      <c r="E118" s="94">
        <v>0.4120739852790079</v>
      </c>
      <c r="F118" s="94">
        <v>7.0519627749966091E-2</v>
      </c>
      <c r="G118" s="94">
        <v>5.4475715675295321E-2</v>
      </c>
      <c r="H118" s="94">
        <v>0.34420158714463439</v>
      </c>
      <c r="I118" s="109">
        <v>0.11994384890125027</v>
      </c>
    </row>
    <row r="119" spans="1:9" x14ac:dyDescent="0.2">
      <c r="A119" s="1" t="s">
        <v>98</v>
      </c>
      <c r="B119" s="92" t="s">
        <v>495</v>
      </c>
      <c r="C119" s="36">
        <v>11.913384585692228</v>
      </c>
      <c r="D119" s="93">
        <v>0.24844386259407103</v>
      </c>
      <c r="E119" s="94">
        <v>0.83627025868933325</v>
      </c>
      <c r="F119" s="94">
        <v>6.1100982274089007E-2</v>
      </c>
      <c r="G119" s="94">
        <v>0.30221593966604288</v>
      </c>
      <c r="H119" s="94">
        <v>0.29743909980964922</v>
      </c>
      <c r="I119" s="109">
        <v>0.20995365661793713</v>
      </c>
    </row>
    <row r="120" spans="1:9" x14ac:dyDescent="0.2">
      <c r="A120" s="1" t="s">
        <v>158</v>
      </c>
      <c r="B120" s="92" t="s">
        <v>495</v>
      </c>
      <c r="C120" s="36">
        <v>3.4114083075348165</v>
      </c>
      <c r="D120" s="93">
        <v>8.0987787740784078E-2</v>
      </c>
      <c r="E120" s="94">
        <v>0.84096872684757851</v>
      </c>
      <c r="F120" s="94">
        <v>3.9709695573962374E-2</v>
      </c>
      <c r="G120" s="94">
        <v>0.28510463458172064</v>
      </c>
      <c r="H120" s="94">
        <v>0.35636412722889443</v>
      </c>
      <c r="I120" s="109">
        <v>0.1301536113691058</v>
      </c>
    </row>
    <row r="121" spans="1:9" x14ac:dyDescent="0.2">
      <c r="A121" s="2" t="s">
        <v>356</v>
      </c>
      <c r="B121" s="87" t="s">
        <v>495</v>
      </c>
      <c r="C121" s="36">
        <v>1.245534219269103</v>
      </c>
      <c r="D121" s="87">
        <v>0.10785176133707775</v>
      </c>
      <c r="E121" s="94">
        <v>0.32237014296227734</v>
      </c>
      <c r="F121" s="94">
        <v>2.5550521352830539E-2</v>
      </c>
      <c r="G121" s="94">
        <v>0.10027346639823038</v>
      </c>
      <c r="H121" s="94">
        <v>0.15434104903624257</v>
      </c>
      <c r="I121" s="109">
        <v>6.6964827721336634E-2</v>
      </c>
    </row>
  </sheetData>
  <autoFilter ref="A1:I1">
    <sortState ref="A2:I121">
      <sortCondition descending="1" ref="F1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"/>
  <sheetViews>
    <sheetView topLeftCell="A2" zoomScale="85" zoomScaleNormal="85" workbookViewId="0">
      <selection activeCell="E20" sqref="E20"/>
    </sheetView>
  </sheetViews>
  <sheetFormatPr defaultRowHeight="12.75" x14ac:dyDescent="0.2"/>
  <cols>
    <col min="1" max="1" width="18.7109375" bestFit="1" customWidth="1"/>
    <col min="2" max="2" width="16.42578125" bestFit="1" customWidth="1"/>
    <col min="3" max="3" width="13.7109375" bestFit="1" customWidth="1"/>
    <col min="4" max="4" width="12.5703125" bestFit="1" customWidth="1"/>
    <col min="5" max="6" width="13.5703125" bestFit="1" customWidth="1"/>
  </cols>
  <sheetData>
    <row r="1" spans="1:9" x14ac:dyDescent="0.2">
      <c r="A1" t="s">
        <v>515</v>
      </c>
    </row>
    <row r="2" spans="1:9" ht="13.5" thickBot="1" x14ac:dyDescent="0.25"/>
    <row r="3" spans="1:9" x14ac:dyDescent="0.2">
      <c r="A3" s="101" t="s">
        <v>516</v>
      </c>
      <c r="B3" s="101"/>
    </row>
    <row r="4" spans="1:9" x14ac:dyDescent="0.2">
      <c r="A4" s="98" t="s">
        <v>517</v>
      </c>
      <c r="B4" s="98">
        <v>0.48667149024028411</v>
      </c>
    </row>
    <row r="5" spans="1:9" x14ac:dyDescent="0.2">
      <c r="A5" s="98" t="s">
        <v>518</v>
      </c>
      <c r="B5" s="98">
        <v>0.23684913941269894</v>
      </c>
    </row>
    <row r="6" spans="1:9" x14ac:dyDescent="0.2">
      <c r="A6" s="98" t="s">
        <v>519</v>
      </c>
      <c r="B6" s="98">
        <v>0.21314880212737902</v>
      </c>
    </row>
    <row r="7" spans="1:9" x14ac:dyDescent="0.2">
      <c r="A7" s="98" t="s">
        <v>520</v>
      </c>
      <c r="B7" s="98">
        <v>2.6337274628015135</v>
      </c>
    </row>
    <row r="8" spans="1:9" ht="13.5" thickBot="1" x14ac:dyDescent="0.25">
      <c r="A8" s="99" t="s">
        <v>521</v>
      </c>
      <c r="B8" s="99">
        <v>167</v>
      </c>
    </row>
    <row r="10" spans="1:9" ht="13.5" thickBot="1" x14ac:dyDescent="0.25">
      <c r="A10" t="s">
        <v>522</v>
      </c>
    </row>
    <row r="11" spans="1:9" x14ac:dyDescent="0.2">
      <c r="A11" s="100"/>
      <c r="B11" s="100" t="s">
        <v>527</v>
      </c>
      <c r="C11" s="100" t="s">
        <v>528</v>
      </c>
      <c r="D11" s="100" t="s">
        <v>529</v>
      </c>
      <c r="E11" s="100" t="s">
        <v>530</v>
      </c>
      <c r="F11" s="100" t="s">
        <v>531</v>
      </c>
    </row>
    <row r="12" spans="1:9" x14ac:dyDescent="0.2">
      <c r="A12" s="98" t="s">
        <v>523</v>
      </c>
      <c r="B12" s="98">
        <v>5</v>
      </c>
      <c r="C12" s="98">
        <v>346.60031526949683</v>
      </c>
      <c r="D12" s="98">
        <v>69.320063053899361</v>
      </c>
      <c r="E12" s="98">
        <v>9.9934923525077561</v>
      </c>
      <c r="F12" s="98">
        <v>2.4122424076776051E-8</v>
      </c>
    </row>
    <row r="13" spans="1:9" x14ac:dyDescent="0.2">
      <c r="A13" s="98" t="s">
        <v>524</v>
      </c>
      <c r="B13" s="98">
        <v>161</v>
      </c>
      <c r="C13" s="98">
        <v>1116.7797760786984</v>
      </c>
      <c r="D13" s="98">
        <v>6.9365203483148967</v>
      </c>
      <c r="E13" s="98"/>
      <c r="F13" s="98"/>
    </row>
    <row r="14" spans="1:9" ht="13.5" thickBot="1" x14ac:dyDescent="0.25">
      <c r="A14" s="99" t="s">
        <v>525</v>
      </c>
      <c r="B14" s="99">
        <v>166</v>
      </c>
      <c r="C14" s="99">
        <v>1463.3800913481953</v>
      </c>
      <c r="D14" s="99"/>
      <c r="E14" s="99"/>
      <c r="F14" s="99"/>
    </row>
    <row r="15" spans="1:9" ht="13.5" thickBot="1" x14ac:dyDescent="0.25"/>
    <row r="16" spans="1:9" x14ac:dyDescent="0.2">
      <c r="A16" s="100"/>
      <c r="B16" s="100" t="s">
        <v>532</v>
      </c>
      <c r="C16" s="100" t="s">
        <v>520</v>
      </c>
      <c r="D16" s="100" t="s">
        <v>533</v>
      </c>
      <c r="E16" s="100" t="s">
        <v>534</v>
      </c>
      <c r="F16" s="100" t="s">
        <v>535</v>
      </c>
      <c r="G16" s="100" t="s">
        <v>536</v>
      </c>
      <c r="H16" s="100" t="s">
        <v>537</v>
      </c>
      <c r="I16" s="100" t="s">
        <v>538</v>
      </c>
    </row>
    <row r="17" spans="1:11" x14ac:dyDescent="0.2">
      <c r="A17" s="98" t="s">
        <v>526</v>
      </c>
      <c r="B17" s="98">
        <v>0.31375193223994619</v>
      </c>
      <c r="C17" s="98">
        <v>0.84063886451953984</v>
      </c>
      <c r="D17" s="98">
        <v>0.37323034359025087</v>
      </c>
      <c r="E17" s="98">
        <v>0.70946796848800231</v>
      </c>
      <c r="F17" s="98">
        <v>-1.3463484996542776</v>
      </c>
      <c r="G17" s="98">
        <v>1.9738523641341701</v>
      </c>
      <c r="H17" s="98">
        <v>-1.3463484996542776</v>
      </c>
      <c r="I17" s="98">
        <v>1.9738523641341701</v>
      </c>
    </row>
    <row r="18" spans="1:11" x14ac:dyDescent="0.2">
      <c r="A18" s="98" t="s">
        <v>464</v>
      </c>
      <c r="B18" s="98">
        <v>0.6960534665010456</v>
      </c>
      <c r="C18" s="98">
        <v>0.43981779131059517</v>
      </c>
      <c r="D18" s="98">
        <v>1.5825950660770318</v>
      </c>
      <c r="E18" s="98">
        <v>0.11547622376912486</v>
      </c>
      <c r="F18" s="98">
        <v>-0.17250226667551782</v>
      </c>
      <c r="G18" s="98">
        <v>1.564609199677609</v>
      </c>
      <c r="H18" s="98">
        <v>-0.17250226667551782</v>
      </c>
      <c r="I18" s="98">
        <v>1.564609199677609</v>
      </c>
    </row>
    <row r="19" spans="1:11" x14ac:dyDescent="0.2">
      <c r="A19" s="98" t="s">
        <v>507</v>
      </c>
      <c r="B19" s="98">
        <v>8.6909741451412419</v>
      </c>
      <c r="C19" s="98">
        <v>1.3765006669594135</v>
      </c>
      <c r="D19" s="98">
        <v>6.3138176055802067</v>
      </c>
      <c r="E19" s="102">
        <v>2.5389468281819471E-9</v>
      </c>
      <c r="F19" s="98">
        <v>5.972649489728056</v>
      </c>
      <c r="G19" s="98">
        <v>11.409298800554428</v>
      </c>
      <c r="H19" s="98">
        <v>5.972649489728056</v>
      </c>
      <c r="I19" s="98">
        <v>11.409298800554428</v>
      </c>
    </row>
    <row r="20" spans="1:11" x14ac:dyDescent="0.2">
      <c r="A20" s="98" t="s">
        <v>508</v>
      </c>
      <c r="B20" s="98">
        <v>-4.0714623210858321</v>
      </c>
      <c r="C20" s="98">
        <v>2.5710652406329322</v>
      </c>
      <c r="D20" s="98">
        <v>-1.5835702092427415</v>
      </c>
      <c r="E20" s="98">
        <v>0.11525390894201153</v>
      </c>
      <c r="F20" s="98">
        <v>-9.1488227627095089</v>
      </c>
      <c r="G20" s="98">
        <v>1.0058981205378448</v>
      </c>
      <c r="H20" s="98">
        <v>-9.1488227627095089</v>
      </c>
      <c r="I20" s="98">
        <v>1.0058981205378448</v>
      </c>
    </row>
    <row r="21" spans="1:11" x14ac:dyDescent="0.2">
      <c r="A21" s="98" t="s">
        <v>511</v>
      </c>
      <c r="B21" s="98">
        <v>-2.9036425305496576</v>
      </c>
      <c r="C21" s="98">
        <v>2.5985451550643988</v>
      </c>
      <c r="D21" s="98">
        <v>-1.1174108423286944</v>
      </c>
      <c r="E21" s="98">
        <v>0.26548338779126185</v>
      </c>
      <c r="F21" s="98">
        <v>-8.0352705295532409</v>
      </c>
      <c r="G21" s="98">
        <v>2.2279854684539262</v>
      </c>
      <c r="H21" s="98">
        <v>-8.0352705295532409</v>
      </c>
      <c r="I21" s="98">
        <v>2.2279854684539262</v>
      </c>
    </row>
    <row r="22" spans="1:11" ht="13.5" thickBot="1" x14ac:dyDescent="0.25">
      <c r="A22" s="99" t="s">
        <v>512</v>
      </c>
      <c r="B22" s="99">
        <v>0.32903424020175825</v>
      </c>
      <c r="C22" s="99">
        <v>2.7908190383144134</v>
      </c>
      <c r="D22" s="99">
        <v>0.11789880880291218</v>
      </c>
      <c r="E22" s="99">
        <v>0.90629479647280775</v>
      </c>
      <c r="F22" s="99">
        <v>-5.1822977792764942</v>
      </c>
      <c r="G22" s="99">
        <v>5.8403662596800103</v>
      </c>
      <c r="H22" s="99">
        <v>-5.1822977792764942</v>
      </c>
      <c r="I22" s="99">
        <v>5.8403662596800103</v>
      </c>
    </row>
    <row r="24" spans="1:11" x14ac:dyDescent="0.2">
      <c r="A24" s="103" t="s">
        <v>417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</row>
    <row r="25" spans="1:11" ht="51" x14ac:dyDescent="0.2">
      <c r="A25" s="104" t="s">
        <v>543</v>
      </c>
      <c r="B25" s="104" t="s">
        <v>544</v>
      </c>
      <c r="C25" s="104" t="s">
        <v>545</v>
      </c>
      <c r="D25" s="104" t="s">
        <v>511</v>
      </c>
      <c r="E25" s="104" t="s">
        <v>546</v>
      </c>
      <c r="F25" s="104" t="s">
        <v>547</v>
      </c>
      <c r="G25" s="104" t="s">
        <v>548</v>
      </c>
      <c r="H25" s="104" t="s">
        <v>549</v>
      </c>
      <c r="I25" s="104" t="s">
        <v>550</v>
      </c>
      <c r="J25" s="104" t="s">
        <v>551</v>
      </c>
      <c r="K25" s="105" t="s">
        <v>552</v>
      </c>
    </row>
    <row r="26" spans="1:11" x14ac:dyDescent="0.2">
      <c r="A26" s="97">
        <v>130.10118946520222</v>
      </c>
      <c r="B26" s="106">
        <v>0.95186293134429523</v>
      </c>
      <c r="C26" s="106">
        <v>0.67130058594359487</v>
      </c>
      <c r="D26" s="106">
        <v>-1.1489536082332299</v>
      </c>
      <c r="E26" s="107">
        <f>B19*B26</f>
        <v>8.2726161260316236</v>
      </c>
      <c r="F26" s="108">
        <f>TINV(0.05,B13)</f>
        <v>1.9748080917517898</v>
      </c>
      <c r="G26" s="108">
        <f>B7*1.1</f>
        <v>2.8971002090816649</v>
      </c>
      <c r="H26" s="108">
        <f>F26*G26</f>
        <v>5.7212169355102738</v>
      </c>
      <c r="I26" s="110">
        <f>E26-H26</f>
        <v>2.5513991905213498</v>
      </c>
      <c r="J26" s="97">
        <f>E26+I26</f>
        <v>10.824015316552973</v>
      </c>
      <c r="K26" s="97">
        <f>J26-I26</f>
        <v>8.2726161260316236</v>
      </c>
    </row>
    <row r="29" spans="1:11" x14ac:dyDescent="0.2">
      <c r="A29" t="s">
        <v>539</v>
      </c>
    </row>
    <row r="30" spans="1:11" ht="13.5" thickBot="1" x14ac:dyDescent="0.25"/>
    <row r="31" spans="1:11" x14ac:dyDescent="0.2">
      <c r="A31" s="100" t="s">
        <v>540</v>
      </c>
      <c r="B31" s="100" t="s">
        <v>541</v>
      </c>
      <c r="C31" s="100" t="s">
        <v>542</v>
      </c>
    </row>
    <row r="32" spans="1:11" x14ac:dyDescent="0.2">
      <c r="A32" s="98">
        <v>1</v>
      </c>
      <c r="B32" s="98">
        <v>4.4097982972586358</v>
      </c>
      <c r="C32" s="98">
        <v>1.7669718943015456</v>
      </c>
    </row>
    <row r="33" spans="1:3" x14ac:dyDescent="0.2">
      <c r="A33" s="98">
        <v>2</v>
      </c>
      <c r="B33" s="98">
        <v>5.4746191468033576</v>
      </c>
      <c r="C33" s="98">
        <v>-1.0447320014463566</v>
      </c>
    </row>
    <row r="34" spans="1:3" x14ac:dyDescent="0.2">
      <c r="A34" s="98">
        <v>3</v>
      </c>
      <c r="B34" s="98">
        <v>6.4890269023863878</v>
      </c>
      <c r="C34" s="98">
        <v>4.8919822813083487</v>
      </c>
    </row>
    <row r="35" spans="1:3" x14ac:dyDescent="0.2">
      <c r="A35" s="98">
        <v>4</v>
      </c>
      <c r="B35" s="98">
        <v>6.0575964519159671</v>
      </c>
      <c r="C35" s="98">
        <v>1.1549489891363711</v>
      </c>
    </row>
    <row r="36" spans="1:3" x14ac:dyDescent="0.2">
      <c r="A36" s="98">
        <v>5</v>
      </c>
      <c r="B36" s="98">
        <v>3.2563449096110659</v>
      </c>
      <c r="C36" s="98">
        <v>1.0930640601392287</v>
      </c>
    </row>
    <row r="37" spans="1:3" x14ac:dyDescent="0.2">
      <c r="A37" s="98">
        <v>6</v>
      </c>
      <c r="B37" s="98">
        <v>6.2675512760222905</v>
      </c>
      <c r="C37" s="98">
        <v>-0.84211220615088411</v>
      </c>
    </row>
    <row r="38" spans="1:3" x14ac:dyDescent="0.2">
      <c r="A38" s="98">
        <v>7</v>
      </c>
      <c r="B38" s="98">
        <v>6.0365559845177623</v>
      </c>
      <c r="C38" s="98">
        <v>1.873196519741346</v>
      </c>
    </row>
    <row r="39" spans="1:3" x14ac:dyDescent="0.2">
      <c r="A39" s="98">
        <v>8</v>
      </c>
      <c r="B39" s="98">
        <v>6.3075821640522429</v>
      </c>
      <c r="C39" s="98">
        <v>3.8586943047261792</v>
      </c>
    </row>
    <row r="40" spans="1:3" x14ac:dyDescent="0.2">
      <c r="A40" s="98">
        <v>9</v>
      </c>
      <c r="B40" s="98">
        <v>5.9168420863291553</v>
      </c>
      <c r="C40" s="98">
        <v>3.1144811414228259</v>
      </c>
    </row>
    <row r="41" spans="1:3" x14ac:dyDescent="0.2">
      <c r="A41" s="98">
        <v>10</v>
      </c>
      <c r="B41" s="98">
        <v>6.8195983016376038</v>
      </c>
      <c r="C41" s="98">
        <v>3.3272695382028052</v>
      </c>
    </row>
    <row r="42" spans="1:3" x14ac:dyDescent="0.2">
      <c r="A42" s="98">
        <v>11</v>
      </c>
      <c r="B42" s="98">
        <v>5.2088798770674858</v>
      </c>
      <c r="C42" s="98">
        <v>2.9507787406976211</v>
      </c>
    </row>
    <row r="43" spans="1:3" x14ac:dyDescent="0.2">
      <c r="A43" s="98">
        <v>12</v>
      </c>
      <c r="B43" s="98">
        <v>5.2562000026732747</v>
      </c>
      <c r="C43" s="98">
        <v>1.0551512393290858</v>
      </c>
    </row>
    <row r="44" spans="1:3" x14ac:dyDescent="0.2">
      <c r="A44" s="98">
        <v>13</v>
      </c>
      <c r="B44" s="98">
        <v>6.5623867568135186</v>
      </c>
      <c r="C44" s="98">
        <v>-1.2353890112146582</v>
      </c>
    </row>
    <row r="45" spans="1:3" x14ac:dyDescent="0.2">
      <c r="A45" s="98">
        <v>14</v>
      </c>
      <c r="B45" s="98">
        <v>3.7317828451554651</v>
      </c>
      <c r="C45" s="98">
        <v>0.56405279896019023</v>
      </c>
    </row>
    <row r="46" spans="1:3" x14ac:dyDescent="0.2">
      <c r="A46" s="98">
        <v>15</v>
      </c>
      <c r="B46" s="98">
        <v>6.1908183364450933</v>
      </c>
      <c r="C46" s="98">
        <v>-2.0462860298297629</v>
      </c>
    </row>
    <row r="47" spans="1:3" x14ac:dyDescent="0.2">
      <c r="A47" s="98">
        <v>16</v>
      </c>
      <c r="B47" s="98">
        <v>4.6107408405119967</v>
      </c>
      <c r="C47" s="98">
        <v>0.67292305791385054</v>
      </c>
    </row>
    <row r="48" spans="1:3" x14ac:dyDescent="0.2">
      <c r="A48" s="98">
        <v>17</v>
      </c>
      <c r="B48" s="98">
        <v>6.39553205451067</v>
      </c>
      <c r="C48" s="98">
        <v>0.23142665889082004</v>
      </c>
    </row>
    <row r="49" spans="1:3" x14ac:dyDescent="0.2">
      <c r="A49" s="98">
        <v>18</v>
      </c>
      <c r="B49" s="98">
        <v>5.5747689497978392</v>
      </c>
      <c r="C49" s="98">
        <v>6.6920178567113915</v>
      </c>
    </row>
    <row r="50" spans="1:3" x14ac:dyDescent="0.2">
      <c r="A50" s="98">
        <v>19</v>
      </c>
      <c r="B50" s="98">
        <v>2.5415292528825768</v>
      </c>
      <c r="C50" s="98">
        <v>2.2647917149545433</v>
      </c>
    </row>
    <row r="51" spans="1:3" x14ac:dyDescent="0.2">
      <c r="A51" s="98">
        <v>20</v>
      </c>
      <c r="B51" s="98">
        <v>6.8784398478861108</v>
      </c>
      <c r="C51" s="98">
        <v>-2.5491769474602357</v>
      </c>
    </row>
    <row r="52" spans="1:3" x14ac:dyDescent="0.2">
      <c r="A52" s="98">
        <v>21</v>
      </c>
      <c r="B52" s="98">
        <v>7.0018227850837294</v>
      </c>
      <c r="C52" s="98">
        <v>-0.15706947729389142</v>
      </c>
    </row>
    <row r="53" spans="1:3" x14ac:dyDescent="0.2">
      <c r="A53" s="98">
        <v>22</v>
      </c>
      <c r="B53" s="98">
        <v>6.0637932334303235</v>
      </c>
      <c r="C53" s="98">
        <v>0.40986745186816176</v>
      </c>
    </row>
    <row r="54" spans="1:3" x14ac:dyDescent="0.2">
      <c r="A54" s="98">
        <v>23</v>
      </c>
      <c r="B54" s="98">
        <v>6.2893129561349559</v>
      </c>
      <c r="C54" s="98">
        <v>-1.4640198725269773</v>
      </c>
    </row>
    <row r="55" spans="1:3" x14ac:dyDescent="0.2">
      <c r="A55" s="98">
        <v>24</v>
      </c>
      <c r="B55" s="98">
        <v>5.1979130911415137</v>
      </c>
      <c r="C55" s="98">
        <v>-1.1058328219309308</v>
      </c>
    </row>
    <row r="56" spans="1:3" x14ac:dyDescent="0.2">
      <c r="A56" s="98">
        <v>25</v>
      </c>
      <c r="B56" s="98">
        <v>2.1592870681963228</v>
      </c>
      <c r="C56" s="98">
        <v>1.034078326673312</v>
      </c>
    </row>
    <row r="57" spans="1:3" x14ac:dyDescent="0.2">
      <c r="A57" s="98">
        <v>26</v>
      </c>
      <c r="B57" s="98">
        <v>5.7754770764686905</v>
      </c>
      <c r="C57" s="98">
        <v>2.675503799871759E-2</v>
      </c>
    </row>
    <row r="58" spans="1:3" x14ac:dyDescent="0.2">
      <c r="A58" s="98">
        <v>27</v>
      </c>
      <c r="B58" s="98">
        <v>6.0694552153273689</v>
      </c>
      <c r="C58" s="98">
        <v>3.065202904963825</v>
      </c>
    </row>
    <row r="59" spans="1:3" x14ac:dyDescent="0.2">
      <c r="A59" s="98">
        <v>28</v>
      </c>
      <c r="B59" s="98">
        <v>3.3461847800522664</v>
      </c>
      <c r="C59" s="98">
        <v>0.85033652124017767</v>
      </c>
    </row>
    <row r="60" spans="1:3" x14ac:dyDescent="0.2">
      <c r="A60" s="98">
        <v>29</v>
      </c>
      <c r="B60" s="98">
        <v>5.6061427357479001</v>
      </c>
      <c r="C60" s="98">
        <v>-2.5394771242789771</v>
      </c>
    </row>
    <row r="61" spans="1:3" x14ac:dyDescent="0.2">
      <c r="A61" s="98">
        <v>30</v>
      </c>
      <c r="B61" s="98">
        <v>2.9073805665769519</v>
      </c>
      <c r="C61" s="98">
        <v>4.1924826089444363</v>
      </c>
    </row>
    <row r="62" spans="1:3" x14ac:dyDescent="0.2">
      <c r="A62" s="98">
        <v>31</v>
      </c>
      <c r="B62" s="98">
        <v>3.4602069011283558</v>
      </c>
      <c r="C62" s="98">
        <v>-1.8411683004603157</v>
      </c>
    </row>
    <row r="63" spans="1:3" x14ac:dyDescent="0.2">
      <c r="A63" s="98">
        <v>32</v>
      </c>
      <c r="B63" s="98">
        <v>5.5636700851741425</v>
      </c>
      <c r="C63" s="98">
        <v>2.4378635083096087</v>
      </c>
    </row>
    <row r="64" spans="1:3" x14ac:dyDescent="0.2">
      <c r="A64" s="98">
        <v>33</v>
      </c>
      <c r="B64" s="98">
        <v>4.038964891916911</v>
      </c>
      <c r="C64" s="98">
        <v>3.2780064024748468</v>
      </c>
    </row>
    <row r="65" spans="1:3" x14ac:dyDescent="0.2">
      <c r="A65" s="98">
        <v>34</v>
      </c>
      <c r="B65" s="98">
        <v>4.7506153519555925</v>
      </c>
      <c r="C65" s="98">
        <v>1.7017373019855571</v>
      </c>
    </row>
    <row r="66" spans="1:3" x14ac:dyDescent="0.2">
      <c r="A66" s="98">
        <v>35</v>
      </c>
      <c r="B66" s="98">
        <v>4.6297982380735627</v>
      </c>
      <c r="C66" s="98">
        <v>-0.77798566076978037</v>
      </c>
    </row>
    <row r="67" spans="1:3" x14ac:dyDescent="0.2">
      <c r="A67" s="98">
        <v>36</v>
      </c>
      <c r="B67" s="98">
        <v>4.9985857454680014</v>
      </c>
      <c r="C67" s="98">
        <v>2.0137497377811284</v>
      </c>
    </row>
    <row r="68" spans="1:3" x14ac:dyDescent="0.2">
      <c r="A68" s="98">
        <v>37</v>
      </c>
      <c r="B68" s="98">
        <v>6.8704485628664926</v>
      </c>
      <c r="C68" s="98">
        <v>0.19896620768513884</v>
      </c>
    </row>
    <row r="69" spans="1:3" x14ac:dyDescent="0.2">
      <c r="A69" s="98">
        <v>38</v>
      </c>
      <c r="B69" s="98">
        <v>3.6392769047882481</v>
      </c>
      <c r="C69" s="98">
        <v>4.2680156682006238</v>
      </c>
    </row>
    <row r="70" spans="1:3" x14ac:dyDescent="0.2">
      <c r="A70" s="98">
        <v>39</v>
      </c>
      <c r="B70" s="98">
        <v>3.1907923827752929</v>
      </c>
      <c r="C70" s="98">
        <v>-1.3849120503524288</v>
      </c>
    </row>
    <row r="71" spans="1:3" x14ac:dyDescent="0.2">
      <c r="A71" s="98">
        <v>40</v>
      </c>
      <c r="B71" s="98">
        <v>5.8259764836135828</v>
      </c>
      <c r="C71" s="98">
        <v>0.56156389041814947</v>
      </c>
    </row>
    <row r="72" spans="1:3" x14ac:dyDescent="0.2">
      <c r="A72" s="98">
        <v>41</v>
      </c>
      <c r="B72" s="98">
        <v>6.7113401149659069</v>
      </c>
      <c r="C72" s="98">
        <v>5.2020444707263209</v>
      </c>
    </row>
    <row r="73" spans="1:3" x14ac:dyDescent="0.2">
      <c r="A73" s="98">
        <v>42</v>
      </c>
      <c r="B73" s="98">
        <v>3.5675370666474526</v>
      </c>
      <c r="C73" s="98">
        <v>0.49746315313276757</v>
      </c>
    </row>
    <row r="74" spans="1:3" x14ac:dyDescent="0.2">
      <c r="A74" s="98">
        <v>43</v>
      </c>
      <c r="B74" s="98">
        <v>4.0334239797640334</v>
      </c>
      <c r="C74" s="98">
        <v>4.4904607741375271</v>
      </c>
    </row>
    <row r="75" spans="1:3" x14ac:dyDescent="0.2">
      <c r="A75" s="98">
        <v>44</v>
      </c>
      <c r="B75" s="98">
        <v>6.3512445678063365</v>
      </c>
      <c r="C75" s="98">
        <v>6.2172575003243988</v>
      </c>
    </row>
    <row r="76" spans="1:3" x14ac:dyDescent="0.2">
      <c r="A76" s="98">
        <v>45</v>
      </c>
      <c r="B76" s="98">
        <v>5.5975032491480343</v>
      </c>
      <c r="C76" s="98">
        <v>-1.0327343738933985</v>
      </c>
    </row>
    <row r="77" spans="1:3" x14ac:dyDescent="0.2">
      <c r="A77" s="98">
        <v>46</v>
      </c>
      <c r="B77" s="98">
        <v>2.1167519605759151</v>
      </c>
      <c r="C77" s="98">
        <v>0.35040813143754468</v>
      </c>
    </row>
    <row r="78" spans="1:3" x14ac:dyDescent="0.2">
      <c r="A78" s="98">
        <v>47</v>
      </c>
      <c r="B78" s="98">
        <v>6.1182932533074812</v>
      </c>
      <c r="C78" s="98">
        <v>2.2894464771291094</v>
      </c>
    </row>
    <row r="79" spans="1:3" x14ac:dyDescent="0.2">
      <c r="A79" s="98">
        <v>48</v>
      </c>
      <c r="B79" s="98">
        <v>6.5627217183975883</v>
      </c>
      <c r="C79" s="98">
        <v>1.2880657923838505</v>
      </c>
    </row>
    <row r="80" spans="1:3" x14ac:dyDescent="0.2">
      <c r="A80" s="98">
        <v>49</v>
      </c>
      <c r="B80" s="98">
        <v>5.3459432031525136</v>
      </c>
      <c r="C80" s="98">
        <v>0.67208807398336035</v>
      </c>
    </row>
    <row r="81" spans="1:3" x14ac:dyDescent="0.2">
      <c r="A81" s="98">
        <v>50</v>
      </c>
      <c r="B81" s="98">
        <v>3.4540713891434667</v>
      </c>
      <c r="C81" s="98">
        <v>-1.5008645797925073</v>
      </c>
    </row>
    <row r="82" spans="1:3" x14ac:dyDescent="0.2">
      <c r="A82" s="98">
        <v>51</v>
      </c>
      <c r="B82" s="98">
        <v>3.2366545934315551</v>
      </c>
      <c r="C82" s="98">
        <v>-1.2416297899642263</v>
      </c>
    </row>
    <row r="83" spans="1:3" x14ac:dyDescent="0.2">
      <c r="A83" s="98">
        <v>52</v>
      </c>
      <c r="B83" s="98">
        <v>4.716691700209048</v>
      </c>
      <c r="C83" s="98">
        <v>0.88165979682049933</v>
      </c>
    </row>
    <row r="84" spans="1:3" x14ac:dyDescent="0.2">
      <c r="A84" s="98">
        <v>53</v>
      </c>
      <c r="B84" s="98">
        <v>5.9453899492039435</v>
      </c>
      <c r="C84" s="98">
        <v>0.58991819501325615</v>
      </c>
    </row>
    <row r="85" spans="1:3" x14ac:dyDescent="0.2">
      <c r="A85" s="98">
        <v>54</v>
      </c>
      <c r="B85" s="98">
        <v>6.9403624914854669</v>
      </c>
      <c r="C85" s="98">
        <v>1.5499573088252481</v>
      </c>
    </row>
    <row r="86" spans="1:3" x14ac:dyDescent="0.2">
      <c r="A86" s="98">
        <v>55</v>
      </c>
      <c r="B86" s="98">
        <v>5.6114063898208038</v>
      </c>
      <c r="C86" s="98">
        <v>-1.9072552452426903</v>
      </c>
    </row>
    <row r="87" spans="1:3" x14ac:dyDescent="0.2">
      <c r="A87" s="98">
        <v>56</v>
      </c>
      <c r="B87" s="98">
        <v>3.3634641131107297</v>
      </c>
      <c r="C87" s="98">
        <v>4.8565530492107687</v>
      </c>
    </row>
    <row r="88" spans="1:3" x14ac:dyDescent="0.2">
      <c r="A88" s="98">
        <v>57</v>
      </c>
      <c r="B88" s="98">
        <v>4.2138613199713175</v>
      </c>
      <c r="C88" s="98">
        <v>-1.0152068146467284</v>
      </c>
    </row>
    <row r="89" spans="1:3" x14ac:dyDescent="0.2">
      <c r="A89" s="98">
        <v>58</v>
      </c>
      <c r="B89" s="98">
        <v>6.9276515626333497</v>
      </c>
      <c r="C89" s="98">
        <v>2.1275434983391479</v>
      </c>
    </row>
    <row r="90" spans="1:3" x14ac:dyDescent="0.2">
      <c r="A90" s="98">
        <v>59</v>
      </c>
      <c r="B90" s="98">
        <v>4.85764601431186</v>
      </c>
      <c r="C90" s="98">
        <v>1.2424298627618411</v>
      </c>
    </row>
    <row r="91" spans="1:3" x14ac:dyDescent="0.2">
      <c r="A91" s="98">
        <v>60</v>
      </c>
      <c r="B91" s="98">
        <v>5.2452730423755565</v>
      </c>
      <c r="C91" s="98">
        <v>-1.0550808673378329</v>
      </c>
    </row>
    <row r="92" spans="1:3" x14ac:dyDescent="0.2">
      <c r="A92" s="98">
        <v>61</v>
      </c>
      <c r="B92" s="98">
        <v>1.4917965497292258</v>
      </c>
      <c r="C92" s="98">
        <v>-0.48884459068659147</v>
      </c>
    </row>
    <row r="93" spans="1:3" x14ac:dyDescent="0.2">
      <c r="A93" s="98">
        <v>62</v>
      </c>
      <c r="B93" s="98">
        <v>2.1070548618753207</v>
      </c>
      <c r="C93" s="98">
        <v>-0.53496986215863718</v>
      </c>
    </row>
    <row r="94" spans="1:3" x14ac:dyDescent="0.2">
      <c r="A94" s="98">
        <v>63</v>
      </c>
      <c r="B94" s="98">
        <v>5.6223933384585809</v>
      </c>
      <c r="C94" s="98">
        <v>-2.2961527388623821</v>
      </c>
    </row>
    <row r="95" spans="1:3" x14ac:dyDescent="0.2">
      <c r="A95" s="98">
        <v>64</v>
      </c>
      <c r="B95" s="98">
        <v>6.0083778234130651</v>
      </c>
      <c r="C95" s="98">
        <v>6.2419925776132974</v>
      </c>
    </row>
    <row r="96" spans="1:3" x14ac:dyDescent="0.2">
      <c r="A96" s="98">
        <v>65</v>
      </c>
      <c r="B96" s="98">
        <v>6.5253556536769661</v>
      </c>
      <c r="C96" s="98">
        <v>-3.1139473461421496</v>
      </c>
    </row>
    <row r="97" spans="1:3" x14ac:dyDescent="0.2">
      <c r="A97" s="98">
        <v>66</v>
      </c>
      <c r="B97" s="98">
        <v>3.8842226298612714</v>
      </c>
      <c r="C97" s="98">
        <v>-1.0112571062091447</v>
      </c>
    </row>
    <row r="98" spans="1:3" x14ac:dyDescent="0.2">
      <c r="A98" s="98">
        <v>67</v>
      </c>
      <c r="B98" s="98">
        <v>7.4225841819356297</v>
      </c>
      <c r="C98" s="98">
        <v>-0.74763288052775057</v>
      </c>
    </row>
    <row r="99" spans="1:3" x14ac:dyDescent="0.2">
      <c r="A99" s="98">
        <v>68</v>
      </c>
      <c r="B99" s="98">
        <v>4.1824644242875886</v>
      </c>
      <c r="C99" s="98">
        <v>-7.2632096451483719E-2</v>
      </c>
    </row>
    <row r="100" spans="1:3" x14ac:dyDescent="0.2">
      <c r="A100" s="98">
        <v>69</v>
      </c>
      <c r="B100" s="98">
        <v>5.184005240353188</v>
      </c>
      <c r="C100" s="98">
        <v>-1.4366325498358847</v>
      </c>
    </row>
    <row r="101" spans="1:3" x14ac:dyDescent="0.2">
      <c r="A101" s="98">
        <v>70</v>
      </c>
      <c r="B101" s="98">
        <v>4.9481487209120925</v>
      </c>
      <c r="C101" s="98">
        <v>2.1268414473107189</v>
      </c>
    </row>
    <row r="102" spans="1:3" x14ac:dyDescent="0.2">
      <c r="A102" s="98">
        <v>71</v>
      </c>
      <c r="B102" s="98">
        <v>7.7502732112605264</v>
      </c>
      <c r="C102" s="98">
        <v>6.5800081236250003</v>
      </c>
    </row>
    <row r="103" spans="1:3" x14ac:dyDescent="0.2">
      <c r="A103" s="98">
        <v>72</v>
      </c>
      <c r="B103" s="98">
        <v>4.1774656277146605</v>
      </c>
      <c r="C103" s="98">
        <v>0.869020122196277</v>
      </c>
    </row>
    <row r="104" spans="1:3" x14ac:dyDescent="0.2">
      <c r="A104" s="98">
        <v>73</v>
      </c>
      <c r="B104" s="98">
        <v>5.7289047384718383</v>
      </c>
      <c r="C104" s="98">
        <v>2.6055246580954883</v>
      </c>
    </row>
    <row r="105" spans="1:3" x14ac:dyDescent="0.2">
      <c r="A105" s="98">
        <v>74</v>
      </c>
      <c r="B105" s="98">
        <v>3.9812834580436793</v>
      </c>
      <c r="C105" s="98">
        <v>-0.64114279766632087</v>
      </c>
    </row>
    <row r="106" spans="1:3" x14ac:dyDescent="0.2">
      <c r="A106" s="98">
        <v>75</v>
      </c>
      <c r="B106" s="98">
        <v>4.794684114016456</v>
      </c>
      <c r="C106" s="98">
        <v>-2.1653135979686273</v>
      </c>
    </row>
    <row r="107" spans="1:3" x14ac:dyDescent="0.2">
      <c r="A107" s="98">
        <v>76</v>
      </c>
      <c r="B107" s="98">
        <v>5.9634483537429297</v>
      </c>
      <c r="C107" s="98">
        <v>-0.87334855559243518</v>
      </c>
    </row>
    <row r="108" spans="1:3" x14ac:dyDescent="0.2">
      <c r="A108" s="98">
        <v>77</v>
      </c>
      <c r="B108" s="98">
        <v>4.2559180587563752</v>
      </c>
      <c r="C108" s="98">
        <v>2.2489798870626423</v>
      </c>
    </row>
    <row r="109" spans="1:3" x14ac:dyDescent="0.2">
      <c r="A109" s="98">
        <v>78</v>
      </c>
      <c r="B109" s="98">
        <v>4.4323466912446268</v>
      </c>
      <c r="C109" s="98">
        <v>0.31563516943793513</v>
      </c>
    </row>
    <row r="110" spans="1:3" x14ac:dyDescent="0.2">
      <c r="A110" s="98">
        <v>79</v>
      </c>
      <c r="B110" s="98">
        <v>6.2271118653075934</v>
      </c>
      <c r="C110" s="98">
        <v>-2.3616183504433006</v>
      </c>
    </row>
    <row r="111" spans="1:3" x14ac:dyDescent="0.2">
      <c r="A111" s="98">
        <v>80</v>
      </c>
      <c r="B111" s="98">
        <v>7.4499563044102652</v>
      </c>
      <c r="C111" s="98">
        <v>2.6184120588540276</v>
      </c>
    </row>
    <row r="112" spans="1:3" x14ac:dyDescent="0.2">
      <c r="A112" s="98">
        <v>81</v>
      </c>
      <c r="B112" s="98">
        <v>7.5615326008076318</v>
      </c>
      <c r="C112" s="98">
        <v>2.9745531460892147</v>
      </c>
    </row>
    <row r="113" spans="1:3" x14ac:dyDescent="0.2">
      <c r="A113" s="98">
        <v>82</v>
      </c>
      <c r="B113" s="98">
        <v>7.1541965111427865</v>
      </c>
      <c r="C113" s="98">
        <v>-4.1990147246097695</v>
      </c>
    </row>
    <row r="114" spans="1:3" x14ac:dyDescent="0.2">
      <c r="A114" s="98">
        <v>83</v>
      </c>
      <c r="B114" s="98">
        <v>5.8189179597159422</v>
      </c>
      <c r="C114" s="98">
        <v>-0.65120629167580457</v>
      </c>
    </row>
    <row r="115" spans="1:3" x14ac:dyDescent="0.2">
      <c r="A115" s="98">
        <v>84</v>
      </c>
      <c r="B115" s="98">
        <v>6.8995228502568899</v>
      </c>
      <c r="C115" s="98">
        <v>-0.82397675616464117</v>
      </c>
    </row>
    <row r="116" spans="1:3" x14ac:dyDescent="0.2">
      <c r="A116" s="98">
        <v>85</v>
      </c>
      <c r="B116" s="98">
        <v>5.3130113549708504</v>
      </c>
      <c r="C116" s="98">
        <v>0.49519885209931847</v>
      </c>
    </row>
    <row r="117" spans="1:3" x14ac:dyDescent="0.2">
      <c r="A117" s="98">
        <v>86</v>
      </c>
      <c r="B117" s="98">
        <v>5.9036762685385646</v>
      </c>
      <c r="C117" s="98">
        <v>-2.6879319128595096</v>
      </c>
    </row>
    <row r="118" spans="1:3" x14ac:dyDescent="0.2">
      <c r="A118" s="98">
        <v>87</v>
      </c>
      <c r="B118" s="98">
        <v>7.4911492177862353</v>
      </c>
      <c r="C118" s="98">
        <v>5.2728568486070699</v>
      </c>
    </row>
    <row r="119" spans="1:3" x14ac:dyDescent="0.2">
      <c r="A119" s="98">
        <v>88</v>
      </c>
      <c r="B119" s="98">
        <v>2.9230364903823918</v>
      </c>
      <c r="C119" s="98">
        <v>3.3829407675860512E-2</v>
      </c>
    </row>
    <row r="120" spans="1:3" x14ac:dyDescent="0.2">
      <c r="A120" s="98">
        <v>89</v>
      </c>
      <c r="B120" s="98">
        <v>5.1805407946228454</v>
      </c>
      <c r="C120" s="98">
        <v>3.0922839281663643</v>
      </c>
    </row>
    <row r="121" spans="1:3" x14ac:dyDescent="0.2">
      <c r="A121" s="98">
        <v>90</v>
      </c>
      <c r="B121" s="98">
        <v>6.8710418597726273</v>
      </c>
      <c r="C121" s="98">
        <v>1.9021533523122374</v>
      </c>
    </row>
    <row r="122" spans="1:3" x14ac:dyDescent="0.2">
      <c r="A122" s="98">
        <v>91</v>
      </c>
      <c r="B122" s="98">
        <v>6.5847583261139215</v>
      </c>
      <c r="C122" s="98">
        <v>2.3516852225583316</v>
      </c>
    </row>
    <row r="123" spans="1:3" x14ac:dyDescent="0.2">
      <c r="A123" s="98">
        <v>92</v>
      </c>
      <c r="B123" s="98">
        <v>4.8405846253459055</v>
      </c>
      <c r="C123" s="98">
        <v>0.23884051316027222</v>
      </c>
    </row>
    <row r="124" spans="1:3" x14ac:dyDescent="0.2">
      <c r="A124" s="98">
        <v>93</v>
      </c>
      <c r="B124" s="98">
        <v>5.3170524907810623</v>
      </c>
      <c r="C124" s="98">
        <v>-1.9455871075318782</v>
      </c>
    </row>
    <row r="125" spans="1:3" x14ac:dyDescent="0.2">
      <c r="A125" s="98">
        <v>94</v>
      </c>
      <c r="B125" s="98">
        <v>4.9398103262005382</v>
      </c>
      <c r="C125" s="98">
        <v>2.8246789037361797</v>
      </c>
    </row>
    <row r="126" spans="1:3" x14ac:dyDescent="0.2">
      <c r="A126" s="98">
        <v>95</v>
      </c>
      <c r="B126" s="98">
        <v>4.0818501434127885</v>
      </c>
      <c r="C126" s="98">
        <v>3.6669743245121946</v>
      </c>
    </row>
    <row r="127" spans="1:3" x14ac:dyDescent="0.2">
      <c r="A127" s="98">
        <v>96</v>
      </c>
      <c r="B127" s="98">
        <v>3.0721058489339859</v>
      </c>
      <c r="C127" s="98">
        <v>-1.0502721111797233</v>
      </c>
    </row>
    <row r="128" spans="1:3" x14ac:dyDescent="0.2">
      <c r="A128" s="98">
        <v>97</v>
      </c>
      <c r="B128" s="98">
        <v>6.0987008934780684</v>
      </c>
      <c r="C128" s="98">
        <v>-0.6418533378983291</v>
      </c>
    </row>
    <row r="129" spans="1:3" x14ac:dyDescent="0.2">
      <c r="A129" s="98">
        <v>98</v>
      </c>
      <c r="B129" s="98">
        <v>4.948863298070763</v>
      </c>
      <c r="C129" s="98">
        <v>4.8365080888614704</v>
      </c>
    </row>
    <row r="130" spans="1:3" x14ac:dyDescent="0.2">
      <c r="A130" s="98">
        <v>99</v>
      </c>
      <c r="B130" s="98">
        <v>4.8915851453803922</v>
      </c>
      <c r="C130" s="98">
        <v>3.7163296650924496</v>
      </c>
    </row>
    <row r="131" spans="1:3" x14ac:dyDescent="0.2">
      <c r="A131" s="98">
        <v>100</v>
      </c>
      <c r="B131" s="98">
        <v>6.4666403392673892</v>
      </c>
      <c r="C131" s="98">
        <v>-2.288588366278848</v>
      </c>
    </row>
    <row r="132" spans="1:3" x14ac:dyDescent="0.2">
      <c r="A132" s="98">
        <v>101</v>
      </c>
      <c r="B132" s="98">
        <v>2.905128526918161</v>
      </c>
      <c r="C132" s="98">
        <v>-1.3906193629532329</v>
      </c>
    </row>
    <row r="133" spans="1:3" x14ac:dyDescent="0.2">
      <c r="A133" s="98">
        <v>102</v>
      </c>
      <c r="B133" s="98">
        <v>3.6536851900244529</v>
      </c>
      <c r="C133" s="98">
        <v>1.4647371783965997</v>
      </c>
    </row>
    <row r="134" spans="1:3" x14ac:dyDescent="0.2">
      <c r="A134" s="98">
        <v>103</v>
      </c>
      <c r="B134" s="98">
        <v>7.6741966855821149</v>
      </c>
      <c r="C134" s="98">
        <v>-1.9352576119033653</v>
      </c>
    </row>
    <row r="135" spans="1:3" x14ac:dyDescent="0.2">
      <c r="A135" s="98">
        <v>104</v>
      </c>
      <c r="B135" s="98">
        <v>7.3070645695245986</v>
      </c>
      <c r="C135" s="98">
        <v>-9.5199985898647199E-2</v>
      </c>
    </row>
    <row r="136" spans="1:3" x14ac:dyDescent="0.2">
      <c r="A136" s="98">
        <v>105</v>
      </c>
      <c r="B136" s="98">
        <v>7.0197697068332916</v>
      </c>
      <c r="C136" s="98">
        <v>0.33806770029495237</v>
      </c>
    </row>
    <row r="137" spans="1:3" x14ac:dyDescent="0.2">
      <c r="A137" s="98">
        <v>106</v>
      </c>
      <c r="B137" s="98">
        <v>4.8144203483456627</v>
      </c>
      <c r="C137" s="98">
        <v>-0.6540408353252527</v>
      </c>
    </row>
    <row r="138" spans="1:3" x14ac:dyDescent="0.2">
      <c r="A138" s="98">
        <v>107</v>
      </c>
      <c r="B138" s="98">
        <v>3.2945830295439524</v>
      </c>
      <c r="C138" s="98">
        <v>-0.31024433281533437</v>
      </c>
    </row>
    <row r="139" spans="1:3" x14ac:dyDescent="0.2">
      <c r="A139" s="98">
        <v>108</v>
      </c>
      <c r="B139" s="98">
        <v>5.2505054960546298</v>
      </c>
      <c r="C139" s="98">
        <v>3.9595929970944406</v>
      </c>
    </row>
    <row r="140" spans="1:3" x14ac:dyDescent="0.2">
      <c r="A140" s="98">
        <v>109</v>
      </c>
      <c r="B140" s="98">
        <v>6.7178186547816328</v>
      </c>
      <c r="C140" s="98">
        <v>-2.6815296111543114</v>
      </c>
    </row>
    <row r="141" spans="1:3" x14ac:dyDescent="0.2">
      <c r="A141" s="98">
        <v>110</v>
      </c>
      <c r="B141" s="98">
        <v>6.1167289792986814</v>
      </c>
      <c r="C141" s="98">
        <v>-0.90647820671285562</v>
      </c>
    </row>
    <row r="142" spans="1:3" x14ac:dyDescent="0.2">
      <c r="A142" s="98">
        <v>111</v>
      </c>
      <c r="B142" s="98">
        <v>5.8619317586865547</v>
      </c>
      <c r="C142" s="98">
        <v>2.7615631121560105</v>
      </c>
    </row>
    <row r="143" spans="1:3" x14ac:dyDescent="0.2">
      <c r="A143" s="98">
        <v>112</v>
      </c>
      <c r="B143" s="98">
        <v>4.9184169262135526</v>
      </c>
      <c r="C143" s="98">
        <v>0.18196946666753977</v>
      </c>
    </row>
    <row r="144" spans="1:3" x14ac:dyDescent="0.2">
      <c r="A144" s="98">
        <v>113</v>
      </c>
      <c r="B144" s="98">
        <v>6.1562791035755131</v>
      </c>
      <c r="C144" s="98">
        <v>-0.61759331670920137</v>
      </c>
    </row>
    <row r="145" spans="1:3" x14ac:dyDescent="0.2">
      <c r="A145" s="98">
        <v>114</v>
      </c>
      <c r="B145" s="98">
        <v>5.4663059771559048</v>
      </c>
      <c r="C145" s="98">
        <v>0.93650446135609844</v>
      </c>
    </row>
    <row r="146" spans="1:3" x14ac:dyDescent="0.2">
      <c r="A146" s="98">
        <v>115</v>
      </c>
      <c r="B146" s="98">
        <v>6.6686219833385625</v>
      </c>
      <c r="C146" s="98">
        <v>-3.0101958865312568</v>
      </c>
    </row>
    <row r="147" spans="1:3" x14ac:dyDescent="0.2">
      <c r="A147" s="98">
        <v>116</v>
      </c>
      <c r="B147" s="98">
        <v>6.2989478296615227</v>
      </c>
      <c r="C147" s="98">
        <v>2.6247718485411218</v>
      </c>
    </row>
    <row r="148" spans="1:3" x14ac:dyDescent="0.2">
      <c r="A148" s="98">
        <v>117</v>
      </c>
      <c r="B148" s="98">
        <v>5.4687966382167721</v>
      </c>
      <c r="C148" s="98">
        <v>-0.2379013959422478</v>
      </c>
    </row>
    <row r="149" spans="1:3" x14ac:dyDescent="0.2">
      <c r="A149" s="98">
        <v>118</v>
      </c>
      <c r="B149" s="98">
        <v>4.8527572418253886</v>
      </c>
      <c r="C149" s="98">
        <v>-1.8883026831091234</v>
      </c>
    </row>
    <row r="150" spans="1:3" x14ac:dyDescent="0.2">
      <c r="A150" s="98">
        <v>119</v>
      </c>
      <c r="B150" s="98">
        <v>6.4332050736793045</v>
      </c>
      <c r="C150" s="98">
        <v>-5.0334980697882541</v>
      </c>
    </row>
    <row r="151" spans="1:3" x14ac:dyDescent="0.2">
      <c r="A151" s="98">
        <v>120</v>
      </c>
      <c r="B151" s="98">
        <v>5.7655428380373221</v>
      </c>
      <c r="C151" s="98">
        <v>-2.2235249200562497</v>
      </c>
    </row>
    <row r="152" spans="1:3" x14ac:dyDescent="0.2">
      <c r="A152" s="98">
        <v>121</v>
      </c>
      <c r="B152" s="98">
        <v>5.9302485546707215</v>
      </c>
      <c r="C152" s="98">
        <v>-0.61466087101958067</v>
      </c>
    </row>
    <row r="153" spans="1:3" x14ac:dyDescent="0.2">
      <c r="A153" s="98">
        <v>122</v>
      </c>
      <c r="B153" s="98">
        <v>2.5854203800725566</v>
      </c>
      <c r="C153" s="98">
        <v>-1.0174196874984895</v>
      </c>
    </row>
    <row r="154" spans="1:3" x14ac:dyDescent="0.2">
      <c r="A154" s="98">
        <v>123</v>
      </c>
      <c r="B154" s="98">
        <v>2.9766076481568624</v>
      </c>
      <c r="C154" s="98">
        <v>-2.2303388887243241</v>
      </c>
    </row>
    <row r="155" spans="1:3" x14ac:dyDescent="0.2">
      <c r="A155" s="98">
        <v>124</v>
      </c>
      <c r="B155" s="98">
        <v>6.0442251822563557</v>
      </c>
      <c r="C155" s="98">
        <v>-1.3527720851436973</v>
      </c>
    </row>
    <row r="156" spans="1:3" x14ac:dyDescent="0.2">
      <c r="A156" s="98">
        <v>125</v>
      </c>
      <c r="B156" s="98">
        <v>6.8114724002656519</v>
      </c>
      <c r="C156" s="98">
        <v>-0.43746145731899944</v>
      </c>
    </row>
    <row r="157" spans="1:3" x14ac:dyDescent="0.2">
      <c r="A157" s="98">
        <v>126</v>
      </c>
      <c r="B157" s="98">
        <v>5.8386900370933033</v>
      </c>
      <c r="C157" s="98">
        <v>-1.7588712763781436</v>
      </c>
    </row>
    <row r="158" spans="1:3" x14ac:dyDescent="0.2">
      <c r="A158" s="98">
        <v>127</v>
      </c>
      <c r="B158" s="98">
        <v>4.3556167453604608</v>
      </c>
      <c r="C158" s="98">
        <v>-2.2868442426004925</v>
      </c>
    </row>
    <row r="159" spans="1:3" x14ac:dyDescent="0.2">
      <c r="A159" s="98">
        <v>128</v>
      </c>
      <c r="B159" s="98">
        <v>3.5676143129878835</v>
      </c>
      <c r="C159" s="98">
        <v>-2.0185441475571935</v>
      </c>
    </row>
    <row r="160" spans="1:3" x14ac:dyDescent="0.2">
      <c r="A160" s="98">
        <v>129</v>
      </c>
      <c r="B160" s="98">
        <v>2.076903016822345</v>
      </c>
      <c r="C160" s="98">
        <v>-1.1668406937200104</v>
      </c>
    </row>
    <row r="161" spans="1:3" x14ac:dyDescent="0.2">
      <c r="A161" s="98">
        <v>130</v>
      </c>
      <c r="B161" s="98">
        <v>7.0626441771657635</v>
      </c>
      <c r="C161" s="98">
        <v>-3.9265257685051971</v>
      </c>
    </row>
    <row r="162" spans="1:3" x14ac:dyDescent="0.2">
      <c r="A162" s="98">
        <v>131</v>
      </c>
      <c r="B162" s="98">
        <v>4.9250998093064116</v>
      </c>
      <c r="C162" s="98">
        <v>0.94804463276326434</v>
      </c>
    </row>
    <row r="163" spans="1:3" x14ac:dyDescent="0.2">
      <c r="A163" s="98">
        <v>132</v>
      </c>
      <c r="B163" s="98">
        <v>6.1050627115051306</v>
      </c>
      <c r="C163" s="98">
        <v>-1.7328967200399079</v>
      </c>
    </row>
    <row r="164" spans="1:3" x14ac:dyDescent="0.2">
      <c r="A164" s="98">
        <v>133</v>
      </c>
      <c r="B164" s="98">
        <v>3.9930478267535641</v>
      </c>
      <c r="C164" s="98">
        <v>0.10655407699165487</v>
      </c>
    </row>
    <row r="165" spans="1:3" x14ac:dyDescent="0.2">
      <c r="A165" s="98">
        <v>134</v>
      </c>
      <c r="B165" s="98">
        <v>3.1253651453100346</v>
      </c>
      <c r="C165" s="98">
        <v>-0.7545413763355806</v>
      </c>
    </row>
    <row r="166" spans="1:3" x14ac:dyDescent="0.2">
      <c r="A166" s="98">
        <v>135</v>
      </c>
      <c r="B166" s="98">
        <v>4.1592544534291296</v>
      </c>
      <c r="C166" s="98">
        <v>-2.1441776136755584</v>
      </c>
    </row>
    <row r="167" spans="1:3" x14ac:dyDescent="0.2">
      <c r="A167" s="98">
        <v>136</v>
      </c>
      <c r="B167" s="98">
        <v>4.0282467239947204</v>
      </c>
      <c r="C167" s="98">
        <v>-2.5180292365826995</v>
      </c>
    </row>
    <row r="168" spans="1:3" x14ac:dyDescent="0.2">
      <c r="A168" s="98">
        <v>137</v>
      </c>
      <c r="B168" s="98">
        <v>6.2914922294172166</v>
      </c>
      <c r="C168" s="98">
        <v>-3.2200469000102587</v>
      </c>
    </row>
    <row r="169" spans="1:3" x14ac:dyDescent="0.2">
      <c r="A169" s="98">
        <v>138</v>
      </c>
      <c r="B169" s="98">
        <v>5.8707858243342015</v>
      </c>
      <c r="C169" s="98">
        <v>-3.181746172882888</v>
      </c>
    </row>
    <row r="170" spans="1:3" x14ac:dyDescent="0.2">
      <c r="A170" s="98">
        <v>139</v>
      </c>
      <c r="B170" s="98">
        <v>1.9667597203058318</v>
      </c>
      <c r="C170" s="98">
        <v>-0.7498580789684457</v>
      </c>
    </row>
    <row r="171" spans="1:3" x14ac:dyDescent="0.2">
      <c r="A171" s="98">
        <v>140</v>
      </c>
      <c r="B171" s="98">
        <v>3.2201465281524002</v>
      </c>
      <c r="C171" s="98">
        <v>4.0408938311139355</v>
      </c>
    </row>
    <row r="172" spans="1:3" x14ac:dyDescent="0.2">
      <c r="A172" s="98">
        <v>141</v>
      </c>
      <c r="B172" s="98">
        <v>5.2472887217425157</v>
      </c>
      <c r="C172" s="98">
        <v>-0.41351136276705791</v>
      </c>
    </row>
    <row r="173" spans="1:3" x14ac:dyDescent="0.2">
      <c r="A173" s="98">
        <v>142</v>
      </c>
      <c r="B173" s="98">
        <v>4.7765553392959923</v>
      </c>
      <c r="C173" s="98">
        <v>-1.6425221056635566</v>
      </c>
    </row>
    <row r="174" spans="1:3" x14ac:dyDescent="0.2">
      <c r="A174" s="98">
        <v>143</v>
      </c>
      <c r="B174" s="98">
        <v>6.5840033169275891</v>
      </c>
      <c r="C174" s="98">
        <v>-4.9041707178086469</v>
      </c>
    </row>
    <row r="175" spans="1:3" x14ac:dyDescent="0.2">
      <c r="A175" s="98">
        <v>144</v>
      </c>
      <c r="B175" s="98">
        <v>6.4346586964569497</v>
      </c>
      <c r="C175" s="98">
        <v>1.378291929576597</v>
      </c>
    </row>
    <row r="176" spans="1:3" x14ac:dyDescent="0.2">
      <c r="A176" s="98">
        <v>145</v>
      </c>
      <c r="B176" s="98">
        <v>6.0538410820644675</v>
      </c>
      <c r="C176" s="98">
        <v>-4.8078916607185604</v>
      </c>
    </row>
    <row r="177" spans="1:3" x14ac:dyDescent="0.2">
      <c r="A177" s="98">
        <v>146</v>
      </c>
      <c r="B177" s="98">
        <v>4.58327985835645</v>
      </c>
      <c r="C177" s="98">
        <v>5.2058953603833071</v>
      </c>
    </row>
    <row r="178" spans="1:3" x14ac:dyDescent="0.2">
      <c r="A178" s="98">
        <v>147</v>
      </c>
      <c r="B178" s="98">
        <v>2.6603876042835997</v>
      </c>
      <c r="C178" s="98">
        <v>-1.4148533850144966</v>
      </c>
    </row>
    <row r="179" spans="1:3" x14ac:dyDescent="0.2">
      <c r="A179" s="98">
        <v>148</v>
      </c>
      <c r="B179" s="98">
        <v>3.8241750712923506</v>
      </c>
      <c r="C179" s="98">
        <v>-1.5585038005741185</v>
      </c>
    </row>
    <row r="180" spans="1:3" x14ac:dyDescent="0.2">
      <c r="A180" s="98">
        <v>149</v>
      </c>
      <c r="B180" s="98">
        <v>4.222204821662455</v>
      </c>
      <c r="C180" s="98">
        <v>-2.0156044886066682</v>
      </c>
    </row>
    <row r="181" spans="1:3" x14ac:dyDescent="0.2">
      <c r="A181" s="98">
        <v>150</v>
      </c>
      <c r="B181" s="98">
        <v>6.9224533911845905</v>
      </c>
      <c r="C181" s="98">
        <v>-3.4157168642384832</v>
      </c>
    </row>
    <row r="182" spans="1:3" x14ac:dyDescent="0.2">
      <c r="A182" s="98">
        <v>151</v>
      </c>
      <c r="B182" s="98">
        <v>6.5927222243314505</v>
      </c>
      <c r="C182" s="98">
        <v>-4.5945801616418649</v>
      </c>
    </row>
    <row r="183" spans="1:3" x14ac:dyDescent="0.2">
      <c r="A183" s="98">
        <v>152</v>
      </c>
      <c r="B183" s="98">
        <v>7.0732761995317031</v>
      </c>
      <c r="C183" s="98">
        <v>-3.1316148073310242</v>
      </c>
    </row>
    <row r="184" spans="1:3" x14ac:dyDescent="0.2">
      <c r="A184" s="98">
        <v>153</v>
      </c>
      <c r="B184" s="98">
        <v>6.3059851001661356</v>
      </c>
      <c r="C184" s="98">
        <v>3.8065500943455044</v>
      </c>
    </row>
    <row r="185" spans="1:3" x14ac:dyDescent="0.2">
      <c r="A185" s="98">
        <v>154</v>
      </c>
      <c r="B185" s="98">
        <v>4.4453040971163338</v>
      </c>
      <c r="C185" s="98">
        <v>-1.5332928957721723</v>
      </c>
    </row>
    <row r="186" spans="1:3" x14ac:dyDescent="0.2">
      <c r="A186" s="98">
        <v>155</v>
      </c>
      <c r="B186" s="98">
        <v>6.3397105856796632</v>
      </c>
      <c r="C186" s="98">
        <v>-4.2378018846992713</v>
      </c>
    </row>
    <row r="187" spans="1:3" x14ac:dyDescent="0.2">
      <c r="A187" s="98">
        <v>156</v>
      </c>
      <c r="B187" s="98">
        <v>5.550287116842016</v>
      </c>
      <c r="C187" s="98">
        <v>-4.3695868839016221</v>
      </c>
    </row>
    <row r="188" spans="1:3" x14ac:dyDescent="0.2">
      <c r="A188" s="98">
        <v>157</v>
      </c>
      <c r="B188" s="98">
        <v>1.0465575400470928</v>
      </c>
      <c r="C188" s="98">
        <v>-0.12853320544633229</v>
      </c>
    </row>
    <row r="189" spans="1:3" x14ac:dyDescent="0.2">
      <c r="A189" s="98">
        <v>158</v>
      </c>
      <c r="B189" s="98">
        <v>4.8265801979050096</v>
      </c>
      <c r="C189" s="98">
        <v>-1.8282328653283919</v>
      </c>
    </row>
    <row r="190" spans="1:3" x14ac:dyDescent="0.2">
      <c r="A190" s="98">
        <v>159</v>
      </c>
      <c r="B190" s="98">
        <v>3.3004390730086204</v>
      </c>
      <c r="C190" s="98">
        <v>-2.7239578488988392</v>
      </c>
    </row>
    <row r="191" spans="1:3" x14ac:dyDescent="0.2">
      <c r="A191" s="98">
        <v>160</v>
      </c>
      <c r="B191" s="98">
        <v>6.912991760440991</v>
      </c>
      <c r="C191" s="98">
        <v>-4.8294172795953507</v>
      </c>
    </row>
    <row r="192" spans="1:3" x14ac:dyDescent="0.2">
      <c r="A192" s="98">
        <v>161</v>
      </c>
      <c r="B192" s="98">
        <v>4.7511450609206252</v>
      </c>
      <c r="C192" s="98">
        <v>-3.344058135125572</v>
      </c>
    </row>
    <row r="193" spans="1:3" x14ac:dyDescent="0.2">
      <c r="A193" s="98">
        <v>162</v>
      </c>
      <c r="B193" s="98">
        <v>3.3254675752220071</v>
      </c>
      <c r="C193" s="98">
        <v>-2.2194664708597762</v>
      </c>
    </row>
    <row r="194" spans="1:3" x14ac:dyDescent="0.2">
      <c r="A194" s="98">
        <v>163</v>
      </c>
      <c r="B194" s="98">
        <v>6.0189753872112783</v>
      </c>
      <c r="C194" s="98">
        <v>-3.62099173598512</v>
      </c>
    </row>
    <row r="195" spans="1:3" x14ac:dyDescent="0.2">
      <c r="A195" s="98">
        <v>164</v>
      </c>
      <c r="B195" s="98">
        <v>3.7685113762868587</v>
      </c>
      <c r="C195" s="98">
        <v>-2.8313363869206314</v>
      </c>
    </row>
    <row r="196" spans="1:3" x14ac:dyDescent="0.2">
      <c r="A196" s="98">
        <v>165</v>
      </c>
      <c r="B196" s="98">
        <v>4.2749277470565739</v>
      </c>
      <c r="C196" s="98">
        <v>-3.2634618933980373</v>
      </c>
    </row>
    <row r="197" spans="1:3" x14ac:dyDescent="0.2">
      <c r="A197" s="98">
        <v>166</v>
      </c>
      <c r="B197" s="98">
        <v>4.0511295451068303</v>
      </c>
      <c r="C197" s="98">
        <v>-3.4908419949060274</v>
      </c>
    </row>
    <row r="198" spans="1:3" ht="13.5" thickBot="1" x14ac:dyDescent="0.25">
      <c r="A198" s="99">
        <v>167</v>
      </c>
      <c r="B198" s="99">
        <v>5.3049255218318727</v>
      </c>
      <c r="C198" s="99">
        <v>-1.3826489095552605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1"/>
  <sheetViews>
    <sheetView topLeftCell="B1" zoomScale="85" zoomScaleNormal="85" workbookViewId="0">
      <pane ySplit="3" topLeftCell="A4" activePane="bottomLeft" state="frozen"/>
      <selection activeCell="E20" sqref="E20"/>
      <selection pane="bottomLeft" activeCell="F15" sqref="A1:XFD1048576"/>
    </sheetView>
  </sheetViews>
  <sheetFormatPr defaultRowHeight="12.75" x14ac:dyDescent="0.2"/>
  <cols>
    <col min="1" max="1" width="18.140625" hidden="1" customWidth="1"/>
    <col min="2" max="2" width="36.140625" bestFit="1" customWidth="1"/>
    <col min="3" max="3" width="36.140625" customWidth="1"/>
    <col min="4" max="4" width="29.85546875" bestFit="1" customWidth="1"/>
    <col min="5" max="5" width="14" bestFit="1" customWidth="1"/>
    <col min="6" max="6" width="10.5703125" bestFit="1" customWidth="1"/>
    <col min="7" max="7" width="10.5703125" customWidth="1"/>
    <col min="8" max="8" width="14" customWidth="1"/>
    <col min="9" max="11" width="9.7109375" customWidth="1"/>
    <col min="12" max="12" width="14.85546875" bestFit="1" customWidth="1"/>
    <col min="13" max="14" width="9.42578125" customWidth="1"/>
    <col min="15" max="15" width="13.5703125" bestFit="1" customWidth="1"/>
    <col min="16" max="16" width="9.42578125" customWidth="1"/>
    <col min="17" max="21" width="12.28515625" customWidth="1"/>
    <col min="22" max="22" width="14" customWidth="1"/>
    <col min="23" max="23" width="13.42578125" customWidth="1"/>
    <col min="24" max="29" width="12.28515625" customWidth="1"/>
    <col min="31" max="31" width="26.28515625" customWidth="1"/>
    <col min="32" max="38" width="16.28515625" customWidth="1"/>
  </cols>
  <sheetData>
    <row r="1" spans="1:29" x14ac:dyDescent="0.2">
      <c r="Z1" s="178"/>
    </row>
    <row r="2" spans="1:29" x14ac:dyDescent="0.2">
      <c r="G2" t="s">
        <v>1066</v>
      </c>
      <c r="Y2" s="178" t="s">
        <v>1067</v>
      </c>
      <c r="Z2" s="178" t="s">
        <v>1069</v>
      </c>
    </row>
    <row r="3" spans="1:29" ht="55.5" customHeight="1" x14ac:dyDescent="0.2">
      <c r="A3" s="41" t="s">
        <v>0</v>
      </c>
      <c r="B3" s="95" t="s">
        <v>424</v>
      </c>
      <c r="C3" s="95"/>
      <c r="D3" s="16" t="s">
        <v>463</v>
      </c>
      <c r="E3" s="16" t="s">
        <v>434</v>
      </c>
      <c r="F3" s="16" t="s">
        <v>435</v>
      </c>
      <c r="G3" s="16" t="s">
        <v>1056</v>
      </c>
      <c r="H3" s="40" t="s">
        <v>436</v>
      </c>
      <c r="I3" s="40" t="s">
        <v>513</v>
      </c>
      <c r="J3" s="40" t="s">
        <v>937</v>
      </c>
      <c r="K3" s="40" t="s">
        <v>514</v>
      </c>
      <c r="L3" s="40" t="s">
        <v>464</v>
      </c>
      <c r="M3" s="40" t="s">
        <v>437</v>
      </c>
      <c r="N3" s="40"/>
      <c r="O3" s="40" t="s">
        <v>507</v>
      </c>
      <c r="P3" s="40" t="s">
        <v>498</v>
      </c>
      <c r="Q3" s="40" t="s">
        <v>508</v>
      </c>
      <c r="R3" s="40" t="s">
        <v>499</v>
      </c>
      <c r="S3" s="40" t="s">
        <v>509</v>
      </c>
      <c r="T3" s="40" t="s">
        <v>500</v>
      </c>
      <c r="U3" s="40" t="s">
        <v>510</v>
      </c>
      <c r="V3" s="40" t="s">
        <v>438</v>
      </c>
      <c r="W3" s="40"/>
      <c r="X3" s="40" t="s">
        <v>511</v>
      </c>
      <c r="Y3" s="40" t="s">
        <v>1068</v>
      </c>
      <c r="Z3" s="40" t="s">
        <v>1070</v>
      </c>
      <c r="AA3" s="40" t="s">
        <v>439</v>
      </c>
      <c r="AB3" s="40"/>
      <c r="AC3" s="96" t="s">
        <v>512</v>
      </c>
    </row>
    <row r="4" spans="1:29" x14ac:dyDescent="0.2">
      <c r="A4" s="1" t="s">
        <v>1</v>
      </c>
      <c r="B4" s="1" t="s">
        <v>1</v>
      </c>
      <c r="C4" s="1" t="s">
        <v>2</v>
      </c>
      <c r="D4" s="36" t="s">
        <v>505</v>
      </c>
      <c r="E4" s="36">
        <v>809670.37990000006</v>
      </c>
      <c r="F4" s="36">
        <v>759109.37990000006</v>
      </c>
      <c r="G4" s="36">
        <f>_xll.BDP($B4,G$2,"EQY_FUND_YEAR=2016")</f>
        <v>91154</v>
      </c>
      <c r="H4" s="36">
        <v>110360</v>
      </c>
      <c r="I4" s="36">
        <v>122897.462</v>
      </c>
      <c r="J4" s="36">
        <f>F4/H4</f>
        <v>6.8784829639362091</v>
      </c>
      <c r="K4" s="36">
        <f>F4/I4</f>
        <v>6.1767701915601814</v>
      </c>
      <c r="L4" s="44">
        <v>0.11360512866980788</v>
      </c>
      <c r="M4" s="36">
        <v>72007</v>
      </c>
      <c r="N4" s="36">
        <v>65.683999999999997</v>
      </c>
      <c r="O4" s="94">
        <f t="shared" ref="O4:O67" si="0">M4/H4</f>
        <v>0.65247372236317502</v>
      </c>
      <c r="P4" s="36">
        <v>14726</v>
      </c>
      <c r="Q4" s="36">
        <f t="shared" ref="Q4:Q67" si="1">P4/H4</f>
        <v>0.13343602754621239</v>
      </c>
      <c r="R4" s="36">
        <v>17469</v>
      </c>
      <c r="S4" s="36">
        <f t="shared" ref="S4:S67" si="2">R4/H4</f>
        <v>0.15829104748097136</v>
      </c>
      <c r="T4" s="36">
        <v>4754</v>
      </c>
      <c r="U4" s="36">
        <f t="shared" ref="U4:U67" si="3">T4/H4</f>
        <v>4.3077201884740846E-2</v>
      </c>
      <c r="V4" s="36">
        <v>45319</v>
      </c>
      <c r="W4" s="36">
        <v>53201.4</v>
      </c>
      <c r="X4" s="36">
        <f t="shared" ref="X4:X67" si="4">V4/H4</f>
        <v>0.41064697354113811</v>
      </c>
      <c r="Y4" s="36">
        <f>_xll.BDP($B4,Y$2,)</f>
        <v>31999</v>
      </c>
      <c r="Z4" s="36">
        <f>_xll.BDP($B4,Z$2)</f>
        <v>11946</v>
      </c>
      <c r="AA4" s="36">
        <v>27500.14</v>
      </c>
      <c r="AB4" s="36">
        <v>33168.381000000001</v>
      </c>
      <c r="AC4" s="92">
        <f t="shared" ref="AC4:AC35" si="5">AA4/H4</f>
        <v>0.24918575570859006</v>
      </c>
    </row>
    <row r="5" spans="1:29" x14ac:dyDescent="0.2">
      <c r="A5" s="1" t="s">
        <v>7</v>
      </c>
      <c r="B5" s="1" t="s">
        <v>7</v>
      </c>
      <c r="C5" s="1" t="s">
        <v>8</v>
      </c>
      <c r="D5" s="36" t="s">
        <v>505</v>
      </c>
      <c r="E5" s="36">
        <v>180301.2904</v>
      </c>
      <c r="F5" s="36">
        <v>178833.2904</v>
      </c>
      <c r="G5" s="36">
        <f>_xll.BDP($B5,G$2,"EQY_FUND_YEAR=2016")</f>
        <v>37047</v>
      </c>
      <c r="H5" s="36">
        <v>39836</v>
      </c>
      <c r="I5" s="36">
        <v>40369.717000000004</v>
      </c>
      <c r="J5" s="36">
        <f t="shared" ref="J5:J68" si="6">F5/H5</f>
        <v>4.4892381363590719</v>
      </c>
      <c r="K5" s="36">
        <f t="shared" ref="K5:K68" si="7">F5/I5</f>
        <v>4.429887145357001</v>
      </c>
      <c r="L5" s="44">
        <v>1.3397856210463077E-2</v>
      </c>
      <c r="M5" s="36">
        <v>31737</v>
      </c>
      <c r="N5" s="36">
        <v>80.283000000000001</v>
      </c>
      <c r="O5" s="94">
        <f t="shared" si="0"/>
        <v>0.79669143488302041</v>
      </c>
      <c r="P5" s="36">
        <v>6091</v>
      </c>
      <c r="Q5" s="36">
        <f t="shared" si="1"/>
        <v>0.15290189778090169</v>
      </c>
      <c r="R5" s="36">
        <v>8431</v>
      </c>
      <c r="S5" s="36">
        <f t="shared" si="2"/>
        <v>0.21164273521437896</v>
      </c>
      <c r="T5" s="36">
        <v>1289</v>
      </c>
      <c r="U5" s="36">
        <f t="shared" si="3"/>
        <v>3.2357666432372728E-2</v>
      </c>
      <c r="V5" s="36">
        <v>17054</v>
      </c>
      <c r="W5" s="36">
        <v>18945.600000000002</v>
      </c>
      <c r="X5" s="36">
        <f t="shared" si="4"/>
        <v>0.42810523144894064</v>
      </c>
      <c r="Y5" s="36">
        <f>_xll.BDP($B5,Y$2,)</f>
        <v>13896</v>
      </c>
      <c r="Z5" s="36">
        <f>_xll.BDP($B5,Z$2)</f>
        <v>21620</v>
      </c>
      <c r="AA5" s="36">
        <v>11273.48040882633</v>
      </c>
      <c r="AB5" s="36">
        <v>13494.148999999999</v>
      </c>
      <c r="AC5" s="92">
        <f t="shared" si="5"/>
        <v>0.2829972991471616</v>
      </c>
    </row>
    <row r="6" spans="1:29" x14ac:dyDescent="0.2">
      <c r="A6" s="1" t="s">
        <v>9</v>
      </c>
      <c r="B6" s="1" t="s">
        <v>9</v>
      </c>
      <c r="C6" s="1" t="s">
        <v>10</v>
      </c>
      <c r="D6" s="36" t="s">
        <v>495</v>
      </c>
      <c r="E6" s="36">
        <v>120471.356</v>
      </c>
      <c r="F6" s="36">
        <v>117401.54</v>
      </c>
      <c r="G6" s="36">
        <f>_xll.BDP($B6,G$2,"EQY_FUND_YEAR=2016")</f>
        <v>5854.43</v>
      </c>
      <c r="H6" s="36">
        <v>8571.9779999999992</v>
      </c>
      <c r="I6" s="36">
        <v>10315.565000000001</v>
      </c>
      <c r="J6" s="36">
        <f t="shared" si="6"/>
        <v>13.695968421757499</v>
      </c>
      <c r="K6" s="36">
        <f t="shared" si="7"/>
        <v>11.381009183694736</v>
      </c>
      <c r="L6" s="44">
        <v>0.20340544504430613</v>
      </c>
      <c r="M6" s="36">
        <v>7465.3680576171873</v>
      </c>
      <c r="N6" s="36">
        <v>88.408000000000001</v>
      </c>
      <c r="O6" s="94">
        <f t="shared" si="0"/>
        <v>0.8709037817895926</v>
      </c>
      <c r="P6" s="36">
        <v>1224.059</v>
      </c>
      <c r="Q6" s="36">
        <f t="shared" si="1"/>
        <v>0.14279772999884041</v>
      </c>
      <c r="R6" s="36">
        <v>2197.5920000000001</v>
      </c>
      <c r="S6" s="36">
        <f t="shared" si="2"/>
        <v>0.25636930006119946</v>
      </c>
      <c r="T6" s="36">
        <v>624.70600000000002</v>
      </c>
      <c r="U6" s="36">
        <f t="shared" si="3"/>
        <v>7.2877695206403942E-2</v>
      </c>
      <c r="V6" s="36">
        <v>3089.8100000000004</v>
      </c>
      <c r="W6" s="36">
        <v>4722.8</v>
      </c>
      <c r="X6" s="36">
        <f t="shared" si="4"/>
        <v>0.36045472818525676</v>
      </c>
      <c r="Y6" s="36">
        <f>_xll.BDP($B6,Y$2,)</f>
        <v>3512.8310000000001</v>
      </c>
      <c r="Z6" s="36">
        <f>_xll.BDP($B6,Z$2)</f>
        <v>2306.0720000000001</v>
      </c>
      <c r="AA6" s="36">
        <v>2415.5068601730072</v>
      </c>
      <c r="AB6" s="36">
        <v>3792.5219999999999</v>
      </c>
      <c r="AC6" s="92">
        <f t="shared" si="5"/>
        <v>0.28179107087920752</v>
      </c>
    </row>
    <row r="7" spans="1:29" x14ac:dyDescent="0.2">
      <c r="A7" s="1" t="s">
        <v>11</v>
      </c>
      <c r="B7" s="1" t="s">
        <v>11</v>
      </c>
      <c r="C7" s="1" t="s">
        <v>12</v>
      </c>
      <c r="D7" s="36" t="s">
        <v>495</v>
      </c>
      <c r="E7" s="36">
        <v>103645.19990000001</v>
      </c>
      <c r="F7" s="36">
        <v>103894.19990000001</v>
      </c>
      <c r="G7" s="36">
        <f>_xll.BDP($B7,G$2,"EQY_FUND_YEAR=2016")</f>
        <v>6667.2160000000003</v>
      </c>
      <c r="H7" s="36">
        <v>11817.844000000001</v>
      </c>
      <c r="I7" s="36">
        <v>14404.651</v>
      </c>
      <c r="J7" s="36">
        <f t="shared" si="6"/>
        <v>8.7912989797462213</v>
      </c>
      <c r="K7" s="36">
        <f t="shared" si="7"/>
        <v>7.2125454410523382</v>
      </c>
      <c r="L7" s="44">
        <v>0.2188899261151187</v>
      </c>
      <c r="M7" s="36">
        <v>8749.5439453125</v>
      </c>
      <c r="N7" s="36">
        <v>76.641000000000005</v>
      </c>
      <c r="O7" s="94">
        <f t="shared" si="0"/>
        <v>0.74036718925317502</v>
      </c>
      <c r="P7" s="36">
        <v>1553.0729999999999</v>
      </c>
      <c r="Q7" s="36">
        <f t="shared" si="1"/>
        <v>0.13141762575305613</v>
      </c>
      <c r="R7" s="36">
        <v>4829.2910000000002</v>
      </c>
      <c r="S7" s="36">
        <f t="shared" si="2"/>
        <v>0.40864399631607928</v>
      </c>
      <c r="T7" s="36">
        <v>1088.3579999999999</v>
      </c>
      <c r="U7" s="36">
        <f t="shared" si="3"/>
        <v>9.2094463254041928E-2</v>
      </c>
      <c r="V7" s="36">
        <v>1308.0920000000001</v>
      </c>
      <c r="W7" s="36">
        <v>3506.19</v>
      </c>
      <c r="X7" s="36">
        <f t="shared" si="4"/>
        <v>0.11068787166254691</v>
      </c>
      <c r="Y7" s="36">
        <f>_xll.BDP($B7,Y$2,)</f>
        <v>2552.5609999999997</v>
      </c>
      <c r="Z7" s="36">
        <f>_xll.BDP($B7,Z$2)</f>
        <v>2543</v>
      </c>
      <c r="AA7" s="36">
        <v>482.47887560000004</v>
      </c>
      <c r="AB7" s="36">
        <v>1884.8969999999999</v>
      </c>
      <c r="AC7" s="92">
        <f t="shared" si="5"/>
        <v>4.0826302631850615E-2</v>
      </c>
    </row>
    <row r="8" spans="1:29" x14ac:dyDescent="0.2">
      <c r="A8" s="1" t="s">
        <v>15</v>
      </c>
      <c r="B8" s="1" t="s">
        <v>15</v>
      </c>
      <c r="C8" s="1" t="s">
        <v>16</v>
      </c>
      <c r="D8" s="36" t="s">
        <v>506</v>
      </c>
      <c r="E8" s="36">
        <v>61784.005499999999</v>
      </c>
      <c r="F8" s="36">
        <v>61613.105499999998</v>
      </c>
      <c r="G8" s="36">
        <f>_xll.BDP($B8,G$2,"EQY_FUND_YEAR=2016")</f>
        <v>11667.8</v>
      </c>
      <c r="H8" s="36">
        <v>13325.8</v>
      </c>
      <c r="I8" s="36">
        <v>14165.857</v>
      </c>
      <c r="J8" s="36">
        <f t="shared" si="6"/>
        <v>4.6235952438127539</v>
      </c>
      <c r="K8" s="36">
        <f t="shared" si="7"/>
        <v>4.3494089697502947</v>
      </c>
      <c r="L8" s="44">
        <v>6.303989253928477E-2</v>
      </c>
      <c r="M8" s="36">
        <v>5483.0999511718746</v>
      </c>
      <c r="N8" s="36">
        <v>47.800000000000004</v>
      </c>
      <c r="O8" s="94">
        <f t="shared" si="0"/>
        <v>0.41146497404822785</v>
      </c>
      <c r="P8" s="36">
        <v>0</v>
      </c>
      <c r="Q8" s="36">
        <f t="shared" si="1"/>
        <v>0</v>
      </c>
      <c r="R8" s="36" t="s">
        <v>480</v>
      </c>
      <c r="S8" s="36" t="e">
        <f t="shared" si="2"/>
        <v>#VALUE!</v>
      </c>
      <c r="T8" s="36" t="s">
        <v>480</v>
      </c>
      <c r="U8" s="36" t="e">
        <f t="shared" si="3"/>
        <v>#VALUE!</v>
      </c>
      <c r="V8" s="36">
        <v>3327.1</v>
      </c>
      <c r="W8" s="36">
        <v>3330.7559999999999</v>
      </c>
      <c r="X8" s="36">
        <f t="shared" si="4"/>
        <v>0.24967356556454398</v>
      </c>
      <c r="Y8" s="36">
        <f>_xll.BDP($B8,Y$2,)</f>
        <v>2243.7000000000003</v>
      </c>
      <c r="Z8" s="36">
        <f>_xll.BDP($B8,Z$2)</f>
        <v>2170</v>
      </c>
      <c r="AA8" s="36">
        <v>1929.6169999999997</v>
      </c>
      <c r="AB8" s="36">
        <v>2265.875</v>
      </c>
      <c r="AC8" s="92">
        <f t="shared" si="5"/>
        <v>0.144803088745141</v>
      </c>
    </row>
    <row r="9" spans="1:29" x14ac:dyDescent="0.2">
      <c r="A9" s="1" t="s">
        <v>17</v>
      </c>
      <c r="B9" s="1" t="s">
        <v>17</v>
      </c>
      <c r="C9" s="1" t="s">
        <v>18</v>
      </c>
      <c r="D9" s="36" t="s">
        <v>505</v>
      </c>
      <c r="E9" s="36">
        <v>58334.508399999999</v>
      </c>
      <c r="F9" s="36">
        <v>49272.508399999999</v>
      </c>
      <c r="G9" s="36">
        <f>_xll.BDP($B9,G$2,"EQY_FUND_YEAR=2016")</f>
        <v>7093</v>
      </c>
      <c r="H9" s="36">
        <v>8467</v>
      </c>
      <c r="I9" s="36">
        <v>9081.755000000001</v>
      </c>
      <c r="J9" s="36">
        <f t="shared" si="6"/>
        <v>5.8193584976969408</v>
      </c>
      <c r="K9" s="36">
        <f t="shared" si="7"/>
        <v>5.4254390698714063</v>
      </c>
      <c r="L9" s="44">
        <v>7.2605999763788898E-2</v>
      </c>
      <c r="M9" s="36">
        <v>7285</v>
      </c>
      <c r="N9" s="36">
        <v>87.66</v>
      </c>
      <c r="O9" s="94">
        <f t="shared" si="0"/>
        <v>0.8603991968820125</v>
      </c>
      <c r="P9" s="36">
        <v>1755</v>
      </c>
      <c r="Q9" s="36">
        <f t="shared" si="1"/>
        <v>0.20727530412188497</v>
      </c>
      <c r="R9" s="36">
        <v>2593</v>
      </c>
      <c r="S9" s="36">
        <f t="shared" si="2"/>
        <v>0.30624778552025511</v>
      </c>
      <c r="T9" s="36">
        <v>654</v>
      </c>
      <c r="U9" s="36">
        <f t="shared" si="3"/>
        <v>7.7241053501830637E-2</v>
      </c>
      <c r="V9" s="36">
        <v>2515</v>
      </c>
      <c r="W9" s="36">
        <v>3697</v>
      </c>
      <c r="X9" s="36">
        <f t="shared" si="4"/>
        <v>0.29703554978150465</v>
      </c>
      <c r="Y9" s="36">
        <f>_xll.BDP($B9,Y$2,)</f>
        <v>3221</v>
      </c>
      <c r="Z9" s="36">
        <f>_xll.BDP($B9,Z$2)</f>
        <v>5971</v>
      </c>
      <c r="AA9" s="36">
        <v>3395.5353242424239</v>
      </c>
      <c r="AB9" s="36">
        <v>2533.7220000000002</v>
      </c>
      <c r="AC9" s="92">
        <f t="shared" si="5"/>
        <v>0.40103169059199528</v>
      </c>
    </row>
    <row r="10" spans="1:29" x14ac:dyDescent="0.2">
      <c r="A10" s="1" t="s">
        <v>19</v>
      </c>
      <c r="B10" s="1" t="s">
        <v>19</v>
      </c>
      <c r="C10" s="1" t="s">
        <v>20</v>
      </c>
      <c r="D10" s="36" t="s">
        <v>495</v>
      </c>
      <c r="E10" s="36">
        <v>53751.963400000001</v>
      </c>
      <c r="F10" s="36">
        <v>52287.719499999999</v>
      </c>
      <c r="G10" s="36">
        <f>_xll.BDP($B10,G$2,"EQY_FUND_YEAR=2016")</f>
        <v>4694</v>
      </c>
      <c r="H10" s="36">
        <v>5964</v>
      </c>
      <c r="I10" s="36">
        <v>6610.5380000000005</v>
      </c>
      <c r="J10" s="36">
        <f t="shared" si="6"/>
        <v>8.7672232562038896</v>
      </c>
      <c r="K10" s="36">
        <f t="shared" si="7"/>
        <v>7.9097525042591084</v>
      </c>
      <c r="L10" s="44">
        <v>0.10840677397719656</v>
      </c>
      <c r="M10" s="36">
        <v>4992</v>
      </c>
      <c r="N10" s="36">
        <v>77.832999999999998</v>
      </c>
      <c r="O10" s="94">
        <f t="shared" si="0"/>
        <v>0.83702213279678073</v>
      </c>
      <c r="P10" s="36">
        <v>1186</v>
      </c>
      <c r="Q10" s="36">
        <f t="shared" si="1"/>
        <v>0.19885982562038901</v>
      </c>
      <c r="R10" s="36">
        <v>1634</v>
      </c>
      <c r="S10" s="36">
        <f t="shared" si="2"/>
        <v>0.27397719651240776</v>
      </c>
      <c r="T10" s="36">
        <v>664</v>
      </c>
      <c r="U10" s="36">
        <f t="shared" si="3"/>
        <v>0.11133467471495641</v>
      </c>
      <c r="V10" s="36">
        <v>1823</v>
      </c>
      <c r="W10" s="36">
        <v>2438</v>
      </c>
      <c r="X10" s="36">
        <f t="shared" si="4"/>
        <v>0.3056673373574782</v>
      </c>
      <c r="Y10" s="36">
        <f>_xll.BDP($B10,Y$2,)</f>
        <v>1938</v>
      </c>
      <c r="Z10" s="36">
        <f>_xll.BDP($B10,Z$2)</f>
        <v>1464</v>
      </c>
      <c r="AA10" s="36">
        <v>1268.9562790151069</v>
      </c>
      <c r="AB10" s="36">
        <v>1695.9180000000001</v>
      </c>
      <c r="AC10" s="92">
        <f t="shared" si="5"/>
        <v>0.21276932914404878</v>
      </c>
    </row>
    <row r="11" spans="1:29" x14ac:dyDescent="0.2">
      <c r="A11" s="1" t="s">
        <v>23</v>
      </c>
      <c r="B11" s="1" t="s">
        <v>23</v>
      </c>
      <c r="C11" s="1" t="s">
        <v>24</v>
      </c>
      <c r="D11" s="36" t="s">
        <v>505</v>
      </c>
      <c r="E11" s="36">
        <v>30961.627899999999</v>
      </c>
      <c r="F11" s="36">
        <v>30069.100900000001</v>
      </c>
      <c r="G11" s="36">
        <f>_xll.BDP($B11,G$2,"EQY_FUND_YEAR=2016")</f>
        <v>1390.5129999999999</v>
      </c>
      <c r="H11" s="36">
        <v>2264.8180000000002</v>
      </c>
      <c r="I11" s="36">
        <v>2957.73</v>
      </c>
      <c r="J11" s="36">
        <f t="shared" si="6"/>
        <v>13.27660805415711</v>
      </c>
      <c r="K11" s="36">
        <f t="shared" si="7"/>
        <v>10.166276468778422</v>
      </c>
      <c r="L11" s="44">
        <v>0.30594599654365151</v>
      </c>
      <c r="M11" s="36">
        <v>1706.5400173339845</v>
      </c>
      <c r="N11" s="36">
        <v>79.881</v>
      </c>
      <c r="O11" s="94">
        <f t="shared" si="0"/>
        <v>0.75349984737580866</v>
      </c>
      <c r="P11" s="36">
        <v>377.51799999999997</v>
      </c>
      <c r="Q11" s="36">
        <f t="shared" si="1"/>
        <v>0.16668800760149377</v>
      </c>
      <c r="R11" s="36">
        <v>946.61699999999996</v>
      </c>
      <c r="S11" s="36">
        <f t="shared" si="2"/>
        <v>0.41796603523991765</v>
      </c>
      <c r="T11" s="36">
        <v>210.53299999999999</v>
      </c>
      <c r="U11" s="36">
        <f t="shared" si="3"/>
        <v>9.2958021350942971E-2</v>
      </c>
      <c r="V11" s="36">
        <v>59.362000000000002</v>
      </c>
      <c r="W11" s="36">
        <v>778.80000000000007</v>
      </c>
      <c r="X11" s="36">
        <f t="shared" si="4"/>
        <v>2.6210494618110591E-2</v>
      </c>
      <c r="Y11" s="36">
        <f>_xll.BDP($B11,Y$2,)</f>
        <v>535.26</v>
      </c>
      <c r="Z11" s="36">
        <f>_xll.BDP($B11,Z$2)</f>
        <v>726.495</v>
      </c>
      <c r="AA11" s="36">
        <v>-89.498374022804001</v>
      </c>
      <c r="AB11" s="36">
        <v>496.71600000000001</v>
      </c>
      <c r="AC11" s="92">
        <f t="shared" si="5"/>
        <v>-3.9516806217013457E-2</v>
      </c>
    </row>
    <row r="12" spans="1:29" x14ac:dyDescent="0.2">
      <c r="A12" s="1" t="s">
        <v>29</v>
      </c>
      <c r="B12" s="1" t="s">
        <v>29</v>
      </c>
      <c r="C12" s="1" t="s">
        <v>30</v>
      </c>
      <c r="D12" s="36" t="s">
        <v>506</v>
      </c>
      <c r="E12" s="36">
        <v>29089.448</v>
      </c>
      <c r="F12" s="36">
        <v>37238.548000000003</v>
      </c>
      <c r="G12" s="36">
        <f>_xll.BDP($B12,G$2,"EQY_FUND_YEAR=2016")</f>
        <v>3578.991</v>
      </c>
      <c r="H12" s="36">
        <v>3957.0110000000004</v>
      </c>
      <c r="I12" s="36">
        <v>4123.2660000000005</v>
      </c>
      <c r="J12" s="36">
        <f t="shared" si="6"/>
        <v>9.4107769728211519</v>
      </c>
      <c r="K12" s="36">
        <f t="shared" si="7"/>
        <v>9.0313232277519813</v>
      </c>
      <c r="L12" s="44">
        <v>4.2015298921332267E-2</v>
      </c>
      <c r="M12" s="36">
        <v>2980.6710327148439</v>
      </c>
      <c r="N12" s="36" t="s">
        <v>480</v>
      </c>
      <c r="O12" s="94">
        <f t="shared" si="0"/>
        <v>0.75326326682307521</v>
      </c>
      <c r="P12" s="36">
        <v>0</v>
      </c>
      <c r="Q12" s="36">
        <f t="shared" si="1"/>
        <v>0</v>
      </c>
      <c r="R12" s="36">
        <v>669.50599999999997</v>
      </c>
      <c r="S12" s="36">
        <f t="shared" si="2"/>
        <v>0.16919487967053917</v>
      </c>
      <c r="T12" s="36">
        <v>295.101</v>
      </c>
      <c r="U12" s="36">
        <f t="shared" si="3"/>
        <v>7.4576744921861463E-2</v>
      </c>
      <c r="V12" s="36">
        <v>1336.268</v>
      </c>
      <c r="W12" s="36">
        <v>2025.325</v>
      </c>
      <c r="X12" s="36">
        <f t="shared" si="4"/>
        <v>0.33769630663144479</v>
      </c>
      <c r="Y12" s="36">
        <f>_xll.BDP($B12,Y$2,)</f>
        <v>255.92199999999997</v>
      </c>
      <c r="Z12" s="36">
        <f>_xll.BDP($B12,Z$2)</f>
        <v>126.503</v>
      </c>
      <c r="AA12" s="36">
        <v>93.840450000000004</v>
      </c>
      <c r="AB12" s="36">
        <v>1334.0820000000001</v>
      </c>
      <c r="AC12" s="92">
        <f t="shared" si="5"/>
        <v>2.3714983354860525E-2</v>
      </c>
    </row>
    <row r="13" spans="1:29" x14ac:dyDescent="0.2">
      <c r="A13" s="1" t="s">
        <v>31</v>
      </c>
      <c r="B13" s="1" t="s">
        <v>31</v>
      </c>
      <c r="C13" s="1" t="s">
        <v>32</v>
      </c>
      <c r="D13" s="36" t="s">
        <v>495</v>
      </c>
      <c r="E13" s="36">
        <v>28194.987400000002</v>
      </c>
      <c r="F13" s="36">
        <v>28484.287400000001</v>
      </c>
      <c r="G13" s="36">
        <f>_xll.BDP($B13,G$2,"EQY_FUND_YEAR=2016")</f>
        <v>2504.1</v>
      </c>
      <c r="H13" s="36">
        <v>2240.6999999999998</v>
      </c>
      <c r="I13" s="36">
        <v>2807.2000000000003</v>
      </c>
      <c r="J13" s="36">
        <f t="shared" si="6"/>
        <v>12.712227161154997</v>
      </c>
      <c r="K13" s="36">
        <f t="shared" si="7"/>
        <v>10.146867839840409</v>
      </c>
      <c r="L13" s="44">
        <v>0.25282277859597468</v>
      </c>
      <c r="M13" s="36">
        <v>1953.5000061035157</v>
      </c>
      <c r="N13" s="36">
        <v>89.308000000000007</v>
      </c>
      <c r="O13" s="94">
        <f t="shared" si="0"/>
        <v>0.87182577145691786</v>
      </c>
      <c r="P13" s="36">
        <v>755.5</v>
      </c>
      <c r="Q13" s="36">
        <f t="shared" si="1"/>
        <v>0.33717141964564645</v>
      </c>
      <c r="R13" s="36">
        <v>1087.3</v>
      </c>
      <c r="S13" s="36">
        <f t="shared" si="2"/>
        <v>0.48525014504395947</v>
      </c>
      <c r="T13" s="36">
        <v>305.2</v>
      </c>
      <c r="U13" s="36">
        <f t="shared" si="3"/>
        <v>0.13620743517650735</v>
      </c>
      <c r="V13" s="36">
        <v>-131.1</v>
      </c>
      <c r="W13" s="36">
        <v>635.5</v>
      </c>
      <c r="X13" s="36">
        <f t="shared" si="4"/>
        <v>-5.8508501807470879E-2</v>
      </c>
      <c r="Y13" s="36">
        <f>_xll.BDP($B13,Y$2,)</f>
        <v>84.1</v>
      </c>
      <c r="Z13" s="36">
        <f>_xll.BDP($B13,Z$2)</f>
        <v>1078</v>
      </c>
      <c r="AA13" s="36">
        <v>-301.367196788814</v>
      </c>
      <c r="AB13" s="36">
        <v>429.976</v>
      </c>
      <c r="AC13" s="92">
        <f t="shared" si="5"/>
        <v>-0.13449689685759542</v>
      </c>
    </row>
    <row r="14" spans="1:29" x14ac:dyDescent="0.2">
      <c r="A14" s="1" t="s">
        <v>33</v>
      </c>
      <c r="B14" s="1" t="s">
        <v>33</v>
      </c>
      <c r="C14" s="1" t="s">
        <v>34</v>
      </c>
      <c r="D14" s="36" t="s">
        <v>495</v>
      </c>
      <c r="E14" s="36">
        <v>27264.9643</v>
      </c>
      <c r="F14" s="36">
        <v>25456.8783</v>
      </c>
      <c r="G14" s="36">
        <f>_xll.BDP($B14,G$2,"EQY_FUND_YEAR=2016")</f>
        <v>1156.69</v>
      </c>
      <c r="H14" s="36">
        <v>2428.232</v>
      </c>
      <c r="I14" s="36">
        <v>3119.846</v>
      </c>
      <c r="J14" s="36">
        <f t="shared" si="6"/>
        <v>10.483709258423414</v>
      </c>
      <c r="K14" s="36">
        <f t="shared" si="7"/>
        <v>8.1596586177651069</v>
      </c>
      <c r="L14" s="44">
        <v>0.28482204336323713</v>
      </c>
      <c r="M14" s="36">
        <v>1715.5240270996094</v>
      </c>
      <c r="N14" s="36">
        <v>73.817999999999998</v>
      </c>
      <c r="O14" s="94">
        <f t="shared" si="0"/>
        <v>0.70649098895806062</v>
      </c>
      <c r="P14" s="36">
        <v>910.58399999999995</v>
      </c>
      <c r="Q14" s="36">
        <f t="shared" si="1"/>
        <v>0.37499876453320768</v>
      </c>
      <c r="R14" s="36">
        <v>683.36699999999996</v>
      </c>
      <c r="S14" s="36">
        <f t="shared" si="2"/>
        <v>0.28142574515120466</v>
      </c>
      <c r="T14" s="36">
        <v>222.90899999999999</v>
      </c>
      <c r="U14" s="36">
        <f t="shared" si="3"/>
        <v>9.1798889068260364E-2</v>
      </c>
      <c r="V14" s="36">
        <v>-107.83699999999999</v>
      </c>
      <c r="W14" s="36">
        <v>502.2</v>
      </c>
      <c r="X14" s="36">
        <f t="shared" si="4"/>
        <v>-4.4409677493748537E-2</v>
      </c>
      <c r="Y14" s="36">
        <f>_xll.BDP($B14,Y$2,)</f>
        <v>288.99900000000002</v>
      </c>
      <c r="Z14" s="36">
        <f>_xll.BDP($B14,Z$2)</f>
        <v>1134.355</v>
      </c>
      <c r="AA14" s="36">
        <v>-334.86065359999998</v>
      </c>
      <c r="AB14" s="36">
        <v>272.8</v>
      </c>
      <c r="AC14" s="92">
        <f t="shared" si="5"/>
        <v>-0.137903072523548</v>
      </c>
    </row>
    <row r="15" spans="1:29" x14ac:dyDescent="0.2">
      <c r="A15" s="1" t="s">
        <v>35</v>
      </c>
      <c r="B15" s="1" t="s">
        <v>35</v>
      </c>
      <c r="C15" s="1" t="s">
        <v>36</v>
      </c>
      <c r="D15" s="36" t="s">
        <v>506</v>
      </c>
      <c r="E15" s="36">
        <v>23584.501899999999</v>
      </c>
      <c r="F15" s="36">
        <v>23118.2019</v>
      </c>
      <c r="G15" s="36">
        <f>_xll.BDP($B15,G$2,"EQY_FUND_YEAR=2016")</f>
        <v>2951.9</v>
      </c>
      <c r="H15" s="36">
        <v>3426.9</v>
      </c>
      <c r="I15" s="36">
        <v>3662.9560000000001</v>
      </c>
      <c r="J15" s="36">
        <f t="shared" si="6"/>
        <v>6.7460976100849166</v>
      </c>
      <c r="K15" s="36">
        <f t="shared" si="7"/>
        <v>6.3113512420023605</v>
      </c>
      <c r="L15" s="44">
        <v>6.8883247249700963E-2</v>
      </c>
      <c r="M15" s="36">
        <v>2375.6999633789064</v>
      </c>
      <c r="N15" s="36">
        <v>67.775000000000006</v>
      </c>
      <c r="O15" s="94">
        <f t="shared" si="0"/>
        <v>0.69325044891269261</v>
      </c>
      <c r="P15" s="36">
        <v>0</v>
      </c>
      <c r="Q15" s="36">
        <f t="shared" si="1"/>
        <v>0</v>
      </c>
      <c r="R15" s="36" t="s">
        <v>480</v>
      </c>
      <c r="S15" s="36" t="e">
        <f t="shared" si="2"/>
        <v>#VALUE!</v>
      </c>
      <c r="T15" s="36" t="s">
        <v>480</v>
      </c>
      <c r="U15" s="36" t="e">
        <f t="shared" si="3"/>
        <v>#VALUE!</v>
      </c>
      <c r="V15" s="36">
        <v>1437.8257196663981</v>
      </c>
      <c r="W15" s="36">
        <v>1504.6000000000001</v>
      </c>
      <c r="X15" s="36">
        <f t="shared" si="4"/>
        <v>0.41957037546073656</v>
      </c>
      <c r="Y15" s="36">
        <f>_xll.BDP($B15,Y$2,)</f>
        <v>1005.9</v>
      </c>
      <c r="Z15" s="36">
        <f>_xll.BDP($B15,Z$2)</f>
        <v>358.2</v>
      </c>
      <c r="AA15" s="36">
        <v>914.04665999999997</v>
      </c>
      <c r="AB15" s="36">
        <v>1049.039</v>
      </c>
      <c r="AC15" s="92">
        <f t="shared" si="5"/>
        <v>0.26672697189880062</v>
      </c>
    </row>
    <row r="16" spans="1:29" x14ac:dyDescent="0.2">
      <c r="A16" s="1" t="s">
        <v>37</v>
      </c>
      <c r="B16" s="1" t="s">
        <v>37</v>
      </c>
      <c r="C16" s="1" t="s">
        <v>38</v>
      </c>
      <c r="D16" s="36" t="s">
        <v>505</v>
      </c>
      <c r="E16" s="36">
        <v>20800.9689</v>
      </c>
      <c r="F16" s="36">
        <v>19172.8344</v>
      </c>
      <c r="G16" s="36">
        <f>_xll.BDP($B16,G$2,"EQY_FUND_YEAR=2016")</f>
        <v>2052.23</v>
      </c>
      <c r="H16" s="36">
        <v>3156.587</v>
      </c>
      <c r="I16" s="36">
        <v>3599.1820000000002</v>
      </c>
      <c r="J16" s="36">
        <f t="shared" si="6"/>
        <v>6.0739128685507477</v>
      </c>
      <c r="K16" s="36">
        <f t="shared" si="7"/>
        <v>5.3269977455988604</v>
      </c>
      <c r="L16" s="44">
        <v>0.14021314793477901</v>
      </c>
      <c r="M16" s="36">
        <v>2690.5739580078125</v>
      </c>
      <c r="N16" s="36">
        <v>86.289000000000001</v>
      </c>
      <c r="O16" s="94">
        <f t="shared" si="0"/>
        <v>0.85236806652495634</v>
      </c>
      <c r="P16" s="36">
        <v>578.32999999999993</v>
      </c>
      <c r="Q16" s="36">
        <f t="shared" si="1"/>
        <v>0.18321370518221103</v>
      </c>
      <c r="R16" s="36">
        <v>1198.576</v>
      </c>
      <c r="S16" s="36">
        <f t="shared" si="2"/>
        <v>0.37970630937781852</v>
      </c>
      <c r="T16" s="36">
        <v>239.316</v>
      </c>
      <c r="U16" s="36">
        <f t="shared" si="3"/>
        <v>7.5814796170674215E-2</v>
      </c>
      <c r="V16" s="36">
        <v>602.68600000000004</v>
      </c>
      <c r="W16" s="36">
        <v>1001.4</v>
      </c>
      <c r="X16" s="36">
        <f t="shared" si="4"/>
        <v>0.19092963381018804</v>
      </c>
      <c r="Y16" s="36">
        <f>_xll.BDP($B16,Y$2,)</f>
        <v>941.41899999999998</v>
      </c>
      <c r="Z16" s="36">
        <f>_xll.BDP($B16,Z$2)</f>
        <v>1724.1319999999998</v>
      </c>
      <c r="AA16" s="36">
        <v>417.021865536652</v>
      </c>
      <c r="AB16" s="36">
        <v>679.60699999999997</v>
      </c>
      <c r="AC16" s="92">
        <f t="shared" si="5"/>
        <v>0.13211163371598883</v>
      </c>
    </row>
    <row r="17" spans="1:29" x14ac:dyDescent="0.2">
      <c r="A17" s="1" t="s">
        <v>39</v>
      </c>
      <c r="B17" s="1" t="s">
        <v>39</v>
      </c>
      <c r="C17" s="1" t="s">
        <v>40</v>
      </c>
      <c r="D17" s="36" t="s">
        <v>506</v>
      </c>
      <c r="E17" s="36">
        <v>20486.037899999999</v>
      </c>
      <c r="F17" s="36">
        <v>38637.037900000003</v>
      </c>
      <c r="G17" s="36">
        <f>_xll.BDP($B17,G$2,"EQY_FUND_YEAR=2016")</f>
        <v>11584</v>
      </c>
      <c r="H17" s="36">
        <v>10956</v>
      </c>
      <c r="I17" s="36">
        <v>8994.0679999999993</v>
      </c>
      <c r="J17" s="36">
        <f t="shared" si="6"/>
        <v>3.5265642479006938</v>
      </c>
      <c r="K17" s="36">
        <f t="shared" si="7"/>
        <v>4.2958356441156553</v>
      </c>
      <c r="L17" s="44">
        <v>-0.17907374954362909</v>
      </c>
      <c r="M17" s="36">
        <v>5450</v>
      </c>
      <c r="N17" s="36">
        <v>65</v>
      </c>
      <c r="O17" s="94">
        <f t="shared" si="0"/>
        <v>0.49744432274552758</v>
      </c>
      <c r="P17" s="36">
        <v>0</v>
      </c>
      <c r="Q17" s="36">
        <f t="shared" si="1"/>
        <v>0</v>
      </c>
      <c r="R17" s="36" t="s">
        <v>480</v>
      </c>
      <c r="S17" s="36" t="e">
        <f t="shared" si="2"/>
        <v>#VALUE!</v>
      </c>
      <c r="T17" s="36" t="s">
        <v>480</v>
      </c>
      <c r="U17" s="36" t="e">
        <f t="shared" si="3"/>
        <v>#VALUE!</v>
      </c>
      <c r="V17" s="36">
        <v>3054</v>
      </c>
      <c r="W17" s="36">
        <v>3430.4389999999999</v>
      </c>
      <c r="X17" s="36">
        <f t="shared" si="4"/>
        <v>0.2787513691128149</v>
      </c>
      <c r="Y17" s="36">
        <f>_xll.BDP($B17,Y$2,)</f>
        <v>1975</v>
      </c>
      <c r="Z17" s="36">
        <f>_xll.BDP($B17,Z$2)</f>
        <v>498</v>
      </c>
      <c r="AA17" s="36">
        <v>958.78000000000009</v>
      </c>
      <c r="AB17" s="36">
        <v>1452.2719999999999</v>
      </c>
      <c r="AC17" s="92">
        <f t="shared" si="5"/>
        <v>8.7511865644395767E-2</v>
      </c>
    </row>
    <row r="18" spans="1:29" x14ac:dyDescent="0.2">
      <c r="A18" s="1" t="s">
        <v>43</v>
      </c>
      <c r="B18" s="1" t="s">
        <v>43</v>
      </c>
      <c r="C18" s="1" t="s">
        <v>44</v>
      </c>
      <c r="D18" s="36" t="s">
        <v>505</v>
      </c>
      <c r="E18" s="36">
        <v>18309.393199999999</v>
      </c>
      <c r="F18" s="36">
        <v>17761.393199999999</v>
      </c>
      <c r="G18" s="36">
        <f>_xll.BDP($B18,G$2,"EQY_FUND_YEAR=2016")</f>
        <v>4025</v>
      </c>
      <c r="H18" s="36">
        <v>4148</v>
      </c>
      <c r="I18" s="36">
        <v>4285.5</v>
      </c>
      <c r="J18" s="36">
        <f t="shared" si="6"/>
        <v>4.2819173577627767</v>
      </c>
      <c r="K18" s="36">
        <f t="shared" si="7"/>
        <v>4.1445323066153303</v>
      </c>
      <c r="L18" s="44">
        <v>3.3148505303760789E-2</v>
      </c>
      <c r="M18" s="36">
        <v>3546</v>
      </c>
      <c r="N18" s="36">
        <v>86.100000000000009</v>
      </c>
      <c r="O18" s="94">
        <f t="shared" si="0"/>
        <v>0.85486981677917073</v>
      </c>
      <c r="P18" s="36">
        <v>642</v>
      </c>
      <c r="Q18" s="36">
        <f t="shared" si="1"/>
        <v>0.15477338476374156</v>
      </c>
      <c r="R18" s="36">
        <v>1061</v>
      </c>
      <c r="S18" s="36">
        <f t="shared" si="2"/>
        <v>0.25578592092574737</v>
      </c>
      <c r="T18" s="36">
        <v>406</v>
      </c>
      <c r="U18" s="36">
        <f t="shared" si="3"/>
        <v>9.7878495660559311E-2</v>
      </c>
      <c r="V18" s="36">
        <v>1440</v>
      </c>
      <c r="W18" s="36" t="s">
        <v>480</v>
      </c>
      <c r="X18" s="36">
        <f t="shared" si="4"/>
        <v>0.34715525554484089</v>
      </c>
      <c r="Y18" s="36">
        <f>_xll.BDP($B18,Y$2,)</f>
        <v>1064</v>
      </c>
      <c r="Z18" s="36">
        <f>_xll.BDP($B18,Z$2)</f>
        <v>3405</v>
      </c>
      <c r="AA18" s="36">
        <v>788.04512350394702</v>
      </c>
      <c r="AB18" s="36">
        <v>1167.5</v>
      </c>
      <c r="AC18" s="92">
        <f t="shared" si="5"/>
        <v>0.18998194877144337</v>
      </c>
    </row>
    <row r="19" spans="1:29" x14ac:dyDescent="0.2">
      <c r="A19" s="1" t="s">
        <v>45</v>
      </c>
      <c r="B19" s="1" t="s">
        <v>45</v>
      </c>
      <c r="C19" s="1" t="s">
        <v>46</v>
      </c>
      <c r="D19" s="36" t="s">
        <v>506</v>
      </c>
      <c r="E19" s="36">
        <v>17794.284</v>
      </c>
      <c r="F19" s="36">
        <v>21757.589</v>
      </c>
      <c r="G19" s="36">
        <f>_xll.BDP($B19,G$2,"EQY_FUND_YEAR=2016")</f>
        <v>2898.15</v>
      </c>
      <c r="H19" s="36">
        <v>3721.3010000000004</v>
      </c>
      <c r="I19" s="36">
        <v>4117.8980000000001</v>
      </c>
      <c r="J19" s="36">
        <f t="shared" si="6"/>
        <v>5.8467694497166445</v>
      </c>
      <c r="K19" s="36">
        <f t="shared" si="7"/>
        <v>5.2836638984258473</v>
      </c>
      <c r="L19" s="44">
        <v>0.10657482423485765</v>
      </c>
      <c r="M19" s="36">
        <v>2202.0189868164061</v>
      </c>
      <c r="N19" s="36">
        <v>59.4</v>
      </c>
      <c r="O19" s="94">
        <f t="shared" si="0"/>
        <v>0.59173364014800356</v>
      </c>
      <c r="P19" s="36">
        <v>0</v>
      </c>
      <c r="Q19" s="36">
        <f t="shared" si="1"/>
        <v>0</v>
      </c>
      <c r="R19" s="36" t="s">
        <v>480</v>
      </c>
      <c r="S19" s="36" t="e">
        <f t="shared" si="2"/>
        <v>#VALUE!</v>
      </c>
      <c r="T19" s="36" t="s">
        <v>480</v>
      </c>
      <c r="U19" s="36" t="e">
        <f t="shared" si="3"/>
        <v>#VALUE!</v>
      </c>
      <c r="V19" s="36">
        <v>1229.5550000000001</v>
      </c>
      <c r="W19" s="36">
        <v>1462.3140000000001</v>
      </c>
      <c r="X19" s="36">
        <f t="shared" si="4"/>
        <v>0.33040998296026036</v>
      </c>
      <c r="Y19" s="36">
        <f>_xll.BDP($B19,Y$2,)</f>
        <v>611.91800000000001</v>
      </c>
      <c r="Z19" s="36">
        <f>_xll.BDP($B19,Z$2)</f>
        <v>1335.855</v>
      </c>
      <c r="AA19" s="36">
        <v>446.25907235741499</v>
      </c>
      <c r="AB19" s="36">
        <v>872.38800000000003</v>
      </c>
      <c r="AC19" s="92">
        <f t="shared" si="5"/>
        <v>0.11992017639997811</v>
      </c>
    </row>
    <row r="20" spans="1:29" x14ac:dyDescent="0.2">
      <c r="A20" s="1" t="s">
        <v>49</v>
      </c>
      <c r="B20" s="1" t="s">
        <v>49</v>
      </c>
      <c r="C20" s="1" t="s">
        <v>50</v>
      </c>
      <c r="D20" s="36" t="s">
        <v>505</v>
      </c>
      <c r="E20" s="36">
        <v>17063.220099999999</v>
      </c>
      <c r="F20" s="36">
        <v>12991.4501</v>
      </c>
      <c r="G20" s="36">
        <f>_xll.BDP($B20,G$2,"EQY_FUND_YEAR=2016")</f>
        <v>1741.3009999999999</v>
      </c>
      <c r="H20" s="36">
        <v>1896.9269999999999</v>
      </c>
      <c r="I20" s="36">
        <v>1960.394</v>
      </c>
      <c r="J20" s="36">
        <f t="shared" si="6"/>
        <v>6.8486821580377111</v>
      </c>
      <c r="K20" s="36">
        <f t="shared" si="7"/>
        <v>6.62695871340149</v>
      </c>
      <c r="L20" s="44">
        <v>3.3457797796119682E-2</v>
      </c>
      <c r="M20" s="36">
        <v>1698.6110100097656</v>
      </c>
      <c r="N20" s="36">
        <v>89.072000000000003</v>
      </c>
      <c r="O20" s="94">
        <f t="shared" si="0"/>
        <v>0.89545407388358411</v>
      </c>
      <c r="P20" s="36">
        <v>192.386</v>
      </c>
      <c r="Q20" s="36">
        <f t="shared" si="1"/>
        <v>0.1014198226921753</v>
      </c>
      <c r="R20" s="36">
        <v>433.42700000000002</v>
      </c>
      <c r="S20" s="36">
        <f t="shared" si="2"/>
        <v>0.22848902461718351</v>
      </c>
      <c r="T20" s="36">
        <v>91.965000000000003</v>
      </c>
      <c r="U20" s="36">
        <f t="shared" si="3"/>
        <v>4.8481043287380066E-2</v>
      </c>
      <c r="V20" s="36">
        <v>949.65100000000007</v>
      </c>
      <c r="W20" s="36">
        <v>1030.3389999999999</v>
      </c>
      <c r="X20" s="36">
        <f t="shared" si="4"/>
        <v>0.50062601249283711</v>
      </c>
      <c r="Y20" s="36">
        <f>_xll.BDP($B20,Y$2,)</f>
        <v>1109.6179999999999</v>
      </c>
      <c r="Z20" s="36">
        <f>_xll.BDP($B20,Z$2)</f>
        <v>245.01399999999998</v>
      </c>
      <c r="AA20" s="36">
        <v>822.62414000000001</v>
      </c>
      <c r="AB20" s="36">
        <v>920.476</v>
      </c>
      <c r="AC20" s="92">
        <f t="shared" si="5"/>
        <v>0.43366146404157885</v>
      </c>
    </row>
    <row r="21" spans="1:29" x14ac:dyDescent="0.2">
      <c r="A21" s="1" t="s">
        <v>51</v>
      </c>
      <c r="B21" s="1" t="s">
        <v>51</v>
      </c>
      <c r="C21" s="1" t="s">
        <v>52</v>
      </c>
      <c r="D21" s="36" t="s">
        <v>495</v>
      </c>
      <c r="E21" s="36">
        <v>16357.567800000001</v>
      </c>
      <c r="F21" s="36">
        <v>15390.5118</v>
      </c>
      <c r="G21" s="36">
        <f>_xll.BDP($B21,G$2,"EQY_FUND_YEAR=2016")</f>
        <v>457.05799999999999</v>
      </c>
      <c r="H21" s="36">
        <v>947.42399999999998</v>
      </c>
      <c r="I21" s="36">
        <v>1254.6490000000001</v>
      </c>
      <c r="J21" s="36">
        <f t="shared" si="6"/>
        <v>16.244587217549903</v>
      </c>
      <c r="K21" s="36">
        <f t="shared" si="7"/>
        <v>12.266786806509231</v>
      </c>
      <c r="L21" s="44">
        <v>0.32427403147904221</v>
      </c>
      <c r="M21" s="36">
        <v>769.6390129394531</v>
      </c>
      <c r="N21" s="36">
        <v>85.930999999999997</v>
      </c>
      <c r="O21" s="94">
        <f t="shared" si="0"/>
        <v>0.81234907806795387</v>
      </c>
      <c r="P21" s="36">
        <v>415.77599999999995</v>
      </c>
      <c r="Q21" s="36">
        <f t="shared" si="1"/>
        <v>0.43884892086330929</v>
      </c>
      <c r="R21" s="36">
        <v>187.99</v>
      </c>
      <c r="S21" s="36">
        <f t="shared" si="2"/>
        <v>0.19842224811699938</v>
      </c>
      <c r="T21" s="36">
        <v>151.24199999999999</v>
      </c>
      <c r="U21" s="36">
        <f t="shared" si="3"/>
        <v>0.15963496808187252</v>
      </c>
      <c r="V21" s="36">
        <v>43.517999999999994</v>
      </c>
      <c r="W21" s="36">
        <v>323.28500000000003</v>
      </c>
      <c r="X21" s="36">
        <f t="shared" si="4"/>
        <v>4.5932971932313299E-2</v>
      </c>
      <c r="Y21" s="36">
        <f>_xll.BDP($B21,Y$2,)</f>
        <v>292.77500000000003</v>
      </c>
      <c r="Z21" s="36">
        <f>_xll.BDP($B21,Z$2)</f>
        <v>1410.3389999999999</v>
      </c>
      <c r="AA21" s="36">
        <v>-301.38798999999995</v>
      </c>
      <c r="AB21" s="36">
        <v>205.11199999999999</v>
      </c>
      <c r="AC21" s="92">
        <f t="shared" si="5"/>
        <v>-0.31811310458675307</v>
      </c>
    </row>
    <row r="22" spans="1:29" x14ac:dyDescent="0.2">
      <c r="A22" s="1" t="s">
        <v>53</v>
      </c>
      <c r="B22" s="1" t="s">
        <v>53</v>
      </c>
      <c r="C22" s="1" t="s">
        <v>54</v>
      </c>
      <c r="D22" s="36" t="s">
        <v>506</v>
      </c>
      <c r="E22" s="36">
        <v>16949.372200000002</v>
      </c>
      <c r="F22" s="36">
        <v>20360.7772</v>
      </c>
      <c r="G22" s="36">
        <f>_xll.BDP($B22,G$2,"EQY_FUND_YEAR=2016")</f>
        <v>4170.0770000000002</v>
      </c>
      <c r="H22" s="36">
        <v>4283.41</v>
      </c>
      <c r="I22" s="36">
        <v>4236.25</v>
      </c>
      <c r="J22" s="36">
        <f t="shared" si="6"/>
        <v>4.7534037600883412</v>
      </c>
      <c r="K22" s="36">
        <f t="shared" si="7"/>
        <v>4.8063209678371202</v>
      </c>
      <c r="L22" s="44">
        <v>-1.1009919666807533E-2</v>
      </c>
      <c r="M22" s="36">
        <v>1488.7579999999998</v>
      </c>
      <c r="N22" s="36">
        <v>32.700000000000003</v>
      </c>
      <c r="O22" s="94">
        <f t="shared" si="0"/>
        <v>0.34756374010426272</v>
      </c>
      <c r="P22" s="36">
        <v>0</v>
      </c>
      <c r="Q22" s="36">
        <f t="shared" si="1"/>
        <v>0</v>
      </c>
      <c r="R22" s="36" t="s">
        <v>480</v>
      </c>
      <c r="S22" s="36" t="e">
        <f t="shared" si="2"/>
        <v>#VALUE!</v>
      </c>
      <c r="T22" s="36" t="s">
        <v>480</v>
      </c>
      <c r="U22" s="36" t="e">
        <f t="shared" si="3"/>
        <v>#VALUE!</v>
      </c>
      <c r="V22" s="36">
        <v>1222.1279999999999</v>
      </c>
      <c r="W22" s="36">
        <v>1425.299</v>
      </c>
      <c r="X22" s="36">
        <f t="shared" si="4"/>
        <v>0.28531660522807761</v>
      </c>
      <c r="Y22" s="36">
        <f>_xll.BDP($B22,Y$2,)</f>
        <v>851.66700000000003</v>
      </c>
      <c r="Z22" s="36">
        <f>_xll.BDP($B22,Z$2)</f>
        <v>450.35699999999997</v>
      </c>
      <c r="AA22" s="36">
        <v>562.78363790922901</v>
      </c>
      <c r="AB22" s="36">
        <v>866.24</v>
      </c>
      <c r="AC22" s="92">
        <f t="shared" si="5"/>
        <v>0.13138682449479014</v>
      </c>
    </row>
    <row r="23" spans="1:29" x14ac:dyDescent="0.2">
      <c r="A23" s="1" t="s">
        <v>55</v>
      </c>
      <c r="B23" s="1" t="s">
        <v>55</v>
      </c>
      <c r="C23" s="1" t="s">
        <v>56</v>
      </c>
      <c r="D23" s="36" t="s">
        <v>495</v>
      </c>
      <c r="E23" s="36">
        <v>14142.858</v>
      </c>
      <c r="F23" s="36">
        <v>14085.412700000001</v>
      </c>
      <c r="G23" s="36">
        <f>_xll.BDP($B23,G$2,"EQY_FUND_YEAR=2016")</f>
        <v>2125.0859999999998</v>
      </c>
      <c r="H23" s="36">
        <v>2794.5149999999999</v>
      </c>
      <c r="I23" s="36">
        <v>3253.5360000000001</v>
      </c>
      <c r="J23" s="36">
        <f t="shared" si="6"/>
        <v>5.0403782767313832</v>
      </c>
      <c r="K23" s="36">
        <f t="shared" si="7"/>
        <v>4.3292629004258751</v>
      </c>
      <c r="L23" s="44">
        <v>0.16425784080600758</v>
      </c>
      <c r="M23" s="36">
        <v>2459.358009765625</v>
      </c>
      <c r="N23" s="36">
        <v>66.7</v>
      </c>
      <c r="O23" s="94">
        <f t="shared" si="0"/>
        <v>0.88006613303762016</v>
      </c>
      <c r="P23" s="36">
        <v>341.4</v>
      </c>
      <c r="Q23" s="36">
        <f t="shared" si="1"/>
        <v>0.12216788959801611</v>
      </c>
      <c r="R23" s="36">
        <v>180.9</v>
      </c>
      <c r="S23" s="36">
        <f t="shared" si="2"/>
        <v>6.4733952045345974E-2</v>
      </c>
      <c r="T23" s="36">
        <v>193.1</v>
      </c>
      <c r="U23" s="36">
        <f t="shared" si="3"/>
        <v>6.9099646987044266E-2</v>
      </c>
      <c r="V23" s="36">
        <v>707.22400000000005</v>
      </c>
      <c r="W23" s="36">
        <v>838.06700000000001</v>
      </c>
      <c r="X23" s="36">
        <f t="shared" si="4"/>
        <v>0.25307575733177318</v>
      </c>
      <c r="Y23" s="36">
        <f>_xll.BDP($B23,Y$2,)</f>
        <v>569.976</v>
      </c>
      <c r="Z23" s="36">
        <f>_xll.BDP($B23,Z$2)</f>
        <v>488.964</v>
      </c>
      <c r="AA23" s="36">
        <v>288.48589500000003</v>
      </c>
      <c r="AB23" s="36">
        <v>622.91700000000003</v>
      </c>
      <c r="AC23" s="92">
        <f t="shared" si="5"/>
        <v>0.10323290266826267</v>
      </c>
    </row>
    <row r="24" spans="1:29" x14ac:dyDescent="0.2">
      <c r="A24" s="1" t="s">
        <v>57</v>
      </c>
      <c r="B24" s="1" t="s">
        <v>57</v>
      </c>
      <c r="C24" s="1" t="s">
        <v>58</v>
      </c>
      <c r="D24" s="36" t="s">
        <v>495</v>
      </c>
      <c r="E24" s="36">
        <v>13669.9229</v>
      </c>
      <c r="F24" s="36">
        <v>12778.339900000001</v>
      </c>
      <c r="G24" s="36">
        <f>_xll.BDP($B24,G$2,"EQY_FUND_YEAR=2016")</f>
        <v>668.43499999999995</v>
      </c>
      <c r="H24" s="36">
        <v>1448.318</v>
      </c>
      <c r="I24" s="36">
        <v>1866.8810000000001</v>
      </c>
      <c r="J24" s="36">
        <f t="shared" si="6"/>
        <v>8.8228827508875813</v>
      </c>
      <c r="K24" s="36">
        <f t="shared" si="7"/>
        <v>6.8447533077898379</v>
      </c>
      <c r="L24" s="44">
        <v>0.28899937720859659</v>
      </c>
      <c r="M24" s="36">
        <v>1148.2299877929688</v>
      </c>
      <c r="N24" s="36">
        <v>83.668000000000006</v>
      </c>
      <c r="O24" s="94">
        <f t="shared" si="0"/>
        <v>0.79280240098719257</v>
      </c>
      <c r="P24" s="36">
        <v>301.11399999999998</v>
      </c>
      <c r="Q24" s="36">
        <f t="shared" si="1"/>
        <v>0.20790599854451852</v>
      </c>
      <c r="R24" s="36">
        <v>808.41700000000003</v>
      </c>
      <c r="S24" s="36">
        <f t="shared" si="2"/>
        <v>0.55817645019947282</v>
      </c>
      <c r="T24" s="36">
        <v>159.143</v>
      </c>
      <c r="U24" s="36">
        <f t="shared" si="3"/>
        <v>0.10988125535966549</v>
      </c>
      <c r="V24" s="36">
        <v>-257.30799999999999</v>
      </c>
      <c r="W24" s="36">
        <v>294.62</v>
      </c>
      <c r="X24" s="36">
        <f t="shared" si="4"/>
        <v>-0.17765987856258086</v>
      </c>
      <c r="Y24" s="36">
        <f>_xll.BDP($B24,Y$2,)</f>
        <v>293.40800000000002</v>
      </c>
      <c r="Z24" s="36">
        <f>_xll.BDP($B24,Z$2)</f>
        <v>545.947</v>
      </c>
      <c r="AA24" s="36">
        <v>-319.97310999999996</v>
      </c>
      <c r="AB24" s="36">
        <v>199.589</v>
      </c>
      <c r="AC24" s="92">
        <f t="shared" si="5"/>
        <v>-0.22092738611271831</v>
      </c>
    </row>
    <row r="25" spans="1:29" x14ac:dyDescent="0.2">
      <c r="A25" s="1" t="s">
        <v>59</v>
      </c>
      <c r="B25" s="1" t="s">
        <v>59</v>
      </c>
      <c r="C25" s="1" t="s">
        <v>60</v>
      </c>
      <c r="D25" s="36" t="s">
        <v>505</v>
      </c>
      <c r="E25" s="36">
        <v>13796.5016</v>
      </c>
      <c r="F25" s="36">
        <v>12362.801600000001</v>
      </c>
      <c r="G25" s="36">
        <f>_xll.BDP($B25,G$2,"EQY_FUND_YEAR=2016")</f>
        <v>1275.443</v>
      </c>
      <c r="H25" s="36">
        <v>1631.1849999999999</v>
      </c>
      <c r="I25" s="36">
        <v>1909.7080000000001</v>
      </c>
      <c r="J25" s="36">
        <f t="shared" si="6"/>
        <v>7.5790309498922568</v>
      </c>
      <c r="K25" s="36">
        <f t="shared" si="7"/>
        <v>6.4736606852984853</v>
      </c>
      <c r="L25" s="44">
        <v>0.17074887275201789</v>
      </c>
      <c r="M25" s="36">
        <v>1221.8169738769532</v>
      </c>
      <c r="N25" s="36">
        <v>75.704999999999998</v>
      </c>
      <c r="O25" s="94">
        <f t="shared" si="0"/>
        <v>0.74903642068615961</v>
      </c>
      <c r="P25" s="36">
        <v>210.614</v>
      </c>
      <c r="Q25" s="36">
        <f t="shared" si="1"/>
        <v>0.12911717555029012</v>
      </c>
      <c r="R25" s="36">
        <v>701.02599999999995</v>
      </c>
      <c r="S25" s="36">
        <f t="shared" si="2"/>
        <v>0.42976486419382226</v>
      </c>
      <c r="T25" s="36">
        <v>87.861999999999995</v>
      </c>
      <c r="U25" s="36">
        <f t="shared" si="3"/>
        <v>5.386390875345224E-2</v>
      </c>
      <c r="V25" s="36">
        <v>213.77799999999999</v>
      </c>
      <c r="W25" s="36">
        <v>476.64300000000003</v>
      </c>
      <c r="X25" s="36">
        <f t="shared" si="4"/>
        <v>0.1310568696990225</v>
      </c>
      <c r="Y25" s="36">
        <f>_xll.BDP($B25,Y$2,)</f>
        <v>561.17100000000005</v>
      </c>
      <c r="Z25" s="36">
        <f>_xll.BDP($B25,Z$2)</f>
        <v>811.00400000000002</v>
      </c>
      <c r="AA25" s="36">
        <v>136.69200000000001</v>
      </c>
      <c r="AB25" s="36">
        <v>317.08300000000003</v>
      </c>
      <c r="AC25" s="92">
        <f t="shared" si="5"/>
        <v>8.3799201194223835E-2</v>
      </c>
    </row>
    <row r="26" spans="1:29" x14ac:dyDescent="0.2">
      <c r="A26" s="1" t="s">
        <v>61</v>
      </c>
      <c r="B26" s="1" t="s">
        <v>61</v>
      </c>
      <c r="C26" s="1" t="s">
        <v>62</v>
      </c>
      <c r="D26" s="36" t="s">
        <v>495</v>
      </c>
      <c r="E26" s="36">
        <v>13766.6196</v>
      </c>
      <c r="F26" s="36">
        <v>14433.059600000001</v>
      </c>
      <c r="G26" s="36">
        <f>_xll.BDP($B26,G$2,"EQY_FUND_YEAR=2016")</f>
        <v>2736.08</v>
      </c>
      <c r="H26" s="36">
        <v>2908.3389999999999</v>
      </c>
      <c r="I26" s="36">
        <v>2991.1260000000002</v>
      </c>
      <c r="J26" s="36">
        <f t="shared" si="6"/>
        <v>4.9626469266478219</v>
      </c>
      <c r="K26" s="36">
        <f t="shared" si="7"/>
        <v>4.8252930836079786</v>
      </c>
      <c r="L26" s="44">
        <v>2.8465388663426294E-2</v>
      </c>
      <c r="M26" s="36">
        <v>2463.42801171875</v>
      </c>
      <c r="N26" s="36">
        <v>86.769000000000005</v>
      </c>
      <c r="O26" s="94">
        <f t="shared" si="0"/>
        <v>0.84702230782544607</v>
      </c>
      <c r="P26" s="36">
        <v>415.80099999999999</v>
      </c>
      <c r="Q26" s="36">
        <f t="shared" si="1"/>
        <v>0.14296854665154235</v>
      </c>
      <c r="R26" s="36">
        <v>1006.112</v>
      </c>
      <c r="S26" s="36">
        <f t="shared" si="2"/>
        <v>0.34594041478658438</v>
      </c>
      <c r="T26" s="36">
        <v>302.565</v>
      </c>
      <c r="U26" s="36">
        <f t="shared" si="3"/>
        <v>0.104033608186666</v>
      </c>
      <c r="V26" s="36">
        <v>891.87300000000005</v>
      </c>
      <c r="W26" s="36">
        <v>1100.25</v>
      </c>
      <c r="X26" s="36">
        <f t="shared" si="4"/>
        <v>0.30666060593348987</v>
      </c>
      <c r="Y26" s="36">
        <f>_xll.BDP($B26,Y$2,)</f>
        <v>1009.174</v>
      </c>
      <c r="Z26" s="36">
        <f>_xll.BDP($B26,Z$2)</f>
        <v>1115.1299999999999</v>
      </c>
      <c r="AA26" s="36">
        <v>590.64465502973098</v>
      </c>
      <c r="AB26" s="36">
        <v>750.726</v>
      </c>
      <c r="AC26" s="92">
        <f t="shared" si="5"/>
        <v>0.2030865917039695</v>
      </c>
    </row>
    <row r="27" spans="1:29" x14ac:dyDescent="0.2">
      <c r="A27" s="1" t="s">
        <v>63</v>
      </c>
      <c r="B27" s="1" t="s">
        <v>63</v>
      </c>
      <c r="C27" s="1" t="s">
        <v>64</v>
      </c>
      <c r="D27" s="36" t="s">
        <v>495</v>
      </c>
      <c r="E27" s="36">
        <v>13366.986000000001</v>
      </c>
      <c r="F27" s="36">
        <v>13254.6572</v>
      </c>
      <c r="G27" s="36">
        <f>_xll.BDP($B27,G$2,"EQY_FUND_YEAR=2016")</f>
        <v>2422.5320000000002</v>
      </c>
      <c r="H27" s="36">
        <v>3022.62</v>
      </c>
      <c r="I27" s="36">
        <v>3239.1</v>
      </c>
      <c r="J27" s="36">
        <f t="shared" si="6"/>
        <v>4.3851549979818829</v>
      </c>
      <c r="K27" s="36">
        <f t="shared" si="7"/>
        <v>4.0920802692105829</v>
      </c>
      <c r="L27" s="44">
        <v>7.1619985310756862E-2</v>
      </c>
      <c r="M27" s="36">
        <v>2310.4400556640626</v>
      </c>
      <c r="N27" s="36">
        <v>79.45</v>
      </c>
      <c r="O27" s="94">
        <f t="shared" si="0"/>
        <v>0.76438323562474364</v>
      </c>
      <c r="P27" s="36">
        <v>908.84100000000001</v>
      </c>
      <c r="Q27" s="36">
        <f t="shared" si="1"/>
        <v>0.30067987375191063</v>
      </c>
      <c r="R27" s="36">
        <v>549.24800000000005</v>
      </c>
      <c r="S27" s="36">
        <f t="shared" si="2"/>
        <v>0.18171255400943553</v>
      </c>
      <c r="T27" s="36">
        <v>196.84399999999999</v>
      </c>
      <c r="U27" s="36">
        <f t="shared" si="3"/>
        <v>6.5123634462817021E-2</v>
      </c>
      <c r="V27" s="36">
        <v>650.30199999999991</v>
      </c>
      <c r="W27" s="36">
        <v>778</v>
      </c>
      <c r="X27" s="36">
        <f t="shared" si="4"/>
        <v>0.21514513898538351</v>
      </c>
      <c r="Y27" s="36">
        <f>_xll.BDP($B27,Y$2,)</f>
        <v>387.55500000000006</v>
      </c>
      <c r="Z27" s="36">
        <f>_xll.BDP($B27,Z$2)</f>
        <v>1048.356</v>
      </c>
      <c r="AA27" s="36">
        <v>367.32709702556298</v>
      </c>
      <c r="AB27" s="36">
        <v>608.80000000000007</v>
      </c>
      <c r="AC27" s="92">
        <f t="shared" si="5"/>
        <v>0.12152605918890333</v>
      </c>
    </row>
    <row r="28" spans="1:29" x14ac:dyDescent="0.2">
      <c r="A28" s="1" t="s">
        <v>65</v>
      </c>
      <c r="B28" s="1" t="s">
        <v>65</v>
      </c>
      <c r="C28" s="1" t="s">
        <v>66</v>
      </c>
      <c r="D28" s="36" t="s">
        <v>506</v>
      </c>
      <c r="E28" s="36">
        <v>13553.7274</v>
      </c>
      <c r="F28" s="36">
        <v>14343.2274</v>
      </c>
      <c r="G28" s="36">
        <f>_xll.BDP($B28,G$2,"EQY_FUND_YEAR=2016")</f>
        <v>2897</v>
      </c>
      <c r="H28" s="36">
        <v>4329.9000000000005</v>
      </c>
      <c r="I28" s="36">
        <v>4491.5709999999999</v>
      </c>
      <c r="J28" s="36">
        <f t="shared" si="6"/>
        <v>3.3126001524284621</v>
      </c>
      <c r="K28" s="36">
        <f t="shared" si="7"/>
        <v>3.1933653948696348</v>
      </c>
      <c r="L28" s="44">
        <v>3.7338275710755209E-2</v>
      </c>
      <c r="M28" s="36">
        <v>1160.2999847412111</v>
      </c>
      <c r="N28" s="36">
        <v>21.3</v>
      </c>
      <c r="O28" s="94">
        <f t="shared" si="0"/>
        <v>0.26797385268509921</v>
      </c>
      <c r="P28" s="36">
        <v>0</v>
      </c>
      <c r="Q28" s="36">
        <f t="shared" si="1"/>
        <v>0</v>
      </c>
      <c r="R28" s="36" t="s">
        <v>480</v>
      </c>
      <c r="S28" s="36" t="e">
        <f t="shared" si="2"/>
        <v>#VALUE!</v>
      </c>
      <c r="T28" s="36" t="s">
        <v>480</v>
      </c>
      <c r="U28" s="36" t="e">
        <f t="shared" si="3"/>
        <v>#VALUE!</v>
      </c>
      <c r="V28" s="36">
        <v>810.10000000000014</v>
      </c>
      <c r="W28" s="36">
        <v>903</v>
      </c>
      <c r="X28" s="36">
        <f t="shared" si="4"/>
        <v>0.1870943901706737</v>
      </c>
      <c r="Y28" s="36">
        <f>_xll.BDP($B28,Y$2,)</f>
        <v>595.70000000000005</v>
      </c>
      <c r="Z28" s="36">
        <f>_xll.BDP($B28,Z$2)</f>
        <v>263.89999999999998</v>
      </c>
      <c r="AA28" s="36">
        <v>445.40826848170406</v>
      </c>
      <c r="AB28" s="36">
        <v>557.30000000000007</v>
      </c>
      <c r="AC28" s="92">
        <f t="shared" si="5"/>
        <v>0.102868026624565</v>
      </c>
    </row>
    <row r="29" spans="1:29" x14ac:dyDescent="0.2">
      <c r="A29" s="1" t="s">
        <v>67</v>
      </c>
      <c r="B29" s="1" t="s">
        <v>67</v>
      </c>
      <c r="C29" s="1" t="s">
        <v>68</v>
      </c>
      <c r="D29" s="36" t="s">
        <v>495</v>
      </c>
      <c r="E29" s="36">
        <v>12978.531999999999</v>
      </c>
      <c r="F29" s="36">
        <v>12773.614</v>
      </c>
      <c r="G29" s="36">
        <f>_xll.BDP($B29,G$2,"EQY_FUND_YEAR=2016")</f>
        <v>1816.0830000000001</v>
      </c>
      <c r="H29" s="36">
        <v>2069.8940000000002</v>
      </c>
      <c r="I29" s="36">
        <v>2201.5</v>
      </c>
      <c r="J29" s="36">
        <f t="shared" si="6"/>
        <v>6.1711440295976496</v>
      </c>
      <c r="K29" s="36">
        <f t="shared" si="7"/>
        <v>5.8022321144674081</v>
      </c>
      <c r="L29" s="44">
        <v>6.3581033618146598E-2</v>
      </c>
      <c r="M29" s="36">
        <v>1826.9869919433593</v>
      </c>
      <c r="N29" s="36">
        <v>90.5</v>
      </c>
      <c r="O29" s="94">
        <f t="shared" si="0"/>
        <v>0.88264760994686642</v>
      </c>
      <c r="P29" s="36">
        <v>804.22299999999996</v>
      </c>
      <c r="Q29" s="36">
        <f t="shared" si="1"/>
        <v>0.38853342248443634</v>
      </c>
      <c r="R29" s="36">
        <v>419.161</v>
      </c>
      <c r="S29" s="36">
        <f t="shared" si="2"/>
        <v>0.20250360646487209</v>
      </c>
      <c r="T29" s="36">
        <v>134.18100000000001</v>
      </c>
      <c r="U29" s="36">
        <f t="shared" si="3"/>
        <v>6.4825058674502167E-2</v>
      </c>
      <c r="V29" s="36">
        <v>518.21699999999998</v>
      </c>
      <c r="W29" s="36">
        <v>749</v>
      </c>
      <c r="X29" s="36">
        <f t="shared" si="4"/>
        <v>0.25035919713763116</v>
      </c>
      <c r="Y29" s="36">
        <f>_xll.BDP($B29,Y$2,)</f>
        <v>539.73699999999997</v>
      </c>
      <c r="Z29" s="36">
        <f>_xll.BDP($B29,Z$2)</f>
        <v>688.08699999999999</v>
      </c>
      <c r="AA29" s="36">
        <v>347.59648759077601</v>
      </c>
      <c r="AB29" s="36">
        <v>523.6</v>
      </c>
      <c r="AC29" s="92">
        <f t="shared" si="5"/>
        <v>0.16792960779188498</v>
      </c>
    </row>
    <row r="30" spans="1:29" x14ac:dyDescent="0.2">
      <c r="A30" s="1" t="s">
        <v>69</v>
      </c>
      <c r="B30" s="1" t="s">
        <v>69</v>
      </c>
      <c r="C30" s="1" t="s">
        <v>70</v>
      </c>
      <c r="D30" s="36" t="s">
        <v>495</v>
      </c>
      <c r="E30" s="36">
        <v>12412.0106</v>
      </c>
      <c r="F30" s="36">
        <v>11715.847599999999</v>
      </c>
      <c r="G30" s="36">
        <f>_xll.BDP($B30,G$2,"EQY_FUND_YEAR=2016")</f>
        <v>988.46500000000003</v>
      </c>
      <c r="H30" s="36">
        <v>1172.3630000000001</v>
      </c>
      <c r="I30" s="36">
        <v>1282.5710000000001</v>
      </c>
      <c r="J30" s="36">
        <f t="shared" si="6"/>
        <v>9.9933617829972441</v>
      </c>
      <c r="K30" s="36">
        <f t="shared" si="7"/>
        <v>9.1346581202911938</v>
      </c>
      <c r="L30" s="44">
        <v>9.4005013805451121E-2</v>
      </c>
      <c r="M30" s="36">
        <v>1016.0799910888672</v>
      </c>
      <c r="N30" s="36">
        <v>89.063000000000002</v>
      </c>
      <c r="O30" s="94">
        <f t="shared" si="0"/>
        <v>0.86669401123104972</v>
      </c>
      <c r="P30" s="36">
        <v>202.74599999999998</v>
      </c>
      <c r="Q30" s="36">
        <f t="shared" si="1"/>
        <v>0.17293790404507817</v>
      </c>
      <c r="R30" s="36" t="s">
        <v>480</v>
      </c>
      <c r="S30" s="36" t="e">
        <f t="shared" si="2"/>
        <v>#VALUE!</v>
      </c>
      <c r="T30" s="36" t="s">
        <v>480</v>
      </c>
      <c r="U30" s="36" t="e">
        <f t="shared" si="3"/>
        <v>#VALUE!</v>
      </c>
      <c r="V30" s="36">
        <v>497.34900000000005</v>
      </c>
      <c r="W30" s="36">
        <v>591.66700000000003</v>
      </c>
      <c r="X30" s="36">
        <f t="shared" si="4"/>
        <v>0.42422782022291733</v>
      </c>
      <c r="Y30" s="36">
        <f>_xll.BDP($B30,Y$2,)</f>
        <v>417.50700000000001</v>
      </c>
      <c r="Z30" s="36">
        <f>_xll.BDP($B30,Z$2)</f>
        <v>881.50099999999998</v>
      </c>
      <c r="AA30" s="36">
        <v>334.11229267563596</v>
      </c>
      <c r="AB30" s="36">
        <v>429.33500000000004</v>
      </c>
      <c r="AC30" s="92">
        <f t="shared" si="5"/>
        <v>0.28499047878143197</v>
      </c>
    </row>
    <row r="31" spans="1:29" x14ac:dyDescent="0.2">
      <c r="A31" s="1" t="s">
        <v>71</v>
      </c>
      <c r="B31" s="1" t="s">
        <v>71</v>
      </c>
      <c r="C31" s="1" t="s">
        <v>72</v>
      </c>
      <c r="D31" s="36" t="s">
        <v>495</v>
      </c>
      <c r="E31" s="36">
        <v>12161.8995</v>
      </c>
      <c r="F31" s="36">
        <v>18277.499500000002</v>
      </c>
      <c r="G31" s="36">
        <f>_xll.BDP($B31,G$2,"EQY_FUND_YEAR=2016")</f>
        <v>1481.4359999999999</v>
      </c>
      <c r="H31" s="36">
        <v>2174.3449999999998</v>
      </c>
      <c r="I31" s="36">
        <v>4355.393</v>
      </c>
      <c r="J31" s="36">
        <f t="shared" si="6"/>
        <v>8.405979501872979</v>
      </c>
      <c r="K31" s="36">
        <f t="shared" si="7"/>
        <v>4.1965213012924441</v>
      </c>
      <c r="L31" s="44">
        <v>1.003082767454107</v>
      </c>
      <c r="M31" s="36">
        <v>895.99100952148433</v>
      </c>
      <c r="N31" s="36">
        <v>41.5</v>
      </c>
      <c r="O31" s="94">
        <f t="shared" si="0"/>
        <v>0.4120739852790079</v>
      </c>
      <c r="P31" s="36">
        <v>153.334</v>
      </c>
      <c r="Q31" s="36">
        <f t="shared" si="1"/>
        <v>7.0519627749966091E-2</v>
      </c>
      <c r="R31" s="36">
        <v>118.449</v>
      </c>
      <c r="S31" s="36">
        <f t="shared" si="2"/>
        <v>5.4475715675295321E-2</v>
      </c>
      <c r="T31" s="36">
        <v>120.17400000000001</v>
      </c>
      <c r="U31" s="36">
        <f t="shared" si="3"/>
        <v>5.5269058038167826E-2</v>
      </c>
      <c r="V31" s="36">
        <v>748.41300000000001</v>
      </c>
      <c r="W31" s="36">
        <v>1565</v>
      </c>
      <c r="X31" s="36">
        <f t="shared" si="4"/>
        <v>0.34420158714463439</v>
      </c>
      <c r="Y31" s="36">
        <f>_xll.BDP($B31,Y$2,)</f>
        <v>419.84499999999997</v>
      </c>
      <c r="Z31" s="36">
        <f>_xll.BDP($B31,Z$2)</f>
        <v>64.057000000000002</v>
      </c>
      <c r="AA31" s="36">
        <v>260.79930813918901</v>
      </c>
      <c r="AB31" s="36">
        <v>771.38900000000001</v>
      </c>
      <c r="AC31" s="92">
        <f t="shared" si="5"/>
        <v>0.11994384890125027</v>
      </c>
    </row>
    <row r="32" spans="1:29" x14ac:dyDescent="0.2">
      <c r="A32" s="1" t="s">
        <v>73</v>
      </c>
      <c r="B32" s="1" t="s">
        <v>73</v>
      </c>
      <c r="C32" s="1" t="s">
        <v>74</v>
      </c>
      <c r="D32" s="36" t="s">
        <v>505</v>
      </c>
      <c r="E32" s="36">
        <v>11921.111500000001</v>
      </c>
      <c r="F32" s="36">
        <v>14628.111500000001</v>
      </c>
      <c r="G32" s="36">
        <f>_xll.BDP($B32,G$2,"EQY_FUND_YEAR=2016")</f>
        <v>3600</v>
      </c>
      <c r="H32" s="36">
        <v>4827</v>
      </c>
      <c r="I32" s="36">
        <v>4770.0380000000005</v>
      </c>
      <c r="J32" s="36">
        <f t="shared" si="6"/>
        <v>3.0304767971825153</v>
      </c>
      <c r="K32" s="36">
        <f t="shared" si="7"/>
        <v>3.066665611468923</v>
      </c>
      <c r="L32" s="44">
        <v>-1.180070437124503E-2</v>
      </c>
      <c r="M32" s="36">
        <v>3803</v>
      </c>
      <c r="N32" s="36">
        <v>83.521000000000001</v>
      </c>
      <c r="O32" s="94">
        <f t="shared" si="0"/>
        <v>0.78785995442303713</v>
      </c>
      <c r="P32" s="36">
        <v>957</v>
      </c>
      <c r="Q32" s="36">
        <f t="shared" si="1"/>
        <v>0.19825978868862648</v>
      </c>
      <c r="R32" s="36">
        <v>1593</v>
      </c>
      <c r="S32" s="36">
        <f t="shared" si="2"/>
        <v>0.33001864512119328</v>
      </c>
      <c r="T32" s="36">
        <v>578</v>
      </c>
      <c r="U32" s="36">
        <f t="shared" si="3"/>
        <v>0.11974311166355915</v>
      </c>
      <c r="V32" s="36">
        <v>1276</v>
      </c>
      <c r="W32" s="36">
        <v>2019.2670000000001</v>
      </c>
      <c r="X32" s="36">
        <f t="shared" si="4"/>
        <v>0.26434638491816864</v>
      </c>
      <c r="Y32" s="36">
        <f>_xll.BDP($B32,Y$2,)</f>
        <v>966</v>
      </c>
      <c r="Z32" s="36">
        <f>_xll.BDP($B32,Z$2)</f>
        <v>1774</v>
      </c>
      <c r="AA32" s="36">
        <v>412.36329172576399</v>
      </c>
      <c r="AB32" s="36">
        <v>1047.7170000000001</v>
      </c>
      <c r="AC32" s="92">
        <f t="shared" si="5"/>
        <v>8.5428483887666037E-2</v>
      </c>
    </row>
    <row r="33" spans="1:29" x14ac:dyDescent="0.2">
      <c r="A33" s="1" t="s">
        <v>75</v>
      </c>
      <c r="B33" s="1" t="s">
        <v>75</v>
      </c>
      <c r="C33" s="1" t="s">
        <v>76</v>
      </c>
      <c r="D33" s="36" t="s">
        <v>506</v>
      </c>
      <c r="E33" s="36">
        <v>11691.1903</v>
      </c>
      <c r="F33" s="36">
        <v>11659.7503</v>
      </c>
      <c r="G33" s="36">
        <f>_xll.BDP($B33,G$2,"EQY_FUND_YEAR=2016")</f>
        <v>1354.646</v>
      </c>
      <c r="H33" s="36">
        <v>1536.6029999999998</v>
      </c>
      <c r="I33" s="36">
        <v>1642.25</v>
      </c>
      <c r="J33" s="36">
        <f t="shared" si="6"/>
        <v>7.5880043836957238</v>
      </c>
      <c r="K33" s="36">
        <f t="shared" si="7"/>
        <v>7.0998631755213886</v>
      </c>
      <c r="L33" s="44">
        <v>6.8753607795897898E-2</v>
      </c>
      <c r="M33" s="36">
        <v>662.96098620605471</v>
      </c>
      <c r="N33" s="36">
        <v>42.582999999999998</v>
      </c>
      <c r="O33" s="94">
        <f t="shared" si="0"/>
        <v>0.43144584919205209</v>
      </c>
      <c r="P33" s="36">
        <v>90.339999999999989</v>
      </c>
      <c r="Q33" s="36">
        <f t="shared" si="1"/>
        <v>5.8792023704235905E-2</v>
      </c>
      <c r="R33" s="36" t="s">
        <v>480</v>
      </c>
      <c r="S33" s="36" t="e">
        <f t="shared" si="2"/>
        <v>#VALUE!</v>
      </c>
      <c r="T33" s="36" t="s">
        <v>480</v>
      </c>
      <c r="U33" s="36" t="e">
        <f t="shared" si="3"/>
        <v>#VALUE!</v>
      </c>
      <c r="V33" s="36">
        <v>542.40800000000002</v>
      </c>
      <c r="W33" s="36">
        <v>568.83299999999997</v>
      </c>
      <c r="X33" s="36">
        <f t="shared" si="4"/>
        <v>0.35299163154048252</v>
      </c>
      <c r="Y33" s="36">
        <f>_xll.BDP($B33,Y$2,)</f>
        <v>359.726</v>
      </c>
      <c r="Z33" s="36">
        <f>_xll.BDP($B33,Z$2)</f>
        <v>31.439999999999998</v>
      </c>
      <c r="AA33" s="36">
        <v>282.15797000000003</v>
      </c>
      <c r="AB33" s="36">
        <v>310.75</v>
      </c>
      <c r="AC33" s="92">
        <f t="shared" si="5"/>
        <v>0.18362450808699454</v>
      </c>
    </row>
    <row r="34" spans="1:29" x14ac:dyDescent="0.2">
      <c r="A34" s="1" t="s">
        <v>77</v>
      </c>
      <c r="B34" s="1" t="s">
        <v>77</v>
      </c>
      <c r="C34" s="1" t="s">
        <v>78</v>
      </c>
      <c r="D34" s="36" t="s">
        <v>506</v>
      </c>
      <c r="E34" s="36">
        <v>11146.956</v>
      </c>
      <c r="F34" s="36">
        <v>13353.356</v>
      </c>
      <c r="G34" s="36">
        <f>_xll.BDP($B34,G$2,"EQY_FUND_YEAR=2016")</f>
        <v>7138.1</v>
      </c>
      <c r="H34" s="36">
        <v>7841.5</v>
      </c>
      <c r="I34" s="36">
        <v>8247.7070000000003</v>
      </c>
      <c r="J34" s="36">
        <f t="shared" si="6"/>
        <v>1.7029083721226805</v>
      </c>
      <c r="K34" s="36">
        <f t="shared" si="7"/>
        <v>1.6190386006680402</v>
      </c>
      <c r="L34" s="44">
        <v>5.1802206210546542E-2</v>
      </c>
      <c r="M34" s="36">
        <v>3531.9999511718752</v>
      </c>
      <c r="N34" s="36">
        <v>45.9</v>
      </c>
      <c r="O34" s="94">
        <f t="shared" si="0"/>
        <v>0.45042401978854496</v>
      </c>
      <c r="P34" s="36">
        <v>0</v>
      </c>
      <c r="Q34" s="36">
        <f t="shared" si="1"/>
        <v>0</v>
      </c>
      <c r="R34" s="36" t="s">
        <v>480</v>
      </c>
      <c r="S34" s="36" t="e">
        <f t="shared" si="2"/>
        <v>#VALUE!</v>
      </c>
      <c r="T34" s="36">
        <v>166.3</v>
      </c>
      <c r="U34" s="36">
        <f t="shared" si="3"/>
        <v>2.120767710259517E-2</v>
      </c>
      <c r="V34" s="36">
        <v>2272.1</v>
      </c>
      <c r="W34" s="36">
        <v>2256.143</v>
      </c>
      <c r="X34" s="36">
        <f t="shared" si="4"/>
        <v>0.2897532359880125</v>
      </c>
      <c r="Y34" s="36">
        <f>_xll.BDP($B34,Y$2,)</f>
        <v>2657.3</v>
      </c>
      <c r="Z34" s="36">
        <f>_xll.BDP($B34,Z$2)</f>
        <v>4190</v>
      </c>
      <c r="AA34" s="36">
        <v>884.5</v>
      </c>
      <c r="AB34" s="36">
        <v>1348.825</v>
      </c>
      <c r="AC34" s="92">
        <f t="shared" si="5"/>
        <v>0.11279729643563094</v>
      </c>
    </row>
    <row r="35" spans="1:29" x14ac:dyDescent="0.2">
      <c r="A35" s="1" t="s">
        <v>79</v>
      </c>
      <c r="B35" s="1" t="s">
        <v>79</v>
      </c>
      <c r="C35" s="1" t="s">
        <v>80</v>
      </c>
      <c r="D35" s="36" t="s">
        <v>495</v>
      </c>
      <c r="E35" s="36">
        <v>10263.557500000001</v>
      </c>
      <c r="F35" s="36">
        <v>10635.886500000001</v>
      </c>
      <c r="G35" s="36">
        <f>_xll.BDP($B35,G$2,"EQY_FUND_YEAR=2016")</f>
        <v>1140.5329999999999</v>
      </c>
      <c r="H35" s="36">
        <v>1235.683</v>
      </c>
      <c r="I35" s="36">
        <v>1329.231</v>
      </c>
      <c r="J35" s="36">
        <f t="shared" si="6"/>
        <v>8.6072936991121516</v>
      </c>
      <c r="K35" s="36">
        <f t="shared" si="7"/>
        <v>8.0015335934837513</v>
      </c>
      <c r="L35" s="44">
        <v>7.5705500520764524E-2</v>
      </c>
      <c r="M35" s="36">
        <v>904.73300866699219</v>
      </c>
      <c r="N35" s="36">
        <v>78.055999999999997</v>
      </c>
      <c r="O35" s="94">
        <f t="shared" si="0"/>
        <v>0.73217241692812174</v>
      </c>
      <c r="P35" s="36">
        <v>236.059</v>
      </c>
      <c r="Q35" s="36">
        <f t="shared" si="1"/>
        <v>0.19103524123905566</v>
      </c>
      <c r="R35" s="36">
        <v>372.94600000000003</v>
      </c>
      <c r="S35" s="36">
        <f t="shared" si="2"/>
        <v>0.30181365285433243</v>
      </c>
      <c r="T35" s="36">
        <v>145.06700000000001</v>
      </c>
      <c r="U35" s="36">
        <f t="shared" si="3"/>
        <v>0.11739823239455427</v>
      </c>
      <c r="V35" s="36">
        <v>170.774</v>
      </c>
      <c r="W35" s="36">
        <v>372.6</v>
      </c>
      <c r="X35" s="36">
        <f t="shared" si="4"/>
        <v>0.1382021117066432</v>
      </c>
      <c r="Y35" s="36">
        <f>_xll.BDP($B35,Y$2,)</f>
        <v>211.76999999999998</v>
      </c>
      <c r="Z35" s="36">
        <f>_xll.BDP($B35,Z$2)</f>
        <v>259.94600000000003</v>
      </c>
      <c r="AA35" s="36">
        <v>48.873303467433999</v>
      </c>
      <c r="AB35" s="36">
        <v>217.095</v>
      </c>
      <c r="AC35" s="92">
        <f t="shared" si="5"/>
        <v>3.955165157037363E-2</v>
      </c>
    </row>
    <row r="36" spans="1:29" x14ac:dyDescent="0.2">
      <c r="A36" s="1" t="s">
        <v>81</v>
      </c>
      <c r="B36" s="1" t="s">
        <v>81</v>
      </c>
      <c r="C36" s="1" t="s">
        <v>82</v>
      </c>
      <c r="D36" s="36" t="s">
        <v>506</v>
      </c>
      <c r="E36" s="36">
        <v>10068.413699999999</v>
      </c>
      <c r="F36" s="36">
        <v>10049.311299999999</v>
      </c>
      <c r="G36" s="36">
        <f>_xll.BDP($B36,G$2,"EQY_FUND_YEAR=2016")</f>
        <v>1138.385</v>
      </c>
      <c r="H36" s="36">
        <v>790.56539690225225</v>
      </c>
      <c r="I36" s="36">
        <v>1373.425</v>
      </c>
      <c r="J36" s="36">
        <f t="shared" si="6"/>
        <v>12.711549657216436</v>
      </c>
      <c r="K36" s="36">
        <f t="shared" si="7"/>
        <v>7.3169712943917578</v>
      </c>
      <c r="L36" s="44">
        <v>0.73726930799352219</v>
      </c>
      <c r="M36" s="36">
        <v>375.64298104046151</v>
      </c>
      <c r="N36" s="36">
        <v>57.4</v>
      </c>
      <c r="O36" s="94">
        <f t="shared" si="0"/>
        <v>0.47515737788724272</v>
      </c>
      <c r="P36" s="36">
        <v>0</v>
      </c>
      <c r="Q36" s="36">
        <f t="shared" si="1"/>
        <v>0</v>
      </c>
      <c r="R36" s="36">
        <v>76.995211344008382</v>
      </c>
      <c r="S36" s="36">
        <f t="shared" si="2"/>
        <v>9.7392589715798408E-2</v>
      </c>
      <c r="T36" s="36">
        <v>47.989678864420718</v>
      </c>
      <c r="U36" s="36">
        <f t="shared" si="3"/>
        <v>6.0702984284998117E-2</v>
      </c>
      <c r="V36" s="36">
        <v>266.81505779650513</v>
      </c>
      <c r="W36" s="36">
        <v>498.81</v>
      </c>
      <c r="X36" s="36">
        <f t="shared" si="4"/>
        <v>0.3374990340356307</v>
      </c>
      <c r="Y36" s="36">
        <f>_xll.BDP($B36,Y$2,)</f>
        <v>346.06900000000002</v>
      </c>
      <c r="Z36" s="36">
        <f>_xll.BDP($B36,Z$2)</f>
        <v>66.766999999999996</v>
      </c>
      <c r="AA36" s="36">
        <v>149.9999767353207</v>
      </c>
      <c r="AB36" s="36">
        <v>349.94299999999998</v>
      </c>
      <c r="AC36" s="92">
        <f t="shared" ref="AC36:AC67" si="8">AA36/H36</f>
        <v>0.1897375945406666</v>
      </c>
    </row>
    <row r="37" spans="1:29" x14ac:dyDescent="0.2">
      <c r="A37" s="1" t="s">
        <v>83</v>
      </c>
      <c r="B37" s="1" t="s">
        <v>83</v>
      </c>
      <c r="C37" s="1" t="s">
        <v>84</v>
      </c>
      <c r="D37" s="36" t="s">
        <v>495</v>
      </c>
      <c r="E37" s="36">
        <v>9184.6566000000003</v>
      </c>
      <c r="F37" s="36">
        <v>9553.6566000000003</v>
      </c>
      <c r="G37" s="36">
        <f>_xll.BDP($B37,G$2,"EQY_FUND_YEAR=2016")</f>
        <v>844.8</v>
      </c>
      <c r="H37" s="36">
        <v>1106.8</v>
      </c>
      <c r="I37" s="36">
        <v>1480.6469999999999</v>
      </c>
      <c r="J37" s="36">
        <f t="shared" si="6"/>
        <v>8.6317822551499823</v>
      </c>
      <c r="K37" s="36">
        <f t="shared" si="7"/>
        <v>6.4523526539411495</v>
      </c>
      <c r="L37" s="44">
        <v>0.33777285869172391</v>
      </c>
      <c r="M37" s="36">
        <v>737.9</v>
      </c>
      <c r="N37" s="36">
        <v>74.016999999999996</v>
      </c>
      <c r="O37" s="94">
        <f t="shared" si="0"/>
        <v>0.66669678352005779</v>
      </c>
      <c r="P37" s="36">
        <v>380.29999999999995</v>
      </c>
      <c r="Q37" s="36">
        <f t="shared" si="1"/>
        <v>0.3436031803397181</v>
      </c>
      <c r="R37" s="36">
        <v>314</v>
      </c>
      <c r="S37" s="36">
        <f t="shared" si="2"/>
        <v>0.28370075894470548</v>
      </c>
      <c r="T37" s="36">
        <v>157.30000000000001</v>
      </c>
      <c r="U37" s="36">
        <f t="shared" si="3"/>
        <v>0.14212143115287315</v>
      </c>
      <c r="V37" s="36">
        <v>68.100000000000009</v>
      </c>
      <c r="W37" s="36">
        <v>323.16000000000003</v>
      </c>
      <c r="X37" s="36">
        <f t="shared" si="4"/>
        <v>6.1528731478135174E-2</v>
      </c>
      <c r="Y37" s="36">
        <f>_xll.BDP($B37,Y$2,)</f>
        <v>305</v>
      </c>
      <c r="Z37" s="36">
        <f>_xll.BDP($B37,Z$2)</f>
        <v>430</v>
      </c>
      <c r="AA37" s="36">
        <v>-50</v>
      </c>
      <c r="AB37" s="36">
        <v>133.304</v>
      </c>
      <c r="AC37" s="92">
        <f t="shared" si="8"/>
        <v>-4.517528008673654E-2</v>
      </c>
    </row>
    <row r="38" spans="1:29" x14ac:dyDescent="0.2">
      <c r="A38" s="1" t="s">
        <v>85</v>
      </c>
      <c r="B38" s="1" t="s">
        <v>85</v>
      </c>
      <c r="C38" s="1" t="s">
        <v>86</v>
      </c>
      <c r="D38" s="36" t="s">
        <v>495</v>
      </c>
      <c r="E38" s="36">
        <v>9193.2610000000004</v>
      </c>
      <c r="F38" s="36">
        <v>11155.011</v>
      </c>
      <c r="G38" s="36">
        <f>_xll.BDP($B38,G$2,"EQY_FUND_YEAR=2016")</f>
        <v>1824.2280000000001</v>
      </c>
      <c r="H38" s="36">
        <v>2815.241</v>
      </c>
      <c r="I38" s="36">
        <v>2896.0419999999999</v>
      </c>
      <c r="J38" s="36">
        <f t="shared" si="6"/>
        <v>3.9623645009432589</v>
      </c>
      <c r="K38" s="36">
        <f t="shared" si="7"/>
        <v>3.8518125773037823</v>
      </c>
      <c r="L38" s="44">
        <v>2.8701272821758383E-2</v>
      </c>
      <c r="M38" s="36">
        <v>1863.8300090332032</v>
      </c>
      <c r="N38" s="36">
        <v>72.183000000000007</v>
      </c>
      <c r="O38" s="94">
        <f t="shared" si="0"/>
        <v>0.66204989520726754</v>
      </c>
      <c r="P38" s="36">
        <v>323.46100000000001</v>
      </c>
      <c r="Q38" s="36">
        <f t="shared" si="1"/>
        <v>0.11489638009676614</v>
      </c>
      <c r="R38" s="36">
        <v>529.38099999999997</v>
      </c>
      <c r="S38" s="36">
        <f t="shared" si="2"/>
        <v>0.18804109488317342</v>
      </c>
      <c r="T38" s="36">
        <v>205.31299999999999</v>
      </c>
      <c r="U38" s="36">
        <f t="shared" si="3"/>
        <v>7.2929102694938019E-2</v>
      </c>
      <c r="V38" s="36">
        <v>991.54299999999989</v>
      </c>
      <c r="W38" s="36">
        <v>1070.75</v>
      </c>
      <c r="X38" s="36">
        <f t="shared" si="4"/>
        <v>0.35220537069472913</v>
      </c>
      <c r="Y38" s="36">
        <f>_xll.BDP($B38,Y$2,)</f>
        <v>714.82</v>
      </c>
      <c r="Z38" s="36">
        <f>_xll.BDP($B38,Z$2)</f>
        <v>682.94200000000001</v>
      </c>
      <c r="AA38" s="36">
        <v>279.654731196885</v>
      </c>
      <c r="AB38" s="36">
        <v>728.4</v>
      </c>
      <c r="AC38" s="92">
        <f t="shared" si="8"/>
        <v>9.9335982673200984E-2</v>
      </c>
    </row>
    <row r="39" spans="1:29" x14ac:dyDescent="0.2">
      <c r="A39" s="1" t="s">
        <v>87</v>
      </c>
      <c r="B39" s="1" t="s">
        <v>87</v>
      </c>
      <c r="C39" s="1" t="s">
        <v>88</v>
      </c>
      <c r="D39" s="36" t="s">
        <v>495</v>
      </c>
      <c r="E39" s="36">
        <v>8905.6998000000003</v>
      </c>
      <c r="F39" s="36">
        <v>8730.4277999999995</v>
      </c>
      <c r="G39" s="36">
        <f>_xll.BDP($B39,G$2,"EQY_FUND_YEAR=2016")</f>
        <v>781.29100000000005</v>
      </c>
      <c r="H39" s="36">
        <v>1035.461</v>
      </c>
      <c r="I39" s="36">
        <v>1245.01</v>
      </c>
      <c r="J39" s="36">
        <f t="shared" si="6"/>
        <v>8.4314404888257499</v>
      </c>
      <c r="K39" s="36">
        <f t="shared" si="7"/>
        <v>7.0123354832491298</v>
      </c>
      <c r="L39" s="44">
        <v>0.20237266299744738</v>
      </c>
      <c r="M39" s="36">
        <v>648.36900695800773</v>
      </c>
      <c r="N39" s="36">
        <v>64.697000000000003</v>
      </c>
      <c r="O39" s="94">
        <f t="shared" si="0"/>
        <v>0.62616458462270208</v>
      </c>
      <c r="P39" s="36">
        <v>150.583</v>
      </c>
      <c r="Q39" s="36">
        <f t="shared" si="1"/>
        <v>0.14542604694913666</v>
      </c>
      <c r="R39" s="36">
        <v>269.78100000000001</v>
      </c>
      <c r="S39" s="36">
        <f t="shared" si="2"/>
        <v>0.26054192287300054</v>
      </c>
      <c r="T39" s="36">
        <v>122.119</v>
      </c>
      <c r="U39" s="36">
        <f t="shared" si="3"/>
        <v>0.11793684165796683</v>
      </c>
      <c r="V39" s="36">
        <v>114.41199999999999</v>
      </c>
      <c r="W39" s="36">
        <v>301.96199999999999</v>
      </c>
      <c r="X39" s="36">
        <f t="shared" si="4"/>
        <v>0.11049378006511108</v>
      </c>
      <c r="Y39" s="36">
        <f>_xll.BDP($B39,Y$2,)</f>
        <v>172.06</v>
      </c>
      <c r="Z39" s="36">
        <f>_xll.BDP($B39,Z$2)</f>
        <v>155.685</v>
      </c>
      <c r="AA39" s="36">
        <v>46.960708818636007</v>
      </c>
      <c r="AB39" s="36">
        <v>188.41400000000002</v>
      </c>
      <c r="AC39" s="92">
        <f t="shared" si="8"/>
        <v>4.5352465055309668E-2</v>
      </c>
    </row>
    <row r="40" spans="1:29" x14ac:dyDescent="0.2">
      <c r="A40" s="1" t="s">
        <v>89</v>
      </c>
      <c r="B40" s="1" t="s">
        <v>89</v>
      </c>
      <c r="C40" s="1" t="s">
        <v>90</v>
      </c>
      <c r="D40" s="36" t="s">
        <v>505</v>
      </c>
      <c r="E40" s="36">
        <v>8352.4141999999993</v>
      </c>
      <c r="F40" s="36">
        <v>7440.2691999999997</v>
      </c>
      <c r="G40" s="36">
        <f>_xll.BDP($B40,G$2,"EQY_FUND_YEAR=2016")</f>
        <v>826.94299999999998</v>
      </c>
      <c r="H40" s="36">
        <v>992.76900000000001</v>
      </c>
      <c r="I40" s="36">
        <v>1052.4590000000001</v>
      </c>
      <c r="J40" s="36">
        <f t="shared" si="6"/>
        <v>7.494461652207109</v>
      </c>
      <c r="K40" s="36">
        <f t="shared" si="7"/>
        <v>7.0694147705516315</v>
      </c>
      <c r="L40" s="44">
        <v>6.0124762155143952E-2</v>
      </c>
      <c r="M40" s="36">
        <v>864.88000952148434</v>
      </c>
      <c r="N40" s="36">
        <v>86.718000000000004</v>
      </c>
      <c r="O40" s="94">
        <f t="shared" si="0"/>
        <v>0.87117950854779347</v>
      </c>
      <c r="P40" s="36">
        <v>334.14799999999997</v>
      </c>
      <c r="Q40" s="36">
        <f t="shared" si="1"/>
        <v>0.33658182316329377</v>
      </c>
      <c r="R40" s="36">
        <v>517.44600000000003</v>
      </c>
      <c r="S40" s="36">
        <f t="shared" si="2"/>
        <v>0.52121490497789513</v>
      </c>
      <c r="T40" s="36">
        <v>102.871</v>
      </c>
      <c r="U40" s="36">
        <f t="shared" si="3"/>
        <v>0.10362027823189483</v>
      </c>
      <c r="V40" s="36">
        <v>-123.949</v>
      </c>
      <c r="W40" s="36">
        <v>17.222000000000001</v>
      </c>
      <c r="X40" s="36">
        <f t="shared" si="4"/>
        <v>-0.12485180339031537</v>
      </c>
      <c r="Y40" s="36">
        <f>_xll.BDP($B40,Y$2,)</f>
        <v>121.97600000000001</v>
      </c>
      <c r="Z40" s="36">
        <f>_xll.BDP($B40,Z$2)</f>
        <v>627.87799999999993</v>
      </c>
      <c r="AA40" s="36">
        <v>-146.929</v>
      </c>
      <c r="AB40" s="36">
        <v>-13.881</v>
      </c>
      <c r="AC40" s="92">
        <f t="shared" si="8"/>
        <v>-0.14799918208566143</v>
      </c>
    </row>
    <row r="41" spans="1:29" x14ac:dyDescent="0.2">
      <c r="A41" s="1" t="s">
        <v>91</v>
      </c>
      <c r="B41" s="1" t="s">
        <v>91</v>
      </c>
      <c r="C41" s="1" t="s">
        <v>92</v>
      </c>
      <c r="D41" s="36" t="s">
        <v>495</v>
      </c>
      <c r="E41" s="36">
        <v>8104.8091999999997</v>
      </c>
      <c r="F41" s="36">
        <v>7952.1031999999996</v>
      </c>
      <c r="G41" s="36">
        <f>_xll.BDP($B41,G$2,"EQY_FUND_YEAR=2016")</f>
        <v>756.04300000000001</v>
      </c>
      <c r="H41" s="36">
        <v>891.15700000000004</v>
      </c>
      <c r="I41" s="36">
        <v>1005.667</v>
      </c>
      <c r="J41" s="36">
        <f t="shared" si="6"/>
        <v>8.9233470645464266</v>
      </c>
      <c r="K41" s="36">
        <f t="shared" si="7"/>
        <v>7.9072925729888714</v>
      </c>
      <c r="L41" s="44">
        <v>0.12849587670859353</v>
      </c>
      <c r="M41" s="36">
        <v>422.93600115966797</v>
      </c>
      <c r="N41" s="36">
        <v>51.216999999999999</v>
      </c>
      <c r="O41" s="94">
        <f t="shared" si="0"/>
        <v>0.47459202044047005</v>
      </c>
      <c r="P41" s="36">
        <v>47.323999999999998</v>
      </c>
      <c r="Q41" s="36">
        <f t="shared" si="1"/>
        <v>5.3103998509802422E-2</v>
      </c>
      <c r="R41" s="36" t="s">
        <v>480</v>
      </c>
      <c r="S41" s="36" t="e">
        <f t="shared" si="2"/>
        <v>#VALUE!</v>
      </c>
      <c r="T41" s="36" t="s">
        <v>480</v>
      </c>
      <c r="U41" s="36" t="e">
        <f t="shared" si="3"/>
        <v>#VALUE!</v>
      </c>
      <c r="V41" s="36">
        <v>222.82000000000002</v>
      </c>
      <c r="W41" s="36">
        <v>297.92500000000001</v>
      </c>
      <c r="X41" s="36">
        <f t="shared" si="4"/>
        <v>0.25003450570438207</v>
      </c>
      <c r="Y41" s="36">
        <f>_xll.BDP($B41,Y$2,)</f>
        <v>203.94400000000002</v>
      </c>
      <c r="Z41" s="36">
        <f>_xll.BDP($B41,Z$2)</f>
        <v>185.92599999999999</v>
      </c>
      <c r="AA41" s="36">
        <v>145.27799871199099</v>
      </c>
      <c r="AB41" s="36">
        <v>206.56300000000002</v>
      </c>
      <c r="AC41" s="92">
        <f t="shared" si="8"/>
        <v>0.16302177810642904</v>
      </c>
    </row>
    <row r="42" spans="1:29" x14ac:dyDescent="0.2">
      <c r="A42" s="1" t="s">
        <v>93</v>
      </c>
      <c r="B42" s="1" t="s">
        <v>93</v>
      </c>
      <c r="C42" s="1" t="s">
        <v>94</v>
      </c>
      <c r="D42" s="36" t="s">
        <v>506</v>
      </c>
      <c r="E42" s="36">
        <v>8005.7865000000002</v>
      </c>
      <c r="F42" s="36">
        <v>10399.2865</v>
      </c>
      <c r="G42" s="36">
        <f>_xll.BDP($B42,G$2,"EQY_FUND_YEAR=2016")</f>
        <v>5422.9</v>
      </c>
      <c r="H42" s="36">
        <v>5643.5</v>
      </c>
      <c r="I42" s="36">
        <v>5758.5690000000004</v>
      </c>
      <c r="J42" s="36">
        <f t="shared" si="6"/>
        <v>1.8427016036147781</v>
      </c>
      <c r="K42" s="36">
        <f t="shared" si="7"/>
        <v>1.8058803324228641</v>
      </c>
      <c r="L42" s="44">
        <v>2.0389651811818954E-2</v>
      </c>
      <c r="M42" s="36">
        <v>2280.8999999999996</v>
      </c>
      <c r="N42" s="36">
        <v>40.567</v>
      </c>
      <c r="O42" s="94">
        <f t="shared" si="0"/>
        <v>0.4041640825728714</v>
      </c>
      <c r="P42" s="36">
        <v>0</v>
      </c>
      <c r="Q42" s="36">
        <f t="shared" si="1"/>
        <v>0</v>
      </c>
      <c r="R42" s="36" t="s">
        <v>480</v>
      </c>
      <c r="S42" s="36" t="e">
        <f t="shared" si="2"/>
        <v>#VALUE!</v>
      </c>
      <c r="T42" s="36" t="s">
        <v>480</v>
      </c>
      <c r="U42" s="36" t="e">
        <f t="shared" si="3"/>
        <v>#VALUE!</v>
      </c>
      <c r="V42" s="36">
        <v>1359.4</v>
      </c>
      <c r="W42" s="36">
        <v>1420.375</v>
      </c>
      <c r="X42" s="36">
        <f t="shared" si="4"/>
        <v>0.24087888721538053</v>
      </c>
      <c r="Y42" s="36">
        <f>_xll.BDP($B42,Y$2,)</f>
        <v>709.8</v>
      </c>
      <c r="Z42" s="36">
        <f>_xll.BDP($B42,Z$2)</f>
        <v>838.19999999999993</v>
      </c>
      <c r="AA42" s="36">
        <v>852.35</v>
      </c>
      <c r="AB42" s="36">
        <v>860.87900000000002</v>
      </c>
      <c r="AC42" s="92">
        <f t="shared" si="8"/>
        <v>0.15103216089306282</v>
      </c>
    </row>
    <row r="43" spans="1:29" x14ac:dyDescent="0.2">
      <c r="A43" s="1" t="s">
        <v>95</v>
      </c>
      <c r="B43" s="1" t="s">
        <v>95</v>
      </c>
      <c r="C43" s="1" t="s">
        <v>96</v>
      </c>
      <c r="D43" s="36" t="s">
        <v>506</v>
      </c>
      <c r="E43" s="36">
        <v>7756.0488999999998</v>
      </c>
      <c r="F43" s="36">
        <v>9911.8019000000004</v>
      </c>
      <c r="G43" s="36">
        <f>_xll.BDP($B43,G$2,"EQY_FUND_YEAR=2016")</f>
        <v>1018.46</v>
      </c>
      <c r="H43" s="36">
        <v>1381.0119999999999</v>
      </c>
      <c r="I43" s="36">
        <v>1551.74</v>
      </c>
      <c r="J43" s="36">
        <f t="shared" si="6"/>
        <v>7.1772018635609252</v>
      </c>
      <c r="K43" s="36">
        <f t="shared" si="7"/>
        <v>6.3875403740317322</v>
      </c>
      <c r="L43" s="44">
        <v>0.12362528348776114</v>
      </c>
      <c r="M43" s="36">
        <v>1037.137987915039</v>
      </c>
      <c r="N43" s="36">
        <v>64.7</v>
      </c>
      <c r="O43" s="94">
        <f t="shared" si="0"/>
        <v>0.75099853434657993</v>
      </c>
      <c r="P43" s="36">
        <v>0</v>
      </c>
      <c r="Q43" s="36">
        <f t="shared" si="1"/>
        <v>0</v>
      </c>
      <c r="R43" s="36">
        <v>0</v>
      </c>
      <c r="S43" s="36">
        <f t="shared" si="2"/>
        <v>0</v>
      </c>
      <c r="T43" s="36" t="s">
        <v>480</v>
      </c>
      <c r="U43" s="36" t="e">
        <f t="shared" si="3"/>
        <v>#VALUE!</v>
      </c>
      <c r="V43" s="36">
        <v>541.74800000000005</v>
      </c>
      <c r="W43" s="36">
        <v>659.16700000000003</v>
      </c>
      <c r="X43" s="36">
        <f t="shared" si="4"/>
        <v>0.3922833400433885</v>
      </c>
      <c r="Y43" s="36">
        <f>_xll.BDP($B43,Y$2,)</f>
        <v>285.154</v>
      </c>
      <c r="Z43" s="36">
        <f>_xll.BDP($B43,Z$2)</f>
        <v>508.072</v>
      </c>
      <c r="AA43" s="36">
        <v>160.82074499958901</v>
      </c>
      <c r="AB43" s="36">
        <v>378.98200000000003</v>
      </c>
      <c r="AC43" s="92">
        <f t="shared" si="8"/>
        <v>0.11645137406451864</v>
      </c>
    </row>
    <row r="44" spans="1:29" x14ac:dyDescent="0.2">
      <c r="A44" s="1" t="s">
        <v>97</v>
      </c>
      <c r="B44" s="1" t="s">
        <v>97</v>
      </c>
      <c r="C44" s="1" t="s">
        <v>98</v>
      </c>
      <c r="D44" s="36" t="s">
        <v>495</v>
      </c>
      <c r="E44" s="36">
        <v>7426.6350000000002</v>
      </c>
      <c r="F44" s="36">
        <v>7407.2659999999996</v>
      </c>
      <c r="G44" s="36">
        <f>_xll.BDP($B44,G$2,"EQY_FUND_YEAR=2016")</f>
        <v>329.14100000000002</v>
      </c>
      <c r="H44" s="36">
        <v>498.02800000000002</v>
      </c>
      <c r="I44" s="36">
        <v>621.76</v>
      </c>
      <c r="J44" s="36">
        <f t="shared" si="6"/>
        <v>14.87319186873027</v>
      </c>
      <c r="K44" s="36">
        <f t="shared" si="7"/>
        <v>11.913384585692228</v>
      </c>
      <c r="L44" s="44">
        <v>0.24844386259407103</v>
      </c>
      <c r="M44" s="36">
        <v>416.48600439453128</v>
      </c>
      <c r="N44" s="36">
        <v>82.850000000000009</v>
      </c>
      <c r="O44" s="94">
        <f t="shared" si="0"/>
        <v>0.83627025868933325</v>
      </c>
      <c r="P44" s="36">
        <v>30.43</v>
      </c>
      <c r="Q44" s="36">
        <f t="shared" si="1"/>
        <v>6.1100982274089007E-2</v>
      </c>
      <c r="R44" s="36">
        <v>150.512</v>
      </c>
      <c r="S44" s="36">
        <f t="shared" si="2"/>
        <v>0.30221593966604288</v>
      </c>
      <c r="T44" s="36">
        <v>91.647000000000006</v>
      </c>
      <c r="U44" s="36">
        <f t="shared" si="3"/>
        <v>0.18401977398861108</v>
      </c>
      <c r="V44" s="36">
        <v>148.13299999999998</v>
      </c>
      <c r="W44" s="36">
        <v>254.15200000000002</v>
      </c>
      <c r="X44" s="36">
        <f t="shared" si="4"/>
        <v>0.29743909980964922</v>
      </c>
      <c r="Y44" s="36">
        <f>_xll.BDP($B44,Y$2,)</f>
        <v>123.30200000000001</v>
      </c>
      <c r="Z44" s="36">
        <f>_xll.BDP($B44,Z$2)</f>
        <v>46.076999999999998</v>
      </c>
      <c r="AA44" s="36">
        <v>104.562799698118</v>
      </c>
      <c r="AB44" s="36">
        <v>171.12</v>
      </c>
      <c r="AC44" s="92">
        <f t="shared" si="8"/>
        <v>0.20995365661793713</v>
      </c>
    </row>
    <row r="45" spans="1:29" x14ac:dyDescent="0.2">
      <c r="A45" s="1" t="s">
        <v>99</v>
      </c>
      <c r="B45" s="1" t="s">
        <v>99</v>
      </c>
      <c r="C45" s="1" t="s">
        <v>100</v>
      </c>
      <c r="D45" s="36" t="s">
        <v>495</v>
      </c>
      <c r="E45" s="36">
        <v>7408.9178000000002</v>
      </c>
      <c r="F45" s="36">
        <v>9247.8755000000001</v>
      </c>
      <c r="G45" s="36">
        <f>_xll.BDP($B45,G$2,"EQY_FUND_YEAR=2016")</f>
        <v>2114.6</v>
      </c>
      <c r="H45" s="36">
        <v>2273.2000000000003</v>
      </c>
      <c r="I45" s="36">
        <v>2275</v>
      </c>
      <c r="J45" s="36">
        <f t="shared" si="6"/>
        <v>4.0682190304416679</v>
      </c>
      <c r="K45" s="36">
        <f t="shared" si="7"/>
        <v>4.0650002197802202</v>
      </c>
      <c r="L45" s="44">
        <v>7.9183529825788135E-4</v>
      </c>
      <c r="M45" s="36">
        <v>1091.2</v>
      </c>
      <c r="N45" s="36">
        <v>49.633000000000003</v>
      </c>
      <c r="O45" s="94">
        <f t="shared" si="0"/>
        <v>0.48002815414393801</v>
      </c>
      <c r="P45" s="36">
        <v>0</v>
      </c>
      <c r="Q45" s="36">
        <f t="shared" si="1"/>
        <v>0</v>
      </c>
      <c r="R45" s="36" t="s">
        <v>480</v>
      </c>
      <c r="S45" s="36" t="e">
        <f t="shared" si="2"/>
        <v>#VALUE!</v>
      </c>
      <c r="T45" s="36" t="s">
        <v>480</v>
      </c>
      <c r="U45" s="36" t="e">
        <f t="shared" si="3"/>
        <v>#VALUE!</v>
      </c>
      <c r="V45" s="36">
        <v>767.59999999999991</v>
      </c>
      <c r="W45" s="36">
        <v>898.33299999999997</v>
      </c>
      <c r="X45" s="36">
        <f t="shared" si="4"/>
        <v>0.33767376385711761</v>
      </c>
      <c r="Y45" s="36">
        <f>_xll.BDP($B45,Y$2,)</f>
        <v>429.3</v>
      </c>
      <c r="Z45" s="36">
        <f>_xll.BDP($B45,Z$2)</f>
        <v>804.4</v>
      </c>
      <c r="AA45" s="36">
        <v>426.99656571026196</v>
      </c>
      <c r="AB45" s="36">
        <v>496.33300000000003</v>
      </c>
      <c r="AC45" s="92">
        <f t="shared" si="8"/>
        <v>0.18783941831350603</v>
      </c>
    </row>
    <row r="46" spans="1:29" x14ac:dyDescent="0.2">
      <c r="A46" s="1" t="s">
        <v>101</v>
      </c>
      <c r="B46" s="1" t="s">
        <v>101</v>
      </c>
      <c r="C46" s="1" t="s">
        <v>102</v>
      </c>
      <c r="D46" s="36" t="s">
        <v>495</v>
      </c>
      <c r="E46" s="36">
        <v>7152.3764000000001</v>
      </c>
      <c r="F46" s="36">
        <v>6390.3563999999997</v>
      </c>
      <c r="G46" s="36">
        <f>_xll.BDP($B46,G$2,"EQY_FUND_YEAR=2016")</f>
        <v>424.44600000000003</v>
      </c>
      <c r="H46" s="36">
        <v>661.06700000000001</v>
      </c>
      <c r="I46" s="36">
        <v>749.7</v>
      </c>
      <c r="J46" s="36">
        <f t="shared" si="6"/>
        <v>9.6667303011646322</v>
      </c>
      <c r="K46" s="36">
        <f t="shared" si="7"/>
        <v>8.5238847539015605</v>
      </c>
      <c r="L46" s="44">
        <v>0.13407566857822273</v>
      </c>
      <c r="M46" s="36">
        <v>364.36000024414062</v>
      </c>
      <c r="N46" s="36">
        <v>59.675000000000004</v>
      </c>
      <c r="O46" s="94">
        <f t="shared" si="0"/>
        <v>0.55116954899297743</v>
      </c>
      <c r="P46" s="36">
        <v>171.65699999999998</v>
      </c>
      <c r="Q46" s="36">
        <f t="shared" si="1"/>
        <v>0.25966656934924898</v>
      </c>
      <c r="R46" s="36">
        <v>124.117</v>
      </c>
      <c r="S46" s="36">
        <f t="shared" si="2"/>
        <v>0.18775252735350578</v>
      </c>
      <c r="T46" s="36">
        <v>75.915999999999997</v>
      </c>
      <c r="U46" s="36">
        <f t="shared" si="3"/>
        <v>0.11483858670906277</v>
      </c>
      <c r="V46" s="36">
        <v>28.280999999999985</v>
      </c>
      <c r="W46" s="36">
        <v>147.46700000000001</v>
      </c>
      <c r="X46" s="36">
        <f t="shared" si="4"/>
        <v>4.2780837645805925E-2</v>
      </c>
      <c r="Y46" s="36">
        <f>_xll.BDP($B46,Y$2,)</f>
        <v>131.27800000000002</v>
      </c>
      <c r="Z46" s="36">
        <f>_xll.BDP($B46,Z$2)</f>
        <v>437.14</v>
      </c>
      <c r="AA46" s="36">
        <v>35.34196</v>
      </c>
      <c r="AB46" s="36">
        <v>101.65600000000001</v>
      </c>
      <c r="AC46" s="92">
        <f t="shared" si="8"/>
        <v>5.3461994018760582E-2</v>
      </c>
    </row>
    <row r="47" spans="1:29" x14ac:dyDescent="0.2">
      <c r="A47" s="1" t="s">
        <v>105</v>
      </c>
      <c r="B47" s="1" t="s">
        <v>105</v>
      </c>
      <c r="C47" s="1" t="s">
        <v>106</v>
      </c>
      <c r="D47" s="36" t="s">
        <v>495</v>
      </c>
      <c r="E47" s="36">
        <v>6820.7802000000001</v>
      </c>
      <c r="F47" s="36">
        <v>6894.6152000000002</v>
      </c>
      <c r="G47" s="36">
        <f>_xll.BDP($B47,G$2,"EQY_FUND_YEAR=2016")</f>
        <v>472.34399999999999</v>
      </c>
      <c r="H47" s="36">
        <v>499.51400000000001</v>
      </c>
      <c r="I47" s="36">
        <v>548.56299999999999</v>
      </c>
      <c r="J47" s="36">
        <f t="shared" si="6"/>
        <v>13.80264657246844</v>
      </c>
      <c r="K47" s="36">
        <f t="shared" si="7"/>
        <v>12.568502068130735</v>
      </c>
      <c r="L47" s="44">
        <v>9.8193444027594667E-2</v>
      </c>
      <c r="M47" s="36">
        <v>448.87000836181642</v>
      </c>
      <c r="N47" s="36">
        <v>89.632999999999996</v>
      </c>
      <c r="O47" s="94">
        <f t="shared" si="0"/>
        <v>0.89861346901551586</v>
      </c>
      <c r="P47" s="36">
        <v>82.075999999999993</v>
      </c>
      <c r="Q47" s="36">
        <f t="shared" si="1"/>
        <v>0.16431171098307554</v>
      </c>
      <c r="R47" s="36">
        <v>101.077</v>
      </c>
      <c r="S47" s="36">
        <f t="shared" si="2"/>
        <v>0.20235068486568944</v>
      </c>
      <c r="T47" s="36">
        <v>56.076000000000001</v>
      </c>
      <c r="U47" s="36">
        <f t="shared" si="3"/>
        <v>0.11226111780650792</v>
      </c>
      <c r="V47" s="36">
        <v>218.595</v>
      </c>
      <c r="W47" s="36">
        <v>277.47500000000002</v>
      </c>
      <c r="X47" s="36">
        <f t="shared" si="4"/>
        <v>0.43761536213199226</v>
      </c>
      <c r="Y47" s="36">
        <f>_xll.BDP($B47,Y$2,)</f>
        <v>199.48799999999997</v>
      </c>
      <c r="Z47" s="36">
        <f>_xll.BDP($B47,Z$2)</f>
        <v>96.164999999999992</v>
      </c>
      <c r="AA47" s="36">
        <v>150.27254635458399</v>
      </c>
      <c r="AB47" s="36">
        <v>222.1</v>
      </c>
      <c r="AC47" s="92">
        <f t="shared" si="8"/>
        <v>0.30083750676574428</v>
      </c>
    </row>
    <row r="48" spans="1:29" x14ac:dyDescent="0.2">
      <c r="A48" s="1" t="s">
        <v>107</v>
      </c>
      <c r="B48" s="1" t="s">
        <v>107</v>
      </c>
      <c r="C48" s="1" t="s">
        <v>108</v>
      </c>
      <c r="D48" s="36" t="s">
        <v>495</v>
      </c>
      <c r="E48" s="36">
        <v>6740.9416000000001</v>
      </c>
      <c r="F48" s="36">
        <v>6236.2366000000002</v>
      </c>
      <c r="G48" s="36">
        <f>_xll.BDP($B48,G$2,"EQY_FUND_YEAR=2016")</f>
        <v>503.41</v>
      </c>
      <c r="H48" s="36">
        <v>1155.4570000000001</v>
      </c>
      <c r="I48" s="36">
        <v>1366.1669999999999</v>
      </c>
      <c r="J48" s="36">
        <f t="shared" si="6"/>
        <v>5.397203530724207</v>
      </c>
      <c r="K48" s="36">
        <f t="shared" si="7"/>
        <v>4.5647688752546358</v>
      </c>
      <c r="L48" s="44">
        <v>0.18236074557512727</v>
      </c>
      <c r="M48" s="36">
        <v>769.42700024414057</v>
      </c>
      <c r="N48" s="36">
        <v>78.515000000000001</v>
      </c>
      <c r="O48" s="94">
        <f t="shared" si="0"/>
        <v>0.66590708286343891</v>
      </c>
      <c r="P48" s="36">
        <v>313.77699999999999</v>
      </c>
      <c r="Q48" s="36">
        <f t="shared" si="1"/>
        <v>0.27156094947713327</v>
      </c>
      <c r="R48" s="36">
        <v>649.65700000000004</v>
      </c>
      <c r="S48" s="36">
        <f t="shared" si="2"/>
        <v>0.56225112661050991</v>
      </c>
      <c r="T48" s="36">
        <v>86.400999999999996</v>
      </c>
      <c r="U48" s="36">
        <f t="shared" si="3"/>
        <v>7.4776473724249351E-2</v>
      </c>
      <c r="V48" s="36">
        <v>-222.005860759494</v>
      </c>
      <c r="W48" s="36">
        <v>-120.633</v>
      </c>
      <c r="X48" s="36">
        <f t="shared" si="4"/>
        <v>-0.19213684348227064</v>
      </c>
      <c r="Y48" s="36">
        <f>_xll.BDP($B48,Y$2,)</f>
        <v>58.033000000000001</v>
      </c>
      <c r="Z48" s="36">
        <f>_xll.BDP($B48,Z$2)</f>
        <v>305.97499999999997</v>
      </c>
      <c r="AA48" s="36">
        <v>-290.7982245</v>
      </c>
      <c r="AB48" s="36">
        <v>-189.75900000000001</v>
      </c>
      <c r="AC48" s="92">
        <f t="shared" si="8"/>
        <v>-0.25167377453250095</v>
      </c>
    </row>
    <row r="49" spans="1:29" x14ac:dyDescent="0.2">
      <c r="A49" s="1" t="s">
        <v>109</v>
      </c>
      <c r="B49" s="1" t="s">
        <v>109</v>
      </c>
      <c r="C49" s="1" t="s">
        <v>110</v>
      </c>
      <c r="D49" s="36" t="s">
        <v>506</v>
      </c>
      <c r="E49" s="36">
        <v>6666.2766000000001</v>
      </c>
      <c r="F49" s="36">
        <v>9733.1316000000006</v>
      </c>
      <c r="G49" s="36">
        <f>_xll.BDP($B49,G$2,"EQY_FUND_YEAR=2016")</f>
        <v>3373.3870000000002</v>
      </c>
      <c r="H49" s="36">
        <v>3755.2129999999997</v>
      </c>
      <c r="I49" s="36">
        <v>3945.0750000000003</v>
      </c>
      <c r="J49" s="36">
        <f t="shared" si="6"/>
        <v>2.5918986752549058</v>
      </c>
      <c r="K49" s="36">
        <f t="shared" si="7"/>
        <v>2.4671600920134598</v>
      </c>
      <c r="L49" s="44">
        <v>5.0559582106261436E-2</v>
      </c>
      <c r="M49" s="36">
        <v>1077.0209764404296</v>
      </c>
      <c r="N49" s="36">
        <v>38.840000000000003</v>
      </c>
      <c r="O49" s="94">
        <f t="shared" si="0"/>
        <v>0.28680689389401604</v>
      </c>
      <c r="P49" s="36">
        <v>0</v>
      </c>
      <c r="Q49" s="36">
        <f t="shared" si="1"/>
        <v>0</v>
      </c>
      <c r="R49" s="36" t="s">
        <v>480</v>
      </c>
      <c r="S49" s="36" t="e">
        <f t="shared" si="2"/>
        <v>#VALUE!</v>
      </c>
      <c r="T49" s="36" t="s">
        <v>480</v>
      </c>
      <c r="U49" s="36" t="e">
        <f t="shared" si="3"/>
        <v>#VALUE!</v>
      </c>
      <c r="V49" s="36">
        <v>972.27599999999995</v>
      </c>
      <c r="W49" s="36">
        <v>1138.2860000000001</v>
      </c>
      <c r="X49" s="36">
        <f t="shared" si="4"/>
        <v>0.2589136754692743</v>
      </c>
      <c r="Y49" s="36">
        <f>_xll.BDP($B49,Y$2,)</f>
        <v>478.452</v>
      </c>
      <c r="Z49" s="36">
        <f>_xll.BDP($B49,Z$2)</f>
        <v>361.38099999999997</v>
      </c>
      <c r="AA49" s="36">
        <v>307.796316586464</v>
      </c>
      <c r="AB49" s="36">
        <v>431.33300000000003</v>
      </c>
      <c r="AC49" s="92">
        <f t="shared" si="8"/>
        <v>8.1965075372945298E-2</v>
      </c>
    </row>
    <row r="50" spans="1:29" x14ac:dyDescent="0.2">
      <c r="A50" s="1" t="s">
        <v>113</v>
      </c>
      <c r="B50" s="1" t="s">
        <v>113</v>
      </c>
      <c r="C50" s="1" t="s">
        <v>114</v>
      </c>
      <c r="D50" s="36" t="s">
        <v>495</v>
      </c>
      <c r="E50" s="36">
        <v>6043.8905999999997</v>
      </c>
      <c r="F50" s="36">
        <v>5616.1094999999996</v>
      </c>
      <c r="G50" s="36">
        <f>_xll.BDP($B50,G$2,"EQY_FUND_YEAR=2016")</f>
        <v>311.99900000000002</v>
      </c>
      <c r="H50" s="36">
        <v>507.88499999999999</v>
      </c>
      <c r="I50" s="36">
        <v>667.96900000000005</v>
      </c>
      <c r="J50" s="36">
        <f t="shared" si="6"/>
        <v>11.057836911899347</v>
      </c>
      <c r="K50" s="36">
        <f t="shared" si="7"/>
        <v>8.4077397304365906</v>
      </c>
      <c r="L50" s="44">
        <v>0.31519733798005456</v>
      </c>
      <c r="M50" s="36">
        <v>356.01800524902342</v>
      </c>
      <c r="N50" s="36">
        <v>73.061000000000007</v>
      </c>
      <c r="O50" s="94">
        <f t="shared" si="0"/>
        <v>0.70098153174246813</v>
      </c>
      <c r="P50" s="36">
        <v>115.291</v>
      </c>
      <c r="Q50" s="36">
        <f t="shared" si="1"/>
        <v>0.2270021756893785</v>
      </c>
      <c r="R50" s="36">
        <v>220.74199999999999</v>
      </c>
      <c r="S50" s="36">
        <f t="shared" si="2"/>
        <v>0.43462988668694685</v>
      </c>
      <c r="T50" s="36">
        <v>81.680000000000007</v>
      </c>
      <c r="U50" s="36">
        <f t="shared" si="3"/>
        <v>0.1608238085393347</v>
      </c>
      <c r="V50" s="36">
        <v>-86.045139240506003</v>
      </c>
      <c r="W50" s="36">
        <v>50.771999999999998</v>
      </c>
      <c r="X50" s="36">
        <f t="shared" si="4"/>
        <v>-0.16941854797937722</v>
      </c>
      <c r="Y50" s="36">
        <f>_xll.BDP($B50,Y$2,)</f>
        <v>35.010000000000005</v>
      </c>
      <c r="Z50" s="36">
        <f>_xll.BDP($B50,Z$2)</f>
        <v>109.36999999999999</v>
      </c>
      <c r="AA50" s="36">
        <v>-115.405</v>
      </c>
      <c r="AB50" s="36">
        <v>25.371000000000002</v>
      </c>
      <c r="AC50" s="92">
        <f t="shared" si="8"/>
        <v>-0.22722663595105191</v>
      </c>
    </row>
    <row r="51" spans="1:29" x14ac:dyDescent="0.2">
      <c r="A51" s="1" t="s">
        <v>115</v>
      </c>
      <c r="B51" s="1" t="s">
        <v>115</v>
      </c>
      <c r="C51" s="1" t="s">
        <v>116</v>
      </c>
      <c r="D51" s="36" t="s">
        <v>495</v>
      </c>
      <c r="E51" s="36">
        <v>5895.5968999999996</v>
      </c>
      <c r="F51" s="36">
        <v>5688.8769000000002</v>
      </c>
      <c r="G51" s="36">
        <f>_xll.BDP($B51,G$2,"EQY_FUND_YEAR=2016")</f>
        <v>379.72399999999999</v>
      </c>
      <c r="H51" s="36">
        <v>581.47399999999993</v>
      </c>
      <c r="I51" s="36">
        <v>724.625</v>
      </c>
      <c r="J51" s="36">
        <f t="shared" si="6"/>
        <v>9.7835447500662127</v>
      </c>
      <c r="K51" s="36">
        <f t="shared" si="7"/>
        <v>7.8507875107814389</v>
      </c>
      <c r="L51" s="44">
        <v>0.24618641590165691</v>
      </c>
      <c r="M51" s="36">
        <v>443.33000299072262</v>
      </c>
      <c r="N51" s="36">
        <v>77.007999999999996</v>
      </c>
      <c r="O51" s="94">
        <f t="shared" si="0"/>
        <v>0.762424464362504</v>
      </c>
      <c r="P51" s="36">
        <v>75.147999999999996</v>
      </c>
      <c r="Q51" s="36">
        <f t="shared" si="1"/>
        <v>0.12923707680824939</v>
      </c>
      <c r="R51" s="36">
        <v>260.06900000000002</v>
      </c>
      <c r="S51" s="36">
        <f t="shared" si="2"/>
        <v>0.44725817491409769</v>
      </c>
      <c r="T51" s="36">
        <v>72.313000000000002</v>
      </c>
      <c r="U51" s="36">
        <f t="shared" si="3"/>
        <v>0.1243615363713597</v>
      </c>
      <c r="V51" s="36">
        <v>1.981681596884</v>
      </c>
      <c r="W51" s="36">
        <v>88.007999999999996</v>
      </c>
      <c r="X51" s="36">
        <f t="shared" si="4"/>
        <v>3.4080313081651117E-3</v>
      </c>
      <c r="Y51" s="36">
        <f>_xll.BDP($B51,Y$2,)</f>
        <v>27.823</v>
      </c>
      <c r="Z51" s="36">
        <f>_xll.BDP($B51,Z$2)</f>
        <v>181.19199999999998</v>
      </c>
      <c r="AA51" s="36">
        <v>-22.126999999999999</v>
      </c>
      <c r="AB51" s="36">
        <v>62.160000000000004</v>
      </c>
      <c r="AC51" s="92">
        <f t="shared" si="8"/>
        <v>-3.8053292150637866E-2</v>
      </c>
    </row>
    <row r="52" spans="1:29" x14ac:dyDescent="0.2">
      <c r="A52" s="1" t="s">
        <v>117</v>
      </c>
      <c r="B52" s="1" t="s">
        <v>117</v>
      </c>
      <c r="C52" s="1" t="s">
        <v>118</v>
      </c>
      <c r="D52" s="36" t="s">
        <v>495</v>
      </c>
      <c r="E52" s="36">
        <v>5899.6878999999999</v>
      </c>
      <c r="F52" s="36">
        <v>6521.5419000000002</v>
      </c>
      <c r="G52" s="36">
        <f>_xll.BDP($B52,G$2,"EQY_FUND_YEAR=2016")</f>
        <v>881.35599999999999</v>
      </c>
      <c r="H52" s="36">
        <v>1005.8890000000001</v>
      </c>
      <c r="I52" s="36">
        <v>1083.6669999999999</v>
      </c>
      <c r="J52" s="36">
        <f t="shared" si="6"/>
        <v>6.4833613848048834</v>
      </c>
      <c r="K52" s="36">
        <f t="shared" si="7"/>
        <v>6.0180312771358739</v>
      </c>
      <c r="L52" s="44">
        <v>7.732264693221591E-2</v>
      </c>
      <c r="M52" s="36">
        <v>699.41901611328126</v>
      </c>
      <c r="N52" s="36">
        <v>72.05</v>
      </c>
      <c r="O52" s="94">
        <f t="shared" si="0"/>
        <v>0.69532425159563449</v>
      </c>
      <c r="P52" s="36">
        <v>110.86999999999999</v>
      </c>
      <c r="Q52" s="36">
        <f t="shared" si="1"/>
        <v>0.11022090906650732</v>
      </c>
      <c r="R52" s="36" t="s">
        <v>480</v>
      </c>
      <c r="S52" s="36" t="e">
        <f t="shared" si="2"/>
        <v>#VALUE!</v>
      </c>
      <c r="T52" s="36" t="s">
        <v>480</v>
      </c>
      <c r="U52" s="36" t="e">
        <f t="shared" si="3"/>
        <v>#VALUE!</v>
      </c>
      <c r="V52" s="36">
        <v>228.197</v>
      </c>
      <c r="W52" s="36">
        <v>336.8</v>
      </c>
      <c r="X52" s="36">
        <f t="shared" si="4"/>
        <v>0.2268610154798392</v>
      </c>
      <c r="Y52" s="36">
        <f>_xll.BDP($B52,Y$2,)</f>
        <v>191.75299999999999</v>
      </c>
      <c r="Z52" s="36">
        <f>_xll.BDP($B52,Z$2)</f>
        <v>90.022999999999996</v>
      </c>
      <c r="AA52" s="36">
        <v>130.87135000000001</v>
      </c>
      <c r="AB52" s="36">
        <v>217.4</v>
      </c>
      <c r="AC52" s="92">
        <f t="shared" si="8"/>
        <v>0.13010516070858713</v>
      </c>
    </row>
    <row r="53" spans="1:29" x14ac:dyDescent="0.2">
      <c r="A53" s="1" t="s">
        <v>119</v>
      </c>
      <c r="B53" s="1" t="s">
        <v>119</v>
      </c>
      <c r="C53" s="1" t="s">
        <v>120</v>
      </c>
      <c r="D53" s="36" t="s">
        <v>506</v>
      </c>
      <c r="E53" s="36">
        <v>5740.0319</v>
      </c>
      <c r="F53" s="36">
        <v>5499.3319000000001</v>
      </c>
      <c r="G53" s="36">
        <f>_xll.BDP($B53,G$2,"EQY_FUND_YEAR=2016")</f>
        <v>1958.615</v>
      </c>
      <c r="H53" s="36">
        <v>2491.8389999999999</v>
      </c>
      <c r="I53" s="36">
        <v>2815.54</v>
      </c>
      <c r="J53" s="36">
        <f t="shared" si="6"/>
        <v>2.2069370854216506</v>
      </c>
      <c r="K53" s="36">
        <f t="shared" si="7"/>
        <v>1.9532068093509594</v>
      </c>
      <c r="L53" s="44">
        <v>0.12990446011961443</v>
      </c>
      <c r="M53" s="36">
        <v>1021.3030059814453</v>
      </c>
      <c r="N53" s="36">
        <v>39.6</v>
      </c>
      <c r="O53" s="94">
        <f t="shared" si="0"/>
        <v>0.40985914659070882</v>
      </c>
      <c r="P53" s="36">
        <v>0</v>
      </c>
      <c r="Q53" s="36">
        <f t="shared" si="1"/>
        <v>0</v>
      </c>
      <c r="R53" s="36" t="s">
        <v>480</v>
      </c>
      <c r="S53" s="36" t="e">
        <f t="shared" si="2"/>
        <v>#VALUE!</v>
      </c>
      <c r="T53" s="36" t="s">
        <v>480</v>
      </c>
      <c r="U53" s="36" t="e">
        <f t="shared" si="3"/>
        <v>#VALUE!</v>
      </c>
      <c r="V53" s="36">
        <v>464.61600000000004</v>
      </c>
      <c r="W53" s="36">
        <v>577.71699999999998</v>
      </c>
      <c r="X53" s="36">
        <f t="shared" si="4"/>
        <v>0.18645506391062988</v>
      </c>
      <c r="Y53" s="36">
        <f>_xll.BDP($B53,Y$2,)</f>
        <v>165.20499999999998</v>
      </c>
      <c r="Z53" s="36">
        <f>_xll.BDP($B53,Z$2)</f>
        <v>819.14400000000001</v>
      </c>
      <c r="AA53" s="36">
        <v>221.308428571429</v>
      </c>
      <c r="AB53" s="36">
        <v>354.21300000000002</v>
      </c>
      <c r="AC53" s="92">
        <f t="shared" si="8"/>
        <v>8.8813293544016694E-2</v>
      </c>
    </row>
    <row r="54" spans="1:29" x14ac:dyDescent="0.2">
      <c r="A54" s="1" t="s">
        <v>121</v>
      </c>
      <c r="B54" s="1" t="s">
        <v>121</v>
      </c>
      <c r="C54" s="1" t="s">
        <v>122</v>
      </c>
      <c r="D54" s="36" t="s">
        <v>506</v>
      </c>
      <c r="E54" s="36">
        <v>5282.4870000000001</v>
      </c>
      <c r="F54" s="36">
        <v>6190.1469999999999</v>
      </c>
      <c r="G54" s="36">
        <f>_xll.BDP($B54,G$2,"EQY_FUND_YEAR=2016")</f>
        <v>2570.7559999999999</v>
      </c>
      <c r="H54" s="36">
        <v>2860.71</v>
      </c>
      <c r="I54" s="36">
        <v>3102.7919999999999</v>
      </c>
      <c r="J54" s="36">
        <f t="shared" si="6"/>
        <v>2.1638498834205495</v>
      </c>
      <c r="K54" s="36">
        <f t="shared" si="7"/>
        <v>1.9950248034673288</v>
      </c>
      <c r="L54" s="44">
        <v>8.4623048124416567E-2</v>
      </c>
      <c r="M54" s="36">
        <v>1068.4139918212891</v>
      </c>
      <c r="N54" s="36">
        <v>39.024999999999999</v>
      </c>
      <c r="O54" s="94">
        <f t="shared" si="0"/>
        <v>0.37347860909399733</v>
      </c>
      <c r="P54" s="36">
        <v>0</v>
      </c>
      <c r="Q54" s="36">
        <f t="shared" si="1"/>
        <v>0</v>
      </c>
      <c r="R54" s="36" t="s">
        <v>480</v>
      </c>
      <c r="S54" s="36" t="e">
        <f t="shared" si="2"/>
        <v>#VALUE!</v>
      </c>
      <c r="T54" s="36" t="s">
        <v>480</v>
      </c>
      <c r="U54" s="36" t="e">
        <f t="shared" si="3"/>
        <v>#VALUE!</v>
      </c>
      <c r="V54" s="36">
        <v>407.05099999999999</v>
      </c>
      <c r="W54" s="36">
        <v>514.5</v>
      </c>
      <c r="X54" s="36">
        <f t="shared" si="4"/>
        <v>0.14229020068444545</v>
      </c>
      <c r="Y54" s="36">
        <f>_xll.BDP($B54,Y$2,)</f>
        <v>229.39300000000003</v>
      </c>
      <c r="Z54" s="36">
        <f>_xll.BDP($B54,Z$2)</f>
        <v>504.46799999999996</v>
      </c>
      <c r="AA54" s="36">
        <v>271.84730999999999</v>
      </c>
      <c r="AB54" s="36">
        <v>348.45100000000002</v>
      </c>
      <c r="AC54" s="92">
        <f t="shared" si="8"/>
        <v>9.5027916146690858E-2</v>
      </c>
    </row>
    <row r="55" spans="1:29" x14ac:dyDescent="0.2">
      <c r="A55" s="1" t="s">
        <v>123</v>
      </c>
      <c r="B55" s="1" t="s">
        <v>123</v>
      </c>
      <c r="C55" s="1" t="s">
        <v>124</v>
      </c>
      <c r="D55" s="36" t="s">
        <v>495</v>
      </c>
      <c r="E55" s="36">
        <v>5142.1211000000003</v>
      </c>
      <c r="F55" s="36">
        <v>5264.8521000000001</v>
      </c>
      <c r="G55" s="36">
        <f>_xll.BDP($B55,G$2,"EQY_FUND_YEAR=2016")</f>
        <v>568.12800000000004</v>
      </c>
      <c r="H55" s="36">
        <v>774.29099999999994</v>
      </c>
      <c r="I55" s="36">
        <v>940.42899999999997</v>
      </c>
      <c r="J55" s="36">
        <f t="shared" si="6"/>
        <v>6.7995780656109917</v>
      </c>
      <c r="K55" s="36">
        <f t="shared" si="7"/>
        <v>5.5983514970295474</v>
      </c>
      <c r="L55" s="44">
        <v>0.21456790793125591</v>
      </c>
      <c r="M55" s="36">
        <v>470.14299932861331</v>
      </c>
      <c r="N55" s="36">
        <v>64.5</v>
      </c>
      <c r="O55" s="94">
        <f t="shared" si="0"/>
        <v>0.60719161055548021</v>
      </c>
      <c r="P55" s="36">
        <v>89.451999999999998</v>
      </c>
      <c r="Q55" s="36">
        <f t="shared" si="1"/>
        <v>0.11552762462691676</v>
      </c>
      <c r="R55" s="36">
        <v>165.07900000000001</v>
      </c>
      <c r="S55" s="36">
        <f t="shared" si="2"/>
        <v>0.21320020509085089</v>
      </c>
      <c r="T55" s="36">
        <v>112.97499999999999</v>
      </c>
      <c r="U55" s="36">
        <f t="shared" si="3"/>
        <v>0.14590767553800832</v>
      </c>
      <c r="V55" s="36">
        <v>151.96100000000001</v>
      </c>
      <c r="W55" s="36">
        <v>254.5</v>
      </c>
      <c r="X55" s="36">
        <f t="shared" si="4"/>
        <v>0.19625825432557015</v>
      </c>
      <c r="Y55" s="36">
        <f>_xll.BDP($B55,Y$2,)</f>
        <v>117.538</v>
      </c>
      <c r="Z55" s="36">
        <f>_xll.BDP($B55,Z$2)</f>
        <v>69.343000000000004</v>
      </c>
      <c r="AA55" s="36">
        <v>39.375608755979997</v>
      </c>
      <c r="AB55" s="36">
        <v>147.19200000000001</v>
      </c>
      <c r="AC55" s="92">
        <f t="shared" si="8"/>
        <v>5.0853760092755822E-2</v>
      </c>
    </row>
    <row r="56" spans="1:29" x14ac:dyDescent="0.2">
      <c r="A56" s="1" t="s">
        <v>127</v>
      </c>
      <c r="B56" s="1" t="s">
        <v>127</v>
      </c>
      <c r="C56" s="1" t="s">
        <v>128</v>
      </c>
      <c r="D56" s="36" t="s">
        <v>505</v>
      </c>
      <c r="E56" s="36">
        <v>5107.2048999999997</v>
      </c>
      <c r="F56" s="36">
        <v>5177.2318999999998</v>
      </c>
      <c r="G56" s="36">
        <f>_xll.BDP($B56,G$2,"EQY_FUND_YEAR=2016")</f>
        <v>375.49599999999998</v>
      </c>
      <c r="H56" s="36">
        <v>614.04600000000005</v>
      </c>
      <c r="I56" s="36">
        <v>792.19399999999996</v>
      </c>
      <c r="J56" s="36">
        <f t="shared" si="6"/>
        <v>8.4313421144344218</v>
      </c>
      <c r="K56" s="36">
        <f t="shared" si="7"/>
        <v>6.5353081442171996</v>
      </c>
      <c r="L56" s="44">
        <v>0.29012158698208257</v>
      </c>
      <c r="M56" s="36">
        <v>439.7080033569336</v>
      </c>
      <c r="N56" s="36">
        <v>77.510000000000005</v>
      </c>
      <c r="O56" s="94">
        <f t="shared" si="0"/>
        <v>0.71608316536046746</v>
      </c>
      <c r="P56" s="36">
        <v>129.803</v>
      </c>
      <c r="Q56" s="36">
        <f t="shared" si="1"/>
        <v>0.21138970044589492</v>
      </c>
      <c r="R56" s="36">
        <v>258.83699999999999</v>
      </c>
      <c r="S56" s="36">
        <f t="shared" si="2"/>
        <v>0.42152705171925225</v>
      </c>
      <c r="T56" s="36">
        <v>52.734999999999999</v>
      </c>
      <c r="U56" s="36">
        <f t="shared" si="3"/>
        <v>8.5881188054315147E-2</v>
      </c>
      <c r="V56" s="36">
        <v>-23.048000000000005</v>
      </c>
      <c r="W56" s="36">
        <v>135.55000000000001</v>
      </c>
      <c r="X56" s="36">
        <f t="shared" si="4"/>
        <v>-3.7534647241411888E-2</v>
      </c>
      <c r="Y56" s="36">
        <f>_xll.BDP($B56,Y$2,)</f>
        <v>136.89599999999999</v>
      </c>
      <c r="Z56" s="36">
        <f>_xll.BDP($B56,Z$2)</f>
        <v>286.072</v>
      </c>
      <c r="AA56" s="36">
        <v>-78.538188416806008</v>
      </c>
      <c r="AB56" s="36">
        <v>74.016999999999996</v>
      </c>
      <c r="AC56" s="92">
        <f t="shared" si="8"/>
        <v>-0.12790277669230971</v>
      </c>
    </row>
    <row r="57" spans="1:29" x14ac:dyDescent="0.2">
      <c r="A57" s="1" t="s">
        <v>129</v>
      </c>
      <c r="B57" s="1" t="s">
        <v>129</v>
      </c>
      <c r="C57" s="1" t="s">
        <v>130</v>
      </c>
      <c r="D57" s="36" t="s">
        <v>495</v>
      </c>
      <c r="E57" s="36">
        <v>4998.8274000000001</v>
      </c>
      <c r="F57" s="36">
        <v>4738.1673000000001</v>
      </c>
      <c r="G57" s="36">
        <f>_xll.BDP($B57,G$2,"EQY_FUND_YEAR=2016")</f>
        <v>270.96699999999998</v>
      </c>
      <c r="H57" s="36">
        <v>441.399</v>
      </c>
      <c r="I57" s="36">
        <v>558.06700000000001</v>
      </c>
      <c r="J57" s="36">
        <f t="shared" si="6"/>
        <v>10.734431432785303</v>
      </c>
      <c r="K57" s="36">
        <f t="shared" si="7"/>
        <v>8.490319800310715</v>
      </c>
      <c r="L57" s="44">
        <v>0.26431414661111607</v>
      </c>
      <c r="M57" s="36">
        <v>354.10500488281252</v>
      </c>
      <c r="N57" s="36">
        <v>81.478999999999999</v>
      </c>
      <c r="O57" s="94">
        <f t="shared" si="0"/>
        <v>0.80223336455862504</v>
      </c>
      <c r="P57" s="36">
        <v>70.37299999999999</v>
      </c>
      <c r="Q57" s="36">
        <f t="shared" si="1"/>
        <v>0.15943171597579511</v>
      </c>
      <c r="R57" s="36">
        <v>212.85900000000001</v>
      </c>
      <c r="S57" s="36">
        <f t="shared" si="2"/>
        <v>0.48223715957670954</v>
      </c>
      <c r="T57" s="36">
        <v>56.786999999999999</v>
      </c>
      <c r="U57" s="36">
        <f t="shared" si="3"/>
        <v>0.12865230777595779</v>
      </c>
      <c r="V57" s="36">
        <v>-24.503810126582</v>
      </c>
      <c r="W57" s="36">
        <v>59.963000000000001</v>
      </c>
      <c r="X57" s="36">
        <f t="shared" si="4"/>
        <v>-5.5513968374604379E-2</v>
      </c>
      <c r="Y57" s="36">
        <f>_xll.BDP($B57,Y$2,)</f>
        <v>43.858999999999995</v>
      </c>
      <c r="Z57" s="36">
        <f>_xll.BDP($B57,Z$2)</f>
        <v>87.679999999999993</v>
      </c>
      <c r="AA57" s="36">
        <v>-55.844099999999997</v>
      </c>
      <c r="AB57" s="36">
        <v>37.355000000000004</v>
      </c>
      <c r="AC57" s="92">
        <f t="shared" si="8"/>
        <v>-0.1265161452563327</v>
      </c>
    </row>
    <row r="58" spans="1:29" x14ac:dyDescent="0.2">
      <c r="A58" s="1" t="s">
        <v>131</v>
      </c>
      <c r="B58" s="1" t="s">
        <v>131</v>
      </c>
      <c r="C58" s="1" t="s">
        <v>132</v>
      </c>
      <c r="D58" s="36" t="s">
        <v>505</v>
      </c>
      <c r="E58" s="36">
        <v>4889.1738999999998</v>
      </c>
      <c r="F58" s="36">
        <v>3355.8386999999998</v>
      </c>
      <c r="G58" s="36">
        <f>_xll.BDP($B58,G$2,"EQY_FUND_YEAR=2016")</f>
        <v>2160</v>
      </c>
      <c r="H58" s="36">
        <v>882</v>
      </c>
      <c r="I58" s="36">
        <v>905.96699999999998</v>
      </c>
      <c r="J58" s="36">
        <f t="shared" si="6"/>
        <v>3.8048057823129251</v>
      </c>
      <c r="K58" s="36">
        <f t="shared" si="7"/>
        <v>3.7041511445781135</v>
      </c>
      <c r="L58" s="44">
        <v>2.7173469387755E-2</v>
      </c>
      <c r="M58" s="36">
        <v>675</v>
      </c>
      <c r="N58" s="36">
        <v>75.55</v>
      </c>
      <c r="O58" s="94">
        <f t="shared" si="0"/>
        <v>0.76530612244897955</v>
      </c>
      <c r="P58" s="36">
        <v>239</v>
      </c>
      <c r="Q58" s="36">
        <f t="shared" si="1"/>
        <v>0.27097505668934241</v>
      </c>
      <c r="R58" s="36">
        <v>0</v>
      </c>
      <c r="S58" s="36">
        <f t="shared" si="2"/>
        <v>0</v>
      </c>
      <c r="T58" s="36" t="s">
        <v>480</v>
      </c>
      <c r="U58" s="36" t="e">
        <f t="shared" si="3"/>
        <v>#VALUE!</v>
      </c>
      <c r="V58" s="36">
        <v>74</v>
      </c>
      <c r="W58" s="36">
        <v>159.923</v>
      </c>
      <c r="X58" s="36">
        <f t="shared" si="4"/>
        <v>8.390022675736962E-2</v>
      </c>
      <c r="Y58" s="36">
        <f>_xll.BDP($B58,Y$2,)</f>
        <v>-159</v>
      </c>
      <c r="Z58" s="36">
        <f>_xll.BDP($B58,Z$2)</f>
        <v>816</v>
      </c>
      <c r="AA58" s="36">
        <v>-68.715000000000003</v>
      </c>
      <c r="AB58" s="36">
        <v>88.109000000000009</v>
      </c>
      <c r="AC58" s="92">
        <f t="shared" si="8"/>
        <v>-7.7908163265306127E-2</v>
      </c>
    </row>
    <row r="59" spans="1:29" x14ac:dyDescent="0.2">
      <c r="A59" s="1" t="s">
        <v>133</v>
      </c>
      <c r="B59" s="1" t="s">
        <v>133</v>
      </c>
      <c r="C59" s="1" t="s">
        <v>134</v>
      </c>
      <c r="D59" s="36" t="s">
        <v>495</v>
      </c>
      <c r="E59" s="36">
        <v>5030.9390999999996</v>
      </c>
      <c r="F59" s="36">
        <v>6274.3391000000001</v>
      </c>
      <c r="G59" s="36">
        <f>_xll.BDP($B59,G$2,"EQY_FUND_YEAR=2016")</f>
        <v>704.2</v>
      </c>
      <c r="H59" s="36">
        <v>750.7</v>
      </c>
      <c r="I59" s="36">
        <v>763.30000000000007</v>
      </c>
      <c r="J59" s="36">
        <f t="shared" si="6"/>
        <v>8.3579846809644334</v>
      </c>
      <c r="K59" s="36">
        <f t="shared" si="7"/>
        <v>8.2200171623214988</v>
      </c>
      <c r="L59" s="44">
        <v>1.6784334621020358E-2</v>
      </c>
      <c r="M59" s="36">
        <v>293.00000000000006</v>
      </c>
      <c r="N59" s="36">
        <v>42.375</v>
      </c>
      <c r="O59" s="94">
        <f t="shared" si="0"/>
        <v>0.39030238444118825</v>
      </c>
      <c r="P59" s="36">
        <v>0</v>
      </c>
      <c r="Q59" s="36">
        <f t="shared" si="1"/>
        <v>0</v>
      </c>
      <c r="R59" s="36" t="s">
        <v>480</v>
      </c>
      <c r="S59" s="36" t="e">
        <f t="shared" si="2"/>
        <v>#VALUE!</v>
      </c>
      <c r="T59" s="36" t="s">
        <v>480</v>
      </c>
      <c r="U59" s="36" t="e">
        <f t="shared" si="3"/>
        <v>#VALUE!</v>
      </c>
      <c r="V59" s="36">
        <v>90.5</v>
      </c>
      <c r="W59" s="36">
        <v>163.22800000000001</v>
      </c>
      <c r="X59" s="36">
        <f t="shared" si="4"/>
        <v>0.12055414946050352</v>
      </c>
      <c r="Y59" s="36">
        <f>_xll.BDP($B59,Y$2,)</f>
        <v>-90.6</v>
      </c>
      <c r="Z59" s="36">
        <f>_xll.BDP($B59,Z$2)</f>
        <v>99.6</v>
      </c>
      <c r="AA59" s="36">
        <v>-9.1999999999999993</v>
      </c>
      <c r="AB59" s="36">
        <v>49.454999999999998</v>
      </c>
      <c r="AC59" s="92">
        <f t="shared" si="8"/>
        <v>-1.2255228453443451E-2</v>
      </c>
    </row>
    <row r="60" spans="1:29" x14ac:dyDescent="0.2">
      <c r="A60" s="1" t="s">
        <v>135</v>
      </c>
      <c r="B60" s="1" t="s">
        <v>135</v>
      </c>
      <c r="C60" s="1" t="s">
        <v>136</v>
      </c>
      <c r="D60" s="36" t="s">
        <v>495</v>
      </c>
      <c r="E60" s="36">
        <v>4912.9336000000003</v>
      </c>
      <c r="F60" s="36">
        <v>6727.3046000000004</v>
      </c>
      <c r="G60" s="36">
        <f>_xll.BDP($B60,G$2,"EQY_FUND_YEAR=2016")</f>
        <v>1948.903</v>
      </c>
      <c r="H60" s="36">
        <v>2007.8210000000001</v>
      </c>
      <c r="I60" s="36">
        <v>2103.1669999999999</v>
      </c>
      <c r="J60" s="36">
        <f t="shared" si="6"/>
        <v>3.3505499743254004</v>
      </c>
      <c r="K60" s="36">
        <f t="shared" si="7"/>
        <v>3.1986545053245892</v>
      </c>
      <c r="L60" s="44">
        <v>4.7487300909792252E-2</v>
      </c>
      <c r="M60" s="36">
        <v>1132.4420061035157</v>
      </c>
      <c r="N60" s="36">
        <v>63.65</v>
      </c>
      <c r="O60" s="94">
        <f t="shared" si="0"/>
        <v>0.56401542074891919</v>
      </c>
      <c r="P60" s="36">
        <v>266.09699999999998</v>
      </c>
      <c r="Q60" s="36">
        <f t="shared" si="1"/>
        <v>0.13253024049454606</v>
      </c>
      <c r="R60" s="36">
        <v>398.13</v>
      </c>
      <c r="S60" s="36">
        <f t="shared" si="2"/>
        <v>0.19828958856392076</v>
      </c>
      <c r="T60" s="36">
        <v>166.67699999999999</v>
      </c>
      <c r="U60" s="36">
        <f t="shared" si="3"/>
        <v>8.3013874244765834E-2</v>
      </c>
      <c r="V60" s="36">
        <v>344.83600000000001</v>
      </c>
      <c r="W60" s="36">
        <v>589</v>
      </c>
      <c r="X60" s="36">
        <f t="shared" si="4"/>
        <v>0.17174638575849141</v>
      </c>
      <c r="Y60" s="36">
        <f>_xll.BDP($B60,Y$2,)</f>
        <v>395.58100000000002</v>
      </c>
      <c r="Z60" s="36">
        <f>_xll.BDP($B60,Z$2)</f>
        <v>315.96299999999997</v>
      </c>
      <c r="AA60" s="36">
        <v>21.322419709094</v>
      </c>
      <c r="AB60" s="36">
        <v>352.72500000000002</v>
      </c>
      <c r="AC60" s="92">
        <f t="shared" si="8"/>
        <v>1.0619681589690514E-2</v>
      </c>
    </row>
    <row r="61" spans="1:29" x14ac:dyDescent="0.2">
      <c r="A61" s="1" t="s">
        <v>137</v>
      </c>
      <c r="B61" s="1" t="s">
        <v>137</v>
      </c>
      <c r="C61" s="1" t="s">
        <v>138</v>
      </c>
      <c r="D61" s="36" t="s">
        <v>495</v>
      </c>
      <c r="E61" s="36">
        <v>4775.0842000000002</v>
      </c>
      <c r="F61" s="36">
        <v>4436.8191999999999</v>
      </c>
      <c r="G61" s="36">
        <f>_xll.BDP($B61,G$2,"EQY_FUND_YEAR=2016")</f>
        <v>181.309</v>
      </c>
      <c r="H61" s="36">
        <v>383.18099999999998</v>
      </c>
      <c r="I61" s="36">
        <v>489.97500000000002</v>
      </c>
      <c r="J61" s="36">
        <f t="shared" si="6"/>
        <v>11.578912315589761</v>
      </c>
      <c r="K61" s="36">
        <f t="shared" si="7"/>
        <v>9.0551950609724976</v>
      </c>
      <c r="L61" s="44">
        <v>0.27870379794405276</v>
      </c>
      <c r="M61" s="36">
        <v>318.38299798583984</v>
      </c>
      <c r="N61" s="36">
        <v>83.225000000000009</v>
      </c>
      <c r="O61" s="94">
        <f t="shared" si="0"/>
        <v>0.83089453283393444</v>
      </c>
      <c r="P61" s="36">
        <v>74.331999999999994</v>
      </c>
      <c r="Q61" s="36">
        <f t="shared" si="1"/>
        <v>0.1939866538267816</v>
      </c>
      <c r="R61" s="36">
        <v>207.02099999999999</v>
      </c>
      <c r="S61" s="36">
        <f t="shared" si="2"/>
        <v>0.54026948100245054</v>
      </c>
      <c r="T61" s="36">
        <v>57.787999999999997</v>
      </c>
      <c r="U61" s="36">
        <f t="shared" si="3"/>
        <v>0.1508112354213805</v>
      </c>
      <c r="V61" s="36">
        <v>-2.2589999999999986</v>
      </c>
      <c r="W61" s="36">
        <v>54.381999999999998</v>
      </c>
      <c r="X61" s="36">
        <f t="shared" si="4"/>
        <v>-5.8953862534937762E-3</v>
      </c>
      <c r="Y61" s="36">
        <f>_xll.BDP($B61,Y$2,)</f>
        <v>49.615000000000009</v>
      </c>
      <c r="Z61" s="36">
        <f>_xll.BDP($B61,Z$2)</f>
        <v>132.47900000000001</v>
      </c>
      <c r="AA61" s="36">
        <v>-33.405200000000001</v>
      </c>
      <c r="AB61" s="36">
        <v>28.193000000000001</v>
      </c>
      <c r="AC61" s="92">
        <f t="shared" si="8"/>
        <v>-8.7178644035064382E-2</v>
      </c>
    </row>
    <row r="62" spans="1:29" x14ac:dyDescent="0.2">
      <c r="A62" s="1" t="s">
        <v>139</v>
      </c>
      <c r="B62" s="1" t="s">
        <v>139</v>
      </c>
      <c r="C62" s="1" t="s">
        <v>140</v>
      </c>
      <c r="D62" s="36" t="s">
        <v>495</v>
      </c>
      <c r="E62" s="36">
        <v>4558.2957999999999</v>
      </c>
      <c r="F62" s="36">
        <v>4485.9957999999997</v>
      </c>
      <c r="G62" s="36">
        <f>_xll.BDP($B62,G$2,"EQY_FUND_YEAR=2016")</f>
        <v>280.87400000000002</v>
      </c>
      <c r="H62" s="36">
        <v>509.43599999999998</v>
      </c>
      <c r="I62" s="36">
        <v>735.4</v>
      </c>
      <c r="J62" s="36">
        <f t="shared" si="6"/>
        <v>8.8058083841738704</v>
      </c>
      <c r="K62" s="36">
        <f t="shared" si="7"/>
        <v>6.1000758770737011</v>
      </c>
      <c r="L62" s="44">
        <v>0.44355718873420802</v>
      </c>
      <c r="M62" s="36">
        <v>281.04199999999997</v>
      </c>
      <c r="N62" s="36">
        <v>63.5</v>
      </c>
      <c r="O62" s="94">
        <f t="shared" si="0"/>
        <v>0.55167283034571557</v>
      </c>
      <c r="P62" s="36">
        <v>160.947</v>
      </c>
      <c r="Q62" s="36">
        <f t="shared" si="1"/>
        <v>0.31593173627305493</v>
      </c>
      <c r="R62" s="36">
        <v>221.18700000000001</v>
      </c>
      <c r="S62" s="36">
        <f t="shared" si="2"/>
        <v>0.43418015216828026</v>
      </c>
      <c r="T62" s="36">
        <v>67.203999999999994</v>
      </c>
      <c r="U62" s="36">
        <f t="shared" si="3"/>
        <v>0.13191843528922179</v>
      </c>
      <c r="V62" s="36">
        <v>-146.059</v>
      </c>
      <c r="W62" s="36">
        <v>-47.813000000000002</v>
      </c>
      <c r="X62" s="36">
        <f t="shared" si="4"/>
        <v>-0.2867072605783651</v>
      </c>
      <c r="Y62" s="36">
        <f>_xll.BDP($B62,Y$2,)</f>
        <v>-129.36799999999999</v>
      </c>
      <c r="Z62" s="36">
        <f>_xll.BDP($B62,Z$2)</f>
        <v>73.012</v>
      </c>
      <c r="AA62" s="36">
        <v>-163.51499999999999</v>
      </c>
      <c r="AB62" s="36">
        <v>-73.906999999999996</v>
      </c>
      <c r="AC62" s="92">
        <f t="shared" si="8"/>
        <v>-0.32097260499846886</v>
      </c>
    </row>
    <row r="63" spans="1:29" x14ac:dyDescent="0.2">
      <c r="A63" s="1" t="s">
        <v>147</v>
      </c>
      <c r="B63" s="1" t="s">
        <v>147</v>
      </c>
      <c r="C63" s="1" t="s">
        <v>148</v>
      </c>
      <c r="D63" s="36" t="s">
        <v>495</v>
      </c>
      <c r="E63" s="36">
        <v>4131.2433000000001</v>
      </c>
      <c r="F63" s="36">
        <v>3887.6603</v>
      </c>
      <c r="G63" s="36">
        <f>_xll.BDP($B63,G$2,"EQY_FUND_YEAR=2016")</f>
        <v>750.26599999999996</v>
      </c>
      <c r="H63" s="36">
        <v>851.31600000000003</v>
      </c>
      <c r="I63" s="36">
        <v>927.80000000000007</v>
      </c>
      <c r="J63" s="36">
        <f t="shared" si="6"/>
        <v>4.5666477547702611</v>
      </c>
      <c r="K63" s="36">
        <f t="shared" si="7"/>
        <v>4.1901921750377236</v>
      </c>
      <c r="L63" s="44">
        <v>8.9842079791757845E-2</v>
      </c>
      <c r="M63" s="36">
        <v>558.17699633789061</v>
      </c>
      <c r="N63" s="36">
        <v>64.025000000000006</v>
      </c>
      <c r="O63" s="94">
        <f t="shared" si="0"/>
        <v>0.65566369754343934</v>
      </c>
      <c r="P63" s="36">
        <v>162.886</v>
      </c>
      <c r="Q63" s="36">
        <f t="shared" si="1"/>
        <v>0.19133435762983428</v>
      </c>
      <c r="R63" s="36">
        <v>307.20999999999998</v>
      </c>
      <c r="S63" s="36">
        <f t="shared" si="2"/>
        <v>0.36086482575212958</v>
      </c>
      <c r="T63" s="36">
        <v>52.152999999999999</v>
      </c>
      <c r="U63" s="36">
        <f t="shared" si="3"/>
        <v>6.1261623181051453E-2</v>
      </c>
      <c r="V63" s="36">
        <v>16.656999999999996</v>
      </c>
      <c r="W63" s="36">
        <v>104.4</v>
      </c>
      <c r="X63" s="36">
        <f t="shared" si="4"/>
        <v>1.9566177541594419E-2</v>
      </c>
      <c r="Y63" s="36">
        <f>_xll.BDP($B63,Y$2,)</f>
        <v>106.762</v>
      </c>
      <c r="Z63" s="36">
        <f>_xll.BDP($B63,Z$2)</f>
        <v>162.279</v>
      </c>
      <c r="AA63" s="36">
        <v>16.697999999999997</v>
      </c>
      <c r="AB63" s="36">
        <v>69.878</v>
      </c>
      <c r="AC63" s="92">
        <f t="shared" si="8"/>
        <v>1.9614338271570129E-2</v>
      </c>
    </row>
    <row r="64" spans="1:29" x14ac:dyDescent="0.2">
      <c r="A64" s="1" t="s">
        <v>149</v>
      </c>
      <c r="B64" s="1" t="s">
        <v>149</v>
      </c>
      <c r="C64" s="1" t="s">
        <v>150</v>
      </c>
      <c r="D64" s="36" t="s">
        <v>506</v>
      </c>
      <c r="E64" s="36">
        <v>4143.2241999999997</v>
      </c>
      <c r="F64" s="36">
        <v>5314.2241999999997</v>
      </c>
      <c r="G64" s="36">
        <f>_xll.BDP($B64,G$2,"EQY_FUND_YEAR=2016")</f>
        <v>6408</v>
      </c>
      <c r="H64" s="36">
        <v>5780</v>
      </c>
      <c r="I64" s="36">
        <v>5298.5830000000005</v>
      </c>
      <c r="J64" s="36">
        <f t="shared" si="6"/>
        <v>0.91941595155709332</v>
      </c>
      <c r="K64" s="36">
        <f t="shared" si="7"/>
        <v>1.0029519590426343</v>
      </c>
      <c r="L64" s="44">
        <v>-8.3290138408304459E-2</v>
      </c>
      <c r="M64" s="36">
        <v>1057</v>
      </c>
      <c r="N64" s="36">
        <v>18.580000000000002</v>
      </c>
      <c r="O64" s="94">
        <f t="shared" si="0"/>
        <v>0.1828719723183391</v>
      </c>
      <c r="P64" s="36">
        <v>13</v>
      </c>
      <c r="Q64" s="36">
        <f t="shared" si="1"/>
        <v>2.249134948096886E-3</v>
      </c>
      <c r="R64" s="36" t="s">
        <v>480</v>
      </c>
      <c r="S64" s="36" t="e">
        <f t="shared" si="2"/>
        <v>#VALUE!</v>
      </c>
      <c r="T64" s="36" t="s">
        <v>480</v>
      </c>
      <c r="U64" s="36" t="e">
        <f t="shared" si="3"/>
        <v>#VALUE!</v>
      </c>
      <c r="V64" s="36">
        <v>689</v>
      </c>
      <c r="W64" s="36">
        <v>679.75</v>
      </c>
      <c r="X64" s="36">
        <f t="shared" si="4"/>
        <v>0.11920415224913494</v>
      </c>
      <c r="Y64" s="36">
        <f>_xll.BDP($B64,Y$2,)</f>
        <v>76</v>
      </c>
      <c r="Z64" s="36">
        <f>_xll.BDP($B64,Z$2)</f>
        <v>658</v>
      </c>
      <c r="AA64" s="36">
        <v>34.552340425531995</v>
      </c>
      <c r="AB64" s="36">
        <v>248.583</v>
      </c>
      <c r="AC64" s="92">
        <f t="shared" si="8"/>
        <v>5.9779135684311412E-3</v>
      </c>
    </row>
    <row r="65" spans="1:29" x14ac:dyDescent="0.2">
      <c r="A65" s="1" t="s">
        <v>151</v>
      </c>
      <c r="B65" s="1" t="s">
        <v>151</v>
      </c>
      <c r="C65" s="1" t="s">
        <v>152</v>
      </c>
      <c r="D65" s="36" t="s">
        <v>506</v>
      </c>
      <c r="E65" s="36">
        <v>4212.7368999999999</v>
      </c>
      <c r="F65" s="36">
        <v>3967.4378999999999</v>
      </c>
      <c r="G65" s="36">
        <f>_xll.BDP($B65,G$2,"EQY_FUND_YEAR=2016")</f>
        <v>2403.36</v>
      </c>
      <c r="H65" s="36">
        <v>2454.6930000000002</v>
      </c>
      <c r="I65" s="36">
        <v>2523.6790000000001</v>
      </c>
      <c r="J65" s="36">
        <f t="shared" si="6"/>
        <v>1.6162664333177303</v>
      </c>
      <c r="K65" s="36">
        <f t="shared" si="7"/>
        <v>1.5720849997166835</v>
      </c>
      <c r="L65" s="44">
        <v>2.8103718061688321E-2</v>
      </c>
      <c r="M65" s="36">
        <v>618.02799414062497</v>
      </c>
      <c r="N65" s="36">
        <v>24.150000000000002</v>
      </c>
      <c r="O65" s="94">
        <f t="shared" si="0"/>
        <v>0.25177404838023532</v>
      </c>
      <c r="P65" s="36">
        <v>0</v>
      </c>
      <c r="Q65" s="36">
        <f t="shared" si="1"/>
        <v>0</v>
      </c>
      <c r="R65" s="36" t="s">
        <v>480</v>
      </c>
      <c r="S65" s="36" t="e">
        <f t="shared" si="2"/>
        <v>#VALUE!</v>
      </c>
      <c r="T65" s="36" t="s">
        <v>480</v>
      </c>
      <c r="U65" s="36" t="e">
        <f t="shared" si="3"/>
        <v>#VALUE!</v>
      </c>
      <c r="V65" s="36">
        <v>376.36900000000003</v>
      </c>
      <c r="W65" s="36">
        <v>350.94</v>
      </c>
      <c r="X65" s="36">
        <f t="shared" si="4"/>
        <v>0.1533263019041485</v>
      </c>
      <c r="Y65" s="36">
        <f>_xll.BDP($B65,Y$2,)</f>
        <v>297.005</v>
      </c>
      <c r="Z65" s="36">
        <f>_xll.BDP($B65,Z$2)</f>
        <v>349.245</v>
      </c>
      <c r="AA65" s="36">
        <v>229.65975</v>
      </c>
      <c r="AB65" s="36">
        <v>216.108</v>
      </c>
      <c r="AC65" s="92">
        <f t="shared" si="8"/>
        <v>9.3559459370275627E-2</v>
      </c>
    </row>
    <row r="66" spans="1:29" x14ac:dyDescent="0.2">
      <c r="A66" s="1" t="s">
        <v>153</v>
      </c>
      <c r="B66" s="1" t="s">
        <v>153</v>
      </c>
      <c r="C66" s="1" t="s">
        <v>154</v>
      </c>
      <c r="D66" s="36" t="s">
        <v>495</v>
      </c>
      <c r="E66" s="36">
        <v>4064.9578000000001</v>
      </c>
      <c r="F66" s="36">
        <v>4064.2968000000001</v>
      </c>
      <c r="G66" s="36">
        <f>_xll.BDP($B66,G$2,"EQY_FUND_YEAR=2016")</f>
        <v>336.06799999999998</v>
      </c>
      <c r="H66" s="36">
        <v>1130.17</v>
      </c>
      <c r="I66" s="36">
        <v>1221.8890000000001</v>
      </c>
      <c r="J66" s="36">
        <f t="shared" si="6"/>
        <v>3.5961818133555128</v>
      </c>
      <c r="K66" s="36">
        <f t="shared" si="7"/>
        <v>3.3262405995961988</v>
      </c>
      <c r="L66" s="44">
        <v>8.1155047470734543E-2</v>
      </c>
      <c r="M66" s="36">
        <v>883.36700305175782</v>
      </c>
      <c r="N66" s="36">
        <v>82.8</v>
      </c>
      <c r="O66" s="94">
        <f t="shared" si="0"/>
        <v>0.78162312134613177</v>
      </c>
      <c r="P66" s="36">
        <v>156.73099999999999</v>
      </c>
      <c r="Q66" s="36">
        <f t="shared" si="1"/>
        <v>0.13867913676703503</v>
      </c>
      <c r="R66" s="36">
        <v>346.96100000000001</v>
      </c>
      <c r="S66" s="36">
        <f t="shared" si="2"/>
        <v>0.30699894706106162</v>
      </c>
      <c r="T66" s="36">
        <v>160.36600000000001</v>
      </c>
      <c r="U66" s="36">
        <f t="shared" si="3"/>
        <v>0.1418954670536291</v>
      </c>
      <c r="V66" s="36">
        <v>389.65500000000003</v>
      </c>
      <c r="W66" s="36">
        <v>448.25</v>
      </c>
      <c r="X66" s="36">
        <f t="shared" si="4"/>
        <v>0.34477556473804827</v>
      </c>
      <c r="Y66" s="36">
        <f>_xll.BDP($B66,Y$2,)</f>
        <v>328.89800000000002</v>
      </c>
      <c r="Z66" s="36">
        <f>_xll.BDP($B66,Z$2)</f>
        <v>252.40199999999999</v>
      </c>
      <c r="AA66" s="36">
        <v>85.247472264912005</v>
      </c>
      <c r="AB66" s="36">
        <v>282.01300000000003</v>
      </c>
      <c r="AC66" s="92">
        <f t="shared" si="8"/>
        <v>7.5428893232798611E-2</v>
      </c>
    </row>
    <row r="67" spans="1:29" x14ac:dyDescent="0.2">
      <c r="A67" s="1" t="s">
        <v>155</v>
      </c>
      <c r="B67" s="1" t="s">
        <v>155</v>
      </c>
      <c r="C67" s="1" t="s">
        <v>156</v>
      </c>
      <c r="D67" s="36" t="s">
        <v>495</v>
      </c>
      <c r="E67" s="36">
        <v>3530.201</v>
      </c>
      <c r="F67" s="36">
        <v>3256.0626999999999</v>
      </c>
      <c r="G67" s="36">
        <f>_xll.BDP($B67,G$2,"EQY_FUND_YEAR=2016")</f>
        <v>83.677999999999997</v>
      </c>
      <c r="H67" s="36">
        <v>219.095</v>
      </c>
      <c r="I67" s="36">
        <v>265.79300000000001</v>
      </c>
      <c r="J67" s="36">
        <f t="shared" si="6"/>
        <v>14.861419475569958</v>
      </c>
      <c r="K67" s="36">
        <f t="shared" si="7"/>
        <v>12.250370401026363</v>
      </c>
      <c r="L67" s="44">
        <v>0.21314041853990284</v>
      </c>
      <c r="M67" s="36">
        <v>150.86900170898437</v>
      </c>
      <c r="N67" s="36">
        <v>71.73</v>
      </c>
      <c r="O67" s="94">
        <f t="shared" si="0"/>
        <v>0.68860084305431146</v>
      </c>
      <c r="P67" s="36">
        <v>44.536000000000001</v>
      </c>
      <c r="Q67" s="36">
        <f t="shared" si="1"/>
        <v>0.20327255300212238</v>
      </c>
      <c r="R67" s="36">
        <v>88.721999999999994</v>
      </c>
      <c r="S67" s="36">
        <f t="shared" si="2"/>
        <v>0.40494762545927565</v>
      </c>
      <c r="T67" s="36">
        <v>38.578000000000003</v>
      </c>
      <c r="U67" s="36">
        <f t="shared" si="3"/>
        <v>0.17607886989662019</v>
      </c>
      <c r="V67" s="36">
        <v>-34.963000000000001</v>
      </c>
      <c r="W67" s="36">
        <v>4.0910000000000002</v>
      </c>
      <c r="X67" s="36">
        <f t="shared" si="4"/>
        <v>-0.15957917798215387</v>
      </c>
      <c r="Y67" s="36">
        <f>_xll.BDP($B67,Y$2,)</f>
        <v>20.446999999999996</v>
      </c>
      <c r="Z67" s="36">
        <f>_xll.BDP($B67,Z$2)</f>
        <v>412.90299999999996</v>
      </c>
      <c r="AA67" s="36">
        <v>-49.332999999999998</v>
      </c>
      <c r="AB67" s="36">
        <v>-6.7450000000000001</v>
      </c>
      <c r="AC67" s="92">
        <f t="shared" si="8"/>
        <v>-0.22516716492845568</v>
      </c>
    </row>
    <row r="68" spans="1:29" x14ac:dyDescent="0.2">
      <c r="A68" s="1" t="s">
        <v>157</v>
      </c>
      <c r="B68" s="1" t="s">
        <v>157</v>
      </c>
      <c r="C68" s="1" t="s">
        <v>158</v>
      </c>
      <c r="D68" s="36" t="s">
        <v>495</v>
      </c>
      <c r="E68" s="36">
        <v>3622.2921999999999</v>
      </c>
      <c r="F68" s="36">
        <v>4272.2191999999995</v>
      </c>
      <c r="G68" s="36">
        <f>_xll.BDP($B68,G$2,"EQY_FUND_YEAR=2016")</f>
        <v>874.255</v>
      </c>
      <c r="H68" s="36">
        <v>1158.5079999999998</v>
      </c>
      <c r="I68" s="36">
        <v>1252.3330000000001</v>
      </c>
      <c r="J68" s="36">
        <f t="shared" si="6"/>
        <v>3.6876907194425934</v>
      </c>
      <c r="K68" s="36">
        <f t="shared" si="7"/>
        <v>3.4114083075348165</v>
      </c>
      <c r="L68" s="44">
        <v>8.0987787740784078E-2</v>
      </c>
      <c r="M68" s="36">
        <v>974.26899780273436</v>
      </c>
      <c r="N68" s="36">
        <v>83.78</v>
      </c>
      <c r="O68" s="94">
        <f t="shared" ref="O68:O131" si="9">M68/H68</f>
        <v>0.84096872684757851</v>
      </c>
      <c r="P68" s="36">
        <v>46.003999999999998</v>
      </c>
      <c r="Q68" s="36">
        <f t="shared" ref="Q68:Q131" si="10">P68/H68</f>
        <v>3.9709695573962374E-2</v>
      </c>
      <c r="R68" s="36">
        <v>330.29599999999999</v>
      </c>
      <c r="S68" s="36">
        <f t="shared" ref="S68:S131" si="11">R68/H68</f>
        <v>0.28510463458172064</v>
      </c>
      <c r="T68" s="36">
        <v>323.517</v>
      </c>
      <c r="U68" s="36">
        <f t="shared" ref="U68:U131" si="12">T68/H68</f>
        <v>0.27925314283544012</v>
      </c>
      <c r="V68" s="36">
        <v>412.85069230769199</v>
      </c>
      <c r="W68" s="36">
        <v>528.46699999999998</v>
      </c>
      <c r="X68" s="36">
        <f t="shared" ref="X68:X131" si="13">V68/H68</f>
        <v>0.35636412722889443</v>
      </c>
      <c r="Y68" s="36">
        <f>_xll.BDP($B68,Y$2,)</f>
        <v>324.49900000000002</v>
      </c>
      <c r="Z68" s="36">
        <f>_xll.BDP($B68,Z$2)</f>
        <v>350.94499999999999</v>
      </c>
      <c r="AA68" s="36">
        <v>150.78399999999999</v>
      </c>
      <c r="AB68" s="36">
        <v>330.483</v>
      </c>
      <c r="AC68" s="92">
        <f t="shared" ref="AC68:AC99" si="14">AA68/H68</f>
        <v>0.1301536113691058</v>
      </c>
    </row>
    <row r="69" spans="1:29" x14ac:dyDescent="0.2">
      <c r="A69" s="1" t="s">
        <v>159</v>
      </c>
      <c r="B69" s="1" t="s">
        <v>159</v>
      </c>
      <c r="C69" s="1" t="s">
        <v>160</v>
      </c>
      <c r="D69" s="36" t="s">
        <v>506</v>
      </c>
      <c r="E69" s="36">
        <v>3592.2889</v>
      </c>
      <c r="F69" s="36">
        <v>5315.9659000000001</v>
      </c>
      <c r="G69" s="36">
        <f>_xll.BDP($B69,G$2,"EQY_FUND_YEAR=2016")</f>
        <v>1952.557</v>
      </c>
      <c r="H69" s="36">
        <v>1870.5889999999999</v>
      </c>
      <c r="I69" s="36">
        <v>1850.3410000000001</v>
      </c>
      <c r="J69" s="36">
        <f t="shared" ref="J69:J132" si="15">F69/H69</f>
        <v>2.8418674011233898</v>
      </c>
      <c r="K69" s="36">
        <f t="shared" ref="K69:K132" si="16">F69/I69</f>
        <v>2.8729655236521268</v>
      </c>
      <c r="L69" s="44">
        <v>-1.0824398090654719E-2</v>
      </c>
      <c r="M69" s="36">
        <v>918.13100402832038</v>
      </c>
      <c r="N69" s="36">
        <v>51.018000000000001</v>
      </c>
      <c r="O69" s="94">
        <f t="shared" si="9"/>
        <v>0.49082454992963198</v>
      </c>
      <c r="P69" s="36">
        <v>0</v>
      </c>
      <c r="Q69" s="36">
        <f t="shared" si="10"/>
        <v>0</v>
      </c>
      <c r="R69" s="36" t="s">
        <v>480</v>
      </c>
      <c r="S69" s="36" t="e">
        <f t="shared" si="11"/>
        <v>#VALUE!</v>
      </c>
      <c r="T69" s="36" t="s">
        <v>480</v>
      </c>
      <c r="U69" s="36" t="e">
        <f t="shared" si="12"/>
        <v>#VALUE!</v>
      </c>
      <c r="V69" s="36">
        <v>460.75</v>
      </c>
      <c r="W69" s="36">
        <v>487.44200000000001</v>
      </c>
      <c r="X69" s="36">
        <f t="shared" si="13"/>
        <v>0.24631279238785217</v>
      </c>
      <c r="Y69" s="36">
        <f>_xll.BDP($B69,Y$2,)</f>
        <v>310.55</v>
      </c>
      <c r="Z69" s="36">
        <f>_xll.BDP($B69,Z$2)</f>
        <v>118.80399999999999</v>
      </c>
      <c r="AA69" s="36">
        <v>156.14600000000002</v>
      </c>
      <c r="AB69" s="36">
        <v>221.86700000000002</v>
      </c>
      <c r="AC69" s="92">
        <f t="shared" si="14"/>
        <v>8.3474242604869381E-2</v>
      </c>
    </row>
    <row r="70" spans="1:29" x14ac:dyDescent="0.2">
      <c r="A70" s="1" t="s">
        <v>161</v>
      </c>
      <c r="B70" s="1" t="s">
        <v>161</v>
      </c>
      <c r="C70" s="1" t="s">
        <v>162</v>
      </c>
      <c r="D70" s="36" t="s">
        <v>495</v>
      </c>
      <c r="E70" s="36">
        <v>3651.6462000000001</v>
      </c>
      <c r="F70" s="36">
        <v>3162.8121999999998</v>
      </c>
      <c r="G70" s="36">
        <f>_xll.BDP($B70,G$2,"EQY_FUND_YEAR=2016")</f>
        <v>205.864</v>
      </c>
      <c r="H70" s="36">
        <v>346.63900000000001</v>
      </c>
      <c r="I70" s="36">
        <v>473.83300000000003</v>
      </c>
      <c r="J70" s="36">
        <f t="shared" si="15"/>
        <v>9.1242249141037206</v>
      </c>
      <c r="K70" s="36">
        <f t="shared" si="16"/>
        <v>6.6749513014078792</v>
      </c>
      <c r="L70" s="44">
        <v>0.3669350534706135</v>
      </c>
      <c r="M70" s="36">
        <v>287.72500283813474</v>
      </c>
      <c r="N70" s="36">
        <v>78.55</v>
      </c>
      <c r="O70" s="94">
        <f t="shared" si="9"/>
        <v>0.83004221347896434</v>
      </c>
      <c r="P70" s="36">
        <v>45.925999999999995</v>
      </c>
      <c r="Q70" s="36">
        <f t="shared" si="10"/>
        <v>0.13248941982869786</v>
      </c>
      <c r="R70" s="36">
        <v>150.923</v>
      </c>
      <c r="S70" s="36">
        <f t="shared" si="11"/>
        <v>0.4353895551279573</v>
      </c>
      <c r="T70" s="36">
        <v>62.664999999999999</v>
      </c>
      <c r="U70" s="36">
        <f t="shared" si="12"/>
        <v>0.18077885061980908</v>
      </c>
      <c r="V70" s="36">
        <v>-26.742999999999999</v>
      </c>
      <c r="W70" s="36">
        <v>23.045000000000002</v>
      </c>
      <c r="X70" s="36">
        <f t="shared" si="13"/>
        <v>-7.7149426348448957E-2</v>
      </c>
      <c r="Y70" s="36" t="str">
        <f>_xll.BDP($B70,Y$2,)</f>
        <v>#N/A N/A</v>
      </c>
      <c r="Z70" s="36">
        <f>_xll.BDP($B70,Z$2)</f>
        <v>223.36999999999998</v>
      </c>
      <c r="AA70" s="36">
        <v>-47.448000000000008</v>
      </c>
      <c r="AB70" s="36">
        <v>-2.9330000000000003</v>
      </c>
      <c r="AC70" s="92">
        <f t="shared" si="14"/>
        <v>-0.13688015485851276</v>
      </c>
    </row>
    <row r="71" spans="1:29" x14ac:dyDescent="0.2">
      <c r="A71" s="1" t="s">
        <v>163</v>
      </c>
      <c r="B71" s="1" t="s">
        <v>163</v>
      </c>
      <c r="C71" s="1" t="s">
        <v>164</v>
      </c>
      <c r="D71" s="36" t="s">
        <v>495</v>
      </c>
      <c r="E71" s="36">
        <v>3424.6939000000002</v>
      </c>
      <c r="F71" s="36">
        <v>3579.8489</v>
      </c>
      <c r="G71" s="36">
        <f>_xll.BDP($B71,G$2,"EQY_FUND_YEAR=2016")</f>
        <v>730.81500000000005</v>
      </c>
      <c r="H71" s="36">
        <v>833.04499999999996</v>
      </c>
      <c r="I71" s="36">
        <v>871.04500000000007</v>
      </c>
      <c r="J71" s="36">
        <f t="shared" si="15"/>
        <v>4.2973055477195112</v>
      </c>
      <c r="K71" s="36">
        <f t="shared" si="16"/>
        <v>4.1098323278361049</v>
      </c>
      <c r="L71" s="44">
        <v>4.5615783060939163E-2</v>
      </c>
      <c r="M71" s="36">
        <v>461.10500335693359</v>
      </c>
      <c r="N71" s="36">
        <v>61.056000000000004</v>
      </c>
      <c r="O71" s="94">
        <f t="shared" si="9"/>
        <v>0.55351752109061769</v>
      </c>
      <c r="P71" s="36">
        <v>89.911000000000001</v>
      </c>
      <c r="Q71" s="36">
        <f t="shared" si="10"/>
        <v>0.10793054396821301</v>
      </c>
      <c r="R71" s="36">
        <v>173.52500000000001</v>
      </c>
      <c r="S71" s="36">
        <f t="shared" si="11"/>
        <v>0.20830207251709093</v>
      </c>
      <c r="T71" s="36">
        <v>94.87</v>
      </c>
      <c r="U71" s="36">
        <f t="shared" si="12"/>
        <v>0.11388340365766557</v>
      </c>
      <c r="V71" s="36">
        <v>162.346</v>
      </c>
      <c r="W71" s="36">
        <v>184.31399999999999</v>
      </c>
      <c r="X71" s="36">
        <f t="shared" si="13"/>
        <v>0.19488262938976889</v>
      </c>
      <c r="Y71" s="36">
        <f>_xll.BDP($B71,Y$2,)</f>
        <v>149.40600000000001</v>
      </c>
      <c r="Z71" s="36">
        <f>_xll.BDP($B71,Z$2)</f>
        <v>29.83</v>
      </c>
      <c r="AA71" s="36">
        <v>80.155496400630994</v>
      </c>
      <c r="AB71" s="36">
        <v>118.879</v>
      </c>
      <c r="AC71" s="92">
        <f t="shared" si="14"/>
        <v>9.621988776192282E-2</v>
      </c>
    </row>
    <row r="72" spans="1:29" x14ac:dyDescent="0.2">
      <c r="A72" s="1" t="s">
        <v>165</v>
      </c>
      <c r="B72" s="1" t="s">
        <v>165</v>
      </c>
      <c r="C72" s="1" t="s">
        <v>166</v>
      </c>
      <c r="D72" s="36" t="s">
        <v>505</v>
      </c>
      <c r="E72" s="36">
        <v>3332.6280000000002</v>
      </c>
      <c r="F72" s="36">
        <v>3196.73</v>
      </c>
      <c r="G72" s="36">
        <f>_xll.BDP($B72,G$2,"EQY_FUND_YEAR=2016")</f>
        <v>714.11400000000003</v>
      </c>
      <c r="H72" s="36">
        <v>793.64200000000005</v>
      </c>
      <c r="I72" s="36">
        <v>853.05899999999997</v>
      </c>
      <c r="J72" s="36">
        <f t="shared" si="15"/>
        <v>4.0279244294026775</v>
      </c>
      <c r="K72" s="36">
        <f t="shared" si="16"/>
        <v>3.7473726905173033</v>
      </c>
      <c r="L72" s="44">
        <v>7.4866249518044548E-2</v>
      </c>
      <c r="M72" s="36">
        <v>520.84100958251952</v>
      </c>
      <c r="N72" s="36">
        <v>74.894000000000005</v>
      </c>
      <c r="O72" s="94">
        <f t="shared" si="9"/>
        <v>0.65626694351170867</v>
      </c>
      <c r="P72" s="36">
        <v>243.273</v>
      </c>
      <c r="Q72" s="36">
        <f t="shared" si="10"/>
        <v>0.30652737632332966</v>
      </c>
      <c r="R72" s="36">
        <v>371.935</v>
      </c>
      <c r="S72" s="36">
        <f t="shared" si="11"/>
        <v>0.46864329256768161</v>
      </c>
      <c r="T72" s="36">
        <v>125.59699999999999</v>
      </c>
      <c r="U72" s="36">
        <f t="shared" si="12"/>
        <v>0.15825397345402586</v>
      </c>
      <c r="V72" s="36">
        <v>-128.273</v>
      </c>
      <c r="W72" s="36">
        <v>121.242</v>
      </c>
      <c r="X72" s="36">
        <f t="shared" si="13"/>
        <v>-0.1616257708135406</v>
      </c>
      <c r="Y72" s="36">
        <f>_xll.BDP($B72,Y$2,)</f>
        <v>11.232999999999997</v>
      </c>
      <c r="Z72" s="36">
        <f>_xll.BDP($B72,Z$2)</f>
        <v>180.89099999999999</v>
      </c>
      <c r="AA72" s="36">
        <v>-257.473708220025</v>
      </c>
      <c r="AB72" s="36">
        <v>23.024000000000001</v>
      </c>
      <c r="AC72" s="92">
        <f t="shared" si="14"/>
        <v>-0.32442046693600513</v>
      </c>
    </row>
    <row r="73" spans="1:29" x14ac:dyDescent="0.2">
      <c r="A73" s="1" t="s">
        <v>167</v>
      </c>
      <c r="B73" s="1" t="s">
        <v>167</v>
      </c>
      <c r="C73" s="1" t="s">
        <v>168</v>
      </c>
      <c r="D73" s="36" t="s">
        <v>495</v>
      </c>
      <c r="E73" s="36">
        <v>3339.4326000000001</v>
      </c>
      <c r="F73" s="36">
        <v>3202.2395999999999</v>
      </c>
      <c r="G73" s="36">
        <f>_xll.BDP($B73,G$2,"EQY_FUND_YEAR=2016")</f>
        <v>230.70099999999999</v>
      </c>
      <c r="H73" s="36">
        <v>377.52699999999999</v>
      </c>
      <c r="I73" s="36">
        <v>452.61400000000003</v>
      </c>
      <c r="J73" s="36">
        <f t="shared" si="15"/>
        <v>8.482147237151251</v>
      </c>
      <c r="K73" s="36">
        <f t="shared" si="16"/>
        <v>7.0749901682228113</v>
      </c>
      <c r="L73" s="44">
        <v>0.19889173489578238</v>
      </c>
      <c r="M73" s="36">
        <v>228.32999908447266</v>
      </c>
      <c r="N73" s="36">
        <v>66.656999999999996</v>
      </c>
      <c r="O73" s="94">
        <f t="shared" si="9"/>
        <v>0.60480442215913743</v>
      </c>
      <c r="P73" s="36">
        <v>37.644999999999996</v>
      </c>
      <c r="Q73" s="36">
        <f t="shared" si="10"/>
        <v>9.9714722390716423E-2</v>
      </c>
      <c r="R73" s="36">
        <v>95.483999999999995</v>
      </c>
      <c r="S73" s="36">
        <f t="shared" si="11"/>
        <v>0.25291965872639571</v>
      </c>
      <c r="T73" s="36">
        <v>79.251999999999995</v>
      </c>
      <c r="U73" s="36">
        <f t="shared" si="12"/>
        <v>0.20992405841171624</v>
      </c>
      <c r="V73" s="36">
        <v>46.511999999999993</v>
      </c>
      <c r="W73" s="36">
        <v>125.129</v>
      </c>
      <c r="X73" s="36">
        <f t="shared" si="13"/>
        <v>0.12320178424324617</v>
      </c>
      <c r="Y73" s="36">
        <f>_xll.BDP($B73,Y$2,)</f>
        <v>58.707999999999998</v>
      </c>
      <c r="Z73" s="36">
        <f>_xll.BDP($B73,Z$2)</f>
        <v>137.19299999999998</v>
      </c>
      <c r="AA73" s="36">
        <v>3.8283299999999998</v>
      </c>
      <c r="AB73" s="36">
        <v>76.643000000000001</v>
      </c>
      <c r="AC73" s="92">
        <f t="shared" si="14"/>
        <v>1.0140546239076941E-2</v>
      </c>
    </row>
    <row r="74" spans="1:29" x14ac:dyDescent="0.2">
      <c r="A74" s="1" t="s">
        <v>169</v>
      </c>
      <c r="B74" s="1" t="s">
        <v>169</v>
      </c>
      <c r="C74" s="1" t="s">
        <v>170</v>
      </c>
      <c r="D74" s="36" t="s">
        <v>495</v>
      </c>
      <c r="E74" s="36">
        <v>3406.6007</v>
      </c>
      <c r="F74" s="36">
        <v>3692.9135000000001</v>
      </c>
      <c r="G74" s="36">
        <f>_xll.BDP($B74,G$2,"EQY_FUND_YEAR=2016")</f>
        <v>131.84100000000001</v>
      </c>
      <c r="H74" s="36">
        <v>166.82400000000001</v>
      </c>
      <c r="I74" s="36">
        <v>257.7</v>
      </c>
      <c r="J74" s="36">
        <f t="shared" si="15"/>
        <v>22.136584064642975</v>
      </c>
      <c r="K74" s="36">
        <f t="shared" si="16"/>
        <v>14.330281334885527</v>
      </c>
      <c r="L74" s="44">
        <v>0.54474176377499628</v>
      </c>
      <c r="M74" s="36">
        <v>116.99600000000001</v>
      </c>
      <c r="N74" s="36">
        <v>75.674999999999997</v>
      </c>
      <c r="O74" s="94">
        <f t="shared" si="9"/>
        <v>0.70131395962211673</v>
      </c>
      <c r="P74" s="36">
        <v>0</v>
      </c>
      <c r="Q74" s="36">
        <f t="shared" si="10"/>
        <v>0</v>
      </c>
      <c r="R74" s="36">
        <v>103.47799999999999</v>
      </c>
      <c r="S74" s="36">
        <f t="shared" si="11"/>
        <v>0.62028245336402432</v>
      </c>
      <c r="T74" s="36">
        <v>46.970999999999997</v>
      </c>
      <c r="U74" s="36">
        <f t="shared" si="12"/>
        <v>0.28156020716443675</v>
      </c>
      <c r="V74" s="36">
        <v>-66.082999999999998</v>
      </c>
      <c r="W74" s="36">
        <v>-48.283000000000001</v>
      </c>
      <c r="X74" s="36">
        <f t="shared" si="13"/>
        <v>-0.39612405888840929</v>
      </c>
      <c r="Y74" s="36">
        <f>_xll.BDP($B74,Y$2,)</f>
        <v>-18.09</v>
      </c>
      <c r="Z74" s="36">
        <f>_xll.BDP($B74,Z$2)</f>
        <v>28.266999999999999</v>
      </c>
      <c r="AA74" s="36">
        <v>-95.293880000000001</v>
      </c>
      <c r="AB74" s="36">
        <v>-59.25</v>
      </c>
      <c r="AC74" s="92">
        <f t="shared" si="14"/>
        <v>-0.57122404450199005</v>
      </c>
    </row>
    <row r="75" spans="1:29" x14ac:dyDescent="0.2">
      <c r="A75" s="1" t="s">
        <v>171</v>
      </c>
      <c r="B75" s="1" t="s">
        <v>171</v>
      </c>
      <c r="C75" s="1" t="s">
        <v>172</v>
      </c>
      <c r="D75" s="36" t="s">
        <v>495</v>
      </c>
      <c r="E75" s="36">
        <v>2926.9940999999999</v>
      </c>
      <c r="F75" s="36">
        <v>2833.0971</v>
      </c>
      <c r="G75" s="36">
        <f>_xll.BDP($B75,G$2,"EQY_FUND_YEAR=2016")</f>
        <v>604.55700000000002</v>
      </c>
      <c r="H75" s="36">
        <v>558.87699999999995</v>
      </c>
      <c r="I75" s="36">
        <v>561.4</v>
      </c>
      <c r="J75" s="36">
        <f t="shared" si="15"/>
        <v>5.0692676563895098</v>
      </c>
      <c r="K75" s="36">
        <f t="shared" si="16"/>
        <v>5.0464857499109375</v>
      </c>
      <c r="L75" s="44">
        <v>4.5144101474923204E-3</v>
      </c>
      <c r="M75" s="36">
        <v>322.08900360107418</v>
      </c>
      <c r="N75" s="36">
        <v>56.7</v>
      </c>
      <c r="O75" s="94">
        <f t="shared" si="9"/>
        <v>0.57631465170524854</v>
      </c>
      <c r="P75" s="36">
        <v>57.704000000000001</v>
      </c>
      <c r="Q75" s="36">
        <f t="shared" si="10"/>
        <v>0.10324991008755058</v>
      </c>
      <c r="R75" s="36">
        <v>47.481999999999999</v>
      </c>
      <c r="S75" s="36">
        <f t="shared" si="11"/>
        <v>8.4959660175673718E-2</v>
      </c>
      <c r="T75" s="36">
        <v>46.054000000000002</v>
      </c>
      <c r="U75" s="36">
        <f t="shared" si="12"/>
        <v>8.2404536239637713E-2</v>
      </c>
      <c r="V75" s="36">
        <v>152.07</v>
      </c>
      <c r="W75" s="36">
        <v>131.92500000000001</v>
      </c>
      <c r="X75" s="36">
        <f t="shared" si="13"/>
        <v>0.27209922755812105</v>
      </c>
      <c r="Y75" s="36">
        <f>_xll.BDP($B75,Y$2,)</f>
        <v>142.90699999999998</v>
      </c>
      <c r="Z75" s="36">
        <f>_xll.BDP($B75,Z$2)</f>
        <v>125.52199999999999</v>
      </c>
      <c r="AA75" s="36">
        <v>105.80647999999999</v>
      </c>
      <c r="AB75" s="36">
        <v>94.12</v>
      </c>
      <c r="AC75" s="92">
        <f t="shared" si="14"/>
        <v>0.18931979666366661</v>
      </c>
    </row>
    <row r="76" spans="1:29" x14ac:dyDescent="0.2">
      <c r="A76" s="1" t="s">
        <v>173</v>
      </c>
      <c r="B76" s="1" t="s">
        <v>173</v>
      </c>
      <c r="C76" s="1" t="s">
        <v>174</v>
      </c>
      <c r="D76" s="36" t="s">
        <v>505</v>
      </c>
      <c r="E76" s="36">
        <v>2917.6007</v>
      </c>
      <c r="F76" s="36">
        <v>2532.3746999999998</v>
      </c>
      <c r="G76" s="36">
        <f>_xll.BDP($B76,G$2,"EQY_FUND_YEAR=2016")</f>
        <v>197.92500000000001</v>
      </c>
      <c r="H76" s="36">
        <v>255.43600000000001</v>
      </c>
      <c r="I76" s="36">
        <v>303.84500000000003</v>
      </c>
      <c r="J76" s="36">
        <f t="shared" si="15"/>
        <v>9.9139302995662302</v>
      </c>
      <c r="K76" s="36">
        <f t="shared" si="16"/>
        <v>8.3344293965673266</v>
      </c>
      <c r="L76" s="44">
        <v>0.18951518188509064</v>
      </c>
      <c r="M76" s="36">
        <v>196.15400054931641</v>
      </c>
      <c r="N76" s="36">
        <v>78.582000000000008</v>
      </c>
      <c r="O76" s="94">
        <f t="shared" si="9"/>
        <v>0.76791838483736197</v>
      </c>
      <c r="P76" s="36">
        <v>42.815999999999995</v>
      </c>
      <c r="Q76" s="36">
        <f t="shared" si="10"/>
        <v>0.16761928623999747</v>
      </c>
      <c r="R76" s="36">
        <v>63.854999999999997</v>
      </c>
      <c r="S76" s="36">
        <f t="shared" si="11"/>
        <v>0.24998434050016441</v>
      </c>
      <c r="T76" s="36">
        <v>35.334000000000003</v>
      </c>
      <c r="U76" s="36">
        <f t="shared" si="12"/>
        <v>0.13832819179755398</v>
      </c>
      <c r="V76" s="36">
        <v>67.129000000000005</v>
      </c>
      <c r="W76" s="36">
        <v>109.622</v>
      </c>
      <c r="X76" s="36">
        <f t="shared" si="13"/>
        <v>0.2628016411155828</v>
      </c>
      <c r="Y76" s="36">
        <f>_xll.BDP($B76,Y$2,)</f>
        <v>93.984999999999999</v>
      </c>
      <c r="Z76" s="36">
        <f>_xll.BDP($B76,Z$2)</f>
        <v>86.590999999999994</v>
      </c>
      <c r="AA76" s="36">
        <v>42.557038674647998</v>
      </c>
      <c r="AB76" s="36">
        <v>67.052999999999997</v>
      </c>
      <c r="AC76" s="92">
        <f t="shared" si="14"/>
        <v>0.166605485032055</v>
      </c>
    </row>
    <row r="77" spans="1:29" x14ac:dyDescent="0.2">
      <c r="A77" s="1" t="s">
        <v>175</v>
      </c>
      <c r="B77" s="1" t="s">
        <v>175</v>
      </c>
      <c r="C77" s="1" t="s">
        <v>176</v>
      </c>
      <c r="D77" s="36" t="s">
        <v>495</v>
      </c>
      <c r="E77" s="36">
        <v>2921.7831000000001</v>
      </c>
      <c r="F77" s="36">
        <v>3540.5491000000002</v>
      </c>
      <c r="G77" s="36">
        <f>_xll.BDP($B77,G$2,"EQY_FUND_YEAR=2016")</f>
        <v>1005.701</v>
      </c>
      <c r="H77" s="36">
        <v>996.43500000000006</v>
      </c>
      <c r="I77" s="36">
        <v>1060</v>
      </c>
      <c r="J77" s="36">
        <f t="shared" si="15"/>
        <v>3.553216316167136</v>
      </c>
      <c r="K77" s="36">
        <f t="shared" si="16"/>
        <v>3.3401406603773585</v>
      </c>
      <c r="L77" s="44">
        <v>6.3792419977218628E-2</v>
      </c>
      <c r="M77" s="36">
        <v>549.45199468994144</v>
      </c>
      <c r="N77" s="36">
        <v>53.332999999999998</v>
      </c>
      <c r="O77" s="94">
        <f t="shared" si="9"/>
        <v>0.55141779914388933</v>
      </c>
      <c r="P77" s="36">
        <v>136.92099999999999</v>
      </c>
      <c r="Q77" s="36">
        <f t="shared" si="10"/>
        <v>0.13741086975066108</v>
      </c>
      <c r="R77" s="36">
        <v>107.88500000000001</v>
      </c>
      <c r="S77" s="36">
        <f t="shared" si="11"/>
        <v>0.10827098606532287</v>
      </c>
      <c r="T77" s="36">
        <v>153.03200000000001</v>
      </c>
      <c r="U77" s="36">
        <f t="shared" si="12"/>
        <v>0.15357951095656014</v>
      </c>
      <c r="V77" s="36">
        <v>214.69400000000002</v>
      </c>
      <c r="W77" s="36">
        <v>279.60000000000002</v>
      </c>
      <c r="X77" s="36">
        <f t="shared" si="13"/>
        <v>0.21546212246659341</v>
      </c>
      <c r="Y77" s="36">
        <f>_xll.BDP($B77,Y$2,)</f>
        <v>138.00200000000001</v>
      </c>
      <c r="Z77" s="36">
        <f>_xll.BDP($B77,Z$2)</f>
        <v>69.709999999999994</v>
      </c>
      <c r="AA77" s="36">
        <v>48.026550000000007</v>
      </c>
      <c r="AB77" s="36">
        <v>108.74000000000001</v>
      </c>
      <c r="AC77" s="92">
        <f t="shared" si="14"/>
        <v>4.819837721477066E-2</v>
      </c>
    </row>
    <row r="78" spans="1:29" x14ac:dyDescent="0.2">
      <c r="A78" s="1" t="s">
        <v>177</v>
      </c>
      <c r="B78" s="1" t="s">
        <v>177</v>
      </c>
      <c r="C78" s="1" t="s">
        <v>178</v>
      </c>
      <c r="D78" s="36" t="s">
        <v>495</v>
      </c>
      <c r="E78" s="36">
        <v>2940.2168000000001</v>
      </c>
      <c r="F78" s="36">
        <v>3342.4558000000002</v>
      </c>
      <c r="G78" s="36">
        <f>_xll.BDP($B78,G$2,"EQY_FUND_YEAR=2016")</f>
        <v>1130.2660000000001</v>
      </c>
      <c r="H78" s="36">
        <v>1198.9859999999999</v>
      </c>
      <c r="I78" s="36">
        <v>1271.2</v>
      </c>
      <c r="J78" s="36">
        <f t="shared" si="15"/>
        <v>2.7877354698053192</v>
      </c>
      <c r="K78" s="36">
        <f t="shared" si="16"/>
        <v>2.6293705160478287</v>
      </c>
      <c r="L78" s="44">
        <v>6.0229227030174082E-2</v>
      </c>
      <c r="M78" s="36">
        <v>770.49898681640627</v>
      </c>
      <c r="N78" s="36">
        <v>65.567000000000007</v>
      </c>
      <c r="O78" s="94">
        <f t="shared" si="9"/>
        <v>0.64262550756756653</v>
      </c>
      <c r="P78" s="36">
        <v>190.643</v>
      </c>
      <c r="Q78" s="36">
        <f t="shared" si="10"/>
        <v>0.15900352464499171</v>
      </c>
      <c r="R78" s="36" t="s">
        <v>480</v>
      </c>
      <c r="S78" s="36" t="e">
        <f t="shared" si="11"/>
        <v>#VALUE!</v>
      </c>
      <c r="T78" s="36" t="s">
        <v>480</v>
      </c>
      <c r="U78" s="36" t="e">
        <f t="shared" si="12"/>
        <v>#VALUE!</v>
      </c>
      <c r="V78" s="36">
        <v>212.02799999999999</v>
      </c>
      <c r="W78" s="36">
        <v>291.33300000000003</v>
      </c>
      <c r="X78" s="36">
        <f t="shared" si="13"/>
        <v>0.17683942931777352</v>
      </c>
      <c r="Y78" s="36">
        <f>_xll.BDP($B78,Y$2,)</f>
        <v>144.71100000000001</v>
      </c>
      <c r="Z78" s="36">
        <f>_xll.BDP($B78,Z$2)</f>
        <v>337.94200000000001</v>
      </c>
      <c r="AA78" s="36">
        <v>54.014695631445996</v>
      </c>
      <c r="AB78" s="36">
        <v>213.55</v>
      </c>
      <c r="AC78" s="92">
        <f t="shared" si="14"/>
        <v>4.5050313874762507E-2</v>
      </c>
    </row>
    <row r="79" spans="1:29" x14ac:dyDescent="0.2">
      <c r="A79" s="1" t="s">
        <v>179</v>
      </c>
      <c r="B79" s="1" t="s">
        <v>179</v>
      </c>
      <c r="C79" s="1" t="s">
        <v>180</v>
      </c>
      <c r="D79" s="36" t="s">
        <v>495</v>
      </c>
      <c r="E79" s="36">
        <v>2813.1309000000001</v>
      </c>
      <c r="F79" s="36">
        <v>2710.8598999999999</v>
      </c>
      <c r="G79" s="36">
        <f>_xll.BDP($B79,G$2,"EQY_FUND_YEAR=2016")</f>
        <v>423.12400000000002</v>
      </c>
      <c r="H79" s="36">
        <v>519.38200000000006</v>
      </c>
      <c r="I79" s="36">
        <v>532.57500000000005</v>
      </c>
      <c r="J79" s="36">
        <f t="shared" si="15"/>
        <v>5.2193951657931921</v>
      </c>
      <c r="K79" s="36">
        <f t="shared" si="16"/>
        <v>5.0900997981504945</v>
      </c>
      <c r="L79" s="44">
        <v>2.540134236457936E-2</v>
      </c>
      <c r="M79" s="36">
        <v>372.4000010986328</v>
      </c>
      <c r="N79" s="36">
        <v>74.260000000000005</v>
      </c>
      <c r="O79" s="94">
        <f t="shared" si="9"/>
        <v>0.71700598229941115</v>
      </c>
      <c r="P79" s="36">
        <v>61.974999999999994</v>
      </c>
      <c r="Q79" s="36">
        <f t="shared" si="10"/>
        <v>0.11932450489235281</v>
      </c>
      <c r="R79" s="36">
        <v>240.27099999999999</v>
      </c>
      <c r="S79" s="36">
        <f t="shared" si="11"/>
        <v>0.46260940887439295</v>
      </c>
      <c r="T79" s="36">
        <v>84.588999999999999</v>
      </c>
      <c r="U79" s="36">
        <f t="shared" si="12"/>
        <v>0.16286471229268629</v>
      </c>
      <c r="V79" s="36">
        <v>15.740000000000002</v>
      </c>
      <c r="W79" s="36">
        <v>115.2</v>
      </c>
      <c r="X79" s="36">
        <f t="shared" si="13"/>
        <v>3.0305247390167545E-2</v>
      </c>
      <c r="Y79" s="36">
        <f>_xll.BDP($B79,Y$2,)</f>
        <v>86.269000000000005</v>
      </c>
      <c r="Z79" s="36">
        <f>_xll.BDP($B79,Z$2)</f>
        <v>393.57599999999996</v>
      </c>
      <c r="AA79" s="36">
        <v>-40.478999999999999</v>
      </c>
      <c r="AB79" s="36">
        <v>56.395000000000003</v>
      </c>
      <c r="AC79" s="92">
        <f t="shared" si="14"/>
        <v>-7.793685572468817E-2</v>
      </c>
    </row>
    <row r="80" spans="1:29" x14ac:dyDescent="0.2">
      <c r="A80" s="1" t="s">
        <v>181</v>
      </c>
      <c r="B80" s="1" t="s">
        <v>181</v>
      </c>
      <c r="C80" s="1" t="s">
        <v>182</v>
      </c>
      <c r="D80" s="36" t="s">
        <v>495</v>
      </c>
      <c r="E80" s="36">
        <v>2765.9047</v>
      </c>
      <c r="F80" s="36">
        <v>2781.2797</v>
      </c>
      <c r="G80" s="36">
        <f>_xll.BDP($B80,G$2,"EQY_FUND_YEAR=2016")</f>
        <v>343.274</v>
      </c>
      <c r="H80" s="36">
        <v>394.09599999999995</v>
      </c>
      <c r="I80" s="36">
        <v>427.56700000000001</v>
      </c>
      <c r="J80" s="36">
        <f t="shared" si="15"/>
        <v>7.0573659717429269</v>
      </c>
      <c r="K80" s="36">
        <f t="shared" si="16"/>
        <v>6.5048979458190175</v>
      </c>
      <c r="L80" s="44">
        <v>8.4931082781860345E-2</v>
      </c>
      <c r="M80" s="36">
        <v>220.96600073242186</v>
      </c>
      <c r="N80" s="36">
        <v>57.550000000000004</v>
      </c>
      <c r="O80" s="94">
        <f t="shared" si="9"/>
        <v>0.56069079800967758</v>
      </c>
      <c r="P80" s="36">
        <v>57.309999999999995</v>
      </c>
      <c r="Q80" s="36">
        <f t="shared" si="10"/>
        <v>0.14542142016158499</v>
      </c>
      <c r="R80" s="36">
        <v>85.912000000000006</v>
      </c>
      <c r="S80" s="36">
        <f t="shared" si="11"/>
        <v>0.2179976452437985</v>
      </c>
      <c r="T80" s="36">
        <v>49.837000000000003</v>
      </c>
      <c r="U80" s="36">
        <f t="shared" si="12"/>
        <v>0.12645903536194231</v>
      </c>
      <c r="V80" s="36">
        <v>54.477999999999994</v>
      </c>
      <c r="W80" s="36">
        <v>103.52500000000001</v>
      </c>
      <c r="X80" s="36">
        <f t="shared" si="13"/>
        <v>0.13823535382241892</v>
      </c>
      <c r="Y80" s="36">
        <f>_xll.BDP($B80,Y$2,)</f>
        <v>56.217000000000006</v>
      </c>
      <c r="Z80" s="36">
        <f>_xll.BDP($B80,Z$2)</f>
        <v>124.613</v>
      </c>
      <c r="AA80" s="36">
        <v>4.2689791113369981</v>
      </c>
      <c r="AB80" s="36">
        <v>61.438000000000002</v>
      </c>
      <c r="AC80" s="92">
        <f t="shared" si="14"/>
        <v>1.0832333013623581E-2</v>
      </c>
    </row>
    <row r="81" spans="1:29" x14ac:dyDescent="0.2">
      <c r="A81" s="1" t="s">
        <v>183</v>
      </c>
      <c r="B81" s="1" t="s">
        <v>183</v>
      </c>
      <c r="C81" s="1" t="s">
        <v>184</v>
      </c>
      <c r="D81" s="36" t="s">
        <v>495</v>
      </c>
      <c r="E81" s="36">
        <v>2781.9353000000001</v>
      </c>
      <c r="F81" s="36">
        <v>2538.9832999999999</v>
      </c>
      <c r="G81" s="36">
        <f>_xll.BDP($B81,G$2,"EQY_FUND_YEAR=2016")</f>
        <v>360.28500000000003</v>
      </c>
      <c r="H81" s="36">
        <v>462.851</v>
      </c>
      <c r="I81" s="36">
        <v>534.75</v>
      </c>
      <c r="J81" s="36">
        <f t="shared" si="15"/>
        <v>5.4855305487078994</v>
      </c>
      <c r="K81" s="36">
        <f t="shared" si="16"/>
        <v>4.7479818606825619</v>
      </c>
      <c r="L81" s="44">
        <v>0.15533940728225715</v>
      </c>
      <c r="M81" s="36">
        <v>273.98900335693361</v>
      </c>
      <c r="N81" s="36">
        <v>59.332999999999998</v>
      </c>
      <c r="O81" s="94">
        <f t="shared" si="9"/>
        <v>0.59195940671389624</v>
      </c>
      <c r="P81" s="36">
        <v>69.265999999999991</v>
      </c>
      <c r="Q81" s="36">
        <f t="shared" si="10"/>
        <v>0.14965075153775187</v>
      </c>
      <c r="R81" s="36">
        <v>65.042000000000002</v>
      </c>
      <c r="S81" s="36">
        <f t="shared" si="11"/>
        <v>0.14052470449453497</v>
      </c>
      <c r="T81" s="36">
        <v>79.686000000000007</v>
      </c>
      <c r="U81" s="36">
        <f t="shared" si="12"/>
        <v>0.17216339599568761</v>
      </c>
      <c r="V81" s="36">
        <v>85.867999999999995</v>
      </c>
      <c r="W81" s="36">
        <v>150.49700000000001</v>
      </c>
      <c r="X81" s="36">
        <f t="shared" si="13"/>
        <v>0.1855197460953957</v>
      </c>
      <c r="Y81" s="36">
        <f>_xll.BDP($B81,Y$2,)</f>
        <v>30.468</v>
      </c>
      <c r="Z81" s="36">
        <f>_xll.BDP($B81,Z$2)</f>
        <v>137.69800000000001</v>
      </c>
      <c r="AA81" s="36">
        <v>19.337490000000003</v>
      </c>
      <c r="AB81" s="36">
        <v>76.745000000000005</v>
      </c>
      <c r="AC81" s="92">
        <f t="shared" si="14"/>
        <v>4.177908225325213E-2</v>
      </c>
    </row>
    <row r="82" spans="1:29" x14ac:dyDescent="0.2">
      <c r="A82" s="1" t="s">
        <v>185</v>
      </c>
      <c r="B82" s="1" t="s">
        <v>185</v>
      </c>
      <c r="C82" s="1" t="s">
        <v>186</v>
      </c>
      <c r="D82" s="36" t="s">
        <v>495</v>
      </c>
      <c r="E82" s="36">
        <v>2694.8279000000002</v>
      </c>
      <c r="F82" s="36">
        <v>2584.7898</v>
      </c>
      <c r="G82" s="36">
        <f>_xll.BDP($B82,G$2,"EQY_FUND_YEAR=2016")</f>
        <v>302.70400000000001</v>
      </c>
      <c r="H82" s="36">
        <v>554.70800000000008</v>
      </c>
      <c r="I82" s="36">
        <v>668.68299999999999</v>
      </c>
      <c r="J82" s="36">
        <f t="shared" si="15"/>
        <v>4.6597305248887695</v>
      </c>
      <c r="K82" s="36">
        <f t="shared" si="16"/>
        <v>3.8654935148642928</v>
      </c>
      <c r="L82" s="44">
        <v>0.20546846268667451</v>
      </c>
      <c r="M82" s="36">
        <v>403.28800524902346</v>
      </c>
      <c r="N82" s="36">
        <v>73.040000000000006</v>
      </c>
      <c r="O82" s="94">
        <f t="shared" si="9"/>
        <v>0.72702756269789404</v>
      </c>
      <c r="P82" s="36">
        <v>136.791</v>
      </c>
      <c r="Q82" s="36">
        <f t="shared" si="10"/>
        <v>0.24660001297980194</v>
      </c>
      <c r="R82" s="36">
        <v>303.31900000000002</v>
      </c>
      <c r="S82" s="36">
        <f t="shared" si="11"/>
        <v>0.54680841091168686</v>
      </c>
      <c r="T82" s="36">
        <v>84.805000000000007</v>
      </c>
      <c r="U82" s="36">
        <f t="shared" si="12"/>
        <v>0.15288223714098229</v>
      </c>
      <c r="V82" s="36">
        <v>-104.10600000000001</v>
      </c>
      <c r="W82" s="36">
        <v>37.133000000000003</v>
      </c>
      <c r="X82" s="36">
        <f t="shared" si="13"/>
        <v>-0.18767712021459937</v>
      </c>
      <c r="Y82" s="36">
        <f>_xll.BDP($B82,Y$2,)</f>
        <v>53.064000000000007</v>
      </c>
      <c r="Z82" s="36">
        <f>_xll.BDP($B82,Z$2)</f>
        <v>208.07599999999999</v>
      </c>
      <c r="AA82" s="36">
        <v>-150.31100000000001</v>
      </c>
      <c r="AB82" s="36">
        <v>-2.8890000000000002</v>
      </c>
      <c r="AC82" s="92">
        <f t="shared" si="14"/>
        <v>-0.27097319670889908</v>
      </c>
    </row>
    <row r="83" spans="1:29" x14ac:dyDescent="0.2">
      <c r="A83" s="1" t="s">
        <v>187</v>
      </c>
      <c r="B83" s="1" t="s">
        <v>187</v>
      </c>
      <c r="C83" s="1" t="s">
        <v>188</v>
      </c>
      <c r="D83" s="36" t="s">
        <v>505</v>
      </c>
      <c r="E83" s="36">
        <v>2707.2824000000001</v>
      </c>
      <c r="F83" s="36">
        <v>2961.8824</v>
      </c>
      <c r="G83" s="36">
        <f>_xll.BDP($B83,G$2,"EQY_FUND_YEAR=2016")</f>
        <v>124.371</v>
      </c>
      <c r="H83" s="36">
        <v>187.727</v>
      </c>
      <c r="I83" s="36">
        <v>294.17700000000002</v>
      </c>
      <c r="J83" s="36">
        <f t="shared" si="15"/>
        <v>15.777604713227186</v>
      </c>
      <c r="K83" s="36">
        <f t="shared" si="16"/>
        <v>10.068368363264293</v>
      </c>
      <c r="L83" s="44">
        <v>0.56704682863946054</v>
      </c>
      <c r="M83" s="36">
        <v>162.13900000000001</v>
      </c>
      <c r="N83" s="36">
        <v>82.54</v>
      </c>
      <c r="O83" s="94">
        <f t="shared" si="9"/>
        <v>0.86369568575644429</v>
      </c>
      <c r="P83" s="36">
        <v>57.672999999999995</v>
      </c>
      <c r="Q83" s="36">
        <f t="shared" si="10"/>
        <v>0.30721739547321375</v>
      </c>
      <c r="R83" s="36">
        <v>116.29900000000001</v>
      </c>
      <c r="S83" s="36">
        <f t="shared" si="11"/>
        <v>0.61951131163870943</v>
      </c>
      <c r="T83" s="36">
        <v>28.927</v>
      </c>
      <c r="U83" s="36">
        <f t="shared" si="12"/>
        <v>0.15409078076142482</v>
      </c>
      <c r="V83" s="36">
        <v>-36.067999999999998</v>
      </c>
      <c r="W83" s="36">
        <v>-63.645000000000003</v>
      </c>
      <c r="X83" s="36">
        <f t="shared" si="13"/>
        <v>-0.19213006120590004</v>
      </c>
      <c r="Y83" s="36">
        <f>_xll.BDP($B83,Y$2,)</f>
        <v>-9.0210000000000008</v>
      </c>
      <c r="Z83" s="36">
        <f>_xll.BDP($B83,Z$2)</f>
        <v>27.209999999999997</v>
      </c>
      <c r="AA83" s="36">
        <v>-41.021999999999998</v>
      </c>
      <c r="AB83" s="36">
        <v>-68.793000000000006</v>
      </c>
      <c r="AC83" s="92">
        <f t="shared" si="14"/>
        <v>-0.21851944579096239</v>
      </c>
    </row>
    <row r="84" spans="1:29" x14ac:dyDescent="0.2">
      <c r="A84" s="1" t="s">
        <v>189</v>
      </c>
      <c r="B84" s="1" t="s">
        <v>189</v>
      </c>
      <c r="C84" s="1" t="s">
        <v>190</v>
      </c>
      <c r="D84" s="36" t="s">
        <v>495</v>
      </c>
      <c r="E84" s="36">
        <v>2698.6026999999999</v>
      </c>
      <c r="F84" s="36">
        <v>2363.1176</v>
      </c>
      <c r="G84" s="36">
        <f>_xll.BDP($B84,G$2,"EQY_FUND_YEAR=2016")</f>
        <v>85.79</v>
      </c>
      <c r="H84" s="36">
        <v>162.35999999999999</v>
      </c>
      <c r="I84" s="36">
        <v>224.28800000000001</v>
      </c>
      <c r="J84" s="36">
        <f t="shared" si="15"/>
        <v>14.554801675289482</v>
      </c>
      <c r="K84" s="36">
        <f t="shared" si="16"/>
        <v>10.536085746896847</v>
      </c>
      <c r="L84" s="44">
        <v>0.3814239960581427</v>
      </c>
      <c r="M84" s="36">
        <v>140.40400271606444</v>
      </c>
      <c r="N84" s="36">
        <v>87.478000000000009</v>
      </c>
      <c r="O84" s="94">
        <f t="shared" si="9"/>
        <v>0.86476966442513215</v>
      </c>
      <c r="P84" s="36">
        <v>29.341999999999999</v>
      </c>
      <c r="Q84" s="36">
        <f t="shared" si="10"/>
        <v>0.1807218526730722</v>
      </c>
      <c r="R84" s="36">
        <v>66.42</v>
      </c>
      <c r="S84" s="36">
        <f t="shared" si="11"/>
        <v>0.40909090909090912</v>
      </c>
      <c r="T84" s="36">
        <v>32.241</v>
      </c>
      <c r="U84" s="36">
        <f t="shared" si="12"/>
        <v>0.19857723577235775</v>
      </c>
      <c r="V84" s="36">
        <v>-13.546000000000001</v>
      </c>
      <c r="W84" s="36">
        <v>-7.2229999999999999</v>
      </c>
      <c r="X84" s="36">
        <f t="shared" si="13"/>
        <v>-8.3431879773343209E-2</v>
      </c>
      <c r="Y84" s="36">
        <f>_xll.BDP($B84,Y$2,)</f>
        <v>16.873000000000001</v>
      </c>
      <c r="Z84" s="36">
        <f>_xll.BDP($B84,Z$2)</f>
        <v>119.71599999999999</v>
      </c>
      <c r="AA84" s="36">
        <v>-19.666589999999999</v>
      </c>
      <c r="AB84" s="36">
        <v>-15.01</v>
      </c>
      <c r="AC84" s="92">
        <f t="shared" si="14"/>
        <v>-0.12112952697708795</v>
      </c>
    </row>
    <row r="85" spans="1:29" x14ac:dyDescent="0.2">
      <c r="A85" s="1" t="s">
        <v>191</v>
      </c>
      <c r="B85" s="1" t="s">
        <v>191</v>
      </c>
      <c r="C85" s="1" t="s">
        <v>192</v>
      </c>
      <c r="D85" s="36" t="s">
        <v>505</v>
      </c>
      <c r="E85" s="36">
        <v>2711.1356000000001</v>
      </c>
      <c r="F85" s="36">
        <v>2249.4695999999999</v>
      </c>
      <c r="G85" s="36">
        <f>_xll.BDP($B85,G$2,"EQY_FUND_YEAR=2016")</f>
        <v>595.12599999999998</v>
      </c>
      <c r="H85" s="36">
        <v>709.59799999999996</v>
      </c>
      <c r="I85" s="36">
        <v>761.19500000000005</v>
      </c>
      <c r="J85" s="36">
        <f t="shared" si="15"/>
        <v>3.1700619223842232</v>
      </c>
      <c r="K85" s="36">
        <f t="shared" si="16"/>
        <v>2.955181786533017</v>
      </c>
      <c r="L85" s="44">
        <v>7.2713000882189682E-2</v>
      </c>
      <c r="M85" s="36">
        <v>605.50099267578128</v>
      </c>
      <c r="N85" s="36">
        <v>84.97</v>
      </c>
      <c r="O85" s="94">
        <f t="shared" si="9"/>
        <v>0.85330143641298495</v>
      </c>
      <c r="P85" s="36">
        <v>94.164000000000001</v>
      </c>
      <c r="Q85" s="36">
        <f t="shared" si="10"/>
        <v>0.13270048675447227</v>
      </c>
      <c r="R85" s="36">
        <v>410.72699999999998</v>
      </c>
      <c r="S85" s="36">
        <f t="shared" si="11"/>
        <v>0.57881645664164783</v>
      </c>
      <c r="T85" s="36">
        <v>87.575000000000003</v>
      </c>
      <c r="U85" s="36">
        <f t="shared" si="12"/>
        <v>0.12341494761822892</v>
      </c>
      <c r="V85" s="36">
        <v>20.122</v>
      </c>
      <c r="W85" s="36">
        <v>127.75</v>
      </c>
      <c r="X85" s="36">
        <f t="shared" si="13"/>
        <v>2.8356900667701995E-2</v>
      </c>
      <c r="Y85" s="36">
        <f>_xll.BDP($B85,Y$2,)</f>
        <v>88.67</v>
      </c>
      <c r="Z85" s="36">
        <f>_xll.BDP($B85,Z$2)</f>
        <v>330.78399999999999</v>
      </c>
      <c r="AA85" s="36">
        <v>-7.6881895614599998</v>
      </c>
      <c r="AB85" s="36">
        <v>84.094999999999999</v>
      </c>
      <c r="AC85" s="92">
        <f t="shared" si="14"/>
        <v>-1.0834570505356555E-2</v>
      </c>
    </row>
    <row r="86" spans="1:29" x14ac:dyDescent="0.2">
      <c r="A86" s="1" t="s">
        <v>193</v>
      </c>
      <c r="B86" s="1" t="s">
        <v>193</v>
      </c>
      <c r="C86" s="1" t="s">
        <v>194</v>
      </c>
      <c r="D86" s="36" t="s">
        <v>506</v>
      </c>
      <c r="E86" s="36">
        <v>2588.6080999999999</v>
      </c>
      <c r="F86" s="36">
        <v>2665.1181000000001</v>
      </c>
      <c r="G86" s="36">
        <f>_xll.BDP($B86,G$2,"EQY_FUND_YEAR=2016")</f>
        <v>263.86500000000001</v>
      </c>
      <c r="H86" s="36">
        <v>325.887</v>
      </c>
      <c r="I86" s="36">
        <v>515.72500000000002</v>
      </c>
      <c r="J86" s="36">
        <f t="shared" si="15"/>
        <v>8.1780436163455441</v>
      </c>
      <c r="K86" s="36">
        <f t="shared" si="16"/>
        <v>5.1677116680401376</v>
      </c>
      <c r="L86" s="44">
        <v>0.58252707226738099</v>
      </c>
      <c r="M86" s="36">
        <v>236.179</v>
      </c>
      <c r="N86" s="36">
        <v>67.674999999999997</v>
      </c>
      <c r="O86" s="94">
        <f t="shared" si="9"/>
        <v>0.72472666906013439</v>
      </c>
      <c r="P86" s="36">
        <v>0</v>
      </c>
      <c r="Q86" s="36">
        <f t="shared" si="10"/>
        <v>0</v>
      </c>
      <c r="R86" s="36">
        <v>2.198</v>
      </c>
      <c r="S86" s="36">
        <f t="shared" si="11"/>
        <v>6.7446691644649833E-3</v>
      </c>
      <c r="T86" s="36">
        <v>14.875999999999999</v>
      </c>
      <c r="U86" s="36">
        <f t="shared" si="12"/>
        <v>4.5647724518007776E-2</v>
      </c>
      <c r="V86" s="36">
        <v>150.26899999999998</v>
      </c>
      <c r="W86" s="36">
        <v>231.45099999999999</v>
      </c>
      <c r="X86" s="36">
        <f t="shared" si="13"/>
        <v>0.46110768456550882</v>
      </c>
      <c r="Y86" s="36">
        <f>_xll.BDP($B86,Y$2,)</f>
        <v>156.25900000000001</v>
      </c>
      <c r="Z86" s="36">
        <f>_xll.BDP($B86,Z$2)</f>
        <v>224.61399999999998</v>
      </c>
      <c r="AA86" s="36">
        <v>138.66800000000001</v>
      </c>
      <c r="AB86" s="36">
        <v>148.94800000000001</v>
      </c>
      <c r="AC86" s="92">
        <f t="shared" si="14"/>
        <v>0.42550945573158794</v>
      </c>
    </row>
    <row r="87" spans="1:29" x14ac:dyDescent="0.2">
      <c r="A87" s="1" t="s">
        <v>195</v>
      </c>
      <c r="B87" s="1" t="s">
        <v>195</v>
      </c>
      <c r="C87" s="1" t="s">
        <v>196</v>
      </c>
      <c r="D87" s="36" t="s">
        <v>505</v>
      </c>
      <c r="E87" s="36">
        <v>2499.4157</v>
      </c>
      <c r="F87" s="36">
        <v>2121.9027000000001</v>
      </c>
      <c r="G87" s="36">
        <f>_xll.BDP($B87,G$2,"EQY_FUND_YEAR=2016")</f>
        <v>216.613</v>
      </c>
      <c r="H87" s="36">
        <v>294.68199999999996</v>
      </c>
      <c r="I87" s="36">
        <v>349.25299999999999</v>
      </c>
      <c r="J87" s="36">
        <f t="shared" si="15"/>
        <v>7.2006525678528055</v>
      </c>
      <c r="K87" s="36">
        <f t="shared" si="16"/>
        <v>6.0755460940922488</v>
      </c>
      <c r="L87" s="44">
        <v>0.1851860649785193</v>
      </c>
      <c r="M87" s="36">
        <v>249.10499847412109</v>
      </c>
      <c r="N87" s="36">
        <v>86.929000000000002</v>
      </c>
      <c r="O87" s="94">
        <f t="shared" si="9"/>
        <v>0.84533496607909919</v>
      </c>
      <c r="P87" s="36">
        <v>42.388999999999996</v>
      </c>
      <c r="Q87" s="36">
        <f t="shared" si="10"/>
        <v>0.14384658716854101</v>
      </c>
      <c r="R87" s="36">
        <v>126.739</v>
      </c>
      <c r="S87" s="36">
        <f t="shared" si="11"/>
        <v>0.43008734839589802</v>
      </c>
      <c r="T87" s="36">
        <v>30.399000000000001</v>
      </c>
      <c r="U87" s="36">
        <f t="shared" si="12"/>
        <v>0.10315865916479461</v>
      </c>
      <c r="V87" s="36">
        <v>33.942999999999998</v>
      </c>
      <c r="W87" s="36">
        <v>80.558000000000007</v>
      </c>
      <c r="X87" s="36">
        <f t="shared" si="13"/>
        <v>0.11518518267148996</v>
      </c>
      <c r="Y87" s="36">
        <f>_xll.BDP($B87,Y$2,)</f>
        <v>115.262</v>
      </c>
      <c r="Z87" s="36">
        <f>_xll.BDP($B87,Z$2)</f>
        <v>161.261</v>
      </c>
      <c r="AA87" s="36">
        <v>27.055742028858003</v>
      </c>
      <c r="AB87" s="36">
        <v>55.678000000000004</v>
      </c>
      <c r="AC87" s="92">
        <f t="shared" si="14"/>
        <v>9.1813351439375343E-2</v>
      </c>
    </row>
    <row r="88" spans="1:29" x14ac:dyDescent="0.2">
      <c r="A88" s="1" t="s">
        <v>197</v>
      </c>
      <c r="B88" s="1" t="s">
        <v>197</v>
      </c>
      <c r="C88" s="1" t="s">
        <v>198</v>
      </c>
      <c r="D88" s="36" t="s">
        <v>495</v>
      </c>
      <c r="E88" s="36">
        <v>2542.2449000000001</v>
      </c>
      <c r="F88" s="36">
        <v>2344.0949000000001</v>
      </c>
      <c r="G88" s="36">
        <f>_xll.BDP($B88,G$2,"EQY_FUND_YEAR=2016")</f>
        <v>313.24</v>
      </c>
      <c r="H88" s="36">
        <v>362.10199999999998</v>
      </c>
      <c r="I88" s="36">
        <v>403.58300000000003</v>
      </c>
      <c r="J88" s="36">
        <f t="shared" si="15"/>
        <v>6.473576229902072</v>
      </c>
      <c r="K88" s="36">
        <f t="shared" si="16"/>
        <v>5.8082102070701689</v>
      </c>
      <c r="L88" s="44">
        <v>0.11455611954642619</v>
      </c>
      <c r="M88" s="36">
        <v>250.68500076293947</v>
      </c>
      <c r="N88" s="36">
        <v>70.325000000000003</v>
      </c>
      <c r="O88" s="94">
        <f t="shared" si="9"/>
        <v>0.69230493276187233</v>
      </c>
      <c r="P88" s="36">
        <v>93.233999999999995</v>
      </c>
      <c r="Q88" s="36">
        <f t="shared" si="10"/>
        <v>0.25747993659245183</v>
      </c>
      <c r="R88" s="36">
        <v>79.957999999999998</v>
      </c>
      <c r="S88" s="36">
        <f t="shared" si="11"/>
        <v>0.22081623409978404</v>
      </c>
      <c r="T88" s="36">
        <v>87.978999999999999</v>
      </c>
      <c r="U88" s="36">
        <f t="shared" si="12"/>
        <v>0.24296745116017035</v>
      </c>
      <c r="V88" s="36">
        <v>-3.4740000000000002</v>
      </c>
      <c r="W88" s="36">
        <v>42.646999999999998</v>
      </c>
      <c r="X88" s="36">
        <f t="shared" si="13"/>
        <v>-9.5939818062313938E-3</v>
      </c>
      <c r="Y88" s="36">
        <f>_xll.BDP($B88,Y$2,)</f>
        <v>32.57</v>
      </c>
      <c r="Z88" s="36">
        <f>_xll.BDP($B88,Z$2)</f>
        <v>39.213000000000001</v>
      </c>
      <c r="AA88" s="36">
        <v>-84.54</v>
      </c>
      <c r="AB88" s="36">
        <v>25.7</v>
      </c>
      <c r="AC88" s="92">
        <f t="shared" si="14"/>
        <v>-0.23347012720172772</v>
      </c>
    </row>
    <row r="89" spans="1:29" x14ac:dyDescent="0.2">
      <c r="A89" s="1" t="s">
        <v>199</v>
      </c>
      <c r="B89" s="1" t="s">
        <v>199</v>
      </c>
      <c r="C89" s="1" t="s">
        <v>200</v>
      </c>
      <c r="D89" s="36" t="s">
        <v>495</v>
      </c>
      <c r="E89" s="36">
        <v>2458.9054000000001</v>
      </c>
      <c r="F89" s="36">
        <v>2777.4384</v>
      </c>
      <c r="G89" s="36">
        <f>_xll.BDP($B89,G$2,"EQY_FUND_YEAR=2016")</f>
        <v>578.16399999999999</v>
      </c>
      <c r="H89" s="36">
        <v>757.60300000000007</v>
      </c>
      <c r="I89" s="36">
        <v>863.7</v>
      </c>
      <c r="J89" s="36">
        <f t="shared" si="15"/>
        <v>3.6660868555166752</v>
      </c>
      <c r="K89" s="36">
        <f t="shared" si="16"/>
        <v>3.215744355679055</v>
      </c>
      <c r="L89" s="44">
        <v>0.14004300405357428</v>
      </c>
      <c r="M89" s="36">
        <v>512.96599737548831</v>
      </c>
      <c r="N89" s="36">
        <v>67.867000000000004</v>
      </c>
      <c r="O89" s="94">
        <f t="shared" si="9"/>
        <v>0.67709076835161464</v>
      </c>
      <c r="P89" s="36">
        <v>0</v>
      </c>
      <c r="Q89" s="36">
        <f t="shared" si="10"/>
        <v>0</v>
      </c>
      <c r="R89" s="36" t="s">
        <v>480</v>
      </c>
      <c r="S89" s="36" t="e">
        <f t="shared" si="11"/>
        <v>#VALUE!</v>
      </c>
      <c r="T89" s="36">
        <v>121.01</v>
      </c>
      <c r="U89" s="36">
        <f t="shared" si="12"/>
        <v>0.15972745620067502</v>
      </c>
      <c r="V89" s="36">
        <v>106.039</v>
      </c>
      <c r="W89" s="36">
        <v>170.54</v>
      </c>
      <c r="X89" s="36">
        <f t="shared" si="13"/>
        <v>0.13996644680657283</v>
      </c>
      <c r="Y89" s="36">
        <f>_xll.BDP($B89,Y$2,)</f>
        <v>99.716999999999999</v>
      </c>
      <c r="Z89" s="36">
        <f>_xll.BDP($B89,Z$2)</f>
        <v>60.114999999999995</v>
      </c>
      <c r="AA89" s="36">
        <v>32.882268060742</v>
      </c>
      <c r="AB89" s="36">
        <v>91.412999999999997</v>
      </c>
      <c r="AC89" s="92">
        <f t="shared" si="14"/>
        <v>4.3403033067110346E-2</v>
      </c>
    </row>
    <row r="90" spans="1:29" x14ac:dyDescent="0.2">
      <c r="A90" s="1" t="s">
        <v>201</v>
      </c>
      <c r="B90" s="1" t="s">
        <v>201</v>
      </c>
      <c r="C90" s="1" t="s">
        <v>202</v>
      </c>
      <c r="D90" s="36" t="s">
        <v>495</v>
      </c>
      <c r="E90" s="36">
        <v>2438.0086000000001</v>
      </c>
      <c r="F90" s="36">
        <v>2499.6136000000001</v>
      </c>
      <c r="G90" s="36">
        <f>_xll.BDP($B90,G$2,"EQY_FUND_YEAR=2016")</f>
        <v>40.750999999999998</v>
      </c>
      <c r="H90" s="36">
        <v>111.253</v>
      </c>
      <c r="I90" s="36">
        <v>195.833</v>
      </c>
      <c r="J90" s="36">
        <f t="shared" si="15"/>
        <v>22.467830979838748</v>
      </c>
      <c r="K90" s="36">
        <f t="shared" si="16"/>
        <v>12.764006066393305</v>
      </c>
      <c r="L90" s="44">
        <v>0.76024916182035529</v>
      </c>
      <c r="M90" s="36">
        <v>89.570999999999998</v>
      </c>
      <c r="N90" s="36">
        <v>79.174999999999997</v>
      </c>
      <c r="O90" s="94">
        <f t="shared" si="9"/>
        <v>0.80511087341464949</v>
      </c>
      <c r="P90" s="36">
        <v>37.589999999999996</v>
      </c>
      <c r="Q90" s="36">
        <f t="shared" si="10"/>
        <v>0.3378785291183159</v>
      </c>
      <c r="R90" s="36">
        <v>72.924999999999997</v>
      </c>
      <c r="S90" s="36">
        <f t="shared" si="11"/>
        <v>0.65548794189819592</v>
      </c>
      <c r="T90" s="36">
        <v>28.033999999999999</v>
      </c>
      <c r="U90" s="36">
        <f t="shared" si="12"/>
        <v>0.25198421615596883</v>
      </c>
      <c r="V90" s="36">
        <v>-44.902000000000001</v>
      </c>
      <c r="W90" s="36">
        <v>-45.95</v>
      </c>
      <c r="X90" s="36">
        <f t="shared" si="13"/>
        <v>-0.40360259948046345</v>
      </c>
      <c r="Y90" s="36">
        <f>_xll.BDP($B90,Y$2,)</f>
        <v>-19.587</v>
      </c>
      <c r="Z90" s="36">
        <f>_xll.BDP($B90,Z$2)</f>
        <v>58.157999999999994</v>
      </c>
      <c r="AA90" s="36">
        <v>-49.106000000000002</v>
      </c>
      <c r="AB90" s="36">
        <v>-63.59</v>
      </c>
      <c r="AC90" s="92">
        <f t="shared" si="14"/>
        <v>-0.44139034453003517</v>
      </c>
    </row>
    <row r="91" spans="1:29" x14ac:dyDescent="0.2">
      <c r="A91" s="1" t="s">
        <v>203</v>
      </c>
      <c r="B91" s="1" t="s">
        <v>203</v>
      </c>
      <c r="C91" s="1" t="s">
        <v>204</v>
      </c>
      <c r="D91" s="36" t="s">
        <v>506</v>
      </c>
      <c r="E91" s="36">
        <v>2461.5574999999999</v>
      </c>
      <c r="F91" s="36">
        <v>2436.4575</v>
      </c>
      <c r="G91" s="36">
        <f>_xll.BDP($B91,G$2,"EQY_FUND_YEAR=2016")</f>
        <v>562.17899999999997</v>
      </c>
      <c r="H91" s="36">
        <v>777.6</v>
      </c>
      <c r="I91" s="36">
        <v>824</v>
      </c>
      <c r="J91" s="36">
        <f t="shared" si="15"/>
        <v>3.1333043981481481</v>
      </c>
      <c r="K91" s="36">
        <f t="shared" si="16"/>
        <v>2.9568658980582523</v>
      </c>
      <c r="L91" s="44">
        <v>5.967078189300401E-2</v>
      </c>
      <c r="M91" s="36">
        <v>266.30000152587888</v>
      </c>
      <c r="N91" s="36">
        <v>34.533000000000001</v>
      </c>
      <c r="O91" s="94">
        <f t="shared" si="9"/>
        <v>0.34246399373184011</v>
      </c>
      <c r="P91" s="36">
        <v>0</v>
      </c>
      <c r="Q91" s="36">
        <f t="shared" si="10"/>
        <v>0</v>
      </c>
      <c r="R91" s="36">
        <v>41.767000000000003</v>
      </c>
      <c r="S91" s="36">
        <f t="shared" si="11"/>
        <v>5.3712705761316877E-2</v>
      </c>
      <c r="T91" s="36">
        <v>117.626</v>
      </c>
      <c r="U91" s="36">
        <f t="shared" si="12"/>
        <v>0.15126800411522634</v>
      </c>
      <c r="V91" s="36">
        <v>119.85900000000001</v>
      </c>
      <c r="W91" s="36">
        <v>168.292</v>
      </c>
      <c r="X91" s="36">
        <f t="shared" si="13"/>
        <v>0.15413966049382716</v>
      </c>
      <c r="Y91" s="36" t="str">
        <f>_xll.BDP($B91,Y$2,)</f>
        <v>#N/A N/A</v>
      </c>
      <c r="Z91" s="36">
        <f>_xll.BDP($B91,Z$2)</f>
        <v>99.828999999999994</v>
      </c>
      <c r="AA91" s="36">
        <v>92.1</v>
      </c>
      <c r="AB91" s="36">
        <v>125.28400000000001</v>
      </c>
      <c r="AC91" s="92">
        <f t="shared" si="14"/>
        <v>0.11844135802469134</v>
      </c>
    </row>
    <row r="92" spans="1:29" x14ac:dyDescent="0.2">
      <c r="A92" s="1" t="s">
        <v>205</v>
      </c>
      <c r="B92" s="1" t="s">
        <v>205</v>
      </c>
      <c r="C92" s="1" t="s">
        <v>206</v>
      </c>
      <c r="D92" s="36" t="s">
        <v>495</v>
      </c>
      <c r="E92" s="36">
        <v>2373.3932</v>
      </c>
      <c r="F92" s="36">
        <v>2399.3838999999998</v>
      </c>
      <c r="G92" s="36">
        <f>_xll.BDP($B92,G$2,"EQY_FUND_YEAR=2016")</f>
        <v>184.99299999999999</v>
      </c>
      <c r="H92" s="36">
        <v>259.76499999999999</v>
      </c>
      <c r="I92" s="36">
        <v>290.03199999999998</v>
      </c>
      <c r="J92" s="36">
        <f t="shared" si="15"/>
        <v>9.2367482147325468</v>
      </c>
      <c r="K92" s="36">
        <f t="shared" si="16"/>
        <v>8.2728247227892098</v>
      </c>
      <c r="L92" s="44">
        <v>0.11651685176986892</v>
      </c>
      <c r="M92" s="36">
        <v>189.24499960327148</v>
      </c>
      <c r="N92" s="36">
        <v>72.911000000000001</v>
      </c>
      <c r="O92" s="94">
        <f t="shared" si="9"/>
        <v>0.72852385657525642</v>
      </c>
      <c r="P92" s="36">
        <v>41.803999999999995</v>
      </c>
      <c r="Q92" s="36">
        <f t="shared" si="10"/>
        <v>0.16093007141069812</v>
      </c>
      <c r="R92" s="36">
        <v>33.128</v>
      </c>
      <c r="S92" s="36">
        <f t="shared" si="11"/>
        <v>0.12753065270532982</v>
      </c>
      <c r="T92" s="36">
        <v>25.448</v>
      </c>
      <c r="U92" s="36">
        <f t="shared" si="12"/>
        <v>9.7965468789097843E-2</v>
      </c>
      <c r="V92" s="36">
        <v>83.233999999999995</v>
      </c>
      <c r="W92" s="36">
        <v>100.771</v>
      </c>
      <c r="X92" s="36">
        <f t="shared" si="13"/>
        <v>0.3204203799588089</v>
      </c>
      <c r="Y92" s="36">
        <f>_xll.BDP($B92,Y$2,)</f>
        <v>71.663000000000011</v>
      </c>
      <c r="Z92" s="36">
        <f>_xll.BDP($B92,Z$2)</f>
        <v>35.144999999999996</v>
      </c>
      <c r="AA92" s="36">
        <v>31.351610000000001</v>
      </c>
      <c r="AB92" s="36">
        <v>42.183</v>
      </c>
      <c r="AC92" s="92">
        <f t="shared" si="14"/>
        <v>0.12069220256770544</v>
      </c>
    </row>
    <row r="93" spans="1:29" x14ac:dyDescent="0.2">
      <c r="A93" s="1" t="s">
        <v>207</v>
      </c>
      <c r="B93" s="1" t="s">
        <v>207</v>
      </c>
      <c r="C93" s="1" t="s">
        <v>208</v>
      </c>
      <c r="D93" s="36" t="s">
        <v>495</v>
      </c>
      <c r="E93" s="36">
        <v>2279.9922999999999</v>
      </c>
      <c r="F93" s="36">
        <v>2165.1192999999998</v>
      </c>
      <c r="G93" s="36">
        <f>_xll.BDP($B93,G$2,"EQY_FUND_YEAR=2016")</f>
        <v>123.123</v>
      </c>
      <c r="H93" s="36">
        <v>202.84200000000001</v>
      </c>
      <c r="I93" s="36">
        <v>246.78800000000001</v>
      </c>
      <c r="J93" s="36">
        <f t="shared" si="15"/>
        <v>10.673920095443743</v>
      </c>
      <c r="K93" s="36">
        <f t="shared" si="16"/>
        <v>8.7731952120848646</v>
      </c>
      <c r="L93" s="44">
        <v>0.21665138383569471</v>
      </c>
      <c r="M93" s="36">
        <v>157.49099987792968</v>
      </c>
      <c r="N93" s="36">
        <v>81.329000000000008</v>
      </c>
      <c r="O93" s="94">
        <f t="shared" si="9"/>
        <v>0.77642204217040689</v>
      </c>
      <c r="P93" s="36">
        <v>23.873999999999999</v>
      </c>
      <c r="Q93" s="36">
        <f t="shared" si="10"/>
        <v>0.11769751826544797</v>
      </c>
      <c r="R93" s="36">
        <v>109.77500000000001</v>
      </c>
      <c r="S93" s="36">
        <f t="shared" si="11"/>
        <v>0.54118476449650466</v>
      </c>
      <c r="T93" s="36">
        <v>36.956000000000003</v>
      </c>
      <c r="U93" s="36">
        <f t="shared" si="12"/>
        <v>0.18219106496682147</v>
      </c>
      <c r="V93" s="36">
        <v>-13.472000000000001</v>
      </c>
      <c r="W93" s="36">
        <v>12.863</v>
      </c>
      <c r="X93" s="36">
        <f t="shared" si="13"/>
        <v>-6.6416225436546669E-2</v>
      </c>
      <c r="Y93" s="36">
        <f>_xll.BDP($B93,Y$2,)</f>
        <v>9.2060000000000013</v>
      </c>
      <c r="Z93" s="36">
        <f>_xll.BDP($B93,Z$2)</f>
        <v>31.103999999999999</v>
      </c>
      <c r="AA93" s="36">
        <v>-33.920332731689001</v>
      </c>
      <c r="AB93" s="36">
        <v>2.661</v>
      </c>
      <c r="AC93" s="92">
        <f t="shared" si="14"/>
        <v>-0.16722539085440391</v>
      </c>
    </row>
    <row r="94" spans="1:29" x14ac:dyDescent="0.2">
      <c r="A94" s="1" t="s">
        <v>211</v>
      </c>
      <c r="B94" s="1" t="s">
        <v>211</v>
      </c>
      <c r="C94" s="1" t="s">
        <v>212</v>
      </c>
      <c r="D94" s="36" t="s">
        <v>495</v>
      </c>
      <c r="E94" s="36">
        <v>2144.8136</v>
      </c>
      <c r="F94" s="36">
        <v>2527.3155999999999</v>
      </c>
      <c r="G94" s="36">
        <f>_xll.BDP($B94,G$2,"EQY_FUND_YEAR=2016")</f>
        <v>167.42599999999999</v>
      </c>
      <c r="H94" s="36">
        <v>213.15899999999999</v>
      </c>
      <c r="I94" s="36">
        <v>282.81</v>
      </c>
      <c r="J94" s="36">
        <f t="shared" si="15"/>
        <v>11.85648084293884</v>
      </c>
      <c r="K94" s="36">
        <f t="shared" si="16"/>
        <v>8.9364435486722531</v>
      </c>
      <c r="L94" s="44">
        <v>0.32675608348697449</v>
      </c>
      <c r="M94" s="36">
        <v>155.18199999999999</v>
      </c>
      <c r="N94" s="36">
        <v>73.067000000000007</v>
      </c>
      <c r="O94" s="94">
        <f t="shared" si="9"/>
        <v>0.72801054611815585</v>
      </c>
      <c r="P94" s="36">
        <v>41.263999999999996</v>
      </c>
      <c r="Q94" s="36">
        <f t="shared" si="10"/>
        <v>0.19358319376615576</v>
      </c>
      <c r="R94" s="36">
        <v>133.79400000000001</v>
      </c>
      <c r="S94" s="36">
        <f t="shared" si="11"/>
        <v>0.62767230095843951</v>
      </c>
      <c r="T94" s="36">
        <v>34.286000000000001</v>
      </c>
      <c r="U94" s="36">
        <f t="shared" si="12"/>
        <v>0.16084706721273792</v>
      </c>
      <c r="V94" s="36">
        <v>-43.302999999999997</v>
      </c>
      <c r="W94" s="36">
        <v>-23.48</v>
      </c>
      <c r="X94" s="36">
        <f t="shared" si="13"/>
        <v>-0.20314882317894153</v>
      </c>
      <c r="Y94" s="36">
        <f>_xll.BDP($B94,Y$2,)</f>
        <v>-17.495999999999999</v>
      </c>
      <c r="Z94" s="36">
        <f>_xll.BDP($B94,Z$2)</f>
        <v>14.074999999999999</v>
      </c>
      <c r="AA94" s="36">
        <v>-55.233550000000001</v>
      </c>
      <c r="AB94" s="36">
        <v>-39.237000000000002</v>
      </c>
      <c r="AC94" s="92">
        <f t="shared" si="14"/>
        <v>-0.25911901444461649</v>
      </c>
    </row>
    <row r="95" spans="1:29" x14ac:dyDescent="0.2">
      <c r="A95" s="1" t="s">
        <v>213</v>
      </c>
      <c r="B95" s="1" t="s">
        <v>213</v>
      </c>
      <c r="C95" s="1" t="s">
        <v>214</v>
      </c>
      <c r="D95" s="36" t="s">
        <v>495</v>
      </c>
      <c r="E95" s="36">
        <v>2123.6478000000002</v>
      </c>
      <c r="F95" s="36">
        <v>2086.6887999999999</v>
      </c>
      <c r="G95" s="36">
        <f>_xll.BDP($B95,G$2,"EQY_FUND_YEAR=2016")</f>
        <v>261.10599999999999</v>
      </c>
      <c r="H95" s="36">
        <v>375.99900000000002</v>
      </c>
      <c r="I95" s="36">
        <v>410.81200000000001</v>
      </c>
      <c r="J95" s="36">
        <f t="shared" si="15"/>
        <v>5.5497190152101465</v>
      </c>
      <c r="K95" s="36">
        <f t="shared" si="16"/>
        <v>5.0794251385061777</v>
      </c>
      <c r="L95" s="44">
        <v>9.2588012202160064E-2</v>
      </c>
      <c r="M95" s="36">
        <v>251.41600036621094</v>
      </c>
      <c r="N95" s="36">
        <v>68.244</v>
      </c>
      <c r="O95" s="94">
        <f t="shared" si="9"/>
        <v>0.66866135379671465</v>
      </c>
      <c r="P95" s="36">
        <v>72.754999999999995</v>
      </c>
      <c r="Q95" s="36">
        <f t="shared" si="10"/>
        <v>0.19349785504748682</v>
      </c>
      <c r="R95" s="36">
        <v>43.49</v>
      </c>
      <c r="S95" s="36">
        <f t="shared" si="11"/>
        <v>0.11566520123723734</v>
      </c>
      <c r="T95" s="36">
        <v>55.396000000000001</v>
      </c>
      <c r="U95" s="36">
        <f t="shared" si="12"/>
        <v>0.14733017906962517</v>
      </c>
      <c r="V95" s="36">
        <v>78.801000000000002</v>
      </c>
      <c r="W95" s="36">
        <v>86.858000000000004</v>
      </c>
      <c r="X95" s="36">
        <f t="shared" si="13"/>
        <v>0.2095776850470347</v>
      </c>
      <c r="Y95" s="36">
        <f>_xll.BDP($B95,Y$2,)</f>
        <v>41.491</v>
      </c>
      <c r="Z95" s="36">
        <f>_xll.BDP($B95,Z$2)</f>
        <v>96.328999999999994</v>
      </c>
      <c r="AA95" s="36">
        <v>54.195191958732003</v>
      </c>
      <c r="AB95" s="36">
        <v>60.554000000000002</v>
      </c>
      <c r="AC95" s="92">
        <f t="shared" si="14"/>
        <v>0.14413653216825575</v>
      </c>
    </row>
    <row r="96" spans="1:29" x14ac:dyDescent="0.2">
      <c r="A96" s="1" t="s">
        <v>215</v>
      </c>
      <c r="B96" s="1" t="s">
        <v>215</v>
      </c>
      <c r="C96" s="1" t="s">
        <v>216</v>
      </c>
      <c r="D96" s="36" t="s">
        <v>495</v>
      </c>
      <c r="E96" s="36">
        <v>2082.1448999999998</v>
      </c>
      <c r="F96" s="36">
        <v>1642.0148999999999</v>
      </c>
      <c r="G96" s="36">
        <f>_xll.BDP($B96,G$2,"EQY_FUND_YEAR=2016")</f>
        <v>166.048</v>
      </c>
      <c r="H96" s="36">
        <v>411.06400000000002</v>
      </c>
      <c r="I96" s="36">
        <v>487.03300000000002</v>
      </c>
      <c r="J96" s="36">
        <f t="shared" si="15"/>
        <v>3.9945480509117797</v>
      </c>
      <c r="K96" s="36">
        <f t="shared" si="16"/>
        <v>3.3714653832491841</v>
      </c>
      <c r="L96" s="44">
        <v>0.18481063775957018</v>
      </c>
      <c r="M96" s="36">
        <v>279.62800469970705</v>
      </c>
      <c r="N96" s="36">
        <v>75.41</v>
      </c>
      <c r="O96" s="94">
        <f t="shared" si="9"/>
        <v>0.68025418110004043</v>
      </c>
      <c r="P96" s="36">
        <v>215.69499999999999</v>
      </c>
      <c r="Q96" s="36">
        <f t="shared" si="10"/>
        <v>0.52472364400677263</v>
      </c>
      <c r="R96" s="36">
        <v>298.46699999999998</v>
      </c>
      <c r="S96" s="36">
        <f t="shared" si="11"/>
        <v>0.72608401611427897</v>
      </c>
      <c r="T96" s="36">
        <v>85.539000000000001</v>
      </c>
      <c r="U96" s="36">
        <f t="shared" si="12"/>
        <v>0.20809168402000661</v>
      </c>
      <c r="V96" s="36">
        <v>-176.494</v>
      </c>
      <c r="W96" s="36">
        <v>-58.75</v>
      </c>
      <c r="X96" s="36">
        <f t="shared" si="13"/>
        <v>-0.42935893194247121</v>
      </c>
      <c r="Y96" s="36">
        <f>_xll.BDP($B96,Y$2,)</f>
        <v>-42.265000000000001</v>
      </c>
      <c r="Z96" s="36">
        <f>_xll.BDP($B96,Z$2)</f>
        <v>43.247</v>
      </c>
      <c r="AA96" s="36">
        <v>-184.54894999999999</v>
      </c>
      <c r="AB96" s="36">
        <v>-70.158000000000001</v>
      </c>
      <c r="AC96" s="92">
        <f t="shared" si="14"/>
        <v>-0.44895429908724671</v>
      </c>
    </row>
    <row r="97" spans="1:29" x14ac:dyDescent="0.2">
      <c r="A97" s="1" t="s">
        <v>217</v>
      </c>
      <c r="B97" s="1" t="s">
        <v>217</v>
      </c>
      <c r="C97" s="1" t="s">
        <v>218</v>
      </c>
      <c r="D97" s="36" t="s">
        <v>495</v>
      </c>
      <c r="E97" s="36">
        <v>2134.5376999999999</v>
      </c>
      <c r="F97" s="36">
        <v>2066.1927000000001</v>
      </c>
      <c r="G97" s="36">
        <f>_xll.BDP($B97,G$2,"EQY_FUND_YEAR=2016")</f>
        <v>162.09</v>
      </c>
      <c r="H97" s="36">
        <v>225.50900000000001</v>
      </c>
      <c r="I97" s="36">
        <v>266.108</v>
      </c>
      <c r="J97" s="36">
        <f t="shared" si="15"/>
        <v>9.1623513917404615</v>
      </c>
      <c r="K97" s="36">
        <f t="shared" si="16"/>
        <v>7.7644892299367179</v>
      </c>
      <c r="L97" s="44">
        <v>0.18003272596659103</v>
      </c>
      <c r="M97" s="36">
        <v>133.13299966430662</v>
      </c>
      <c r="N97" s="36">
        <v>62.867000000000004</v>
      </c>
      <c r="O97" s="94">
        <f t="shared" si="9"/>
        <v>0.59036668010725346</v>
      </c>
      <c r="P97" s="36">
        <v>27.119999999999997</v>
      </c>
      <c r="Q97" s="36">
        <f t="shared" si="10"/>
        <v>0.12026127560319098</v>
      </c>
      <c r="R97" s="36">
        <v>66.569999999999993</v>
      </c>
      <c r="S97" s="36">
        <f t="shared" si="11"/>
        <v>0.29519886124278849</v>
      </c>
      <c r="T97" s="36">
        <v>29.151</v>
      </c>
      <c r="U97" s="36">
        <f t="shared" si="12"/>
        <v>0.12926756803497863</v>
      </c>
      <c r="V97" s="36">
        <v>10.643000000000001</v>
      </c>
      <c r="W97" s="36">
        <v>40.977000000000004</v>
      </c>
      <c r="X97" s="36">
        <f t="shared" si="13"/>
        <v>4.7195455613744906E-2</v>
      </c>
      <c r="Y97" s="36">
        <f>_xll.BDP($B97,Y$2,)</f>
        <v>20.688000000000002</v>
      </c>
      <c r="Z97" s="36">
        <f>_xll.BDP($B97,Z$2)</f>
        <v>68.947000000000003</v>
      </c>
      <c r="AA97" s="36">
        <v>-2.3560000000000003</v>
      </c>
      <c r="AB97" s="36">
        <v>28.244</v>
      </c>
      <c r="AC97" s="92">
        <f t="shared" si="14"/>
        <v>-1.0447476597386358E-2</v>
      </c>
    </row>
    <row r="98" spans="1:29" x14ac:dyDescent="0.2">
      <c r="A98" s="1" t="s">
        <v>219</v>
      </c>
      <c r="B98" s="1" t="s">
        <v>219</v>
      </c>
      <c r="C98" s="1" t="s">
        <v>220</v>
      </c>
      <c r="D98" s="36" t="s">
        <v>495</v>
      </c>
      <c r="E98" s="36">
        <v>2162.7305999999999</v>
      </c>
      <c r="F98" s="36">
        <v>2059.2656000000002</v>
      </c>
      <c r="G98" s="36">
        <f>_xll.BDP($B98,G$2,"EQY_FUND_YEAR=2016")</f>
        <v>150.22399999999999</v>
      </c>
      <c r="H98" s="36">
        <v>215.20100000000002</v>
      </c>
      <c r="I98" s="36">
        <v>265.75200000000001</v>
      </c>
      <c r="J98" s="36">
        <f t="shared" si="15"/>
        <v>9.5690336011449766</v>
      </c>
      <c r="K98" s="36">
        <f t="shared" si="16"/>
        <v>7.7488244679249831</v>
      </c>
      <c r="L98" s="44">
        <v>0.2349013248079701</v>
      </c>
      <c r="M98" s="36">
        <v>106.53599938964844</v>
      </c>
      <c r="N98" s="36">
        <v>52.910000000000004</v>
      </c>
      <c r="O98" s="94">
        <f t="shared" si="9"/>
        <v>0.49505345881129004</v>
      </c>
      <c r="P98" s="36">
        <v>40.338000000000001</v>
      </c>
      <c r="Q98" s="36">
        <f t="shared" si="10"/>
        <v>0.18744336689885269</v>
      </c>
      <c r="R98" s="36">
        <v>41.17</v>
      </c>
      <c r="S98" s="36">
        <f t="shared" si="11"/>
        <v>0.19130951993717502</v>
      </c>
      <c r="T98" s="36">
        <v>37.179000000000002</v>
      </c>
      <c r="U98" s="36">
        <f t="shared" si="12"/>
        <v>0.17276406708147266</v>
      </c>
      <c r="V98" s="36">
        <v>-7.5960000000000001</v>
      </c>
      <c r="W98" s="36">
        <v>28.12</v>
      </c>
      <c r="X98" s="36">
        <f t="shared" si="13"/>
        <v>-3.5297233748913803E-2</v>
      </c>
      <c r="Y98" s="36">
        <f>_xll.BDP($B98,Y$2,)</f>
        <v>-8.8409999999999993</v>
      </c>
      <c r="Z98" s="36">
        <f>_xll.BDP($B98,Z$2)</f>
        <v>57.960999999999999</v>
      </c>
      <c r="AA98" s="36">
        <v>-24.3462</v>
      </c>
      <c r="AB98" s="36">
        <v>2.1080000000000001</v>
      </c>
      <c r="AC98" s="92">
        <f t="shared" si="14"/>
        <v>-0.11313237392019553</v>
      </c>
    </row>
    <row r="99" spans="1:29" x14ac:dyDescent="0.2">
      <c r="A99" s="1" t="s">
        <v>221</v>
      </c>
      <c r="B99" s="1" t="s">
        <v>221</v>
      </c>
      <c r="C99" s="1" t="s">
        <v>222</v>
      </c>
      <c r="D99" s="36" t="s">
        <v>506</v>
      </c>
      <c r="E99" s="36">
        <v>2114.5731999999998</v>
      </c>
      <c r="F99" s="36">
        <v>1943.9061999999999</v>
      </c>
      <c r="G99" s="36">
        <f>_xll.BDP($B99,G$2,"EQY_FUND_YEAR=2016")</f>
        <v>685.98800000000006</v>
      </c>
      <c r="H99" s="36">
        <v>807.30500000000006</v>
      </c>
      <c r="I99" s="36">
        <v>961.45699999999999</v>
      </c>
      <c r="J99" s="36">
        <f t="shared" si="15"/>
        <v>2.4078956528201854</v>
      </c>
      <c r="K99" s="36">
        <f t="shared" si="16"/>
        <v>2.0218337377542626</v>
      </c>
      <c r="L99" s="44">
        <v>0.19094642049782906</v>
      </c>
      <c r="M99" s="36">
        <v>275.29600018310543</v>
      </c>
      <c r="N99" s="36">
        <v>35.366999999999997</v>
      </c>
      <c r="O99" s="94">
        <f t="shared" si="9"/>
        <v>0.34100618747945993</v>
      </c>
      <c r="P99" s="36">
        <v>0</v>
      </c>
      <c r="Q99" s="36">
        <f t="shared" si="10"/>
        <v>0</v>
      </c>
      <c r="R99" s="36">
        <v>53.383000000000003</v>
      </c>
      <c r="S99" s="36">
        <f t="shared" si="11"/>
        <v>6.6124946581527427E-2</v>
      </c>
      <c r="T99" s="36">
        <v>102.56699999999999</v>
      </c>
      <c r="U99" s="36">
        <f t="shared" si="12"/>
        <v>0.1270486371321867</v>
      </c>
      <c r="V99" s="36">
        <v>101.57077215189899</v>
      </c>
      <c r="W99" s="36">
        <v>166.20000000000002</v>
      </c>
      <c r="X99" s="36">
        <f t="shared" si="13"/>
        <v>0.12581462043700831</v>
      </c>
      <c r="Y99" s="36">
        <f>_xll.BDP($B99,Y$2,)</f>
        <v>49.341999999999999</v>
      </c>
      <c r="Z99" s="36">
        <f>_xll.BDP($B99,Z$2)</f>
        <v>86.795000000000002</v>
      </c>
      <c r="AA99" s="36">
        <v>66.466239999999999</v>
      </c>
      <c r="AB99" s="36">
        <v>102.023</v>
      </c>
      <c r="AC99" s="92">
        <f t="shared" si="14"/>
        <v>8.233101492001163E-2</v>
      </c>
    </row>
    <row r="100" spans="1:29" x14ac:dyDescent="0.2">
      <c r="A100" s="1" t="s">
        <v>223</v>
      </c>
      <c r="B100" s="1" t="s">
        <v>223</v>
      </c>
      <c r="C100" s="1" t="s">
        <v>224</v>
      </c>
      <c r="D100" s="36" t="s">
        <v>495</v>
      </c>
      <c r="E100" s="36">
        <v>2051.6304</v>
      </c>
      <c r="F100" s="36">
        <v>1905.4384</v>
      </c>
      <c r="G100" s="36">
        <f>_xll.BDP($B100,G$2,"EQY_FUND_YEAR=2016")</f>
        <v>141.84100000000001</v>
      </c>
      <c r="H100" s="36">
        <v>282.14300000000003</v>
      </c>
      <c r="I100" s="36">
        <v>349.18299999999999</v>
      </c>
      <c r="J100" s="36">
        <f t="shared" si="15"/>
        <v>6.7534491374941066</v>
      </c>
      <c r="K100" s="36">
        <f t="shared" si="16"/>
        <v>5.4568475555797393</v>
      </c>
      <c r="L100" s="44">
        <v>0.23761000627341433</v>
      </c>
      <c r="M100" s="36">
        <v>206.71999600219726</v>
      </c>
      <c r="N100" s="36">
        <v>73.540000000000006</v>
      </c>
      <c r="O100" s="94">
        <f t="shared" si="9"/>
        <v>0.73267809586697963</v>
      </c>
      <c r="P100" s="36">
        <v>38.372999999999998</v>
      </c>
      <c r="Q100" s="36">
        <f t="shared" si="10"/>
        <v>0.13600550075670845</v>
      </c>
      <c r="R100" s="36">
        <v>121.246</v>
      </c>
      <c r="S100" s="36">
        <f t="shared" si="11"/>
        <v>0.42973244064180216</v>
      </c>
      <c r="T100" s="36">
        <v>36.988999999999997</v>
      </c>
      <c r="U100" s="36">
        <f t="shared" si="12"/>
        <v>0.13110018678471552</v>
      </c>
      <c r="V100" s="36">
        <v>17.619</v>
      </c>
      <c r="W100" s="36">
        <v>53.279000000000003</v>
      </c>
      <c r="X100" s="36">
        <f t="shared" si="13"/>
        <v>6.2447056988831899E-2</v>
      </c>
      <c r="Y100" s="36">
        <f>_xll.BDP($B100,Y$2,)</f>
        <v>19.605</v>
      </c>
      <c r="Z100" s="36">
        <f>_xll.BDP($B100,Z$2)</f>
        <v>78.338999999999999</v>
      </c>
      <c r="AA100" s="36">
        <v>-11.200076829023001</v>
      </c>
      <c r="AB100" s="36">
        <v>15.266999999999999</v>
      </c>
      <c r="AC100" s="92">
        <f t="shared" ref="AC100:AC131" si="17">AA100/H100</f>
        <v>-3.9696454737572787E-2</v>
      </c>
    </row>
    <row r="101" spans="1:29" x14ac:dyDescent="0.2">
      <c r="A101" s="1" t="s">
        <v>225</v>
      </c>
      <c r="B101" s="1" t="s">
        <v>225</v>
      </c>
      <c r="C101" s="1" t="s">
        <v>226</v>
      </c>
      <c r="D101" s="36" t="s">
        <v>495</v>
      </c>
      <c r="E101" s="36">
        <v>2067.0387000000001</v>
      </c>
      <c r="F101" s="36">
        <v>2014.3187</v>
      </c>
      <c r="G101" s="36">
        <f>_xll.BDP($B101,G$2,"EQY_FUND_YEAR=2016")</f>
        <v>105.586</v>
      </c>
      <c r="H101" s="36">
        <v>165.38</v>
      </c>
      <c r="I101" s="36">
        <v>205.85</v>
      </c>
      <c r="J101" s="36">
        <f t="shared" si="15"/>
        <v>12.179941347200387</v>
      </c>
      <c r="K101" s="36">
        <f t="shared" si="16"/>
        <v>9.7853713869322334</v>
      </c>
      <c r="L101" s="44">
        <v>0.24470915467408383</v>
      </c>
      <c r="M101" s="36">
        <v>102.44899972534179</v>
      </c>
      <c r="N101" s="36">
        <v>64.5</v>
      </c>
      <c r="O101" s="94">
        <f t="shared" si="9"/>
        <v>0.6194763558189732</v>
      </c>
      <c r="P101" s="36">
        <v>16.577999999999999</v>
      </c>
      <c r="Q101" s="36">
        <f t="shared" si="10"/>
        <v>0.10024186721489901</v>
      </c>
      <c r="R101" s="36">
        <v>28.709</v>
      </c>
      <c r="S101" s="36">
        <f t="shared" si="11"/>
        <v>0.17359414681339944</v>
      </c>
      <c r="T101" s="36">
        <v>21.199000000000002</v>
      </c>
      <c r="U101" s="36">
        <f t="shared" si="12"/>
        <v>0.12818357721610837</v>
      </c>
      <c r="V101" s="36">
        <v>31.149000000000001</v>
      </c>
      <c r="W101" s="36">
        <v>44.4</v>
      </c>
      <c r="X101" s="36">
        <f t="shared" si="13"/>
        <v>0.18834804692223969</v>
      </c>
      <c r="Y101" s="36">
        <f>_xll.BDP($B101,Y$2,)</f>
        <v>30.143000000000001</v>
      </c>
      <c r="Z101" s="36">
        <f>_xll.BDP($B101,Z$2)</f>
        <v>16.109000000000002</v>
      </c>
      <c r="AA101" s="36">
        <v>18.071339999999999</v>
      </c>
      <c r="AB101" s="36">
        <v>39.49</v>
      </c>
      <c r="AC101" s="92">
        <f t="shared" si="17"/>
        <v>0.1092716168823316</v>
      </c>
    </row>
    <row r="102" spans="1:29" x14ac:dyDescent="0.2">
      <c r="A102" s="1" t="s">
        <v>227</v>
      </c>
      <c r="B102" s="1" t="s">
        <v>227</v>
      </c>
      <c r="C102" s="1" t="s">
        <v>228</v>
      </c>
      <c r="D102" s="36" t="s">
        <v>505</v>
      </c>
      <c r="E102" s="36">
        <v>1987.4133999999999</v>
      </c>
      <c r="F102" s="36">
        <v>2202.7654000000002</v>
      </c>
      <c r="G102" s="36">
        <f>_xll.BDP($B102,G$2,"EQY_FUND_YEAR=2016")</f>
        <v>92.183999999999997</v>
      </c>
      <c r="H102" s="36">
        <v>167.92599999999999</v>
      </c>
      <c r="I102" s="36">
        <v>255.9</v>
      </c>
      <c r="J102" s="36">
        <f t="shared" si="15"/>
        <v>13.117476745709421</v>
      </c>
      <c r="K102" s="36">
        <f t="shared" si="16"/>
        <v>8.6079148104728418</v>
      </c>
      <c r="L102" s="44">
        <v>0.52388552100329933</v>
      </c>
      <c r="M102" s="36">
        <v>88.019999999999982</v>
      </c>
      <c r="N102" s="36">
        <v>55.325000000000003</v>
      </c>
      <c r="O102" s="94">
        <f t="shared" si="9"/>
        <v>0.52415945118683227</v>
      </c>
      <c r="P102" s="36">
        <v>38.638999999999996</v>
      </c>
      <c r="Q102" s="36">
        <f t="shared" si="10"/>
        <v>0.23009539916391744</v>
      </c>
      <c r="R102" s="36">
        <v>73.087000000000003</v>
      </c>
      <c r="S102" s="36">
        <f t="shared" si="11"/>
        <v>0.43523337660636235</v>
      </c>
      <c r="T102" s="36">
        <v>22.571999999999999</v>
      </c>
      <c r="U102" s="36">
        <f t="shared" si="12"/>
        <v>0.13441635005895455</v>
      </c>
      <c r="V102" s="36">
        <v>-39.728000000000002</v>
      </c>
      <c r="W102" s="36">
        <v>-51.800000000000004</v>
      </c>
      <c r="X102" s="36">
        <f t="shared" si="13"/>
        <v>-0.23658039850886703</v>
      </c>
      <c r="Y102" s="36">
        <f>_xll.BDP($B102,Y$2,)</f>
        <v>-29.518000000000001</v>
      </c>
      <c r="Z102" s="36">
        <f>_xll.BDP($B102,Z$2)</f>
        <v>48.207999999999998</v>
      </c>
      <c r="AA102" s="36">
        <v>-47.155000000000001</v>
      </c>
      <c r="AB102" s="36">
        <v>-54.15</v>
      </c>
      <c r="AC102" s="92">
        <f t="shared" si="17"/>
        <v>-0.28080821314150284</v>
      </c>
    </row>
    <row r="103" spans="1:29" x14ac:dyDescent="0.2">
      <c r="A103" s="1" t="s">
        <v>229</v>
      </c>
      <c r="B103" s="1" t="s">
        <v>229</v>
      </c>
      <c r="C103" s="1" t="s">
        <v>230</v>
      </c>
      <c r="D103" s="36" t="s">
        <v>505</v>
      </c>
      <c r="E103" s="36">
        <v>1941.7501</v>
      </c>
      <c r="F103" s="36">
        <v>1544.9141</v>
      </c>
      <c r="G103" s="36">
        <f>_xll.BDP($B103,G$2,"EQY_FUND_YEAR=2016")</f>
        <v>264.45499999999998</v>
      </c>
      <c r="H103" s="36">
        <v>344.017</v>
      </c>
      <c r="I103" s="36">
        <v>369.76900000000001</v>
      </c>
      <c r="J103" s="36">
        <f t="shared" si="15"/>
        <v>4.4908074310281174</v>
      </c>
      <c r="K103" s="36">
        <f t="shared" si="16"/>
        <v>4.1780519729885413</v>
      </c>
      <c r="L103" s="44">
        <v>7.4856765799364622E-2</v>
      </c>
      <c r="M103" s="36">
        <v>274.43599694824218</v>
      </c>
      <c r="N103" s="36">
        <v>80.14</v>
      </c>
      <c r="O103" s="94">
        <f t="shared" si="9"/>
        <v>0.79773963771628198</v>
      </c>
      <c r="P103" s="36">
        <v>63.451999999999998</v>
      </c>
      <c r="Q103" s="36">
        <f t="shared" si="10"/>
        <v>0.1844443733885244</v>
      </c>
      <c r="R103" s="36">
        <v>152.178</v>
      </c>
      <c r="S103" s="36">
        <f t="shared" si="11"/>
        <v>0.44235604635817416</v>
      </c>
      <c r="T103" s="36">
        <v>54.435000000000002</v>
      </c>
      <c r="U103" s="36">
        <f t="shared" si="12"/>
        <v>0.15823345939299513</v>
      </c>
      <c r="V103" s="36">
        <v>7.0558987341769992</v>
      </c>
      <c r="W103" s="36">
        <v>42.024999999999999</v>
      </c>
      <c r="X103" s="36">
        <f t="shared" si="13"/>
        <v>2.0510319938192006E-2</v>
      </c>
      <c r="Y103" s="36">
        <f>_xll.BDP($B103,Y$2,)</f>
        <v>76.452000000000012</v>
      </c>
      <c r="Z103" s="36">
        <f>_xll.BDP($B103,Z$2)</f>
        <v>192.53799999999998</v>
      </c>
      <c r="AA103" s="36">
        <v>-22.831899999999997</v>
      </c>
      <c r="AB103" s="36">
        <v>24.121000000000002</v>
      </c>
      <c r="AC103" s="92">
        <f t="shared" si="17"/>
        <v>-6.636852248580738E-2</v>
      </c>
    </row>
    <row r="104" spans="1:29" x14ac:dyDescent="0.2">
      <c r="A104" s="1" t="s">
        <v>237</v>
      </c>
      <c r="B104" s="1" t="s">
        <v>237</v>
      </c>
      <c r="C104" s="1" t="s">
        <v>238</v>
      </c>
      <c r="D104" s="36" t="s">
        <v>506</v>
      </c>
      <c r="E104" s="36">
        <v>1875.4392</v>
      </c>
      <c r="F104" s="36">
        <v>3979.5682000000002</v>
      </c>
      <c r="G104" s="36">
        <f>_xll.BDP($B104,G$2,"EQY_FUND_YEAR=2016")</f>
        <v>2351.3560000000002</v>
      </c>
      <c r="H104" s="36">
        <v>2524.2550000000001</v>
      </c>
      <c r="I104" s="36">
        <v>2627.6289999999999</v>
      </c>
      <c r="J104" s="36">
        <f t="shared" si="15"/>
        <v>1.5765317687793032</v>
      </c>
      <c r="K104" s="36">
        <f t="shared" si="16"/>
        <v>1.5145091639649282</v>
      </c>
      <c r="L104" s="44">
        <v>4.0952280970028676E-2</v>
      </c>
      <c r="M104" s="36">
        <v>920.60099450683606</v>
      </c>
      <c r="N104" s="36">
        <v>50.033000000000001</v>
      </c>
      <c r="O104" s="94">
        <f t="shared" si="9"/>
        <v>0.36470205843182879</v>
      </c>
      <c r="P104" s="36">
        <v>0</v>
      </c>
      <c r="Q104" s="36">
        <f t="shared" si="10"/>
        <v>0</v>
      </c>
      <c r="R104" s="36" t="s">
        <v>480</v>
      </c>
      <c r="S104" s="36" t="e">
        <f t="shared" si="11"/>
        <v>#VALUE!</v>
      </c>
      <c r="T104" s="36" t="s">
        <v>480</v>
      </c>
      <c r="U104" s="36" t="e">
        <f t="shared" si="12"/>
        <v>#VALUE!</v>
      </c>
      <c r="V104" s="36">
        <v>545.98500000000001</v>
      </c>
      <c r="W104" s="36">
        <v>616.20000000000005</v>
      </c>
      <c r="X104" s="36">
        <f t="shared" si="13"/>
        <v>0.21629550104882431</v>
      </c>
      <c r="Y104" s="36">
        <f>_xll.BDP($B104,Y$2,)</f>
        <v>181.19699999999997</v>
      </c>
      <c r="Z104" s="36">
        <f>_xll.BDP($B104,Z$2)</f>
        <v>122.039</v>
      </c>
      <c r="AA104" s="36">
        <v>163.409500215957</v>
      </c>
      <c r="AB104" s="36">
        <v>183.667</v>
      </c>
      <c r="AC104" s="92">
        <f t="shared" si="17"/>
        <v>6.4735733995161734E-2</v>
      </c>
    </row>
    <row r="105" spans="1:29" x14ac:dyDescent="0.2">
      <c r="A105" s="1" t="s">
        <v>239</v>
      </c>
      <c r="B105" s="1" t="s">
        <v>239</v>
      </c>
      <c r="C105" s="1" t="s">
        <v>240</v>
      </c>
      <c r="D105" s="36" t="s">
        <v>506</v>
      </c>
      <c r="E105" s="36">
        <v>1831.0175999999999</v>
      </c>
      <c r="F105" s="36">
        <v>2334.0005999999998</v>
      </c>
      <c r="G105" s="36">
        <f>_xll.BDP($B105,G$2,"EQY_FUND_YEAR=2016")</f>
        <v>389.50700000000001</v>
      </c>
      <c r="H105" s="36">
        <v>425.97399999999993</v>
      </c>
      <c r="I105" s="36">
        <v>456</v>
      </c>
      <c r="J105" s="36">
        <f t="shared" si="15"/>
        <v>5.4792090597078698</v>
      </c>
      <c r="K105" s="36">
        <f t="shared" si="16"/>
        <v>5.1184223684210526</v>
      </c>
      <c r="L105" s="44">
        <v>7.048787015169955E-2</v>
      </c>
      <c r="M105" s="36">
        <v>215.97600213623048</v>
      </c>
      <c r="N105" s="36">
        <v>49.4</v>
      </c>
      <c r="O105" s="94">
        <f t="shared" si="9"/>
        <v>0.50701686519888656</v>
      </c>
      <c r="P105" s="36">
        <v>0</v>
      </c>
      <c r="Q105" s="36">
        <f t="shared" si="10"/>
        <v>0</v>
      </c>
      <c r="R105" s="36" t="s">
        <v>480</v>
      </c>
      <c r="S105" s="36" t="e">
        <f t="shared" si="11"/>
        <v>#VALUE!</v>
      </c>
      <c r="T105" s="36" t="s">
        <v>480</v>
      </c>
      <c r="U105" s="36" t="e">
        <f t="shared" si="12"/>
        <v>#VALUE!</v>
      </c>
      <c r="V105" s="36">
        <v>171.22300000000001</v>
      </c>
      <c r="W105" s="36">
        <v>204.85</v>
      </c>
      <c r="X105" s="36">
        <f t="shared" si="13"/>
        <v>0.40195645743636943</v>
      </c>
      <c r="Y105" s="36">
        <f>_xll.BDP($B105,Y$2,)</f>
        <v>153.16899999999998</v>
      </c>
      <c r="Z105" s="36">
        <f>_xll.BDP($B105,Z$2)</f>
        <v>50.422999999999995</v>
      </c>
      <c r="AA105" s="36">
        <v>66.721209999999999</v>
      </c>
      <c r="AB105" s="36">
        <v>119.575</v>
      </c>
      <c r="AC105" s="92">
        <f t="shared" si="17"/>
        <v>0.15663211839220237</v>
      </c>
    </row>
    <row r="106" spans="1:29" x14ac:dyDescent="0.2">
      <c r="A106" s="1" t="s">
        <v>241</v>
      </c>
      <c r="B106" s="1" t="s">
        <v>241</v>
      </c>
      <c r="C106" s="1" t="s">
        <v>242</v>
      </c>
      <c r="D106" s="36" t="s">
        <v>505</v>
      </c>
      <c r="E106" s="36">
        <v>1795.8797999999999</v>
      </c>
      <c r="F106" s="36">
        <v>1637.1987999999999</v>
      </c>
      <c r="G106" s="36">
        <f>_xll.BDP($B106,G$2,"EQY_FUND_YEAR=2016")</f>
        <v>164.45599999999999</v>
      </c>
      <c r="H106" s="36">
        <v>242.52799999999999</v>
      </c>
      <c r="I106" s="36">
        <v>285.279</v>
      </c>
      <c r="J106" s="36">
        <f t="shared" si="15"/>
        <v>6.7505558121124158</v>
      </c>
      <c r="K106" s="36">
        <f t="shared" si="16"/>
        <v>5.7389390736787496</v>
      </c>
      <c r="L106" s="44">
        <v>0.1762724303997889</v>
      </c>
      <c r="M106" s="36">
        <v>218.322998046875</v>
      </c>
      <c r="N106" s="36">
        <v>90.492000000000004</v>
      </c>
      <c r="O106" s="94">
        <f t="shared" si="9"/>
        <v>0.90019708259201003</v>
      </c>
      <c r="P106" s="36">
        <v>47.369</v>
      </c>
      <c r="Q106" s="36">
        <f t="shared" si="10"/>
        <v>0.19531353080881383</v>
      </c>
      <c r="R106" s="36">
        <v>135.89599999999999</v>
      </c>
      <c r="S106" s="36">
        <f t="shared" si="11"/>
        <v>0.56033117825570655</v>
      </c>
      <c r="T106" s="36">
        <v>26.823</v>
      </c>
      <c r="U106" s="36">
        <f t="shared" si="12"/>
        <v>0.11059753925319964</v>
      </c>
      <c r="V106" s="36">
        <v>-20.379999999999995</v>
      </c>
      <c r="W106" s="36">
        <v>11.15</v>
      </c>
      <c r="X106" s="36">
        <f t="shared" si="13"/>
        <v>-8.4031534503232599E-2</v>
      </c>
      <c r="Y106" s="36">
        <f>_xll.BDP($B106,Y$2,)</f>
        <v>16.852999999999998</v>
      </c>
      <c r="Z106" s="36">
        <f>_xll.BDP($B106,Z$2)</f>
        <v>56.689</v>
      </c>
      <c r="AA106" s="36">
        <v>-25.522279999999999</v>
      </c>
      <c r="AB106" s="36">
        <v>2.6310000000000002</v>
      </c>
      <c r="AC106" s="92">
        <f t="shared" si="17"/>
        <v>-0.10523436469191186</v>
      </c>
    </row>
    <row r="107" spans="1:29" x14ac:dyDescent="0.2">
      <c r="A107" s="1" t="s">
        <v>243</v>
      </c>
      <c r="B107" s="1" t="s">
        <v>243</v>
      </c>
      <c r="C107" s="1" t="s">
        <v>244</v>
      </c>
      <c r="D107" s="36" t="s">
        <v>495</v>
      </c>
      <c r="E107" s="36">
        <v>1921.4287999999999</v>
      </c>
      <c r="F107" s="36">
        <v>1797.1029000000001</v>
      </c>
      <c r="G107" s="36">
        <f>_xll.BDP($B107,G$2,"EQY_FUND_YEAR=2016")</f>
        <v>89.724000000000004</v>
      </c>
      <c r="H107" s="36">
        <v>198.54300000000001</v>
      </c>
      <c r="I107" s="36">
        <v>249.18700000000001</v>
      </c>
      <c r="J107" s="36">
        <f t="shared" si="15"/>
        <v>9.0514543449026164</v>
      </c>
      <c r="K107" s="36">
        <f t="shared" si="16"/>
        <v>7.2118645836259514</v>
      </c>
      <c r="L107" s="44">
        <v>0.25507824501493381</v>
      </c>
      <c r="M107" s="36">
        <v>147.79099822998046</v>
      </c>
      <c r="N107" s="36">
        <v>75.325000000000003</v>
      </c>
      <c r="O107" s="94">
        <f t="shared" si="9"/>
        <v>0.74437778330125193</v>
      </c>
      <c r="P107" s="36">
        <v>25.686999999999998</v>
      </c>
      <c r="Q107" s="36">
        <f t="shared" si="10"/>
        <v>0.12937751519821902</v>
      </c>
      <c r="R107" s="36">
        <v>126.98</v>
      </c>
      <c r="S107" s="36">
        <f t="shared" si="11"/>
        <v>0.63955918868960371</v>
      </c>
      <c r="T107" s="36">
        <v>40.079000000000001</v>
      </c>
      <c r="U107" s="36">
        <f t="shared" si="12"/>
        <v>0.20186559082919064</v>
      </c>
      <c r="V107" s="36">
        <v>-68.009</v>
      </c>
      <c r="W107" s="36">
        <v>-31.501999999999999</v>
      </c>
      <c r="X107" s="36">
        <f t="shared" si="13"/>
        <v>-0.34254040686400428</v>
      </c>
      <c r="Y107" s="36">
        <f>_xll.BDP($B107,Y$2,)</f>
        <v>-32.906999999999996</v>
      </c>
      <c r="Z107" s="36">
        <f>_xll.BDP($B107,Z$2)</f>
        <v>34.366999999999997</v>
      </c>
      <c r="AA107" s="36">
        <v>-73.292000000000002</v>
      </c>
      <c r="AB107" s="36">
        <v>-41.255000000000003</v>
      </c>
      <c r="AC107" s="92">
        <f t="shared" si="17"/>
        <v>-0.36914925230302753</v>
      </c>
    </row>
    <row r="108" spans="1:29" x14ac:dyDescent="0.2">
      <c r="A108" s="1" t="s">
        <v>245</v>
      </c>
      <c r="B108" s="1" t="s">
        <v>245</v>
      </c>
      <c r="C108" s="1" t="s">
        <v>753</v>
      </c>
      <c r="D108" s="36" t="s">
        <v>505</v>
      </c>
      <c r="E108" s="36">
        <v>1800.3489</v>
      </c>
      <c r="F108" s="36">
        <v>1708.3059000000001</v>
      </c>
      <c r="G108" s="36">
        <f>_xll.BDP($B108,G$2,"EQY_FUND_YEAR=2016")</f>
        <v>105.98399999999999</v>
      </c>
      <c r="H108" s="36">
        <v>176.48500000000001</v>
      </c>
      <c r="I108" s="36">
        <v>232.17500000000001</v>
      </c>
      <c r="J108" s="36">
        <f t="shared" si="15"/>
        <v>9.679609598549451</v>
      </c>
      <c r="K108" s="36">
        <f t="shared" si="16"/>
        <v>7.357837407128244</v>
      </c>
      <c r="L108" s="44">
        <v>0.31555089667677128</v>
      </c>
      <c r="M108" s="36">
        <v>135.33699801635743</v>
      </c>
      <c r="N108" s="36">
        <v>78.02</v>
      </c>
      <c r="O108" s="94">
        <f t="shared" si="9"/>
        <v>0.76684702958527584</v>
      </c>
      <c r="P108" s="36">
        <v>26.834999999999997</v>
      </c>
      <c r="Q108" s="36">
        <f t="shared" si="10"/>
        <v>0.15205258237243957</v>
      </c>
      <c r="R108" s="36">
        <v>86.891999999999996</v>
      </c>
      <c r="S108" s="36">
        <f t="shared" si="11"/>
        <v>0.49234779159701952</v>
      </c>
      <c r="T108" s="36">
        <v>29.446000000000002</v>
      </c>
      <c r="U108" s="36">
        <f t="shared" si="12"/>
        <v>0.16684704082499929</v>
      </c>
      <c r="V108" s="36">
        <v>-30.723999999999997</v>
      </c>
      <c r="W108" s="36">
        <v>-31</v>
      </c>
      <c r="X108" s="36">
        <f t="shared" si="13"/>
        <v>-0.17408844944329543</v>
      </c>
      <c r="Y108" s="36">
        <f>_xll.BDP($B108,Y$2,)</f>
        <v>-5.52</v>
      </c>
      <c r="Z108" s="36">
        <f>_xll.BDP($B108,Z$2)</f>
        <v>87.024000000000001</v>
      </c>
      <c r="AA108" s="36">
        <v>-34.695</v>
      </c>
      <c r="AB108" s="36">
        <v>-11.468</v>
      </c>
      <c r="AC108" s="92">
        <f t="shared" si="17"/>
        <v>-0.19658894523613904</v>
      </c>
    </row>
    <row r="109" spans="1:29" x14ac:dyDescent="0.2">
      <c r="A109" s="1" t="s">
        <v>247</v>
      </c>
      <c r="B109" s="1" t="s">
        <v>247</v>
      </c>
      <c r="C109" s="1" t="s">
        <v>248</v>
      </c>
      <c r="D109" s="36" t="s">
        <v>495</v>
      </c>
      <c r="E109" s="36">
        <v>1757.4110000000001</v>
      </c>
      <c r="F109" s="36">
        <v>2277.1129999999998</v>
      </c>
      <c r="G109" s="36">
        <f>_xll.BDP($B109,G$2,"EQY_FUND_YEAR=2016")</f>
        <v>298.29399999999998</v>
      </c>
      <c r="H109" s="36">
        <v>430.33699999999999</v>
      </c>
      <c r="I109" s="36">
        <v>547.33299999999997</v>
      </c>
      <c r="J109" s="36">
        <f t="shared" si="15"/>
        <v>5.291464596351231</v>
      </c>
      <c r="K109" s="36">
        <f t="shared" si="16"/>
        <v>4.16037951302041</v>
      </c>
      <c r="L109" s="44">
        <v>0.27187065021134593</v>
      </c>
      <c r="M109" s="36">
        <v>273.81199511718751</v>
      </c>
      <c r="N109" s="36">
        <v>64.75</v>
      </c>
      <c r="O109" s="94">
        <f t="shared" si="9"/>
        <v>0.63627342087059102</v>
      </c>
      <c r="P109" s="36">
        <v>33.853999999999999</v>
      </c>
      <c r="Q109" s="36">
        <f t="shared" si="10"/>
        <v>7.8668578346737558E-2</v>
      </c>
      <c r="R109" s="36">
        <v>16.303000000000001</v>
      </c>
      <c r="S109" s="36">
        <f t="shared" si="11"/>
        <v>3.7884262798690331E-2</v>
      </c>
      <c r="T109" s="36">
        <v>59.975999999999999</v>
      </c>
      <c r="U109" s="36">
        <f t="shared" si="12"/>
        <v>0.13936984270467098</v>
      </c>
      <c r="V109" s="36">
        <v>145.13300000000001</v>
      </c>
      <c r="W109" s="36">
        <v>186.70000000000002</v>
      </c>
      <c r="X109" s="36">
        <f t="shared" si="13"/>
        <v>0.33725429140417862</v>
      </c>
      <c r="Y109" s="36">
        <f>_xll.BDP($B109,Y$2,)</f>
        <v>94.004999999999995</v>
      </c>
      <c r="Z109" s="36">
        <f>_xll.BDP($B109,Z$2)</f>
        <v>63.894999999999996</v>
      </c>
      <c r="AA109" s="36">
        <v>106.145</v>
      </c>
      <c r="AB109" s="36">
        <v>128.31700000000001</v>
      </c>
      <c r="AC109" s="92">
        <f t="shared" si="17"/>
        <v>0.24665552810936545</v>
      </c>
    </row>
    <row r="110" spans="1:29" x14ac:dyDescent="0.2">
      <c r="A110" s="1" t="s">
        <v>249</v>
      </c>
      <c r="B110" s="1" t="s">
        <v>249</v>
      </c>
      <c r="C110" s="1" t="s">
        <v>250</v>
      </c>
      <c r="D110" s="36" t="s">
        <v>495</v>
      </c>
      <c r="E110" s="36">
        <v>1735.2260000000001</v>
      </c>
      <c r="F110" s="36">
        <v>1683.934</v>
      </c>
      <c r="G110" s="36">
        <f>_xll.BDP($B110,G$2,"EQY_FUND_YEAR=2016")</f>
        <v>322.85599999999999</v>
      </c>
      <c r="H110" s="36">
        <v>472.71199999999999</v>
      </c>
      <c r="I110" s="36">
        <v>564.25700000000006</v>
      </c>
      <c r="J110" s="36">
        <f t="shared" si="15"/>
        <v>3.5622831660715191</v>
      </c>
      <c r="K110" s="36">
        <f t="shared" si="16"/>
        <v>2.9843386967286181</v>
      </c>
      <c r="L110" s="44">
        <v>0.19365914129533435</v>
      </c>
      <c r="M110" s="36">
        <v>176.87399850463868</v>
      </c>
      <c r="N110" s="36">
        <v>39.25</v>
      </c>
      <c r="O110" s="94">
        <f t="shared" si="9"/>
        <v>0.37416862382304378</v>
      </c>
      <c r="P110" s="36">
        <v>0</v>
      </c>
      <c r="Q110" s="36">
        <f t="shared" si="10"/>
        <v>0</v>
      </c>
      <c r="R110" s="36" t="s">
        <v>480</v>
      </c>
      <c r="S110" s="36" t="e">
        <f t="shared" si="11"/>
        <v>#VALUE!</v>
      </c>
      <c r="T110" s="36" t="s">
        <v>480</v>
      </c>
      <c r="U110" s="36" t="e">
        <f t="shared" si="12"/>
        <v>#VALUE!</v>
      </c>
      <c r="V110" s="36">
        <v>71.519571428570998</v>
      </c>
      <c r="W110" s="36">
        <v>96.55</v>
      </c>
      <c r="X110" s="36">
        <f t="shared" si="13"/>
        <v>0.15129628913285678</v>
      </c>
      <c r="Y110" s="36" t="str">
        <f>_xll.BDP($B110,Y$2,)</f>
        <v>#N/A N/A</v>
      </c>
      <c r="Z110" s="36">
        <f>_xll.BDP($B110,Z$2)</f>
        <v>52.524999999999999</v>
      </c>
      <c r="AA110" s="36">
        <v>48.062889999999996</v>
      </c>
      <c r="AB110" s="36">
        <v>69.875</v>
      </c>
      <c r="AC110" s="92">
        <f t="shared" si="17"/>
        <v>0.10167478295452621</v>
      </c>
    </row>
    <row r="111" spans="1:29" x14ac:dyDescent="0.2">
      <c r="A111" s="1" t="s">
        <v>251</v>
      </c>
      <c r="B111" s="1" t="s">
        <v>251</v>
      </c>
      <c r="C111" s="1" t="s">
        <v>252</v>
      </c>
      <c r="D111" s="36" t="s">
        <v>495</v>
      </c>
      <c r="E111" s="36">
        <v>1726.7701999999999</v>
      </c>
      <c r="F111" s="36">
        <v>1563.4879000000001</v>
      </c>
      <c r="G111" s="36">
        <f>_xll.BDP($B111,G$2,"EQY_FUND_YEAR=2016")</f>
        <v>115.95099999999999</v>
      </c>
      <c r="H111" s="36">
        <v>143.75199999999998</v>
      </c>
      <c r="I111" s="36">
        <v>169.75800000000001</v>
      </c>
      <c r="J111" s="36">
        <f t="shared" si="15"/>
        <v>10.876286242974013</v>
      </c>
      <c r="K111" s="36">
        <f t="shared" si="16"/>
        <v>9.2100984931490704</v>
      </c>
      <c r="L111" s="44">
        <v>0.18090878735600224</v>
      </c>
      <c r="M111" s="36">
        <v>101.70600183105469</v>
      </c>
      <c r="N111" s="36">
        <v>69.040000000000006</v>
      </c>
      <c r="O111" s="94">
        <f t="shared" si="9"/>
        <v>0.70751016911802767</v>
      </c>
      <c r="P111" s="36">
        <v>23.690999999999999</v>
      </c>
      <c r="Q111" s="36">
        <f t="shared" si="10"/>
        <v>0.16480466358728924</v>
      </c>
      <c r="R111" s="36">
        <v>29.28</v>
      </c>
      <c r="S111" s="36">
        <f t="shared" si="11"/>
        <v>0.20368412265568483</v>
      </c>
      <c r="T111" s="36">
        <v>13.855</v>
      </c>
      <c r="U111" s="36">
        <f t="shared" si="12"/>
        <v>9.6381267738883655E-2</v>
      </c>
      <c r="V111" s="36">
        <v>35.331999999999994</v>
      </c>
      <c r="W111" s="36">
        <v>46.706000000000003</v>
      </c>
      <c r="X111" s="36">
        <f t="shared" si="13"/>
        <v>0.2457844064778229</v>
      </c>
      <c r="Y111" s="36">
        <f>_xll.BDP($B111,Y$2,)</f>
        <v>17.315999999999999</v>
      </c>
      <c r="Z111" s="36">
        <f>_xll.BDP($B111,Z$2)</f>
        <v>158.398</v>
      </c>
      <c r="AA111" s="36">
        <v>20.335000000000001</v>
      </c>
      <c r="AB111" s="36">
        <v>25.542000000000002</v>
      </c>
      <c r="AC111" s="92">
        <f t="shared" si="17"/>
        <v>0.14145890144137127</v>
      </c>
    </row>
    <row r="112" spans="1:29" x14ac:dyDescent="0.2">
      <c r="A112" s="1" t="s">
        <v>253</v>
      </c>
      <c r="B112" s="1" t="s">
        <v>253</v>
      </c>
      <c r="C112" s="1" t="s">
        <v>254</v>
      </c>
      <c r="D112" s="36" t="s">
        <v>495</v>
      </c>
      <c r="E112" s="36">
        <v>1631.2665999999999</v>
      </c>
      <c r="F112" s="36">
        <v>1478.7066</v>
      </c>
      <c r="G112" s="36">
        <f>_xll.BDP($B112,G$2,"EQY_FUND_YEAR=2016")</f>
        <v>209.33600000000001</v>
      </c>
      <c r="H112" s="36">
        <v>310.62700000000001</v>
      </c>
      <c r="I112" s="36">
        <v>366.35300000000001</v>
      </c>
      <c r="J112" s="36">
        <f t="shared" si="15"/>
        <v>4.7603930115540498</v>
      </c>
      <c r="K112" s="36">
        <f t="shared" si="16"/>
        <v>4.0362890436273213</v>
      </c>
      <c r="L112" s="44">
        <v>0.17939844250499792</v>
      </c>
      <c r="M112" s="36">
        <v>234.64100097656251</v>
      </c>
      <c r="N112" s="36">
        <v>77.533000000000001</v>
      </c>
      <c r="O112" s="94">
        <f t="shared" si="9"/>
        <v>0.75537864054497039</v>
      </c>
      <c r="P112" s="36">
        <v>34.796999999999997</v>
      </c>
      <c r="Q112" s="36">
        <f t="shared" si="10"/>
        <v>0.11202181394405508</v>
      </c>
      <c r="R112" s="36">
        <v>184.04400000000001</v>
      </c>
      <c r="S112" s="36">
        <f t="shared" si="11"/>
        <v>0.5924919598103191</v>
      </c>
      <c r="T112" s="36">
        <v>38.914999999999999</v>
      </c>
      <c r="U112" s="36">
        <f t="shared" si="12"/>
        <v>0.12527887144388608</v>
      </c>
      <c r="V112" s="36">
        <v>-13.42</v>
      </c>
      <c r="W112" s="36">
        <v>0.23300000000000001</v>
      </c>
      <c r="X112" s="36">
        <f t="shared" si="13"/>
        <v>-4.3202941148065041E-2</v>
      </c>
      <c r="Y112" s="36">
        <f>_xll.BDP($B112,Y$2,)</f>
        <v>-20.387</v>
      </c>
      <c r="Z112" s="36">
        <f>_xll.BDP($B112,Z$2)</f>
        <v>31.702999999999999</v>
      </c>
      <c r="AA112" s="36">
        <v>42.356312490929</v>
      </c>
      <c r="AB112" s="36">
        <v>-14.969000000000001</v>
      </c>
      <c r="AC112" s="92">
        <f t="shared" si="17"/>
        <v>0.13635747211584634</v>
      </c>
    </row>
    <row r="113" spans="1:29" x14ac:dyDescent="0.2">
      <c r="A113" s="1" t="s">
        <v>257</v>
      </c>
      <c r="B113" s="1" t="s">
        <v>257</v>
      </c>
      <c r="C113" s="1" t="s">
        <v>258</v>
      </c>
      <c r="D113" s="36" t="s">
        <v>495</v>
      </c>
      <c r="E113" s="36">
        <v>1534.6110000000001</v>
      </c>
      <c r="F113" s="36">
        <v>1454.999</v>
      </c>
      <c r="G113" s="36">
        <f>_xll.BDP($B113,G$2,"EQY_FUND_YEAR=2016")</f>
        <v>139.02099999999999</v>
      </c>
      <c r="H113" s="36">
        <v>211.739</v>
      </c>
      <c r="I113" s="36">
        <v>279.25700000000001</v>
      </c>
      <c r="J113" s="36">
        <f t="shared" si="15"/>
        <v>6.8716627546177129</v>
      </c>
      <c r="K113" s="36">
        <f t="shared" si="16"/>
        <v>5.2102507725858258</v>
      </c>
      <c r="L113" s="44">
        <v>0.31887370772507673</v>
      </c>
      <c r="M113" s="36">
        <v>149.78799795532225</v>
      </c>
      <c r="N113" s="36">
        <v>70.757000000000005</v>
      </c>
      <c r="O113" s="94">
        <f t="shared" si="9"/>
        <v>0.70741808526214944</v>
      </c>
      <c r="P113" s="36">
        <v>35.809999999999995</v>
      </c>
      <c r="Q113" s="36">
        <f t="shared" si="10"/>
        <v>0.16912330746815651</v>
      </c>
      <c r="R113" s="36">
        <v>71.825000000000003</v>
      </c>
      <c r="S113" s="36">
        <f t="shared" si="11"/>
        <v>0.33921478801732324</v>
      </c>
      <c r="T113" s="36">
        <v>37.470999999999997</v>
      </c>
      <c r="U113" s="36">
        <f t="shared" si="12"/>
        <v>0.176967870822097</v>
      </c>
      <c r="V113" s="36">
        <v>-11.435911392404998</v>
      </c>
      <c r="W113" s="36">
        <v>2.3530000000000002</v>
      </c>
      <c r="X113" s="36">
        <f t="shared" si="13"/>
        <v>-5.4009471058260393E-2</v>
      </c>
      <c r="Y113" s="36">
        <f>_xll.BDP($B113,Y$2,)</f>
        <v>-8.91</v>
      </c>
      <c r="Z113" s="36">
        <f>_xll.BDP($B113,Z$2)</f>
        <v>232.01899999999998</v>
      </c>
      <c r="AA113" s="36">
        <v>-22.763379999999998</v>
      </c>
      <c r="AB113" s="36">
        <v>-7.5310000000000006</v>
      </c>
      <c r="AC113" s="92">
        <f t="shared" si="17"/>
        <v>-0.10750678901855586</v>
      </c>
    </row>
    <row r="114" spans="1:29" x14ac:dyDescent="0.2">
      <c r="A114" s="1" t="s">
        <v>259</v>
      </c>
      <c r="B114" s="1" t="s">
        <v>259</v>
      </c>
      <c r="C114" s="1" t="s">
        <v>260</v>
      </c>
      <c r="D114" s="36" t="s">
        <v>495</v>
      </c>
      <c r="E114" s="36">
        <v>1513.4337</v>
      </c>
      <c r="F114" s="36">
        <v>1346.6967</v>
      </c>
      <c r="G114" s="36">
        <f>_xll.BDP($B114,G$2,"EQY_FUND_YEAR=2016")</f>
        <v>79.929000000000002</v>
      </c>
      <c r="H114" s="36">
        <v>128.28899999999999</v>
      </c>
      <c r="I114" s="36">
        <v>156.166</v>
      </c>
      <c r="J114" s="36">
        <f t="shared" si="15"/>
        <v>10.497366882585414</v>
      </c>
      <c r="K114" s="36">
        <f t="shared" si="16"/>
        <v>8.6234948708425652</v>
      </c>
      <c r="L114" s="44">
        <v>0.21729844335835513</v>
      </c>
      <c r="M114" s="36">
        <v>95.234000320434575</v>
      </c>
      <c r="N114" s="36">
        <v>76.150000000000006</v>
      </c>
      <c r="O114" s="94">
        <f t="shared" si="9"/>
        <v>0.74233956395664935</v>
      </c>
      <c r="P114" s="36">
        <v>29.642999999999997</v>
      </c>
      <c r="Q114" s="36">
        <f t="shared" si="10"/>
        <v>0.23106423777564716</v>
      </c>
      <c r="R114" s="36">
        <v>28.184999999999999</v>
      </c>
      <c r="S114" s="36">
        <f t="shared" si="11"/>
        <v>0.21969927273577627</v>
      </c>
      <c r="T114" s="36">
        <v>30.100999999999999</v>
      </c>
      <c r="U114" s="36">
        <f t="shared" si="12"/>
        <v>0.23463430223947496</v>
      </c>
      <c r="V114" s="36">
        <v>4.5019999999999998</v>
      </c>
      <c r="W114" s="36">
        <v>18.233000000000001</v>
      </c>
      <c r="X114" s="36">
        <f t="shared" si="13"/>
        <v>3.5092642393346273E-2</v>
      </c>
      <c r="Y114" s="36">
        <f>_xll.BDP($B114,Y$2,)</f>
        <v>6.2230000000000008</v>
      </c>
      <c r="Z114" s="36">
        <f>_xll.BDP($B114,Z$2)</f>
        <v>175.49599999999998</v>
      </c>
      <c r="AA114" s="36">
        <v>-4.702</v>
      </c>
      <c r="AB114" s="36">
        <v>8.918000000000001</v>
      </c>
      <c r="AC114" s="92">
        <f t="shared" si="17"/>
        <v>-3.6651622508554908E-2</v>
      </c>
    </row>
    <row r="115" spans="1:29" x14ac:dyDescent="0.2">
      <c r="A115" s="1" t="s">
        <v>261</v>
      </c>
      <c r="B115" s="1" t="s">
        <v>261</v>
      </c>
      <c r="C115" s="1" t="s">
        <v>262</v>
      </c>
      <c r="D115" s="36" t="s">
        <v>495</v>
      </c>
      <c r="E115" s="36">
        <v>1542.9568999999999</v>
      </c>
      <c r="F115" s="36">
        <v>1407.1201000000001</v>
      </c>
      <c r="G115" s="36">
        <f>_xll.BDP($B115,G$2,"EQY_FUND_YEAR=2016")</f>
        <v>307.983</v>
      </c>
      <c r="H115" s="36">
        <v>268.00934779214469</v>
      </c>
      <c r="I115" s="36">
        <v>275.88499999999999</v>
      </c>
      <c r="J115" s="36">
        <f t="shared" si="15"/>
        <v>5.2502650060224596</v>
      </c>
      <c r="K115" s="36">
        <f t="shared" si="16"/>
        <v>5.1003863928810924</v>
      </c>
      <c r="L115" s="44">
        <v>2.9385737000350076E-2</v>
      </c>
      <c r="M115" s="36">
        <v>186.44702180226108</v>
      </c>
      <c r="N115" s="36">
        <v>69.266999999999996</v>
      </c>
      <c r="O115" s="94">
        <f t="shared" si="9"/>
        <v>0.69567357757558712</v>
      </c>
      <c r="P115" s="36">
        <v>34.081785163002429</v>
      </c>
      <c r="Q115" s="36">
        <f t="shared" si="10"/>
        <v>0.12716640461897114</v>
      </c>
      <c r="R115" s="36" t="s">
        <v>480</v>
      </c>
      <c r="S115" s="36" t="e">
        <f t="shared" si="11"/>
        <v>#VALUE!</v>
      </c>
      <c r="T115" s="36" t="s">
        <v>480</v>
      </c>
      <c r="U115" s="36" t="e">
        <f t="shared" si="12"/>
        <v>#VALUE!</v>
      </c>
      <c r="V115" s="36">
        <v>92.270070899827459</v>
      </c>
      <c r="W115" s="36">
        <v>82.138000000000005</v>
      </c>
      <c r="X115" s="36">
        <f t="shared" si="13"/>
        <v>0.34427930092717413</v>
      </c>
      <c r="Y115" s="36">
        <f>_xll.BDP($B115,Y$2,)</f>
        <v>101.11699999999999</v>
      </c>
      <c r="Z115" s="36">
        <f>_xll.BDP($B115,Z$2)</f>
        <v>120.60799999999999</v>
      </c>
      <c r="AA115" s="36">
        <v>45.2449786771883</v>
      </c>
      <c r="AB115" s="36">
        <v>49.151000000000003</v>
      </c>
      <c r="AC115" s="92">
        <f t="shared" si="17"/>
        <v>0.16881865893826267</v>
      </c>
    </row>
    <row r="116" spans="1:29" x14ac:dyDescent="0.2">
      <c r="A116" s="1" t="s">
        <v>263</v>
      </c>
      <c r="B116" s="1" t="s">
        <v>263</v>
      </c>
      <c r="C116" s="1" t="s">
        <v>264</v>
      </c>
      <c r="D116" s="36" t="s">
        <v>505</v>
      </c>
      <c r="E116" s="36">
        <v>1556.6736000000001</v>
      </c>
      <c r="F116" s="36">
        <v>1443.3649</v>
      </c>
      <c r="G116" s="36">
        <f>_xll.BDP($B116,G$2,"EQY_FUND_YEAR=2016")</f>
        <v>157.43700000000001</v>
      </c>
      <c r="H116" s="36">
        <v>221.20800000000003</v>
      </c>
      <c r="I116" s="36">
        <v>260.59699999999998</v>
      </c>
      <c r="J116" s="36">
        <f t="shared" si="15"/>
        <v>6.524921793063541</v>
      </c>
      <c r="K116" s="36">
        <f t="shared" si="16"/>
        <v>5.5386857868663117</v>
      </c>
      <c r="L116" s="44">
        <v>0.17806318035514068</v>
      </c>
      <c r="M116" s="36">
        <v>155.65399899291992</v>
      </c>
      <c r="N116" s="36">
        <v>72.808999999999997</v>
      </c>
      <c r="O116" s="94">
        <f t="shared" si="9"/>
        <v>0.70365447448971064</v>
      </c>
      <c r="P116" s="36">
        <v>50.937999999999995</v>
      </c>
      <c r="Q116" s="36">
        <f t="shared" si="10"/>
        <v>0.2302719612310585</v>
      </c>
      <c r="R116" s="36">
        <v>111.593</v>
      </c>
      <c r="S116" s="36">
        <f t="shared" si="11"/>
        <v>0.50447090521138471</v>
      </c>
      <c r="T116" s="36">
        <v>30.292999999999999</v>
      </c>
      <c r="U116" s="36">
        <f t="shared" si="12"/>
        <v>0.13694351018046361</v>
      </c>
      <c r="V116" s="36">
        <v>-47.295392405064</v>
      </c>
      <c r="W116" s="36">
        <v>-2.335</v>
      </c>
      <c r="X116" s="36">
        <f t="shared" si="13"/>
        <v>-0.21380507217218181</v>
      </c>
      <c r="Y116" s="36">
        <f>_xll.BDP($B116,Y$2,)</f>
        <v>-7.3879999999999981</v>
      </c>
      <c r="Z116" s="36">
        <f>_xll.BDP($B116,Z$2)</f>
        <v>51.561999999999998</v>
      </c>
      <c r="AA116" s="36">
        <v>-53.869</v>
      </c>
      <c r="AB116" s="36">
        <v>-11.454000000000001</v>
      </c>
      <c r="AC116" s="92">
        <f t="shared" si="17"/>
        <v>-0.24352193410726553</v>
      </c>
    </row>
    <row r="117" spans="1:29" x14ac:dyDescent="0.2">
      <c r="A117" s="1" t="s">
        <v>265</v>
      </c>
      <c r="B117" s="1" t="s">
        <v>265</v>
      </c>
      <c r="C117" s="1" t="s">
        <v>266</v>
      </c>
      <c r="D117" s="36" t="s">
        <v>505</v>
      </c>
      <c r="E117" s="36">
        <v>1459.6728000000001</v>
      </c>
      <c r="F117" s="36">
        <v>1409.3098</v>
      </c>
      <c r="G117" s="36">
        <f>_xll.BDP($B117,G$2,"EQY_FUND_YEAR=2016")</f>
        <v>132.923</v>
      </c>
      <c r="H117" s="36">
        <v>206.78900000000002</v>
      </c>
      <c r="I117" s="36">
        <v>220.108</v>
      </c>
      <c r="J117" s="36">
        <f t="shared" si="15"/>
        <v>6.8152068050041343</v>
      </c>
      <c r="K117" s="36">
        <f t="shared" si="16"/>
        <v>6.4028104385120033</v>
      </c>
      <c r="L117" s="44">
        <v>6.44086484290749E-2</v>
      </c>
      <c r="M117" s="36">
        <v>128.89599989318847</v>
      </c>
      <c r="N117" s="36">
        <v>64.533000000000001</v>
      </c>
      <c r="O117" s="94">
        <f t="shared" si="9"/>
        <v>0.62332135603532324</v>
      </c>
      <c r="P117" s="36">
        <v>34.835000000000001</v>
      </c>
      <c r="Q117" s="36">
        <f t="shared" si="10"/>
        <v>0.16845673609331249</v>
      </c>
      <c r="R117" s="36">
        <v>81.965999999999994</v>
      </c>
      <c r="S117" s="36">
        <f t="shared" si="11"/>
        <v>0.3963750489629525</v>
      </c>
      <c r="T117" s="36">
        <v>27.15</v>
      </c>
      <c r="U117" s="36">
        <f t="shared" si="12"/>
        <v>0.13129325060810776</v>
      </c>
      <c r="V117" s="36">
        <v>-30.616</v>
      </c>
      <c r="W117" s="36">
        <v>-42.71</v>
      </c>
      <c r="X117" s="36">
        <f t="shared" si="13"/>
        <v>-0.148054296892001</v>
      </c>
      <c r="Y117" s="36">
        <f>_xll.BDP($B117,Y$2,)</f>
        <v>-25.271000000000001</v>
      </c>
      <c r="Z117" s="36">
        <f>_xll.BDP($B117,Z$2)</f>
        <v>73.757999999999996</v>
      </c>
      <c r="AA117" s="36">
        <v>-33.673000000000002</v>
      </c>
      <c r="AB117" s="36">
        <v>-37.93</v>
      </c>
      <c r="AC117" s="92">
        <f t="shared" si="17"/>
        <v>-0.16283748168422885</v>
      </c>
    </row>
    <row r="118" spans="1:29" x14ac:dyDescent="0.2">
      <c r="A118" s="1" t="s">
        <v>267</v>
      </c>
      <c r="B118" s="1" t="s">
        <v>267</v>
      </c>
      <c r="C118" s="1" t="s">
        <v>268</v>
      </c>
      <c r="D118" s="36" t="s">
        <v>495</v>
      </c>
      <c r="E118" s="36">
        <v>1457.1904999999999</v>
      </c>
      <c r="F118" s="36">
        <v>1375.7365</v>
      </c>
      <c r="G118" s="36">
        <f>_xll.BDP($B118,G$2,"EQY_FUND_YEAR=2016")</f>
        <v>184.46100000000001</v>
      </c>
      <c r="H118" s="36">
        <v>309.411</v>
      </c>
      <c r="I118" s="36">
        <v>376.04599999999999</v>
      </c>
      <c r="J118" s="36">
        <f t="shared" si="15"/>
        <v>4.4463076619771114</v>
      </c>
      <c r="K118" s="36">
        <f t="shared" si="16"/>
        <v>3.6584260968073057</v>
      </c>
      <c r="L118" s="44">
        <v>0.21536079842022415</v>
      </c>
      <c r="M118" s="36">
        <v>220.4609998474121</v>
      </c>
      <c r="N118" s="36">
        <v>74.707999999999998</v>
      </c>
      <c r="O118" s="94">
        <f t="shared" si="9"/>
        <v>0.71251830040758768</v>
      </c>
      <c r="P118" s="36">
        <v>101.09399999999999</v>
      </c>
      <c r="Q118" s="36">
        <f t="shared" si="10"/>
        <v>0.32673046530343136</v>
      </c>
      <c r="R118" s="36">
        <v>200.18799999999999</v>
      </c>
      <c r="S118" s="36">
        <f t="shared" si="11"/>
        <v>0.64699703630446226</v>
      </c>
      <c r="T118" s="36">
        <v>78.281999999999996</v>
      </c>
      <c r="U118" s="36">
        <f t="shared" si="12"/>
        <v>0.25300328689025275</v>
      </c>
      <c r="V118" s="36">
        <v>-163.124</v>
      </c>
      <c r="W118" s="36">
        <v>-38.413000000000004</v>
      </c>
      <c r="X118" s="36">
        <f t="shared" si="13"/>
        <v>-0.52720814709237873</v>
      </c>
      <c r="Y118" s="36">
        <f>_xll.BDP($B118,Y$2,)</f>
        <v>19.364999999999998</v>
      </c>
      <c r="Z118" s="36">
        <f>_xll.BDP($B118,Z$2)</f>
        <v>62.738999999999997</v>
      </c>
      <c r="AA118" s="36">
        <v>-176.84800000000001</v>
      </c>
      <c r="AB118" s="36">
        <v>-41.511000000000003</v>
      </c>
      <c r="AC118" s="92">
        <f t="shared" si="17"/>
        <v>-0.57156338979545007</v>
      </c>
    </row>
    <row r="119" spans="1:29" x14ac:dyDescent="0.2">
      <c r="A119" s="1" t="s">
        <v>269</v>
      </c>
      <c r="B119" s="1" t="s">
        <v>269</v>
      </c>
      <c r="C119" s="1" t="s">
        <v>270</v>
      </c>
      <c r="D119" s="36" t="s">
        <v>495</v>
      </c>
      <c r="E119" s="36">
        <v>1469.1429000000001</v>
      </c>
      <c r="F119" s="36">
        <v>1455.3159000000001</v>
      </c>
      <c r="G119" s="36">
        <f>_xll.BDP($B119,G$2,"EQY_FUND_YEAR=2016")</f>
        <v>76.846000000000004</v>
      </c>
      <c r="H119" s="36">
        <v>122.828</v>
      </c>
      <c r="I119" s="36">
        <v>163.084</v>
      </c>
      <c r="J119" s="36">
        <f t="shared" si="15"/>
        <v>11.848405086788029</v>
      </c>
      <c r="K119" s="36">
        <f t="shared" si="16"/>
        <v>8.9237196782026444</v>
      </c>
      <c r="L119" s="44">
        <v>0.32774285993421692</v>
      </c>
      <c r="M119" s="36">
        <v>85.026000061035163</v>
      </c>
      <c r="N119" s="36">
        <v>71.689000000000007</v>
      </c>
      <c r="O119" s="94">
        <f t="shared" si="9"/>
        <v>0.69223629840944378</v>
      </c>
      <c r="P119" s="36">
        <v>22.241</v>
      </c>
      <c r="Q119" s="36">
        <f t="shared" si="10"/>
        <v>0.18107434786856416</v>
      </c>
      <c r="R119" s="36">
        <v>46.997999999999998</v>
      </c>
      <c r="S119" s="36">
        <f t="shared" si="11"/>
        <v>0.38263262448301688</v>
      </c>
      <c r="T119" s="36">
        <v>22.895</v>
      </c>
      <c r="U119" s="36">
        <f t="shared" si="12"/>
        <v>0.18639886670791675</v>
      </c>
      <c r="V119" s="36">
        <v>-24.664999999999999</v>
      </c>
      <c r="W119" s="36">
        <v>-0.70599999999999996</v>
      </c>
      <c r="X119" s="36">
        <f t="shared" si="13"/>
        <v>-0.20080926173185265</v>
      </c>
      <c r="Y119" s="36">
        <f>_xll.BDP($B119,Y$2,)</f>
        <v>-5.0739999999999998</v>
      </c>
      <c r="Z119" s="36">
        <f>_xll.BDP($B119,Z$2)</f>
        <v>102.75399999999999</v>
      </c>
      <c r="AA119" s="36">
        <v>-39.188639999999999</v>
      </c>
      <c r="AB119" s="36">
        <v>-13.982000000000001</v>
      </c>
      <c r="AC119" s="92">
        <f t="shared" si="17"/>
        <v>-0.3190529846614778</v>
      </c>
    </row>
    <row r="120" spans="1:29" x14ac:dyDescent="0.2">
      <c r="A120" s="1" t="s">
        <v>271</v>
      </c>
      <c r="B120" s="1" t="s">
        <v>271</v>
      </c>
      <c r="C120" s="1" t="s">
        <v>272</v>
      </c>
      <c r="D120" s="36" t="s">
        <v>495</v>
      </c>
      <c r="E120" s="36">
        <v>1512.7247</v>
      </c>
      <c r="F120" s="36">
        <v>1335.0657000000001</v>
      </c>
      <c r="G120" s="36">
        <f>_xll.BDP($B120,G$2,"EQY_FUND_YEAR=2016")</f>
        <v>193.29499999999999</v>
      </c>
      <c r="H120" s="36">
        <v>234.53299999999999</v>
      </c>
      <c r="I120" s="36">
        <v>255.227</v>
      </c>
      <c r="J120" s="36">
        <f t="shared" si="15"/>
        <v>5.6924428545236712</v>
      </c>
      <c r="K120" s="36">
        <f t="shared" si="16"/>
        <v>5.2308952422745243</v>
      </c>
      <c r="L120" s="44">
        <v>8.8234917900679388E-2</v>
      </c>
      <c r="M120" s="36">
        <v>156.26900183105468</v>
      </c>
      <c r="N120" s="36">
        <v>66.875</v>
      </c>
      <c r="O120" s="94">
        <f t="shared" si="9"/>
        <v>0.666298567071818</v>
      </c>
      <c r="P120" s="36">
        <v>23.183</v>
      </c>
      <c r="Q120" s="36">
        <f t="shared" si="10"/>
        <v>9.8847496940729029E-2</v>
      </c>
      <c r="R120" s="36">
        <v>73.295000000000002</v>
      </c>
      <c r="S120" s="36">
        <f t="shared" si="11"/>
        <v>0.31251465678603868</v>
      </c>
      <c r="T120" s="36">
        <v>37.460999999999999</v>
      </c>
      <c r="U120" s="36">
        <f t="shared" si="12"/>
        <v>0.15972592343081785</v>
      </c>
      <c r="V120" s="36">
        <v>24.942</v>
      </c>
      <c r="W120" s="36">
        <v>52.480000000000004</v>
      </c>
      <c r="X120" s="36">
        <f t="shared" si="13"/>
        <v>0.10634750760020978</v>
      </c>
      <c r="Y120" s="36">
        <f>_xll.BDP($B120,Y$2,)</f>
        <v>34.721000000000004</v>
      </c>
      <c r="Z120" s="36">
        <f>_xll.BDP($B120,Z$2)</f>
        <v>123.127</v>
      </c>
      <c r="AA120" s="36">
        <v>10.046000000000001</v>
      </c>
      <c r="AB120" s="36">
        <v>29.999000000000002</v>
      </c>
      <c r="AC120" s="92">
        <f t="shared" si="17"/>
        <v>4.2834057467392654E-2</v>
      </c>
    </row>
    <row r="121" spans="1:29" x14ac:dyDescent="0.2">
      <c r="A121" s="1" t="s">
        <v>273</v>
      </c>
      <c r="B121" s="1" t="s">
        <v>273</v>
      </c>
      <c r="C121" s="1" t="s">
        <v>274</v>
      </c>
      <c r="D121" s="36" t="s">
        <v>505</v>
      </c>
      <c r="E121" s="36">
        <v>1399.9066</v>
      </c>
      <c r="F121" s="36">
        <v>2032.1335999999999</v>
      </c>
      <c r="G121" s="36">
        <f>_xll.BDP($B121,G$2,"EQY_FUND_YEAR=2016")</f>
        <v>649.09299999999996</v>
      </c>
      <c r="H121" s="36">
        <v>774.83100000000002</v>
      </c>
      <c r="I121" s="36">
        <v>685.5</v>
      </c>
      <c r="J121" s="36">
        <f t="shared" si="15"/>
        <v>2.6226797843658809</v>
      </c>
      <c r="K121" s="36">
        <f t="shared" si="16"/>
        <v>2.9644545587162652</v>
      </c>
      <c r="L121" s="44">
        <v>-0.11529094731625344</v>
      </c>
      <c r="M121" s="36">
        <v>572.46900695800787</v>
      </c>
      <c r="N121" s="36">
        <v>73.2</v>
      </c>
      <c r="O121" s="94">
        <f t="shared" si="9"/>
        <v>0.73883079917815353</v>
      </c>
      <c r="P121" s="36">
        <v>194.38200000000001</v>
      </c>
      <c r="Q121" s="36">
        <f t="shared" si="10"/>
        <v>0.25087018975750841</v>
      </c>
      <c r="R121" s="36" t="s">
        <v>480</v>
      </c>
      <c r="S121" s="36" t="e">
        <f t="shared" si="11"/>
        <v>#VALUE!</v>
      </c>
      <c r="T121" s="36" t="s">
        <v>480</v>
      </c>
      <c r="U121" s="36" t="e">
        <f t="shared" si="12"/>
        <v>#VALUE!</v>
      </c>
      <c r="V121" s="36">
        <v>202.02800000000002</v>
      </c>
      <c r="W121" s="36">
        <v>206.42500000000001</v>
      </c>
      <c r="X121" s="36">
        <f t="shared" si="13"/>
        <v>0.26073814806067391</v>
      </c>
      <c r="Y121" s="36">
        <f>_xll.BDP($B121,Y$2,)</f>
        <v>162.07900000000001</v>
      </c>
      <c r="Z121" s="36">
        <f>_xll.BDP($B121,Z$2)</f>
        <v>128.965</v>
      </c>
      <c r="AA121" s="36">
        <v>-55.119129999999998</v>
      </c>
      <c r="AB121" s="36">
        <v>129.5</v>
      </c>
      <c r="AC121" s="92">
        <f t="shared" si="17"/>
        <v>-7.1136970513570055E-2</v>
      </c>
    </row>
    <row r="122" spans="1:29" x14ac:dyDescent="0.2">
      <c r="A122" s="1" t="s">
        <v>275</v>
      </c>
      <c r="B122" s="1" t="s">
        <v>275</v>
      </c>
      <c r="C122" s="1" t="s">
        <v>276</v>
      </c>
      <c r="D122" s="36" t="s">
        <v>495</v>
      </c>
      <c r="E122" s="36">
        <v>1420.0074</v>
      </c>
      <c r="F122" s="36">
        <v>719.44939999999997</v>
      </c>
      <c r="G122" s="36">
        <f>_xll.BDP($B122,G$2,"EQY_FUND_YEAR=2016")</f>
        <v>512.16099999999994</v>
      </c>
      <c r="H122" s="36">
        <v>506.92600000000004</v>
      </c>
      <c r="I122" s="36">
        <v>514</v>
      </c>
      <c r="J122" s="36">
        <f t="shared" si="15"/>
        <v>1.4192394945218827</v>
      </c>
      <c r="K122" s="36">
        <f t="shared" si="16"/>
        <v>1.3997070038910506</v>
      </c>
      <c r="L122" s="44">
        <v>1.3954699502491508E-2</v>
      </c>
      <c r="M122" s="36">
        <v>407.5589940185547</v>
      </c>
      <c r="N122" s="36" t="s">
        <v>480</v>
      </c>
      <c r="O122" s="94">
        <f t="shared" si="9"/>
        <v>0.803981239901987</v>
      </c>
      <c r="P122" s="36">
        <v>78.765999999999991</v>
      </c>
      <c r="Q122" s="36">
        <f t="shared" si="10"/>
        <v>0.15537968066344987</v>
      </c>
      <c r="R122" s="36">
        <v>174.61199999999999</v>
      </c>
      <c r="S122" s="36">
        <f t="shared" si="11"/>
        <v>0.34445264200297476</v>
      </c>
      <c r="T122" s="36">
        <v>80.161000000000001</v>
      </c>
      <c r="U122" s="36">
        <f t="shared" si="12"/>
        <v>0.1581315616085977</v>
      </c>
      <c r="V122" s="36">
        <v>47.558000000000007</v>
      </c>
      <c r="W122" s="36" t="s">
        <v>480</v>
      </c>
      <c r="X122" s="36">
        <f t="shared" si="13"/>
        <v>9.3816454472644931E-2</v>
      </c>
      <c r="Y122" s="36">
        <f>_xll.BDP($B122,Y$2,)</f>
        <v>46.129999999999995</v>
      </c>
      <c r="Z122" s="36">
        <f>_xll.BDP($B122,Z$2)</f>
        <v>420.24399999999997</v>
      </c>
      <c r="AA122" s="36">
        <v>42.201000000000001</v>
      </c>
      <c r="AB122" s="36" t="s">
        <v>480</v>
      </c>
      <c r="AC122" s="92">
        <f t="shared" si="17"/>
        <v>8.3248837108374787E-2</v>
      </c>
    </row>
    <row r="123" spans="1:29" x14ac:dyDescent="0.2">
      <c r="A123" s="1" t="s">
        <v>277</v>
      </c>
      <c r="B123" s="1" t="s">
        <v>277</v>
      </c>
      <c r="C123" s="1" t="s">
        <v>278</v>
      </c>
      <c r="D123" s="36" t="s">
        <v>505</v>
      </c>
      <c r="E123" s="36">
        <v>1423.8616</v>
      </c>
      <c r="F123" s="36">
        <v>1403.5246</v>
      </c>
      <c r="G123" s="36">
        <f>_xll.BDP($B123,G$2,"EQY_FUND_YEAR=2016")</f>
        <v>405.34100000000001</v>
      </c>
      <c r="H123" s="36">
        <v>401.911</v>
      </c>
      <c r="I123" s="36">
        <v>396.25</v>
      </c>
      <c r="J123" s="36">
        <f t="shared" si="15"/>
        <v>3.4921278591528968</v>
      </c>
      <c r="K123" s="36">
        <f t="shared" si="16"/>
        <v>3.5420179179810725</v>
      </c>
      <c r="L123" s="44">
        <v>-1.4085207919166232E-2</v>
      </c>
      <c r="M123" s="36">
        <v>333.70999957275393</v>
      </c>
      <c r="N123" s="36">
        <v>89</v>
      </c>
      <c r="O123" s="94">
        <f t="shared" si="9"/>
        <v>0.83030820149922224</v>
      </c>
      <c r="P123" s="36">
        <v>76.988</v>
      </c>
      <c r="Q123" s="36">
        <f t="shared" si="10"/>
        <v>0.19155484671979617</v>
      </c>
      <c r="R123" s="36">
        <v>96.344999999999999</v>
      </c>
      <c r="S123" s="36">
        <f t="shared" si="11"/>
        <v>0.23971725083413989</v>
      </c>
      <c r="T123" s="36">
        <v>45.738999999999997</v>
      </c>
      <c r="U123" s="36">
        <f t="shared" si="12"/>
        <v>0.11380380233434764</v>
      </c>
      <c r="V123" s="36">
        <v>142.37699999999998</v>
      </c>
      <c r="W123" s="36">
        <v>184</v>
      </c>
      <c r="X123" s="36">
        <f t="shared" si="13"/>
        <v>0.35425007028919331</v>
      </c>
      <c r="Y123" s="36">
        <f>_xll.BDP($B123,Y$2,)</f>
        <v>121.06</v>
      </c>
      <c r="Z123" s="36">
        <f>_xll.BDP($B123,Z$2)</f>
        <v>133.464</v>
      </c>
      <c r="AA123" s="36">
        <v>65.876939999999991</v>
      </c>
      <c r="AB123" s="36">
        <v>108.733</v>
      </c>
      <c r="AC123" s="92">
        <f t="shared" si="17"/>
        <v>0.16390927344611117</v>
      </c>
    </row>
    <row r="124" spans="1:29" x14ac:dyDescent="0.2">
      <c r="A124" s="1" t="s">
        <v>279</v>
      </c>
      <c r="B124" s="1" t="s">
        <v>279</v>
      </c>
      <c r="C124" s="1" t="s">
        <v>280</v>
      </c>
      <c r="D124" s="36" t="s">
        <v>495</v>
      </c>
      <c r="E124" s="36">
        <v>1422.0752</v>
      </c>
      <c r="F124" s="36">
        <v>1360.3652</v>
      </c>
      <c r="G124" s="36">
        <f>_xll.BDP($B124,G$2,"EQY_FUND_YEAR=2016")</f>
        <v>178.64599999999999</v>
      </c>
      <c r="H124" s="36">
        <v>225.61</v>
      </c>
      <c r="I124" s="36">
        <v>255.92000000000002</v>
      </c>
      <c r="J124" s="36">
        <f t="shared" si="15"/>
        <v>6.0297203138158766</v>
      </c>
      <c r="K124" s="36">
        <f t="shared" si="16"/>
        <v>5.3155876836511409</v>
      </c>
      <c r="L124" s="44">
        <v>0.13434688178715493</v>
      </c>
      <c r="M124" s="36">
        <v>161.06200064086914</v>
      </c>
      <c r="N124" s="36">
        <v>72.180000000000007</v>
      </c>
      <c r="O124" s="94">
        <f t="shared" si="9"/>
        <v>0.71389566349394595</v>
      </c>
      <c r="P124" s="36">
        <v>68.171999999999997</v>
      </c>
      <c r="Q124" s="36">
        <f t="shared" si="10"/>
        <v>0.30216745711626253</v>
      </c>
      <c r="R124" s="36">
        <v>84.161000000000001</v>
      </c>
      <c r="S124" s="36">
        <f t="shared" si="11"/>
        <v>0.37303754266211603</v>
      </c>
      <c r="T124" s="36">
        <v>39.594000000000001</v>
      </c>
      <c r="U124" s="36">
        <f t="shared" si="12"/>
        <v>0.17549754000265946</v>
      </c>
      <c r="V124" s="36">
        <v>-48.74664556962</v>
      </c>
      <c r="W124" s="36">
        <v>-16.401</v>
      </c>
      <c r="X124" s="36">
        <f t="shared" si="13"/>
        <v>-0.21606597921023002</v>
      </c>
      <c r="Y124" s="36">
        <f>_xll.BDP($B124,Y$2,)</f>
        <v>-0.20499999999999918</v>
      </c>
      <c r="Z124" s="36">
        <f>_xll.BDP($B124,Z$2)</f>
        <v>60.332999999999998</v>
      </c>
      <c r="AA124" s="36">
        <v>-53.88</v>
      </c>
      <c r="AB124" s="36">
        <v>-22.204000000000001</v>
      </c>
      <c r="AC124" s="92">
        <f t="shared" si="17"/>
        <v>-0.23881920127653916</v>
      </c>
    </row>
    <row r="125" spans="1:29" x14ac:dyDescent="0.2">
      <c r="A125" s="1" t="s">
        <v>283</v>
      </c>
      <c r="B125" s="1" t="s">
        <v>283</v>
      </c>
      <c r="C125" s="1" t="s">
        <v>284</v>
      </c>
      <c r="D125" s="36" t="s">
        <v>506</v>
      </c>
      <c r="E125" s="36">
        <v>1272.5319</v>
      </c>
      <c r="F125" s="36">
        <v>2037.6169</v>
      </c>
      <c r="G125" s="36">
        <f>_xll.BDP($B125,G$2,"EQY_FUND_YEAR=2016")</f>
        <v>1265.364</v>
      </c>
      <c r="H125" s="36">
        <v>1442.086</v>
      </c>
      <c r="I125" s="36">
        <v>1299.5</v>
      </c>
      <c r="J125" s="36">
        <f t="shared" si="15"/>
        <v>1.4129648994581461</v>
      </c>
      <c r="K125" s="36">
        <f t="shared" si="16"/>
        <v>1.568000692574067</v>
      </c>
      <c r="L125" s="44">
        <v>-9.8874824386340321E-2</v>
      </c>
      <c r="M125" s="36">
        <v>493.43699993896485</v>
      </c>
      <c r="N125" s="36">
        <v>31.833000000000002</v>
      </c>
      <c r="O125" s="94">
        <f t="shared" si="9"/>
        <v>0.34216891360082885</v>
      </c>
      <c r="P125" s="36">
        <v>0</v>
      </c>
      <c r="Q125" s="36">
        <f t="shared" si="10"/>
        <v>0</v>
      </c>
      <c r="R125" s="36" t="s">
        <v>480</v>
      </c>
      <c r="S125" s="36" t="e">
        <f t="shared" si="11"/>
        <v>#VALUE!</v>
      </c>
      <c r="T125" s="36" t="s">
        <v>480</v>
      </c>
      <c r="U125" s="36" t="e">
        <f t="shared" si="12"/>
        <v>#VALUE!</v>
      </c>
      <c r="V125" s="36">
        <v>321.95100000000002</v>
      </c>
      <c r="W125" s="36">
        <v>274.86700000000002</v>
      </c>
      <c r="X125" s="36">
        <f t="shared" si="13"/>
        <v>0.22325367557829423</v>
      </c>
      <c r="Y125" s="36">
        <f>_xll.BDP($B125,Y$2,)</f>
        <v>132.11700000000002</v>
      </c>
      <c r="Z125" s="36">
        <f>_xll.BDP($B125,Z$2)</f>
        <v>51.37</v>
      </c>
      <c r="AA125" s="36">
        <v>65.558989999999994</v>
      </c>
      <c r="AB125" s="36">
        <v>81.405000000000001</v>
      </c>
      <c r="AC125" s="92">
        <f t="shared" si="17"/>
        <v>4.546122075937218E-2</v>
      </c>
    </row>
    <row r="126" spans="1:29" x14ac:dyDescent="0.2">
      <c r="A126" s="1" t="s">
        <v>285</v>
      </c>
      <c r="B126" s="1" t="s">
        <v>285</v>
      </c>
      <c r="C126" s="1" t="s">
        <v>286</v>
      </c>
      <c r="D126" s="36" t="s">
        <v>506</v>
      </c>
      <c r="E126" s="36">
        <v>1308.6161999999999</v>
      </c>
      <c r="F126" s="36">
        <v>1236.1941999999999</v>
      </c>
      <c r="G126" s="36">
        <f>_xll.BDP($B126,G$2,"EQY_FUND_YEAR=2016")</f>
        <v>1460.037</v>
      </c>
      <c r="H126" s="36">
        <v>1637.712</v>
      </c>
      <c r="I126" s="36">
        <v>1656.5</v>
      </c>
      <c r="J126" s="36">
        <f t="shared" si="15"/>
        <v>0.75483003116543079</v>
      </c>
      <c r="K126" s="36">
        <f t="shared" si="16"/>
        <v>0.74626875943253845</v>
      </c>
      <c r="L126" s="44">
        <v>1.147210254305997E-2</v>
      </c>
      <c r="M126" s="36">
        <v>553.73400109863292</v>
      </c>
      <c r="N126" s="36">
        <v>34.1</v>
      </c>
      <c r="O126" s="94">
        <f t="shared" si="9"/>
        <v>0.33811439441039259</v>
      </c>
      <c r="P126" s="36">
        <v>0</v>
      </c>
      <c r="Q126" s="36">
        <f t="shared" si="10"/>
        <v>0</v>
      </c>
      <c r="R126" s="36" t="s">
        <v>480</v>
      </c>
      <c r="S126" s="36" t="e">
        <f t="shared" si="11"/>
        <v>#VALUE!</v>
      </c>
      <c r="T126" s="36">
        <v>376.863</v>
      </c>
      <c r="U126" s="36">
        <f t="shared" si="12"/>
        <v>0.23011555145227</v>
      </c>
      <c r="V126" s="36">
        <v>168.06400000000002</v>
      </c>
      <c r="W126" s="36">
        <v>180.32500000000002</v>
      </c>
      <c r="X126" s="36">
        <f t="shared" si="13"/>
        <v>0.10262121789423294</v>
      </c>
      <c r="Y126" s="36">
        <f>_xll.BDP($B126,Y$2,)</f>
        <v>53.613999999999997</v>
      </c>
      <c r="Z126" s="36">
        <f>_xll.BDP($B126,Z$2)</f>
        <v>343.73399999999998</v>
      </c>
      <c r="AA126" s="36">
        <v>71.187725335842003</v>
      </c>
      <c r="AB126" s="36">
        <v>91.15</v>
      </c>
      <c r="AC126" s="92">
        <f t="shared" si="17"/>
        <v>4.3467792466466634E-2</v>
      </c>
    </row>
    <row r="127" spans="1:29" x14ac:dyDescent="0.2">
      <c r="A127" s="1" t="s">
        <v>287</v>
      </c>
      <c r="B127" s="1" t="s">
        <v>287</v>
      </c>
      <c r="C127" s="1" t="s">
        <v>288</v>
      </c>
      <c r="D127" s="36" t="s">
        <v>495</v>
      </c>
      <c r="E127" s="36">
        <v>1284.3643999999999</v>
      </c>
      <c r="F127" s="36">
        <v>1214.4014</v>
      </c>
      <c r="G127" s="36">
        <f>_xll.BDP($B127,G$2,"EQY_FUND_YEAR=2016")</f>
        <v>222.779</v>
      </c>
      <c r="H127" s="36">
        <v>233.78399999999999</v>
      </c>
      <c r="I127" s="36">
        <v>258.85399999999998</v>
      </c>
      <c r="J127" s="36">
        <f t="shared" si="15"/>
        <v>5.194544536837423</v>
      </c>
      <c r="K127" s="36">
        <f t="shared" si="16"/>
        <v>4.6914530971126585</v>
      </c>
      <c r="L127" s="44">
        <v>0.10723573897272698</v>
      </c>
      <c r="M127" s="36">
        <v>174.50399725341796</v>
      </c>
      <c r="N127" s="36">
        <v>75.575000000000003</v>
      </c>
      <c r="O127" s="94">
        <f t="shared" si="9"/>
        <v>0.74643259270702</v>
      </c>
      <c r="P127" s="36">
        <v>40.033999999999999</v>
      </c>
      <c r="Q127" s="36">
        <f t="shared" si="10"/>
        <v>0.17124354104643602</v>
      </c>
      <c r="R127" s="36">
        <v>90.905000000000001</v>
      </c>
      <c r="S127" s="36">
        <f t="shared" si="11"/>
        <v>0.38884183690928381</v>
      </c>
      <c r="T127" s="36">
        <v>43.124000000000002</v>
      </c>
      <c r="U127" s="36">
        <f t="shared" si="12"/>
        <v>0.18446086986277935</v>
      </c>
      <c r="V127" s="36">
        <v>9.7840000000000007</v>
      </c>
      <c r="W127" s="36">
        <v>26.565000000000001</v>
      </c>
      <c r="X127" s="36">
        <f t="shared" si="13"/>
        <v>4.1850597132395723E-2</v>
      </c>
      <c r="Y127" s="36">
        <f>_xll.BDP($B127,Y$2,)</f>
        <v>-19.381999999999998</v>
      </c>
      <c r="Z127" s="36">
        <f>_xll.BDP($B127,Z$2)</f>
        <v>56.114999999999995</v>
      </c>
      <c r="AA127" s="36">
        <v>-8.9980586626340013</v>
      </c>
      <c r="AB127" s="36">
        <v>9.8350000000000009</v>
      </c>
      <c r="AC127" s="92">
        <f t="shared" si="17"/>
        <v>-3.8488770243618048E-2</v>
      </c>
    </row>
    <row r="128" spans="1:29" x14ac:dyDescent="0.2">
      <c r="A128" s="1" t="s">
        <v>289</v>
      </c>
      <c r="B128" s="1" t="s">
        <v>289</v>
      </c>
      <c r="C128" s="1" t="s">
        <v>290</v>
      </c>
      <c r="D128" s="36" t="s">
        <v>505</v>
      </c>
      <c r="E128" s="36">
        <v>1208.1090999999999</v>
      </c>
      <c r="F128" s="36">
        <v>1444.5420999999999</v>
      </c>
      <c r="G128" s="36">
        <f>_xll.BDP($B128,G$2,"EQY_FUND_YEAR=2016")</f>
        <v>116.239</v>
      </c>
      <c r="H128" s="36">
        <v>162.01400000000001</v>
      </c>
      <c r="I128" s="36">
        <v>226.63</v>
      </c>
      <c r="J128" s="36">
        <f t="shared" si="15"/>
        <v>8.9161560112089067</v>
      </c>
      <c r="K128" s="36">
        <f t="shared" si="16"/>
        <v>6.3740109429466525</v>
      </c>
      <c r="L128" s="44">
        <v>0.39882973076400785</v>
      </c>
      <c r="M128" s="36">
        <v>126.376</v>
      </c>
      <c r="N128" s="36">
        <v>78.225000000000009</v>
      </c>
      <c r="O128" s="94">
        <f t="shared" si="9"/>
        <v>0.78003135531497281</v>
      </c>
      <c r="P128" s="36">
        <v>52.046999999999997</v>
      </c>
      <c r="Q128" s="36">
        <f t="shared" si="10"/>
        <v>0.3212500154307652</v>
      </c>
      <c r="R128" s="36">
        <v>107.19</v>
      </c>
      <c r="S128" s="36">
        <f t="shared" si="11"/>
        <v>0.66160949053785467</v>
      </c>
      <c r="T128" s="36">
        <v>22.337</v>
      </c>
      <c r="U128" s="36">
        <f t="shared" si="12"/>
        <v>0.13787080128877749</v>
      </c>
      <c r="V128" s="36">
        <v>-48.109000000000002</v>
      </c>
      <c r="W128" s="36">
        <v>-55.024999999999999</v>
      </c>
      <c r="X128" s="36">
        <f t="shared" si="13"/>
        <v>-0.29694347402076365</v>
      </c>
      <c r="Y128" s="36">
        <f>_xll.BDP($B128,Y$2,)</f>
        <v>-12.823</v>
      </c>
      <c r="Z128" s="36">
        <f>_xll.BDP($B128,Z$2)</f>
        <v>36.073</v>
      </c>
      <c r="AA128" s="36">
        <v>-55.826999999999998</v>
      </c>
      <c r="AB128" s="36">
        <v>-63.1</v>
      </c>
      <c r="AC128" s="92">
        <f t="shared" si="17"/>
        <v>-0.34458133247744022</v>
      </c>
    </row>
    <row r="129" spans="1:29" x14ac:dyDescent="0.2">
      <c r="A129" s="1" t="s">
        <v>291</v>
      </c>
      <c r="B129" s="1" t="s">
        <v>291</v>
      </c>
      <c r="C129" s="1" t="s">
        <v>292</v>
      </c>
      <c r="D129" s="36" t="s">
        <v>495</v>
      </c>
      <c r="E129" s="36">
        <v>1266.3698999999999</v>
      </c>
      <c r="F129" s="36">
        <v>1016.1319</v>
      </c>
      <c r="G129" s="36">
        <f>_xll.BDP($B129,G$2,"EQY_FUND_YEAR=2016")</f>
        <v>160.56899999999999</v>
      </c>
      <c r="H129" s="36">
        <v>212.47800000000001</v>
      </c>
      <c r="I129" s="36">
        <v>249.06300000000002</v>
      </c>
      <c r="J129" s="36">
        <f t="shared" si="15"/>
        <v>4.7822922843776761</v>
      </c>
      <c r="K129" s="36">
        <f t="shared" si="16"/>
        <v>4.0798187607151597</v>
      </c>
      <c r="L129" s="44">
        <v>0.17218253183859034</v>
      </c>
      <c r="M129" s="36">
        <v>147.23399932861327</v>
      </c>
      <c r="N129" s="36">
        <v>72.100000000000009</v>
      </c>
      <c r="O129" s="94">
        <f t="shared" si="9"/>
        <v>0.69293761861751924</v>
      </c>
      <c r="P129" s="36">
        <v>40.549999999999997</v>
      </c>
      <c r="Q129" s="36">
        <f t="shared" si="10"/>
        <v>0.19084328730503861</v>
      </c>
      <c r="R129" s="36">
        <v>87.948999999999998</v>
      </c>
      <c r="S129" s="36">
        <f t="shared" si="11"/>
        <v>0.41392050000470637</v>
      </c>
      <c r="T129" s="36">
        <v>27.706</v>
      </c>
      <c r="U129" s="36">
        <f t="shared" si="12"/>
        <v>0.13039467615470776</v>
      </c>
      <c r="V129" s="36">
        <v>-14.339075949367</v>
      </c>
      <c r="W129" s="36">
        <v>11.973000000000001</v>
      </c>
      <c r="X129" s="36">
        <f t="shared" si="13"/>
        <v>-6.748499114904602E-2</v>
      </c>
      <c r="Y129" s="36">
        <f>_xll.BDP($B129,Y$2,)</f>
        <v>3.3149999999999999</v>
      </c>
      <c r="Z129" s="36">
        <f>_xll.BDP($B129,Z$2)</f>
        <v>55.068999999999996</v>
      </c>
      <c r="AA129" s="36">
        <v>-23.346969999999999</v>
      </c>
      <c r="AB129" s="36">
        <v>5.1749999999999998</v>
      </c>
      <c r="AC129" s="92">
        <f t="shared" si="17"/>
        <v>-0.10987946987452818</v>
      </c>
    </row>
    <row r="130" spans="1:29" x14ac:dyDescent="0.2">
      <c r="A130" s="1" t="s">
        <v>293</v>
      </c>
      <c r="B130" s="1" t="s">
        <v>293</v>
      </c>
      <c r="C130" s="1" t="s">
        <v>294</v>
      </c>
      <c r="D130" s="36" t="s">
        <v>505</v>
      </c>
      <c r="E130" s="36">
        <v>1222.0399</v>
      </c>
      <c r="F130" s="36">
        <v>1118.7239</v>
      </c>
      <c r="G130" s="36">
        <f>_xll.BDP($B130,G$2,"EQY_FUND_YEAR=2016")</f>
        <v>339.52199999999999</v>
      </c>
      <c r="H130" s="36">
        <v>493.41899999999998</v>
      </c>
      <c r="I130" s="36">
        <v>540.76700000000005</v>
      </c>
      <c r="J130" s="36">
        <f t="shared" si="15"/>
        <v>2.2672898692591894</v>
      </c>
      <c r="K130" s="36">
        <f t="shared" si="16"/>
        <v>2.0687725027599684</v>
      </c>
      <c r="L130" s="44">
        <v>9.5959012522825571E-2</v>
      </c>
      <c r="M130" s="36">
        <v>254.20199630737304</v>
      </c>
      <c r="N130" s="36">
        <v>53.95</v>
      </c>
      <c r="O130" s="94">
        <f t="shared" si="9"/>
        <v>0.51518485568527572</v>
      </c>
      <c r="P130" s="36">
        <v>80.164000000000001</v>
      </c>
      <c r="Q130" s="36">
        <f t="shared" si="10"/>
        <v>0.162466382526818</v>
      </c>
      <c r="R130" s="36">
        <v>151.34100000000001</v>
      </c>
      <c r="S130" s="36">
        <f t="shared" si="11"/>
        <v>0.3067190359511896</v>
      </c>
      <c r="T130" s="36">
        <v>92.725999999999999</v>
      </c>
      <c r="U130" s="36">
        <f t="shared" si="12"/>
        <v>0.18792547510330976</v>
      </c>
      <c r="V130" s="36">
        <v>-32.902000000000001</v>
      </c>
      <c r="W130" s="36">
        <v>-0.65700000000000003</v>
      </c>
      <c r="X130" s="36">
        <f t="shared" si="13"/>
        <v>-6.6681664062389165E-2</v>
      </c>
      <c r="Y130" s="36">
        <f>_xll.BDP($B130,Y$2,)</f>
        <v>9.2789999999999999</v>
      </c>
      <c r="Z130" s="36">
        <f>_xll.BDP($B130,Z$2)</f>
        <v>101.539</v>
      </c>
      <c r="AA130" s="36">
        <v>-51.781127336844001</v>
      </c>
      <c r="AB130" s="36">
        <v>-11.215</v>
      </c>
      <c r="AC130" s="92">
        <f t="shared" si="17"/>
        <v>-0.10494352130105246</v>
      </c>
    </row>
    <row r="131" spans="1:29" x14ac:dyDescent="0.2">
      <c r="A131" s="1" t="s">
        <v>295</v>
      </c>
      <c r="B131" s="1" t="s">
        <v>295</v>
      </c>
      <c r="C131" s="1" t="s">
        <v>296</v>
      </c>
      <c r="D131" s="36" t="s">
        <v>506</v>
      </c>
      <c r="E131" s="36">
        <v>1182.72</v>
      </c>
      <c r="F131" s="36">
        <v>1357.76</v>
      </c>
      <c r="G131" s="36">
        <f>_xll.BDP($B131,G$2,"EQY_FUND_YEAR=2016")</f>
        <v>760.95799999999997</v>
      </c>
      <c r="H131" s="36">
        <v>819.13599999999997</v>
      </c>
      <c r="I131" s="36">
        <v>876.5</v>
      </c>
      <c r="J131" s="36">
        <f t="shared" si="15"/>
        <v>1.6575513712008751</v>
      </c>
      <c r="K131" s="36">
        <f t="shared" si="16"/>
        <v>1.5490701654306902</v>
      </c>
      <c r="L131" s="44">
        <v>7.0029885147277149E-2</v>
      </c>
      <c r="M131" s="36">
        <v>409.10499536132812</v>
      </c>
      <c r="N131" s="36">
        <v>49.300000000000004</v>
      </c>
      <c r="O131" s="94">
        <f t="shared" si="9"/>
        <v>0.49943476463167064</v>
      </c>
      <c r="P131" s="36">
        <v>113.19999999999999</v>
      </c>
      <c r="Q131" s="36">
        <f t="shared" si="10"/>
        <v>0.13819439018673332</v>
      </c>
      <c r="R131" s="36" t="s">
        <v>480</v>
      </c>
      <c r="S131" s="36" t="e">
        <f t="shared" si="11"/>
        <v>#VALUE!</v>
      </c>
      <c r="T131" s="36" t="s">
        <v>480</v>
      </c>
      <c r="U131" s="36" t="e">
        <f t="shared" si="12"/>
        <v>#VALUE!</v>
      </c>
      <c r="V131" s="36">
        <v>168.92100000000002</v>
      </c>
      <c r="W131" s="36">
        <v>182.75</v>
      </c>
      <c r="X131" s="36">
        <f t="shared" si="13"/>
        <v>0.20621850339870307</v>
      </c>
      <c r="Y131" s="36">
        <f>_xll.BDP($B131,Y$2,)</f>
        <v>48.022999999999996</v>
      </c>
      <c r="Z131" s="36">
        <f>_xll.BDP($B131,Z$2)</f>
        <v>122.24299999999999</v>
      </c>
      <c r="AA131" s="36">
        <v>64.680810627462009</v>
      </c>
      <c r="AB131" s="36">
        <v>97.2</v>
      </c>
      <c r="AC131" s="92">
        <f t="shared" si="17"/>
        <v>7.8962236585209303E-2</v>
      </c>
    </row>
    <row r="132" spans="1:29" x14ac:dyDescent="0.2">
      <c r="A132" s="1" t="s">
        <v>297</v>
      </c>
      <c r="B132" s="1" t="s">
        <v>297</v>
      </c>
      <c r="C132" s="1" t="s">
        <v>298</v>
      </c>
      <c r="D132" s="36" t="s">
        <v>506</v>
      </c>
      <c r="E132" s="36">
        <v>1161.232</v>
      </c>
      <c r="F132" s="36">
        <v>1386.7829999999999</v>
      </c>
      <c r="G132" s="36">
        <f>_xll.BDP($B132,G$2,"EQY_FUND_YEAR=2016")</f>
        <v>1275.258</v>
      </c>
      <c r="H132" s="36">
        <v>1510.7610000000002</v>
      </c>
      <c r="I132" s="36">
        <v>1523.8330000000001</v>
      </c>
      <c r="J132" s="36">
        <f t="shared" si="15"/>
        <v>0.91793672195668252</v>
      </c>
      <c r="K132" s="36">
        <f t="shared" si="16"/>
        <v>0.91006232310233459</v>
      </c>
      <c r="L132" s="44">
        <v>8.6525929647376376E-3</v>
      </c>
      <c r="M132" s="36">
        <v>364.96499401855471</v>
      </c>
      <c r="N132" s="36">
        <v>24.033000000000001</v>
      </c>
      <c r="O132" s="94">
        <f t="shared" ref="O132:O179" si="18">M132/H132</f>
        <v>0.24157692316557991</v>
      </c>
      <c r="P132" s="36">
        <v>0</v>
      </c>
      <c r="Q132" s="36">
        <f t="shared" ref="Q132:Q179" si="19">P132/H132</f>
        <v>0</v>
      </c>
      <c r="R132" s="36" t="s">
        <v>480</v>
      </c>
      <c r="S132" s="36" t="e">
        <f t="shared" ref="S132:S179" si="20">R132/H132</f>
        <v>#VALUE!</v>
      </c>
      <c r="T132" s="36" t="s">
        <v>480</v>
      </c>
      <c r="U132" s="36" t="e">
        <f t="shared" ref="U132:U170" si="21">T132/H132</f>
        <v>#VALUE!</v>
      </c>
      <c r="V132" s="36">
        <v>185.99944985394302</v>
      </c>
      <c r="W132" s="36">
        <v>199.28300000000002</v>
      </c>
      <c r="X132" s="36">
        <f t="shared" ref="X132:X179" si="22">V132/H132</f>
        <v>0.12311639620955465</v>
      </c>
      <c r="Y132" s="36">
        <f>_xll.BDP($B132,Y$2,)</f>
        <v>89.751000000000005</v>
      </c>
      <c r="Z132" s="36">
        <f>_xll.BDP($B132,Z$2)</f>
        <v>74.436999999999998</v>
      </c>
      <c r="AA132" s="36">
        <v>69.219760000000008</v>
      </c>
      <c r="AB132" s="36">
        <v>81.94</v>
      </c>
      <c r="AC132" s="92">
        <f t="shared" ref="AC132:AC163" si="23">AA132/H132</f>
        <v>4.5817809699879732E-2</v>
      </c>
    </row>
    <row r="133" spans="1:29" x14ac:dyDescent="0.2">
      <c r="A133" s="1" t="s">
        <v>299</v>
      </c>
      <c r="B133" s="1" t="s">
        <v>299</v>
      </c>
      <c r="C133" s="1" t="s">
        <v>300</v>
      </c>
      <c r="D133" s="36" t="s">
        <v>505</v>
      </c>
      <c r="E133" s="36">
        <v>1151.3871999999999</v>
      </c>
      <c r="F133" s="36">
        <v>949.03020000000004</v>
      </c>
      <c r="G133" s="36">
        <f>_xll.BDP($B133,G$2,"EQY_FUND_YEAR=2016")</f>
        <v>166.84100000000001</v>
      </c>
      <c r="H133" s="36">
        <v>257.60300000000001</v>
      </c>
      <c r="I133" s="36">
        <v>302.613</v>
      </c>
      <c r="J133" s="36">
        <f t="shared" ref="J133:J196" si="24">F133/H133</f>
        <v>3.6840805425402654</v>
      </c>
      <c r="K133" s="36">
        <f t="shared" ref="K133:K179" si="25">F133/I133</f>
        <v>3.1361184086605665</v>
      </c>
      <c r="L133" s="44">
        <v>0.17472622601444865</v>
      </c>
      <c r="M133" s="36">
        <v>194.42499871826172</v>
      </c>
      <c r="N133" s="36">
        <v>77.725000000000009</v>
      </c>
      <c r="O133" s="94">
        <f t="shared" si="18"/>
        <v>0.75474664005567371</v>
      </c>
      <c r="P133" s="36">
        <v>47.434999999999995</v>
      </c>
      <c r="Q133" s="36">
        <f t="shared" si="19"/>
        <v>0.18413993625850628</v>
      </c>
      <c r="R133" s="36">
        <v>151.09299999999999</v>
      </c>
      <c r="S133" s="36">
        <f t="shared" si="20"/>
        <v>0.58653431831151026</v>
      </c>
      <c r="T133" s="36">
        <v>51.206000000000003</v>
      </c>
      <c r="U133" s="36">
        <f t="shared" si="21"/>
        <v>0.19877874093081216</v>
      </c>
      <c r="V133" s="36">
        <v>-82.965000000000003</v>
      </c>
      <c r="W133" s="36">
        <v>-29.065999999999999</v>
      </c>
      <c r="X133" s="36">
        <f t="shared" si="22"/>
        <v>-0.32206534861783442</v>
      </c>
      <c r="Y133" s="36">
        <f>_xll.BDP($B133,Y$2,)</f>
        <v>-6.802999999999999</v>
      </c>
      <c r="Z133" s="36">
        <f>_xll.BDP($B133,Z$2)</f>
        <v>63.009</v>
      </c>
      <c r="AA133" s="36">
        <v>-92.112000000000009</v>
      </c>
      <c r="AB133" s="36">
        <v>-39.933</v>
      </c>
      <c r="AC133" s="92">
        <f t="shared" si="23"/>
        <v>-0.35757347546418328</v>
      </c>
    </row>
    <row r="134" spans="1:29" x14ac:dyDescent="0.2">
      <c r="A134" s="1" t="s">
        <v>303</v>
      </c>
      <c r="B134" s="1" t="s">
        <v>303</v>
      </c>
      <c r="C134" s="1" t="s">
        <v>304</v>
      </c>
      <c r="D134" s="36" t="s">
        <v>495</v>
      </c>
      <c r="E134" s="36">
        <v>1131.8515</v>
      </c>
      <c r="F134" s="36">
        <v>1209.0925</v>
      </c>
      <c r="G134" s="36">
        <f>_xll.BDP($B134,G$2,"EQY_FUND_YEAR=2016")</f>
        <v>153.27600000000001</v>
      </c>
      <c r="H134" s="36">
        <v>183.61700000000002</v>
      </c>
      <c r="I134" s="36">
        <v>205.86799999999999</v>
      </c>
      <c r="J134" s="36">
        <f t="shared" si="24"/>
        <v>6.5848614235065375</v>
      </c>
      <c r="K134" s="36">
        <f t="shared" si="25"/>
        <v>5.8731444420696759</v>
      </c>
      <c r="L134" s="44">
        <v>0.12118158993992911</v>
      </c>
      <c r="M134" s="36">
        <v>109.50099978637695</v>
      </c>
      <c r="N134" s="36">
        <v>63.478000000000002</v>
      </c>
      <c r="O134" s="94">
        <f t="shared" si="18"/>
        <v>0.59635545611995044</v>
      </c>
      <c r="P134" s="36">
        <v>56.021000000000001</v>
      </c>
      <c r="Q134" s="36">
        <f t="shared" si="19"/>
        <v>0.30509702260683919</v>
      </c>
      <c r="R134" s="36">
        <v>68.116</v>
      </c>
      <c r="S134" s="36">
        <f t="shared" si="20"/>
        <v>0.37096782977611004</v>
      </c>
      <c r="T134" s="36">
        <v>40.335999999999999</v>
      </c>
      <c r="U134" s="36">
        <f t="shared" si="21"/>
        <v>0.21967464886148882</v>
      </c>
      <c r="V134" s="36">
        <v>-44.247999999999998</v>
      </c>
      <c r="W134" s="36">
        <v>-21.440999999999999</v>
      </c>
      <c r="X134" s="36">
        <f t="shared" si="22"/>
        <v>-0.24097986569870977</v>
      </c>
      <c r="Y134" s="36">
        <f>_xll.BDP($B134,Y$2,)</f>
        <v>-6.407</v>
      </c>
      <c r="Z134" s="36">
        <f>_xll.BDP($B134,Z$2)</f>
        <v>160.505</v>
      </c>
      <c r="AA134" s="36">
        <v>-63.304550127549</v>
      </c>
      <c r="AB134" s="36">
        <v>-22.835000000000001</v>
      </c>
      <c r="AC134" s="92">
        <f t="shared" si="23"/>
        <v>-0.3447641020578105</v>
      </c>
    </row>
    <row r="135" spans="1:29" x14ac:dyDescent="0.2">
      <c r="A135" s="1" t="s">
        <v>305</v>
      </c>
      <c r="B135" s="1" t="s">
        <v>305</v>
      </c>
      <c r="C135" s="1" t="s">
        <v>306</v>
      </c>
      <c r="D135" s="36" t="s">
        <v>495</v>
      </c>
      <c r="E135" s="36">
        <v>1127.7728999999999</v>
      </c>
      <c r="F135" s="36">
        <v>1011.2338999999999</v>
      </c>
      <c r="G135" s="36">
        <f>_xll.BDP($B135,G$2,"EQY_FUND_YEAR=2016")</f>
        <v>110.88</v>
      </c>
      <c r="H135" s="36">
        <v>184.83700000000002</v>
      </c>
      <c r="I135" s="36">
        <v>231.28900000000002</v>
      </c>
      <c r="J135" s="36">
        <f t="shared" si="24"/>
        <v>5.4709495393238363</v>
      </c>
      <c r="K135" s="36">
        <f t="shared" si="25"/>
        <v>4.3721659914652227</v>
      </c>
      <c r="L135" s="44">
        <v>0.25131331930295331</v>
      </c>
      <c r="M135" s="36">
        <v>130.4860018157959</v>
      </c>
      <c r="N135" s="36">
        <v>71.875</v>
      </c>
      <c r="O135" s="94">
        <f t="shared" si="18"/>
        <v>0.70595174026734853</v>
      </c>
      <c r="P135" s="36">
        <v>48.292999999999999</v>
      </c>
      <c r="Q135" s="36">
        <f t="shared" si="19"/>
        <v>0.26127344633379679</v>
      </c>
      <c r="R135" s="36">
        <v>83.715999999999994</v>
      </c>
      <c r="S135" s="36">
        <f t="shared" si="20"/>
        <v>0.45291797637918807</v>
      </c>
      <c r="T135" s="36">
        <v>31.196000000000002</v>
      </c>
      <c r="U135" s="36">
        <f t="shared" si="21"/>
        <v>0.16877573213155375</v>
      </c>
      <c r="V135" s="36">
        <v>-40.238</v>
      </c>
      <c r="W135" s="36">
        <v>-17.818999999999999</v>
      </c>
      <c r="X135" s="36">
        <f t="shared" si="22"/>
        <v>-0.21769450921622832</v>
      </c>
      <c r="Y135" s="36">
        <f>_xll.BDP($B135,Y$2,)</f>
        <v>-18.588999999999992</v>
      </c>
      <c r="Z135" s="36">
        <f>_xll.BDP($B135,Z$2)</f>
        <v>35.692999999999998</v>
      </c>
      <c r="AA135" s="36">
        <v>-49.079000000000001</v>
      </c>
      <c r="AB135" s="36">
        <v>-28.419</v>
      </c>
      <c r="AC135" s="92">
        <f t="shared" si="23"/>
        <v>-0.2655258416875409</v>
      </c>
    </row>
    <row r="136" spans="1:29" x14ac:dyDescent="0.2">
      <c r="A136" s="1" t="s">
        <v>307</v>
      </c>
      <c r="B136" s="1" t="s">
        <v>307</v>
      </c>
      <c r="C136" s="1" t="s">
        <v>308</v>
      </c>
      <c r="D136" s="36" t="s">
        <v>495</v>
      </c>
      <c r="E136" s="36">
        <v>1030.893</v>
      </c>
      <c r="F136" s="36">
        <v>1106.0070000000001</v>
      </c>
      <c r="G136" s="36">
        <f>_xll.BDP($B136,G$2,"EQY_FUND_YEAR=2016")</f>
        <v>233.33500000000001</v>
      </c>
      <c r="H136" s="36">
        <v>252.16</v>
      </c>
      <c r="I136" s="36">
        <v>269.78399999999999</v>
      </c>
      <c r="J136" s="36">
        <f t="shared" si="24"/>
        <v>4.3861318210659901</v>
      </c>
      <c r="K136" s="36">
        <f t="shared" si="25"/>
        <v>4.0996019037452189</v>
      </c>
      <c r="L136" s="44">
        <v>6.989213197969546E-2</v>
      </c>
      <c r="M136" s="36">
        <v>126.30899749755859</v>
      </c>
      <c r="N136" s="36">
        <v>49.975000000000001</v>
      </c>
      <c r="O136" s="94">
        <f t="shared" si="18"/>
        <v>0.50090814362927738</v>
      </c>
      <c r="P136" s="36">
        <v>49.548999999999999</v>
      </c>
      <c r="Q136" s="36">
        <f t="shared" si="19"/>
        <v>0.19649825507614213</v>
      </c>
      <c r="R136" s="36">
        <v>69.28</v>
      </c>
      <c r="S136" s="36">
        <f t="shared" si="20"/>
        <v>0.27474619289340102</v>
      </c>
      <c r="T136" s="36">
        <v>27.268000000000001</v>
      </c>
      <c r="U136" s="36">
        <f t="shared" si="21"/>
        <v>0.10813769035532995</v>
      </c>
      <c r="V136" s="36">
        <v>-11.269886075949</v>
      </c>
      <c r="W136" s="36">
        <v>17.629000000000001</v>
      </c>
      <c r="X136" s="36">
        <f t="shared" si="22"/>
        <v>-4.4693393384950028E-2</v>
      </c>
      <c r="Y136" s="36">
        <f>_xll.BDP($B136,Y$2,)</f>
        <v>-2.8339999999999996</v>
      </c>
      <c r="Z136" s="36">
        <f>_xll.BDP($B136,Z$2)</f>
        <v>55.335000000000001</v>
      </c>
      <c r="AA136" s="36">
        <v>-40.211799999999997</v>
      </c>
      <c r="AB136" s="36">
        <v>-13.441000000000001</v>
      </c>
      <c r="AC136" s="92">
        <f t="shared" si="23"/>
        <v>-0.15946938451776649</v>
      </c>
    </row>
    <row r="137" spans="1:29" x14ac:dyDescent="0.2">
      <c r="A137" s="1" t="s">
        <v>309</v>
      </c>
      <c r="B137" s="1" t="s">
        <v>309</v>
      </c>
      <c r="C137" s="1" t="s">
        <v>310</v>
      </c>
      <c r="D137" s="36" t="s">
        <v>506</v>
      </c>
      <c r="E137" s="36">
        <v>941.15639999999996</v>
      </c>
      <c r="F137" s="36">
        <v>768.43140000000005</v>
      </c>
      <c r="G137" s="36">
        <f>_xll.BDP($B137,G$2,"EQY_FUND_YEAR=2016")</f>
        <v>317.91467</v>
      </c>
      <c r="H137" s="36">
        <v>347.22800000000001</v>
      </c>
      <c r="I137" s="36">
        <v>324.12</v>
      </c>
      <c r="J137" s="36">
        <f t="shared" si="24"/>
        <v>2.2130456069211011</v>
      </c>
      <c r="K137" s="36">
        <f t="shared" si="25"/>
        <v>2.370823768974454</v>
      </c>
      <c r="L137" s="44">
        <v>-6.6549932609121343E-2</v>
      </c>
      <c r="M137" s="36">
        <v>141.53299899291994</v>
      </c>
      <c r="N137" s="36">
        <v>38.58</v>
      </c>
      <c r="O137" s="94">
        <f t="shared" si="18"/>
        <v>0.40760825449825455</v>
      </c>
      <c r="P137" s="36">
        <v>0</v>
      </c>
      <c r="Q137" s="36">
        <f t="shared" si="19"/>
        <v>0</v>
      </c>
      <c r="R137" s="36" t="s">
        <v>480</v>
      </c>
      <c r="S137" s="36" t="e">
        <f t="shared" si="20"/>
        <v>#VALUE!</v>
      </c>
      <c r="T137" s="36" t="s">
        <v>480</v>
      </c>
      <c r="U137" s="36" t="e">
        <f t="shared" si="21"/>
        <v>#VALUE!</v>
      </c>
      <c r="V137" s="36">
        <v>88.400999999999996</v>
      </c>
      <c r="W137" s="36">
        <v>68.400000000000006</v>
      </c>
      <c r="X137" s="36">
        <f t="shared" si="22"/>
        <v>0.25459064361169026</v>
      </c>
      <c r="Y137" s="36">
        <f>_xll.BDP($B137,Y$2,)</f>
        <v>53.626999999999995</v>
      </c>
      <c r="Z137" s="36">
        <f>_xll.BDP($B137,Z$2)</f>
        <v>160.77699999999999</v>
      </c>
      <c r="AA137" s="36">
        <v>57.685500000000005</v>
      </c>
      <c r="AB137" s="36">
        <v>45.496000000000002</v>
      </c>
      <c r="AC137" s="92">
        <f t="shared" si="23"/>
        <v>0.1661314755722465</v>
      </c>
    </row>
    <row r="138" spans="1:29" x14ac:dyDescent="0.2">
      <c r="A138" s="2" t="s">
        <v>313</v>
      </c>
      <c r="B138" s="2" t="s">
        <v>313</v>
      </c>
      <c r="C138" s="1" t="s">
        <v>314</v>
      </c>
      <c r="D138" s="87" t="s">
        <v>495</v>
      </c>
      <c r="E138" s="87">
        <v>810.56510000000003</v>
      </c>
      <c r="F138" s="87">
        <v>684.58810000000005</v>
      </c>
      <c r="G138" s="36">
        <f>_xll.BDP($B138,G$2,"EQY_FUND_YEAR=2016")</f>
        <v>277.85199999999998</v>
      </c>
      <c r="H138" s="87">
        <v>328.411</v>
      </c>
      <c r="I138" s="87">
        <v>339.733</v>
      </c>
      <c r="J138" s="36">
        <f t="shared" si="24"/>
        <v>2.0845468026345038</v>
      </c>
      <c r="K138" s="36">
        <f t="shared" si="25"/>
        <v>2.0150768397535712</v>
      </c>
      <c r="L138" s="87">
        <v>3.4475093708797866E-2</v>
      </c>
      <c r="M138" s="87">
        <v>169.04300082397461</v>
      </c>
      <c r="N138" s="87">
        <v>51.533000000000001</v>
      </c>
      <c r="O138" s="94">
        <f t="shared" si="18"/>
        <v>0.51473002068741491</v>
      </c>
      <c r="P138" s="87">
        <v>47.661000000000001</v>
      </c>
      <c r="Q138" s="36">
        <f t="shared" si="19"/>
        <v>0.14512607677574746</v>
      </c>
      <c r="R138" s="87">
        <v>75.367999999999995</v>
      </c>
      <c r="S138" s="36">
        <f t="shared" si="20"/>
        <v>0.22949292197886184</v>
      </c>
      <c r="T138" s="87">
        <v>35.222000000000001</v>
      </c>
      <c r="U138" s="36">
        <f t="shared" si="21"/>
        <v>0.10724975716404141</v>
      </c>
      <c r="V138" s="87">
        <v>6.7769999999999992</v>
      </c>
      <c r="W138" s="87">
        <v>18.382999999999999</v>
      </c>
      <c r="X138" s="36">
        <f t="shared" si="22"/>
        <v>2.0635727792309023E-2</v>
      </c>
      <c r="Y138" s="36">
        <f>_xll.BDP($B138,Y$2,)</f>
        <v>18.332999999999998</v>
      </c>
      <c r="Z138" s="36">
        <f>_xll.BDP($B138,Z$2)</f>
        <v>147.023</v>
      </c>
      <c r="AA138" s="87">
        <v>-1.2028757999999999</v>
      </c>
      <c r="AB138" s="87">
        <v>10.827</v>
      </c>
      <c r="AC138" s="92">
        <f t="shared" si="23"/>
        <v>-3.6627147080944304E-3</v>
      </c>
    </row>
    <row r="139" spans="1:29" x14ac:dyDescent="0.2">
      <c r="A139" s="2" t="s">
        <v>315</v>
      </c>
      <c r="B139" s="2" t="s">
        <v>315</v>
      </c>
      <c r="C139" s="1" t="s">
        <v>316</v>
      </c>
      <c r="D139" s="87" t="s">
        <v>506</v>
      </c>
      <c r="E139" s="87">
        <v>783.20150000000001</v>
      </c>
      <c r="F139" s="87">
        <v>386.01310000000001</v>
      </c>
      <c r="G139" s="36">
        <f>_xll.BDP($B139,G$2,"EQY_FUND_YEAR=2016")</f>
        <v>17880</v>
      </c>
      <c r="H139" s="87">
        <v>421.69007902324608</v>
      </c>
      <c r="I139" s="87">
        <v>255.601</v>
      </c>
      <c r="J139" s="36">
        <f t="shared" si="24"/>
        <v>0.91539526112190239</v>
      </c>
      <c r="K139" s="36">
        <f t="shared" si="25"/>
        <v>1.5102174874120211</v>
      </c>
      <c r="L139" s="87">
        <v>-0.39386527519915937</v>
      </c>
      <c r="M139" s="87">
        <v>218.75141071311592</v>
      </c>
      <c r="N139" s="87" t="s">
        <v>480</v>
      </c>
      <c r="O139" s="94">
        <f t="shared" si="18"/>
        <v>0.51874924641292552</v>
      </c>
      <c r="P139" s="87">
        <v>0</v>
      </c>
      <c r="Q139" s="36">
        <f t="shared" si="19"/>
        <v>0</v>
      </c>
      <c r="R139" s="87" t="s">
        <v>480</v>
      </c>
      <c r="S139" s="36" t="e">
        <f t="shared" si="20"/>
        <v>#VALUE!</v>
      </c>
      <c r="T139" s="87" t="s">
        <v>480</v>
      </c>
      <c r="U139" s="36" t="e">
        <f t="shared" si="21"/>
        <v>#VALUE!</v>
      </c>
      <c r="V139" s="87">
        <v>81.622901835776418</v>
      </c>
      <c r="W139" s="87">
        <v>78.579000000000008</v>
      </c>
      <c r="X139" s="36">
        <f t="shared" si="22"/>
        <v>0.19356135203568989</v>
      </c>
      <c r="Y139" s="36">
        <f>_xll.BDP($B139,Y$2,)</f>
        <v>12107</v>
      </c>
      <c r="Z139" s="36">
        <f>_xll.BDP($B139,Z$2)</f>
        <v>18406</v>
      </c>
      <c r="AA139" s="87">
        <v>54.138304797875108</v>
      </c>
      <c r="AB139" s="87">
        <v>50.417999999999999</v>
      </c>
      <c r="AC139" s="92">
        <f t="shared" si="23"/>
        <v>0.12838410835577349</v>
      </c>
    </row>
    <row r="140" spans="1:29" x14ac:dyDescent="0.2">
      <c r="A140" s="2" t="s">
        <v>317</v>
      </c>
      <c r="B140" s="2" t="s">
        <v>317</v>
      </c>
      <c r="C140" s="1" t="s">
        <v>318</v>
      </c>
      <c r="D140" s="87" t="s">
        <v>495</v>
      </c>
      <c r="E140" s="87">
        <v>759.13250000000005</v>
      </c>
      <c r="F140" s="87">
        <v>759.31349999999998</v>
      </c>
      <c r="G140" s="36">
        <f>_xll.BDP($B140,G$2,"EQY_FUND_YEAR=2016")</f>
        <v>203.441</v>
      </c>
      <c r="H140" s="87">
        <v>242.89300000000003</v>
      </c>
      <c r="I140" s="87">
        <v>247.21700000000001</v>
      </c>
      <c r="J140" s="36">
        <f t="shared" si="24"/>
        <v>3.1261234370689972</v>
      </c>
      <c r="K140" s="36">
        <f t="shared" si="25"/>
        <v>3.0714453294069579</v>
      </c>
      <c r="L140" s="87">
        <v>1.7802077457975241E-2</v>
      </c>
      <c r="M140" s="87">
        <v>197.1649987182617</v>
      </c>
      <c r="N140" s="87" t="s">
        <v>480</v>
      </c>
      <c r="O140" s="94">
        <f t="shared" si="18"/>
        <v>0.8117360266383209</v>
      </c>
      <c r="P140" s="87">
        <v>37.662999999999997</v>
      </c>
      <c r="Q140" s="36">
        <f t="shared" si="19"/>
        <v>0.15506004701658752</v>
      </c>
      <c r="R140" s="87">
        <v>91.507999999999996</v>
      </c>
      <c r="S140" s="36">
        <f t="shared" si="20"/>
        <v>0.37674202220730935</v>
      </c>
      <c r="T140" s="87">
        <v>46.557000000000002</v>
      </c>
      <c r="U140" s="36">
        <f t="shared" si="21"/>
        <v>0.19167699357330181</v>
      </c>
      <c r="V140" s="87">
        <v>40.060203810127</v>
      </c>
      <c r="W140" s="87">
        <v>71.650000000000006</v>
      </c>
      <c r="X140" s="36">
        <f t="shared" si="22"/>
        <v>0.16492942904952795</v>
      </c>
      <c r="Y140" s="36" t="str">
        <f>_xll.BDP($B140,Y$2,)</f>
        <v>#N/A N/A</v>
      </c>
      <c r="Z140" s="36">
        <f>_xll.BDP($B140,Z$2)</f>
        <v>82.822000000000003</v>
      </c>
      <c r="AA140" s="87">
        <v>15.346821010000001</v>
      </c>
      <c r="AB140" s="87">
        <v>29.908000000000001</v>
      </c>
      <c r="AC140" s="92">
        <f t="shared" si="23"/>
        <v>6.3183463541559445E-2</v>
      </c>
    </row>
    <row r="141" spans="1:29" x14ac:dyDescent="0.2">
      <c r="A141" s="2" t="s">
        <v>325</v>
      </c>
      <c r="B141" s="2" t="s">
        <v>325</v>
      </c>
      <c r="C141" s="1" t="s">
        <v>326</v>
      </c>
      <c r="D141" s="2" t="s">
        <v>505</v>
      </c>
      <c r="E141" s="2">
        <v>700.73019999999997</v>
      </c>
      <c r="F141" s="2">
        <v>599.29819999999995</v>
      </c>
      <c r="G141" s="36">
        <f>_xll.BDP($B141,G$2,"EQY_FUND_YEAR=2016")</f>
        <v>192.304</v>
      </c>
      <c r="H141" s="2">
        <v>200.61800000000002</v>
      </c>
      <c r="I141" s="2">
        <v>222.86700000000002</v>
      </c>
      <c r="J141" s="36">
        <f t="shared" si="24"/>
        <v>2.9872603654706951</v>
      </c>
      <c r="K141" s="36">
        <f t="shared" si="25"/>
        <v>2.6890396514513135</v>
      </c>
      <c r="L141" s="2">
        <v>0.1109023118563639</v>
      </c>
      <c r="M141" s="2">
        <v>143.23199945068359</v>
      </c>
      <c r="N141" s="2">
        <v>71.100000000000009</v>
      </c>
      <c r="O141" s="94">
        <f t="shared" si="18"/>
        <v>0.71395387976494418</v>
      </c>
      <c r="P141" s="2">
        <v>23.119</v>
      </c>
      <c r="Q141" s="36">
        <f t="shared" si="19"/>
        <v>0.11523891176265338</v>
      </c>
      <c r="R141" s="2">
        <v>58.994</v>
      </c>
      <c r="S141" s="36">
        <f t="shared" si="20"/>
        <v>0.29406135042717996</v>
      </c>
      <c r="T141" s="2">
        <v>37.4</v>
      </c>
      <c r="U141" s="36">
        <f t="shared" si="21"/>
        <v>0.18642394999451692</v>
      </c>
      <c r="V141" s="2">
        <v>18.504999999999999</v>
      </c>
      <c r="W141" s="2">
        <v>16.056999999999999</v>
      </c>
      <c r="X141" s="36">
        <f t="shared" si="22"/>
        <v>9.2239978466538378E-2</v>
      </c>
      <c r="Y141" s="36">
        <f>_xll.BDP($B141,Y$2,)</f>
        <v>-11.802</v>
      </c>
      <c r="Z141" s="36">
        <f>_xll.BDP($B141,Z$2)</f>
        <v>78.661000000000001</v>
      </c>
      <c r="AA141" s="2">
        <v>7.2605520712620004</v>
      </c>
      <c r="AB141" s="2">
        <v>12.183</v>
      </c>
      <c r="AC141" s="92">
        <f t="shared" si="23"/>
        <v>3.6190930381431376E-2</v>
      </c>
    </row>
    <row r="142" spans="1:29" x14ac:dyDescent="0.2">
      <c r="A142" s="2" t="s">
        <v>327</v>
      </c>
      <c r="B142" s="2" t="s">
        <v>327</v>
      </c>
      <c r="C142" s="1" t="s">
        <v>328</v>
      </c>
      <c r="D142" s="2" t="s">
        <v>506</v>
      </c>
      <c r="E142" s="2">
        <v>717.82820000000004</v>
      </c>
      <c r="F142" s="2">
        <v>2001.8032000000001</v>
      </c>
      <c r="G142" s="36">
        <f>_xll.BDP($B142,G$2,"EQY_FUND_YEAR=2016")</f>
        <v>789.92600000000004</v>
      </c>
      <c r="H142" s="2">
        <v>1528.231</v>
      </c>
      <c r="I142" s="2">
        <v>1645</v>
      </c>
      <c r="J142" s="36">
        <f t="shared" si="24"/>
        <v>1.3098826028264052</v>
      </c>
      <c r="K142" s="36">
        <f t="shared" si="25"/>
        <v>1.2169016413373861</v>
      </c>
      <c r="L142" s="2">
        <v>7.6407951415721875E-2</v>
      </c>
      <c r="M142" s="2">
        <v>375.46800091552734</v>
      </c>
      <c r="N142" s="2" t="s">
        <v>480</v>
      </c>
      <c r="O142" s="94">
        <f t="shared" si="18"/>
        <v>0.24568798886786575</v>
      </c>
      <c r="P142" s="2">
        <v>0</v>
      </c>
      <c r="Q142" s="36">
        <f t="shared" si="19"/>
        <v>0</v>
      </c>
      <c r="R142" s="2" t="s">
        <v>480</v>
      </c>
      <c r="S142" s="36" t="e">
        <f t="shared" si="20"/>
        <v>#VALUE!</v>
      </c>
      <c r="T142" s="2">
        <v>220.95500000000001</v>
      </c>
      <c r="U142" s="36">
        <f t="shared" si="21"/>
        <v>0.14458219994228622</v>
      </c>
      <c r="V142" s="2">
        <v>275.851</v>
      </c>
      <c r="W142" s="2">
        <v>329.3</v>
      </c>
      <c r="X142" s="36">
        <f t="shared" si="22"/>
        <v>0.18050347100667372</v>
      </c>
      <c r="Y142" s="36">
        <f>_xll.BDP($B142,Y$2,)</f>
        <v>6.2910000000000075</v>
      </c>
      <c r="Z142" s="36">
        <f>_xll.BDP($B142,Z$2)</f>
        <v>39</v>
      </c>
      <c r="AA142" s="2">
        <v>-52.607639999999996</v>
      </c>
      <c r="AB142" s="2">
        <v>31.400000000000002</v>
      </c>
      <c r="AC142" s="92">
        <f t="shared" si="23"/>
        <v>-3.4423879635997433E-2</v>
      </c>
    </row>
    <row r="143" spans="1:29" x14ac:dyDescent="0.2">
      <c r="A143" s="2" t="s">
        <v>329</v>
      </c>
      <c r="B143" s="2" t="s">
        <v>329</v>
      </c>
      <c r="C143" s="1" t="s">
        <v>330</v>
      </c>
      <c r="D143" s="87" t="s">
        <v>495</v>
      </c>
      <c r="E143" s="87">
        <v>716.1395</v>
      </c>
      <c r="F143" s="87">
        <v>748.60599999999999</v>
      </c>
      <c r="G143" s="36">
        <f>_xll.BDP($B143,G$2,"EQY_FUND_YEAR=2016")</f>
        <v>70.322000000000003</v>
      </c>
      <c r="H143" s="87">
        <v>42.178586942867071</v>
      </c>
      <c r="I143" s="87">
        <v>103.099</v>
      </c>
      <c r="J143" s="36">
        <f t="shared" si="24"/>
        <v>17.748484580908862</v>
      </c>
      <c r="K143" s="36">
        <f t="shared" si="25"/>
        <v>7.2610403592663362</v>
      </c>
      <c r="L143" s="87">
        <v>1.4443445708518534</v>
      </c>
      <c r="M143" s="87">
        <v>10.568609400887199</v>
      </c>
      <c r="N143" s="87">
        <v>27.8</v>
      </c>
      <c r="O143" s="94">
        <f t="shared" si="18"/>
        <v>0.25056812394409728</v>
      </c>
      <c r="P143" s="87">
        <v>10.614831048696628</v>
      </c>
      <c r="Q143" s="36">
        <f t="shared" si="19"/>
        <v>0.25166397971261883</v>
      </c>
      <c r="R143" s="87">
        <v>8.8403345824744104</v>
      </c>
      <c r="S143" s="36">
        <f t="shared" si="20"/>
        <v>0.20959295280444246</v>
      </c>
      <c r="T143" s="87">
        <v>4.8045328849601585</v>
      </c>
      <c r="U143" s="36">
        <f t="shared" si="21"/>
        <v>0.11390928983628897</v>
      </c>
      <c r="V143" s="87">
        <v>-12.381475760643527</v>
      </c>
      <c r="W143" s="87">
        <v>-7.5019999999999998</v>
      </c>
      <c r="X143" s="36">
        <f t="shared" si="22"/>
        <v>-0.29354885163447586</v>
      </c>
      <c r="Y143" s="36" t="str">
        <f>_xll.BDP($B143,Y$2,)</f>
        <v>#N/A N/A</v>
      </c>
      <c r="Z143" s="36">
        <f>_xll.BDP($B143,Z$2)</f>
        <v>208.161</v>
      </c>
      <c r="AA143" s="87">
        <v>-13.376278212695807</v>
      </c>
      <c r="AB143" s="87">
        <v>-8.7740000000000009</v>
      </c>
      <c r="AC143" s="92">
        <f t="shared" si="23"/>
        <v>-0.31713433716531614</v>
      </c>
    </row>
    <row r="144" spans="1:29" x14ac:dyDescent="0.2">
      <c r="A144" s="2" t="s">
        <v>331</v>
      </c>
      <c r="B144" s="2" t="s">
        <v>331</v>
      </c>
      <c r="C144" s="1" t="s">
        <v>332</v>
      </c>
      <c r="D144" s="87" t="s">
        <v>495</v>
      </c>
      <c r="E144" s="87">
        <v>649.96939999999995</v>
      </c>
      <c r="F144" s="87">
        <v>789.97940000000006</v>
      </c>
      <c r="G144" s="36">
        <f>_xll.BDP($B144,G$2,"EQY_FUND_YEAR=2016")</f>
        <v>74.766999999999996</v>
      </c>
      <c r="H144" s="87">
        <v>121.47999999999999</v>
      </c>
      <c r="I144" s="87">
        <v>163.429</v>
      </c>
      <c r="J144" s="36">
        <f t="shared" si="24"/>
        <v>6.5029585116891679</v>
      </c>
      <c r="K144" s="36">
        <f t="shared" si="25"/>
        <v>4.8337773589754578</v>
      </c>
      <c r="L144" s="87">
        <v>0.34531610141587099</v>
      </c>
      <c r="M144" s="87">
        <v>81.369998809814447</v>
      </c>
      <c r="N144" s="87">
        <v>68.47</v>
      </c>
      <c r="O144" s="94">
        <f t="shared" si="18"/>
        <v>0.66982218315619402</v>
      </c>
      <c r="P144" s="87">
        <v>15.253</v>
      </c>
      <c r="Q144" s="36">
        <f t="shared" si="19"/>
        <v>0.12555976292393811</v>
      </c>
      <c r="R144" s="87">
        <v>15.307</v>
      </c>
      <c r="S144" s="36">
        <f t="shared" si="20"/>
        <v>0.12600428054000659</v>
      </c>
      <c r="T144" s="87">
        <v>23.291</v>
      </c>
      <c r="U144" s="36">
        <f t="shared" si="21"/>
        <v>0.19172703325650314</v>
      </c>
      <c r="V144" s="87">
        <v>25.582999999999998</v>
      </c>
      <c r="W144" s="87">
        <v>59.148000000000003</v>
      </c>
      <c r="X144" s="36">
        <f t="shared" si="22"/>
        <v>0.210594336516299</v>
      </c>
      <c r="Y144" s="36">
        <f>_xll.BDP($B144,Y$2,)</f>
        <v>5.1309999999999993</v>
      </c>
      <c r="Z144" s="36">
        <f>_xll.BDP($B144,Z$2)</f>
        <v>22.326000000000001</v>
      </c>
      <c r="AA144" s="87">
        <v>-2.0403708767979998</v>
      </c>
      <c r="AB144" s="87">
        <v>33.28</v>
      </c>
      <c r="AC144" s="92">
        <f t="shared" si="23"/>
        <v>-1.6795940704626276E-2</v>
      </c>
    </row>
    <row r="145" spans="1:29" x14ac:dyDescent="0.2">
      <c r="A145" s="2" t="s">
        <v>339</v>
      </c>
      <c r="B145" s="2" t="s">
        <v>339</v>
      </c>
      <c r="C145" s="1" t="s">
        <v>340</v>
      </c>
      <c r="D145" s="87" t="s">
        <v>495</v>
      </c>
      <c r="E145" s="87">
        <v>470.3193</v>
      </c>
      <c r="F145" s="87">
        <v>471.51530000000002</v>
      </c>
      <c r="G145" s="36">
        <f>_xll.BDP($B145,G$2,"EQY_FUND_YEAR=2016")</f>
        <v>106.971</v>
      </c>
      <c r="H145" s="87">
        <v>155.49099999999999</v>
      </c>
      <c r="I145" s="87">
        <v>150.45000000000002</v>
      </c>
      <c r="J145" s="36">
        <f t="shared" si="24"/>
        <v>3.0324282434353118</v>
      </c>
      <c r="K145" s="36">
        <f t="shared" si="25"/>
        <v>3.1340332336324357</v>
      </c>
      <c r="L145" s="87">
        <v>-3.2419882822799839E-2</v>
      </c>
      <c r="M145" s="87">
        <v>91.647999832153317</v>
      </c>
      <c r="N145" s="87">
        <v>61.133000000000003</v>
      </c>
      <c r="O145" s="94">
        <f t="shared" si="18"/>
        <v>0.58941031848887282</v>
      </c>
      <c r="P145" s="87">
        <v>31.064</v>
      </c>
      <c r="Q145" s="36">
        <f t="shared" si="19"/>
        <v>0.19978005157854797</v>
      </c>
      <c r="R145" s="87">
        <v>41.338999999999999</v>
      </c>
      <c r="S145" s="36">
        <f t="shared" si="20"/>
        <v>0.2658610466200616</v>
      </c>
      <c r="T145" s="87">
        <v>36.280999999999999</v>
      </c>
      <c r="U145" s="36">
        <f t="shared" si="21"/>
        <v>0.23333183271057489</v>
      </c>
      <c r="V145" s="87">
        <v>-12.936999999999999</v>
      </c>
      <c r="W145" s="87">
        <v>11.333</v>
      </c>
      <c r="X145" s="36">
        <f t="shared" si="22"/>
        <v>-8.3200956968570536E-2</v>
      </c>
      <c r="Y145" s="36">
        <f>_xll.BDP($B145,Y$2,)</f>
        <v>2.270999999999999</v>
      </c>
      <c r="Z145" s="36">
        <f>_xll.BDP($B145,Z$2)</f>
        <v>56.704000000000001</v>
      </c>
      <c r="AA145" s="87">
        <v>-30.891449999999999</v>
      </c>
      <c r="AB145" s="87">
        <v>3.8380000000000001</v>
      </c>
      <c r="AC145" s="92">
        <f t="shared" si="23"/>
        <v>-0.19867034104867806</v>
      </c>
    </row>
    <row r="146" spans="1:29" x14ac:dyDescent="0.2">
      <c r="A146" s="2" t="s">
        <v>343</v>
      </c>
      <c r="B146" s="2" t="s">
        <v>343</v>
      </c>
      <c r="C146" s="1" t="s">
        <v>344</v>
      </c>
      <c r="D146" s="87" t="s">
        <v>495</v>
      </c>
      <c r="E146" s="87">
        <v>441.25279999999998</v>
      </c>
      <c r="F146" s="87">
        <v>343.18979999999999</v>
      </c>
      <c r="G146" s="36">
        <f>_xll.BDP($B146,G$2,"EQY_FUND_YEAR=2016")</f>
        <v>163.92599999999999</v>
      </c>
      <c r="H146" s="87">
        <v>181.369</v>
      </c>
      <c r="I146" s="87">
        <v>204.3</v>
      </c>
      <c r="J146" s="36">
        <f t="shared" si="24"/>
        <v>1.8922186261158191</v>
      </c>
      <c r="K146" s="36">
        <f t="shared" si="25"/>
        <v>1.6798325991189427</v>
      </c>
      <c r="L146" s="87">
        <v>0.12643285236175972</v>
      </c>
      <c r="M146" s="87">
        <v>150.5580012512207</v>
      </c>
      <c r="N146" s="87">
        <v>85.167000000000002</v>
      </c>
      <c r="O146" s="94">
        <f t="shared" si="18"/>
        <v>0.83011981789181555</v>
      </c>
      <c r="P146" s="87">
        <v>75.349999999999994</v>
      </c>
      <c r="Q146" s="36">
        <f t="shared" si="19"/>
        <v>0.41545137261604792</v>
      </c>
      <c r="R146" s="87">
        <v>96.477000000000004</v>
      </c>
      <c r="S146" s="36">
        <f t="shared" si="20"/>
        <v>0.53193765196918985</v>
      </c>
      <c r="T146" s="87">
        <v>28.091000000000001</v>
      </c>
      <c r="U146" s="36">
        <f t="shared" si="21"/>
        <v>0.15488313879439156</v>
      </c>
      <c r="V146" s="87">
        <v>-47.040999999999997</v>
      </c>
      <c r="W146" s="87">
        <v>-1.17</v>
      </c>
      <c r="X146" s="36">
        <f t="shared" si="22"/>
        <v>-0.25936626435609172</v>
      </c>
      <c r="Y146" s="36">
        <f>_xll.BDP($B146,Y$2,)</f>
        <v>14.708</v>
      </c>
      <c r="Z146" s="36">
        <f>_xll.BDP($B146,Z$2)</f>
        <v>85.832999999999998</v>
      </c>
      <c r="AA146" s="87">
        <v>-51.76737</v>
      </c>
      <c r="AB146" s="87">
        <v>-1.5449999999999999</v>
      </c>
      <c r="AC146" s="92">
        <f t="shared" si="23"/>
        <v>-0.28542567914031614</v>
      </c>
    </row>
    <row r="147" spans="1:29" x14ac:dyDescent="0.2">
      <c r="A147" s="2" t="s">
        <v>345</v>
      </c>
      <c r="B147" s="2" t="s">
        <v>345</v>
      </c>
      <c r="C147" s="1" t="s">
        <v>346</v>
      </c>
      <c r="D147" s="87" t="s">
        <v>495</v>
      </c>
      <c r="E147" s="87">
        <v>457.74169999999998</v>
      </c>
      <c r="F147" s="87">
        <v>1157.5277000000001</v>
      </c>
      <c r="G147" s="36" t="str">
        <f>_xll.BDP($B147,G$2,"EQY_FUND_YEAR=2016")</f>
        <v>#N/A N/A</v>
      </c>
      <c r="H147" s="87">
        <v>108.524</v>
      </c>
      <c r="I147" s="87">
        <v>148.155</v>
      </c>
      <c r="J147" s="36">
        <f t="shared" si="24"/>
        <v>10.66609874313516</v>
      </c>
      <c r="K147" s="36">
        <f t="shared" si="25"/>
        <v>7.8129506260335466</v>
      </c>
      <c r="L147" s="87">
        <v>0.36518189524897715</v>
      </c>
      <c r="M147" s="87">
        <v>63.605000000000004</v>
      </c>
      <c r="N147" s="87">
        <v>63.567</v>
      </c>
      <c r="O147" s="94">
        <f t="shared" si="18"/>
        <v>0.58609155578489558</v>
      </c>
      <c r="P147" s="87">
        <v>78.260999999999996</v>
      </c>
      <c r="Q147" s="36">
        <f t="shared" si="19"/>
        <v>0.72114002432641622</v>
      </c>
      <c r="R147" s="87">
        <v>131.80199999999999</v>
      </c>
      <c r="S147" s="36">
        <f t="shared" si="20"/>
        <v>1.2144963326084552</v>
      </c>
      <c r="T147" s="87">
        <v>29.323</v>
      </c>
      <c r="U147" s="36">
        <f t="shared" si="21"/>
        <v>0.27019829715086063</v>
      </c>
      <c r="V147" s="87">
        <v>-158.636</v>
      </c>
      <c r="W147" s="87">
        <v>-121.8</v>
      </c>
      <c r="X147" s="36">
        <f t="shared" si="22"/>
        <v>-1.4617596107773396</v>
      </c>
      <c r="Y147" s="36" t="str">
        <f>_xll.BDP($B147,Y$2,)</f>
        <v>#N/A N/A</v>
      </c>
      <c r="Z147" s="36">
        <f>_xll.BDP($B147,Z$2)</f>
        <v>61.971999999999994</v>
      </c>
      <c r="AA147" s="87">
        <v>-176.56200000000001</v>
      </c>
      <c r="AB147" s="87">
        <v>-144.13300000000001</v>
      </c>
      <c r="AC147" s="92">
        <f t="shared" si="23"/>
        <v>-1.6269396631159929</v>
      </c>
    </row>
    <row r="148" spans="1:29" x14ac:dyDescent="0.2">
      <c r="A148" s="2" t="s">
        <v>351</v>
      </c>
      <c r="B148" s="2" t="s">
        <v>351</v>
      </c>
      <c r="C148" s="1" t="s">
        <v>352</v>
      </c>
      <c r="D148" s="2" t="s">
        <v>505</v>
      </c>
      <c r="E148" s="2">
        <v>418.06700000000001</v>
      </c>
      <c r="F148" s="2">
        <v>290.68</v>
      </c>
      <c r="G148" s="36">
        <f>_xll.BDP($B148,G$2,"EQY_FUND_YEAR=2016")</f>
        <v>227.297</v>
      </c>
      <c r="H148" s="2">
        <v>231.34999999999997</v>
      </c>
      <c r="I148" s="2">
        <v>233.3</v>
      </c>
      <c r="J148" s="36">
        <f t="shared" si="24"/>
        <v>1.2564512643181329</v>
      </c>
      <c r="K148" s="36">
        <f t="shared" si="25"/>
        <v>1.2459494213459066</v>
      </c>
      <c r="L148" s="2">
        <v>8.4287875513293642E-3</v>
      </c>
      <c r="M148" s="2">
        <v>179.79799935913087</v>
      </c>
      <c r="N148" s="2">
        <v>76.850000000000009</v>
      </c>
      <c r="O148" s="94">
        <f t="shared" si="18"/>
        <v>0.77716878910365639</v>
      </c>
      <c r="P148" s="2">
        <v>62.991</v>
      </c>
      <c r="Q148" s="36">
        <f t="shared" si="19"/>
        <v>0.27227577263885894</v>
      </c>
      <c r="R148" s="2">
        <v>101.36</v>
      </c>
      <c r="S148" s="36">
        <f t="shared" si="20"/>
        <v>0.43812405446293501</v>
      </c>
      <c r="T148" s="2">
        <v>28.132000000000001</v>
      </c>
      <c r="U148" s="36">
        <f t="shared" si="21"/>
        <v>0.1215993084071753</v>
      </c>
      <c r="V148" s="2">
        <v>-9.2555696202529987</v>
      </c>
      <c r="W148" s="2">
        <v>8.7000000000000011</v>
      </c>
      <c r="X148" s="36">
        <f t="shared" si="22"/>
        <v>-4.0006784613153233E-2</v>
      </c>
      <c r="Y148" s="36" t="str">
        <f>_xll.BDP($B148,Y$2,)</f>
        <v>#N/A N/A</v>
      </c>
      <c r="Z148" s="36">
        <f>_xll.BDP($B148,Z$2)</f>
        <v>46.567</v>
      </c>
      <c r="AA148" s="2">
        <v>-19.502000000000002</v>
      </c>
      <c r="AB148" s="2">
        <v>-0.72199999999999998</v>
      </c>
      <c r="AC148" s="92">
        <f t="shared" si="23"/>
        <v>-8.4296520423600627E-2</v>
      </c>
    </row>
    <row r="149" spans="1:29" x14ac:dyDescent="0.2">
      <c r="A149" s="2" t="s">
        <v>353</v>
      </c>
      <c r="B149" s="2" t="s">
        <v>353</v>
      </c>
      <c r="C149" s="1" t="s">
        <v>354</v>
      </c>
      <c r="D149" s="87" t="s">
        <v>495</v>
      </c>
      <c r="E149" s="87">
        <v>403.09989999999999</v>
      </c>
      <c r="F149" s="87">
        <v>388.22890000000001</v>
      </c>
      <c r="G149" s="36">
        <f>_xll.BDP($B149,G$2,"EQY_FUND_YEAR=2016")</f>
        <v>15.507</v>
      </c>
      <c r="H149" s="87">
        <v>29.199000000000002</v>
      </c>
      <c r="I149" s="87">
        <v>39.658999999999999</v>
      </c>
      <c r="J149" s="36">
        <f t="shared" si="24"/>
        <v>13.295965615260796</v>
      </c>
      <c r="K149" s="36">
        <f t="shared" si="25"/>
        <v>9.7891752187397572</v>
      </c>
      <c r="L149" s="87">
        <v>0.35823144628240677</v>
      </c>
      <c r="M149" s="87">
        <v>15.933999778747559</v>
      </c>
      <c r="N149" s="87">
        <v>56.929000000000002</v>
      </c>
      <c r="O149" s="94">
        <f t="shared" si="18"/>
        <v>0.54570361240958798</v>
      </c>
      <c r="P149" s="87">
        <v>4.1589999999999998</v>
      </c>
      <c r="Q149" s="36">
        <f t="shared" si="19"/>
        <v>0.14243638480769888</v>
      </c>
      <c r="R149" s="87">
        <v>6.1790000000000003</v>
      </c>
      <c r="S149" s="36">
        <f t="shared" si="20"/>
        <v>0.2116168361930203</v>
      </c>
      <c r="T149" s="87">
        <v>5.5949999999999998</v>
      </c>
      <c r="U149" s="36">
        <f t="shared" si="21"/>
        <v>0.19161615123805609</v>
      </c>
      <c r="V149" s="87">
        <v>0.91400000000000003</v>
      </c>
      <c r="W149" s="87">
        <v>6.827</v>
      </c>
      <c r="X149" s="36">
        <f t="shared" si="22"/>
        <v>3.130244186444741E-2</v>
      </c>
      <c r="Y149" s="36">
        <f>_xll.BDP($B149,Y$2,)</f>
        <v>-10.175999999999998</v>
      </c>
      <c r="Z149" s="36">
        <f>_xll.BDP($B149,Z$2)</f>
        <v>19.567</v>
      </c>
      <c r="AA149" s="87">
        <v>-4.5880099999999997</v>
      </c>
      <c r="AB149" s="87">
        <v>0.89500000000000002</v>
      </c>
      <c r="AC149" s="92">
        <f t="shared" si="23"/>
        <v>-0.15712901126750914</v>
      </c>
    </row>
    <row r="150" spans="1:29" x14ac:dyDescent="0.2">
      <c r="A150" s="2" t="s">
        <v>355</v>
      </c>
      <c r="B150" s="2" t="s">
        <v>355</v>
      </c>
      <c r="C150" s="1" t="s">
        <v>356</v>
      </c>
      <c r="D150" s="87" t="s">
        <v>495</v>
      </c>
      <c r="E150" s="87">
        <v>401.76179999999999</v>
      </c>
      <c r="F150" s="87">
        <v>374.9058</v>
      </c>
      <c r="G150" s="36">
        <f>_xll.BDP($B150,G$2,"EQY_FUND_YEAR=2016")</f>
        <v>201.64599999999999</v>
      </c>
      <c r="H150" s="87">
        <v>271.697</v>
      </c>
      <c r="I150" s="87">
        <v>301</v>
      </c>
      <c r="J150" s="36">
        <f t="shared" si="24"/>
        <v>1.3798672786228776</v>
      </c>
      <c r="K150" s="36">
        <f t="shared" si="25"/>
        <v>1.245534219269103</v>
      </c>
      <c r="L150" s="87">
        <v>0.10785176133707775</v>
      </c>
      <c r="M150" s="87">
        <v>87.58700073242187</v>
      </c>
      <c r="N150" s="87">
        <v>33</v>
      </c>
      <c r="O150" s="94">
        <f t="shared" si="18"/>
        <v>0.32237014296227734</v>
      </c>
      <c r="P150" s="87">
        <v>6.9419999999999993</v>
      </c>
      <c r="Q150" s="36">
        <f t="shared" si="19"/>
        <v>2.5550521352830539E-2</v>
      </c>
      <c r="R150" s="87">
        <v>27.244</v>
      </c>
      <c r="S150" s="36">
        <f t="shared" si="20"/>
        <v>0.10027346639823038</v>
      </c>
      <c r="T150" s="87">
        <v>22.837</v>
      </c>
      <c r="U150" s="36">
        <f t="shared" si="21"/>
        <v>8.4053191606826727E-2</v>
      </c>
      <c r="V150" s="87">
        <v>41.933999999999997</v>
      </c>
      <c r="W150" s="87" t="s">
        <v>480</v>
      </c>
      <c r="X150" s="36">
        <f t="shared" si="22"/>
        <v>0.15434104903624257</v>
      </c>
      <c r="Y150" s="36">
        <f>_xll.BDP($B150,Y$2,)</f>
        <v>23.638000000000002</v>
      </c>
      <c r="Z150" s="36">
        <f>_xll.BDP($B150,Z$2)</f>
        <v>76.075999999999993</v>
      </c>
      <c r="AA150" s="87">
        <v>18.194142797403998</v>
      </c>
      <c r="AB150" s="87">
        <v>29.25</v>
      </c>
      <c r="AC150" s="92">
        <f t="shared" si="23"/>
        <v>6.6964827721336634E-2</v>
      </c>
    </row>
    <row r="151" spans="1:29" x14ac:dyDescent="0.2">
      <c r="A151" s="2" t="s">
        <v>361</v>
      </c>
      <c r="B151" s="2" t="s">
        <v>361</v>
      </c>
      <c r="C151" s="1" t="s">
        <v>362</v>
      </c>
      <c r="D151" s="87" t="s">
        <v>495</v>
      </c>
      <c r="E151" s="87">
        <v>362.9982</v>
      </c>
      <c r="F151" s="87">
        <v>328.06920000000002</v>
      </c>
      <c r="G151" s="36">
        <f>_xll.BDP($B151,G$2,"EQY_FUND_YEAR=2016")</f>
        <v>120.366</v>
      </c>
      <c r="H151" s="87">
        <v>127.502</v>
      </c>
      <c r="I151" s="87">
        <v>144.80000000000001</v>
      </c>
      <c r="J151" s="36">
        <f t="shared" si="24"/>
        <v>2.5730514031152456</v>
      </c>
      <c r="K151" s="36">
        <f t="shared" si="25"/>
        <v>2.265671270718232</v>
      </c>
      <c r="L151" s="87">
        <v>0.13566846010258682</v>
      </c>
      <c r="M151" s="87">
        <v>65.636000694274898</v>
      </c>
      <c r="N151" s="87">
        <v>51</v>
      </c>
      <c r="O151" s="94">
        <f t="shared" si="18"/>
        <v>0.51478408726353231</v>
      </c>
      <c r="P151" s="87">
        <v>27.936</v>
      </c>
      <c r="Q151" s="36">
        <f t="shared" si="19"/>
        <v>0.21910244545183605</v>
      </c>
      <c r="R151" s="87">
        <v>18.074999999999999</v>
      </c>
      <c r="S151" s="36">
        <f t="shared" si="20"/>
        <v>0.14176248215714263</v>
      </c>
      <c r="T151" s="87">
        <v>24.027999999999999</v>
      </c>
      <c r="U151" s="36">
        <f t="shared" si="21"/>
        <v>0.18845194585182978</v>
      </c>
      <c r="V151" s="87">
        <v>6.6750000000000007</v>
      </c>
      <c r="W151" s="87">
        <v>4.774</v>
      </c>
      <c r="X151" s="36">
        <f t="shared" si="22"/>
        <v>5.2352119966745631E-2</v>
      </c>
      <c r="Y151" s="36">
        <f>_xll.BDP($B151,Y$2,)</f>
        <v>-4.2229999999999999</v>
      </c>
      <c r="Z151" s="36">
        <f>_xll.BDP($B151,Z$2)</f>
        <v>39.942999999999998</v>
      </c>
      <c r="AA151" s="87">
        <v>-5.3883799999999997</v>
      </c>
      <c r="AB151" s="87">
        <v>-19.580000000000002</v>
      </c>
      <c r="AC151" s="92">
        <f t="shared" si="23"/>
        <v>-4.2261141001709773E-2</v>
      </c>
    </row>
    <row r="152" spans="1:29" x14ac:dyDescent="0.2">
      <c r="A152" s="2" t="s">
        <v>363</v>
      </c>
      <c r="B152" s="2" t="s">
        <v>363</v>
      </c>
      <c r="C152" s="1" t="s">
        <v>364</v>
      </c>
      <c r="D152" s="87" t="s">
        <v>495</v>
      </c>
      <c r="E152" s="87">
        <v>349.85969999999998</v>
      </c>
      <c r="F152" s="87">
        <v>265.0127</v>
      </c>
      <c r="G152" s="36">
        <f>_xll.BDP($B152,G$2,"EQY_FUND_YEAR=2016")</f>
        <v>113.889</v>
      </c>
      <c r="H152" s="87">
        <v>113.21600000000001</v>
      </c>
      <c r="I152" s="87">
        <v>120.10000000000001</v>
      </c>
      <c r="J152" s="36">
        <f t="shared" si="24"/>
        <v>2.3407707391181458</v>
      </c>
      <c r="K152" s="36">
        <f t="shared" si="25"/>
        <v>2.2066003330557868</v>
      </c>
      <c r="L152" s="87">
        <v>6.0804126625211952E-2</v>
      </c>
      <c r="M152" s="87">
        <v>61.229999687194827</v>
      </c>
      <c r="N152" s="87">
        <v>49.4</v>
      </c>
      <c r="O152" s="94">
        <f t="shared" si="18"/>
        <v>0.5408246156655846</v>
      </c>
      <c r="P152" s="87">
        <v>11.876999999999999</v>
      </c>
      <c r="Q152" s="36">
        <f t="shared" si="19"/>
        <v>0.1049056670435274</v>
      </c>
      <c r="R152" s="87">
        <v>20.658000000000001</v>
      </c>
      <c r="S152" s="36">
        <f t="shared" si="20"/>
        <v>0.18246537591859807</v>
      </c>
      <c r="T152" s="87">
        <v>16.056999999999999</v>
      </c>
      <c r="U152" s="36">
        <f t="shared" si="21"/>
        <v>0.14182624364047483</v>
      </c>
      <c r="V152" s="87">
        <v>16.959000000000003</v>
      </c>
      <c r="W152" s="87">
        <v>17.72</v>
      </c>
      <c r="X152" s="36">
        <f t="shared" si="22"/>
        <v>0.14979331543244773</v>
      </c>
      <c r="Y152" s="36">
        <f>_xll.BDP($B152,Y$2,)</f>
        <v>8.9260000000000019</v>
      </c>
      <c r="Z152" s="36">
        <f>_xll.BDP($B152,Z$2)</f>
        <v>52.793999999999997</v>
      </c>
      <c r="AA152" s="87">
        <v>9.6010000000000009</v>
      </c>
      <c r="AB152" s="87">
        <v>9.89</v>
      </c>
      <c r="AC152" s="92">
        <f t="shared" si="23"/>
        <v>8.4802501413227815E-2</v>
      </c>
    </row>
    <row r="153" spans="1:29" x14ac:dyDescent="0.2">
      <c r="A153" s="2" t="s">
        <v>365</v>
      </c>
      <c r="B153" s="2" t="s">
        <v>365</v>
      </c>
      <c r="C153" s="1" t="s">
        <v>366</v>
      </c>
      <c r="D153" s="2" t="s">
        <v>505</v>
      </c>
      <c r="E153" s="2">
        <v>319.524</v>
      </c>
      <c r="F153" s="2">
        <v>304.52499999999998</v>
      </c>
      <c r="G153" s="36">
        <f>_xll.BDP($B153,G$2,"EQY_FUND_YEAR=2016")</f>
        <v>54.494</v>
      </c>
      <c r="H153" s="2">
        <v>72.800999999999988</v>
      </c>
      <c r="I153" s="2">
        <v>86.84</v>
      </c>
      <c r="J153" s="36">
        <f t="shared" si="24"/>
        <v>4.1829782557931896</v>
      </c>
      <c r="K153" s="36">
        <f t="shared" si="25"/>
        <v>3.5067365269461073</v>
      </c>
      <c r="L153" s="2">
        <v>0.19284075768190023</v>
      </c>
      <c r="M153" s="2">
        <v>62.064999832153319</v>
      </c>
      <c r="N153" s="2">
        <v>86.350000000000009</v>
      </c>
      <c r="O153" s="94">
        <f t="shared" si="18"/>
        <v>0.85252949591562377</v>
      </c>
      <c r="P153" s="2">
        <v>14.01</v>
      </c>
      <c r="Q153" s="36">
        <f t="shared" si="19"/>
        <v>0.1924424115053365</v>
      </c>
      <c r="R153" s="2">
        <v>35.893000000000001</v>
      </c>
      <c r="S153" s="36">
        <f t="shared" si="20"/>
        <v>0.49302894191013868</v>
      </c>
      <c r="T153" s="2">
        <v>5.1959999999999997</v>
      </c>
      <c r="U153" s="36">
        <f t="shared" si="21"/>
        <v>7.137264598013765E-2</v>
      </c>
      <c r="V153" s="2">
        <v>3.6139999999999999</v>
      </c>
      <c r="W153" s="2">
        <v>7.8500000000000005</v>
      </c>
      <c r="X153" s="36">
        <f t="shared" si="22"/>
        <v>4.9642175244845543E-2</v>
      </c>
      <c r="Y153" s="36">
        <f>_xll.BDP($B153,Y$2,)</f>
        <v>6.4489999999999998</v>
      </c>
      <c r="Z153" s="36">
        <f>_xll.BDP($B153,Z$2)</f>
        <v>29.087</v>
      </c>
      <c r="AA153" s="2">
        <v>-1.5870000000000002</v>
      </c>
      <c r="AB153" s="2">
        <v>5.758</v>
      </c>
      <c r="AC153" s="92">
        <f t="shared" si="23"/>
        <v>-2.1799151110561674E-2</v>
      </c>
    </row>
    <row r="154" spans="1:29" x14ac:dyDescent="0.2">
      <c r="A154" s="2" t="s">
        <v>367</v>
      </c>
      <c r="B154" s="2" t="s">
        <v>367</v>
      </c>
      <c r="C154" s="1" t="s">
        <v>368</v>
      </c>
      <c r="D154" s="87" t="s">
        <v>495</v>
      </c>
      <c r="E154" s="87">
        <v>318.11509999999998</v>
      </c>
      <c r="F154" s="87">
        <v>268.75810000000001</v>
      </c>
      <c r="G154" s="36">
        <f>_xll.BDP($B154,G$2,"EQY_FUND_YEAR=2016")</f>
        <v>113.2</v>
      </c>
      <c r="H154" s="87">
        <v>128.30699999999999</v>
      </c>
      <c r="I154" s="87">
        <v>134.50399999999999</v>
      </c>
      <c r="J154" s="36">
        <f t="shared" si="24"/>
        <v>2.094648772085701</v>
      </c>
      <c r="K154" s="36">
        <f t="shared" si="25"/>
        <v>1.9981420626895856</v>
      </c>
      <c r="L154" s="87">
        <v>4.8298222232614041E-2</v>
      </c>
      <c r="M154" s="87">
        <v>101.39099937438965</v>
      </c>
      <c r="N154" s="87">
        <v>79.067000000000007</v>
      </c>
      <c r="O154" s="94">
        <f t="shared" si="18"/>
        <v>0.79022188481056888</v>
      </c>
      <c r="P154" s="87">
        <v>21.867999999999999</v>
      </c>
      <c r="Q154" s="36">
        <f t="shared" si="19"/>
        <v>0.17043497237095404</v>
      </c>
      <c r="R154" s="87">
        <v>63.494999999999997</v>
      </c>
      <c r="S154" s="36">
        <f t="shared" si="20"/>
        <v>0.49486777806355076</v>
      </c>
      <c r="T154" s="87">
        <v>27.8</v>
      </c>
      <c r="U154" s="36">
        <f t="shared" si="21"/>
        <v>0.21666783573772283</v>
      </c>
      <c r="V154" s="87">
        <v>-4.3410000000000002</v>
      </c>
      <c r="W154" s="87">
        <v>8.4990000000000006</v>
      </c>
      <c r="X154" s="36">
        <f t="shared" si="22"/>
        <v>-3.383291636465665E-2</v>
      </c>
      <c r="Y154" s="36">
        <f>_xll.BDP($B154,Y$2,)</f>
        <v>-1.6390000000000005</v>
      </c>
      <c r="Z154" s="36">
        <f>_xll.BDP($B154,Z$2)</f>
        <v>53.421999999999997</v>
      </c>
      <c r="AA154" s="87">
        <v>-10.436999999999999</v>
      </c>
      <c r="AB154" s="87">
        <v>1.6480000000000001</v>
      </c>
      <c r="AC154" s="92">
        <f t="shared" si="23"/>
        <v>-8.1343964086137158E-2</v>
      </c>
    </row>
    <row r="155" spans="1:29" x14ac:dyDescent="0.2">
      <c r="A155" s="2" t="s">
        <v>369</v>
      </c>
      <c r="B155" s="2" t="s">
        <v>369</v>
      </c>
      <c r="C155" s="1" t="s">
        <v>370</v>
      </c>
      <c r="D155" s="87" t="s">
        <v>495</v>
      </c>
      <c r="E155" s="87">
        <v>323.1626</v>
      </c>
      <c r="F155" s="87">
        <v>305.15159999999997</v>
      </c>
      <c r="G155" s="36">
        <f>_xll.BDP($B155,G$2,"EQY_FUND_YEAR=2016")</f>
        <v>34.701000000000001</v>
      </c>
      <c r="H155" s="87">
        <v>55.426000000000002</v>
      </c>
      <c r="I155" s="87">
        <v>77.417000000000002</v>
      </c>
      <c r="J155" s="36">
        <f t="shared" si="24"/>
        <v>5.505567784072456</v>
      </c>
      <c r="K155" s="36">
        <f t="shared" si="25"/>
        <v>3.9416613922006789</v>
      </c>
      <c r="L155" s="87">
        <v>0.39676325190343875</v>
      </c>
      <c r="M155" s="87">
        <v>48.276000267028806</v>
      </c>
      <c r="N155" s="87">
        <v>86.082999999999998</v>
      </c>
      <c r="O155" s="94">
        <f t="shared" si="18"/>
        <v>0.87099917488234413</v>
      </c>
      <c r="P155" s="87">
        <v>10.43</v>
      </c>
      <c r="Q155" s="36">
        <f t="shared" si="19"/>
        <v>0.1881788330386461</v>
      </c>
      <c r="R155" s="87">
        <v>14.484</v>
      </c>
      <c r="S155" s="36">
        <f t="shared" si="20"/>
        <v>0.2613214015083174</v>
      </c>
      <c r="T155" s="87">
        <v>11.31</v>
      </c>
      <c r="U155" s="36">
        <f t="shared" si="21"/>
        <v>0.20405585826146574</v>
      </c>
      <c r="V155" s="87">
        <v>6.4513846153849999</v>
      </c>
      <c r="W155" s="87">
        <v>11.295</v>
      </c>
      <c r="X155" s="36">
        <f t="shared" si="22"/>
        <v>0.11639635938702053</v>
      </c>
      <c r="Y155" s="36">
        <f>_xll.BDP($B155,Y$2,)</f>
        <v>4.0730000000000004</v>
      </c>
      <c r="Z155" s="36">
        <f>_xll.BDP($B155,Z$2)</f>
        <v>9.0860000000000003</v>
      </c>
      <c r="AA155" s="87">
        <v>2.9750000000000001</v>
      </c>
      <c r="AB155" s="87">
        <v>12.266</v>
      </c>
      <c r="AC155" s="92">
        <f t="shared" si="23"/>
        <v>5.3675170497600407E-2</v>
      </c>
    </row>
    <row r="156" spans="1:29" x14ac:dyDescent="0.2">
      <c r="A156" s="2" t="s">
        <v>371</v>
      </c>
      <c r="B156" s="2" t="s">
        <v>371</v>
      </c>
      <c r="C156" s="1" t="s">
        <v>372</v>
      </c>
      <c r="D156" s="87" t="s">
        <v>495</v>
      </c>
      <c r="E156" s="87">
        <v>311.74180000000001</v>
      </c>
      <c r="F156" s="87">
        <v>255.0078</v>
      </c>
      <c r="G156" s="36">
        <f>_xll.BDP($B156,G$2,"EQY_FUND_YEAR=2016")</f>
        <v>21.792999999999999</v>
      </c>
      <c r="H156" s="87">
        <v>24.585999999999999</v>
      </c>
      <c r="I156" s="87">
        <v>25.216999999999999</v>
      </c>
      <c r="J156" s="36">
        <f t="shared" si="24"/>
        <v>10.372073537785733</v>
      </c>
      <c r="K156" s="36">
        <f t="shared" si="25"/>
        <v>10.11253519451164</v>
      </c>
      <c r="L156" s="87">
        <v>2.5665012608801829E-2</v>
      </c>
      <c r="M156" s="87">
        <v>16.067000110626221</v>
      </c>
      <c r="N156" s="87">
        <v>58.783000000000001</v>
      </c>
      <c r="O156" s="94">
        <f t="shared" si="18"/>
        <v>0.6535019975037103</v>
      </c>
      <c r="P156" s="87">
        <v>15.434999999999999</v>
      </c>
      <c r="Q156" s="36">
        <f t="shared" si="19"/>
        <v>0.62779630684129173</v>
      </c>
      <c r="R156" s="87">
        <v>16.635999999999999</v>
      </c>
      <c r="S156" s="36">
        <f t="shared" si="20"/>
        <v>0.67664524526153091</v>
      </c>
      <c r="T156" s="87">
        <v>9.68</v>
      </c>
      <c r="U156" s="36">
        <f t="shared" si="21"/>
        <v>0.39372000325388434</v>
      </c>
      <c r="V156" s="87">
        <v>-27.398</v>
      </c>
      <c r="W156" s="87">
        <v>-25.55</v>
      </c>
      <c r="X156" s="36">
        <f t="shared" si="22"/>
        <v>-1.1143740340030912</v>
      </c>
      <c r="Y156" s="36">
        <f>_xll.BDP($B156,Y$2,)</f>
        <v>-21.484000000000002</v>
      </c>
      <c r="Z156" s="36">
        <f>_xll.BDP($B156,Z$2)</f>
        <v>40.823</v>
      </c>
      <c r="AA156" s="87">
        <v>-28.759999999999998</v>
      </c>
      <c r="AB156" s="87">
        <v>-32.21</v>
      </c>
      <c r="AC156" s="92">
        <f t="shared" si="23"/>
        <v>-1.1697714146262099</v>
      </c>
    </row>
    <row r="157" spans="1:29" x14ac:dyDescent="0.2">
      <c r="A157" s="2" t="s">
        <v>383</v>
      </c>
      <c r="B157" s="2" t="s">
        <v>383</v>
      </c>
      <c r="C157" s="1" t="s">
        <v>384</v>
      </c>
      <c r="D157" s="87" t="s">
        <v>495</v>
      </c>
      <c r="E157" s="87">
        <v>245.4846</v>
      </c>
      <c r="F157" s="87">
        <v>259.96980000000002</v>
      </c>
      <c r="G157" s="36">
        <f>_xll.BDP($B157,G$2,"EQY_FUND_YEAR=2016")</f>
        <v>73.161190000000005</v>
      </c>
      <c r="H157" s="87">
        <v>81.967006999999995</v>
      </c>
      <c r="I157" s="87">
        <v>89.275000000000006</v>
      </c>
      <c r="J157" s="36">
        <f t="shared" si="24"/>
        <v>3.1716395354047759</v>
      </c>
      <c r="K157" s="36">
        <f t="shared" si="25"/>
        <v>2.9120112013441615</v>
      </c>
      <c r="L157" s="87">
        <v>8.9157738796050046E-2</v>
      </c>
      <c r="M157" s="87">
        <v>44.329346749023436</v>
      </c>
      <c r="N157" s="87">
        <v>55</v>
      </c>
      <c r="O157" s="94">
        <f t="shared" si="18"/>
        <v>0.54081939028252479</v>
      </c>
      <c r="P157" s="87">
        <v>14.941393999999999</v>
      </c>
      <c r="Q157" s="36">
        <f t="shared" si="19"/>
        <v>0.18228546517503072</v>
      </c>
      <c r="R157" s="87">
        <v>22.526534999999999</v>
      </c>
      <c r="S157" s="36">
        <f t="shared" si="20"/>
        <v>0.27482441807348168</v>
      </c>
      <c r="T157" s="87">
        <v>15.263297</v>
      </c>
      <c r="U157" s="36">
        <f t="shared" si="21"/>
        <v>0.18621269165043444</v>
      </c>
      <c r="V157" s="87">
        <v>-4.3256870000000003</v>
      </c>
      <c r="W157" s="87">
        <v>3.93</v>
      </c>
      <c r="X157" s="36">
        <f t="shared" si="22"/>
        <v>-5.2773514104278572E-2</v>
      </c>
      <c r="Y157" s="36">
        <f>_xll.BDP($B157,Y$2,)</f>
        <v>3.9441799999999998</v>
      </c>
      <c r="Z157" s="36">
        <f>_xll.BDP($B157,Z$2)</f>
        <v>9.3606009999999991</v>
      </c>
      <c r="AA157" s="87">
        <v>-10.418129</v>
      </c>
      <c r="AB157" s="87">
        <v>-3.863</v>
      </c>
      <c r="AC157" s="92">
        <f t="shared" si="23"/>
        <v>-0.12710149340941534</v>
      </c>
    </row>
    <row r="158" spans="1:29" x14ac:dyDescent="0.2">
      <c r="A158" s="2" t="s">
        <v>385</v>
      </c>
      <c r="B158" s="2" t="s">
        <v>385</v>
      </c>
      <c r="C158" s="1" t="s">
        <v>386</v>
      </c>
      <c r="D158" s="2" t="s">
        <v>505</v>
      </c>
      <c r="E158" s="2">
        <v>240.55779999999999</v>
      </c>
      <c r="F158" s="2">
        <v>205.81890000000001</v>
      </c>
      <c r="G158" s="36">
        <f>_xll.BDP($B158,G$2,"EQY_FUND_YEAR=2016")</f>
        <v>88.798507999999998</v>
      </c>
      <c r="H158" s="2">
        <v>93.621832000000012</v>
      </c>
      <c r="I158" s="2">
        <v>97.92</v>
      </c>
      <c r="J158" s="36">
        <f t="shared" si="24"/>
        <v>2.1984070980367059</v>
      </c>
      <c r="K158" s="36">
        <f t="shared" si="25"/>
        <v>2.1019087009803923</v>
      </c>
      <c r="L158" s="2">
        <v>4.5909889906875501E-2</v>
      </c>
      <c r="M158" s="2">
        <v>79.795185569702141</v>
      </c>
      <c r="N158" s="2">
        <v>84.960000000000008</v>
      </c>
      <c r="O158" s="94">
        <f t="shared" si="18"/>
        <v>0.85231386595492098</v>
      </c>
      <c r="P158" s="2">
        <v>20.054991999999999</v>
      </c>
      <c r="Q158" s="36">
        <f t="shared" si="19"/>
        <v>0.21421277037176539</v>
      </c>
      <c r="R158" s="2">
        <v>40.912472999999999</v>
      </c>
      <c r="S158" s="36">
        <f t="shared" si="20"/>
        <v>0.43699714186323541</v>
      </c>
      <c r="T158" s="2">
        <v>12.358472000000001</v>
      </c>
      <c r="U158" s="36">
        <f t="shared" si="21"/>
        <v>0.13200416757493058</v>
      </c>
      <c r="V158" s="2">
        <v>18.034611999999999</v>
      </c>
      <c r="W158" s="2">
        <v>13.647</v>
      </c>
      <c r="X158" s="36">
        <f t="shared" si="22"/>
        <v>0.19263254750238168</v>
      </c>
      <c r="Y158" s="36">
        <f>_xll.BDP($B158,Y$2,)</f>
        <v>11.063756</v>
      </c>
      <c r="Z158" s="36">
        <f>_xll.BDP($B158,Z$2)</f>
        <v>33.956987999999996</v>
      </c>
      <c r="AA158" s="2">
        <v>5.1388267800000005</v>
      </c>
      <c r="AB158" s="2">
        <v>4.2549999999999999</v>
      </c>
      <c r="AC158" s="92">
        <f t="shared" si="23"/>
        <v>5.4889192725901793E-2</v>
      </c>
    </row>
    <row r="159" spans="1:29" x14ac:dyDescent="0.2">
      <c r="A159" s="2" t="s">
        <v>391</v>
      </c>
      <c r="B159" s="2" t="s">
        <v>391</v>
      </c>
      <c r="C159" s="1" t="s">
        <v>392</v>
      </c>
      <c r="D159" s="2" t="s">
        <v>505</v>
      </c>
      <c r="E159" s="2">
        <v>223.01750000000001</v>
      </c>
      <c r="F159" s="2">
        <v>117.0865</v>
      </c>
      <c r="G159" s="36">
        <f>_xll.BDP($B159,G$2,"EQY_FUND_YEAR=2016")</f>
        <v>90.369</v>
      </c>
      <c r="H159" s="2">
        <v>88.789999999999992</v>
      </c>
      <c r="I159" s="2">
        <v>99.167000000000002</v>
      </c>
      <c r="J159" s="36">
        <f t="shared" si="24"/>
        <v>1.3186901678116907</v>
      </c>
      <c r="K159" s="36">
        <f t="shared" si="25"/>
        <v>1.1807002329403935</v>
      </c>
      <c r="L159" s="2">
        <v>0.11687126928708191</v>
      </c>
      <c r="M159" s="2">
        <v>60.490999809265134</v>
      </c>
      <c r="N159" s="2">
        <v>68.5</v>
      </c>
      <c r="O159" s="94">
        <f t="shared" si="18"/>
        <v>0.68128167371624215</v>
      </c>
      <c r="P159" s="2">
        <v>21.852</v>
      </c>
      <c r="Q159" s="36">
        <f t="shared" si="19"/>
        <v>0.24610879603558961</v>
      </c>
      <c r="R159" s="2">
        <v>38.316000000000003</v>
      </c>
      <c r="S159" s="36">
        <f t="shared" si="20"/>
        <v>0.43153508277959235</v>
      </c>
      <c r="T159" s="2">
        <v>10.696</v>
      </c>
      <c r="U159" s="36">
        <f t="shared" si="21"/>
        <v>0.12046401621804258</v>
      </c>
      <c r="V159" s="2">
        <v>-8.6230000000000011</v>
      </c>
      <c r="W159" s="2">
        <v>-3.14</v>
      </c>
      <c r="X159" s="36">
        <f t="shared" si="22"/>
        <v>-9.7116792431580154E-2</v>
      </c>
      <c r="Y159" s="36">
        <f>_xll.BDP($B159,Y$2,)</f>
        <v>-1.4709999999999999</v>
      </c>
      <c r="Z159" s="36">
        <f>_xll.BDP($B159,Z$2)</f>
        <v>15.341999999999999</v>
      </c>
      <c r="AA159" s="2">
        <v>-12.355</v>
      </c>
      <c r="AB159" s="2">
        <v>-4.6749999999999998</v>
      </c>
      <c r="AC159" s="92">
        <f t="shared" si="23"/>
        <v>-0.13914855276495103</v>
      </c>
    </row>
    <row r="160" spans="1:29" x14ac:dyDescent="0.2">
      <c r="A160" s="2" t="s">
        <v>393</v>
      </c>
      <c r="B160" s="2" t="s">
        <v>393</v>
      </c>
      <c r="C160" s="1" t="s">
        <v>394</v>
      </c>
      <c r="D160" s="2" t="s">
        <v>506</v>
      </c>
      <c r="E160" s="2">
        <v>210.8604</v>
      </c>
      <c r="F160" s="2">
        <v>241.44040000000001</v>
      </c>
      <c r="G160" s="36">
        <f>_xll.BDP($B160,G$2,"EQY_FUND_YEAR=2016")</f>
        <v>307.2</v>
      </c>
      <c r="H160" s="2">
        <v>267.303</v>
      </c>
      <c r="I160" s="2">
        <v>263</v>
      </c>
      <c r="J160" s="36">
        <f t="shared" si="24"/>
        <v>0.90324612892485312</v>
      </c>
      <c r="K160" s="36">
        <f t="shared" si="25"/>
        <v>0.91802433460076049</v>
      </c>
      <c r="L160" s="2">
        <v>-1.6097836537562249E-2</v>
      </c>
      <c r="M160" s="2">
        <v>24.043999839782714</v>
      </c>
      <c r="N160" s="2">
        <v>9.1</v>
      </c>
      <c r="O160" s="94">
        <f t="shared" si="18"/>
        <v>8.9950355363698553E-2</v>
      </c>
      <c r="P160" s="2">
        <v>0</v>
      </c>
      <c r="Q160" s="36">
        <f t="shared" si="19"/>
        <v>0</v>
      </c>
      <c r="R160" s="2" t="s">
        <v>480</v>
      </c>
      <c r="S160" s="36" t="e">
        <f t="shared" si="20"/>
        <v>#VALUE!</v>
      </c>
      <c r="T160" s="2" t="s">
        <v>480</v>
      </c>
      <c r="U160" s="36" t="e">
        <f t="shared" si="21"/>
        <v>#VALUE!</v>
      </c>
      <c r="V160" s="2">
        <v>2.218</v>
      </c>
      <c r="W160" s="2">
        <v>2.5300000000000002</v>
      </c>
      <c r="X160" s="36">
        <f t="shared" si="22"/>
        <v>8.2976996142953875E-3</v>
      </c>
      <c r="Y160" s="36">
        <f>_xll.BDP($B160,Y$2,)</f>
        <v>-8.641</v>
      </c>
      <c r="Z160" s="36">
        <f>_xll.BDP($B160,Z$2)</f>
        <v>1.456</v>
      </c>
      <c r="AA160" s="2">
        <v>-11.090780000000002</v>
      </c>
      <c r="AB160" s="2">
        <v>-16</v>
      </c>
      <c r="AC160" s="92">
        <f t="shared" si="23"/>
        <v>-4.149141610831155E-2</v>
      </c>
    </row>
    <row r="161" spans="1:29" x14ac:dyDescent="0.2">
      <c r="A161" s="2" t="s">
        <v>395</v>
      </c>
      <c r="B161" s="2" t="s">
        <v>395</v>
      </c>
      <c r="C161" s="1" t="s">
        <v>396</v>
      </c>
      <c r="D161" s="87" t="s">
        <v>495</v>
      </c>
      <c r="E161" s="87">
        <v>200.37180000000001</v>
      </c>
      <c r="F161" s="87">
        <v>198.11580000000001</v>
      </c>
      <c r="G161" s="36">
        <f>_xll.BDP($B161,G$2,"EQY_FUND_YEAR=2016")</f>
        <v>69.375</v>
      </c>
      <c r="H161" s="87">
        <v>61.307000000000002</v>
      </c>
      <c r="I161" s="87">
        <v>66.075000000000003</v>
      </c>
      <c r="J161" s="36">
        <f t="shared" si="24"/>
        <v>3.2315363661572087</v>
      </c>
      <c r="K161" s="36">
        <f t="shared" si="25"/>
        <v>2.9983473325766177</v>
      </c>
      <c r="L161" s="87">
        <v>7.7772521897988778E-2</v>
      </c>
      <c r="M161" s="87">
        <v>38.971000602722171</v>
      </c>
      <c r="N161" s="87">
        <v>63.690000000000005</v>
      </c>
      <c r="O161" s="94">
        <f t="shared" si="18"/>
        <v>0.63566967234935934</v>
      </c>
      <c r="P161" s="87">
        <v>14.710999999999999</v>
      </c>
      <c r="Q161" s="36">
        <f t="shared" si="19"/>
        <v>0.23995628557913448</v>
      </c>
      <c r="R161" s="87">
        <v>17.681000000000001</v>
      </c>
      <c r="S161" s="36">
        <f t="shared" si="20"/>
        <v>0.28840099825468546</v>
      </c>
      <c r="T161" s="87">
        <v>7.5670000000000002</v>
      </c>
      <c r="U161" s="36">
        <f t="shared" si="21"/>
        <v>0.12342799354070498</v>
      </c>
      <c r="V161" s="87">
        <v>1.6520000000000001</v>
      </c>
      <c r="W161" s="87">
        <v>3.4729999999999999</v>
      </c>
      <c r="X161" s="36">
        <f t="shared" si="22"/>
        <v>2.6946351966333371E-2</v>
      </c>
      <c r="Y161" s="36">
        <f>_xll.BDP($B161,Y$2,)</f>
        <v>3.7540000000000004</v>
      </c>
      <c r="Z161" s="36">
        <f>_xll.BDP($B161,Z$2)</f>
        <v>11.497999999999999</v>
      </c>
      <c r="AA161" s="87">
        <v>-1.9897</v>
      </c>
      <c r="AB161" s="87">
        <v>8.7000000000000008E-2</v>
      </c>
      <c r="AC161" s="92">
        <f t="shared" si="23"/>
        <v>-3.2454695222405273E-2</v>
      </c>
    </row>
    <row r="162" spans="1:29" x14ac:dyDescent="0.2">
      <c r="A162" s="2" t="s">
        <v>397</v>
      </c>
      <c r="B162" s="2" t="s">
        <v>397</v>
      </c>
      <c r="C162" s="1" t="s">
        <v>398</v>
      </c>
      <c r="D162" s="87" t="s">
        <v>495</v>
      </c>
      <c r="E162" s="87">
        <v>213.11680000000001</v>
      </c>
      <c r="F162" s="87">
        <v>128.17080000000001</v>
      </c>
      <c r="G162" s="36">
        <f>_xll.BDP($B162,G$2,"EQY_FUND_YEAR=2016")</f>
        <v>183.346</v>
      </c>
      <c r="H162" s="87">
        <v>106.17999999999999</v>
      </c>
      <c r="I162" s="87">
        <v>222.333</v>
      </c>
      <c r="J162" s="36">
        <f t="shared" si="24"/>
        <v>1.2071086833678661</v>
      </c>
      <c r="K162" s="36">
        <f t="shared" si="25"/>
        <v>0.57648122410978131</v>
      </c>
      <c r="L162" s="87">
        <v>1.0939254096816726</v>
      </c>
      <c r="M162" s="87">
        <v>43.949999134063717</v>
      </c>
      <c r="N162" s="87">
        <v>44.2</v>
      </c>
      <c r="O162" s="94">
        <f t="shared" si="18"/>
        <v>0.41391975074461967</v>
      </c>
      <c r="P162" s="87">
        <v>87.488</v>
      </c>
      <c r="Q162" s="36">
        <f t="shared" si="19"/>
        <v>0.82395931437182146</v>
      </c>
      <c r="R162" s="87">
        <v>20.748000000000001</v>
      </c>
      <c r="S162" s="36">
        <f t="shared" si="20"/>
        <v>0.19540403089093994</v>
      </c>
      <c r="T162" s="87">
        <v>21.562000000000001</v>
      </c>
      <c r="U162" s="36">
        <f t="shared" si="21"/>
        <v>0.20307025805236392</v>
      </c>
      <c r="V162" s="87">
        <v>-82.265000000000001</v>
      </c>
      <c r="W162" s="87">
        <v>-24.923000000000002</v>
      </c>
      <c r="X162" s="36">
        <f t="shared" si="22"/>
        <v>-0.77476925974759847</v>
      </c>
      <c r="Y162" s="36">
        <f>_xll.BDP($B162,Y$2,)</f>
        <v>-7.963000000000001</v>
      </c>
      <c r="Z162" s="36">
        <f>_xll.BDP($B162,Z$2)</f>
        <v>17.117000000000001</v>
      </c>
      <c r="AA162" s="87">
        <v>-86.175290000000004</v>
      </c>
      <c r="AB162" s="87">
        <v>-33.910000000000004</v>
      </c>
      <c r="AC162" s="92">
        <f t="shared" si="23"/>
        <v>-0.81159625164814475</v>
      </c>
    </row>
    <row r="163" spans="1:29" x14ac:dyDescent="0.2">
      <c r="A163" s="2" t="s">
        <v>399</v>
      </c>
      <c r="B163" s="2" t="s">
        <v>399</v>
      </c>
      <c r="C163" s="1" t="s">
        <v>400</v>
      </c>
      <c r="D163" s="87" t="s">
        <v>495</v>
      </c>
      <c r="E163" s="87">
        <v>193.33240000000001</v>
      </c>
      <c r="F163" s="87">
        <v>194.5496</v>
      </c>
      <c r="G163" s="36">
        <f>_xll.BDP($B163,G$2,"EQY_FUND_YEAR=2016")</f>
        <v>400.25900000000001</v>
      </c>
      <c r="H163" s="87">
        <v>77.324254925706967</v>
      </c>
      <c r="I163" s="87">
        <v>93.373000000000005</v>
      </c>
      <c r="J163" s="36">
        <f t="shared" si="24"/>
        <v>2.5160229501974896</v>
      </c>
      <c r="K163" s="36">
        <f t="shared" si="25"/>
        <v>2.0835744808456407</v>
      </c>
      <c r="L163" s="87">
        <v>0.20755124106546718</v>
      </c>
      <c r="M163" s="87">
        <v>65.752319670119391</v>
      </c>
      <c r="N163" s="87" t="s">
        <v>480</v>
      </c>
      <c r="O163" s="94">
        <f t="shared" si="18"/>
        <v>0.8503453377377399</v>
      </c>
      <c r="P163" s="87">
        <v>23.226824863907463</v>
      </c>
      <c r="Q163" s="36">
        <f t="shared" si="19"/>
        <v>0.30038213606097808</v>
      </c>
      <c r="R163" s="87">
        <v>21.908126817776814</v>
      </c>
      <c r="S163" s="36">
        <f t="shared" si="20"/>
        <v>0.28332800411495862</v>
      </c>
      <c r="T163" s="87">
        <v>12.618812398265399</v>
      </c>
      <c r="U163" s="36">
        <f t="shared" si="21"/>
        <v>0.16319345605579436</v>
      </c>
      <c r="V163" s="87">
        <v>-10.102160110826825</v>
      </c>
      <c r="W163" s="87">
        <v>-7.149</v>
      </c>
      <c r="X163" s="36">
        <f t="shared" si="22"/>
        <v>-0.13064671777998982</v>
      </c>
      <c r="Y163" s="36" t="str">
        <f>_xll.BDP($B163,Y$2,)</f>
        <v>#N/A N/A</v>
      </c>
      <c r="Z163" s="36">
        <f>_xll.BDP($B163,Z$2)</f>
        <v>524.45399999999995</v>
      </c>
      <c r="AA163" s="87">
        <v>-21.599914824453627</v>
      </c>
      <c r="AB163" s="87">
        <v>-13.758000000000001</v>
      </c>
      <c r="AC163" s="92">
        <f t="shared" si="23"/>
        <v>-0.27934203627576876</v>
      </c>
    </row>
    <row r="164" spans="1:29" x14ac:dyDescent="0.2">
      <c r="A164" s="2" t="s">
        <v>401</v>
      </c>
      <c r="B164" s="2" t="s">
        <v>401</v>
      </c>
      <c r="C164" s="1" t="s">
        <v>402</v>
      </c>
      <c r="D164" s="87" t="s">
        <v>495</v>
      </c>
      <c r="E164" s="87">
        <v>193.80619999999999</v>
      </c>
      <c r="F164" s="87">
        <v>796.41120000000001</v>
      </c>
      <c r="G164" s="36">
        <f>_xll.BDP($B164,G$2,"EQY_FUND_YEAR=2016")</f>
        <v>124.65427</v>
      </c>
      <c r="H164" s="87">
        <v>226.47071799999998</v>
      </c>
      <c r="I164" s="87">
        <v>566</v>
      </c>
      <c r="J164" s="36">
        <f t="shared" si="24"/>
        <v>3.5166188681399424</v>
      </c>
      <c r="K164" s="36">
        <f t="shared" si="25"/>
        <v>1.4070869257950531</v>
      </c>
      <c r="L164" s="87">
        <v>1.4992193472005511</v>
      </c>
      <c r="M164" s="87">
        <v>104.50188414001465</v>
      </c>
      <c r="N164" s="87">
        <v>45.067</v>
      </c>
      <c r="O164" s="94">
        <f t="shared" si="18"/>
        <v>0.46143662661066259</v>
      </c>
      <c r="P164" s="87">
        <v>0</v>
      </c>
      <c r="Q164" s="36">
        <f t="shared" si="19"/>
        <v>0</v>
      </c>
      <c r="R164" s="87" t="s">
        <v>480</v>
      </c>
      <c r="S164" s="36" t="e">
        <f t="shared" si="20"/>
        <v>#VALUE!</v>
      </c>
      <c r="T164" s="87" t="s">
        <v>480</v>
      </c>
      <c r="U164" s="36" t="e">
        <f t="shared" si="21"/>
        <v>#VALUE!</v>
      </c>
      <c r="V164" s="87">
        <v>45.785221999999997</v>
      </c>
      <c r="W164" s="87">
        <v>127.017</v>
      </c>
      <c r="X164" s="36">
        <f t="shared" si="22"/>
        <v>0.20216839688740687</v>
      </c>
      <c r="Y164" s="36" t="str">
        <f>_xll.BDP($B164,Y$2,)</f>
        <v>#N/A N/A</v>
      </c>
      <c r="Z164" s="36">
        <f>_xll.BDP($B164,Z$2)</f>
        <v>2.5303879999999999</v>
      </c>
      <c r="AA164" s="87">
        <v>-20.271996980000001</v>
      </c>
      <c r="AB164" s="87">
        <v>-34.597999999999999</v>
      </c>
      <c r="AC164" s="92">
        <f t="shared" ref="AC164:AC170" si="26">AA164/H164</f>
        <v>-8.9512662648069161E-2</v>
      </c>
    </row>
    <row r="165" spans="1:29" x14ac:dyDescent="0.2">
      <c r="A165" s="2" t="s">
        <v>403</v>
      </c>
      <c r="B165" s="2" t="s">
        <v>403</v>
      </c>
      <c r="C165" s="1" t="s">
        <v>404</v>
      </c>
      <c r="D165" s="2" t="s">
        <v>506</v>
      </c>
      <c r="E165" s="2">
        <v>192.5958</v>
      </c>
      <c r="F165" s="2">
        <v>200.29679999999999</v>
      </c>
      <c r="G165" s="36">
        <f>_xll.BDP($B165,G$2,"EQY_FUND_YEAR=2016")</f>
        <v>140.84399999999999</v>
      </c>
      <c r="H165" s="2">
        <v>168.36399999999998</v>
      </c>
      <c r="I165" s="2">
        <v>181.1</v>
      </c>
      <c r="J165" s="36">
        <f t="shared" si="24"/>
        <v>1.1896652491031339</v>
      </c>
      <c r="K165" s="36">
        <f t="shared" si="25"/>
        <v>1.1060011043622309</v>
      </c>
      <c r="L165" s="2">
        <v>7.5645624955453794E-2</v>
      </c>
      <c r="M165" s="2">
        <v>62.756998718261713</v>
      </c>
      <c r="N165" s="2">
        <v>38.65</v>
      </c>
      <c r="O165" s="94">
        <f t="shared" si="18"/>
        <v>0.37274594757942148</v>
      </c>
      <c r="P165" s="2">
        <v>0</v>
      </c>
      <c r="Q165" s="36">
        <f t="shared" si="19"/>
        <v>0</v>
      </c>
      <c r="R165" s="2" t="s">
        <v>480</v>
      </c>
      <c r="S165" s="36" t="e">
        <f t="shared" si="20"/>
        <v>#VALUE!</v>
      </c>
      <c r="T165" s="2" t="s">
        <v>480</v>
      </c>
      <c r="U165" s="36" t="e">
        <f t="shared" si="21"/>
        <v>#VALUE!</v>
      </c>
      <c r="V165" s="2">
        <v>16.504999999999999</v>
      </c>
      <c r="W165" s="2">
        <v>24.42</v>
      </c>
      <c r="X165" s="36">
        <f t="shared" si="22"/>
        <v>9.8031645719987653E-2</v>
      </c>
      <c r="Y165" s="36">
        <f>_xll.BDP($B165,Y$2,)</f>
        <v>-5.2089999999999996</v>
      </c>
      <c r="Z165" s="36">
        <f>_xll.BDP($B165,Z$2)</f>
        <v>18.823</v>
      </c>
      <c r="AA165" s="2">
        <v>2.1417899999999994</v>
      </c>
      <c r="AB165" s="2">
        <v>2.5569999999999999</v>
      </c>
      <c r="AC165" s="92">
        <f t="shared" si="26"/>
        <v>1.2721187427240977E-2</v>
      </c>
    </row>
    <row r="166" spans="1:29" x14ac:dyDescent="0.2">
      <c r="A166" s="2" t="s">
        <v>405</v>
      </c>
      <c r="B166" s="2" t="s">
        <v>405</v>
      </c>
      <c r="C166" s="1" t="s">
        <v>406</v>
      </c>
      <c r="D166" s="2" t="s">
        <v>506</v>
      </c>
      <c r="E166" s="2">
        <v>181.02850000000001</v>
      </c>
      <c r="F166" s="2">
        <v>162.81110000000001</v>
      </c>
      <c r="G166" s="36">
        <f>_xll.BDP($B166,G$2,"EQY_FUND_YEAR=2016")</f>
        <v>0</v>
      </c>
      <c r="H166" s="2">
        <v>8.5688190662573405</v>
      </c>
      <c r="I166" s="2">
        <v>67.894999999999996</v>
      </c>
      <c r="J166" s="36">
        <f t="shared" si="24"/>
        <v>19.000412862155589</v>
      </c>
      <c r="K166" s="36">
        <f t="shared" si="25"/>
        <v>2.3979836512261583</v>
      </c>
      <c r="L166" s="2">
        <v>6.923495580313956</v>
      </c>
      <c r="M166" s="2">
        <v>2.4821392877652002</v>
      </c>
      <c r="N166" s="2">
        <v>78</v>
      </c>
      <c r="O166" s="94">
        <f t="shared" si="18"/>
        <v>0.2896711050347035</v>
      </c>
      <c r="P166" s="2">
        <v>0</v>
      </c>
      <c r="Q166" s="36">
        <f t="shared" si="19"/>
        <v>0</v>
      </c>
      <c r="R166" s="2" t="s">
        <v>480</v>
      </c>
      <c r="S166" s="36" t="e">
        <f t="shared" si="20"/>
        <v>#VALUE!</v>
      </c>
      <c r="T166" s="2">
        <v>1.0619080464735536E-2</v>
      </c>
      <c r="U166" s="36">
        <f t="shared" si="21"/>
        <v>1.2392700070598761E-3</v>
      </c>
      <c r="V166" s="2">
        <v>4.4655614782134192</v>
      </c>
      <c r="W166" s="2">
        <v>51.715000000000003</v>
      </c>
      <c r="X166" s="36">
        <f t="shared" si="22"/>
        <v>0.52114082975542064</v>
      </c>
      <c r="Y166" s="36" t="str">
        <f>_xll.BDP($B166,Y$2,)</f>
        <v>#N/A N/A</v>
      </c>
      <c r="Z166" s="36">
        <f>_xll.BDP($B166,Z$2)</f>
        <v>0.28625200000000001</v>
      </c>
      <c r="AA166" s="2">
        <v>-3.0786477360037656</v>
      </c>
      <c r="AB166" s="2" t="s">
        <v>480</v>
      </c>
      <c r="AC166" s="92">
        <f t="shared" si="26"/>
        <v>-0.35928495072640704</v>
      </c>
    </row>
    <row r="167" spans="1:29" x14ac:dyDescent="0.2">
      <c r="A167" s="2" t="s">
        <v>407</v>
      </c>
      <c r="B167" s="2" t="s">
        <v>407</v>
      </c>
      <c r="C167" s="1" t="s">
        <v>408</v>
      </c>
      <c r="D167" s="2" t="s">
        <v>506</v>
      </c>
      <c r="E167" s="2">
        <v>186.72329999999999</v>
      </c>
      <c r="F167" s="2">
        <v>275.41230000000002</v>
      </c>
      <c r="G167" s="36">
        <f>_xll.BDP($B167,G$2,"EQY_FUND_YEAR=2016")</f>
        <v>216.499</v>
      </c>
      <c r="H167" s="2">
        <v>274.86399999999998</v>
      </c>
      <c r="I167" s="2">
        <v>293.875</v>
      </c>
      <c r="J167" s="36">
        <f t="shared" si="24"/>
        <v>1.0019948047034171</v>
      </c>
      <c r="K167" s="36">
        <f t="shared" si="25"/>
        <v>0.93717498936622723</v>
      </c>
      <c r="L167" s="2">
        <v>6.9165114383840764E-2</v>
      </c>
      <c r="M167" s="2">
        <v>116.03600010681151</v>
      </c>
      <c r="N167" s="2">
        <v>43.300000000000004</v>
      </c>
      <c r="O167" s="94">
        <f t="shared" si="18"/>
        <v>0.42215786755199491</v>
      </c>
      <c r="P167" s="2">
        <v>0</v>
      </c>
      <c r="Q167" s="36">
        <f t="shared" si="19"/>
        <v>0</v>
      </c>
      <c r="R167" s="2" t="s">
        <v>480</v>
      </c>
      <c r="S167" s="36" t="e">
        <f t="shared" si="20"/>
        <v>#VALUE!</v>
      </c>
      <c r="T167" s="2" t="s">
        <v>480</v>
      </c>
      <c r="U167" s="36" t="e">
        <f t="shared" si="21"/>
        <v>#VALUE!</v>
      </c>
      <c r="V167" s="2">
        <v>25.126000000000001</v>
      </c>
      <c r="W167" s="2">
        <v>36.853000000000002</v>
      </c>
      <c r="X167" s="36">
        <f t="shared" si="22"/>
        <v>9.1412480353920494E-2</v>
      </c>
      <c r="Y167" s="36">
        <f>_xll.BDP($B167,Y$2,)</f>
        <v>14.823</v>
      </c>
      <c r="Z167" s="36">
        <f>_xll.BDP($B167,Z$2)</f>
        <v>28.419999999999998</v>
      </c>
      <c r="AA167" s="2">
        <v>2.5753330869909998</v>
      </c>
      <c r="AB167" s="2">
        <v>17.645</v>
      </c>
      <c r="AC167" s="92">
        <f t="shared" si="26"/>
        <v>9.3694812234086673E-3</v>
      </c>
    </row>
    <row r="168" spans="1:29" x14ac:dyDescent="0.2">
      <c r="A168" s="2" t="s">
        <v>409</v>
      </c>
      <c r="B168" s="2" t="s">
        <v>409</v>
      </c>
      <c r="C168" s="1" t="s">
        <v>410</v>
      </c>
      <c r="D168" s="87" t="s">
        <v>495</v>
      </c>
      <c r="E168" s="87">
        <v>183.29759999999999</v>
      </c>
      <c r="F168" s="87">
        <v>124.41030000000001</v>
      </c>
      <c r="G168" s="36">
        <f>_xll.BDP($B168,G$2,"EQY_FUND_YEAR=2016")</f>
        <v>171.0899</v>
      </c>
      <c r="H168" s="87">
        <v>128.101112</v>
      </c>
      <c r="I168" s="87">
        <v>123</v>
      </c>
      <c r="J168" s="36">
        <f t="shared" si="24"/>
        <v>0.97118829069961554</v>
      </c>
      <c r="K168" s="36">
        <f t="shared" si="25"/>
        <v>1.0114658536585366</v>
      </c>
      <c r="L168" s="87">
        <v>-3.982098141349466E-2</v>
      </c>
      <c r="M168" s="87">
        <v>72.534188598388667</v>
      </c>
      <c r="N168" s="87">
        <v>61.300000000000004</v>
      </c>
      <c r="O168" s="94">
        <f t="shared" si="18"/>
        <v>0.56622606522251473</v>
      </c>
      <c r="P168" s="87">
        <v>41.944024999999996</v>
      </c>
      <c r="Q168" s="36">
        <f t="shared" si="19"/>
        <v>0.32742904682981983</v>
      </c>
      <c r="R168" s="87">
        <v>19.221935999999999</v>
      </c>
      <c r="S168" s="36">
        <f t="shared" si="20"/>
        <v>0.15005284263262289</v>
      </c>
      <c r="T168" s="87">
        <v>36.027413000000003</v>
      </c>
      <c r="U168" s="36">
        <f t="shared" si="21"/>
        <v>0.28124200045976183</v>
      </c>
      <c r="V168" s="87">
        <v>-23.433501</v>
      </c>
      <c r="W168" s="87">
        <v>-20.85</v>
      </c>
      <c r="X168" s="36">
        <f t="shared" si="22"/>
        <v>-0.18292972351403164</v>
      </c>
      <c r="Y168" s="36">
        <f>_xll.BDP($B168,Y$2,)</f>
        <v>-57.896322999999995</v>
      </c>
      <c r="Z168" s="36">
        <f>_xll.BDP($B168,Z$2)</f>
        <v>110.89174399999999</v>
      </c>
      <c r="AA168" s="87">
        <v>-50.694046620000002</v>
      </c>
      <c r="AB168" s="87">
        <v>-87.600000000000009</v>
      </c>
      <c r="AC168" s="92">
        <f t="shared" si="26"/>
        <v>-0.39573463359162725</v>
      </c>
    </row>
    <row r="169" spans="1:29" x14ac:dyDescent="0.2">
      <c r="A169" s="2" t="s">
        <v>411</v>
      </c>
      <c r="B169" s="2" t="s">
        <v>411</v>
      </c>
      <c r="C169" s="1" t="s">
        <v>412</v>
      </c>
      <c r="D169" s="2" t="s">
        <v>505</v>
      </c>
      <c r="E169" s="2">
        <v>174.07480000000001</v>
      </c>
      <c r="F169" s="2">
        <v>69.755799999999994</v>
      </c>
      <c r="G169" s="36">
        <f>_xll.BDP($B169,G$2,"EQY_FUND_YEAR=2016")</f>
        <v>278.221</v>
      </c>
      <c r="H169" s="2">
        <v>120.13199999999999</v>
      </c>
      <c r="I169" s="2">
        <v>124.5</v>
      </c>
      <c r="J169" s="36">
        <f t="shared" si="24"/>
        <v>0.58065960776479209</v>
      </c>
      <c r="K169" s="36">
        <f t="shared" si="25"/>
        <v>0.56028755020080312</v>
      </c>
      <c r="L169" s="2">
        <v>3.6360003995604906E-2</v>
      </c>
      <c r="M169" s="2">
        <v>61.855000404357909</v>
      </c>
      <c r="N169" s="2">
        <v>49</v>
      </c>
      <c r="O169" s="94">
        <f t="shared" si="18"/>
        <v>0.5148919555518755</v>
      </c>
      <c r="P169" s="2">
        <v>47.5</v>
      </c>
      <c r="Q169" s="36">
        <f t="shared" si="19"/>
        <v>0.39539839509872476</v>
      </c>
      <c r="R169" s="2">
        <v>51.793999999999997</v>
      </c>
      <c r="S169" s="36">
        <f t="shared" si="20"/>
        <v>0.43114241001564946</v>
      </c>
      <c r="T169" s="2">
        <v>55.595999999999997</v>
      </c>
      <c r="U169" s="36">
        <f t="shared" si="21"/>
        <v>0.46279092997702526</v>
      </c>
      <c r="V169" s="2">
        <v>-43.578000000000003</v>
      </c>
      <c r="W169" s="2">
        <v>-6.375</v>
      </c>
      <c r="X169" s="36">
        <f t="shared" si="22"/>
        <v>-0.3627509739286785</v>
      </c>
      <c r="Y169" s="36">
        <f>_xll.BDP($B169,Y$2,)</f>
        <v>-42.018000000000001</v>
      </c>
      <c r="Z169" s="36">
        <f>_xll.BDP($B169,Z$2)</f>
        <v>76.641999999999996</v>
      </c>
      <c r="AA169" s="2">
        <v>-75.318597068339997</v>
      </c>
      <c r="AB169" s="2">
        <v>-51.5</v>
      </c>
      <c r="AC169" s="92">
        <f t="shared" si="26"/>
        <v>-0.62696531372440323</v>
      </c>
    </row>
    <row r="170" spans="1:29" x14ac:dyDescent="0.2">
      <c r="A170" s="2" t="s">
        <v>413</v>
      </c>
      <c r="B170" s="2" t="s">
        <v>413</v>
      </c>
      <c r="C170" s="1" t="s">
        <v>414</v>
      </c>
      <c r="D170" s="2" t="s">
        <v>505</v>
      </c>
      <c r="E170" s="2">
        <v>168.06610000000001</v>
      </c>
      <c r="F170" s="2">
        <v>151.4391</v>
      </c>
      <c r="G170" s="36">
        <f>_xll.BDP($B170,G$2,"EQY_FUND_YEAR=2016")</f>
        <v>30.983000000000001</v>
      </c>
      <c r="H170" s="2">
        <v>31.908999999999999</v>
      </c>
      <c r="I170" s="2">
        <v>38.61</v>
      </c>
      <c r="J170" s="36">
        <f t="shared" si="24"/>
        <v>4.7459682221316868</v>
      </c>
      <c r="K170" s="36">
        <f t="shared" si="25"/>
        <v>3.9222766122766122</v>
      </c>
      <c r="L170" s="2">
        <v>0.21000344730326859</v>
      </c>
      <c r="M170" s="2">
        <v>19.025000007629394</v>
      </c>
      <c r="N170" s="2">
        <v>70</v>
      </c>
      <c r="O170" s="94">
        <f t="shared" si="18"/>
        <v>0.59622677011593583</v>
      </c>
      <c r="P170" s="2">
        <v>9.8249999999999993</v>
      </c>
      <c r="Q170" s="36">
        <f t="shared" si="19"/>
        <v>0.30790686013350466</v>
      </c>
      <c r="R170" s="2">
        <v>15.551</v>
      </c>
      <c r="S170" s="36">
        <f t="shared" si="20"/>
        <v>0.48735466482810497</v>
      </c>
      <c r="T170" s="2">
        <v>7.2859999999999996</v>
      </c>
      <c r="U170" s="36">
        <f t="shared" si="21"/>
        <v>0.2283368328684697</v>
      </c>
      <c r="V170" s="2">
        <v>-12.440999999999999</v>
      </c>
      <c r="W170" s="2" t="s">
        <v>480</v>
      </c>
      <c r="X170" s="36">
        <f t="shared" si="22"/>
        <v>-0.38988999968660876</v>
      </c>
      <c r="Y170" s="36">
        <f>_xll.BDP($B170,Y$2,)</f>
        <v>-13.39</v>
      </c>
      <c r="Z170" s="36">
        <f>_xll.BDP($B170,Z$2)</f>
        <v>23.980999999999998</v>
      </c>
      <c r="AA170" s="2">
        <v>-20.875574530000002</v>
      </c>
      <c r="AB170" s="2">
        <v>-16.77</v>
      </c>
      <c r="AC170" s="92">
        <f t="shared" si="26"/>
        <v>-0.65422214829671888</v>
      </c>
    </row>
    <row r="171" spans="1:29" x14ac:dyDescent="0.2">
      <c r="B171" s="36"/>
      <c r="C171" s="36"/>
      <c r="D171" s="36"/>
      <c r="E171" s="36"/>
      <c r="F171" s="36"/>
      <c r="G171" s="36" t="str">
        <f>_xll.BDP($B171,G$2,"EQY_FUND_YEAR=2016")</f>
        <v>#N/A Invalid Security</v>
      </c>
      <c r="H171" s="36"/>
      <c r="I171" s="36"/>
      <c r="J171" s="36" t="e">
        <f t="shared" si="24"/>
        <v>#DIV/0!</v>
      </c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 t="str">
        <f>_xll.BDP($B171,Y$2,)</f>
        <v>#N/A Invalid Security</v>
      </c>
      <c r="Z171" s="36" t="str">
        <f>_xll.BDP($B171,Z$2)</f>
        <v>#N/A Invalid Security</v>
      </c>
      <c r="AA171" s="36"/>
      <c r="AB171" s="36"/>
      <c r="AC171" s="36"/>
    </row>
    <row r="172" spans="1:29" x14ac:dyDescent="0.2">
      <c r="B172" s="1" t="s">
        <v>557</v>
      </c>
      <c r="C172" s="1" t="s">
        <v>754</v>
      </c>
      <c r="D172" s="1" t="s">
        <v>614</v>
      </c>
      <c r="E172" s="36">
        <v>13337.6859</v>
      </c>
      <c r="F172" s="36">
        <v>11763.517900000001</v>
      </c>
      <c r="G172" s="36">
        <f>_xll.BDP($B172,G$2,"EQY_FUND_YEAR=2016")</f>
        <v>389.33</v>
      </c>
      <c r="H172" s="36">
        <v>853.57299999999998</v>
      </c>
      <c r="I172" s="36">
        <v>1210.8910000000001</v>
      </c>
      <c r="J172" s="36">
        <f t="shared" si="24"/>
        <v>13.781501875059311</v>
      </c>
      <c r="K172" s="36">
        <f t="shared" si="25"/>
        <v>9.7147620223455284</v>
      </c>
      <c r="L172" s="44">
        <f t="shared" ref="L172:L191" si="27">(I172/H172)-1</f>
        <v>0.41861445945455178</v>
      </c>
      <c r="M172" s="114">
        <v>481.96899993896483</v>
      </c>
      <c r="N172" s="36">
        <v>56.483000000000004</v>
      </c>
      <c r="O172" s="94">
        <f t="shared" si="18"/>
        <v>0.56464883488461426</v>
      </c>
      <c r="P172" s="36">
        <v>135.99699999999999</v>
      </c>
      <c r="Q172" s="36">
        <f t="shared" si="19"/>
        <v>0.15932673596751537</v>
      </c>
      <c r="R172" s="36">
        <v>225.69399999999999</v>
      </c>
      <c r="S172" s="36">
        <f t="shared" si="20"/>
        <v>0.26441089397157597</v>
      </c>
      <c r="T172" s="36">
        <v>67.718999999999994</v>
      </c>
      <c r="U172" s="36">
        <f t="shared" ref="U172:U191" si="28">T172/H172</f>
        <v>7.9335920887844386E-2</v>
      </c>
      <c r="V172" s="36">
        <v>-41.38</v>
      </c>
      <c r="W172" s="36">
        <v>53.762999999999998</v>
      </c>
      <c r="X172" s="36">
        <f t="shared" si="22"/>
        <v>-4.8478571838612518E-2</v>
      </c>
      <c r="Y172" s="36">
        <f>_xll.BDP($B172,Y$2,)</f>
        <v>-12.155000000000001</v>
      </c>
      <c r="Z172" s="36">
        <f>_xll.BDP($B172,Z$2)</f>
        <v>141.67699999999999</v>
      </c>
      <c r="AA172" s="36">
        <v>-52.222000000000001</v>
      </c>
      <c r="AB172" s="36">
        <v>37.39</v>
      </c>
      <c r="AC172" s="92">
        <f t="shared" ref="AC172:AC201" si="29">AA172/H172</f>
        <v>-6.1180473140551542E-2</v>
      </c>
    </row>
    <row r="173" spans="1:29" x14ac:dyDescent="0.2">
      <c r="B173" s="1" t="s">
        <v>558</v>
      </c>
      <c r="C173" s="1" t="s">
        <v>755</v>
      </c>
      <c r="D173" s="1" t="s">
        <v>614</v>
      </c>
      <c r="E173" s="36">
        <v>3532.4050000000002</v>
      </c>
      <c r="F173" s="36">
        <v>3220.2809999999999</v>
      </c>
      <c r="G173" s="36">
        <f>_xll.BDP($B173,G$2,"EQY_FUND_YEAR=2016")</f>
        <v>65.271000000000001</v>
      </c>
      <c r="H173" s="36">
        <v>192.24099999999999</v>
      </c>
      <c r="I173" s="36">
        <v>271.53800000000001</v>
      </c>
      <c r="J173" s="36">
        <f t="shared" si="24"/>
        <v>16.751270540623491</v>
      </c>
      <c r="K173" s="36">
        <f t="shared" si="25"/>
        <v>11.859411942343245</v>
      </c>
      <c r="L173" s="44">
        <f t="shared" si="27"/>
        <v>0.41248745064788483</v>
      </c>
      <c r="M173" s="114">
        <v>138.52599877929688</v>
      </c>
      <c r="N173" s="36">
        <v>72.95</v>
      </c>
      <c r="O173" s="94">
        <f t="shared" si="18"/>
        <v>0.72058509256244452</v>
      </c>
      <c r="P173" s="36">
        <v>62.201999999999998</v>
      </c>
      <c r="Q173" s="36">
        <f t="shared" si="19"/>
        <v>0.32356261151367294</v>
      </c>
      <c r="R173" s="36">
        <v>109.95</v>
      </c>
      <c r="S173" s="36">
        <f t="shared" si="20"/>
        <v>0.57193834821916245</v>
      </c>
      <c r="T173" s="36">
        <v>36.774999999999999</v>
      </c>
      <c r="U173" s="36">
        <f t="shared" si="28"/>
        <v>0.19129634157125691</v>
      </c>
      <c r="V173" s="36">
        <v>-107.69300000000001</v>
      </c>
      <c r="W173" s="36">
        <v>-56.895000000000003</v>
      </c>
      <c r="X173" s="36">
        <f t="shared" si="22"/>
        <v>-0.5601978766236132</v>
      </c>
      <c r="Y173" s="36">
        <f>_xll.BDP($B173,Y$2,)</f>
        <v>-44.982999999999997</v>
      </c>
      <c r="Z173" s="36">
        <f>_xll.BDP($B173,Z$2)</f>
        <v>61.901999999999994</v>
      </c>
      <c r="AA173" s="36">
        <v>-111</v>
      </c>
      <c r="AB173" s="36">
        <v>-78.929000000000002</v>
      </c>
      <c r="AC173" s="92">
        <f t="shared" si="29"/>
        <v>-0.57740024240406573</v>
      </c>
    </row>
    <row r="174" spans="1:29" x14ac:dyDescent="0.2">
      <c r="B174" s="1" t="s">
        <v>145</v>
      </c>
      <c r="C174" s="1" t="s">
        <v>146</v>
      </c>
      <c r="D174" s="1" t="s">
        <v>505</v>
      </c>
      <c r="E174" s="36">
        <v>4098.0376999999999</v>
      </c>
      <c r="F174" s="36">
        <v>3799.4987000000001</v>
      </c>
      <c r="G174" s="36">
        <f>_xll.BDP($B174,G$2,"EQY_FUND_YEAR=2016")</f>
        <v>80.325000000000003</v>
      </c>
      <c r="H174" s="36">
        <v>190.17399999999998</v>
      </c>
      <c r="I174" s="36">
        <v>258.79000000000002</v>
      </c>
      <c r="J174" s="36">
        <f t="shared" si="24"/>
        <v>19.979064961561519</v>
      </c>
      <c r="K174" s="36">
        <f t="shared" si="25"/>
        <v>14.681783299200124</v>
      </c>
      <c r="L174" s="44">
        <f t="shared" si="27"/>
        <v>0.36080641938435365</v>
      </c>
      <c r="M174" s="114">
        <v>152.2989994506836</v>
      </c>
      <c r="N174" s="36">
        <v>80.317000000000007</v>
      </c>
      <c r="O174" s="94">
        <f t="shared" si="18"/>
        <v>0.80084028022065901</v>
      </c>
      <c r="P174" s="36">
        <v>39.378999999999998</v>
      </c>
      <c r="Q174" s="36">
        <f t="shared" si="19"/>
        <v>0.20706826380051954</v>
      </c>
      <c r="R174" s="36">
        <v>116.40900000000001</v>
      </c>
      <c r="S174" s="36">
        <f t="shared" si="20"/>
        <v>0.61211837580321193</v>
      </c>
      <c r="T174" s="36">
        <v>31.135000000000002</v>
      </c>
      <c r="U174" s="36">
        <f t="shared" si="28"/>
        <v>0.1637184893834068</v>
      </c>
      <c r="V174" s="36" t="s">
        <v>480</v>
      </c>
      <c r="W174" s="36">
        <v>-7.476</v>
      </c>
      <c r="X174" s="36" t="e">
        <f t="shared" si="22"/>
        <v>#VALUE!</v>
      </c>
      <c r="Y174" s="36" t="str">
        <f>_xll.BDP($B174,Y$2,)</f>
        <v>#N/A N/A</v>
      </c>
      <c r="Z174" s="36">
        <f>_xll.BDP($B174,Z$2)</f>
        <v>135.57900000000001</v>
      </c>
      <c r="AA174" s="36">
        <v>-29.382999999999999</v>
      </c>
      <c r="AB174" s="36">
        <v>-14.838000000000001</v>
      </c>
      <c r="AC174" s="92">
        <f t="shared" si="29"/>
        <v>-0.1545058735684163</v>
      </c>
    </row>
    <row r="175" spans="1:29" x14ac:dyDescent="0.2">
      <c r="B175" s="1" t="s">
        <v>559</v>
      </c>
      <c r="C175" s="1" t="s">
        <v>756</v>
      </c>
      <c r="D175" s="1" t="s">
        <v>614</v>
      </c>
      <c r="E175" s="36">
        <v>6456.8224</v>
      </c>
      <c r="F175" s="36">
        <v>6079.7704000000003</v>
      </c>
      <c r="G175" s="36">
        <f>_xll.BDP($B175,G$2,"EQY_FUND_YEAR=2016")</f>
        <v>277.33499999999998</v>
      </c>
      <c r="H175" s="36">
        <v>492.64800000000002</v>
      </c>
      <c r="I175" s="36">
        <v>667.76099999999997</v>
      </c>
      <c r="J175" s="36">
        <f t="shared" si="24"/>
        <v>12.341002906740716</v>
      </c>
      <c r="K175" s="36">
        <f t="shared" si="25"/>
        <v>9.104710218176864</v>
      </c>
      <c r="L175" s="44">
        <f t="shared" si="27"/>
        <v>0.35545257465776769</v>
      </c>
      <c r="M175" s="114">
        <v>261.8499954833984</v>
      </c>
      <c r="N175" s="36">
        <v>54.591999999999999</v>
      </c>
      <c r="O175" s="94">
        <f t="shared" si="18"/>
        <v>0.5315153933100274</v>
      </c>
      <c r="P175" s="36">
        <v>120.73899999999999</v>
      </c>
      <c r="Q175" s="36">
        <f t="shared" si="19"/>
        <v>0.24508168103798247</v>
      </c>
      <c r="R175" s="36">
        <v>100.669</v>
      </c>
      <c r="S175" s="36">
        <f t="shared" si="20"/>
        <v>0.20434265439015278</v>
      </c>
      <c r="T175" s="36">
        <v>59.619</v>
      </c>
      <c r="U175" s="36">
        <f t="shared" si="28"/>
        <v>0.12101744044429287</v>
      </c>
      <c r="V175" s="36">
        <v>-68.85692307692301</v>
      </c>
      <c r="W175" s="36">
        <v>30.88</v>
      </c>
      <c r="X175" s="36">
        <f t="shared" si="22"/>
        <v>-0.13976900967206404</v>
      </c>
      <c r="Y175" s="36">
        <f>_xll.BDP($B175,Y$2,)</f>
        <v>12.943999999999999</v>
      </c>
      <c r="Z175" s="36">
        <f>_xll.BDP($B175,Z$2)</f>
        <v>115.286</v>
      </c>
      <c r="AA175" s="36">
        <v>-90.092929999999996</v>
      </c>
      <c r="AB175" s="36">
        <v>10.531000000000001</v>
      </c>
      <c r="AC175" s="92">
        <f t="shared" si="29"/>
        <v>-0.1828748518211786</v>
      </c>
    </row>
    <row r="176" spans="1:29" x14ac:dyDescent="0.2">
      <c r="B176" s="1" t="s">
        <v>561</v>
      </c>
      <c r="C176" s="1" t="s">
        <v>757</v>
      </c>
      <c r="D176" s="1" t="s">
        <v>615</v>
      </c>
      <c r="E176" s="36">
        <v>1522.0586000000001</v>
      </c>
      <c r="F176" s="36">
        <v>2404.9515999999999</v>
      </c>
      <c r="G176" s="36">
        <f>_xll.BDP($B176,G$2,"EQY_FUND_YEAR=2016")</f>
        <v>427.58800000000002</v>
      </c>
      <c r="H176" s="36">
        <v>476.02700000000004</v>
      </c>
      <c r="I176" s="36">
        <v>635.75</v>
      </c>
      <c r="J176" s="36">
        <f t="shared" si="24"/>
        <v>5.0521327571755377</v>
      </c>
      <c r="K176" s="36">
        <f t="shared" si="25"/>
        <v>3.7828574125049155</v>
      </c>
      <c r="L176" s="44">
        <f t="shared" si="27"/>
        <v>0.33553348864665233</v>
      </c>
      <c r="M176" s="114">
        <v>327.95800305175783</v>
      </c>
      <c r="N176" s="36">
        <v>72</v>
      </c>
      <c r="O176" s="94">
        <f t="shared" si="18"/>
        <v>0.68894832236776027</v>
      </c>
      <c r="P176" s="36">
        <v>27.382999999999999</v>
      </c>
      <c r="Q176" s="36">
        <f t="shared" si="19"/>
        <v>5.7524048005680346E-2</v>
      </c>
      <c r="R176" s="36">
        <v>34.103000000000002</v>
      </c>
      <c r="S176" s="36">
        <f t="shared" si="20"/>
        <v>7.164089431901971E-2</v>
      </c>
      <c r="T176" s="36">
        <v>149.94800000000001</v>
      </c>
      <c r="U176" s="36">
        <f t="shared" si="28"/>
        <v>0.31499893913580529</v>
      </c>
      <c r="V176" s="36">
        <v>100.64099999999999</v>
      </c>
      <c r="W176" s="36">
        <v>195.3</v>
      </c>
      <c r="X176" s="36">
        <f t="shared" si="22"/>
        <v>0.21141868003285524</v>
      </c>
      <c r="Y176" s="36">
        <f>_xll.BDP($B176,Y$2,)</f>
        <v>3.2039999999999935</v>
      </c>
      <c r="Z176" s="36">
        <f>_xll.BDP($B176,Z$2)</f>
        <v>208.94399999999999</v>
      </c>
      <c r="AA176" s="36">
        <v>7.2179362649929981</v>
      </c>
      <c r="AB176" s="36">
        <v>52.832999999999998</v>
      </c>
      <c r="AC176" s="92">
        <f t="shared" si="29"/>
        <v>1.5162871570295377E-2</v>
      </c>
    </row>
    <row r="177" spans="2:29" x14ac:dyDescent="0.2">
      <c r="B177" s="1" t="s">
        <v>563</v>
      </c>
      <c r="C177" s="1" t="s">
        <v>758</v>
      </c>
      <c r="D177" s="1" t="s">
        <v>614</v>
      </c>
      <c r="E177" s="36">
        <v>4505.2147000000004</v>
      </c>
      <c r="F177" s="36">
        <v>4154.2816999999995</v>
      </c>
      <c r="G177" s="36">
        <f>_xll.BDP($B177,G$2,"EQY_FUND_YEAR=2016")</f>
        <v>290.10300000000001</v>
      </c>
      <c r="H177" s="36">
        <v>513.48300000000006</v>
      </c>
      <c r="I177" s="36">
        <v>674.78300000000002</v>
      </c>
      <c r="J177" s="36">
        <f t="shared" si="24"/>
        <v>8.0903977346864426</v>
      </c>
      <c r="K177" s="36">
        <f t="shared" si="25"/>
        <v>6.1564705986961723</v>
      </c>
      <c r="L177" s="44">
        <f t="shared" si="27"/>
        <v>0.31412919220305247</v>
      </c>
      <c r="M177" s="114">
        <v>418.44500848388674</v>
      </c>
      <c r="N177" s="36">
        <v>79.989000000000004</v>
      </c>
      <c r="O177" s="94">
        <f t="shared" si="18"/>
        <v>0.81491501857683057</v>
      </c>
      <c r="P177" s="36">
        <v>153.63499999999999</v>
      </c>
      <c r="Q177" s="36">
        <f t="shared" si="19"/>
        <v>0.29920172624994396</v>
      </c>
      <c r="R177" s="36">
        <v>204.435</v>
      </c>
      <c r="S177" s="36">
        <f t="shared" si="20"/>
        <v>0.39813392069455072</v>
      </c>
      <c r="T177" s="36">
        <v>48.186</v>
      </c>
      <c r="U177" s="36">
        <f t="shared" si="28"/>
        <v>9.3841470895823217E-2</v>
      </c>
      <c r="V177" s="36">
        <v>-27.757000000000005</v>
      </c>
      <c r="W177" s="36">
        <v>129.18800000000002</v>
      </c>
      <c r="X177" s="36">
        <f t="shared" si="22"/>
        <v>-5.4056317346436011E-2</v>
      </c>
      <c r="Y177" s="36">
        <f>_xll.BDP($B177,Y$2,)</f>
        <v>88.836999999999989</v>
      </c>
      <c r="Z177" s="36">
        <f>_xll.BDP($B177,Z$2)</f>
        <v>85.22999999999999</v>
      </c>
      <c r="AA177" s="36">
        <v>-41.129518560316001</v>
      </c>
      <c r="AB177" s="36">
        <v>54.325000000000003</v>
      </c>
      <c r="AC177" s="92">
        <f t="shared" si="29"/>
        <v>-8.0099085189414249E-2</v>
      </c>
    </row>
    <row r="178" spans="2:29" x14ac:dyDescent="0.2">
      <c r="B178" s="1" t="s">
        <v>564</v>
      </c>
      <c r="C178" s="1" t="s">
        <v>759</v>
      </c>
      <c r="D178" s="1" t="s">
        <v>614</v>
      </c>
      <c r="E178" s="36">
        <v>5863.1256000000003</v>
      </c>
      <c r="F178" s="36">
        <v>5590.6315999999997</v>
      </c>
      <c r="G178" s="36">
        <f>_xll.BDP($B178,G$2,"EQY_FUND_YEAR=2016")</f>
        <v>85.906999999999996</v>
      </c>
      <c r="H178" s="36">
        <v>324.19499999999999</v>
      </c>
      <c r="I178" s="36">
        <v>424.09399999999999</v>
      </c>
      <c r="J178" s="36">
        <f t="shared" si="24"/>
        <v>17.244657073674794</v>
      </c>
      <c r="K178" s="36">
        <f t="shared" si="25"/>
        <v>13.182529344909383</v>
      </c>
      <c r="L178" s="44">
        <f t="shared" si="27"/>
        <v>0.30814478940144041</v>
      </c>
      <c r="M178" s="114">
        <v>228.25000210571289</v>
      </c>
      <c r="N178" s="36">
        <v>73.820000000000007</v>
      </c>
      <c r="O178" s="94">
        <f t="shared" si="18"/>
        <v>0.70405158039363003</v>
      </c>
      <c r="P178" s="36">
        <v>70.820999999999998</v>
      </c>
      <c r="Q178" s="36">
        <f t="shared" si="19"/>
        <v>0.21845185767824921</v>
      </c>
      <c r="R178" s="36">
        <v>172.97300000000001</v>
      </c>
      <c r="S178" s="36">
        <f t="shared" si="20"/>
        <v>0.53354616820123701</v>
      </c>
      <c r="T178" s="36">
        <v>51.802999999999997</v>
      </c>
      <c r="U178" s="36">
        <f t="shared" si="28"/>
        <v>0.15978963278273878</v>
      </c>
      <c r="V178" s="36">
        <v>-116.569</v>
      </c>
      <c r="W178" s="36">
        <v>-43.852000000000004</v>
      </c>
      <c r="X178" s="36">
        <f t="shared" si="22"/>
        <v>-0.35956445966162343</v>
      </c>
      <c r="Y178" s="36">
        <f>_xll.BDP($B178,Y$2,)</f>
        <v>-21.870999999999999</v>
      </c>
      <c r="Z178" s="36">
        <f>_xll.BDP($B178,Z$2)</f>
        <v>127.949</v>
      </c>
      <c r="AA178" s="36">
        <v>-123.625</v>
      </c>
      <c r="AB178" s="36">
        <v>-49.316000000000003</v>
      </c>
      <c r="AC178" s="92">
        <f t="shared" si="29"/>
        <v>-0.3813291383272413</v>
      </c>
    </row>
    <row r="179" spans="2:29" x14ac:dyDescent="0.2">
      <c r="B179" s="1" t="s">
        <v>570</v>
      </c>
      <c r="C179" s="1" t="s">
        <v>112</v>
      </c>
      <c r="D179" s="1" t="s">
        <v>495</v>
      </c>
      <c r="E179" s="36">
        <v>6280.0501000000004</v>
      </c>
      <c r="F179" s="36">
        <v>6010.1651000000002</v>
      </c>
      <c r="G179" s="36">
        <f>_xll.BDP($B179,G$2,"EQY_FUND_YEAR=2016")</f>
        <v>250.48099999999999</v>
      </c>
      <c r="H179" s="36">
        <v>602.31500000000005</v>
      </c>
      <c r="I179" s="36">
        <v>762.5</v>
      </c>
      <c r="J179" s="36">
        <f t="shared" si="24"/>
        <v>9.9784416791877995</v>
      </c>
      <c r="K179" s="36">
        <f t="shared" si="25"/>
        <v>7.882183737704918</v>
      </c>
      <c r="L179" s="44">
        <f t="shared" si="27"/>
        <v>0.26594888056913724</v>
      </c>
      <c r="M179" s="114">
        <v>444.96900311279296</v>
      </c>
      <c r="N179" s="36">
        <v>79.150000000000006</v>
      </c>
      <c r="O179" s="94">
        <f t="shared" si="18"/>
        <v>0.73876460508669539</v>
      </c>
      <c r="P179" s="36">
        <v>92.427999999999997</v>
      </c>
      <c r="Q179" s="36">
        <f t="shared" si="19"/>
        <v>0.15345458771573012</v>
      </c>
      <c r="R179" s="36">
        <v>277.93</v>
      </c>
      <c r="S179" s="36">
        <f t="shared" si="20"/>
        <v>0.46143629164141686</v>
      </c>
      <c r="T179" s="36">
        <v>81.525999999999996</v>
      </c>
      <c r="U179" s="36">
        <f t="shared" si="28"/>
        <v>0.13535442418003868</v>
      </c>
      <c r="V179" s="36" t="s">
        <v>480</v>
      </c>
      <c r="W179" s="36">
        <v>31.82</v>
      </c>
      <c r="X179" s="36" t="e">
        <f t="shared" si="22"/>
        <v>#VALUE!</v>
      </c>
      <c r="Y179" s="36" t="str">
        <f>_xll.BDP($B179,Y$2,)</f>
        <v>#N/A N/A</v>
      </c>
      <c r="Z179" s="36">
        <f>_xll.BDP($B179,Z$2)</f>
        <v>256.86700000000002</v>
      </c>
      <c r="AA179" s="36">
        <v>-328.25799999999998</v>
      </c>
      <c r="AB179" s="36">
        <v>-4.5419999999999998</v>
      </c>
      <c r="AC179" s="92">
        <f t="shared" si="29"/>
        <v>-0.54499389854146074</v>
      </c>
    </row>
    <row r="180" spans="2:29" x14ac:dyDescent="0.2">
      <c r="B180" s="1" t="s">
        <v>577</v>
      </c>
      <c r="C180" s="1" t="s">
        <v>760</v>
      </c>
      <c r="D180" s="1" t="s">
        <v>614</v>
      </c>
      <c r="E180" s="36">
        <v>1110.2656999999999</v>
      </c>
      <c r="F180" s="36">
        <v>1234.2756999999999</v>
      </c>
      <c r="G180" s="36">
        <f>_xll.BDP($B180,G$2,"EQY_FUND_YEAR=2016")</f>
        <v>206.98599999999999</v>
      </c>
      <c r="H180" s="36">
        <v>265.089</v>
      </c>
      <c r="I180" s="36">
        <v>329.13800000000003</v>
      </c>
      <c r="J180" s="36">
        <f t="shared" si="24"/>
        <v>4.6560804107299809</v>
      </c>
      <c r="K180" s="36">
        <f t="shared" ref="K180:K199" si="30">F180/I180</f>
        <v>3.750024913562092</v>
      </c>
      <c r="L180" s="44">
        <f t="shared" si="27"/>
        <v>0.24161319405935378</v>
      </c>
      <c r="M180" s="114">
        <v>189.59500091552735</v>
      </c>
      <c r="N180" s="36">
        <v>77.167000000000002</v>
      </c>
      <c r="O180" s="94">
        <f t="shared" ref="O180:O199" si="31">M180/H180</f>
        <v>0.71521263015639036</v>
      </c>
      <c r="P180" s="36">
        <v>46.16</v>
      </c>
      <c r="Q180" s="36">
        <f t="shared" ref="Q180:Q199" si="32">P180/H180</f>
        <v>0.17413019778263147</v>
      </c>
      <c r="R180" s="36">
        <v>90.921999999999997</v>
      </c>
      <c r="S180" s="36">
        <f t="shared" ref="S180:S199" si="33">R180/H180</f>
        <v>0.34298669503449786</v>
      </c>
      <c r="T180" s="36">
        <v>43.331000000000003</v>
      </c>
      <c r="U180" s="36">
        <f t="shared" si="28"/>
        <v>0.16345831022788573</v>
      </c>
      <c r="V180" s="36">
        <v>35.430999999999997</v>
      </c>
      <c r="W180" s="36">
        <v>107.65</v>
      </c>
      <c r="X180" s="36">
        <f t="shared" ref="X180:X199" si="34">V180/H180</f>
        <v>0.1336569982156936</v>
      </c>
      <c r="Y180" s="36">
        <f>_xll.BDP($B180,Y$2,)</f>
        <v>32.344000000000001</v>
      </c>
      <c r="Z180" s="36">
        <f>_xll.BDP($B180,Z$2)</f>
        <v>128.23099999999999</v>
      </c>
      <c r="AA180" s="36">
        <v>-1.8899511748109996</v>
      </c>
      <c r="AB180" s="36">
        <v>62.367000000000004</v>
      </c>
      <c r="AC180" s="92">
        <f t="shared" si="29"/>
        <v>-7.1294967909305918E-3</v>
      </c>
    </row>
    <row r="181" spans="2:29" x14ac:dyDescent="0.2">
      <c r="B181" s="1" t="s">
        <v>587</v>
      </c>
      <c r="C181" s="1" t="s">
        <v>28</v>
      </c>
      <c r="D181" s="1" t="s">
        <v>506</v>
      </c>
      <c r="E181" s="36">
        <v>29017.264999999999</v>
      </c>
      <c r="F181" s="36">
        <v>28442.0455</v>
      </c>
      <c r="G181" s="36">
        <f>_xll.BDP($B181,G$2,"EQY_FUND_YEAR=2016")</f>
        <v>1708.721</v>
      </c>
      <c r="H181" s="36">
        <v>2684.7350000000001</v>
      </c>
      <c r="I181" s="36">
        <v>1858.0640000000001</v>
      </c>
      <c r="J181" s="36">
        <f t="shared" si="24"/>
        <v>10.593986184856233</v>
      </c>
      <c r="K181" s="36">
        <f t="shared" si="30"/>
        <v>15.307355128779202</v>
      </c>
      <c r="L181" s="44">
        <f t="shared" si="27"/>
        <v>-0.30791530635239606</v>
      </c>
      <c r="M181" s="114">
        <v>1029.4319973144532</v>
      </c>
      <c r="N181" s="36">
        <v>75.245000000000005</v>
      </c>
      <c r="O181" s="94">
        <f t="shared" si="31"/>
        <v>0.38343896038694808</v>
      </c>
      <c r="P181" s="36">
        <v>321.88799999999998</v>
      </c>
      <c r="Q181" s="36">
        <f t="shared" si="32"/>
        <v>0.11989563215736375</v>
      </c>
      <c r="R181" s="36">
        <v>253.17</v>
      </c>
      <c r="S181" s="36">
        <f t="shared" si="33"/>
        <v>9.4299809850879129E-2</v>
      </c>
      <c r="T181" s="36">
        <v>250.553</v>
      </c>
      <c r="U181" s="36">
        <f t="shared" si="28"/>
        <v>9.3325039529041032E-2</v>
      </c>
      <c r="V181" s="36">
        <v>-3.8120000000000012</v>
      </c>
      <c r="W181" s="36">
        <v>303.834</v>
      </c>
      <c r="X181" s="36">
        <f t="shared" si="34"/>
        <v>-1.4198794294408949E-3</v>
      </c>
      <c r="Y181" s="36">
        <f>_xll.BDP($B181,Y$2,)</f>
        <v>72.408999999999992</v>
      </c>
      <c r="Z181" s="36">
        <f>_xll.BDP($B181,Z$2)</f>
        <v>696.47399999999993</v>
      </c>
      <c r="AA181" s="36">
        <v>-55.131</v>
      </c>
      <c r="AB181" s="36">
        <v>298.54700000000003</v>
      </c>
      <c r="AC181" s="92">
        <f t="shared" si="29"/>
        <v>-2.0534987624476902E-2</v>
      </c>
    </row>
    <row r="182" spans="2:29" x14ac:dyDescent="0.2">
      <c r="B182" s="1" t="s">
        <v>588</v>
      </c>
      <c r="C182" s="1" t="s">
        <v>761</v>
      </c>
      <c r="D182" s="1" t="s">
        <v>615</v>
      </c>
      <c r="E182" s="36">
        <v>12502.9517</v>
      </c>
      <c r="F182" s="36">
        <v>11492.5267</v>
      </c>
      <c r="G182" s="36">
        <f>_xll.BDP($B182,G$2,"EQY_FUND_YEAR=2016")</f>
        <v>409.221</v>
      </c>
      <c r="H182" s="36">
        <v>766.22400000000005</v>
      </c>
      <c r="I182" s="36">
        <v>912.07100000000003</v>
      </c>
      <c r="J182" s="36">
        <f t="shared" si="24"/>
        <v>14.998912459019817</v>
      </c>
      <c r="K182" s="36">
        <f t="shared" si="30"/>
        <v>12.600473756977253</v>
      </c>
      <c r="L182" s="44">
        <f t="shared" si="27"/>
        <v>0.19034512100899992</v>
      </c>
      <c r="M182" s="114">
        <v>534.71100567626956</v>
      </c>
      <c r="N182" s="36">
        <v>73.03</v>
      </c>
      <c r="O182" s="94">
        <f t="shared" si="31"/>
        <v>0.69785207155645024</v>
      </c>
      <c r="P182" s="36">
        <v>132.05099999999999</v>
      </c>
      <c r="Q182" s="36">
        <f t="shared" si="32"/>
        <v>0.17233994236672301</v>
      </c>
      <c r="R182" s="36">
        <v>130.898</v>
      </c>
      <c r="S182" s="36">
        <f t="shared" si="33"/>
        <v>0.1708351604752657</v>
      </c>
      <c r="T182" s="36">
        <v>60.390999999999998</v>
      </c>
      <c r="U182" s="36">
        <f t="shared" si="28"/>
        <v>7.8816377456200792E-2</v>
      </c>
      <c r="V182" s="36">
        <v>188.203</v>
      </c>
      <c r="W182" s="36">
        <v>321.14800000000002</v>
      </c>
      <c r="X182" s="36">
        <f t="shared" si="34"/>
        <v>0.24562399507193719</v>
      </c>
      <c r="Y182" s="36">
        <f>_xll.BDP($B182,Y$2,)</f>
        <v>274.41300000000001</v>
      </c>
      <c r="Z182" s="36">
        <f>_xll.BDP($B182,Z$2)</f>
        <v>320.18299999999999</v>
      </c>
      <c r="AA182" s="36">
        <v>162.85600955123999</v>
      </c>
      <c r="AB182" s="36">
        <v>247.148</v>
      </c>
      <c r="AC182" s="92">
        <f t="shared" si="29"/>
        <v>0.21254360285143767</v>
      </c>
    </row>
    <row r="183" spans="2:29" x14ac:dyDescent="0.2">
      <c r="B183" s="1" t="s">
        <v>590</v>
      </c>
      <c r="C183" s="1" t="s">
        <v>762</v>
      </c>
      <c r="D183" s="1" t="s">
        <v>615</v>
      </c>
      <c r="E183" s="36">
        <v>4212.5946999999996</v>
      </c>
      <c r="F183" s="36">
        <v>4083.6496999999999</v>
      </c>
      <c r="G183" s="36">
        <f>_xll.BDP($B183,G$2,"EQY_FUND_YEAR=2016")</f>
        <v>463.38099999999997</v>
      </c>
      <c r="H183" s="36">
        <v>609.726</v>
      </c>
      <c r="I183" s="36">
        <v>719.86699999999996</v>
      </c>
      <c r="J183" s="36">
        <f t="shared" si="24"/>
        <v>6.6975160973945673</v>
      </c>
      <c r="K183" s="36">
        <f t="shared" si="30"/>
        <v>5.6727835836341995</v>
      </c>
      <c r="L183" s="44">
        <f t="shared" si="27"/>
        <v>0.1806401563981197</v>
      </c>
      <c r="M183" s="114">
        <v>460.99100408935544</v>
      </c>
      <c r="N183" s="36">
        <v>75.713000000000008</v>
      </c>
      <c r="O183" s="94">
        <f t="shared" si="31"/>
        <v>0.75606256595479848</v>
      </c>
      <c r="P183" s="36">
        <v>138.56399999999999</v>
      </c>
      <c r="Q183" s="36">
        <f t="shared" si="32"/>
        <v>0.22725617736491471</v>
      </c>
      <c r="R183" s="36">
        <v>126.273</v>
      </c>
      <c r="S183" s="36">
        <f t="shared" si="33"/>
        <v>0.2070979423544346</v>
      </c>
      <c r="T183" s="36">
        <v>94.323999999999998</v>
      </c>
      <c r="U183" s="36">
        <f t="shared" si="28"/>
        <v>0.15469899594243972</v>
      </c>
      <c r="V183" s="36">
        <v>82.144000000000005</v>
      </c>
      <c r="W183" s="36">
        <v>175.67000000000002</v>
      </c>
      <c r="X183" s="36">
        <f t="shared" si="34"/>
        <v>0.13472280991789756</v>
      </c>
      <c r="Y183" s="36">
        <f>_xll.BDP($B183,Y$2,)</f>
        <v>44.370999999999995</v>
      </c>
      <c r="Z183" s="36">
        <f>_xll.BDP($B183,Z$2)</f>
        <v>237.32499999999999</v>
      </c>
      <c r="AA183" s="36">
        <v>48.942264632863001</v>
      </c>
      <c r="AB183" s="36">
        <v>109.74000000000001</v>
      </c>
      <c r="AC183" s="92">
        <f t="shared" si="29"/>
        <v>8.0269276089363087E-2</v>
      </c>
    </row>
    <row r="184" spans="2:29" x14ac:dyDescent="0.2">
      <c r="B184" s="1" t="s">
        <v>596</v>
      </c>
      <c r="C184" s="1" t="s">
        <v>763</v>
      </c>
      <c r="D184" s="1" t="s">
        <v>616</v>
      </c>
      <c r="E184" s="36">
        <v>4187.5559999999996</v>
      </c>
      <c r="F184" s="36">
        <v>3802.556</v>
      </c>
      <c r="G184" s="36">
        <f>_xll.BDP($B184,G$2,"EQY_FUND_YEAR=2016")</f>
        <v>2322</v>
      </c>
      <c r="H184" s="36">
        <v>2202</v>
      </c>
      <c r="I184" s="36">
        <v>2153.799</v>
      </c>
      <c r="J184" s="36">
        <f t="shared" si="24"/>
        <v>1.7268646684831972</v>
      </c>
      <c r="K184" s="36">
        <f t="shared" si="30"/>
        <v>1.7655110806533014</v>
      </c>
      <c r="L184" s="44">
        <f t="shared" si="27"/>
        <v>-2.1889645776566713E-2</v>
      </c>
      <c r="M184" s="114">
        <v>1035</v>
      </c>
      <c r="N184" s="36">
        <v>51.146000000000001</v>
      </c>
      <c r="O184" s="94">
        <f t="shared" si="31"/>
        <v>0.47002724795640327</v>
      </c>
      <c r="P184" s="36">
        <v>306</v>
      </c>
      <c r="Q184" s="36">
        <f t="shared" si="32"/>
        <v>0.13896457765667575</v>
      </c>
      <c r="R184" s="36" t="s">
        <v>480</v>
      </c>
      <c r="S184" s="36" t="e">
        <f t="shared" si="33"/>
        <v>#VALUE!</v>
      </c>
      <c r="T184" s="36" t="s">
        <v>480</v>
      </c>
      <c r="U184" s="36" t="e">
        <f t="shared" si="28"/>
        <v>#VALUE!</v>
      </c>
      <c r="V184" s="36">
        <v>220</v>
      </c>
      <c r="W184" s="36">
        <v>366.33</v>
      </c>
      <c r="X184" s="36">
        <f t="shared" si="34"/>
        <v>9.9909173478655772E-2</v>
      </c>
      <c r="Y184" s="36">
        <f>_xll.BDP($B184,Y$2,)</f>
        <v>169</v>
      </c>
      <c r="Z184" s="36">
        <f>_xll.BDP($B184,Z$2)</f>
        <v>1089</v>
      </c>
      <c r="AA184" s="36">
        <v>70.963692307692</v>
      </c>
      <c r="AB184" s="36">
        <v>171.05500000000001</v>
      </c>
      <c r="AC184" s="92">
        <f t="shared" si="29"/>
        <v>3.2226926570250683E-2</v>
      </c>
    </row>
    <row r="185" spans="2:29" x14ac:dyDescent="0.2">
      <c r="B185" s="1" t="s">
        <v>597</v>
      </c>
      <c r="C185" s="1" t="s">
        <v>764</v>
      </c>
      <c r="D185" s="1" t="s">
        <v>617</v>
      </c>
      <c r="E185" s="36">
        <v>529.0883</v>
      </c>
      <c r="F185" s="36">
        <v>498.00700000000001</v>
      </c>
      <c r="G185" s="36">
        <f>_xll.BDP($B185,G$2,"EQY_FUND_YEAR=2016")</f>
        <v>21.366</v>
      </c>
      <c r="H185" s="36">
        <v>45.913776851069429</v>
      </c>
      <c r="I185" s="36">
        <v>104.675</v>
      </c>
      <c r="J185" s="36">
        <f t="shared" si="24"/>
        <v>10.846570118058157</v>
      </c>
      <c r="K185" s="36">
        <f t="shared" si="30"/>
        <v>4.7576498686410318</v>
      </c>
      <c r="L185" s="44">
        <f t="shared" si="27"/>
        <v>1.2798168039962041</v>
      </c>
      <c r="M185" s="114">
        <v>32.362014866124603</v>
      </c>
      <c r="N185" s="36">
        <v>61.2</v>
      </c>
      <c r="O185" s="94">
        <f t="shared" si="31"/>
        <v>0.70484323193662135</v>
      </c>
      <c r="P185" s="36">
        <v>11.413988746902495</v>
      </c>
      <c r="Q185" s="36">
        <f t="shared" si="32"/>
        <v>0.24859616284510996</v>
      </c>
      <c r="R185" s="36">
        <v>8.1589877207270067</v>
      </c>
      <c r="S185" s="36">
        <f t="shared" si="33"/>
        <v>0.17770238652316328</v>
      </c>
      <c r="T185" s="36">
        <v>9.0291365099026333</v>
      </c>
      <c r="U185" s="36">
        <f t="shared" si="28"/>
        <v>0.19665418811417876</v>
      </c>
      <c r="V185" s="36">
        <v>12.963605572070199</v>
      </c>
      <c r="W185" s="36">
        <v>36.387</v>
      </c>
      <c r="X185" s="36">
        <f t="shared" si="34"/>
        <v>0.28234674777725782</v>
      </c>
      <c r="Y185" s="36">
        <f>_xll.BDP($B185,Y$2,)</f>
        <v>5.6319999999999997</v>
      </c>
      <c r="Z185" s="36">
        <f>_xll.BDP($B185,Z$2)</f>
        <v>24.123999999999999</v>
      </c>
      <c r="AA185" s="36">
        <v>5.1382688847482347</v>
      </c>
      <c r="AB185" s="36">
        <v>22.562999999999999</v>
      </c>
      <c r="AC185" s="92">
        <f t="shared" si="29"/>
        <v>0.111911265793168</v>
      </c>
    </row>
    <row r="186" spans="2:29" x14ac:dyDescent="0.2">
      <c r="B186" s="1" t="s">
        <v>598</v>
      </c>
      <c r="C186" s="1" t="s">
        <v>765</v>
      </c>
      <c r="D186" s="1" t="s">
        <v>617</v>
      </c>
      <c r="E186" s="36">
        <v>12918.899100000001</v>
      </c>
      <c r="F186" s="36">
        <v>11310.248799999999</v>
      </c>
      <c r="G186" s="36">
        <f>_xll.BDP($B186,G$2,"EQY_FUND_YEAR=2016")</f>
        <v>1413.6980000000001</v>
      </c>
      <c r="H186" s="36">
        <v>1762.6579999999999</v>
      </c>
      <c r="I186" s="36">
        <v>3002.8670000000002</v>
      </c>
      <c r="J186" s="36">
        <f t="shared" si="24"/>
        <v>6.4165872222518496</v>
      </c>
      <c r="K186" s="36">
        <f t="shared" si="30"/>
        <v>3.766483430668091</v>
      </c>
      <c r="L186" s="44">
        <f t="shared" si="27"/>
        <v>0.70360160621062073</v>
      </c>
      <c r="M186" s="114">
        <v>927.55099047851559</v>
      </c>
      <c r="N186" s="36">
        <v>59.75</v>
      </c>
      <c r="O186" s="94">
        <f t="shared" si="31"/>
        <v>0.52622289206330197</v>
      </c>
      <c r="P186" s="36">
        <v>196.37299999999999</v>
      </c>
      <c r="Q186" s="36">
        <f t="shared" si="32"/>
        <v>0.11140731781207699</v>
      </c>
      <c r="R186" s="36">
        <v>256.09199999999998</v>
      </c>
      <c r="S186" s="36">
        <f t="shared" si="33"/>
        <v>0.14528740118616318</v>
      </c>
      <c r="T186" s="36">
        <v>247.828</v>
      </c>
      <c r="U186" s="36">
        <f t="shared" si="28"/>
        <v>0.14059902715104122</v>
      </c>
      <c r="V186" s="36">
        <v>287.15600000000006</v>
      </c>
      <c r="W186" s="36">
        <v>789.154</v>
      </c>
      <c r="X186" s="36">
        <f t="shared" si="34"/>
        <v>0.16291078586997595</v>
      </c>
      <c r="Y186" s="36">
        <f>_xll.BDP($B186,Y$2,)</f>
        <v>128.85899999999998</v>
      </c>
      <c r="Z186" s="36">
        <f>_xll.BDP($B186,Z$2)</f>
        <v>808.97299999999996</v>
      </c>
      <c r="AA186" s="36">
        <v>192.85892999999999</v>
      </c>
      <c r="AB186" s="36">
        <v>621.00700000000006</v>
      </c>
      <c r="AC186" s="92">
        <f t="shared" si="29"/>
        <v>0.10941369794934695</v>
      </c>
    </row>
    <row r="187" spans="2:29" x14ac:dyDescent="0.2">
      <c r="B187" s="1" t="s">
        <v>599</v>
      </c>
      <c r="C187" s="1" t="s">
        <v>766</v>
      </c>
      <c r="D187" s="1" t="s">
        <v>495</v>
      </c>
      <c r="E187" s="36">
        <v>5240.2406000000001</v>
      </c>
      <c r="F187" s="36">
        <v>5116.1342000000004</v>
      </c>
      <c r="G187" s="36">
        <f>_xll.BDP($B187,G$2,"EQY_FUND_YEAR=2016")</f>
        <v>201.49100000000001</v>
      </c>
      <c r="H187" s="36">
        <v>662.16275290332658</v>
      </c>
      <c r="I187" s="36">
        <v>964.04100000000005</v>
      </c>
      <c r="J187" s="36">
        <f t="shared" si="24"/>
        <v>7.7263998579922211</v>
      </c>
      <c r="K187" s="36">
        <f t="shared" si="30"/>
        <v>5.3069674422560871</v>
      </c>
      <c r="L187" s="44">
        <f t="shared" si="27"/>
        <v>0.4558973541973701</v>
      </c>
      <c r="M187" s="114">
        <v>462.07363936766961</v>
      </c>
      <c r="N187" s="36">
        <v>75.2</v>
      </c>
      <c r="O187" s="94">
        <f t="shared" si="31"/>
        <v>0.69782487363062351</v>
      </c>
      <c r="P187" s="36">
        <v>154.31598291557478</v>
      </c>
      <c r="Q187" s="36">
        <f t="shared" si="32"/>
        <v>0.23304841934850473</v>
      </c>
      <c r="R187" s="36">
        <v>169.76960474098371</v>
      </c>
      <c r="S187" s="36">
        <f t="shared" si="33"/>
        <v>0.2563865212843971</v>
      </c>
      <c r="T187" s="36">
        <v>72.929738302088708</v>
      </c>
      <c r="U187" s="36">
        <f t="shared" si="28"/>
        <v>0.11013869019711563</v>
      </c>
      <c r="V187" s="36">
        <v>163.30981038419148</v>
      </c>
      <c r="W187" s="36">
        <v>231.39099999999999</v>
      </c>
      <c r="X187" s="36">
        <f t="shared" si="34"/>
        <v>0.24663092218361932</v>
      </c>
      <c r="Y187" s="36">
        <f>_xll.BDP($B187,Y$2,)</f>
        <v>65.210999999999999</v>
      </c>
      <c r="Z187" s="36">
        <f>_xll.BDP($B187,Z$2)</f>
        <v>105.649</v>
      </c>
      <c r="AA187" s="36">
        <v>77.683937329779184</v>
      </c>
      <c r="AB187" s="36">
        <v>154.88400000000001</v>
      </c>
      <c r="AC187" s="92">
        <f t="shared" si="29"/>
        <v>0.11731849456823912</v>
      </c>
    </row>
    <row r="188" spans="2:29" x14ac:dyDescent="0.2">
      <c r="B188" s="1" t="s">
        <v>600</v>
      </c>
      <c r="C188" s="1" t="s">
        <v>767</v>
      </c>
      <c r="D188" s="1" t="s">
        <v>615</v>
      </c>
      <c r="E188" s="36">
        <v>1793.5098</v>
      </c>
      <c r="F188" s="36">
        <v>1670.4738</v>
      </c>
      <c r="G188" s="36">
        <f>_xll.BDP($B188,G$2,"EQY_FUND_YEAR=2016")</f>
        <v>254.18799999999999</v>
      </c>
      <c r="H188" s="36">
        <v>505.65300000000002</v>
      </c>
      <c r="I188" s="36">
        <v>700.99199999999996</v>
      </c>
      <c r="J188" s="36">
        <f t="shared" si="24"/>
        <v>3.3035971308387371</v>
      </c>
      <c r="K188" s="36">
        <f t="shared" si="30"/>
        <v>2.3830140714872639</v>
      </c>
      <c r="L188" s="44">
        <f t="shared" si="27"/>
        <v>0.38631037490136499</v>
      </c>
      <c r="M188" s="114">
        <v>233.04500000000002</v>
      </c>
      <c r="N188" s="36">
        <v>46.325000000000003</v>
      </c>
      <c r="O188" s="94">
        <f t="shared" si="31"/>
        <v>0.46087929864946914</v>
      </c>
      <c r="P188" s="36">
        <v>17.2</v>
      </c>
      <c r="Q188" s="36">
        <f t="shared" si="32"/>
        <v>3.4015421642905309E-2</v>
      </c>
      <c r="R188" s="36" t="s">
        <v>480</v>
      </c>
      <c r="S188" s="36" t="e">
        <f t="shared" si="33"/>
        <v>#VALUE!</v>
      </c>
      <c r="T188" s="36" t="s">
        <v>480</v>
      </c>
      <c r="U188" s="36" t="e">
        <f t="shared" si="28"/>
        <v>#VALUE!</v>
      </c>
      <c r="V188" s="36">
        <v>12.508000000000003</v>
      </c>
      <c r="W188" s="36">
        <v>35.655999999999999</v>
      </c>
      <c r="X188" s="36">
        <f t="shared" si="34"/>
        <v>2.4736331041247658E-2</v>
      </c>
      <c r="Y188" s="36">
        <f>_xll.BDP($B188,Y$2,)</f>
        <v>-25.263999999999992</v>
      </c>
      <c r="Z188" s="36">
        <f>_xll.BDP($B188,Z$2)</f>
        <v>238.43299999999999</v>
      </c>
      <c r="AA188" s="36">
        <v>-25.145819318402001</v>
      </c>
      <c r="AB188" s="36">
        <v>1.286</v>
      </c>
      <c r="AC188" s="92">
        <f t="shared" si="29"/>
        <v>-4.9729398062311504E-2</v>
      </c>
    </row>
    <row r="189" spans="2:29" x14ac:dyDescent="0.2">
      <c r="B189" s="1" t="s">
        <v>601</v>
      </c>
      <c r="C189" s="1" t="s">
        <v>768</v>
      </c>
      <c r="D189" s="1" t="s">
        <v>505</v>
      </c>
      <c r="E189" s="36">
        <v>1445.5060000000001</v>
      </c>
      <c r="F189" s="36">
        <v>1375.1850999999999</v>
      </c>
      <c r="G189" s="36">
        <f>_xll.BDP($B189,G$2,"EQY_FUND_YEAR=2016")</f>
        <v>9.6440000000000001</v>
      </c>
      <c r="H189" s="36">
        <v>50.944830456625908</v>
      </c>
      <c r="I189" s="36">
        <v>68.814000000000007</v>
      </c>
      <c r="J189" s="36">
        <f t="shared" si="24"/>
        <v>26.993614222954839</v>
      </c>
      <c r="K189" s="36">
        <f t="shared" si="30"/>
        <v>19.984088993518757</v>
      </c>
      <c r="L189" s="44">
        <f t="shared" si="27"/>
        <v>0.35075530496833807</v>
      </c>
      <c r="M189" s="114">
        <v>50.927435366140706</v>
      </c>
      <c r="N189" s="36">
        <v>99.9</v>
      </c>
      <c r="O189" s="94">
        <f t="shared" si="31"/>
        <v>0.99965855042937057</v>
      </c>
      <c r="P189" s="36">
        <v>0</v>
      </c>
      <c r="Q189" s="36">
        <f t="shared" si="32"/>
        <v>0</v>
      </c>
      <c r="R189" s="36" t="s">
        <v>480</v>
      </c>
      <c r="S189" s="36" t="e">
        <f t="shared" si="33"/>
        <v>#VALUE!</v>
      </c>
      <c r="T189" s="36" t="s">
        <v>480</v>
      </c>
      <c r="U189" s="36" t="e">
        <f t="shared" si="28"/>
        <v>#VALUE!</v>
      </c>
      <c r="V189" s="36">
        <v>-15.660510996069489</v>
      </c>
      <c r="W189" s="36">
        <v>-24.952000000000002</v>
      </c>
      <c r="X189" s="36">
        <f t="shared" si="34"/>
        <v>-0.30740137626726904</v>
      </c>
      <c r="Y189" s="36">
        <f>_xll.BDP($B189,Y$2,)</f>
        <v>4.6070000000000002</v>
      </c>
      <c r="Z189" s="36">
        <f>_xll.BDP($B189,Z$2)</f>
        <v>16.331</v>
      </c>
      <c r="AA189" s="36">
        <v>-16.377704596026192</v>
      </c>
      <c r="AB189" s="36">
        <v>-24.887</v>
      </c>
      <c r="AC189" s="92">
        <f t="shared" si="29"/>
        <v>-0.32147922466775231</v>
      </c>
    </row>
    <row r="190" spans="2:29" x14ac:dyDescent="0.2">
      <c r="B190" s="1" t="s">
        <v>602</v>
      </c>
      <c r="C190" s="1" t="s">
        <v>769</v>
      </c>
      <c r="D190" s="1" t="s">
        <v>617</v>
      </c>
      <c r="E190" s="36">
        <v>10521.658299999999</v>
      </c>
      <c r="F190" s="36">
        <v>11136.6034</v>
      </c>
      <c r="G190" s="36">
        <f>_xll.BDP($B190,G$2,"EQY_FUND_YEAR=2016")</f>
        <v>1393.9970000000001</v>
      </c>
      <c r="H190" s="36">
        <v>2027.4701488016447</v>
      </c>
      <c r="I190" s="36">
        <v>2646.6010000000001</v>
      </c>
      <c r="J190" s="36">
        <f t="shared" si="24"/>
        <v>5.4928569017809679</v>
      </c>
      <c r="K190" s="36">
        <f t="shared" si="30"/>
        <v>4.2078890622349192</v>
      </c>
      <c r="L190" s="44">
        <f t="shared" si="27"/>
        <v>0.30537113040322628</v>
      </c>
      <c r="M190" s="114">
        <v>1679.9929314420062</v>
      </c>
      <c r="N190" s="36">
        <v>84.125</v>
      </c>
      <c r="O190" s="94">
        <f t="shared" si="31"/>
        <v>0.82861537193777279</v>
      </c>
      <c r="P190" s="36">
        <v>808.46222965286324</v>
      </c>
      <c r="Q190" s="36">
        <f t="shared" si="32"/>
        <v>0.39875419627298209</v>
      </c>
      <c r="R190" s="36">
        <v>397.17667897950406</v>
      </c>
      <c r="S190" s="36">
        <f t="shared" si="33"/>
        <v>0.19589767041169956</v>
      </c>
      <c r="T190" s="36">
        <v>169.33572698676082</v>
      </c>
      <c r="U190" s="36">
        <f t="shared" si="28"/>
        <v>8.3520700458573113E-2</v>
      </c>
      <c r="V190" s="36">
        <v>942.26823079258611</v>
      </c>
      <c r="W190" s="36">
        <v>1179.587</v>
      </c>
      <c r="X190" s="36">
        <f t="shared" si="34"/>
        <v>0.46475072954811325</v>
      </c>
      <c r="Y190" s="36">
        <f>_xll.BDP($B190,Y$2,)</f>
        <v>809.69499999999994</v>
      </c>
      <c r="Z190" s="36">
        <f>_xll.BDP($B190,Z$2)</f>
        <v>746.93899999999996</v>
      </c>
      <c r="AA190" s="36">
        <v>205.69174478129477</v>
      </c>
      <c r="AB190" s="36">
        <v>402.25299999999999</v>
      </c>
      <c r="AC190" s="92">
        <f t="shared" si="29"/>
        <v>0.10145241590998064</v>
      </c>
    </row>
    <row r="191" spans="2:29" x14ac:dyDescent="0.2">
      <c r="B191" s="1" t="s">
        <v>603</v>
      </c>
      <c r="C191" s="1" t="s">
        <v>770</v>
      </c>
      <c r="D191" s="1" t="s">
        <v>615</v>
      </c>
      <c r="E191" s="36">
        <v>1496.2534000000001</v>
      </c>
      <c r="F191" s="36">
        <v>1498.6233999999999</v>
      </c>
      <c r="G191" s="36">
        <f>_xll.BDP($B191,G$2,"EQY_FUND_YEAR=2016")</f>
        <v>94.061999999999998</v>
      </c>
      <c r="H191" s="36">
        <v>169.74299999999999</v>
      </c>
      <c r="I191" s="36">
        <v>217.958</v>
      </c>
      <c r="J191" s="36">
        <f t="shared" si="24"/>
        <v>8.8287788008931152</v>
      </c>
      <c r="K191" s="36">
        <f t="shared" si="30"/>
        <v>6.8757439506693947</v>
      </c>
      <c r="L191" s="44">
        <f t="shared" si="27"/>
        <v>0.2840470593780009</v>
      </c>
      <c r="M191" s="114">
        <v>52.637000358581545</v>
      </c>
      <c r="N191" s="36">
        <v>34.075000000000003</v>
      </c>
      <c r="O191" s="94">
        <f t="shared" si="31"/>
        <v>0.3100982094023409</v>
      </c>
      <c r="P191" s="36">
        <v>5.6280000000000001</v>
      </c>
      <c r="Q191" s="36">
        <f t="shared" si="32"/>
        <v>3.3156006433254982E-2</v>
      </c>
      <c r="R191" s="36">
        <v>5.5419999999999998</v>
      </c>
      <c r="S191" s="36">
        <f t="shared" si="33"/>
        <v>3.2649358147316829E-2</v>
      </c>
      <c r="T191" s="36">
        <v>21.181000000000001</v>
      </c>
      <c r="U191" s="36">
        <f t="shared" si="28"/>
        <v>0.12478275981925618</v>
      </c>
      <c r="V191" s="36">
        <v>17.134</v>
      </c>
      <c r="W191" s="36">
        <v>36.538000000000004</v>
      </c>
      <c r="X191" s="36">
        <f t="shared" si="34"/>
        <v>0.10094083408446888</v>
      </c>
      <c r="Y191" s="36">
        <f>_xll.BDP($B191,Y$2,)</f>
        <v>7.0270000000000001</v>
      </c>
      <c r="Z191" s="36">
        <f>_xll.BDP($B191,Z$2)</f>
        <v>10.43</v>
      </c>
      <c r="AA191" s="36">
        <v>8.8915167711629994</v>
      </c>
      <c r="AB191" s="36">
        <v>19.253</v>
      </c>
      <c r="AC191" s="92">
        <f t="shared" si="29"/>
        <v>5.2382229436047437E-2</v>
      </c>
    </row>
    <row r="192" spans="2:29" x14ac:dyDescent="0.2">
      <c r="B192" s="1" t="s">
        <v>604</v>
      </c>
      <c r="C192" s="1" t="s">
        <v>771</v>
      </c>
      <c r="D192" s="1" t="s">
        <v>617</v>
      </c>
      <c r="E192" s="36">
        <v>813.54549999999995</v>
      </c>
      <c r="F192" s="36">
        <v>751.91750000000002</v>
      </c>
      <c r="G192" s="36">
        <f>_xll.BDP($B192,G$2,"EQY_FUND_YEAR=2016")</f>
        <v>200.58099999999999</v>
      </c>
      <c r="H192" s="36">
        <v>332.99599999999998</v>
      </c>
      <c r="I192" s="36">
        <v>392.42</v>
      </c>
      <c r="J192" s="36">
        <f t="shared" si="24"/>
        <v>2.2580376340856949</v>
      </c>
      <c r="K192" s="36">
        <f t="shared" si="30"/>
        <v>1.9161039192701697</v>
      </c>
      <c r="L192" s="44">
        <f t="shared" ref="L192:L201" si="35">(I192/H192)-1</f>
        <v>0.17845259402515357</v>
      </c>
      <c r="M192" s="114">
        <v>180.10199858093262</v>
      </c>
      <c r="N192" s="36">
        <v>65.22</v>
      </c>
      <c r="O192" s="94">
        <f t="shared" si="31"/>
        <v>0.54085333932219193</v>
      </c>
      <c r="P192" s="36">
        <v>92.42</v>
      </c>
      <c r="Q192" s="36">
        <f t="shared" si="32"/>
        <v>0.27754087136181815</v>
      </c>
      <c r="R192" s="36">
        <v>104.35599999999999</v>
      </c>
      <c r="S192" s="36">
        <f t="shared" si="33"/>
        <v>0.31338514576751675</v>
      </c>
      <c r="T192" s="36">
        <v>34.424999999999997</v>
      </c>
      <c r="U192" s="36">
        <f t="shared" ref="U192:U201" si="36">T192/H192</f>
        <v>0.10337962017561772</v>
      </c>
      <c r="V192" s="36">
        <v>-42.642000000000003</v>
      </c>
      <c r="W192" s="36">
        <v>44.050000000000004</v>
      </c>
      <c r="X192" s="36">
        <f t="shared" si="34"/>
        <v>-0.1280555922593665</v>
      </c>
      <c r="Y192" s="36" t="str">
        <f>_xll.BDP($B192,Y$2,)</f>
        <v>#N/A N/A</v>
      </c>
      <c r="Z192" s="36">
        <f>_xll.BDP($B192,Z$2)</f>
        <v>63.763999999999996</v>
      </c>
      <c r="AA192" s="36">
        <v>-26.043469999999999</v>
      </c>
      <c r="AB192" s="36">
        <v>42.425000000000004</v>
      </c>
      <c r="AC192" s="92">
        <f t="shared" si="29"/>
        <v>-7.820955807276965E-2</v>
      </c>
    </row>
    <row r="193" spans="2:29" x14ac:dyDescent="0.2">
      <c r="B193" s="1" t="s">
        <v>605</v>
      </c>
      <c r="C193" s="1" t="s">
        <v>772</v>
      </c>
      <c r="D193" s="1" t="s">
        <v>615</v>
      </c>
      <c r="E193" s="36">
        <v>928.77229999999997</v>
      </c>
      <c r="F193" s="36">
        <v>877.18060000000003</v>
      </c>
      <c r="G193" s="36">
        <f>_xll.BDP($B193,G$2,"EQY_FUND_YEAR=2016")</f>
        <v>49.845999999999997</v>
      </c>
      <c r="H193" s="36">
        <v>67.067000000000007</v>
      </c>
      <c r="I193" s="36">
        <v>79</v>
      </c>
      <c r="J193" s="36">
        <f t="shared" si="24"/>
        <v>13.079168592601427</v>
      </c>
      <c r="K193" s="36">
        <f t="shared" si="30"/>
        <v>11.103551898734178</v>
      </c>
      <c r="L193" s="44">
        <f t="shared" si="35"/>
        <v>0.1779265510608794</v>
      </c>
      <c r="M193" s="114">
        <v>63.660000076293947</v>
      </c>
      <c r="N193" s="36">
        <v>94</v>
      </c>
      <c r="O193" s="94">
        <f t="shared" si="31"/>
        <v>0.94920005481524361</v>
      </c>
      <c r="P193" s="36">
        <v>13.173999999999999</v>
      </c>
      <c r="Q193" s="36">
        <f t="shared" si="32"/>
        <v>0.19643043523640535</v>
      </c>
      <c r="R193" s="36">
        <v>8.2569999999999997</v>
      </c>
      <c r="S193" s="36">
        <f t="shared" si="33"/>
        <v>0.12311569027986936</v>
      </c>
      <c r="T193" s="36">
        <v>8.7360000000000007</v>
      </c>
      <c r="U193" s="36">
        <f t="shared" si="36"/>
        <v>0.13025780189959293</v>
      </c>
      <c r="V193" s="36">
        <v>20.859000000000002</v>
      </c>
      <c r="W193" s="36">
        <v>25.6</v>
      </c>
      <c r="X193" s="36">
        <f t="shared" si="34"/>
        <v>0.31101734086808713</v>
      </c>
      <c r="Y193" s="36">
        <f>_xll.BDP($B193,Y$2,)</f>
        <v>29.554000000000002</v>
      </c>
      <c r="Z193" s="36">
        <f>_xll.BDP($B193,Z$2)</f>
        <v>52.832999999999998</v>
      </c>
      <c r="AA193" s="36">
        <v>15.805099999999999</v>
      </c>
      <c r="AB193" s="36">
        <v>17.850000000000001</v>
      </c>
      <c r="AC193" s="92">
        <f t="shared" si="29"/>
        <v>0.23566135357180129</v>
      </c>
    </row>
    <row r="194" spans="2:29" x14ac:dyDescent="0.2">
      <c r="B194" s="1" t="s">
        <v>606</v>
      </c>
      <c r="C194" s="1" t="s">
        <v>773</v>
      </c>
      <c r="D194" s="1" t="s">
        <v>615</v>
      </c>
      <c r="E194" s="36">
        <v>2278.6583999999998</v>
      </c>
      <c r="F194" s="36">
        <v>4269.3923999999997</v>
      </c>
      <c r="G194" s="36">
        <f>_xll.BDP($B194,G$2,"EQY_FUND_YEAR=2016")</f>
        <v>1549.8989999999999</v>
      </c>
      <c r="H194" s="36">
        <v>2006.2450000000001</v>
      </c>
      <c r="I194" s="36">
        <v>2239.0819999999999</v>
      </c>
      <c r="J194" s="36">
        <f t="shared" si="24"/>
        <v>2.1280513596295565</v>
      </c>
      <c r="K194" s="36">
        <f t="shared" si="30"/>
        <v>1.9067601811813948</v>
      </c>
      <c r="L194" s="44">
        <f t="shared" si="35"/>
        <v>0.11605611478159439</v>
      </c>
      <c r="M194" s="114">
        <v>861.35701245117184</v>
      </c>
      <c r="N194" s="36">
        <v>47.988</v>
      </c>
      <c r="O194" s="94">
        <f t="shared" si="31"/>
        <v>0.4293378986370916</v>
      </c>
      <c r="P194" s="36">
        <v>220.21899999999999</v>
      </c>
      <c r="Q194" s="36">
        <f t="shared" si="32"/>
        <v>0.10976675331278084</v>
      </c>
      <c r="R194" s="36" t="s">
        <v>480</v>
      </c>
      <c r="S194" s="36" t="e">
        <f t="shared" si="33"/>
        <v>#VALUE!</v>
      </c>
      <c r="T194" s="36" t="s">
        <v>480</v>
      </c>
      <c r="U194" s="36" t="e">
        <f t="shared" si="36"/>
        <v>#VALUE!</v>
      </c>
      <c r="V194" s="36">
        <v>376.78800000000001</v>
      </c>
      <c r="W194" s="36">
        <v>448.07800000000003</v>
      </c>
      <c r="X194" s="36">
        <f t="shared" si="34"/>
        <v>0.18780757085998967</v>
      </c>
      <c r="Y194" s="36">
        <f>_xll.BDP($B194,Y$2,)</f>
        <v>154.95600000000002</v>
      </c>
      <c r="Z194" s="36">
        <f>_xll.BDP($B194,Z$2)</f>
        <v>155.839</v>
      </c>
      <c r="AA194" s="36">
        <v>-22.321651615104003</v>
      </c>
      <c r="AB194" s="36">
        <v>140.678</v>
      </c>
      <c r="AC194" s="92">
        <f t="shared" si="29"/>
        <v>-1.112608460836239E-2</v>
      </c>
    </row>
    <row r="195" spans="2:29" x14ac:dyDescent="0.2">
      <c r="B195" s="1" t="s">
        <v>607</v>
      </c>
      <c r="C195" s="1" t="s">
        <v>774</v>
      </c>
      <c r="D195" s="1" t="s">
        <v>617</v>
      </c>
      <c r="E195" s="36">
        <v>29835.610499999999</v>
      </c>
      <c r="F195" s="36">
        <v>25857.610499999999</v>
      </c>
      <c r="G195" s="36">
        <f>_xll.BDP($B195,G$2,"EQY_FUND_YEAR=2016")</f>
        <v>4396</v>
      </c>
      <c r="H195" s="36">
        <v>4838</v>
      </c>
      <c r="I195" s="36">
        <v>5394.9750000000004</v>
      </c>
      <c r="J195" s="36">
        <f t="shared" si="24"/>
        <v>5.3446900578751544</v>
      </c>
      <c r="K195" s="36">
        <f t="shared" si="30"/>
        <v>4.7929064546174907</v>
      </c>
      <c r="L195" s="44">
        <f t="shared" si="35"/>
        <v>0.11512505167424569</v>
      </c>
      <c r="M195" s="114">
        <v>3503</v>
      </c>
      <c r="N195" s="36">
        <v>68.194000000000003</v>
      </c>
      <c r="O195" s="94">
        <f t="shared" si="31"/>
        <v>0.72405952873088053</v>
      </c>
      <c r="P195" s="36">
        <v>1320</v>
      </c>
      <c r="Q195" s="36">
        <f t="shared" si="32"/>
        <v>0.27284001653575857</v>
      </c>
      <c r="R195" s="36">
        <v>641</v>
      </c>
      <c r="S195" s="36">
        <f t="shared" si="33"/>
        <v>0.13249276560562215</v>
      </c>
      <c r="T195" s="36">
        <v>469</v>
      </c>
      <c r="U195" s="36">
        <f t="shared" si="36"/>
        <v>9.6940884663083912E-2</v>
      </c>
      <c r="V195" s="36">
        <v>1151</v>
      </c>
      <c r="W195" s="36">
        <v>2024.567</v>
      </c>
      <c r="X195" s="36">
        <f t="shared" si="34"/>
        <v>0.23790822653989252</v>
      </c>
      <c r="Y195" s="36">
        <f>_xll.BDP($B195,Y$2,)</f>
        <v>1351</v>
      </c>
      <c r="Z195" s="36">
        <f>_xll.BDP($B195,Z$2)</f>
        <v>4258</v>
      </c>
      <c r="AA195" s="36">
        <v>881.07999999999993</v>
      </c>
      <c r="AB195" s="36">
        <v>1497.5920000000001</v>
      </c>
      <c r="AC195" s="92">
        <f t="shared" si="29"/>
        <v>0.18211657709797435</v>
      </c>
    </row>
    <row r="196" spans="2:29" x14ac:dyDescent="0.2">
      <c r="B196" s="1" t="s">
        <v>608</v>
      </c>
      <c r="C196" s="1" t="s">
        <v>775</v>
      </c>
      <c r="D196" s="1" t="s">
        <v>617</v>
      </c>
      <c r="E196" s="36">
        <v>3285.8933999999999</v>
      </c>
      <c r="F196" s="36">
        <v>2858.7084</v>
      </c>
      <c r="G196" s="36">
        <f>_xll.BDP($B196,G$2,"EQY_FUND_YEAR=2016")</f>
        <v>741.42</v>
      </c>
      <c r="H196" s="36">
        <v>883.15200000000004</v>
      </c>
      <c r="I196" s="36">
        <v>981.11099999999999</v>
      </c>
      <c r="J196" s="36">
        <f t="shared" si="24"/>
        <v>3.2369381488124351</v>
      </c>
      <c r="K196" s="36">
        <f t="shared" si="30"/>
        <v>2.9137461510471292</v>
      </c>
      <c r="L196" s="44">
        <f t="shared" si="35"/>
        <v>0.11091975107342789</v>
      </c>
      <c r="M196" s="114">
        <v>610.00600537109381</v>
      </c>
      <c r="N196" s="36">
        <v>70.8</v>
      </c>
      <c r="O196" s="94">
        <f t="shared" si="31"/>
        <v>0.69071462825322683</v>
      </c>
      <c r="P196" s="36">
        <v>256.012</v>
      </c>
      <c r="Q196" s="36">
        <f t="shared" si="32"/>
        <v>0.28988441400800768</v>
      </c>
      <c r="R196" s="36">
        <v>212.03</v>
      </c>
      <c r="S196" s="36">
        <f t="shared" si="33"/>
        <v>0.24008324727793176</v>
      </c>
      <c r="T196" s="36">
        <v>108.65300000000001</v>
      </c>
      <c r="U196" s="36">
        <f t="shared" si="36"/>
        <v>0.12302865191948838</v>
      </c>
      <c r="V196" s="36">
        <v>82.168000000000006</v>
      </c>
      <c r="W196" s="36">
        <v>197.02500000000001</v>
      </c>
      <c r="X196" s="36">
        <f t="shared" si="34"/>
        <v>9.3039476783158506E-2</v>
      </c>
      <c r="Y196" s="36">
        <f>_xll.BDP($B196,Y$2,)</f>
        <v>94.092000000000013</v>
      </c>
      <c r="Z196" s="36">
        <f>_xll.BDP($B196,Z$2)</f>
        <v>372.87</v>
      </c>
      <c r="AA196" s="36">
        <v>49.854209999999995</v>
      </c>
      <c r="AB196" s="36">
        <v>133.667</v>
      </c>
      <c r="AC196" s="92">
        <f t="shared" si="29"/>
        <v>5.6450316593293103E-2</v>
      </c>
    </row>
    <row r="197" spans="2:29" x14ac:dyDescent="0.2">
      <c r="B197" s="1" t="s">
        <v>609</v>
      </c>
      <c r="C197" s="1" t="s">
        <v>776</v>
      </c>
      <c r="D197" s="1" t="s">
        <v>615</v>
      </c>
      <c r="E197" s="36">
        <v>2413.9250999999999</v>
      </c>
      <c r="F197" s="36">
        <v>2570.2040999999999</v>
      </c>
      <c r="G197" s="36">
        <f>_xll.BDP($B197,G$2,"EQY_FUND_YEAR=2016")</f>
        <v>692.62300000000005</v>
      </c>
      <c r="H197" s="36">
        <v>756.01800000000003</v>
      </c>
      <c r="I197" s="36">
        <v>833.2</v>
      </c>
      <c r="J197" s="36">
        <f t="shared" ref="J197:J201" si="37">F197/H197</f>
        <v>3.3996599287318552</v>
      </c>
      <c r="K197" s="36">
        <f t="shared" si="30"/>
        <v>3.0847384781565048</v>
      </c>
      <c r="L197" s="44">
        <f t="shared" si="35"/>
        <v>0.10209016187445275</v>
      </c>
      <c r="M197" s="114">
        <v>351.15899945068361</v>
      </c>
      <c r="N197" s="36">
        <v>49.65</v>
      </c>
      <c r="O197" s="94">
        <f t="shared" si="31"/>
        <v>0.46448497185342624</v>
      </c>
      <c r="P197" s="36">
        <v>66.022000000000006</v>
      </c>
      <c r="Q197" s="36">
        <f t="shared" si="32"/>
        <v>8.7328608578102637E-2</v>
      </c>
      <c r="R197" s="36" t="s">
        <v>480</v>
      </c>
      <c r="S197" s="36" t="e">
        <f t="shared" si="33"/>
        <v>#VALUE!</v>
      </c>
      <c r="T197" s="36" t="s">
        <v>480</v>
      </c>
      <c r="U197" s="36" t="e">
        <f t="shared" si="36"/>
        <v>#VALUE!</v>
      </c>
      <c r="V197" s="36">
        <v>88.09</v>
      </c>
      <c r="W197" s="36">
        <v>142.917</v>
      </c>
      <c r="X197" s="36">
        <f t="shared" si="34"/>
        <v>0.11651838977378845</v>
      </c>
      <c r="Y197" s="36">
        <f>_xll.BDP($B197,Y$2,)</f>
        <v>35.474000000000004</v>
      </c>
      <c r="Z197" s="36">
        <f>_xll.BDP($B197,Z$2)</f>
        <v>32.423999999999999</v>
      </c>
      <c r="AA197" s="36">
        <v>25.583342077704</v>
      </c>
      <c r="AB197" s="36">
        <v>89.04</v>
      </c>
      <c r="AC197" s="92">
        <f t="shared" si="29"/>
        <v>3.3839593869066605E-2</v>
      </c>
    </row>
    <row r="198" spans="2:29" x14ac:dyDescent="0.2">
      <c r="B198" s="1" t="s">
        <v>610</v>
      </c>
      <c r="C198" s="1" t="s">
        <v>777</v>
      </c>
      <c r="D198" s="1" t="s">
        <v>615</v>
      </c>
      <c r="E198" s="36">
        <v>4827.2302</v>
      </c>
      <c r="F198" s="36">
        <v>4868.8302000000003</v>
      </c>
      <c r="G198" s="36">
        <f>_xll.BDP($B198,G$2,"EQY_FUND_YEAR=2016")</f>
        <v>1082.9000000000001</v>
      </c>
      <c r="H198" s="36">
        <v>1286.5</v>
      </c>
      <c r="I198" s="36">
        <v>1414.836</v>
      </c>
      <c r="J198" s="36">
        <f t="shared" si="37"/>
        <v>3.7845551496307817</v>
      </c>
      <c r="K198" s="36">
        <f t="shared" si="30"/>
        <v>3.4412682459309774</v>
      </c>
      <c r="L198" s="44">
        <f t="shared" si="35"/>
        <v>9.9755926933540628E-2</v>
      </c>
      <c r="M198" s="114">
        <v>696.89999084472652</v>
      </c>
      <c r="N198" s="36">
        <v>55.551000000000002</v>
      </c>
      <c r="O198" s="94">
        <f t="shared" si="31"/>
        <v>0.54170228592672098</v>
      </c>
      <c r="P198" s="36">
        <v>173.6</v>
      </c>
      <c r="Q198" s="36">
        <f t="shared" si="32"/>
        <v>0.13493975903614458</v>
      </c>
      <c r="R198" s="36">
        <v>252.2</v>
      </c>
      <c r="S198" s="36">
        <f t="shared" si="33"/>
        <v>0.19603575592693354</v>
      </c>
      <c r="T198" s="36">
        <v>145.4</v>
      </c>
      <c r="U198" s="36">
        <f t="shared" si="36"/>
        <v>0.11301982122036534</v>
      </c>
      <c r="V198" s="36">
        <v>325.79999999999995</v>
      </c>
      <c r="W198" s="36">
        <v>390.36400000000003</v>
      </c>
      <c r="X198" s="36">
        <f t="shared" si="34"/>
        <v>0.25324523902059848</v>
      </c>
      <c r="Y198" s="36">
        <f>_xll.BDP($B198,Y$2,)</f>
        <v>297.59999999999997</v>
      </c>
      <c r="Z198" s="36">
        <f>_xll.BDP($B198,Z$2)</f>
        <v>165.1</v>
      </c>
      <c r="AA198" s="36">
        <v>132.49198895886499</v>
      </c>
      <c r="AB198" s="36">
        <v>179.67600000000002</v>
      </c>
      <c r="AC198" s="92">
        <f t="shared" si="29"/>
        <v>0.10298638861940536</v>
      </c>
    </row>
    <row r="199" spans="2:29" x14ac:dyDescent="0.2">
      <c r="B199" s="1" t="s">
        <v>611</v>
      </c>
      <c r="C199" s="1" t="s">
        <v>778</v>
      </c>
      <c r="D199" s="1" t="s">
        <v>617</v>
      </c>
      <c r="E199" s="36">
        <v>3645.0715</v>
      </c>
      <c r="F199" s="36">
        <v>3484.2853</v>
      </c>
      <c r="G199" s="36">
        <f>_xll.BDP($B199,G$2,"EQY_FUND_YEAR=2016")</f>
        <v>583.90300000000002</v>
      </c>
      <c r="H199" s="36">
        <v>106.27463551615409</v>
      </c>
      <c r="I199" s="36">
        <v>116.741</v>
      </c>
      <c r="J199" s="36">
        <f t="shared" si="37"/>
        <v>32.785671605247494</v>
      </c>
      <c r="K199" s="36">
        <f t="shared" si="30"/>
        <v>29.846286223349125</v>
      </c>
      <c r="L199" s="44">
        <f t="shared" si="35"/>
        <v>9.8484124956184749E-2</v>
      </c>
      <c r="M199" s="114">
        <v>81.477672212029802</v>
      </c>
      <c r="N199" s="36">
        <v>73.2</v>
      </c>
      <c r="O199" s="94">
        <f t="shared" si="31"/>
        <v>0.76667091650147257</v>
      </c>
      <c r="P199" s="36" t="s">
        <v>480</v>
      </c>
      <c r="Q199" s="36" t="e">
        <f t="shared" si="32"/>
        <v>#VALUE!</v>
      </c>
      <c r="R199" s="36">
        <v>29.383652730074935</v>
      </c>
      <c r="S199" s="36">
        <f t="shared" si="33"/>
        <v>0.27648791818823526</v>
      </c>
      <c r="T199" s="36">
        <v>8.5565256221919981</v>
      </c>
      <c r="U199" s="36">
        <f t="shared" si="36"/>
        <v>8.0513337737031135E-2</v>
      </c>
      <c r="V199" s="36">
        <v>46.149536384401458</v>
      </c>
      <c r="W199" s="36">
        <v>53.006</v>
      </c>
      <c r="X199" s="36">
        <f t="shared" si="34"/>
        <v>0.4342478914207763</v>
      </c>
      <c r="Y199" s="36">
        <f>_xll.BDP($B199,Y$2,)</f>
        <v>70.03</v>
      </c>
      <c r="Z199" s="36">
        <f>_xll.BDP($B199,Z$2)</f>
        <v>647.51599999999996</v>
      </c>
      <c r="AA199" s="36">
        <v>37.745532686694702</v>
      </c>
      <c r="AB199" s="36">
        <v>39.980000000000004</v>
      </c>
      <c r="AC199" s="92">
        <f t="shared" si="29"/>
        <v>0.3551697213862216</v>
      </c>
    </row>
    <row r="200" spans="2:29" x14ac:dyDescent="0.2">
      <c r="B200" s="1" t="s">
        <v>612</v>
      </c>
      <c r="C200" s="1" t="s">
        <v>779</v>
      </c>
      <c r="D200" s="1" t="s">
        <v>495</v>
      </c>
      <c r="E200" s="36">
        <v>1006.0846</v>
      </c>
      <c r="F200" s="36">
        <v>988.6848</v>
      </c>
      <c r="G200" s="36">
        <f>_xll.BDP($B200,G$2,"EQY_FUND_YEAR=2016")</f>
        <v>73.400999999999996</v>
      </c>
      <c r="H200" s="36">
        <v>158.81090657152305</v>
      </c>
      <c r="I200" s="36">
        <v>172.51400000000001</v>
      </c>
      <c r="J200" s="36">
        <f t="shared" si="37"/>
        <v>6.2255472331475534</v>
      </c>
      <c r="K200" s="36">
        <f t="shared" ref="K200:K201" si="38">F200/I200</f>
        <v>5.7310409589946323</v>
      </c>
      <c r="L200" s="44">
        <f t="shared" si="35"/>
        <v>8.6285594133961752E-2</v>
      </c>
      <c r="M200" s="114">
        <v>122.86743957034734</v>
      </c>
      <c r="N200" s="36">
        <v>75.84</v>
      </c>
      <c r="O200" s="94">
        <f t="shared" ref="O200:O201" si="39">M200/H200</f>
        <v>0.77367129388567535</v>
      </c>
      <c r="P200" s="36">
        <v>15.0808138126222</v>
      </c>
      <c r="Q200" s="36">
        <f t="shared" ref="Q200:Q201" si="40">P200/H200</f>
        <v>9.4960819368097443E-2</v>
      </c>
      <c r="R200" s="36" t="s">
        <v>480</v>
      </c>
      <c r="S200" s="36" t="e">
        <f t="shared" ref="S200:S201" si="41">R200/H200</f>
        <v>#VALUE!</v>
      </c>
      <c r="T200" s="36" t="s">
        <v>480</v>
      </c>
      <c r="U200" s="36" t="e">
        <f t="shared" si="36"/>
        <v>#VALUE!</v>
      </c>
      <c r="V200" s="36">
        <v>34.725540664341814</v>
      </c>
      <c r="W200" s="36">
        <v>38.368000000000002</v>
      </c>
      <c r="X200" s="36">
        <f t="shared" ref="X200:X201" si="42">V200/H200</f>
        <v>0.21865967151760202</v>
      </c>
      <c r="Y200" s="36">
        <f>_xll.BDP($B200,Y$2,)</f>
        <v>25.52</v>
      </c>
      <c r="Z200" s="36">
        <f>_xll.BDP($B200,Z$2)</f>
        <v>22.753</v>
      </c>
      <c r="AA200" s="36">
        <v>16.478658119925523</v>
      </c>
      <c r="AB200" s="36">
        <v>27.196000000000002</v>
      </c>
      <c r="AC200" s="92">
        <f t="shared" si="29"/>
        <v>0.10376276085612605</v>
      </c>
    </row>
    <row r="201" spans="2:29" x14ac:dyDescent="0.2">
      <c r="B201" s="1" t="s">
        <v>613</v>
      </c>
      <c r="C201" s="1" t="s">
        <v>780</v>
      </c>
      <c r="D201" s="1" t="s">
        <v>495</v>
      </c>
      <c r="E201" s="36">
        <v>532.57029999999997</v>
      </c>
      <c r="F201" s="36">
        <v>503.5813</v>
      </c>
      <c r="G201" s="36">
        <f>_xll.BDP($B201,G$2,"EQY_FUND_YEAR=2016")</f>
        <v>264.7</v>
      </c>
      <c r="H201" s="36">
        <v>390.21064688256155</v>
      </c>
      <c r="I201" s="36">
        <v>423.65500000000003</v>
      </c>
      <c r="J201" s="36">
        <f t="shared" si="37"/>
        <v>1.2905370574154493</v>
      </c>
      <c r="K201" s="36">
        <f t="shared" si="38"/>
        <v>1.1886589323860215</v>
      </c>
      <c r="L201" s="44">
        <f t="shared" si="35"/>
        <v>8.5708458712311808E-2</v>
      </c>
      <c r="M201" s="114">
        <v>208.1033694655994</v>
      </c>
      <c r="N201" s="36">
        <v>51.5</v>
      </c>
      <c r="O201" s="94">
        <f t="shared" si="39"/>
        <v>0.53331033155594687</v>
      </c>
      <c r="P201" s="36">
        <v>34.018854199922998</v>
      </c>
      <c r="Q201" s="36">
        <f t="shared" si="40"/>
        <v>8.718074320038062E-2</v>
      </c>
      <c r="R201" s="36" t="s">
        <v>480</v>
      </c>
      <c r="S201" s="36" t="e">
        <f t="shared" si="41"/>
        <v>#VALUE!</v>
      </c>
      <c r="T201" s="36">
        <v>172.67145692385159</v>
      </c>
      <c r="U201" s="36">
        <f t="shared" si="36"/>
        <v>0.44250831775950766</v>
      </c>
      <c r="V201" s="36">
        <v>41.081894131577933</v>
      </c>
      <c r="W201" s="36">
        <v>41.76</v>
      </c>
      <c r="X201" s="36">
        <f t="shared" si="42"/>
        <v>0.10528132550914739</v>
      </c>
      <c r="Y201" s="36">
        <f>_xll.BDP($B201,Y$2,)</f>
        <v>12.2</v>
      </c>
      <c r="Z201" s="36">
        <f>_xll.BDP($B201,Z$2)</f>
        <v>22.7</v>
      </c>
      <c r="AA201" s="36">
        <v>28.187567163656766</v>
      </c>
      <c r="AB201" s="36">
        <v>23.518000000000001</v>
      </c>
      <c r="AC201" s="92">
        <f t="shared" si="29"/>
        <v>7.2236796686227123E-2</v>
      </c>
    </row>
  </sheetData>
  <autoFilter ref="B3:AB3"/>
  <conditionalFormatting sqref="B4:C170 B172:C201 B171">
    <cfRule type="duplicateValues" dxfId="4" priority="41"/>
  </conditionalFormatting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8"/>
  <sheetViews>
    <sheetView tabSelected="1" topLeftCell="B1" workbookViewId="0">
      <selection activeCell="D6" sqref="D6"/>
    </sheetView>
  </sheetViews>
  <sheetFormatPr defaultRowHeight="12.75" x14ac:dyDescent="0.2"/>
  <cols>
    <col min="1" max="1" width="18.140625" hidden="1" customWidth="1"/>
    <col min="2" max="2" width="18.28515625" customWidth="1"/>
    <col min="3" max="3" width="10.5703125" bestFit="1" customWidth="1"/>
    <col min="4" max="4" width="10.5703125" customWidth="1"/>
    <col min="5" max="5" width="14" customWidth="1"/>
    <col min="6" max="6" width="9.7109375" customWidth="1"/>
    <col min="7" max="8" width="9.7109375" style="183" customWidth="1"/>
    <col min="9" max="9" width="9.7109375" customWidth="1"/>
    <col min="10" max="10" width="14.85546875" style="190" bestFit="1" customWidth="1"/>
    <col min="11" max="11" width="9.42578125" customWidth="1"/>
    <col min="12" max="12" width="13.5703125" style="186" bestFit="1" customWidth="1"/>
    <col min="13" max="13" width="9.42578125" customWidth="1"/>
    <col min="14" max="14" width="12.28515625" style="193" customWidth="1"/>
    <col min="15" max="15" width="12.28515625" customWidth="1"/>
    <col min="16" max="16" width="12.28515625" style="193" customWidth="1"/>
    <col min="17" max="17" width="12.28515625" customWidth="1"/>
    <col min="18" max="18" width="12.28515625" style="193" customWidth="1"/>
    <col min="19" max="19" width="14" customWidth="1"/>
    <col min="20" max="20" width="12.28515625" style="193" customWidth="1"/>
    <col min="21" max="23" width="12.28515625" customWidth="1"/>
    <col min="24" max="24" width="14.85546875" bestFit="1" customWidth="1"/>
    <col min="26" max="26" width="26.28515625" customWidth="1"/>
    <col min="27" max="33" width="16.28515625" customWidth="1"/>
  </cols>
  <sheetData>
    <row r="1" spans="1:24" ht="55.5" customHeight="1" x14ac:dyDescent="0.2">
      <c r="A1" s="41" t="s">
        <v>0</v>
      </c>
      <c r="B1" s="95" t="s">
        <v>424</v>
      </c>
      <c r="C1" s="16" t="s">
        <v>435</v>
      </c>
      <c r="D1" s="16" t="s">
        <v>1056</v>
      </c>
      <c r="E1" s="40" t="s">
        <v>848</v>
      </c>
      <c r="F1" s="40" t="s">
        <v>1075</v>
      </c>
      <c r="G1" s="181" t="s">
        <v>937</v>
      </c>
      <c r="H1" s="181" t="s">
        <v>1071</v>
      </c>
      <c r="I1" s="40" t="s">
        <v>1072</v>
      </c>
      <c r="J1" s="187" t="s">
        <v>1074</v>
      </c>
      <c r="K1" s="40" t="s">
        <v>1073</v>
      </c>
      <c r="L1" s="184" t="s">
        <v>507</v>
      </c>
      <c r="M1" s="40" t="s">
        <v>498</v>
      </c>
      <c r="N1" s="191" t="s">
        <v>508</v>
      </c>
      <c r="O1" s="40" t="s">
        <v>499</v>
      </c>
      <c r="P1" s="191" t="s">
        <v>509</v>
      </c>
      <c r="Q1" s="40" t="s">
        <v>500</v>
      </c>
      <c r="R1" s="191" t="s">
        <v>510</v>
      </c>
      <c r="S1" s="40" t="s">
        <v>438</v>
      </c>
      <c r="T1" s="191" t="s">
        <v>511</v>
      </c>
      <c r="U1" s="40" t="s">
        <v>1068</v>
      </c>
      <c r="V1" s="40" t="s">
        <v>1070</v>
      </c>
      <c r="W1" s="40" t="s">
        <v>439</v>
      </c>
      <c r="X1" s="96" t="s">
        <v>512</v>
      </c>
    </row>
    <row r="2" spans="1:24" x14ac:dyDescent="0.2">
      <c r="A2" s="1" t="s">
        <v>1</v>
      </c>
      <c r="B2" s="1" t="s">
        <v>1</v>
      </c>
      <c r="C2" s="36">
        <v>693371.47566564882</v>
      </c>
      <c r="D2" s="36">
        <v>91154</v>
      </c>
      <c r="E2" s="36">
        <v>110360</v>
      </c>
      <c r="F2" s="36">
        <v>122897.462</v>
      </c>
      <c r="G2" s="182">
        <v>6.8784829639362091</v>
      </c>
      <c r="H2" s="182">
        <v>6.1767701915601814</v>
      </c>
      <c r="I2" s="180">
        <f>(E2-D2)/D2</f>
        <v>0.21069837856813745</v>
      </c>
      <c r="J2" s="180">
        <v>0.11360512866980788</v>
      </c>
      <c r="K2" s="36">
        <v>72007</v>
      </c>
      <c r="L2" s="185">
        <v>0.65247372236317502</v>
      </c>
      <c r="M2" s="36">
        <v>14726</v>
      </c>
      <c r="N2" s="192">
        <v>0.13343602754621239</v>
      </c>
      <c r="O2" s="36">
        <v>17469</v>
      </c>
      <c r="P2" s="192">
        <v>0.15829104748097136</v>
      </c>
      <c r="Q2" s="36">
        <v>4754</v>
      </c>
      <c r="R2" s="192">
        <v>4.3077201884740846E-2</v>
      </c>
      <c r="S2" s="36">
        <v>45319</v>
      </c>
      <c r="T2" s="192">
        <v>0.41064697354113811</v>
      </c>
      <c r="U2" s="36">
        <v>31999</v>
      </c>
      <c r="V2" s="36">
        <v>11946</v>
      </c>
      <c r="W2" s="36">
        <v>27500.14</v>
      </c>
      <c r="X2" s="179">
        <v>0.24918575570859006</v>
      </c>
    </row>
    <row r="3" spans="1:24" x14ac:dyDescent="0.2">
      <c r="A3" s="1" t="s">
        <v>7</v>
      </c>
      <c r="B3" s="1" t="s">
        <v>7</v>
      </c>
      <c r="C3" s="36">
        <v>187909.0172400763</v>
      </c>
      <c r="D3" s="36">
        <v>37047</v>
      </c>
      <c r="E3" s="36">
        <v>39836</v>
      </c>
      <c r="F3" s="36">
        <v>40369.717000000004</v>
      </c>
      <c r="G3" s="182">
        <v>4.4892381363590719</v>
      </c>
      <c r="H3" s="182">
        <v>4.429887145357001</v>
      </c>
      <c r="I3" s="180">
        <f t="shared" ref="I3:I66" si="0">(E3-D3)/D3</f>
        <v>7.5282748940534994E-2</v>
      </c>
      <c r="J3" s="180">
        <v>1.3397856210463077E-2</v>
      </c>
      <c r="K3" s="36">
        <v>31737</v>
      </c>
      <c r="L3" s="185">
        <v>0.79669143488302041</v>
      </c>
      <c r="M3" s="36">
        <v>6091</v>
      </c>
      <c r="N3" s="192">
        <v>0.15290189778090169</v>
      </c>
      <c r="O3" s="36">
        <v>8431</v>
      </c>
      <c r="P3" s="192">
        <v>0.21164273521437896</v>
      </c>
      <c r="Q3" s="36">
        <v>1289</v>
      </c>
      <c r="R3" s="192">
        <v>3.2357666432372728E-2</v>
      </c>
      <c r="S3" s="36">
        <v>17054</v>
      </c>
      <c r="T3" s="192">
        <v>0.42810523144894064</v>
      </c>
      <c r="U3" s="36">
        <v>13896</v>
      </c>
      <c r="V3" s="36">
        <v>21620</v>
      </c>
      <c r="W3" s="36">
        <v>11273.48040882633</v>
      </c>
      <c r="X3" s="179">
        <v>0.2829972991471616</v>
      </c>
    </row>
    <row r="4" spans="1:24" x14ac:dyDescent="0.2">
      <c r="A4" s="1" t="s">
        <v>9</v>
      </c>
      <c r="B4" s="1" t="s">
        <v>9</v>
      </c>
      <c r="C4" s="36">
        <v>105936.7256366412</v>
      </c>
      <c r="D4" s="36">
        <v>5854.43</v>
      </c>
      <c r="E4" s="36">
        <v>8571.9779999999992</v>
      </c>
      <c r="F4" s="36">
        <v>10315.565000000001</v>
      </c>
      <c r="G4" s="182">
        <v>13.695968421757499</v>
      </c>
      <c r="H4" s="182">
        <v>11.381009183694736</v>
      </c>
      <c r="I4" s="180">
        <f t="shared" si="0"/>
        <v>0.46418660740669865</v>
      </c>
      <c r="J4" s="180">
        <v>0.20340544504430613</v>
      </c>
      <c r="K4" s="36">
        <v>7465.3680576171873</v>
      </c>
      <c r="L4" s="185">
        <v>0.8709037817895926</v>
      </c>
      <c r="M4" s="36">
        <v>1224.059</v>
      </c>
      <c r="N4" s="192">
        <v>0.14279772999884041</v>
      </c>
      <c r="O4" s="36">
        <v>2197.5920000000001</v>
      </c>
      <c r="P4" s="192">
        <v>0.25636930006119946</v>
      </c>
      <c r="Q4" s="36">
        <v>624.70600000000002</v>
      </c>
      <c r="R4" s="192">
        <v>7.2877695206403942E-2</v>
      </c>
      <c r="S4" s="36">
        <v>3089.8100000000004</v>
      </c>
      <c r="T4" s="192">
        <v>0.36045472818525676</v>
      </c>
      <c r="U4" s="36">
        <v>3512.8310000000001</v>
      </c>
      <c r="V4" s="36">
        <v>2306.0720000000001</v>
      </c>
      <c r="W4" s="36">
        <v>2415.5068601730072</v>
      </c>
      <c r="X4" s="179">
        <v>0.28179107087920752</v>
      </c>
    </row>
    <row r="5" spans="1:24" x14ac:dyDescent="0.2">
      <c r="A5" s="1" t="s">
        <v>11</v>
      </c>
      <c r="B5" s="1" t="s">
        <v>11</v>
      </c>
      <c r="C5" s="36">
        <v>91035.728572900844</v>
      </c>
      <c r="D5" s="36">
        <v>6667.2160000000003</v>
      </c>
      <c r="E5" s="36">
        <v>11817.844000000001</v>
      </c>
      <c r="F5" s="36">
        <v>14404.651</v>
      </c>
      <c r="G5" s="182">
        <v>8.7912989797462213</v>
      </c>
      <c r="H5" s="182">
        <v>7.2125454410523382</v>
      </c>
      <c r="I5" s="180">
        <f t="shared" si="0"/>
        <v>0.77253054348321704</v>
      </c>
      <c r="J5" s="180">
        <v>0.2188899261151187</v>
      </c>
      <c r="K5" s="36">
        <v>8749.5439453125</v>
      </c>
      <c r="L5" s="185">
        <v>0.74036718925317502</v>
      </c>
      <c r="M5" s="36">
        <v>1553.0729999999999</v>
      </c>
      <c r="N5" s="192">
        <v>0.13141762575305613</v>
      </c>
      <c r="O5" s="36">
        <v>4829.2910000000002</v>
      </c>
      <c r="P5" s="192">
        <v>0.40864399631607928</v>
      </c>
      <c r="Q5" s="36">
        <v>1088.3579999999999</v>
      </c>
      <c r="R5" s="192">
        <v>9.2094463254041928E-2</v>
      </c>
      <c r="S5" s="36">
        <v>1308.0920000000001</v>
      </c>
      <c r="T5" s="192">
        <v>0.11068787166254691</v>
      </c>
      <c r="U5" s="36">
        <v>2552.5609999999997</v>
      </c>
      <c r="V5" s="36">
        <v>2543</v>
      </c>
      <c r="W5" s="36">
        <v>482.47887560000004</v>
      </c>
      <c r="X5" s="179">
        <v>4.0826302631850615E-2</v>
      </c>
    </row>
    <row r="6" spans="1:24" x14ac:dyDescent="0.2">
      <c r="A6" s="1" t="s">
        <v>15</v>
      </c>
      <c r="B6" s="1" t="s">
        <v>15</v>
      </c>
      <c r="C6" s="36">
        <v>55917.901682061049</v>
      </c>
      <c r="D6" s="36">
        <v>11667.8</v>
      </c>
      <c r="E6" s="36">
        <v>13325.8</v>
      </c>
      <c r="F6" s="36">
        <v>14165.857</v>
      </c>
      <c r="G6" s="182">
        <v>4.6235952438127539</v>
      </c>
      <c r="H6" s="182">
        <v>4.3494089697502947</v>
      </c>
      <c r="I6" s="180">
        <f t="shared" si="0"/>
        <v>0.14210048166749517</v>
      </c>
      <c r="J6" s="180">
        <v>6.303989253928477E-2</v>
      </c>
      <c r="K6" s="36">
        <v>5483.0999511718746</v>
      </c>
      <c r="L6" s="185">
        <v>0.41146497404822785</v>
      </c>
      <c r="M6" s="36">
        <v>0</v>
      </c>
      <c r="N6" s="192">
        <v>0</v>
      </c>
      <c r="O6" s="36" t="s">
        <v>480</v>
      </c>
      <c r="P6" s="192" t="e">
        <v>#VALUE!</v>
      </c>
      <c r="Q6" s="36" t="s">
        <v>480</v>
      </c>
      <c r="R6" s="192" t="e">
        <v>#VALUE!</v>
      </c>
      <c r="S6" s="36">
        <v>3327.1</v>
      </c>
      <c r="T6" s="192">
        <v>0.24967356556454398</v>
      </c>
      <c r="U6" s="36">
        <v>2243.7000000000003</v>
      </c>
      <c r="V6" s="36">
        <v>2170</v>
      </c>
      <c r="W6" s="36">
        <v>1929.6169999999997</v>
      </c>
      <c r="X6" s="179">
        <v>0.144803088745141</v>
      </c>
    </row>
    <row r="7" spans="1:24" x14ac:dyDescent="0.2">
      <c r="A7" s="1" t="s">
        <v>17</v>
      </c>
      <c r="B7" s="1" t="s">
        <v>17</v>
      </c>
      <c r="C7" s="36">
        <v>47401.999779770951</v>
      </c>
      <c r="D7" s="36">
        <v>7093</v>
      </c>
      <c r="E7" s="36">
        <v>8467</v>
      </c>
      <c r="F7" s="36">
        <v>9081.755000000001</v>
      </c>
      <c r="G7" s="182">
        <v>5.8193584976969408</v>
      </c>
      <c r="H7" s="182">
        <v>5.4254390698714063</v>
      </c>
      <c r="I7" s="180">
        <f t="shared" si="0"/>
        <v>0.19371211053150994</v>
      </c>
      <c r="J7" s="180">
        <v>7.2605999763788898E-2</v>
      </c>
      <c r="K7" s="36">
        <v>7285</v>
      </c>
      <c r="L7" s="185">
        <v>0.8603991968820125</v>
      </c>
      <c r="M7" s="36">
        <v>1755</v>
      </c>
      <c r="N7" s="192">
        <v>0.20727530412188497</v>
      </c>
      <c r="O7" s="36">
        <v>2593</v>
      </c>
      <c r="P7" s="192">
        <v>0.30624778552025511</v>
      </c>
      <c r="Q7" s="36">
        <v>654</v>
      </c>
      <c r="R7" s="192">
        <v>7.7241053501830637E-2</v>
      </c>
      <c r="S7" s="36">
        <v>2515</v>
      </c>
      <c r="T7" s="192">
        <v>0.29703554978150465</v>
      </c>
      <c r="U7" s="36">
        <v>3221</v>
      </c>
      <c r="V7" s="36">
        <v>5971</v>
      </c>
      <c r="W7" s="36">
        <v>3395.5353242424239</v>
      </c>
      <c r="X7" s="179">
        <v>0.40103169059199528</v>
      </c>
    </row>
    <row r="8" spans="1:24" x14ac:dyDescent="0.2">
      <c r="A8" s="1" t="s">
        <v>19</v>
      </c>
      <c r="B8" s="1" t="s">
        <v>19</v>
      </c>
      <c r="C8" s="36">
        <v>47250.727452290077</v>
      </c>
      <c r="D8" s="36">
        <v>4694</v>
      </c>
      <c r="E8" s="36">
        <v>5964</v>
      </c>
      <c r="F8" s="36">
        <v>6610.5380000000005</v>
      </c>
      <c r="G8" s="182">
        <v>8.7672232562038896</v>
      </c>
      <c r="H8" s="182">
        <v>7.9097525042591084</v>
      </c>
      <c r="I8" s="180">
        <f t="shared" si="0"/>
        <v>0.27055815935236471</v>
      </c>
      <c r="J8" s="180">
        <v>0.10840677397719656</v>
      </c>
      <c r="K8" s="36">
        <v>4992</v>
      </c>
      <c r="L8" s="185">
        <v>0.83702213279678073</v>
      </c>
      <c r="M8" s="36">
        <v>1186</v>
      </c>
      <c r="N8" s="192">
        <v>0.19885982562038901</v>
      </c>
      <c r="O8" s="36">
        <v>1634</v>
      </c>
      <c r="P8" s="192">
        <v>0.27397719651240776</v>
      </c>
      <c r="Q8" s="36">
        <v>664</v>
      </c>
      <c r="R8" s="192">
        <v>0.11133467471495641</v>
      </c>
      <c r="S8" s="36">
        <v>1823</v>
      </c>
      <c r="T8" s="192">
        <v>0.3056673373574782</v>
      </c>
      <c r="U8" s="36">
        <v>1938</v>
      </c>
      <c r="V8" s="36">
        <v>1464</v>
      </c>
      <c r="W8" s="36">
        <v>1268.9562790151069</v>
      </c>
      <c r="X8" s="179">
        <v>0.21276932914404878</v>
      </c>
    </row>
    <row r="9" spans="1:24" x14ac:dyDescent="0.2">
      <c r="A9" s="1" t="s">
        <v>23</v>
      </c>
      <c r="B9" s="1" t="s">
        <v>23</v>
      </c>
      <c r="C9" s="36">
        <v>28102.424114503818</v>
      </c>
      <c r="D9" s="36">
        <v>1390.5129999999999</v>
      </c>
      <c r="E9" s="36">
        <v>2264.8180000000002</v>
      </c>
      <c r="F9" s="36">
        <v>2957.73</v>
      </c>
      <c r="G9" s="182">
        <v>13.27660805415711</v>
      </c>
      <c r="H9" s="182">
        <v>10.166276468778422</v>
      </c>
      <c r="I9" s="180">
        <f t="shared" si="0"/>
        <v>0.62876434812188042</v>
      </c>
      <c r="J9" s="180">
        <v>0.30594599654365151</v>
      </c>
      <c r="K9" s="36">
        <v>1706.5400173339845</v>
      </c>
      <c r="L9" s="185">
        <v>0.75349984737580866</v>
      </c>
      <c r="M9" s="36">
        <v>377.51799999999997</v>
      </c>
      <c r="N9" s="192">
        <v>0.16668800760149377</v>
      </c>
      <c r="O9" s="36">
        <v>946.61699999999996</v>
      </c>
      <c r="P9" s="192">
        <v>0.41796603523991765</v>
      </c>
      <c r="Q9" s="36">
        <v>210.53299999999999</v>
      </c>
      <c r="R9" s="192">
        <v>9.2958021350942971E-2</v>
      </c>
      <c r="S9" s="36">
        <v>59.362000000000002</v>
      </c>
      <c r="T9" s="192">
        <v>2.6210494618110591E-2</v>
      </c>
      <c r="U9" s="36">
        <v>535.26</v>
      </c>
      <c r="V9" s="36">
        <v>726.495</v>
      </c>
      <c r="W9" s="36">
        <v>-89.498374022804001</v>
      </c>
      <c r="X9" s="179">
        <v>-3.9516806217013457E-2</v>
      </c>
    </row>
    <row r="10" spans="1:24" x14ac:dyDescent="0.2">
      <c r="A10" s="1" t="s">
        <v>29</v>
      </c>
      <c r="B10" s="1" t="s">
        <v>29</v>
      </c>
      <c r="C10" s="36">
        <v>30587.949399999987</v>
      </c>
      <c r="D10" s="36">
        <v>3578.991</v>
      </c>
      <c r="E10" s="36">
        <v>3957.0110000000004</v>
      </c>
      <c r="F10" s="36">
        <v>4123.2660000000005</v>
      </c>
      <c r="G10" s="182">
        <v>9.4107769728211519</v>
      </c>
      <c r="H10" s="182">
        <v>9.0313232277519813</v>
      </c>
      <c r="I10" s="180">
        <f t="shared" si="0"/>
        <v>0.10562194763831495</v>
      </c>
      <c r="J10" s="180">
        <v>4.2015298921332267E-2</v>
      </c>
      <c r="K10" s="36">
        <v>2980.6710327148439</v>
      </c>
      <c r="L10" s="185">
        <v>0.75326326682307521</v>
      </c>
      <c r="M10" s="36">
        <v>0</v>
      </c>
      <c r="N10" s="192">
        <v>0</v>
      </c>
      <c r="O10" s="36">
        <v>669.50599999999997</v>
      </c>
      <c r="P10" s="192">
        <v>0.16919487967053917</v>
      </c>
      <c r="Q10" s="36">
        <v>295.101</v>
      </c>
      <c r="R10" s="192">
        <v>7.4576744921861463E-2</v>
      </c>
      <c r="S10" s="36">
        <v>1336.268</v>
      </c>
      <c r="T10" s="192">
        <v>0.33769630663144479</v>
      </c>
      <c r="U10" s="36">
        <v>255.92199999999997</v>
      </c>
      <c r="V10" s="36">
        <v>126.503</v>
      </c>
      <c r="W10" s="36">
        <v>93.840450000000004</v>
      </c>
      <c r="X10" s="179">
        <v>2.3714983354860525E-2</v>
      </c>
    </row>
    <row r="11" spans="1:24" x14ac:dyDescent="0.2">
      <c r="A11" s="1" t="s">
        <v>31</v>
      </c>
      <c r="B11" s="1" t="s">
        <v>31</v>
      </c>
      <c r="C11" s="36">
        <v>28326.367522900768</v>
      </c>
      <c r="D11" s="36">
        <v>2504.1</v>
      </c>
      <c r="E11" s="36">
        <v>2240.6999999999998</v>
      </c>
      <c r="F11" s="36">
        <v>2807.2000000000003</v>
      </c>
      <c r="G11" s="182">
        <v>12.712227161154997</v>
      </c>
      <c r="H11" s="182">
        <v>10.146867839840409</v>
      </c>
      <c r="I11" s="180">
        <f t="shared" si="0"/>
        <v>-0.10518749251227991</v>
      </c>
      <c r="J11" s="180">
        <v>0.25282277859597468</v>
      </c>
      <c r="K11" s="36">
        <v>1953.5000061035157</v>
      </c>
      <c r="L11" s="185">
        <v>0.87182577145691786</v>
      </c>
      <c r="M11" s="36">
        <v>755.5</v>
      </c>
      <c r="N11" s="192">
        <v>0.33717141964564645</v>
      </c>
      <c r="O11" s="36">
        <v>1087.3</v>
      </c>
      <c r="P11" s="192">
        <v>0.48525014504395947</v>
      </c>
      <c r="Q11" s="36">
        <v>305.2</v>
      </c>
      <c r="R11" s="192">
        <v>0.13620743517650735</v>
      </c>
      <c r="S11" s="36">
        <v>-131.1</v>
      </c>
      <c r="T11" s="192">
        <v>-5.8508501807470879E-2</v>
      </c>
      <c r="U11" s="36">
        <v>84.1</v>
      </c>
      <c r="V11" s="36">
        <v>1078</v>
      </c>
      <c r="W11" s="36">
        <v>-301.367196788814</v>
      </c>
      <c r="X11" s="179">
        <v>-0.13449689685759542</v>
      </c>
    </row>
    <row r="12" spans="1:24" x14ac:dyDescent="0.2">
      <c r="A12" s="1" t="s">
        <v>33</v>
      </c>
      <c r="B12" s="1" t="s">
        <v>33</v>
      </c>
      <c r="C12" s="36">
        <v>24973.05331183206</v>
      </c>
      <c r="D12" s="36">
        <v>1156.69</v>
      </c>
      <c r="E12" s="36">
        <v>2428.232</v>
      </c>
      <c r="F12" s="36">
        <v>3119.846</v>
      </c>
      <c r="G12" s="182">
        <v>10.483709258423414</v>
      </c>
      <c r="H12" s="182">
        <v>8.1596586177651069</v>
      </c>
      <c r="I12" s="180">
        <f t="shared" si="0"/>
        <v>1.0992936741910104</v>
      </c>
      <c r="J12" s="180">
        <v>0.28482204336323713</v>
      </c>
      <c r="K12" s="36">
        <v>1715.5240270996094</v>
      </c>
      <c r="L12" s="185">
        <v>0.70649098895806062</v>
      </c>
      <c r="M12" s="36">
        <v>910.58399999999995</v>
      </c>
      <c r="N12" s="192">
        <v>0.37499876453320768</v>
      </c>
      <c r="O12" s="36">
        <v>683.36699999999996</v>
      </c>
      <c r="P12" s="192">
        <v>0.28142574515120466</v>
      </c>
      <c r="Q12" s="36">
        <v>222.90899999999999</v>
      </c>
      <c r="R12" s="192">
        <v>9.1798889068260364E-2</v>
      </c>
      <c r="S12" s="36">
        <v>-107.83699999999999</v>
      </c>
      <c r="T12" s="192">
        <v>-4.4409677493748537E-2</v>
      </c>
      <c r="U12" s="36">
        <v>288.99900000000002</v>
      </c>
      <c r="V12" s="36">
        <v>1134.355</v>
      </c>
      <c r="W12" s="36">
        <v>-334.86065359999998</v>
      </c>
      <c r="X12" s="179">
        <v>-0.137903072523548</v>
      </c>
    </row>
    <row r="13" spans="1:24" x14ac:dyDescent="0.2">
      <c r="A13" s="1" t="s">
        <v>35</v>
      </c>
      <c r="B13" s="1" t="s">
        <v>35</v>
      </c>
      <c r="C13" s="36">
        <v>23876.471419083959</v>
      </c>
      <c r="D13" s="36">
        <v>2951.9</v>
      </c>
      <c r="E13" s="36">
        <v>3426.9</v>
      </c>
      <c r="F13" s="36">
        <v>3662.9560000000001</v>
      </c>
      <c r="G13" s="182">
        <v>6.7460976100849166</v>
      </c>
      <c r="H13" s="182">
        <v>6.3113512420023605</v>
      </c>
      <c r="I13" s="180">
        <f t="shared" si="0"/>
        <v>0.16091331007147938</v>
      </c>
      <c r="J13" s="180">
        <v>6.8883247249700963E-2</v>
      </c>
      <c r="K13" s="36">
        <v>2375.6999633789064</v>
      </c>
      <c r="L13" s="185">
        <v>0.69325044891269261</v>
      </c>
      <c r="M13" s="36">
        <v>0</v>
      </c>
      <c r="N13" s="192">
        <v>0</v>
      </c>
      <c r="O13" s="36" t="s">
        <v>480</v>
      </c>
      <c r="P13" s="192" t="e">
        <v>#VALUE!</v>
      </c>
      <c r="Q13" s="36" t="s">
        <v>480</v>
      </c>
      <c r="R13" s="192" t="e">
        <v>#VALUE!</v>
      </c>
      <c r="S13" s="36">
        <v>1437.8257196663981</v>
      </c>
      <c r="T13" s="192">
        <v>0.41957037546073656</v>
      </c>
      <c r="U13" s="36">
        <v>1005.9</v>
      </c>
      <c r="V13" s="36">
        <v>358.2</v>
      </c>
      <c r="W13" s="36">
        <v>914.04665999999997</v>
      </c>
      <c r="X13" s="179">
        <v>0.26672697189880062</v>
      </c>
    </row>
    <row r="14" spans="1:24" x14ac:dyDescent="0.2">
      <c r="A14" s="1" t="s">
        <v>37</v>
      </c>
      <c r="B14" s="1" t="s">
        <v>37</v>
      </c>
      <c r="C14" s="36">
        <v>23418.207872137402</v>
      </c>
      <c r="D14" s="36">
        <v>2052.23</v>
      </c>
      <c r="E14" s="36">
        <v>3156.587</v>
      </c>
      <c r="F14" s="36">
        <v>3599.1820000000002</v>
      </c>
      <c r="G14" s="182">
        <v>6.0739128685507477</v>
      </c>
      <c r="H14" s="182">
        <v>5.3269977455988604</v>
      </c>
      <c r="I14" s="180">
        <f t="shared" si="0"/>
        <v>0.5381253563197107</v>
      </c>
      <c r="J14" s="180">
        <v>0.14021314793477901</v>
      </c>
      <c r="K14" s="36">
        <v>2690.5739580078125</v>
      </c>
      <c r="L14" s="185">
        <v>0.85236806652495634</v>
      </c>
      <c r="M14" s="36">
        <v>578.32999999999993</v>
      </c>
      <c r="N14" s="192">
        <v>0.18321370518221103</v>
      </c>
      <c r="O14" s="36">
        <v>1198.576</v>
      </c>
      <c r="P14" s="192">
        <v>0.37970630937781852</v>
      </c>
      <c r="Q14" s="36">
        <v>239.316</v>
      </c>
      <c r="R14" s="192">
        <v>7.5814796170674215E-2</v>
      </c>
      <c r="S14" s="36">
        <v>602.68600000000004</v>
      </c>
      <c r="T14" s="192">
        <v>0.19092963381018804</v>
      </c>
      <c r="U14" s="36">
        <v>941.41899999999998</v>
      </c>
      <c r="V14" s="36">
        <v>1724.1319999999998</v>
      </c>
      <c r="W14" s="36">
        <v>417.021865536652</v>
      </c>
      <c r="X14" s="179">
        <v>0.13211163371598883</v>
      </c>
    </row>
    <row r="15" spans="1:24" x14ac:dyDescent="0.2">
      <c r="A15" s="1" t="s">
        <v>39</v>
      </c>
      <c r="B15" s="1" t="s">
        <v>39</v>
      </c>
      <c r="C15" s="36">
        <v>36397.41588740459</v>
      </c>
      <c r="D15" s="36">
        <v>11584</v>
      </c>
      <c r="E15" s="36">
        <v>10956</v>
      </c>
      <c r="F15" s="36">
        <v>8994.0679999999993</v>
      </c>
      <c r="G15" s="182">
        <v>3.5265642479006938</v>
      </c>
      <c r="H15" s="182">
        <v>4.2958356441156553</v>
      </c>
      <c r="I15" s="180">
        <f t="shared" si="0"/>
        <v>-5.4212707182320442E-2</v>
      </c>
      <c r="J15" s="180">
        <v>-0.17907374954362909</v>
      </c>
      <c r="K15" s="36">
        <v>5450</v>
      </c>
      <c r="L15" s="185">
        <v>0.49744432274552758</v>
      </c>
      <c r="M15" s="36">
        <v>0</v>
      </c>
      <c r="N15" s="192">
        <v>0</v>
      </c>
      <c r="O15" s="36" t="s">
        <v>480</v>
      </c>
      <c r="P15" s="192" t="e">
        <v>#VALUE!</v>
      </c>
      <c r="Q15" s="36" t="s">
        <v>480</v>
      </c>
      <c r="R15" s="192" t="e">
        <v>#VALUE!</v>
      </c>
      <c r="S15" s="36">
        <v>3054</v>
      </c>
      <c r="T15" s="192">
        <v>0.2787513691128149</v>
      </c>
      <c r="U15" s="36">
        <v>1975</v>
      </c>
      <c r="V15" s="36">
        <v>498</v>
      </c>
      <c r="W15" s="36">
        <v>958.78000000000009</v>
      </c>
      <c r="X15" s="179">
        <v>8.7511865644395767E-2</v>
      </c>
    </row>
    <row r="16" spans="1:24" x14ac:dyDescent="0.2">
      <c r="A16" s="1" t="s">
        <v>43</v>
      </c>
      <c r="B16" s="1" t="s">
        <v>43</v>
      </c>
      <c r="C16" s="36">
        <v>15172.715456106864</v>
      </c>
      <c r="D16" s="36">
        <v>4025</v>
      </c>
      <c r="E16" s="36">
        <v>4148</v>
      </c>
      <c r="F16" s="36">
        <v>4285.5</v>
      </c>
      <c r="G16" s="182">
        <v>4.2819173577627767</v>
      </c>
      <c r="H16" s="182">
        <v>4.1445323066153303</v>
      </c>
      <c r="I16" s="180">
        <f t="shared" si="0"/>
        <v>3.0559006211180125E-2</v>
      </c>
      <c r="J16" s="180">
        <v>3.3148505303760789E-2</v>
      </c>
      <c r="K16" s="36">
        <v>3546</v>
      </c>
      <c r="L16" s="185">
        <v>0.85486981677917073</v>
      </c>
      <c r="M16" s="36">
        <v>642</v>
      </c>
      <c r="N16" s="192">
        <v>0.15477338476374156</v>
      </c>
      <c r="O16" s="36">
        <v>1061</v>
      </c>
      <c r="P16" s="192">
        <v>0.25578592092574737</v>
      </c>
      <c r="Q16" s="36">
        <v>406</v>
      </c>
      <c r="R16" s="192">
        <v>9.7878495660559311E-2</v>
      </c>
      <c r="S16" s="36">
        <v>1440</v>
      </c>
      <c r="T16" s="192">
        <v>0.34715525554484089</v>
      </c>
      <c r="U16" s="36">
        <v>1064</v>
      </c>
      <c r="V16" s="36">
        <v>3405</v>
      </c>
      <c r="W16" s="36">
        <v>788.04512350394702</v>
      </c>
      <c r="X16" s="179">
        <v>0.18998194877144337</v>
      </c>
    </row>
    <row r="17" spans="1:24" x14ac:dyDescent="0.2">
      <c r="A17" s="1" t="s">
        <v>45</v>
      </c>
      <c r="B17" s="1" t="s">
        <v>45</v>
      </c>
      <c r="C17" s="36">
        <v>21912.990154580155</v>
      </c>
      <c r="D17" s="36">
        <v>2898.15</v>
      </c>
      <c r="E17" s="36">
        <v>3721.3010000000004</v>
      </c>
      <c r="F17" s="36">
        <v>4117.8980000000001</v>
      </c>
      <c r="G17" s="182">
        <v>5.8467694497166445</v>
      </c>
      <c r="H17" s="182">
        <v>5.2836638984258473</v>
      </c>
      <c r="I17" s="180">
        <f t="shared" si="0"/>
        <v>0.28402636164449746</v>
      </c>
      <c r="J17" s="180">
        <v>0.10657482423485765</v>
      </c>
      <c r="K17" s="36">
        <v>2202.0189868164061</v>
      </c>
      <c r="L17" s="185">
        <v>0.59173364014800356</v>
      </c>
      <c r="M17" s="36">
        <v>0</v>
      </c>
      <c r="N17" s="192">
        <v>0</v>
      </c>
      <c r="O17" s="36" t="s">
        <v>480</v>
      </c>
      <c r="P17" s="192" t="e">
        <v>#VALUE!</v>
      </c>
      <c r="Q17" s="36" t="s">
        <v>480</v>
      </c>
      <c r="R17" s="192" t="e">
        <v>#VALUE!</v>
      </c>
      <c r="S17" s="36">
        <v>1229.5550000000001</v>
      </c>
      <c r="T17" s="192">
        <v>0.33040998296026036</v>
      </c>
      <c r="U17" s="36">
        <v>611.91800000000001</v>
      </c>
      <c r="V17" s="36">
        <v>1335.855</v>
      </c>
      <c r="W17" s="36">
        <v>446.25907235741499</v>
      </c>
      <c r="X17" s="179">
        <v>0.11992017639997811</v>
      </c>
    </row>
    <row r="18" spans="1:24" x14ac:dyDescent="0.2">
      <c r="A18" s="1" t="s">
        <v>49</v>
      </c>
      <c r="B18" s="1" t="s">
        <v>49</v>
      </c>
      <c r="C18" s="36">
        <v>13007.661440839687</v>
      </c>
      <c r="D18" s="36">
        <v>1741.3009999999999</v>
      </c>
      <c r="E18" s="36">
        <v>1896.9269999999999</v>
      </c>
      <c r="F18" s="36">
        <v>1960.394</v>
      </c>
      <c r="G18" s="182">
        <v>6.8486821580377111</v>
      </c>
      <c r="H18" s="182">
        <v>6.62695871340149</v>
      </c>
      <c r="I18" s="180">
        <f t="shared" si="0"/>
        <v>8.9373405287196173E-2</v>
      </c>
      <c r="J18" s="180">
        <v>3.3457797796119682E-2</v>
      </c>
      <c r="K18" s="36">
        <v>1698.6110100097656</v>
      </c>
      <c r="L18" s="185">
        <v>0.89545407388358411</v>
      </c>
      <c r="M18" s="36">
        <v>192.386</v>
      </c>
      <c r="N18" s="192">
        <v>0.1014198226921753</v>
      </c>
      <c r="O18" s="36">
        <v>433.42700000000002</v>
      </c>
      <c r="P18" s="192">
        <v>0.22848902461718351</v>
      </c>
      <c r="Q18" s="36">
        <v>91.965000000000003</v>
      </c>
      <c r="R18" s="192">
        <v>4.8481043287380066E-2</v>
      </c>
      <c r="S18" s="36">
        <v>949.65100000000007</v>
      </c>
      <c r="T18" s="192">
        <v>0.50062601249283711</v>
      </c>
      <c r="U18" s="36">
        <v>1109.6179999999999</v>
      </c>
      <c r="V18" s="36">
        <v>245.01399999999998</v>
      </c>
      <c r="W18" s="36">
        <v>822.62414000000001</v>
      </c>
      <c r="X18" s="179">
        <v>0.43366146404157885</v>
      </c>
    </row>
    <row r="19" spans="1:24" x14ac:dyDescent="0.2">
      <c r="A19" s="1" t="s">
        <v>51</v>
      </c>
      <c r="B19" s="1" t="s">
        <v>51</v>
      </c>
      <c r="C19" s="36">
        <v>13926.055916030537</v>
      </c>
      <c r="D19" s="36">
        <v>457.05799999999999</v>
      </c>
      <c r="E19" s="36">
        <v>947.42399999999998</v>
      </c>
      <c r="F19" s="36">
        <v>1254.6490000000001</v>
      </c>
      <c r="G19" s="182">
        <v>16.244587217549903</v>
      </c>
      <c r="H19" s="182">
        <v>12.266786806509231</v>
      </c>
      <c r="I19" s="180">
        <f t="shared" si="0"/>
        <v>1.0728747773805511</v>
      </c>
      <c r="J19" s="180">
        <v>0.32427403147904221</v>
      </c>
      <c r="K19" s="36">
        <v>769.6390129394531</v>
      </c>
      <c r="L19" s="185">
        <v>0.81234907806795387</v>
      </c>
      <c r="M19" s="36">
        <v>415.77599999999995</v>
      </c>
      <c r="N19" s="192">
        <v>0.43884892086330929</v>
      </c>
      <c r="O19" s="36">
        <v>187.99</v>
      </c>
      <c r="P19" s="192">
        <v>0.19842224811699938</v>
      </c>
      <c r="Q19" s="36">
        <v>151.24199999999999</v>
      </c>
      <c r="R19" s="192">
        <v>0.15963496808187252</v>
      </c>
      <c r="S19" s="36">
        <v>43.517999999999994</v>
      </c>
      <c r="T19" s="192">
        <v>4.5932971932313299E-2</v>
      </c>
      <c r="U19" s="36">
        <v>292.77500000000003</v>
      </c>
      <c r="V19" s="36">
        <v>1410.3389999999999</v>
      </c>
      <c r="W19" s="36">
        <v>-301.38798999999995</v>
      </c>
      <c r="X19" s="179">
        <v>-0.31811310458675307</v>
      </c>
    </row>
    <row r="20" spans="1:24" x14ac:dyDescent="0.2">
      <c r="A20" s="1" t="s">
        <v>53</v>
      </c>
      <c r="B20" s="1" t="s">
        <v>53</v>
      </c>
      <c r="C20" s="36">
        <v>19042.672377099232</v>
      </c>
      <c r="D20" s="36">
        <v>4170.0770000000002</v>
      </c>
      <c r="E20" s="36">
        <v>4283.41</v>
      </c>
      <c r="F20" s="36">
        <v>4236.25</v>
      </c>
      <c r="G20" s="182">
        <v>4.7534037600883412</v>
      </c>
      <c r="H20" s="182">
        <v>4.8063209678371202</v>
      </c>
      <c r="I20" s="180">
        <f t="shared" si="0"/>
        <v>2.7177675616061676E-2</v>
      </c>
      <c r="J20" s="180">
        <v>-1.1009919666807533E-2</v>
      </c>
      <c r="K20" s="36">
        <v>1488.7579999999998</v>
      </c>
      <c r="L20" s="185">
        <v>0.34756374010426272</v>
      </c>
      <c r="M20" s="36">
        <v>0</v>
      </c>
      <c r="N20" s="192">
        <v>0</v>
      </c>
      <c r="O20" s="36" t="s">
        <v>480</v>
      </c>
      <c r="P20" s="192" t="e">
        <v>#VALUE!</v>
      </c>
      <c r="Q20" s="36" t="s">
        <v>480</v>
      </c>
      <c r="R20" s="192" t="e">
        <v>#VALUE!</v>
      </c>
      <c r="S20" s="36">
        <v>1222.1279999999999</v>
      </c>
      <c r="T20" s="192">
        <v>0.28531660522807761</v>
      </c>
      <c r="U20" s="36">
        <v>851.66700000000003</v>
      </c>
      <c r="V20" s="36">
        <v>450.35699999999997</v>
      </c>
      <c r="W20" s="36">
        <v>562.78363790922901</v>
      </c>
      <c r="X20" s="179">
        <v>0.13138682449479014</v>
      </c>
    </row>
    <row r="21" spans="1:24" x14ac:dyDescent="0.2">
      <c r="A21" s="1" t="s">
        <v>55</v>
      </c>
      <c r="B21" s="1" t="s">
        <v>55</v>
      </c>
      <c r="C21" s="36">
        <v>18740.32745076334</v>
      </c>
      <c r="D21" s="36">
        <v>2125.0859999999998</v>
      </c>
      <c r="E21" s="36">
        <v>2794.5149999999999</v>
      </c>
      <c r="F21" s="36">
        <v>3253.5360000000001</v>
      </c>
      <c r="G21" s="182">
        <v>5.0403782767313832</v>
      </c>
      <c r="H21" s="182">
        <v>4.3292629004258751</v>
      </c>
      <c r="I21" s="180">
        <f t="shared" si="0"/>
        <v>0.31501266301693209</v>
      </c>
      <c r="J21" s="180">
        <v>0.16425784080600758</v>
      </c>
      <c r="K21" s="36">
        <v>2459.358009765625</v>
      </c>
      <c r="L21" s="185">
        <v>0.88006613303762016</v>
      </c>
      <c r="M21" s="36">
        <v>341.4</v>
      </c>
      <c r="N21" s="192">
        <v>0.12216788959801611</v>
      </c>
      <c r="O21" s="36">
        <v>180.9</v>
      </c>
      <c r="P21" s="192">
        <v>6.4733952045345974E-2</v>
      </c>
      <c r="Q21" s="36">
        <v>193.1</v>
      </c>
      <c r="R21" s="192">
        <v>6.9099646987044266E-2</v>
      </c>
      <c r="S21" s="36">
        <v>707.22400000000005</v>
      </c>
      <c r="T21" s="192">
        <v>0.25307575733177318</v>
      </c>
      <c r="U21" s="36">
        <v>569.976</v>
      </c>
      <c r="V21" s="36">
        <v>488.964</v>
      </c>
      <c r="W21" s="36">
        <v>288.48589500000003</v>
      </c>
      <c r="X21" s="179">
        <v>0.10323290266826267</v>
      </c>
    </row>
    <row r="22" spans="1:24" x14ac:dyDescent="0.2">
      <c r="A22" s="1" t="s">
        <v>57</v>
      </c>
      <c r="B22" s="1" t="s">
        <v>57</v>
      </c>
      <c r="C22" s="36">
        <v>13289.346802671766</v>
      </c>
      <c r="D22" s="36">
        <v>668.43499999999995</v>
      </c>
      <c r="E22" s="36">
        <v>1448.318</v>
      </c>
      <c r="F22" s="36">
        <v>1866.8810000000001</v>
      </c>
      <c r="G22" s="182">
        <v>8.8228827508875813</v>
      </c>
      <c r="H22" s="182">
        <v>6.8447533077898379</v>
      </c>
      <c r="I22" s="180">
        <f t="shared" si="0"/>
        <v>1.1667297493398761</v>
      </c>
      <c r="J22" s="180">
        <v>0.28899937720859659</v>
      </c>
      <c r="K22" s="36">
        <v>1148.2299877929688</v>
      </c>
      <c r="L22" s="185">
        <v>0.79280240098719257</v>
      </c>
      <c r="M22" s="36">
        <v>301.11399999999998</v>
      </c>
      <c r="N22" s="192">
        <v>0.20790599854451852</v>
      </c>
      <c r="O22" s="36">
        <v>808.41700000000003</v>
      </c>
      <c r="P22" s="192">
        <v>0.55817645019947282</v>
      </c>
      <c r="Q22" s="36">
        <v>159.143</v>
      </c>
      <c r="R22" s="192">
        <v>0.10988125535966549</v>
      </c>
      <c r="S22" s="36">
        <v>-257.30799999999999</v>
      </c>
      <c r="T22" s="192">
        <v>-0.17765987856258086</v>
      </c>
      <c r="U22" s="36">
        <v>293.40800000000002</v>
      </c>
      <c r="V22" s="36">
        <v>545.947</v>
      </c>
      <c r="W22" s="36">
        <v>-319.97310999999996</v>
      </c>
      <c r="X22" s="179">
        <v>-0.22092738611271831</v>
      </c>
    </row>
    <row r="23" spans="1:24" x14ac:dyDescent="0.2">
      <c r="A23" s="1" t="s">
        <v>59</v>
      </c>
      <c r="B23" s="1" t="s">
        <v>59</v>
      </c>
      <c r="C23" s="36">
        <v>8717.8563851145027</v>
      </c>
      <c r="D23" s="36">
        <v>1275.443</v>
      </c>
      <c r="E23" s="36">
        <v>1631.1849999999999</v>
      </c>
      <c r="F23" s="36">
        <v>1909.7080000000001</v>
      </c>
      <c r="G23" s="182">
        <v>7.5790309498922568</v>
      </c>
      <c r="H23" s="182">
        <v>6.4736606852984853</v>
      </c>
      <c r="I23" s="180">
        <f t="shared" si="0"/>
        <v>0.27891642354852392</v>
      </c>
      <c r="J23" s="180">
        <v>0.17074887275201789</v>
      </c>
      <c r="K23" s="36">
        <v>1221.8169738769532</v>
      </c>
      <c r="L23" s="185">
        <v>0.74903642068615961</v>
      </c>
      <c r="M23" s="36">
        <v>210.614</v>
      </c>
      <c r="N23" s="192">
        <v>0.12911717555029012</v>
      </c>
      <c r="O23" s="36">
        <v>701.02599999999995</v>
      </c>
      <c r="P23" s="192">
        <v>0.42976486419382226</v>
      </c>
      <c r="Q23" s="36">
        <v>87.861999999999995</v>
      </c>
      <c r="R23" s="192">
        <v>5.386390875345224E-2</v>
      </c>
      <c r="S23" s="36">
        <v>213.77799999999999</v>
      </c>
      <c r="T23" s="192">
        <v>0.1310568696990225</v>
      </c>
      <c r="U23" s="36">
        <v>561.17100000000005</v>
      </c>
      <c r="V23" s="36">
        <v>811.00400000000002</v>
      </c>
      <c r="W23" s="36">
        <v>136.69200000000001</v>
      </c>
      <c r="X23" s="179">
        <v>8.3799201194223835E-2</v>
      </c>
    </row>
    <row r="24" spans="1:24" x14ac:dyDescent="0.2">
      <c r="A24" s="1" t="s">
        <v>61</v>
      </c>
      <c r="B24" s="1" t="s">
        <v>61</v>
      </c>
      <c r="C24" s="36">
        <v>14309.544987022909</v>
      </c>
      <c r="D24" s="36">
        <v>2736.08</v>
      </c>
      <c r="E24" s="36">
        <v>2908.3389999999999</v>
      </c>
      <c r="F24" s="36">
        <v>2991.1260000000002</v>
      </c>
      <c r="G24" s="182">
        <v>4.9626469266478219</v>
      </c>
      <c r="H24" s="182">
        <v>4.8252930836079786</v>
      </c>
      <c r="I24" s="180">
        <f t="shared" si="0"/>
        <v>6.2958319932165732E-2</v>
      </c>
      <c r="J24" s="180">
        <v>2.8465388663426294E-2</v>
      </c>
      <c r="K24" s="36">
        <v>2463.42801171875</v>
      </c>
      <c r="L24" s="185">
        <v>0.84702230782544607</v>
      </c>
      <c r="M24" s="36">
        <v>415.80099999999999</v>
      </c>
      <c r="N24" s="192">
        <v>0.14296854665154235</v>
      </c>
      <c r="O24" s="36">
        <v>1006.112</v>
      </c>
      <c r="P24" s="192">
        <v>0.34594041478658438</v>
      </c>
      <c r="Q24" s="36">
        <v>302.565</v>
      </c>
      <c r="R24" s="192">
        <v>0.104033608186666</v>
      </c>
      <c r="S24" s="36">
        <v>891.87300000000005</v>
      </c>
      <c r="T24" s="192">
        <v>0.30666060593348987</v>
      </c>
      <c r="U24" s="36">
        <v>1009.174</v>
      </c>
      <c r="V24" s="36">
        <v>1115.1299999999999</v>
      </c>
      <c r="W24" s="36">
        <v>590.64465502973098</v>
      </c>
      <c r="X24" s="179">
        <v>0.2030865917039695</v>
      </c>
    </row>
    <row r="25" spans="1:24" x14ac:dyDescent="0.2">
      <c r="A25" s="1" t="s">
        <v>63</v>
      </c>
      <c r="B25" s="1" t="s">
        <v>63</v>
      </c>
      <c r="C25" s="36">
        <v>13073.854198854968</v>
      </c>
      <c r="D25" s="36">
        <v>2422.5320000000002</v>
      </c>
      <c r="E25" s="36">
        <v>3022.62</v>
      </c>
      <c r="F25" s="36">
        <v>3239.1</v>
      </c>
      <c r="G25" s="182">
        <v>4.3851549979818829</v>
      </c>
      <c r="H25" s="182">
        <v>4.0920802692105829</v>
      </c>
      <c r="I25" s="180">
        <f t="shared" si="0"/>
        <v>0.24771107254723557</v>
      </c>
      <c r="J25" s="180">
        <v>7.1619985310756862E-2</v>
      </c>
      <c r="K25" s="36">
        <v>2310.4400556640626</v>
      </c>
      <c r="L25" s="185">
        <v>0.76438323562474364</v>
      </c>
      <c r="M25" s="36">
        <v>908.84100000000001</v>
      </c>
      <c r="N25" s="192">
        <v>0.30067987375191063</v>
      </c>
      <c r="O25" s="36">
        <v>549.24800000000005</v>
      </c>
      <c r="P25" s="192">
        <v>0.18171255400943553</v>
      </c>
      <c r="Q25" s="36">
        <v>196.84399999999999</v>
      </c>
      <c r="R25" s="192">
        <v>6.5123634462817021E-2</v>
      </c>
      <c r="S25" s="36">
        <v>650.30199999999991</v>
      </c>
      <c r="T25" s="192">
        <v>0.21514513898538351</v>
      </c>
      <c r="U25" s="36">
        <v>387.55500000000006</v>
      </c>
      <c r="V25" s="36">
        <v>1048.356</v>
      </c>
      <c r="W25" s="36">
        <v>367.32709702556298</v>
      </c>
      <c r="X25" s="179">
        <v>0.12152605918890333</v>
      </c>
    </row>
    <row r="26" spans="1:24" x14ac:dyDescent="0.2">
      <c r="A26" s="1" t="s">
        <v>65</v>
      </c>
      <c r="B26" s="1" t="s">
        <v>65</v>
      </c>
      <c r="C26" s="36">
        <v>13620.752501908401</v>
      </c>
      <c r="D26" s="36">
        <v>2897</v>
      </c>
      <c r="E26" s="36">
        <v>4329.9000000000005</v>
      </c>
      <c r="F26" s="36">
        <v>4491.5709999999999</v>
      </c>
      <c r="G26" s="182">
        <v>3.3126001524284621</v>
      </c>
      <c r="H26" s="182">
        <v>3.1933653948696348</v>
      </c>
      <c r="I26" s="180">
        <f t="shared" si="0"/>
        <v>0.49461511908871264</v>
      </c>
      <c r="J26" s="180">
        <v>3.7338275710755209E-2</v>
      </c>
      <c r="K26" s="36">
        <v>1160.2999847412111</v>
      </c>
      <c r="L26" s="185">
        <v>0.26797385268509921</v>
      </c>
      <c r="M26" s="36">
        <v>0</v>
      </c>
      <c r="N26" s="192">
        <v>0</v>
      </c>
      <c r="O26" s="36" t="s">
        <v>480</v>
      </c>
      <c r="P26" s="192" t="e">
        <v>#VALUE!</v>
      </c>
      <c r="Q26" s="36" t="s">
        <v>480</v>
      </c>
      <c r="R26" s="192" t="e">
        <v>#VALUE!</v>
      </c>
      <c r="S26" s="36">
        <v>810.10000000000014</v>
      </c>
      <c r="T26" s="192">
        <v>0.1870943901706737</v>
      </c>
      <c r="U26" s="36">
        <v>595.70000000000005</v>
      </c>
      <c r="V26" s="36">
        <v>263.89999999999998</v>
      </c>
      <c r="W26" s="36">
        <v>445.40826848170406</v>
      </c>
      <c r="X26" s="179">
        <v>0.102868026624565</v>
      </c>
    </row>
    <row r="27" spans="1:24" x14ac:dyDescent="0.2">
      <c r="A27" s="1" t="s">
        <v>67</v>
      </c>
      <c r="B27" s="1" t="s">
        <v>67</v>
      </c>
      <c r="C27" s="36">
        <v>11971.283748091606</v>
      </c>
      <c r="D27" s="36">
        <v>1816.0830000000001</v>
      </c>
      <c r="E27" s="36">
        <v>2069.8940000000002</v>
      </c>
      <c r="F27" s="36">
        <v>2201.5</v>
      </c>
      <c r="G27" s="182">
        <v>6.1711440295976496</v>
      </c>
      <c r="H27" s="182">
        <v>5.8022321144674081</v>
      </c>
      <c r="I27" s="180">
        <f t="shared" si="0"/>
        <v>0.13975737893036835</v>
      </c>
      <c r="J27" s="180">
        <v>6.3581033618146598E-2</v>
      </c>
      <c r="K27" s="36">
        <v>1826.9869919433593</v>
      </c>
      <c r="L27" s="185">
        <v>0.88264760994686642</v>
      </c>
      <c r="M27" s="36">
        <v>804.22299999999996</v>
      </c>
      <c r="N27" s="192">
        <v>0.38853342248443634</v>
      </c>
      <c r="O27" s="36">
        <v>419.161</v>
      </c>
      <c r="P27" s="192">
        <v>0.20250360646487209</v>
      </c>
      <c r="Q27" s="36">
        <v>134.18100000000001</v>
      </c>
      <c r="R27" s="192">
        <v>6.4825058674502167E-2</v>
      </c>
      <c r="S27" s="36">
        <v>518.21699999999998</v>
      </c>
      <c r="T27" s="192">
        <v>0.25035919713763116</v>
      </c>
      <c r="U27" s="36">
        <v>539.73699999999997</v>
      </c>
      <c r="V27" s="36">
        <v>688.08699999999999</v>
      </c>
      <c r="W27" s="36">
        <v>347.59648759077601</v>
      </c>
      <c r="X27" s="179">
        <v>0.16792960779188498</v>
      </c>
    </row>
    <row r="28" spans="1:24" x14ac:dyDescent="0.2">
      <c r="A28" s="1" t="s">
        <v>69</v>
      </c>
      <c r="B28" s="1" t="s">
        <v>69</v>
      </c>
      <c r="C28" s="36">
        <v>12980.783102671759</v>
      </c>
      <c r="D28" s="36">
        <v>988.46500000000003</v>
      </c>
      <c r="E28" s="36">
        <v>1172.3630000000001</v>
      </c>
      <c r="F28" s="36">
        <v>1282.5710000000001</v>
      </c>
      <c r="G28" s="182">
        <v>9.9933617829972441</v>
      </c>
      <c r="H28" s="182">
        <v>9.1346581202911938</v>
      </c>
      <c r="I28" s="180">
        <f t="shared" si="0"/>
        <v>0.18604401774468496</v>
      </c>
      <c r="J28" s="180">
        <v>9.4005013805451121E-2</v>
      </c>
      <c r="K28" s="36">
        <v>1016.0799910888672</v>
      </c>
      <c r="L28" s="185">
        <v>0.86669401123104972</v>
      </c>
      <c r="M28" s="36">
        <v>202.74599999999998</v>
      </c>
      <c r="N28" s="192">
        <v>0.17293790404507817</v>
      </c>
      <c r="O28" s="36" t="s">
        <v>480</v>
      </c>
      <c r="P28" s="192" t="e">
        <v>#VALUE!</v>
      </c>
      <c r="Q28" s="36" t="s">
        <v>480</v>
      </c>
      <c r="R28" s="192" t="e">
        <v>#VALUE!</v>
      </c>
      <c r="S28" s="36">
        <v>497.34900000000005</v>
      </c>
      <c r="T28" s="192">
        <v>0.42422782022291733</v>
      </c>
      <c r="U28" s="36">
        <v>417.50700000000001</v>
      </c>
      <c r="V28" s="36">
        <v>881.50099999999998</v>
      </c>
      <c r="W28" s="36">
        <v>334.11229267563596</v>
      </c>
      <c r="X28" s="179">
        <v>0.28499047878143197</v>
      </c>
    </row>
    <row r="29" spans="1:24" x14ac:dyDescent="0.2">
      <c r="A29" s="1" t="s">
        <v>71</v>
      </c>
      <c r="B29" s="1" t="s">
        <v>71</v>
      </c>
      <c r="C29" s="36">
        <v>14511.056156106866</v>
      </c>
      <c r="D29" s="36">
        <v>1481.4359999999999</v>
      </c>
      <c r="E29" s="36">
        <v>2174.3449999999998</v>
      </c>
      <c r="F29" s="36">
        <v>4355.393</v>
      </c>
      <c r="G29" s="182">
        <v>8.405979501872979</v>
      </c>
      <c r="H29" s="182">
        <v>4.1965213012924441</v>
      </c>
      <c r="I29" s="180">
        <f t="shared" si="0"/>
        <v>0.46772793424758136</v>
      </c>
      <c r="J29" s="180">
        <v>1.003082767454107</v>
      </c>
      <c r="K29" s="36">
        <v>895.99100952148433</v>
      </c>
      <c r="L29" s="185">
        <v>0.4120739852790079</v>
      </c>
      <c r="M29" s="36">
        <v>153.334</v>
      </c>
      <c r="N29" s="192">
        <v>7.0519627749966091E-2</v>
      </c>
      <c r="O29" s="36">
        <v>118.449</v>
      </c>
      <c r="P29" s="192">
        <v>5.4475715675295321E-2</v>
      </c>
      <c r="Q29" s="36">
        <v>120.17400000000001</v>
      </c>
      <c r="R29" s="192">
        <v>5.5269058038167826E-2</v>
      </c>
      <c r="S29" s="36">
        <v>748.41300000000001</v>
      </c>
      <c r="T29" s="192">
        <v>0.34420158714463439</v>
      </c>
      <c r="U29" s="36">
        <v>419.84499999999997</v>
      </c>
      <c r="V29" s="36">
        <v>64.057000000000002</v>
      </c>
      <c r="W29" s="36">
        <v>260.79930813918901</v>
      </c>
      <c r="X29" s="179">
        <v>0.11994384890125027</v>
      </c>
    </row>
    <row r="30" spans="1:24" x14ac:dyDescent="0.2">
      <c r="A30" s="1" t="s">
        <v>73</v>
      </c>
      <c r="B30" s="1" t="s">
        <v>73</v>
      </c>
      <c r="C30" s="36">
        <v>18337.766692366386</v>
      </c>
      <c r="D30" s="36">
        <v>3600</v>
      </c>
      <c r="E30" s="36">
        <v>4827</v>
      </c>
      <c r="F30" s="36">
        <v>4770.0380000000005</v>
      </c>
      <c r="G30" s="182">
        <v>3.0304767971825153</v>
      </c>
      <c r="H30" s="182">
        <v>3.066665611468923</v>
      </c>
      <c r="I30" s="180">
        <f t="shared" si="0"/>
        <v>0.34083333333333332</v>
      </c>
      <c r="J30" s="180">
        <v>-1.180070437124503E-2</v>
      </c>
      <c r="K30" s="36">
        <v>3803</v>
      </c>
      <c r="L30" s="185">
        <v>0.78785995442303713</v>
      </c>
      <c r="M30" s="36">
        <v>957</v>
      </c>
      <c r="N30" s="192">
        <v>0.19825978868862648</v>
      </c>
      <c r="O30" s="36">
        <v>1593</v>
      </c>
      <c r="P30" s="192">
        <v>0.33001864512119328</v>
      </c>
      <c r="Q30" s="36">
        <v>578</v>
      </c>
      <c r="R30" s="192">
        <v>0.11974311166355915</v>
      </c>
      <c r="S30" s="36">
        <v>1276</v>
      </c>
      <c r="T30" s="192">
        <v>0.26434638491816864</v>
      </c>
      <c r="U30" s="36">
        <v>966</v>
      </c>
      <c r="V30" s="36">
        <v>1774</v>
      </c>
      <c r="W30" s="36">
        <v>412.36329172576399</v>
      </c>
      <c r="X30" s="179">
        <v>8.5428483887666037E-2</v>
      </c>
    </row>
    <row r="31" spans="1:24" x14ac:dyDescent="0.2">
      <c r="A31" s="1" t="s">
        <v>75</v>
      </c>
      <c r="B31" s="1" t="s">
        <v>75</v>
      </c>
      <c r="C31" s="36">
        <v>9976.4073446564907</v>
      </c>
      <c r="D31" s="36">
        <v>1354.646</v>
      </c>
      <c r="E31" s="36">
        <v>1536.6029999999998</v>
      </c>
      <c r="F31" s="36">
        <v>1642.25</v>
      </c>
      <c r="G31" s="182">
        <v>7.5880043836957238</v>
      </c>
      <c r="H31" s="182">
        <v>7.0998631755213886</v>
      </c>
      <c r="I31" s="180">
        <f t="shared" si="0"/>
        <v>0.13432070075872213</v>
      </c>
      <c r="J31" s="180">
        <v>6.8753607795897898E-2</v>
      </c>
      <c r="K31" s="36">
        <v>662.96098620605471</v>
      </c>
      <c r="L31" s="185">
        <v>0.43144584919205209</v>
      </c>
      <c r="M31" s="36">
        <v>90.339999999999989</v>
      </c>
      <c r="N31" s="192">
        <v>5.8792023704235905E-2</v>
      </c>
      <c r="O31" s="36" t="s">
        <v>480</v>
      </c>
      <c r="P31" s="192" t="e">
        <v>#VALUE!</v>
      </c>
      <c r="Q31" s="36" t="s">
        <v>480</v>
      </c>
      <c r="R31" s="192" t="e">
        <v>#VALUE!</v>
      </c>
      <c r="S31" s="36">
        <v>542.40800000000002</v>
      </c>
      <c r="T31" s="192">
        <v>0.35299163154048252</v>
      </c>
      <c r="U31" s="36">
        <v>359.726</v>
      </c>
      <c r="V31" s="36">
        <v>31.439999999999998</v>
      </c>
      <c r="W31" s="36">
        <v>282.15797000000003</v>
      </c>
      <c r="X31" s="179">
        <v>0.18362450808699454</v>
      </c>
    </row>
    <row r="32" spans="1:24" x14ac:dyDescent="0.2">
      <c r="A32" s="1" t="s">
        <v>77</v>
      </c>
      <c r="B32" s="1" t="s">
        <v>77</v>
      </c>
      <c r="C32" s="36">
        <v>15122.797655343511</v>
      </c>
      <c r="D32" s="36">
        <v>7138.1</v>
      </c>
      <c r="E32" s="36">
        <v>7841.5</v>
      </c>
      <c r="F32" s="36">
        <v>8247.7070000000003</v>
      </c>
      <c r="G32" s="182">
        <v>1.7029083721226805</v>
      </c>
      <c r="H32" s="182">
        <v>1.6190386006680402</v>
      </c>
      <c r="I32" s="180">
        <f t="shared" si="0"/>
        <v>9.8541628724730615E-2</v>
      </c>
      <c r="J32" s="180">
        <v>5.1802206210546542E-2</v>
      </c>
      <c r="K32" s="36">
        <v>3531.9999511718752</v>
      </c>
      <c r="L32" s="185">
        <v>0.45042401978854496</v>
      </c>
      <c r="M32" s="36">
        <v>0</v>
      </c>
      <c r="N32" s="192">
        <v>0</v>
      </c>
      <c r="O32" s="36" t="s">
        <v>480</v>
      </c>
      <c r="P32" s="192" t="e">
        <v>#VALUE!</v>
      </c>
      <c r="Q32" s="36">
        <v>166.3</v>
      </c>
      <c r="R32" s="192">
        <v>2.120767710259517E-2</v>
      </c>
      <c r="S32" s="36">
        <v>2272.1</v>
      </c>
      <c r="T32" s="192">
        <v>0.2897532359880125</v>
      </c>
      <c r="U32" s="36">
        <v>2657.3</v>
      </c>
      <c r="V32" s="36">
        <v>4190</v>
      </c>
      <c r="W32" s="36">
        <v>884.5</v>
      </c>
      <c r="X32" s="179">
        <v>0.11279729643563094</v>
      </c>
    </row>
    <row r="33" spans="1:24" x14ac:dyDescent="0.2">
      <c r="A33" s="1" t="s">
        <v>79</v>
      </c>
      <c r="B33" s="1" t="s">
        <v>79</v>
      </c>
      <c r="C33" s="36">
        <v>9922.402533587785</v>
      </c>
      <c r="D33" s="36">
        <v>1140.5329999999999</v>
      </c>
      <c r="E33" s="36">
        <v>1235.683</v>
      </c>
      <c r="F33" s="36">
        <v>1329.231</v>
      </c>
      <c r="G33" s="182">
        <v>8.6072936991121516</v>
      </c>
      <c r="H33" s="182">
        <v>8.0015335934837513</v>
      </c>
      <c r="I33" s="180">
        <f t="shared" si="0"/>
        <v>8.3425907010143588E-2</v>
      </c>
      <c r="J33" s="180">
        <v>7.5705500520764524E-2</v>
      </c>
      <c r="K33" s="36">
        <v>904.73300866699219</v>
      </c>
      <c r="L33" s="185">
        <v>0.73217241692812174</v>
      </c>
      <c r="M33" s="36">
        <v>236.059</v>
      </c>
      <c r="N33" s="192">
        <v>0.19103524123905566</v>
      </c>
      <c r="O33" s="36">
        <v>372.94600000000003</v>
      </c>
      <c r="P33" s="192">
        <v>0.30181365285433243</v>
      </c>
      <c r="Q33" s="36">
        <v>145.06700000000001</v>
      </c>
      <c r="R33" s="192">
        <v>0.11739823239455427</v>
      </c>
      <c r="S33" s="36">
        <v>170.774</v>
      </c>
      <c r="T33" s="192">
        <v>0.1382021117066432</v>
      </c>
      <c r="U33" s="36">
        <v>211.76999999999998</v>
      </c>
      <c r="V33" s="36">
        <v>259.94600000000003</v>
      </c>
      <c r="W33" s="36">
        <v>48.873303467433999</v>
      </c>
      <c r="X33" s="179">
        <v>3.955165157037363E-2</v>
      </c>
    </row>
    <row r="34" spans="1:24" x14ac:dyDescent="0.2">
      <c r="A34" s="1" t="s">
        <v>81</v>
      </c>
      <c r="B34" s="1" t="s">
        <v>81</v>
      </c>
      <c r="C34" s="36">
        <v>9747.6225040816371</v>
      </c>
      <c r="D34" s="36">
        <v>1138.385</v>
      </c>
      <c r="E34" s="36">
        <v>790.56539690225225</v>
      </c>
      <c r="F34" s="36">
        <v>1373.425</v>
      </c>
      <c r="G34" s="182">
        <v>12.711549657216436</v>
      </c>
      <c r="H34" s="182">
        <v>7.3169712943917578</v>
      </c>
      <c r="I34" s="180">
        <f t="shared" si="0"/>
        <v>-0.30553776015824852</v>
      </c>
      <c r="J34" s="180">
        <v>0.73726930799352219</v>
      </c>
      <c r="K34" s="36">
        <v>375.64298104046151</v>
      </c>
      <c r="L34" s="185">
        <v>0.47515737788724272</v>
      </c>
      <c r="M34" s="36">
        <v>0</v>
      </c>
      <c r="N34" s="192">
        <v>0</v>
      </c>
      <c r="O34" s="36">
        <v>76.995211344008382</v>
      </c>
      <c r="P34" s="192">
        <v>9.7392589715798408E-2</v>
      </c>
      <c r="Q34" s="36">
        <v>47.989678864420718</v>
      </c>
      <c r="R34" s="192">
        <v>6.0702984284998117E-2</v>
      </c>
      <c r="S34" s="36">
        <v>266.81505779650513</v>
      </c>
      <c r="T34" s="192">
        <v>0.3374990340356307</v>
      </c>
      <c r="U34" s="36">
        <v>346.06900000000002</v>
      </c>
      <c r="V34" s="36">
        <v>66.766999999999996</v>
      </c>
      <c r="W34" s="36">
        <v>149.9999767353207</v>
      </c>
      <c r="X34" s="179">
        <v>0.1897375945406666</v>
      </c>
    </row>
    <row r="35" spans="1:24" x14ac:dyDescent="0.2">
      <c r="A35" s="1" t="s">
        <v>83</v>
      </c>
      <c r="B35" s="1" t="s">
        <v>83</v>
      </c>
      <c r="C35" s="36">
        <v>12102.988356774194</v>
      </c>
      <c r="D35" s="36">
        <v>844.8</v>
      </c>
      <c r="E35" s="36">
        <v>1106.8</v>
      </c>
      <c r="F35" s="36">
        <v>1480.6469999999999</v>
      </c>
      <c r="G35" s="182">
        <v>8.6317822551499823</v>
      </c>
      <c r="H35" s="182">
        <v>6.4523526539411495</v>
      </c>
      <c r="I35" s="180">
        <f t="shared" si="0"/>
        <v>0.3101325757575758</v>
      </c>
      <c r="J35" s="180">
        <v>0.33777285869172391</v>
      </c>
      <c r="K35" s="36">
        <v>737.9</v>
      </c>
      <c r="L35" s="185">
        <v>0.66669678352005779</v>
      </c>
      <c r="M35" s="36">
        <v>380.29999999999995</v>
      </c>
      <c r="N35" s="192">
        <v>0.3436031803397181</v>
      </c>
      <c r="O35" s="36">
        <v>314</v>
      </c>
      <c r="P35" s="192">
        <v>0.28370075894470548</v>
      </c>
      <c r="Q35" s="36">
        <v>157.30000000000001</v>
      </c>
      <c r="R35" s="192">
        <v>0.14212143115287315</v>
      </c>
      <c r="S35" s="36">
        <v>68.100000000000009</v>
      </c>
      <c r="T35" s="192">
        <v>6.1528731478135174E-2</v>
      </c>
      <c r="U35" s="36">
        <v>305</v>
      </c>
      <c r="V35" s="36">
        <v>430</v>
      </c>
      <c r="W35" s="36">
        <v>-50</v>
      </c>
      <c r="X35" s="179">
        <v>-4.517528008673654E-2</v>
      </c>
    </row>
    <row r="36" spans="1:24" x14ac:dyDescent="0.2">
      <c r="A36" s="1" t="s">
        <v>85</v>
      </c>
      <c r="B36" s="1" t="s">
        <v>85</v>
      </c>
      <c r="C36" s="36">
        <v>14905.275229007637</v>
      </c>
      <c r="D36" s="36">
        <v>1824.2280000000001</v>
      </c>
      <c r="E36" s="36">
        <v>2815.241</v>
      </c>
      <c r="F36" s="36">
        <v>2896.0419999999999</v>
      </c>
      <c r="G36" s="182">
        <v>3.9623645009432589</v>
      </c>
      <c r="H36" s="182">
        <v>3.8518125773037823</v>
      </c>
      <c r="I36" s="180">
        <f t="shared" si="0"/>
        <v>0.54325062437370764</v>
      </c>
      <c r="J36" s="180">
        <v>2.8701272821758383E-2</v>
      </c>
      <c r="K36" s="36">
        <v>1863.8300090332032</v>
      </c>
      <c r="L36" s="185">
        <v>0.66204989520726754</v>
      </c>
      <c r="M36" s="36">
        <v>323.46100000000001</v>
      </c>
      <c r="N36" s="192">
        <v>0.11489638009676614</v>
      </c>
      <c r="O36" s="36">
        <v>529.38099999999997</v>
      </c>
      <c r="P36" s="192">
        <v>0.18804109488317342</v>
      </c>
      <c r="Q36" s="36">
        <v>205.31299999999999</v>
      </c>
      <c r="R36" s="192">
        <v>7.2929102694938019E-2</v>
      </c>
      <c r="S36" s="36">
        <v>991.54299999999989</v>
      </c>
      <c r="T36" s="192">
        <v>0.35220537069472913</v>
      </c>
      <c r="U36" s="36">
        <v>714.82</v>
      </c>
      <c r="V36" s="36">
        <v>682.94200000000001</v>
      </c>
      <c r="W36" s="36">
        <v>279.654731196885</v>
      </c>
      <c r="X36" s="179">
        <v>9.9335982673200984E-2</v>
      </c>
    </row>
    <row r="37" spans="1:24" x14ac:dyDescent="0.2">
      <c r="A37" s="1" t="s">
        <v>87</v>
      </c>
      <c r="B37" s="1" t="s">
        <v>87</v>
      </c>
      <c r="C37" s="36">
        <v>7647.6179377862582</v>
      </c>
      <c r="D37" s="36">
        <v>781.29100000000005</v>
      </c>
      <c r="E37" s="36">
        <v>1035.461</v>
      </c>
      <c r="F37" s="36">
        <v>1245.01</v>
      </c>
      <c r="G37" s="182">
        <v>8.4314404888257499</v>
      </c>
      <c r="H37" s="182">
        <v>7.0123354832491298</v>
      </c>
      <c r="I37" s="180">
        <f t="shared" si="0"/>
        <v>0.32532052717873361</v>
      </c>
      <c r="J37" s="180">
        <v>0.20237266299744738</v>
      </c>
      <c r="K37" s="36">
        <v>648.36900695800773</v>
      </c>
      <c r="L37" s="185">
        <v>0.62616458462270208</v>
      </c>
      <c r="M37" s="36">
        <v>150.583</v>
      </c>
      <c r="N37" s="192">
        <v>0.14542604694913666</v>
      </c>
      <c r="O37" s="36">
        <v>269.78100000000001</v>
      </c>
      <c r="P37" s="192">
        <v>0.26054192287300054</v>
      </c>
      <c r="Q37" s="36">
        <v>122.119</v>
      </c>
      <c r="R37" s="192">
        <v>0.11793684165796683</v>
      </c>
      <c r="S37" s="36">
        <v>114.41199999999999</v>
      </c>
      <c r="T37" s="192">
        <v>0.11049378006511108</v>
      </c>
      <c r="U37" s="36">
        <v>172.06</v>
      </c>
      <c r="V37" s="36">
        <v>155.685</v>
      </c>
      <c r="W37" s="36">
        <v>46.960708818636007</v>
      </c>
      <c r="X37" s="179">
        <v>4.5352465055309668E-2</v>
      </c>
    </row>
    <row r="38" spans="1:24" x14ac:dyDescent="0.2">
      <c r="A38" s="1" t="s">
        <v>89</v>
      </c>
      <c r="B38" s="1" t="s">
        <v>89</v>
      </c>
      <c r="C38" s="36">
        <v>6402.4442469465657</v>
      </c>
      <c r="D38" s="36">
        <v>826.94299999999998</v>
      </c>
      <c r="E38" s="36">
        <v>992.76900000000001</v>
      </c>
      <c r="F38" s="36">
        <v>1052.4590000000001</v>
      </c>
      <c r="G38" s="182">
        <v>7.494461652207109</v>
      </c>
      <c r="H38" s="182">
        <v>7.0694147705516315</v>
      </c>
      <c r="I38" s="180">
        <f t="shared" si="0"/>
        <v>0.20052893609353972</v>
      </c>
      <c r="J38" s="180">
        <v>6.0124762155143952E-2</v>
      </c>
      <c r="K38" s="36">
        <v>864.88000952148434</v>
      </c>
      <c r="L38" s="185">
        <v>0.87117950854779347</v>
      </c>
      <c r="M38" s="36">
        <v>334.14799999999997</v>
      </c>
      <c r="N38" s="192">
        <v>0.33658182316329377</v>
      </c>
      <c r="O38" s="36">
        <v>517.44600000000003</v>
      </c>
      <c r="P38" s="192">
        <v>0.52121490497789513</v>
      </c>
      <c r="Q38" s="36">
        <v>102.871</v>
      </c>
      <c r="R38" s="192">
        <v>0.10362027823189483</v>
      </c>
      <c r="S38" s="36">
        <v>-123.949</v>
      </c>
      <c r="T38" s="192">
        <v>-0.12485180339031537</v>
      </c>
      <c r="U38" s="36">
        <v>121.97600000000001</v>
      </c>
      <c r="V38" s="36">
        <v>627.87799999999993</v>
      </c>
      <c r="W38" s="36">
        <v>-146.929</v>
      </c>
      <c r="X38" s="179">
        <v>-0.14799918208566143</v>
      </c>
    </row>
    <row r="39" spans="1:24" x14ac:dyDescent="0.2">
      <c r="A39" s="1" t="s">
        <v>91</v>
      </c>
      <c r="B39" s="1" t="s">
        <v>91</v>
      </c>
      <c r="C39" s="36">
        <v>7897.8368847328229</v>
      </c>
      <c r="D39" s="36">
        <v>756.04300000000001</v>
      </c>
      <c r="E39" s="36">
        <v>891.15700000000004</v>
      </c>
      <c r="F39" s="36">
        <v>1005.667</v>
      </c>
      <c r="G39" s="182">
        <v>8.9233470645464266</v>
      </c>
      <c r="H39" s="182">
        <v>7.9072925729888714</v>
      </c>
      <c r="I39" s="180">
        <f t="shared" si="0"/>
        <v>0.17871205738297957</v>
      </c>
      <c r="J39" s="180">
        <v>0.12849587670859353</v>
      </c>
      <c r="K39" s="36">
        <v>422.93600115966797</v>
      </c>
      <c r="L39" s="185">
        <v>0.47459202044047005</v>
      </c>
      <c r="M39" s="36">
        <v>47.323999999999998</v>
      </c>
      <c r="N39" s="192">
        <v>5.3103998509802422E-2</v>
      </c>
      <c r="O39" s="36" t="s">
        <v>480</v>
      </c>
      <c r="P39" s="192" t="e">
        <v>#VALUE!</v>
      </c>
      <c r="Q39" s="36" t="s">
        <v>480</v>
      </c>
      <c r="R39" s="192" t="e">
        <v>#VALUE!</v>
      </c>
      <c r="S39" s="36">
        <v>222.82000000000002</v>
      </c>
      <c r="T39" s="192">
        <v>0.25003450570438207</v>
      </c>
      <c r="U39" s="36">
        <v>203.94400000000002</v>
      </c>
      <c r="V39" s="36">
        <v>185.92599999999999</v>
      </c>
      <c r="W39" s="36">
        <v>145.27799871199099</v>
      </c>
      <c r="X39" s="179">
        <v>0.16302177810642904</v>
      </c>
    </row>
    <row r="40" spans="1:24" x14ac:dyDescent="0.2">
      <c r="A40" s="1" t="s">
        <v>93</v>
      </c>
      <c r="B40" s="1" t="s">
        <v>93</v>
      </c>
      <c r="C40" s="36">
        <v>11314.070929770989</v>
      </c>
      <c r="D40" s="36">
        <v>5422.9</v>
      </c>
      <c r="E40" s="36">
        <v>5643.5</v>
      </c>
      <c r="F40" s="36">
        <v>5758.5690000000004</v>
      </c>
      <c r="G40" s="182">
        <v>1.8427016036147781</v>
      </c>
      <c r="H40" s="182">
        <v>1.8058803324228641</v>
      </c>
      <c r="I40" s="180">
        <f t="shared" si="0"/>
        <v>4.0679341311844287E-2</v>
      </c>
      <c r="J40" s="180">
        <v>2.0389651811818954E-2</v>
      </c>
      <c r="K40" s="36">
        <v>2280.8999999999996</v>
      </c>
      <c r="L40" s="185">
        <v>0.4041640825728714</v>
      </c>
      <c r="M40" s="36">
        <v>0</v>
      </c>
      <c r="N40" s="192">
        <v>0</v>
      </c>
      <c r="O40" s="36" t="s">
        <v>480</v>
      </c>
      <c r="P40" s="192" t="e">
        <v>#VALUE!</v>
      </c>
      <c r="Q40" s="36" t="s">
        <v>480</v>
      </c>
      <c r="R40" s="192" t="e">
        <v>#VALUE!</v>
      </c>
      <c r="S40" s="36">
        <v>1359.4</v>
      </c>
      <c r="T40" s="192">
        <v>0.24087888721538053</v>
      </c>
      <c r="U40" s="36">
        <v>709.8</v>
      </c>
      <c r="V40" s="36">
        <v>838.19999999999993</v>
      </c>
      <c r="W40" s="36">
        <v>852.35</v>
      </c>
      <c r="X40" s="179">
        <v>0.15103216089306282</v>
      </c>
    </row>
    <row r="41" spans="1:24" x14ac:dyDescent="0.2">
      <c r="A41" s="1" t="s">
        <v>95</v>
      </c>
      <c r="B41" s="1" t="s">
        <v>95</v>
      </c>
      <c r="C41" s="36">
        <v>9138.938447709932</v>
      </c>
      <c r="D41" s="36">
        <v>1018.46</v>
      </c>
      <c r="E41" s="36">
        <v>1381.0119999999999</v>
      </c>
      <c r="F41" s="36">
        <v>1551.74</v>
      </c>
      <c r="G41" s="182">
        <v>7.1772018635609252</v>
      </c>
      <c r="H41" s="182">
        <v>6.3875403740317322</v>
      </c>
      <c r="I41" s="180">
        <f t="shared" si="0"/>
        <v>0.35598059815800315</v>
      </c>
      <c r="J41" s="180">
        <v>0.12362528348776114</v>
      </c>
      <c r="K41" s="36">
        <v>1037.137987915039</v>
      </c>
      <c r="L41" s="185">
        <v>0.75099853434657993</v>
      </c>
      <c r="M41" s="36">
        <v>0</v>
      </c>
      <c r="N41" s="192">
        <v>0</v>
      </c>
      <c r="O41" s="36">
        <v>0</v>
      </c>
      <c r="P41" s="192">
        <v>0</v>
      </c>
      <c r="Q41" s="36" t="s">
        <v>480</v>
      </c>
      <c r="R41" s="192" t="e">
        <v>#VALUE!</v>
      </c>
      <c r="S41" s="36">
        <v>541.74800000000005</v>
      </c>
      <c r="T41" s="192">
        <v>0.3922833400433885</v>
      </c>
      <c r="U41" s="36">
        <v>285.154</v>
      </c>
      <c r="V41" s="36">
        <v>508.072</v>
      </c>
      <c r="W41" s="36">
        <v>160.82074499958901</v>
      </c>
      <c r="X41" s="179">
        <v>0.11645137406451864</v>
      </c>
    </row>
    <row r="42" spans="1:24" x14ac:dyDescent="0.2">
      <c r="A42" s="1" t="s">
        <v>97</v>
      </c>
      <c r="B42" s="1" t="s">
        <v>97</v>
      </c>
      <c r="C42" s="36">
        <v>6354.783502671753</v>
      </c>
      <c r="D42" s="36">
        <v>329.14100000000002</v>
      </c>
      <c r="E42" s="36">
        <v>498.02800000000002</v>
      </c>
      <c r="F42" s="36">
        <v>621.76</v>
      </c>
      <c r="G42" s="182">
        <v>14.87319186873027</v>
      </c>
      <c r="H42" s="182">
        <v>11.913384585692228</v>
      </c>
      <c r="I42" s="180">
        <f t="shared" si="0"/>
        <v>0.5131144403158524</v>
      </c>
      <c r="J42" s="180">
        <v>0.24844386259407103</v>
      </c>
      <c r="K42" s="36">
        <v>416.48600439453128</v>
      </c>
      <c r="L42" s="185">
        <v>0.83627025868933325</v>
      </c>
      <c r="M42" s="36">
        <v>30.43</v>
      </c>
      <c r="N42" s="192">
        <v>6.1100982274089007E-2</v>
      </c>
      <c r="O42" s="36">
        <v>150.512</v>
      </c>
      <c r="P42" s="192">
        <v>0.30221593966604288</v>
      </c>
      <c r="Q42" s="36">
        <v>91.647000000000006</v>
      </c>
      <c r="R42" s="192">
        <v>0.18401977398861108</v>
      </c>
      <c r="S42" s="36">
        <v>148.13299999999998</v>
      </c>
      <c r="T42" s="192">
        <v>0.29743909980964922</v>
      </c>
      <c r="U42" s="36">
        <v>123.30200000000001</v>
      </c>
      <c r="V42" s="36">
        <v>46.076999999999998</v>
      </c>
      <c r="W42" s="36">
        <v>104.562799698118</v>
      </c>
      <c r="X42" s="179">
        <v>0.20995365661793713</v>
      </c>
    </row>
    <row r="43" spans="1:24" x14ac:dyDescent="0.2">
      <c r="A43" s="1" t="s">
        <v>99</v>
      </c>
      <c r="B43" s="1" t="s">
        <v>99</v>
      </c>
      <c r="C43" s="36">
        <v>10535.284073664117</v>
      </c>
      <c r="D43" s="36">
        <v>2114.6</v>
      </c>
      <c r="E43" s="36">
        <v>2273.2000000000003</v>
      </c>
      <c r="F43" s="36">
        <v>2275</v>
      </c>
      <c r="G43" s="182">
        <v>4.0682190304416679</v>
      </c>
      <c r="H43" s="182">
        <v>4.0650002197802202</v>
      </c>
      <c r="I43" s="180">
        <f t="shared" si="0"/>
        <v>7.5002364513383324E-2</v>
      </c>
      <c r="J43" s="180">
        <v>7.9183529825788135E-4</v>
      </c>
      <c r="K43" s="36">
        <v>1091.2</v>
      </c>
      <c r="L43" s="185">
        <v>0.48002815414393801</v>
      </c>
      <c r="M43" s="36">
        <v>0</v>
      </c>
      <c r="N43" s="192">
        <v>0</v>
      </c>
      <c r="O43" s="36" t="s">
        <v>480</v>
      </c>
      <c r="P43" s="192" t="e">
        <v>#VALUE!</v>
      </c>
      <c r="Q43" s="36" t="s">
        <v>480</v>
      </c>
      <c r="R43" s="192" t="e">
        <v>#VALUE!</v>
      </c>
      <c r="S43" s="36">
        <v>767.59999999999991</v>
      </c>
      <c r="T43" s="192">
        <v>0.33767376385711761</v>
      </c>
      <c r="U43" s="36">
        <v>429.3</v>
      </c>
      <c r="V43" s="36">
        <v>804.4</v>
      </c>
      <c r="W43" s="36">
        <v>426.99656571026196</v>
      </c>
      <c r="X43" s="179">
        <v>0.18783941831350603</v>
      </c>
    </row>
    <row r="44" spans="1:24" x14ac:dyDescent="0.2">
      <c r="A44" s="1" t="s">
        <v>101</v>
      </c>
      <c r="B44" s="1" t="s">
        <v>101</v>
      </c>
      <c r="C44" s="36">
        <v>6168.6471576335853</v>
      </c>
      <c r="D44" s="36">
        <v>424.44600000000003</v>
      </c>
      <c r="E44" s="36">
        <v>661.06700000000001</v>
      </c>
      <c r="F44" s="36">
        <v>749.7</v>
      </c>
      <c r="G44" s="182">
        <v>9.6667303011646322</v>
      </c>
      <c r="H44" s="182">
        <v>8.5238847539015605</v>
      </c>
      <c r="I44" s="180">
        <f t="shared" si="0"/>
        <v>0.55748198828590667</v>
      </c>
      <c r="J44" s="180">
        <v>0.13407566857822273</v>
      </c>
      <c r="K44" s="36">
        <v>364.36000024414062</v>
      </c>
      <c r="L44" s="185">
        <v>0.55116954899297743</v>
      </c>
      <c r="M44" s="36">
        <v>171.65699999999998</v>
      </c>
      <c r="N44" s="192">
        <v>0.25966656934924898</v>
      </c>
      <c r="O44" s="36">
        <v>124.117</v>
      </c>
      <c r="P44" s="192">
        <v>0.18775252735350578</v>
      </c>
      <c r="Q44" s="36">
        <v>75.915999999999997</v>
      </c>
      <c r="R44" s="192">
        <v>0.11483858670906277</v>
      </c>
      <c r="S44" s="36">
        <v>28.280999999999985</v>
      </c>
      <c r="T44" s="192">
        <v>4.2780837645805925E-2</v>
      </c>
      <c r="U44" s="36">
        <v>131.27800000000002</v>
      </c>
      <c r="V44" s="36">
        <v>437.14</v>
      </c>
      <c r="W44" s="36">
        <v>35.34196</v>
      </c>
      <c r="X44" s="179">
        <v>5.3461994018760582E-2</v>
      </c>
    </row>
    <row r="45" spans="1:24" x14ac:dyDescent="0.2">
      <c r="A45" s="1" t="s">
        <v>105</v>
      </c>
      <c r="B45" s="1" t="s">
        <v>105</v>
      </c>
      <c r="C45" s="36">
        <v>6354.0801648854949</v>
      </c>
      <c r="D45" s="36">
        <v>472.34399999999999</v>
      </c>
      <c r="E45" s="36">
        <v>499.51400000000001</v>
      </c>
      <c r="F45" s="36">
        <v>548.56299999999999</v>
      </c>
      <c r="G45" s="182">
        <v>13.80264657246844</v>
      </c>
      <c r="H45" s="182">
        <v>12.568502068130735</v>
      </c>
      <c r="I45" s="180">
        <f t="shared" si="0"/>
        <v>5.7521636773199228E-2</v>
      </c>
      <c r="J45" s="180">
        <v>9.8193444027594667E-2</v>
      </c>
      <c r="K45" s="36">
        <v>448.87000836181642</v>
      </c>
      <c r="L45" s="185">
        <v>0.89861346901551586</v>
      </c>
      <c r="M45" s="36">
        <v>82.075999999999993</v>
      </c>
      <c r="N45" s="192">
        <v>0.16431171098307554</v>
      </c>
      <c r="O45" s="36">
        <v>101.077</v>
      </c>
      <c r="P45" s="192">
        <v>0.20235068486568944</v>
      </c>
      <c r="Q45" s="36">
        <v>56.076000000000001</v>
      </c>
      <c r="R45" s="192">
        <v>0.11226111780650792</v>
      </c>
      <c r="S45" s="36">
        <v>218.595</v>
      </c>
      <c r="T45" s="192">
        <v>0.43761536213199226</v>
      </c>
      <c r="U45" s="36">
        <v>199.48799999999997</v>
      </c>
      <c r="V45" s="36">
        <v>96.164999999999992</v>
      </c>
      <c r="W45" s="36">
        <v>150.27254635458399</v>
      </c>
      <c r="X45" s="179">
        <v>0.30083750676574428</v>
      </c>
    </row>
    <row r="46" spans="1:24" x14ac:dyDescent="0.2">
      <c r="A46" s="1" t="s">
        <v>107</v>
      </c>
      <c r="B46" s="1" t="s">
        <v>107</v>
      </c>
      <c r="C46" s="36">
        <v>7060.2896190839674</v>
      </c>
      <c r="D46" s="36">
        <v>503.41</v>
      </c>
      <c r="E46" s="36">
        <v>1155.4570000000001</v>
      </c>
      <c r="F46" s="36">
        <v>1366.1669999999999</v>
      </c>
      <c r="G46" s="182">
        <v>5.397203530724207</v>
      </c>
      <c r="H46" s="182">
        <v>4.5647688752546358</v>
      </c>
      <c r="I46" s="180">
        <f t="shared" si="0"/>
        <v>1.2952603245863212</v>
      </c>
      <c r="J46" s="180">
        <v>0.18236074557512727</v>
      </c>
      <c r="K46" s="36">
        <v>769.42700024414057</v>
      </c>
      <c r="L46" s="185">
        <v>0.66590708286343891</v>
      </c>
      <c r="M46" s="36">
        <v>313.77699999999999</v>
      </c>
      <c r="N46" s="192">
        <v>0.27156094947713327</v>
      </c>
      <c r="O46" s="36">
        <v>649.65700000000004</v>
      </c>
      <c r="P46" s="192">
        <v>0.56225112661050991</v>
      </c>
      <c r="Q46" s="36">
        <v>86.400999999999996</v>
      </c>
      <c r="R46" s="192">
        <v>7.4776473724249351E-2</v>
      </c>
      <c r="S46" s="36">
        <v>-222.005860759494</v>
      </c>
      <c r="T46" s="192">
        <v>-0.19213684348227064</v>
      </c>
      <c r="U46" s="36">
        <v>58.033000000000001</v>
      </c>
      <c r="V46" s="36">
        <v>305.97499999999997</v>
      </c>
      <c r="W46" s="36">
        <v>-290.7982245</v>
      </c>
      <c r="X46" s="179">
        <v>-0.25167377453250095</v>
      </c>
    </row>
    <row r="47" spans="1:24" x14ac:dyDescent="0.2">
      <c r="A47" s="1" t="s">
        <v>109</v>
      </c>
      <c r="B47" s="1" t="s">
        <v>109</v>
      </c>
      <c r="C47" s="36">
        <v>9377.5425572519089</v>
      </c>
      <c r="D47" s="36">
        <v>3373.3870000000002</v>
      </c>
      <c r="E47" s="36">
        <v>3755.2129999999997</v>
      </c>
      <c r="F47" s="36">
        <v>3945.0750000000003</v>
      </c>
      <c r="G47" s="182">
        <v>2.5918986752549058</v>
      </c>
      <c r="H47" s="182">
        <v>2.4671600920134598</v>
      </c>
      <c r="I47" s="180">
        <f t="shared" si="0"/>
        <v>0.11318772497789301</v>
      </c>
      <c r="J47" s="180">
        <v>5.0559582106261436E-2</v>
      </c>
      <c r="K47" s="36">
        <v>1077.0209764404296</v>
      </c>
      <c r="L47" s="185">
        <v>0.28680689389401604</v>
      </c>
      <c r="M47" s="36">
        <v>0</v>
      </c>
      <c r="N47" s="192">
        <v>0</v>
      </c>
      <c r="O47" s="36" t="s">
        <v>480</v>
      </c>
      <c r="P47" s="192" t="e">
        <v>#VALUE!</v>
      </c>
      <c r="Q47" s="36" t="s">
        <v>480</v>
      </c>
      <c r="R47" s="192" t="e">
        <v>#VALUE!</v>
      </c>
      <c r="S47" s="36">
        <v>972.27599999999995</v>
      </c>
      <c r="T47" s="192">
        <v>0.2589136754692743</v>
      </c>
      <c r="U47" s="36">
        <v>478.452</v>
      </c>
      <c r="V47" s="36">
        <v>361.38099999999997</v>
      </c>
      <c r="W47" s="36">
        <v>307.796316586464</v>
      </c>
      <c r="X47" s="179">
        <v>8.1965075372945298E-2</v>
      </c>
    </row>
    <row r="48" spans="1:24" x14ac:dyDescent="0.2">
      <c r="A48" s="1" t="s">
        <v>113</v>
      </c>
      <c r="B48" s="1" t="s">
        <v>113</v>
      </c>
      <c r="C48" s="36">
        <v>4812.2582068702286</v>
      </c>
      <c r="D48" s="36">
        <v>311.99900000000002</v>
      </c>
      <c r="E48" s="36">
        <v>507.88499999999999</v>
      </c>
      <c r="F48" s="36">
        <v>667.96900000000005</v>
      </c>
      <c r="G48" s="182">
        <v>11.057836911899347</v>
      </c>
      <c r="H48" s="182">
        <v>8.4077397304365906</v>
      </c>
      <c r="I48" s="180">
        <f t="shared" si="0"/>
        <v>0.62784175590306368</v>
      </c>
      <c r="J48" s="180">
        <v>0.31519733798005456</v>
      </c>
      <c r="K48" s="36">
        <v>356.01800524902342</v>
      </c>
      <c r="L48" s="185">
        <v>0.70098153174246813</v>
      </c>
      <c r="M48" s="36">
        <v>115.291</v>
      </c>
      <c r="N48" s="192">
        <v>0.2270021756893785</v>
      </c>
      <c r="O48" s="36">
        <v>220.74199999999999</v>
      </c>
      <c r="P48" s="192">
        <v>0.43462988668694685</v>
      </c>
      <c r="Q48" s="36">
        <v>81.680000000000007</v>
      </c>
      <c r="R48" s="192">
        <v>0.1608238085393347</v>
      </c>
      <c r="S48" s="36">
        <v>-86.045139240506003</v>
      </c>
      <c r="T48" s="192">
        <v>-0.16941854797937722</v>
      </c>
      <c r="U48" s="36">
        <v>35.010000000000005</v>
      </c>
      <c r="V48" s="36">
        <v>109.36999999999999</v>
      </c>
      <c r="W48" s="36">
        <v>-115.405</v>
      </c>
      <c r="X48" s="179">
        <v>-0.22722663595105191</v>
      </c>
    </row>
    <row r="49" spans="1:24" x14ac:dyDescent="0.2">
      <c r="A49" s="1" t="s">
        <v>115</v>
      </c>
      <c r="B49" s="1" t="s">
        <v>115</v>
      </c>
      <c r="C49" s="36">
        <v>5141.3982832061047</v>
      </c>
      <c r="D49" s="36">
        <v>379.72399999999999</v>
      </c>
      <c r="E49" s="36">
        <v>581.47399999999993</v>
      </c>
      <c r="F49" s="36">
        <v>724.625</v>
      </c>
      <c r="G49" s="182">
        <v>9.7835447500662127</v>
      </c>
      <c r="H49" s="182">
        <v>7.8507875107814389</v>
      </c>
      <c r="I49" s="180">
        <f t="shared" si="0"/>
        <v>0.53130694925788191</v>
      </c>
      <c r="J49" s="180">
        <v>0.24618641590165691</v>
      </c>
      <c r="K49" s="36">
        <v>443.33000299072262</v>
      </c>
      <c r="L49" s="185">
        <v>0.762424464362504</v>
      </c>
      <c r="M49" s="36">
        <v>75.147999999999996</v>
      </c>
      <c r="N49" s="192">
        <v>0.12923707680824939</v>
      </c>
      <c r="O49" s="36">
        <v>260.06900000000002</v>
      </c>
      <c r="P49" s="192">
        <v>0.44725817491409769</v>
      </c>
      <c r="Q49" s="36">
        <v>72.313000000000002</v>
      </c>
      <c r="R49" s="192">
        <v>0.1243615363713597</v>
      </c>
      <c r="S49" s="36">
        <v>1.981681596884</v>
      </c>
      <c r="T49" s="192">
        <v>3.4080313081651117E-3</v>
      </c>
      <c r="U49" s="36">
        <v>27.823</v>
      </c>
      <c r="V49" s="36">
        <v>181.19199999999998</v>
      </c>
      <c r="W49" s="36">
        <v>-22.126999999999999</v>
      </c>
      <c r="X49" s="179">
        <v>-3.8053292150637866E-2</v>
      </c>
    </row>
    <row r="50" spans="1:24" x14ac:dyDescent="0.2">
      <c r="A50" s="1" t="s">
        <v>117</v>
      </c>
      <c r="B50" s="1" t="s">
        <v>117</v>
      </c>
      <c r="C50" s="36">
        <v>6026.6638511450374</v>
      </c>
      <c r="D50" s="36">
        <v>881.35599999999999</v>
      </c>
      <c r="E50" s="36">
        <v>1005.8890000000001</v>
      </c>
      <c r="F50" s="36">
        <v>1083.6669999999999</v>
      </c>
      <c r="G50" s="182">
        <v>6.4833613848048834</v>
      </c>
      <c r="H50" s="182">
        <v>6.0180312771358739</v>
      </c>
      <c r="I50" s="180">
        <f t="shared" si="0"/>
        <v>0.14129704682330424</v>
      </c>
      <c r="J50" s="180">
        <v>7.732264693221591E-2</v>
      </c>
      <c r="K50" s="36">
        <v>699.41901611328126</v>
      </c>
      <c r="L50" s="185">
        <v>0.69532425159563449</v>
      </c>
      <c r="M50" s="36">
        <v>110.86999999999999</v>
      </c>
      <c r="N50" s="192">
        <v>0.11022090906650732</v>
      </c>
      <c r="O50" s="36" t="s">
        <v>480</v>
      </c>
      <c r="P50" s="192" t="e">
        <v>#VALUE!</v>
      </c>
      <c r="Q50" s="36" t="s">
        <v>480</v>
      </c>
      <c r="R50" s="192" t="e">
        <v>#VALUE!</v>
      </c>
      <c r="S50" s="36">
        <v>228.197</v>
      </c>
      <c r="T50" s="192">
        <v>0.2268610154798392</v>
      </c>
      <c r="U50" s="36">
        <v>191.75299999999999</v>
      </c>
      <c r="V50" s="36">
        <v>90.022999999999996</v>
      </c>
      <c r="W50" s="36">
        <v>130.87135000000001</v>
      </c>
      <c r="X50" s="179">
        <v>0.13010516070858713</v>
      </c>
    </row>
    <row r="51" spans="1:24" x14ac:dyDescent="0.2">
      <c r="A51" s="1" t="s">
        <v>119</v>
      </c>
      <c r="B51" s="1" t="s">
        <v>119</v>
      </c>
      <c r="C51" s="36">
        <v>4375.4770480916013</v>
      </c>
      <c r="D51" s="36">
        <v>1958.615</v>
      </c>
      <c r="E51" s="36">
        <v>2491.8389999999999</v>
      </c>
      <c r="F51" s="36">
        <v>2815.54</v>
      </c>
      <c r="G51" s="182">
        <v>2.2069370854216506</v>
      </c>
      <c r="H51" s="182">
        <v>1.9532068093509594</v>
      </c>
      <c r="I51" s="180">
        <f t="shared" si="0"/>
        <v>0.27224543874115126</v>
      </c>
      <c r="J51" s="180">
        <v>0.12990446011961443</v>
      </c>
      <c r="K51" s="36">
        <v>1021.3030059814453</v>
      </c>
      <c r="L51" s="185">
        <v>0.40985914659070882</v>
      </c>
      <c r="M51" s="36">
        <v>0</v>
      </c>
      <c r="N51" s="192">
        <v>0</v>
      </c>
      <c r="O51" s="36" t="s">
        <v>480</v>
      </c>
      <c r="P51" s="192" t="e">
        <v>#VALUE!</v>
      </c>
      <c r="Q51" s="36" t="s">
        <v>480</v>
      </c>
      <c r="R51" s="192" t="e">
        <v>#VALUE!</v>
      </c>
      <c r="S51" s="36">
        <v>464.61600000000004</v>
      </c>
      <c r="T51" s="192">
        <v>0.18645506391062988</v>
      </c>
      <c r="U51" s="36">
        <v>165.20499999999998</v>
      </c>
      <c r="V51" s="36">
        <v>819.14400000000001</v>
      </c>
      <c r="W51" s="36">
        <v>221.308428571429</v>
      </c>
      <c r="X51" s="179">
        <v>8.8813293544016694E-2</v>
      </c>
    </row>
    <row r="52" spans="1:24" x14ac:dyDescent="0.2">
      <c r="A52" s="1" t="s">
        <v>121</v>
      </c>
      <c r="B52" s="1" t="s">
        <v>121</v>
      </c>
      <c r="C52" s="36">
        <v>6804.4473362595427</v>
      </c>
      <c r="D52" s="36">
        <v>2570.7559999999999</v>
      </c>
      <c r="E52" s="36">
        <v>2860.71</v>
      </c>
      <c r="F52" s="36">
        <v>3102.7919999999999</v>
      </c>
      <c r="G52" s="182">
        <v>2.1638498834205495</v>
      </c>
      <c r="H52" s="182">
        <v>1.9950248034673288</v>
      </c>
      <c r="I52" s="180">
        <f t="shared" si="0"/>
        <v>0.11278938958034142</v>
      </c>
      <c r="J52" s="180">
        <v>8.4623048124416567E-2</v>
      </c>
      <c r="K52" s="36">
        <v>1068.4139918212891</v>
      </c>
      <c r="L52" s="185">
        <v>0.37347860909399733</v>
      </c>
      <c r="M52" s="36">
        <v>0</v>
      </c>
      <c r="N52" s="192">
        <v>0</v>
      </c>
      <c r="O52" s="36" t="s">
        <v>480</v>
      </c>
      <c r="P52" s="192" t="e">
        <v>#VALUE!</v>
      </c>
      <c r="Q52" s="36" t="s">
        <v>480</v>
      </c>
      <c r="R52" s="192" t="e">
        <v>#VALUE!</v>
      </c>
      <c r="S52" s="36">
        <v>407.05099999999999</v>
      </c>
      <c r="T52" s="192">
        <v>0.14229020068444545</v>
      </c>
      <c r="U52" s="36">
        <v>229.39300000000003</v>
      </c>
      <c r="V52" s="36">
        <v>504.46799999999996</v>
      </c>
      <c r="W52" s="36">
        <v>271.84730999999999</v>
      </c>
      <c r="X52" s="179">
        <v>9.5027916146690858E-2</v>
      </c>
    </row>
    <row r="53" spans="1:24" x14ac:dyDescent="0.2">
      <c r="A53" s="1" t="s">
        <v>123</v>
      </c>
      <c r="B53" s="1" t="s">
        <v>123</v>
      </c>
      <c r="C53" s="36">
        <v>5080.6718996183217</v>
      </c>
      <c r="D53" s="36">
        <v>568.12800000000004</v>
      </c>
      <c r="E53" s="36">
        <v>774.29099999999994</v>
      </c>
      <c r="F53" s="36">
        <v>940.42899999999997</v>
      </c>
      <c r="G53" s="182">
        <v>6.7995780656109917</v>
      </c>
      <c r="H53" s="182">
        <v>5.5983514970295474</v>
      </c>
      <c r="I53" s="180">
        <f t="shared" si="0"/>
        <v>0.36288125211219985</v>
      </c>
      <c r="J53" s="180">
        <v>0.21456790793125591</v>
      </c>
      <c r="K53" s="36">
        <v>470.14299932861331</v>
      </c>
      <c r="L53" s="185">
        <v>0.60719161055548021</v>
      </c>
      <c r="M53" s="36">
        <v>89.451999999999998</v>
      </c>
      <c r="N53" s="192">
        <v>0.11552762462691676</v>
      </c>
      <c r="O53" s="36">
        <v>165.07900000000001</v>
      </c>
      <c r="P53" s="192">
        <v>0.21320020509085089</v>
      </c>
      <c r="Q53" s="36">
        <v>112.97499999999999</v>
      </c>
      <c r="R53" s="192">
        <v>0.14590767553800832</v>
      </c>
      <c r="S53" s="36">
        <v>151.96100000000001</v>
      </c>
      <c r="T53" s="192">
        <v>0.19625825432557015</v>
      </c>
      <c r="U53" s="36">
        <v>117.538</v>
      </c>
      <c r="V53" s="36">
        <v>69.343000000000004</v>
      </c>
      <c r="W53" s="36">
        <v>39.375608755979997</v>
      </c>
      <c r="X53" s="179">
        <v>5.0853760092755822E-2</v>
      </c>
    </row>
    <row r="54" spans="1:24" x14ac:dyDescent="0.2">
      <c r="A54" s="1" t="s">
        <v>127</v>
      </c>
      <c r="B54" s="1" t="s">
        <v>127</v>
      </c>
      <c r="C54" s="36">
        <v>5361.3055721373994</v>
      </c>
      <c r="D54" s="36">
        <v>375.49599999999998</v>
      </c>
      <c r="E54" s="36">
        <v>614.04600000000005</v>
      </c>
      <c r="F54" s="36">
        <v>792.19399999999996</v>
      </c>
      <c r="G54" s="182">
        <v>8.4313421144344218</v>
      </c>
      <c r="H54" s="182">
        <v>6.5353081442171996</v>
      </c>
      <c r="I54" s="180">
        <f t="shared" si="0"/>
        <v>0.63529305238937317</v>
      </c>
      <c r="J54" s="180">
        <v>0.29012158698208257</v>
      </c>
      <c r="K54" s="36">
        <v>439.7080033569336</v>
      </c>
      <c r="L54" s="185">
        <v>0.71608316536046746</v>
      </c>
      <c r="M54" s="36">
        <v>129.803</v>
      </c>
      <c r="N54" s="192">
        <v>0.21138970044589492</v>
      </c>
      <c r="O54" s="36">
        <v>258.83699999999999</v>
      </c>
      <c r="P54" s="192">
        <v>0.42152705171925225</v>
      </c>
      <c r="Q54" s="36">
        <v>52.734999999999999</v>
      </c>
      <c r="R54" s="192">
        <v>8.5881188054315147E-2</v>
      </c>
      <c r="S54" s="36">
        <v>-23.048000000000005</v>
      </c>
      <c r="T54" s="192">
        <v>-3.7534647241411888E-2</v>
      </c>
      <c r="U54" s="36">
        <v>136.89599999999999</v>
      </c>
      <c r="V54" s="36">
        <v>286.072</v>
      </c>
      <c r="W54" s="36">
        <v>-78.538188416806008</v>
      </c>
      <c r="X54" s="179">
        <v>-0.12790277669230971</v>
      </c>
    </row>
    <row r="55" spans="1:24" x14ac:dyDescent="0.2">
      <c r="A55" s="1" t="s">
        <v>129</v>
      </c>
      <c r="B55" s="1" t="s">
        <v>129</v>
      </c>
      <c r="C55" s="36">
        <v>4080.378799999999</v>
      </c>
      <c r="D55" s="36">
        <v>270.96699999999998</v>
      </c>
      <c r="E55" s="36">
        <v>441.399</v>
      </c>
      <c r="F55" s="36">
        <v>558.06700000000001</v>
      </c>
      <c r="G55" s="182">
        <v>10.734431432785303</v>
      </c>
      <c r="H55" s="182">
        <v>8.490319800310715</v>
      </c>
      <c r="I55" s="180">
        <f t="shared" si="0"/>
        <v>0.62897696029405803</v>
      </c>
      <c r="J55" s="180">
        <v>0.26431414661111607</v>
      </c>
      <c r="K55" s="36">
        <v>354.10500488281252</v>
      </c>
      <c r="L55" s="185">
        <v>0.80223336455862504</v>
      </c>
      <c r="M55" s="36">
        <v>70.37299999999999</v>
      </c>
      <c r="N55" s="192">
        <v>0.15943171597579511</v>
      </c>
      <c r="O55" s="36">
        <v>212.85900000000001</v>
      </c>
      <c r="P55" s="192">
        <v>0.48223715957670954</v>
      </c>
      <c r="Q55" s="36">
        <v>56.786999999999999</v>
      </c>
      <c r="R55" s="192">
        <v>0.12865230777595779</v>
      </c>
      <c r="S55" s="36">
        <v>-24.503810126582</v>
      </c>
      <c r="T55" s="192">
        <v>-5.5513968374604379E-2</v>
      </c>
      <c r="U55" s="36">
        <v>43.858999999999995</v>
      </c>
      <c r="V55" s="36">
        <v>87.679999999999993</v>
      </c>
      <c r="W55" s="36">
        <v>-55.844099999999997</v>
      </c>
      <c r="X55" s="179">
        <v>-0.1265161452563327</v>
      </c>
    </row>
    <row r="56" spans="1:24" x14ac:dyDescent="0.2">
      <c r="A56" s="1" t="s">
        <v>131</v>
      </c>
      <c r="B56" s="1" t="s">
        <v>131</v>
      </c>
      <c r="C56" s="36">
        <v>5707.1968828244289</v>
      </c>
      <c r="D56" s="36">
        <v>2160</v>
      </c>
      <c r="E56" s="36">
        <v>882</v>
      </c>
      <c r="F56" s="36">
        <v>905.96699999999998</v>
      </c>
      <c r="G56" s="182">
        <v>3.8048057823129251</v>
      </c>
      <c r="H56" s="182">
        <v>3.7041511445781135</v>
      </c>
      <c r="I56" s="180">
        <f t="shared" si="0"/>
        <v>-0.59166666666666667</v>
      </c>
      <c r="J56" s="180">
        <v>2.7173469387755E-2</v>
      </c>
      <c r="K56" s="36">
        <v>675</v>
      </c>
      <c r="L56" s="185">
        <v>0.76530612244897955</v>
      </c>
      <c r="M56" s="36">
        <v>239</v>
      </c>
      <c r="N56" s="192">
        <v>0.27097505668934241</v>
      </c>
      <c r="O56" s="36">
        <v>0</v>
      </c>
      <c r="P56" s="192">
        <v>0</v>
      </c>
      <c r="Q56" s="36" t="s">
        <v>480</v>
      </c>
      <c r="R56" s="192" t="e">
        <v>#VALUE!</v>
      </c>
      <c r="S56" s="36">
        <v>74</v>
      </c>
      <c r="T56" s="192">
        <v>8.390022675736962E-2</v>
      </c>
      <c r="U56" s="36">
        <v>-159</v>
      </c>
      <c r="V56" s="36">
        <v>816</v>
      </c>
      <c r="W56" s="36">
        <v>-68.715000000000003</v>
      </c>
      <c r="X56" s="179">
        <v>-7.7908163265306127E-2</v>
      </c>
    </row>
    <row r="57" spans="1:24" x14ac:dyDescent="0.2">
      <c r="A57" s="1" t="s">
        <v>133</v>
      </c>
      <c r="B57" s="1" t="s">
        <v>133</v>
      </c>
      <c r="C57" s="36">
        <v>6223.6290761538476</v>
      </c>
      <c r="D57" s="36">
        <v>704.2</v>
      </c>
      <c r="E57" s="36">
        <v>750.7</v>
      </c>
      <c r="F57" s="36">
        <v>763.30000000000007</v>
      </c>
      <c r="G57" s="182">
        <v>8.3579846809644334</v>
      </c>
      <c r="H57" s="182">
        <v>8.2200171623214988</v>
      </c>
      <c r="I57" s="180">
        <f t="shared" si="0"/>
        <v>6.6032377165577957E-2</v>
      </c>
      <c r="J57" s="180">
        <v>1.6784334621020358E-2</v>
      </c>
      <c r="K57" s="36">
        <v>293.00000000000006</v>
      </c>
      <c r="L57" s="185">
        <v>0.39030238444118825</v>
      </c>
      <c r="M57" s="36">
        <v>0</v>
      </c>
      <c r="N57" s="192">
        <v>0</v>
      </c>
      <c r="O57" s="36" t="s">
        <v>480</v>
      </c>
      <c r="P57" s="192" t="e">
        <v>#VALUE!</v>
      </c>
      <c r="Q57" s="36" t="s">
        <v>480</v>
      </c>
      <c r="R57" s="192" t="e">
        <v>#VALUE!</v>
      </c>
      <c r="S57" s="36">
        <v>90.5</v>
      </c>
      <c r="T57" s="192">
        <v>0.12055414946050352</v>
      </c>
      <c r="U57" s="36">
        <v>-90.6</v>
      </c>
      <c r="V57" s="36">
        <v>99.6</v>
      </c>
      <c r="W57" s="36">
        <v>-9.1999999999999993</v>
      </c>
      <c r="X57" s="179">
        <v>-1.2255228453443451E-2</v>
      </c>
    </row>
    <row r="58" spans="1:24" x14ac:dyDescent="0.2">
      <c r="A58" s="1" t="s">
        <v>135</v>
      </c>
      <c r="B58" s="1" t="s">
        <v>135</v>
      </c>
      <c r="C58" s="36">
        <v>6339.9287721374076</v>
      </c>
      <c r="D58" s="36">
        <v>1948.903</v>
      </c>
      <c r="E58" s="36">
        <v>2007.8210000000001</v>
      </c>
      <c r="F58" s="36">
        <v>2103.1669999999999</v>
      </c>
      <c r="G58" s="182">
        <v>3.3505499743254004</v>
      </c>
      <c r="H58" s="182">
        <v>3.1986545053245892</v>
      </c>
      <c r="I58" s="180">
        <f t="shared" si="0"/>
        <v>3.0231366055673434E-2</v>
      </c>
      <c r="J58" s="180">
        <v>4.7487300909792252E-2</v>
      </c>
      <c r="K58" s="36">
        <v>1132.4420061035157</v>
      </c>
      <c r="L58" s="185">
        <v>0.56401542074891919</v>
      </c>
      <c r="M58" s="36">
        <v>266.09699999999998</v>
      </c>
      <c r="N58" s="192">
        <v>0.13253024049454606</v>
      </c>
      <c r="O58" s="36">
        <v>398.13</v>
      </c>
      <c r="P58" s="192">
        <v>0.19828958856392076</v>
      </c>
      <c r="Q58" s="36">
        <v>166.67699999999999</v>
      </c>
      <c r="R58" s="192">
        <v>8.3013874244765834E-2</v>
      </c>
      <c r="S58" s="36">
        <v>344.83600000000001</v>
      </c>
      <c r="T58" s="192">
        <v>0.17174638575849141</v>
      </c>
      <c r="U58" s="36">
        <v>395.58100000000002</v>
      </c>
      <c r="V58" s="36">
        <v>315.96299999999997</v>
      </c>
      <c r="W58" s="36">
        <v>21.322419709094</v>
      </c>
      <c r="X58" s="179">
        <v>1.0619681589690514E-2</v>
      </c>
    </row>
    <row r="59" spans="1:24" x14ac:dyDescent="0.2">
      <c r="A59" s="1" t="s">
        <v>137</v>
      </c>
      <c r="B59" s="1" t="s">
        <v>137</v>
      </c>
      <c r="C59" s="36">
        <v>4235.2462553435125</v>
      </c>
      <c r="D59" s="36">
        <v>181.309</v>
      </c>
      <c r="E59" s="36">
        <v>383.18099999999998</v>
      </c>
      <c r="F59" s="36">
        <v>489.97500000000002</v>
      </c>
      <c r="G59" s="182">
        <v>11.578912315589761</v>
      </c>
      <c r="H59" s="182">
        <v>9.0551950609724976</v>
      </c>
      <c r="I59" s="180">
        <f t="shared" si="0"/>
        <v>1.1134141162325091</v>
      </c>
      <c r="J59" s="180">
        <v>0.27870379794405276</v>
      </c>
      <c r="K59" s="36">
        <v>318.38299798583984</v>
      </c>
      <c r="L59" s="185">
        <v>0.83089453283393444</v>
      </c>
      <c r="M59" s="36">
        <v>74.331999999999994</v>
      </c>
      <c r="N59" s="192">
        <v>0.1939866538267816</v>
      </c>
      <c r="O59" s="36">
        <v>207.02099999999999</v>
      </c>
      <c r="P59" s="192">
        <v>0.54026948100245054</v>
      </c>
      <c r="Q59" s="36">
        <v>57.787999999999997</v>
      </c>
      <c r="R59" s="192">
        <v>0.1508112354213805</v>
      </c>
      <c r="S59" s="36">
        <v>-2.2589999999999986</v>
      </c>
      <c r="T59" s="192">
        <v>-5.8953862534937762E-3</v>
      </c>
      <c r="U59" s="36">
        <v>49.615000000000009</v>
      </c>
      <c r="V59" s="36">
        <v>132.47900000000001</v>
      </c>
      <c r="W59" s="36">
        <v>-33.405200000000001</v>
      </c>
      <c r="X59" s="179">
        <v>-8.7178644035064382E-2</v>
      </c>
    </row>
    <row r="60" spans="1:24" x14ac:dyDescent="0.2">
      <c r="A60" s="1" t="s">
        <v>139</v>
      </c>
      <c r="B60" s="1" t="s">
        <v>139</v>
      </c>
      <c r="C60" s="36">
        <v>5589.3034400000024</v>
      </c>
      <c r="D60" s="36">
        <v>280.87400000000002</v>
      </c>
      <c r="E60" s="36">
        <v>509.43599999999998</v>
      </c>
      <c r="F60" s="36">
        <v>735.4</v>
      </c>
      <c r="G60" s="182">
        <v>8.8058083841738704</v>
      </c>
      <c r="H60" s="182">
        <v>6.1000758770737011</v>
      </c>
      <c r="I60" s="180">
        <f t="shared" si="0"/>
        <v>0.81375278594672318</v>
      </c>
      <c r="J60" s="180">
        <v>0.44355718873420802</v>
      </c>
      <c r="K60" s="36">
        <v>281.04199999999997</v>
      </c>
      <c r="L60" s="185">
        <v>0.55167283034571557</v>
      </c>
      <c r="M60" s="36">
        <v>160.947</v>
      </c>
      <c r="N60" s="192">
        <v>0.31593173627305493</v>
      </c>
      <c r="O60" s="36">
        <v>221.18700000000001</v>
      </c>
      <c r="P60" s="192">
        <v>0.43418015216828026</v>
      </c>
      <c r="Q60" s="36">
        <v>67.203999999999994</v>
      </c>
      <c r="R60" s="192">
        <v>0.13191843528922179</v>
      </c>
      <c r="S60" s="36">
        <v>-146.059</v>
      </c>
      <c r="T60" s="192">
        <v>-0.2867072605783651</v>
      </c>
      <c r="U60" s="36">
        <v>-129.36799999999999</v>
      </c>
      <c r="V60" s="36">
        <v>73.012</v>
      </c>
      <c r="W60" s="36">
        <v>-163.51499999999999</v>
      </c>
      <c r="X60" s="179">
        <v>-0.32097260499846886</v>
      </c>
    </row>
    <row r="61" spans="1:24" x14ac:dyDescent="0.2">
      <c r="A61" s="1" t="s">
        <v>147</v>
      </c>
      <c r="B61" s="1" t="s">
        <v>147</v>
      </c>
      <c r="C61" s="36">
        <v>4240.147043893131</v>
      </c>
      <c r="D61" s="36">
        <v>750.26599999999996</v>
      </c>
      <c r="E61" s="36">
        <v>851.31600000000003</v>
      </c>
      <c r="F61" s="36">
        <v>927.80000000000007</v>
      </c>
      <c r="G61" s="182">
        <v>4.5666477547702611</v>
      </c>
      <c r="H61" s="182">
        <v>4.1901921750377236</v>
      </c>
      <c r="I61" s="180">
        <f t="shared" si="0"/>
        <v>0.1346855648529989</v>
      </c>
      <c r="J61" s="180">
        <v>8.9842079791757845E-2</v>
      </c>
      <c r="K61" s="36">
        <v>558.17699633789061</v>
      </c>
      <c r="L61" s="185">
        <v>0.65566369754343934</v>
      </c>
      <c r="M61" s="36">
        <v>162.886</v>
      </c>
      <c r="N61" s="192">
        <v>0.19133435762983428</v>
      </c>
      <c r="O61" s="36">
        <v>307.20999999999998</v>
      </c>
      <c r="P61" s="192">
        <v>0.36086482575212958</v>
      </c>
      <c r="Q61" s="36">
        <v>52.152999999999999</v>
      </c>
      <c r="R61" s="192">
        <v>6.1261623181051453E-2</v>
      </c>
      <c r="S61" s="36">
        <v>16.656999999999996</v>
      </c>
      <c r="T61" s="192">
        <v>1.9566177541594419E-2</v>
      </c>
      <c r="U61" s="36">
        <v>106.762</v>
      </c>
      <c r="V61" s="36">
        <v>162.279</v>
      </c>
      <c r="W61" s="36">
        <v>16.697999999999997</v>
      </c>
      <c r="X61" s="179">
        <v>1.9614338271570129E-2</v>
      </c>
    </row>
    <row r="62" spans="1:24" x14ac:dyDescent="0.2">
      <c r="A62" s="1" t="s">
        <v>149</v>
      </c>
      <c r="B62" s="1" t="s">
        <v>149</v>
      </c>
      <c r="C62" s="36">
        <v>5376.201162595421</v>
      </c>
      <c r="D62" s="36">
        <v>6408</v>
      </c>
      <c r="E62" s="36">
        <v>5780</v>
      </c>
      <c r="F62" s="36">
        <v>5298.5830000000005</v>
      </c>
      <c r="G62" s="182">
        <v>0.91941595155709332</v>
      </c>
      <c r="H62" s="182">
        <v>1.0029519590426343</v>
      </c>
      <c r="I62" s="180">
        <f t="shared" si="0"/>
        <v>-9.8002496878901377E-2</v>
      </c>
      <c r="J62" s="180">
        <v>-8.3290138408304459E-2</v>
      </c>
      <c r="K62" s="36">
        <v>1057</v>
      </c>
      <c r="L62" s="185">
        <v>0.1828719723183391</v>
      </c>
      <c r="M62" s="36">
        <v>13</v>
      </c>
      <c r="N62" s="192">
        <v>2.249134948096886E-3</v>
      </c>
      <c r="O62" s="36" t="s">
        <v>480</v>
      </c>
      <c r="P62" s="192" t="e">
        <v>#VALUE!</v>
      </c>
      <c r="Q62" s="36" t="s">
        <v>480</v>
      </c>
      <c r="R62" s="192" t="e">
        <v>#VALUE!</v>
      </c>
      <c r="S62" s="36">
        <v>689</v>
      </c>
      <c r="T62" s="192">
        <v>0.11920415224913494</v>
      </c>
      <c r="U62" s="36">
        <v>76</v>
      </c>
      <c r="V62" s="36">
        <v>658</v>
      </c>
      <c r="W62" s="36">
        <v>34.552340425531995</v>
      </c>
      <c r="X62" s="179">
        <v>5.9779135684311412E-3</v>
      </c>
    </row>
    <row r="63" spans="1:24" x14ac:dyDescent="0.2">
      <c r="A63" s="1" t="s">
        <v>151</v>
      </c>
      <c r="B63" s="1" t="s">
        <v>151</v>
      </c>
      <c r="C63" s="36">
        <v>4096.3865832061019</v>
      </c>
      <c r="D63" s="36">
        <v>2403.36</v>
      </c>
      <c r="E63" s="36">
        <v>2454.6930000000002</v>
      </c>
      <c r="F63" s="36">
        <v>2523.6790000000001</v>
      </c>
      <c r="G63" s="182">
        <v>1.6162664333177303</v>
      </c>
      <c r="H63" s="182">
        <v>1.5720849997166835</v>
      </c>
      <c r="I63" s="180">
        <f t="shared" si="0"/>
        <v>2.1358847613341357E-2</v>
      </c>
      <c r="J63" s="180">
        <v>2.8103718061688321E-2</v>
      </c>
      <c r="K63" s="36">
        <v>618.02799414062497</v>
      </c>
      <c r="L63" s="185">
        <v>0.25177404838023532</v>
      </c>
      <c r="M63" s="36">
        <v>0</v>
      </c>
      <c r="N63" s="192">
        <v>0</v>
      </c>
      <c r="O63" s="36" t="s">
        <v>480</v>
      </c>
      <c r="P63" s="192" t="e">
        <v>#VALUE!</v>
      </c>
      <c r="Q63" s="36" t="s">
        <v>480</v>
      </c>
      <c r="R63" s="192" t="e">
        <v>#VALUE!</v>
      </c>
      <c r="S63" s="36">
        <v>376.36900000000003</v>
      </c>
      <c r="T63" s="192">
        <v>0.1533263019041485</v>
      </c>
      <c r="U63" s="36">
        <v>297.005</v>
      </c>
      <c r="V63" s="36">
        <v>349.245</v>
      </c>
      <c r="W63" s="36">
        <v>229.65975</v>
      </c>
      <c r="X63" s="179">
        <v>9.3559459370275627E-2</v>
      </c>
    </row>
    <row r="64" spans="1:24" x14ac:dyDescent="0.2">
      <c r="A64" s="1" t="s">
        <v>153</v>
      </c>
      <c r="B64" s="1" t="s">
        <v>153</v>
      </c>
      <c r="C64" s="36">
        <v>5453.3515240458028</v>
      </c>
      <c r="D64" s="36">
        <v>336.06799999999998</v>
      </c>
      <c r="E64" s="36">
        <v>1130.17</v>
      </c>
      <c r="F64" s="36">
        <v>1221.8890000000001</v>
      </c>
      <c r="G64" s="182">
        <v>3.5961818133555128</v>
      </c>
      <c r="H64" s="182">
        <v>3.3262405995961988</v>
      </c>
      <c r="I64" s="180">
        <f t="shared" si="0"/>
        <v>2.3629205994025022</v>
      </c>
      <c r="J64" s="180">
        <v>8.1155047470734543E-2</v>
      </c>
      <c r="K64" s="36">
        <v>883.36700305175782</v>
      </c>
      <c r="L64" s="185">
        <v>0.78162312134613177</v>
      </c>
      <c r="M64" s="36">
        <v>156.73099999999999</v>
      </c>
      <c r="N64" s="192">
        <v>0.13867913676703503</v>
      </c>
      <c r="O64" s="36">
        <v>346.96100000000001</v>
      </c>
      <c r="P64" s="192">
        <v>0.30699894706106162</v>
      </c>
      <c r="Q64" s="36">
        <v>160.36600000000001</v>
      </c>
      <c r="R64" s="192">
        <v>0.1418954670536291</v>
      </c>
      <c r="S64" s="36">
        <v>389.65500000000003</v>
      </c>
      <c r="T64" s="192">
        <v>0.34477556473804827</v>
      </c>
      <c r="U64" s="36">
        <v>328.89800000000002</v>
      </c>
      <c r="V64" s="36">
        <v>252.40199999999999</v>
      </c>
      <c r="W64" s="36">
        <v>85.247472264912005</v>
      </c>
      <c r="X64" s="179">
        <v>7.5428893232798611E-2</v>
      </c>
    </row>
    <row r="65" spans="1:24" x14ac:dyDescent="0.2">
      <c r="A65" s="1" t="s">
        <v>155</v>
      </c>
      <c r="B65" s="1" t="s">
        <v>155</v>
      </c>
      <c r="C65" s="36">
        <v>2649.549464885496</v>
      </c>
      <c r="D65" s="36">
        <v>83.677999999999997</v>
      </c>
      <c r="E65" s="36">
        <v>219.095</v>
      </c>
      <c r="F65" s="36">
        <v>265.79300000000001</v>
      </c>
      <c r="G65" s="182">
        <v>14.861419475569958</v>
      </c>
      <c r="H65" s="182">
        <v>12.250370401026363</v>
      </c>
      <c r="I65" s="180">
        <f t="shared" si="0"/>
        <v>1.6183106670809533</v>
      </c>
      <c r="J65" s="180">
        <v>0.21314041853990284</v>
      </c>
      <c r="K65" s="36">
        <v>150.86900170898437</v>
      </c>
      <c r="L65" s="185">
        <v>0.68860084305431146</v>
      </c>
      <c r="M65" s="36">
        <v>44.536000000000001</v>
      </c>
      <c r="N65" s="192">
        <v>0.20327255300212238</v>
      </c>
      <c r="O65" s="36">
        <v>88.721999999999994</v>
      </c>
      <c r="P65" s="192">
        <v>0.40494762545927565</v>
      </c>
      <c r="Q65" s="36">
        <v>38.578000000000003</v>
      </c>
      <c r="R65" s="192">
        <v>0.17607886989662019</v>
      </c>
      <c r="S65" s="36">
        <v>-34.963000000000001</v>
      </c>
      <c r="T65" s="192">
        <v>-0.15957917798215387</v>
      </c>
      <c r="U65" s="36">
        <v>20.446999999999996</v>
      </c>
      <c r="V65" s="36">
        <v>412.90299999999996</v>
      </c>
      <c r="W65" s="36">
        <v>-49.332999999999998</v>
      </c>
      <c r="X65" s="179">
        <v>-0.22516716492845568</v>
      </c>
    </row>
    <row r="66" spans="1:24" x14ac:dyDescent="0.2">
      <c r="A66" s="1" t="s">
        <v>157</v>
      </c>
      <c r="B66" s="1" t="s">
        <v>157</v>
      </c>
      <c r="C66" s="36">
        <v>4575.1710572519114</v>
      </c>
      <c r="D66" s="36">
        <v>874.255</v>
      </c>
      <c r="E66" s="36">
        <v>1158.5079999999998</v>
      </c>
      <c r="F66" s="36">
        <v>1252.3330000000001</v>
      </c>
      <c r="G66" s="182">
        <v>3.6876907194425934</v>
      </c>
      <c r="H66" s="182">
        <v>3.4114083075348165</v>
      </c>
      <c r="I66" s="180">
        <f t="shared" si="0"/>
        <v>0.3251374027028725</v>
      </c>
      <c r="J66" s="180">
        <v>8.0987787740784078E-2</v>
      </c>
      <c r="K66" s="36">
        <v>974.26899780273436</v>
      </c>
      <c r="L66" s="185">
        <v>0.84096872684757851</v>
      </c>
      <c r="M66" s="36">
        <v>46.003999999999998</v>
      </c>
      <c r="N66" s="192">
        <v>3.9709695573962374E-2</v>
      </c>
      <c r="O66" s="36">
        <v>330.29599999999999</v>
      </c>
      <c r="P66" s="192">
        <v>0.28510463458172064</v>
      </c>
      <c r="Q66" s="36">
        <v>323.517</v>
      </c>
      <c r="R66" s="192">
        <v>0.27925314283544012</v>
      </c>
      <c r="S66" s="36">
        <v>412.85069230769199</v>
      </c>
      <c r="T66" s="192">
        <v>0.35636412722889443</v>
      </c>
      <c r="U66" s="36">
        <v>324.49900000000002</v>
      </c>
      <c r="V66" s="36">
        <v>350.94499999999999</v>
      </c>
      <c r="W66" s="36">
        <v>150.78399999999999</v>
      </c>
      <c r="X66" s="179">
        <v>0.1301536113691058</v>
      </c>
    </row>
    <row r="67" spans="1:24" x14ac:dyDescent="0.2">
      <c r="A67" s="1" t="s">
        <v>159</v>
      </c>
      <c r="B67" s="1" t="s">
        <v>159</v>
      </c>
      <c r="C67" s="36">
        <v>5590.2326538167936</v>
      </c>
      <c r="D67" s="36">
        <v>1952.557</v>
      </c>
      <c r="E67" s="36">
        <v>1870.5889999999999</v>
      </c>
      <c r="F67" s="36">
        <v>1850.3410000000001</v>
      </c>
      <c r="G67" s="182">
        <v>2.8418674011233898</v>
      </c>
      <c r="H67" s="182">
        <v>2.8729655236521268</v>
      </c>
      <c r="I67" s="180">
        <f t="shared" ref="I67:I130" si="1">(E67-D67)/D67</f>
        <v>-4.1979824404614091E-2</v>
      </c>
      <c r="J67" s="180">
        <v>-1.0824398090654719E-2</v>
      </c>
      <c r="K67" s="36">
        <v>918.13100402832038</v>
      </c>
      <c r="L67" s="185">
        <v>0.49082454992963198</v>
      </c>
      <c r="M67" s="36">
        <v>0</v>
      </c>
      <c r="N67" s="192">
        <v>0</v>
      </c>
      <c r="O67" s="36" t="s">
        <v>480</v>
      </c>
      <c r="P67" s="192" t="e">
        <v>#VALUE!</v>
      </c>
      <c r="Q67" s="36" t="s">
        <v>480</v>
      </c>
      <c r="R67" s="192" t="e">
        <v>#VALUE!</v>
      </c>
      <c r="S67" s="36">
        <v>460.75</v>
      </c>
      <c r="T67" s="192">
        <v>0.24631279238785217</v>
      </c>
      <c r="U67" s="36">
        <v>310.55</v>
      </c>
      <c r="V67" s="36">
        <v>118.80399999999999</v>
      </c>
      <c r="W67" s="36">
        <v>156.14600000000002</v>
      </c>
      <c r="X67" s="179">
        <v>8.3474242604869381E-2</v>
      </c>
    </row>
    <row r="68" spans="1:24" x14ac:dyDescent="0.2">
      <c r="A68" s="1" t="s">
        <v>161</v>
      </c>
      <c r="B68" s="1" t="s">
        <v>161</v>
      </c>
      <c r="C68" s="36">
        <v>3965.9728984732819</v>
      </c>
      <c r="D68" s="36">
        <v>205.864</v>
      </c>
      <c r="E68" s="36">
        <v>346.63900000000001</v>
      </c>
      <c r="F68" s="36">
        <v>473.83300000000003</v>
      </c>
      <c r="G68" s="182">
        <v>9.1242249141037206</v>
      </c>
      <c r="H68" s="182">
        <v>6.6749513014078792</v>
      </c>
      <c r="I68" s="180">
        <f t="shared" si="1"/>
        <v>0.68382524385030896</v>
      </c>
      <c r="J68" s="180">
        <v>0.3669350534706135</v>
      </c>
      <c r="K68" s="36">
        <v>287.72500283813474</v>
      </c>
      <c r="L68" s="185">
        <v>0.83004221347896434</v>
      </c>
      <c r="M68" s="36">
        <v>45.925999999999995</v>
      </c>
      <c r="N68" s="192">
        <v>0.13248941982869786</v>
      </c>
      <c r="O68" s="36">
        <v>150.923</v>
      </c>
      <c r="P68" s="192">
        <v>0.4353895551279573</v>
      </c>
      <c r="Q68" s="36">
        <v>62.664999999999999</v>
      </c>
      <c r="R68" s="192">
        <v>0.18077885061980908</v>
      </c>
      <c r="S68" s="36">
        <v>-26.742999999999999</v>
      </c>
      <c r="T68" s="192">
        <v>-7.7149426348448957E-2</v>
      </c>
      <c r="U68" s="36" t="s">
        <v>480</v>
      </c>
      <c r="V68" s="36">
        <v>223.36999999999998</v>
      </c>
      <c r="W68" s="36">
        <v>-47.448000000000008</v>
      </c>
      <c r="X68" s="179">
        <v>-0.13688015485851276</v>
      </c>
    </row>
    <row r="69" spans="1:24" x14ac:dyDescent="0.2">
      <c r="A69" s="1" t="s">
        <v>163</v>
      </c>
      <c r="B69" s="1" t="s">
        <v>163</v>
      </c>
      <c r="C69" s="36">
        <v>5132.1628770992384</v>
      </c>
      <c r="D69" s="36">
        <v>730.81500000000005</v>
      </c>
      <c r="E69" s="36">
        <v>833.04499999999996</v>
      </c>
      <c r="F69" s="36">
        <v>871.04500000000007</v>
      </c>
      <c r="G69" s="182">
        <v>4.2973055477195112</v>
      </c>
      <c r="H69" s="182">
        <v>4.1098323278361049</v>
      </c>
      <c r="I69" s="180">
        <f t="shared" si="1"/>
        <v>0.13988492299692795</v>
      </c>
      <c r="J69" s="180">
        <v>4.5615783060939163E-2</v>
      </c>
      <c r="K69" s="36">
        <v>461.10500335693359</v>
      </c>
      <c r="L69" s="185">
        <v>0.55351752109061769</v>
      </c>
      <c r="M69" s="36">
        <v>89.911000000000001</v>
      </c>
      <c r="N69" s="192">
        <v>0.10793054396821301</v>
      </c>
      <c r="O69" s="36">
        <v>173.52500000000001</v>
      </c>
      <c r="P69" s="192">
        <v>0.20830207251709093</v>
      </c>
      <c r="Q69" s="36">
        <v>94.87</v>
      </c>
      <c r="R69" s="192">
        <v>0.11388340365766557</v>
      </c>
      <c r="S69" s="36">
        <v>162.346</v>
      </c>
      <c r="T69" s="192">
        <v>0.19488262938976889</v>
      </c>
      <c r="U69" s="36">
        <v>149.40600000000001</v>
      </c>
      <c r="V69" s="36">
        <v>29.83</v>
      </c>
      <c r="W69" s="36">
        <v>80.155496400630994</v>
      </c>
      <c r="X69" s="179">
        <v>9.621988776192282E-2</v>
      </c>
    </row>
    <row r="70" spans="1:24" x14ac:dyDescent="0.2">
      <c r="A70" s="1" t="s">
        <v>165</v>
      </c>
      <c r="B70" s="1" t="s">
        <v>165</v>
      </c>
      <c r="C70" s="36">
        <v>2956.6010438931294</v>
      </c>
      <c r="D70" s="36">
        <v>714.11400000000003</v>
      </c>
      <c r="E70" s="36">
        <v>793.64200000000005</v>
      </c>
      <c r="F70" s="36">
        <v>853.05899999999997</v>
      </c>
      <c r="G70" s="182">
        <v>4.0279244294026775</v>
      </c>
      <c r="H70" s="182">
        <v>3.7473726905173033</v>
      </c>
      <c r="I70" s="180">
        <f t="shared" si="1"/>
        <v>0.11136597237976012</v>
      </c>
      <c r="J70" s="180">
        <v>7.4866249518044548E-2</v>
      </c>
      <c r="K70" s="36">
        <v>520.84100958251952</v>
      </c>
      <c r="L70" s="185">
        <v>0.65626694351170867</v>
      </c>
      <c r="M70" s="36">
        <v>243.273</v>
      </c>
      <c r="N70" s="192">
        <v>0.30652737632332966</v>
      </c>
      <c r="O70" s="36">
        <v>371.935</v>
      </c>
      <c r="P70" s="192">
        <v>0.46864329256768161</v>
      </c>
      <c r="Q70" s="36">
        <v>125.59699999999999</v>
      </c>
      <c r="R70" s="192">
        <v>0.15825397345402586</v>
      </c>
      <c r="S70" s="36">
        <v>-128.273</v>
      </c>
      <c r="T70" s="192">
        <v>-0.1616257708135406</v>
      </c>
      <c r="U70" s="36">
        <v>11.232999999999997</v>
      </c>
      <c r="V70" s="36">
        <v>180.89099999999999</v>
      </c>
      <c r="W70" s="36">
        <v>-257.473708220025</v>
      </c>
      <c r="X70" s="179">
        <v>-0.32442046693600513</v>
      </c>
    </row>
    <row r="71" spans="1:24" x14ac:dyDescent="0.2">
      <c r="A71" s="1" t="s">
        <v>167</v>
      </c>
      <c r="B71" s="1" t="s">
        <v>167</v>
      </c>
      <c r="C71" s="36">
        <v>2922.0393603053431</v>
      </c>
      <c r="D71" s="36">
        <v>230.70099999999999</v>
      </c>
      <c r="E71" s="36">
        <v>377.52699999999999</v>
      </c>
      <c r="F71" s="36">
        <v>452.61400000000003</v>
      </c>
      <c r="G71" s="182">
        <v>8.482147237151251</v>
      </c>
      <c r="H71" s="182">
        <v>7.0749901682228113</v>
      </c>
      <c r="I71" s="180">
        <f t="shared" si="1"/>
        <v>0.63643417237029742</v>
      </c>
      <c r="J71" s="180">
        <v>0.19889173489578238</v>
      </c>
      <c r="K71" s="36">
        <v>228.32999908447266</v>
      </c>
      <c r="L71" s="185">
        <v>0.60480442215913743</v>
      </c>
      <c r="M71" s="36">
        <v>37.644999999999996</v>
      </c>
      <c r="N71" s="192">
        <v>9.9714722390716423E-2</v>
      </c>
      <c r="O71" s="36">
        <v>95.483999999999995</v>
      </c>
      <c r="P71" s="192">
        <v>0.25291965872639571</v>
      </c>
      <c r="Q71" s="36">
        <v>79.251999999999995</v>
      </c>
      <c r="R71" s="192">
        <v>0.20992405841171624</v>
      </c>
      <c r="S71" s="36">
        <v>46.511999999999993</v>
      </c>
      <c r="T71" s="192">
        <v>0.12320178424324617</v>
      </c>
      <c r="U71" s="36">
        <v>58.707999999999998</v>
      </c>
      <c r="V71" s="36">
        <v>137.19299999999998</v>
      </c>
      <c r="W71" s="36">
        <v>3.8283299999999998</v>
      </c>
      <c r="X71" s="179">
        <v>1.0140546239076941E-2</v>
      </c>
    </row>
    <row r="72" spans="1:24" x14ac:dyDescent="0.2">
      <c r="A72" s="1" t="s">
        <v>169</v>
      </c>
      <c r="B72" s="1" t="s">
        <v>169</v>
      </c>
      <c r="C72" s="36">
        <v>3952.9119525862075</v>
      </c>
      <c r="D72" s="36">
        <v>131.84100000000001</v>
      </c>
      <c r="E72" s="36">
        <v>166.82400000000001</v>
      </c>
      <c r="F72" s="36">
        <v>257.7</v>
      </c>
      <c r="G72" s="182">
        <v>22.136584064642975</v>
      </c>
      <c r="H72" s="182">
        <v>14.330281334885527</v>
      </c>
      <c r="I72" s="180">
        <f t="shared" si="1"/>
        <v>0.26534234418731656</v>
      </c>
      <c r="J72" s="180">
        <v>0.54474176377499628</v>
      </c>
      <c r="K72" s="36">
        <v>116.99600000000001</v>
      </c>
      <c r="L72" s="185">
        <v>0.70131395962211673</v>
      </c>
      <c r="M72" s="36">
        <v>0</v>
      </c>
      <c r="N72" s="192">
        <v>0</v>
      </c>
      <c r="O72" s="36">
        <v>103.47799999999999</v>
      </c>
      <c r="P72" s="192">
        <v>0.62028245336402432</v>
      </c>
      <c r="Q72" s="36">
        <v>46.970999999999997</v>
      </c>
      <c r="R72" s="192">
        <v>0.28156020716443675</v>
      </c>
      <c r="S72" s="36">
        <v>-66.082999999999998</v>
      </c>
      <c r="T72" s="192">
        <v>-0.39612405888840929</v>
      </c>
      <c r="U72" s="36">
        <v>-18.09</v>
      </c>
      <c r="V72" s="36">
        <v>28.266999999999999</v>
      </c>
      <c r="W72" s="36">
        <v>-95.293880000000001</v>
      </c>
      <c r="X72" s="179">
        <v>-0.57122404450199005</v>
      </c>
    </row>
    <row r="73" spans="1:24" x14ac:dyDescent="0.2">
      <c r="A73" s="1" t="s">
        <v>171</v>
      </c>
      <c r="B73" s="1" t="s">
        <v>171</v>
      </c>
      <c r="C73" s="36">
        <v>3082.1623286259528</v>
      </c>
      <c r="D73" s="36">
        <v>604.55700000000002</v>
      </c>
      <c r="E73" s="36">
        <v>558.87699999999995</v>
      </c>
      <c r="F73" s="36">
        <v>561.4</v>
      </c>
      <c r="G73" s="182">
        <v>5.0692676563895098</v>
      </c>
      <c r="H73" s="182">
        <v>5.0464857499109375</v>
      </c>
      <c r="I73" s="180">
        <f t="shared" si="1"/>
        <v>-7.5559459240402582E-2</v>
      </c>
      <c r="J73" s="180">
        <v>4.5144101474923204E-3</v>
      </c>
      <c r="K73" s="36">
        <v>322.08900360107418</v>
      </c>
      <c r="L73" s="185">
        <v>0.57631465170524854</v>
      </c>
      <c r="M73" s="36">
        <v>57.704000000000001</v>
      </c>
      <c r="N73" s="192">
        <v>0.10324991008755058</v>
      </c>
      <c r="O73" s="36">
        <v>47.481999999999999</v>
      </c>
      <c r="P73" s="192">
        <v>8.4959660175673718E-2</v>
      </c>
      <c r="Q73" s="36">
        <v>46.054000000000002</v>
      </c>
      <c r="R73" s="192">
        <v>8.2404536239637713E-2</v>
      </c>
      <c r="S73" s="36">
        <v>152.07</v>
      </c>
      <c r="T73" s="192">
        <v>0.27209922755812105</v>
      </c>
      <c r="U73" s="36">
        <v>142.90699999999998</v>
      </c>
      <c r="V73" s="36">
        <v>125.52199999999999</v>
      </c>
      <c r="W73" s="36">
        <v>105.80647999999999</v>
      </c>
      <c r="X73" s="179">
        <v>0.18931979666366661</v>
      </c>
    </row>
    <row r="74" spans="1:24" x14ac:dyDescent="0.2">
      <c r="A74" s="1" t="s">
        <v>173</v>
      </c>
      <c r="B74" s="1" t="s">
        <v>173</v>
      </c>
      <c r="C74" s="36">
        <v>2580.8778683206092</v>
      </c>
      <c r="D74" s="36">
        <v>197.92500000000001</v>
      </c>
      <c r="E74" s="36">
        <v>255.43600000000001</v>
      </c>
      <c r="F74" s="36">
        <v>303.84500000000003</v>
      </c>
      <c r="G74" s="182">
        <v>9.9139302995662302</v>
      </c>
      <c r="H74" s="182">
        <v>8.3344293965673266</v>
      </c>
      <c r="I74" s="180">
        <f t="shared" si="1"/>
        <v>0.2905696602248326</v>
      </c>
      <c r="J74" s="180">
        <v>0.18951518188509064</v>
      </c>
      <c r="K74" s="36">
        <v>196.15400054931641</v>
      </c>
      <c r="L74" s="185">
        <v>0.76791838483736197</v>
      </c>
      <c r="M74" s="36">
        <v>42.815999999999995</v>
      </c>
      <c r="N74" s="192">
        <v>0.16761928623999747</v>
      </c>
      <c r="O74" s="36">
        <v>63.854999999999997</v>
      </c>
      <c r="P74" s="192">
        <v>0.24998434050016441</v>
      </c>
      <c r="Q74" s="36">
        <v>35.334000000000003</v>
      </c>
      <c r="R74" s="192">
        <v>0.13832819179755398</v>
      </c>
      <c r="S74" s="36">
        <v>67.129000000000005</v>
      </c>
      <c r="T74" s="192">
        <v>0.2628016411155828</v>
      </c>
      <c r="U74" s="36">
        <v>93.984999999999999</v>
      </c>
      <c r="V74" s="36">
        <v>86.590999999999994</v>
      </c>
      <c r="W74" s="36">
        <v>42.557038674647998</v>
      </c>
      <c r="X74" s="179">
        <v>0.166605485032055</v>
      </c>
    </row>
    <row r="75" spans="1:24" x14ac:dyDescent="0.2">
      <c r="A75" s="1" t="s">
        <v>175</v>
      </c>
      <c r="B75" s="1" t="s">
        <v>175</v>
      </c>
      <c r="C75" s="36">
        <v>3508.5873923664121</v>
      </c>
      <c r="D75" s="36">
        <v>1005.701</v>
      </c>
      <c r="E75" s="36">
        <v>996.43500000000006</v>
      </c>
      <c r="F75" s="36">
        <v>1060</v>
      </c>
      <c r="G75" s="182">
        <v>3.553216316167136</v>
      </c>
      <c r="H75" s="182">
        <v>3.3401406603773585</v>
      </c>
      <c r="I75" s="180">
        <f t="shared" si="1"/>
        <v>-9.2134739848125456E-3</v>
      </c>
      <c r="J75" s="180">
        <v>6.3792419977218628E-2</v>
      </c>
      <c r="K75" s="36">
        <v>549.45199468994144</v>
      </c>
      <c r="L75" s="185">
        <v>0.55141779914388933</v>
      </c>
      <c r="M75" s="36">
        <v>136.92099999999999</v>
      </c>
      <c r="N75" s="192">
        <v>0.13741086975066108</v>
      </c>
      <c r="O75" s="36">
        <v>107.88500000000001</v>
      </c>
      <c r="P75" s="192">
        <v>0.10827098606532287</v>
      </c>
      <c r="Q75" s="36">
        <v>153.03200000000001</v>
      </c>
      <c r="R75" s="192">
        <v>0.15357951095656014</v>
      </c>
      <c r="S75" s="36">
        <v>214.69400000000002</v>
      </c>
      <c r="T75" s="192">
        <v>0.21546212246659341</v>
      </c>
      <c r="U75" s="36">
        <v>138.00200000000001</v>
      </c>
      <c r="V75" s="36">
        <v>69.709999999999994</v>
      </c>
      <c r="W75" s="36">
        <v>48.026550000000007</v>
      </c>
      <c r="X75" s="179">
        <v>4.819837721477066E-2</v>
      </c>
    </row>
    <row r="76" spans="1:24" x14ac:dyDescent="0.2">
      <c r="A76" s="1" t="s">
        <v>177</v>
      </c>
      <c r="B76" s="1" t="s">
        <v>177</v>
      </c>
      <c r="C76" s="36">
        <v>3201.905522137406</v>
      </c>
      <c r="D76" s="36">
        <v>1130.2660000000001</v>
      </c>
      <c r="E76" s="36">
        <v>1198.9859999999999</v>
      </c>
      <c r="F76" s="36">
        <v>1271.2</v>
      </c>
      <c r="G76" s="182">
        <v>2.7877354698053192</v>
      </c>
      <c r="H76" s="182">
        <v>2.6293705160478287</v>
      </c>
      <c r="I76" s="180">
        <f t="shared" si="1"/>
        <v>6.0799847115634548E-2</v>
      </c>
      <c r="J76" s="180">
        <v>6.0229227030174082E-2</v>
      </c>
      <c r="K76" s="36">
        <v>770.49898681640627</v>
      </c>
      <c r="L76" s="185">
        <v>0.64262550756756653</v>
      </c>
      <c r="M76" s="36">
        <v>190.643</v>
      </c>
      <c r="N76" s="192">
        <v>0.15900352464499171</v>
      </c>
      <c r="O76" s="36" t="s">
        <v>480</v>
      </c>
      <c r="P76" s="192" t="e">
        <v>#VALUE!</v>
      </c>
      <c r="Q76" s="36" t="s">
        <v>480</v>
      </c>
      <c r="R76" s="192" t="e">
        <v>#VALUE!</v>
      </c>
      <c r="S76" s="36">
        <v>212.02799999999999</v>
      </c>
      <c r="T76" s="192">
        <v>0.17683942931777352</v>
      </c>
      <c r="U76" s="36">
        <v>144.71100000000001</v>
      </c>
      <c r="V76" s="36">
        <v>337.94200000000001</v>
      </c>
      <c r="W76" s="36">
        <v>54.014695631445996</v>
      </c>
      <c r="X76" s="179">
        <v>4.5050313874762507E-2</v>
      </c>
    </row>
    <row r="77" spans="1:24" x14ac:dyDescent="0.2">
      <c r="A77" s="1" t="s">
        <v>179</v>
      </c>
      <c r="B77" s="1" t="s">
        <v>179</v>
      </c>
      <c r="C77" s="36">
        <v>2555.6058732824413</v>
      </c>
      <c r="D77" s="36">
        <v>423.12400000000002</v>
      </c>
      <c r="E77" s="36">
        <v>519.38200000000006</v>
      </c>
      <c r="F77" s="36">
        <v>532.57500000000005</v>
      </c>
      <c r="G77" s="182">
        <v>5.2193951657931921</v>
      </c>
      <c r="H77" s="182">
        <v>5.0900997981504945</v>
      </c>
      <c r="I77" s="180">
        <f t="shared" si="1"/>
        <v>0.22749359525812771</v>
      </c>
      <c r="J77" s="180">
        <v>2.540134236457936E-2</v>
      </c>
      <c r="K77" s="36">
        <v>372.4000010986328</v>
      </c>
      <c r="L77" s="185">
        <v>0.71700598229941115</v>
      </c>
      <c r="M77" s="36">
        <v>61.974999999999994</v>
      </c>
      <c r="N77" s="192">
        <v>0.11932450489235281</v>
      </c>
      <c r="O77" s="36">
        <v>240.27099999999999</v>
      </c>
      <c r="P77" s="192">
        <v>0.46260940887439295</v>
      </c>
      <c r="Q77" s="36">
        <v>84.588999999999999</v>
      </c>
      <c r="R77" s="192">
        <v>0.16286471229268629</v>
      </c>
      <c r="S77" s="36">
        <v>15.740000000000002</v>
      </c>
      <c r="T77" s="192">
        <v>3.0305247390167545E-2</v>
      </c>
      <c r="U77" s="36">
        <v>86.269000000000005</v>
      </c>
      <c r="V77" s="36">
        <v>393.57599999999996</v>
      </c>
      <c r="W77" s="36">
        <v>-40.478999999999999</v>
      </c>
      <c r="X77" s="179">
        <v>-7.793685572468817E-2</v>
      </c>
    </row>
    <row r="78" spans="1:24" x14ac:dyDescent="0.2">
      <c r="A78" s="1" t="s">
        <v>181</v>
      </c>
      <c r="B78" s="1" t="s">
        <v>181</v>
      </c>
      <c r="C78" s="36">
        <v>1951.6009679389313</v>
      </c>
      <c r="D78" s="36">
        <v>343.274</v>
      </c>
      <c r="E78" s="36">
        <v>394.09599999999995</v>
      </c>
      <c r="F78" s="36">
        <v>427.56700000000001</v>
      </c>
      <c r="G78" s="182">
        <v>7.0573659717429269</v>
      </c>
      <c r="H78" s="182">
        <v>6.5048979458190175</v>
      </c>
      <c r="I78" s="180">
        <f t="shared" si="1"/>
        <v>0.14805082820137833</v>
      </c>
      <c r="J78" s="180">
        <v>8.4931082781860345E-2</v>
      </c>
      <c r="K78" s="36">
        <v>220.96600073242186</v>
      </c>
      <c r="L78" s="185">
        <v>0.56069079800967758</v>
      </c>
      <c r="M78" s="36">
        <v>57.309999999999995</v>
      </c>
      <c r="N78" s="192">
        <v>0.14542142016158499</v>
      </c>
      <c r="O78" s="36">
        <v>85.912000000000006</v>
      </c>
      <c r="P78" s="192">
        <v>0.2179976452437985</v>
      </c>
      <c r="Q78" s="36">
        <v>49.837000000000003</v>
      </c>
      <c r="R78" s="192">
        <v>0.12645903536194231</v>
      </c>
      <c r="S78" s="36">
        <v>54.477999999999994</v>
      </c>
      <c r="T78" s="192">
        <v>0.13823535382241892</v>
      </c>
      <c r="U78" s="36">
        <v>56.217000000000006</v>
      </c>
      <c r="V78" s="36">
        <v>124.613</v>
      </c>
      <c r="W78" s="36">
        <v>4.2689791113369981</v>
      </c>
      <c r="X78" s="179">
        <v>1.0832333013623581E-2</v>
      </c>
    </row>
    <row r="79" spans="1:24" x14ac:dyDescent="0.2">
      <c r="A79" s="1" t="s">
        <v>183</v>
      </c>
      <c r="B79" s="1" t="s">
        <v>183</v>
      </c>
      <c r="C79" s="36">
        <v>3051.3667637404578</v>
      </c>
      <c r="D79" s="36">
        <v>360.28500000000003</v>
      </c>
      <c r="E79" s="36">
        <v>462.851</v>
      </c>
      <c r="F79" s="36">
        <v>534.75</v>
      </c>
      <c r="G79" s="182">
        <v>5.4855305487078994</v>
      </c>
      <c r="H79" s="182">
        <v>4.7479818606825619</v>
      </c>
      <c r="I79" s="180">
        <f t="shared" si="1"/>
        <v>0.28468018374342524</v>
      </c>
      <c r="J79" s="180">
        <v>0.15533940728225715</v>
      </c>
      <c r="K79" s="36">
        <v>273.98900335693361</v>
      </c>
      <c r="L79" s="185">
        <v>0.59195940671389624</v>
      </c>
      <c r="M79" s="36">
        <v>69.265999999999991</v>
      </c>
      <c r="N79" s="192">
        <v>0.14965075153775187</v>
      </c>
      <c r="O79" s="36">
        <v>65.042000000000002</v>
      </c>
      <c r="P79" s="192">
        <v>0.14052470449453497</v>
      </c>
      <c r="Q79" s="36">
        <v>79.686000000000007</v>
      </c>
      <c r="R79" s="192">
        <v>0.17216339599568761</v>
      </c>
      <c r="S79" s="36">
        <v>85.867999999999995</v>
      </c>
      <c r="T79" s="192">
        <v>0.1855197460953957</v>
      </c>
      <c r="U79" s="36">
        <v>30.468</v>
      </c>
      <c r="V79" s="36">
        <v>137.69800000000001</v>
      </c>
      <c r="W79" s="36">
        <v>19.337490000000003</v>
      </c>
      <c r="X79" s="179">
        <v>4.177908225325213E-2</v>
      </c>
    </row>
    <row r="80" spans="1:24" x14ac:dyDescent="0.2">
      <c r="A80" s="1" t="s">
        <v>185</v>
      </c>
      <c r="B80" s="1" t="s">
        <v>185</v>
      </c>
      <c r="C80" s="36">
        <v>3119.1040530534374</v>
      </c>
      <c r="D80" s="36">
        <v>302.70400000000001</v>
      </c>
      <c r="E80" s="36">
        <v>554.70800000000008</v>
      </c>
      <c r="F80" s="36">
        <v>668.68299999999999</v>
      </c>
      <c r="G80" s="182">
        <v>4.6597305248887695</v>
      </c>
      <c r="H80" s="182">
        <v>3.8654935148642928</v>
      </c>
      <c r="I80" s="180">
        <f t="shared" si="1"/>
        <v>0.83250964638723002</v>
      </c>
      <c r="J80" s="180">
        <v>0.20546846268667451</v>
      </c>
      <c r="K80" s="36">
        <v>403.28800524902346</v>
      </c>
      <c r="L80" s="185">
        <v>0.72702756269789404</v>
      </c>
      <c r="M80" s="36">
        <v>136.791</v>
      </c>
      <c r="N80" s="192">
        <v>0.24660001297980194</v>
      </c>
      <c r="O80" s="36">
        <v>303.31900000000002</v>
      </c>
      <c r="P80" s="192">
        <v>0.54680841091168686</v>
      </c>
      <c r="Q80" s="36">
        <v>84.805000000000007</v>
      </c>
      <c r="R80" s="192">
        <v>0.15288223714098229</v>
      </c>
      <c r="S80" s="36">
        <v>-104.10600000000001</v>
      </c>
      <c r="T80" s="192">
        <v>-0.18767712021459937</v>
      </c>
      <c r="U80" s="36">
        <v>53.064000000000007</v>
      </c>
      <c r="V80" s="36">
        <v>208.07599999999999</v>
      </c>
      <c r="W80" s="36">
        <v>-150.31100000000001</v>
      </c>
      <c r="X80" s="179">
        <v>-0.27097319670889908</v>
      </c>
    </row>
    <row r="81" spans="1:24" x14ac:dyDescent="0.2">
      <c r="A81" s="1" t="s">
        <v>187</v>
      </c>
      <c r="B81" s="1" t="s">
        <v>187</v>
      </c>
      <c r="C81" s="36">
        <v>3306.1258507692314</v>
      </c>
      <c r="D81" s="36">
        <v>124.371</v>
      </c>
      <c r="E81" s="36">
        <v>187.727</v>
      </c>
      <c r="F81" s="36">
        <v>294.17700000000002</v>
      </c>
      <c r="G81" s="182">
        <v>15.777604713227186</v>
      </c>
      <c r="H81" s="182">
        <v>10.068368363264293</v>
      </c>
      <c r="I81" s="180">
        <f t="shared" si="1"/>
        <v>0.50941135795322068</v>
      </c>
      <c r="J81" s="180">
        <v>0.56704682863946054</v>
      </c>
      <c r="K81" s="36">
        <v>162.13900000000001</v>
      </c>
      <c r="L81" s="185">
        <v>0.86369568575644429</v>
      </c>
      <c r="M81" s="36">
        <v>57.672999999999995</v>
      </c>
      <c r="N81" s="192">
        <v>0.30721739547321375</v>
      </c>
      <c r="O81" s="36">
        <v>116.29900000000001</v>
      </c>
      <c r="P81" s="192">
        <v>0.61951131163870943</v>
      </c>
      <c r="Q81" s="36">
        <v>28.927</v>
      </c>
      <c r="R81" s="192">
        <v>0.15409078076142482</v>
      </c>
      <c r="S81" s="36">
        <v>-36.067999999999998</v>
      </c>
      <c r="T81" s="192">
        <v>-0.19213006120590004</v>
      </c>
      <c r="U81" s="36">
        <v>-9.0210000000000008</v>
      </c>
      <c r="V81" s="36">
        <v>27.209999999999997</v>
      </c>
      <c r="W81" s="36">
        <v>-41.021999999999998</v>
      </c>
      <c r="X81" s="179">
        <v>-0.21851944579096239</v>
      </c>
    </row>
    <row r="82" spans="1:24" x14ac:dyDescent="0.2">
      <c r="A82" s="1" t="s">
        <v>189</v>
      </c>
      <c r="B82" s="1" t="s">
        <v>189</v>
      </c>
      <c r="C82" s="36">
        <v>2011.1780591603051</v>
      </c>
      <c r="D82" s="36">
        <v>85.79</v>
      </c>
      <c r="E82" s="36">
        <v>162.35999999999999</v>
      </c>
      <c r="F82" s="36">
        <v>224.28800000000001</v>
      </c>
      <c r="G82" s="182">
        <v>14.554801675289482</v>
      </c>
      <c r="H82" s="182">
        <v>10.536085746896847</v>
      </c>
      <c r="I82" s="180">
        <f t="shared" si="1"/>
        <v>0.89252826669774998</v>
      </c>
      <c r="J82" s="180">
        <v>0.3814239960581427</v>
      </c>
      <c r="K82" s="36">
        <v>140.40400271606444</v>
      </c>
      <c r="L82" s="185">
        <v>0.86476966442513215</v>
      </c>
      <c r="M82" s="36">
        <v>29.341999999999999</v>
      </c>
      <c r="N82" s="192">
        <v>0.1807218526730722</v>
      </c>
      <c r="O82" s="36">
        <v>66.42</v>
      </c>
      <c r="P82" s="192">
        <v>0.40909090909090912</v>
      </c>
      <c r="Q82" s="36">
        <v>32.241</v>
      </c>
      <c r="R82" s="192">
        <v>0.19857723577235775</v>
      </c>
      <c r="S82" s="36">
        <v>-13.546000000000001</v>
      </c>
      <c r="T82" s="192">
        <v>-8.3431879773343209E-2</v>
      </c>
      <c r="U82" s="36">
        <v>16.873000000000001</v>
      </c>
      <c r="V82" s="36">
        <v>119.71599999999999</v>
      </c>
      <c r="W82" s="36">
        <v>-19.666589999999999</v>
      </c>
      <c r="X82" s="179">
        <v>-0.12112952697708795</v>
      </c>
    </row>
    <row r="83" spans="1:24" x14ac:dyDescent="0.2">
      <c r="A83" s="1" t="s">
        <v>191</v>
      </c>
      <c r="B83" s="1" t="s">
        <v>191</v>
      </c>
      <c r="C83" s="36">
        <v>2337.3717137404601</v>
      </c>
      <c r="D83" s="36">
        <v>595.12599999999998</v>
      </c>
      <c r="E83" s="36">
        <v>709.59799999999996</v>
      </c>
      <c r="F83" s="36">
        <v>761.19500000000005</v>
      </c>
      <c r="G83" s="182">
        <v>3.1700619223842232</v>
      </c>
      <c r="H83" s="182">
        <v>2.955181786533017</v>
      </c>
      <c r="I83" s="180">
        <f t="shared" si="1"/>
        <v>0.19234918319817987</v>
      </c>
      <c r="J83" s="180">
        <v>7.2713000882189682E-2</v>
      </c>
      <c r="K83" s="36">
        <v>605.50099267578128</v>
      </c>
      <c r="L83" s="185">
        <v>0.85330143641298495</v>
      </c>
      <c r="M83" s="36">
        <v>94.164000000000001</v>
      </c>
      <c r="N83" s="192">
        <v>0.13270048675447227</v>
      </c>
      <c r="O83" s="36">
        <v>410.72699999999998</v>
      </c>
      <c r="P83" s="192">
        <v>0.57881645664164783</v>
      </c>
      <c r="Q83" s="36">
        <v>87.575000000000003</v>
      </c>
      <c r="R83" s="192">
        <v>0.12341494761822892</v>
      </c>
      <c r="S83" s="36">
        <v>20.122</v>
      </c>
      <c r="T83" s="192">
        <v>2.8356900667701995E-2</v>
      </c>
      <c r="U83" s="36">
        <v>88.67</v>
      </c>
      <c r="V83" s="36">
        <v>330.78399999999999</v>
      </c>
      <c r="W83" s="36">
        <v>-7.6881895614599998</v>
      </c>
      <c r="X83" s="179">
        <v>-1.0834570505356555E-2</v>
      </c>
    </row>
    <row r="84" spans="1:24" x14ac:dyDescent="0.2">
      <c r="A84" s="1" t="s">
        <v>193</v>
      </c>
      <c r="B84" s="1" t="s">
        <v>193</v>
      </c>
      <c r="C84" s="36">
        <v>3762.6492681818163</v>
      </c>
      <c r="D84" s="36">
        <v>263.86500000000001</v>
      </c>
      <c r="E84" s="36">
        <v>325.887</v>
      </c>
      <c r="F84" s="36">
        <v>515.72500000000002</v>
      </c>
      <c r="G84" s="182">
        <v>8.1780436163455441</v>
      </c>
      <c r="H84" s="182">
        <v>5.1677116680401376</v>
      </c>
      <c r="I84" s="180">
        <f t="shared" si="1"/>
        <v>0.23505201523506333</v>
      </c>
      <c r="J84" s="180">
        <v>0.58252707226738099</v>
      </c>
      <c r="K84" s="36">
        <v>236.179</v>
      </c>
      <c r="L84" s="185">
        <v>0.72472666906013439</v>
      </c>
      <c r="M84" s="36">
        <v>0</v>
      </c>
      <c r="N84" s="192">
        <v>0</v>
      </c>
      <c r="O84" s="36">
        <v>2.198</v>
      </c>
      <c r="P84" s="192">
        <v>6.7446691644649833E-3</v>
      </c>
      <c r="Q84" s="36">
        <v>14.875999999999999</v>
      </c>
      <c r="R84" s="192">
        <v>4.5647724518007776E-2</v>
      </c>
      <c r="S84" s="36">
        <v>150.26899999999998</v>
      </c>
      <c r="T84" s="192">
        <v>0.46110768456550882</v>
      </c>
      <c r="U84" s="36">
        <v>156.25900000000001</v>
      </c>
      <c r="V84" s="36">
        <v>224.61399999999998</v>
      </c>
      <c r="W84" s="36">
        <v>138.66800000000001</v>
      </c>
      <c r="X84" s="179">
        <v>0.42550945573158794</v>
      </c>
    </row>
    <row r="85" spans="1:24" x14ac:dyDescent="0.2">
      <c r="A85" s="1" t="s">
        <v>195</v>
      </c>
      <c r="B85" s="1" t="s">
        <v>195</v>
      </c>
      <c r="C85" s="36">
        <v>1669.5866912213744</v>
      </c>
      <c r="D85" s="36">
        <v>216.613</v>
      </c>
      <c r="E85" s="36">
        <v>294.68199999999996</v>
      </c>
      <c r="F85" s="36">
        <v>349.25299999999999</v>
      </c>
      <c r="G85" s="182">
        <v>7.2006525678528055</v>
      </c>
      <c r="H85" s="182">
        <v>6.0755460940922488</v>
      </c>
      <c r="I85" s="180">
        <f t="shared" si="1"/>
        <v>0.36040773176125146</v>
      </c>
      <c r="J85" s="180">
        <v>0.1851860649785193</v>
      </c>
      <c r="K85" s="36">
        <v>249.10499847412109</v>
      </c>
      <c r="L85" s="185">
        <v>0.84533496607909919</v>
      </c>
      <c r="M85" s="36">
        <v>42.388999999999996</v>
      </c>
      <c r="N85" s="192">
        <v>0.14384658716854101</v>
      </c>
      <c r="O85" s="36">
        <v>126.739</v>
      </c>
      <c r="P85" s="192">
        <v>0.43008734839589802</v>
      </c>
      <c r="Q85" s="36">
        <v>30.399000000000001</v>
      </c>
      <c r="R85" s="192">
        <v>0.10315865916479461</v>
      </c>
      <c r="S85" s="36">
        <v>33.942999999999998</v>
      </c>
      <c r="T85" s="192">
        <v>0.11518518267148996</v>
      </c>
      <c r="U85" s="36">
        <v>115.262</v>
      </c>
      <c r="V85" s="36">
        <v>161.261</v>
      </c>
      <c r="W85" s="36">
        <v>27.055742028858003</v>
      </c>
      <c r="X85" s="179">
        <v>9.1813351439375343E-2</v>
      </c>
    </row>
    <row r="86" spans="1:24" x14ac:dyDescent="0.2">
      <c r="A86" s="1" t="s">
        <v>197</v>
      </c>
      <c r="B86" s="1" t="s">
        <v>197</v>
      </c>
      <c r="C86" s="36">
        <v>1983.5226906250011</v>
      </c>
      <c r="D86" s="36">
        <v>313.24</v>
      </c>
      <c r="E86" s="36">
        <v>362.10199999999998</v>
      </c>
      <c r="F86" s="36">
        <v>403.58300000000003</v>
      </c>
      <c r="G86" s="182">
        <v>6.473576229902072</v>
      </c>
      <c r="H86" s="182">
        <v>5.8082102070701689</v>
      </c>
      <c r="I86" s="180">
        <f t="shared" si="1"/>
        <v>0.15598901800536319</v>
      </c>
      <c r="J86" s="180">
        <v>0.11455611954642619</v>
      </c>
      <c r="K86" s="36">
        <v>250.68500076293947</v>
      </c>
      <c r="L86" s="185">
        <v>0.69230493276187233</v>
      </c>
      <c r="M86" s="36">
        <v>93.233999999999995</v>
      </c>
      <c r="N86" s="192">
        <v>0.25747993659245183</v>
      </c>
      <c r="O86" s="36">
        <v>79.957999999999998</v>
      </c>
      <c r="P86" s="192">
        <v>0.22081623409978404</v>
      </c>
      <c r="Q86" s="36">
        <v>87.978999999999999</v>
      </c>
      <c r="R86" s="192">
        <v>0.24296745116017035</v>
      </c>
      <c r="S86" s="36">
        <v>-3.4740000000000002</v>
      </c>
      <c r="T86" s="192">
        <v>-9.5939818062313938E-3</v>
      </c>
      <c r="U86" s="36">
        <v>32.57</v>
      </c>
      <c r="V86" s="36">
        <v>39.213000000000001</v>
      </c>
      <c r="W86" s="36">
        <v>-84.54</v>
      </c>
      <c r="X86" s="179">
        <v>-0.23347012720172772</v>
      </c>
    </row>
    <row r="87" spans="1:24" x14ac:dyDescent="0.2">
      <c r="A87" s="1" t="s">
        <v>199</v>
      </c>
      <c r="B87" s="1" t="s">
        <v>199</v>
      </c>
      <c r="C87" s="36">
        <v>2791.3310515267171</v>
      </c>
      <c r="D87" s="36">
        <v>578.16399999999999</v>
      </c>
      <c r="E87" s="36">
        <v>757.60300000000007</v>
      </c>
      <c r="F87" s="36">
        <v>863.7</v>
      </c>
      <c r="G87" s="182">
        <v>3.6660868555166752</v>
      </c>
      <c r="H87" s="182">
        <v>3.215744355679055</v>
      </c>
      <c r="I87" s="180">
        <f t="shared" si="1"/>
        <v>0.31036003625268971</v>
      </c>
      <c r="J87" s="180">
        <v>0.14004300405357428</v>
      </c>
      <c r="K87" s="36">
        <v>512.96599737548831</v>
      </c>
      <c r="L87" s="185">
        <v>0.67709076835161464</v>
      </c>
      <c r="M87" s="36">
        <v>0</v>
      </c>
      <c r="N87" s="192">
        <v>0</v>
      </c>
      <c r="O87" s="36" t="s">
        <v>480</v>
      </c>
      <c r="P87" s="192" t="e">
        <v>#VALUE!</v>
      </c>
      <c r="Q87" s="36">
        <v>121.01</v>
      </c>
      <c r="R87" s="192">
        <v>0.15972745620067502</v>
      </c>
      <c r="S87" s="36">
        <v>106.039</v>
      </c>
      <c r="T87" s="192">
        <v>0.13996644680657283</v>
      </c>
      <c r="U87" s="36">
        <v>99.716999999999999</v>
      </c>
      <c r="V87" s="36">
        <v>60.114999999999995</v>
      </c>
      <c r="W87" s="36">
        <v>32.882268060742</v>
      </c>
      <c r="X87" s="179">
        <v>4.3403033067110346E-2</v>
      </c>
    </row>
    <row r="88" spans="1:24" x14ac:dyDescent="0.2">
      <c r="A88" s="1" t="s">
        <v>201</v>
      </c>
      <c r="B88" s="1" t="s">
        <v>201</v>
      </c>
      <c r="C88" s="36">
        <v>2656.1782007692309</v>
      </c>
      <c r="D88" s="36">
        <v>40.750999999999998</v>
      </c>
      <c r="E88" s="36">
        <v>111.253</v>
      </c>
      <c r="F88" s="36">
        <v>195.833</v>
      </c>
      <c r="G88" s="182">
        <v>22.467830979838748</v>
      </c>
      <c r="H88" s="182">
        <v>12.764006066393305</v>
      </c>
      <c r="I88" s="180">
        <f t="shared" si="1"/>
        <v>1.7300679737920546</v>
      </c>
      <c r="J88" s="180">
        <v>0.76024916182035529</v>
      </c>
      <c r="K88" s="36">
        <v>89.570999999999998</v>
      </c>
      <c r="L88" s="185">
        <v>0.80511087341464949</v>
      </c>
      <c r="M88" s="36">
        <v>37.589999999999996</v>
      </c>
      <c r="N88" s="192">
        <v>0.3378785291183159</v>
      </c>
      <c r="O88" s="36">
        <v>72.924999999999997</v>
      </c>
      <c r="P88" s="192">
        <v>0.65548794189819592</v>
      </c>
      <c r="Q88" s="36">
        <v>28.033999999999999</v>
      </c>
      <c r="R88" s="192">
        <v>0.25198421615596883</v>
      </c>
      <c r="S88" s="36">
        <v>-44.902000000000001</v>
      </c>
      <c r="T88" s="192">
        <v>-0.40360259948046345</v>
      </c>
      <c r="U88" s="36">
        <v>-19.587</v>
      </c>
      <c r="V88" s="36">
        <v>58.157999999999994</v>
      </c>
      <c r="W88" s="36">
        <v>-49.106000000000002</v>
      </c>
      <c r="X88" s="179">
        <v>-0.44139034453003517</v>
      </c>
    </row>
    <row r="89" spans="1:24" x14ac:dyDescent="0.2">
      <c r="A89" s="1" t="s">
        <v>203</v>
      </c>
      <c r="B89" s="1" t="s">
        <v>203</v>
      </c>
      <c r="C89" s="36">
        <v>2272.1635217557255</v>
      </c>
      <c r="D89" s="36">
        <v>562.17899999999997</v>
      </c>
      <c r="E89" s="36">
        <v>777.6</v>
      </c>
      <c r="F89" s="36">
        <v>824</v>
      </c>
      <c r="G89" s="182">
        <v>3.1333043981481481</v>
      </c>
      <c r="H89" s="182">
        <v>2.9568658980582523</v>
      </c>
      <c r="I89" s="180">
        <f t="shared" si="1"/>
        <v>0.38318934005005534</v>
      </c>
      <c r="J89" s="180">
        <v>5.967078189300401E-2</v>
      </c>
      <c r="K89" s="36">
        <v>266.30000152587888</v>
      </c>
      <c r="L89" s="185">
        <v>0.34246399373184011</v>
      </c>
      <c r="M89" s="36">
        <v>0</v>
      </c>
      <c r="N89" s="192">
        <v>0</v>
      </c>
      <c r="O89" s="36">
        <v>41.767000000000003</v>
      </c>
      <c r="P89" s="192">
        <v>5.3712705761316877E-2</v>
      </c>
      <c r="Q89" s="36">
        <v>117.626</v>
      </c>
      <c r="R89" s="192">
        <v>0.15126800411522634</v>
      </c>
      <c r="S89" s="36">
        <v>119.85900000000001</v>
      </c>
      <c r="T89" s="192">
        <v>0.15413966049382716</v>
      </c>
      <c r="U89" s="36" t="s">
        <v>480</v>
      </c>
      <c r="V89" s="36">
        <v>99.828999999999994</v>
      </c>
      <c r="W89" s="36">
        <v>92.1</v>
      </c>
      <c r="X89" s="179">
        <v>0.11844135802469134</v>
      </c>
    </row>
    <row r="90" spans="1:24" x14ac:dyDescent="0.2">
      <c r="A90" s="1" t="s">
        <v>205</v>
      </c>
      <c r="B90" s="1" t="s">
        <v>205</v>
      </c>
      <c r="C90" s="36">
        <v>3018.5605171755715</v>
      </c>
      <c r="D90" s="36">
        <v>184.99299999999999</v>
      </c>
      <c r="E90" s="36">
        <v>259.76499999999999</v>
      </c>
      <c r="F90" s="36">
        <v>290.03199999999998</v>
      </c>
      <c r="G90" s="182">
        <v>9.2367482147325468</v>
      </c>
      <c r="H90" s="182">
        <v>8.2728247227892098</v>
      </c>
      <c r="I90" s="180">
        <f t="shared" si="1"/>
        <v>0.40418826658305984</v>
      </c>
      <c r="J90" s="180">
        <v>0.11651685176986892</v>
      </c>
      <c r="K90" s="36">
        <v>189.24499960327148</v>
      </c>
      <c r="L90" s="185">
        <v>0.72852385657525642</v>
      </c>
      <c r="M90" s="36">
        <v>41.803999999999995</v>
      </c>
      <c r="N90" s="192">
        <v>0.16093007141069812</v>
      </c>
      <c r="O90" s="36">
        <v>33.128</v>
      </c>
      <c r="P90" s="192">
        <v>0.12753065270532982</v>
      </c>
      <c r="Q90" s="36">
        <v>25.448</v>
      </c>
      <c r="R90" s="192">
        <v>9.7965468789097843E-2</v>
      </c>
      <c r="S90" s="36">
        <v>83.233999999999995</v>
      </c>
      <c r="T90" s="192">
        <v>0.3204203799588089</v>
      </c>
      <c r="U90" s="36">
        <v>71.663000000000011</v>
      </c>
      <c r="V90" s="36">
        <v>35.144999999999996</v>
      </c>
      <c r="W90" s="36">
        <v>31.351610000000001</v>
      </c>
      <c r="X90" s="179">
        <v>0.12069220256770544</v>
      </c>
    </row>
    <row r="91" spans="1:24" x14ac:dyDescent="0.2">
      <c r="A91" s="1" t="s">
        <v>207</v>
      </c>
      <c r="B91" s="1" t="s">
        <v>207</v>
      </c>
      <c r="C91" s="36">
        <v>2123.2849221374036</v>
      </c>
      <c r="D91" s="36">
        <v>123.123</v>
      </c>
      <c r="E91" s="36">
        <v>202.84200000000001</v>
      </c>
      <c r="F91" s="36">
        <v>246.78800000000001</v>
      </c>
      <c r="G91" s="182">
        <v>10.673920095443743</v>
      </c>
      <c r="H91" s="182">
        <v>8.7731952120848646</v>
      </c>
      <c r="I91" s="180">
        <f t="shared" si="1"/>
        <v>0.64747447674276948</v>
      </c>
      <c r="J91" s="180">
        <v>0.21665138383569471</v>
      </c>
      <c r="K91" s="36">
        <v>157.49099987792968</v>
      </c>
      <c r="L91" s="185">
        <v>0.77642204217040689</v>
      </c>
      <c r="M91" s="36">
        <v>23.873999999999999</v>
      </c>
      <c r="N91" s="192">
        <v>0.11769751826544797</v>
      </c>
      <c r="O91" s="36">
        <v>109.77500000000001</v>
      </c>
      <c r="P91" s="192">
        <v>0.54118476449650466</v>
      </c>
      <c r="Q91" s="36">
        <v>36.956000000000003</v>
      </c>
      <c r="R91" s="192">
        <v>0.18219106496682147</v>
      </c>
      <c r="S91" s="36">
        <v>-13.472000000000001</v>
      </c>
      <c r="T91" s="192">
        <v>-6.6416225436546669E-2</v>
      </c>
      <c r="U91" s="36">
        <v>9.2060000000000013</v>
      </c>
      <c r="V91" s="36">
        <v>31.103999999999999</v>
      </c>
      <c r="W91" s="36">
        <v>-33.920332731689001</v>
      </c>
      <c r="X91" s="179">
        <v>-0.16722539085440391</v>
      </c>
    </row>
    <row r="92" spans="1:24" x14ac:dyDescent="0.2">
      <c r="A92" s="1" t="s">
        <v>211</v>
      </c>
      <c r="B92" s="1" t="s">
        <v>211</v>
      </c>
      <c r="C92" s="36">
        <v>3092.9214680851078</v>
      </c>
      <c r="D92" s="36">
        <v>167.42599999999999</v>
      </c>
      <c r="E92" s="36">
        <v>213.15899999999999</v>
      </c>
      <c r="F92" s="36">
        <v>282.81</v>
      </c>
      <c r="G92" s="182">
        <v>11.85648084293884</v>
      </c>
      <c r="H92" s="182">
        <v>8.9364435486722531</v>
      </c>
      <c r="I92" s="180">
        <f t="shared" si="1"/>
        <v>0.27315351259660992</v>
      </c>
      <c r="J92" s="180">
        <v>0.32675608348697449</v>
      </c>
      <c r="K92" s="36">
        <v>155.18199999999999</v>
      </c>
      <c r="L92" s="185">
        <v>0.72801054611815585</v>
      </c>
      <c r="M92" s="36">
        <v>41.263999999999996</v>
      </c>
      <c r="N92" s="192">
        <v>0.19358319376615576</v>
      </c>
      <c r="O92" s="36">
        <v>133.79400000000001</v>
      </c>
      <c r="P92" s="192">
        <v>0.62767230095843951</v>
      </c>
      <c r="Q92" s="36">
        <v>34.286000000000001</v>
      </c>
      <c r="R92" s="192">
        <v>0.16084706721273792</v>
      </c>
      <c r="S92" s="36">
        <v>-43.302999999999997</v>
      </c>
      <c r="T92" s="192">
        <v>-0.20314882317894153</v>
      </c>
      <c r="U92" s="36">
        <v>-17.495999999999999</v>
      </c>
      <c r="V92" s="36">
        <v>14.074999999999999</v>
      </c>
      <c r="W92" s="36">
        <v>-55.233550000000001</v>
      </c>
      <c r="X92" s="179">
        <v>-0.25911901444461649</v>
      </c>
    </row>
    <row r="93" spans="1:24" x14ac:dyDescent="0.2">
      <c r="A93" s="1" t="s">
        <v>213</v>
      </c>
      <c r="B93" s="1" t="s">
        <v>213</v>
      </c>
      <c r="C93" s="36">
        <v>2017.6214480916042</v>
      </c>
      <c r="D93" s="36">
        <v>261.10599999999999</v>
      </c>
      <c r="E93" s="36">
        <v>375.99900000000002</v>
      </c>
      <c r="F93" s="36">
        <v>410.81200000000001</v>
      </c>
      <c r="G93" s="182">
        <v>5.5497190152101465</v>
      </c>
      <c r="H93" s="182">
        <v>5.0794251385061777</v>
      </c>
      <c r="I93" s="180">
        <f t="shared" si="1"/>
        <v>0.44002435792360201</v>
      </c>
      <c r="J93" s="180">
        <v>9.2588012202160064E-2</v>
      </c>
      <c r="K93" s="36">
        <v>251.41600036621094</v>
      </c>
      <c r="L93" s="185">
        <v>0.66866135379671465</v>
      </c>
      <c r="M93" s="36">
        <v>72.754999999999995</v>
      </c>
      <c r="N93" s="192">
        <v>0.19349785504748682</v>
      </c>
      <c r="O93" s="36">
        <v>43.49</v>
      </c>
      <c r="P93" s="192">
        <v>0.11566520123723734</v>
      </c>
      <c r="Q93" s="36">
        <v>55.396000000000001</v>
      </c>
      <c r="R93" s="192">
        <v>0.14733017906962517</v>
      </c>
      <c r="S93" s="36">
        <v>78.801000000000002</v>
      </c>
      <c r="T93" s="192">
        <v>0.2095776850470347</v>
      </c>
      <c r="U93" s="36">
        <v>41.491</v>
      </c>
      <c r="V93" s="36">
        <v>96.328999999999994</v>
      </c>
      <c r="W93" s="36">
        <v>54.195191958732003</v>
      </c>
      <c r="X93" s="179">
        <v>0.14413653216825575</v>
      </c>
    </row>
    <row r="94" spans="1:24" x14ac:dyDescent="0.2">
      <c r="A94" s="1" t="s">
        <v>215</v>
      </c>
      <c r="B94" s="1" t="s">
        <v>215</v>
      </c>
      <c r="C94" s="36">
        <v>1908.6270732824426</v>
      </c>
      <c r="D94" s="36">
        <v>166.048</v>
      </c>
      <c r="E94" s="36">
        <v>411.06400000000002</v>
      </c>
      <c r="F94" s="36">
        <v>487.03300000000002</v>
      </c>
      <c r="G94" s="182">
        <v>3.9945480509117797</v>
      </c>
      <c r="H94" s="182">
        <v>3.3714653832491841</v>
      </c>
      <c r="I94" s="180">
        <f t="shared" si="1"/>
        <v>1.4755733281942571</v>
      </c>
      <c r="J94" s="180">
        <v>0.18481063775957018</v>
      </c>
      <c r="K94" s="36">
        <v>279.62800469970705</v>
      </c>
      <c r="L94" s="185">
        <v>0.68025418110004043</v>
      </c>
      <c r="M94" s="36">
        <v>215.69499999999999</v>
      </c>
      <c r="N94" s="192">
        <v>0.52472364400677263</v>
      </c>
      <c r="O94" s="36">
        <v>298.46699999999998</v>
      </c>
      <c r="P94" s="192">
        <v>0.72608401611427897</v>
      </c>
      <c r="Q94" s="36">
        <v>85.539000000000001</v>
      </c>
      <c r="R94" s="192">
        <v>0.20809168402000661</v>
      </c>
      <c r="S94" s="36">
        <v>-176.494</v>
      </c>
      <c r="T94" s="192">
        <v>-0.42935893194247121</v>
      </c>
      <c r="U94" s="36">
        <v>-42.265000000000001</v>
      </c>
      <c r="V94" s="36">
        <v>43.247</v>
      </c>
      <c r="W94" s="36">
        <v>-184.54894999999999</v>
      </c>
      <c r="X94" s="179">
        <v>-0.44895429908724671</v>
      </c>
    </row>
    <row r="95" spans="1:24" x14ac:dyDescent="0.2">
      <c r="A95" s="1" t="s">
        <v>217</v>
      </c>
      <c r="B95" s="1" t="s">
        <v>217</v>
      </c>
      <c r="C95" s="36">
        <v>1810.0561675572512</v>
      </c>
      <c r="D95" s="36">
        <v>162.09</v>
      </c>
      <c r="E95" s="36">
        <v>225.50900000000001</v>
      </c>
      <c r="F95" s="36">
        <v>266.108</v>
      </c>
      <c r="G95" s="182">
        <v>9.1623513917404615</v>
      </c>
      <c r="H95" s="182">
        <v>7.7644892299367179</v>
      </c>
      <c r="I95" s="180">
        <f t="shared" si="1"/>
        <v>0.39125794311802092</v>
      </c>
      <c r="J95" s="180">
        <v>0.18003272596659103</v>
      </c>
      <c r="K95" s="36">
        <v>133.13299966430662</v>
      </c>
      <c r="L95" s="185">
        <v>0.59036668010725346</v>
      </c>
      <c r="M95" s="36">
        <v>27.119999999999997</v>
      </c>
      <c r="N95" s="192">
        <v>0.12026127560319098</v>
      </c>
      <c r="O95" s="36">
        <v>66.569999999999993</v>
      </c>
      <c r="P95" s="192">
        <v>0.29519886124278849</v>
      </c>
      <c r="Q95" s="36">
        <v>29.151</v>
      </c>
      <c r="R95" s="192">
        <v>0.12926756803497863</v>
      </c>
      <c r="S95" s="36">
        <v>10.643000000000001</v>
      </c>
      <c r="T95" s="192">
        <v>4.7195455613744906E-2</v>
      </c>
      <c r="U95" s="36">
        <v>20.688000000000002</v>
      </c>
      <c r="V95" s="36">
        <v>68.947000000000003</v>
      </c>
      <c r="W95" s="36">
        <v>-2.3560000000000003</v>
      </c>
      <c r="X95" s="179">
        <v>-1.0447476597386358E-2</v>
      </c>
    </row>
    <row r="96" spans="1:24" x14ac:dyDescent="0.2">
      <c r="A96" s="1" t="s">
        <v>219</v>
      </c>
      <c r="B96" s="1" t="s">
        <v>219</v>
      </c>
      <c r="C96" s="36">
        <v>2040.6020759541989</v>
      </c>
      <c r="D96" s="36">
        <v>150.22399999999999</v>
      </c>
      <c r="E96" s="36">
        <v>215.20100000000002</v>
      </c>
      <c r="F96" s="36">
        <v>265.75200000000001</v>
      </c>
      <c r="G96" s="182">
        <v>9.5690336011449766</v>
      </c>
      <c r="H96" s="182">
        <v>7.7488244679249831</v>
      </c>
      <c r="I96" s="180">
        <f t="shared" si="1"/>
        <v>0.43253408243689451</v>
      </c>
      <c r="J96" s="180">
        <v>0.2349013248079701</v>
      </c>
      <c r="K96" s="36">
        <v>106.53599938964844</v>
      </c>
      <c r="L96" s="185">
        <v>0.49505345881129004</v>
      </c>
      <c r="M96" s="36">
        <v>40.338000000000001</v>
      </c>
      <c r="N96" s="192">
        <v>0.18744336689885269</v>
      </c>
      <c r="O96" s="36">
        <v>41.17</v>
      </c>
      <c r="P96" s="192">
        <v>0.19130951993717502</v>
      </c>
      <c r="Q96" s="36">
        <v>37.179000000000002</v>
      </c>
      <c r="R96" s="192">
        <v>0.17276406708147266</v>
      </c>
      <c r="S96" s="36">
        <v>-7.5960000000000001</v>
      </c>
      <c r="T96" s="192">
        <v>-3.5297233748913803E-2</v>
      </c>
      <c r="U96" s="36">
        <v>-8.8409999999999993</v>
      </c>
      <c r="V96" s="36">
        <v>57.960999999999999</v>
      </c>
      <c r="W96" s="36">
        <v>-24.3462</v>
      </c>
      <c r="X96" s="179">
        <v>-0.11313237392019553</v>
      </c>
    </row>
    <row r="97" spans="1:24" x14ac:dyDescent="0.2">
      <c r="A97" s="1" t="s">
        <v>221</v>
      </c>
      <c r="B97" s="1" t="s">
        <v>221</v>
      </c>
      <c r="C97" s="36">
        <v>1885.8246385496186</v>
      </c>
      <c r="D97" s="36">
        <v>685.98800000000006</v>
      </c>
      <c r="E97" s="36">
        <v>807.30500000000006</v>
      </c>
      <c r="F97" s="36">
        <v>961.45699999999999</v>
      </c>
      <c r="G97" s="182">
        <v>2.4078956528201854</v>
      </c>
      <c r="H97" s="182">
        <v>2.0218337377542626</v>
      </c>
      <c r="I97" s="180">
        <f t="shared" si="1"/>
        <v>0.17685003236208213</v>
      </c>
      <c r="J97" s="180">
        <v>0.19094642049782906</v>
      </c>
      <c r="K97" s="36">
        <v>275.29600018310543</v>
      </c>
      <c r="L97" s="185">
        <v>0.34100618747945993</v>
      </c>
      <c r="M97" s="36">
        <v>0</v>
      </c>
      <c r="N97" s="192">
        <v>0</v>
      </c>
      <c r="O97" s="36">
        <v>53.383000000000003</v>
      </c>
      <c r="P97" s="192">
        <v>6.6124946581527427E-2</v>
      </c>
      <c r="Q97" s="36">
        <v>102.56699999999999</v>
      </c>
      <c r="R97" s="192">
        <v>0.1270486371321867</v>
      </c>
      <c r="S97" s="36">
        <v>101.57077215189899</v>
      </c>
      <c r="T97" s="192">
        <v>0.12581462043700831</v>
      </c>
      <c r="U97" s="36">
        <v>49.341999999999999</v>
      </c>
      <c r="V97" s="36">
        <v>86.795000000000002</v>
      </c>
      <c r="W97" s="36">
        <v>66.466239999999999</v>
      </c>
      <c r="X97" s="179">
        <v>8.233101492001163E-2</v>
      </c>
    </row>
    <row r="98" spans="1:24" x14ac:dyDescent="0.2">
      <c r="A98" s="1" t="s">
        <v>223</v>
      </c>
      <c r="B98" s="1" t="s">
        <v>223</v>
      </c>
      <c r="C98" s="36">
        <v>2029.2796954198475</v>
      </c>
      <c r="D98" s="36">
        <v>141.84100000000001</v>
      </c>
      <c r="E98" s="36">
        <v>282.14300000000003</v>
      </c>
      <c r="F98" s="36">
        <v>349.18299999999999</v>
      </c>
      <c r="G98" s="182">
        <v>6.7534491374941066</v>
      </c>
      <c r="H98" s="182">
        <v>5.4568475555797393</v>
      </c>
      <c r="I98" s="180">
        <f t="shared" si="1"/>
        <v>0.98914982268878537</v>
      </c>
      <c r="J98" s="180">
        <v>0.23761000627341433</v>
      </c>
      <c r="K98" s="36">
        <v>206.71999600219726</v>
      </c>
      <c r="L98" s="185">
        <v>0.73267809586697963</v>
      </c>
      <c r="M98" s="36">
        <v>38.372999999999998</v>
      </c>
      <c r="N98" s="192">
        <v>0.13600550075670845</v>
      </c>
      <c r="O98" s="36">
        <v>121.246</v>
      </c>
      <c r="P98" s="192">
        <v>0.42973244064180216</v>
      </c>
      <c r="Q98" s="36">
        <v>36.988999999999997</v>
      </c>
      <c r="R98" s="192">
        <v>0.13110018678471552</v>
      </c>
      <c r="S98" s="36">
        <v>17.619</v>
      </c>
      <c r="T98" s="192">
        <v>6.2447056988831899E-2</v>
      </c>
      <c r="U98" s="36">
        <v>19.605</v>
      </c>
      <c r="V98" s="36">
        <v>78.338999999999999</v>
      </c>
      <c r="W98" s="36">
        <v>-11.200076829023001</v>
      </c>
      <c r="X98" s="179">
        <v>-3.9696454737572787E-2</v>
      </c>
    </row>
    <row r="99" spans="1:24" x14ac:dyDescent="0.2">
      <c r="A99" s="1" t="s">
        <v>225</v>
      </c>
      <c r="B99" s="1" t="s">
        <v>225</v>
      </c>
      <c r="C99" s="36">
        <v>1843.2035790076334</v>
      </c>
      <c r="D99" s="36">
        <v>105.586</v>
      </c>
      <c r="E99" s="36">
        <v>165.38</v>
      </c>
      <c r="F99" s="36">
        <v>205.85</v>
      </c>
      <c r="G99" s="182">
        <v>12.179941347200387</v>
      </c>
      <c r="H99" s="182">
        <v>9.7853713869322334</v>
      </c>
      <c r="I99" s="180">
        <f t="shared" si="1"/>
        <v>0.56630613907146776</v>
      </c>
      <c r="J99" s="180">
        <v>0.24470915467408383</v>
      </c>
      <c r="K99" s="36">
        <v>102.44899972534179</v>
      </c>
      <c r="L99" s="185">
        <v>0.6194763558189732</v>
      </c>
      <c r="M99" s="36">
        <v>16.577999999999999</v>
      </c>
      <c r="N99" s="192">
        <v>0.10024186721489901</v>
      </c>
      <c r="O99" s="36">
        <v>28.709</v>
      </c>
      <c r="P99" s="192">
        <v>0.17359414681339944</v>
      </c>
      <c r="Q99" s="36">
        <v>21.199000000000002</v>
      </c>
      <c r="R99" s="192">
        <v>0.12818357721610837</v>
      </c>
      <c r="S99" s="36">
        <v>31.149000000000001</v>
      </c>
      <c r="T99" s="192">
        <v>0.18834804692223969</v>
      </c>
      <c r="U99" s="36">
        <v>30.143000000000001</v>
      </c>
      <c r="V99" s="36">
        <v>16.109000000000002</v>
      </c>
      <c r="W99" s="36">
        <v>18.071339999999999</v>
      </c>
      <c r="X99" s="179">
        <v>0.1092716168823316</v>
      </c>
    </row>
    <row r="100" spans="1:24" x14ac:dyDescent="0.2">
      <c r="A100" s="1" t="s">
        <v>227</v>
      </c>
      <c r="B100" s="1" t="s">
        <v>227</v>
      </c>
      <c r="C100" s="36">
        <v>2905.7240099999999</v>
      </c>
      <c r="D100" s="36">
        <v>92.183999999999997</v>
      </c>
      <c r="E100" s="36">
        <v>167.92599999999999</v>
      </c>
      <c r="F100" s="36">
        <v>255.9</v>
      </c>
      <c r="G100" s="182">
        <v>13.117476745709421</v>
      </c>
      <c r="H100" s="182">
        <v>8.6079148104728418</v>
      </c>
      <c r="I100" s="180">
        <f t="shared" si="1"/>
        <v>0.82163933003558087</v>
      </c>
      <c r="J100" s="180">
        <v>0.52388552100329933</v>
      </c>
      <c r="K100" s="36">
        <v>88.019999999999982</v>
      </c>
      <c r="L100" s="185">
        <v>0.52415945118683227</v>
      </c>
      <c r="M100" s="36">
        <v>38.638999999999996</v>
      </c>
      <c r="N100" s="192">
        <v>0.23009539916391744</v>
      </c>
      <c r="O100" s="36">
        <v>73.087000000000003</v>
      </c>
      <c r="P100" s="192">
        <v>0.43523337660636235</v>
      </c>
      <c r="Q100" s="36">
        <v>22.571999999999999</v>
      </c>
      <c r="R100" s="192">
        <v>0.13441635005895455</v>
      </c>
      <c r="S100" s="36">
        <v>-39.728000000000002</v>
      </c>
      <c r="T100" s="192">
        <v>-0.23658039850886703</v>
      </c>
      <c r="U100" s="36">
        <v>-29.518000000000001</v>
      </c>
      <c r="V100" s="36">
        <v>48.207999999999998</v>
      </c>
      <c r="W100" s="36">
        <v>-47.155000000000001</v>
      </c>
      <c r="X100" s="179">
        <v>-0.28080821314150284</v>
      </c>
    </row>
    <row r="101" spans="1:24" x14ac:dyDescent="0.2">
      <c r="A101" s="1" t="s">
        <v>229</v>
      </c>
      <c r="B101" s="1" t="s">
        <v>229</v>
      </c>
      <c r="C101" s="36">
        <v>1229.6130232824446</v>
      </c>
      <c r="D101" s="36">
        <v>264.45499999999998</v>
      </c>
      <c r="E101" s="36">
        <v>344.017</v>
      </c>
      <c r="F101" s="36">
        <v>369.76900000000001</v>
      </c>
      <c r="G101" s="182">
        <v>4.4908074310281174</v>
      </c>
      <c r="H101" s="182">
        <v>4.1780519729885413</v>
      </c>
      <c r="I101" s="180">
        <f t="shared" si="1"/>
        <v>0.30085269705620998</v>
      </c>
      <c r="J101" s="180">
        <v>7.4856765799364622E-2</v>
      </c>
      <c r="K101" s="36">
        <v>274.43599694824218</v>
      </c>
      <c r="L101" s="185">
        <v>0.79773963771628198</v>
      </c>
      <c r="M101" s="36">
        <v>63.451999999999998</v>
      </c>
      <c r="N101" s="192">
        <v>0.1844443733885244</v>
      </c>
      <c r="O101" s="36">
        <v>152.178</v>
      </c>
      <c r="P101" s="192">
        <v>0.44235604635817416</v>
      </c>
      <c r="Q101" s="36">
        <v>54.435000000000002</v>
      </c>
      <c r="R101" s="192">
        <v>0.15823345939299513</v>
      </c>
      <c r="S101" s="36">
        <v>7.0558987341769992</v>
      </c>
      <c r="T101" s="192">
        <v>2.0510319938192006E-2</v>
      </c>
      <c r="U101" s="36">
        <v>76.452000000000012</v>
      </c>
      <c r="V101" s="36">
        <v>192.53799999999998</v>
      </c>
      <c r="W101" s="36">
        <v>-22.831899999999997</v>
      </c>
      <c r="X101" s="179">
        <v>-6.636852248580738E-2</v>
      </c>
    </row>
    <row r="102" spans="1:24" x14ac:dyDescent="0.2">
      <c r="A102" s="1" t="s">
        <v>237</v>
      </c>
      <c r="B102" s="1" t="s">
        <v>237</v>
      </c>
      <c r="C102" s="36">
        <v>4117.3955767175567</v>
      </c>
      <c r="D102" s="36">
        <v>2351.3560000000002</v>
      </c>
      <c r="E102" s="36">
        <v>2524.2550000000001</v>
      </c>
      <c r="F102" s="36">
        <v>2627.6289999999999</v>
      </c>
      <c r="G102" s="182">
        <v>1.5765317687793032</v>
      </c>
      <c r="H102" s="182">
        <v>1.5145091639649282</v>
      </c>
      <c r="I102" s="180">
        <f t="shared" si="1"/>
        <v>7.3531613247845018E-2</v>
      </c>
      <c r="J102" s="180">
        <v>4.0952280970028676E-2</v>
      </c>
      <c r="K102" s="36">
        <v>920.60099450683606</v>
      </c>
      <c r="L102" s="185">
        <v>0.36470205843182879</v>
      </c>
      <c r="M102" s="36">
        <v>0</v>
      </c>
      <c r="N102" s="192">
        <v>0</v>
      </c>
      <c r="O102" s="36" t="s">
        <v>480</v>
      </c>
      <c r="P102" s="192" t="e">
        <v>#VALUE!</v>
      </c>
      <c r="Q102" s="36" t="s">
        <v>480</v>
      </c>
      <c r="R102" s="192" t="e">
        <v>#VALUE!</v>
      </c>
      <c r="S102" s="36">
        <v>545.98500000000001</v>
      </c>
      <c r="T102" s="192">
        <v>0.21629550104882431</v>
      </c>
      <c r="U102" s="36">
        <v>181.19699999999997</v>
      </c>
      <c r="V102" s="36">
        <v>122.039</v>
      </c>
      <c r="W102" s="36">
        <v>163.409500215957</v>
      </c>
      <c r="X102" s="179">
        <v>6.4735733995161734E-2</v>
      </c>
    </row>
    <row r="103" spans="1:24" x14ac:dyDescent="0.2">
      <c r="A103" s="1" t="s">
        <v>239</v>
      </c>
      <c r="B103" s="1" t="s">
        <v>239</v>
      </c>
      <c r="C103" s="36">
        <v>1927.454666412214</v>
      </c>
      <c r="D103" s="36">
        <v>389.50700000000001</v>
      </c>
      <c r="E103" s="36">
        <v>425.97399999999993</v>
      </c>
      <c r="F103" s="36">
        <v>456</v>
      </c>
      <c r="G103" s="182">
        <v>5.4792090597078698</v>
      </c>
      <c r="H103" s="182">
        <v>5.1184223684210526</v>
      </c>
      <c r="I103" s="180">
        <f t="shared" si="1"/>
        <v>9.3623477883580858E-2</v>
      </c>
      <c r="J103" s="180">
        <v>7.048787015169955E-2</v>
      </c>
      <c r="K103" s="36">
        <v>215.97600213623048</v>
      </c>
      <c r="L103" s="185">
        <v>0.50701686519888656</v>
      </c>
      <c r="M103" s="36">
        <v>0</v>
      </c>
      <c r="N103" s="192">
        <v>0</v>
      </c>
      <c r="O103" s="36" t="s">
        <v>480</v>
      </c>
      <c r="P103" s="192" t="e">
        <v>#VALUE!</v>
      </c>
      <c r="Q103" s="36" t="s">
        <v>480</v>
      </c>
      <c r="R103" s="192" t="e">
        <v>#VALUE!</v>
      </c>
      <c r="S103" s="36">
        <v>171.22300000000001</v>
      </c>
      <c r="T103" s="192">
        <v>0.40195645743636943</v>
      </c>
      <c r="U103" s="36">
        <v>153.16899999999998</v>
      </c>
      <c r="V103" s="36">
        <v>50.422999999999995</v>
      </c>
      <c r="W103" s="36">
        <v>66.721209999999999</v>
      </c>
      <c r="X103" s="179">
        <v>0.15663211839220237</v>
      </c>
    </row>
    <row r="104" spans="1:24" x14ac:dyDescent="0.2">
      <c r="A104" s="1" t="s">
        <v>241</v>
      </c>
      <c r="B104" s="1" t="s">
        <v>241</v>
      </c>
      <c r="C104" s="36">
        <v>1656.0305847328243</v>
      </c>
      <c r="D104" s="36">
        <v>164.45599999999999</v>
      </c>
      <c r="E104" s="36">
        <v>242.52799999999999</v>
      </c>
      <c r="F104" s="36">
        <v>285.279</v>
      </c>
      <c r="G104" s="182">
        <v>6.7505558121124158</v>
      </c>
      <c r="H104" s="182">
        <v>5.7389390736787496</v>
      </c>
      <c r="I104" s="180">
        <f t="shared" si="1"/>
        <v>0.47472880284088148</v>
      </c>
      <c r="J104" s="180">
        <v>0.1762724303997889</v>
      </c>
      <c r="K104" s="36">
        <v>218.322998046875</v>
      </c>
      <c r="L104" s="185">
        <v>0.90019708259201003</v>
      </c>
      <c r="M104" s="36">
        <v>47.369</v>
      </c>
      <c r="N104" s="192">
        <v>0.19531353080881383</v>
      </c>
      <c r="O104" s="36">
        <v>135.89599999999999</v>
      </c>
      <c r="P104" s="192">
        <v>0.56033117825570655</v>
      </c>
      <c r="Q104" s="36">
        <v>26.823</v>
      </c>
      <c r="R104" s="192">
        <v>0.11059753925319964</v>
      </c>
      <c r="S104" s="36">
        <v>-20.379999999999995</v>
      </c>
      <c r="T104" s="192">
        <v>-8.4031534503232599E-2</v>
      </c>
      <c r="U104" s="36">
        <v>16.852999999999998</v>
      </c>
      <c r="V104" s="36">
        <v>56.689</v>
      </c>
      <c r="W104" s="36">
        <v>-25.522279999999999</v>
      </c>
      <c r="X104" s="179">
        <v>-0.10523436469191186</v>
      </c>
    </row>
    <row r="105" spans="1:24" x14ac:dyDescent="0.2">
      <c r="A105" s="1" t="s">
        <v>243</v>
      </c>
      <c r="B105" s="1" t="s">
        <v>243</v>
      </c>
      <c r="C105" s="36">
        <v>1422.6755366412217</v>
      </c>
      <c r="D105" s="36">
        <v>89.724000000000004</v>
      </c>
      <c r="E105" s="36">
        <v>198.54300000000001</v>
      </c>
      <c r="F105" s="36">
        <v>249.18700000000001</v>
      </c>
      <c r="G105" s="182">
        <v>9.0514543449026164</v>
      </c>
      <c r="H105" s="182">
        <v>7.2118645836259514</v>
      </c>
      <c r="I105" s="180">
        <f t="shared" si="1"/>
        <v>1.2128193125585127</v>
      </c>
      <c r="J105" s="180">
        <v>0.25507824501493381</v>
      </c>
      <c r="K105" s="36">
        <v>147.79099822998046</v>
      </c>
      <c r="L105" s="185">
        <v>0.74437778330125193</v>
      </c>
      <c r="M105" s="36">
        <v>25.686999999999998</v>
      </c>
      <c r="N105" s="192">
        <v>0.12937751519821902</v>
      </c>
      <c r="O105" s="36">
        <v>126.98</v>
      </c>
      <c r="P105" s="192">
        <v>0.63955918868960371</v>
      </c>
      <c r="Q105" s="36">
        <v>40.079000000000001</v>
      </c>
      <c r="R105" s="192">
        <v>0.20186559082919064</v>
      </c>
      <c r="S105" s="36">
        <v>-68.009</v>
      </c>
      <c r="T105" s="192">
        <v>-0.34254040686400428</v>
      </c>
      <c r="U105" s="36">
        <v>-32.906999999999996</v>
      </c>
      <c r="V105" s="36">
        <v>34.366999999999997</v>
      </c>
      <c r="W105" s="36">
        <v>-73.292000000000002</v>
      </c>
      <c r="X105" s="179">
        <v>-0.36914925230302753</v>
      </c>
    </row>
    <row r="106" spans="1:24" x14ac:dyDescent="0.2">
      <c r="A106" s="1" t="s">
        <v>245</v>
      </c>
      <c r="B106" s="1" t="s">
        <v>245</v>
      </c>
      <c r="C106" s="36">
        <v>1435.8789629770999</v>
      </c>
      <c r="D106" s="36">
        <v>105.98399999999999</v>
      </c>
      <c r="E106" s="36">
        <v>176.48500000000001</v>
      </c>
      <c r="F106" s="36">
        <v>232.17500000000001</v>
      </c>
      <c r="G106" s="182">
        <v>9.679609598549451</v>
      </c>
      <c r="H106" s="182">
        <v>7.357837407128244</v>
      </c>
      <c r="I106" s="180">
        <f t="shared" si="1"/>
        <v>0.66520418176328522</v>
      </c>
      <c r="J106" s="180">
        <v>0.31555089667677128</v>
      </c>
      <c r="K106" s="36">
        <v>135.33699801635743</v>
      </c>
      <c r="L106" s="185">
        <v>0.76684702958527584</v>
      </c>
      <c r="M106" s="36">
        <v>26.834999999999997</v>
      </c>
      <c r="N106" s="192">
        <v>0.15205258237243957</v>
      </c>
      <c r="O106" s="36">
        <v>86.891999999999996</v>
      </c>
      <c r="P106" s="192">
        <v>0.49234779159701952</v>
      </c>
      <c r="Q106" s="36">
        <v>29.446000000000002</v>
      </c>
      <c r="R106" s="192">
        <v>0.16684704082499929</v>
      </c>
      <c r="S106" s="36">
        <v>-30.723999999999997</v>
      </c>
      <c r="T106" s="192">
        <v>-0.17408844944329543</v>
      </c>
      <c r="U106" s="36">
        <v>-5.52</v>
      </c>
      <c r="V106" s="36">
        <v>87.024000000000001</v>
      </c>
      <c r="W106" s="36">
        <v>-34.695</v>
      </c>
      <c r="X106" s="179">
        <v>-0.19658894523613904</v>
      </c>
    </row>
    <row r="107" spans="1:24" x14ac:dyDescent="0.2">
      <c r="A107" s="1" t="s">
        <v>247</v>
      </c>
      <c r="B107" s="1" t="s">
        <v>247</v>
      </c>
      <c r="C107" s="36">
        <v>2832.7462000000005</v>
      </c>
      <c r="D107" s="36">
        <v>298.29399999999998</v>
      </c>
      <c r="E107" s="36">
        <v>430.33699999999999</v>
      </c>
      <c r="F107" s="36">
        <v>547.33299999999997</v>
      </c>
      <c r="G107" s="182">
        <v>5.291464596351231</v>
      </c>
      <c r="H107" s="182">
        <v>4.16037951302041</v>
      </c>
      <c r="I107" s="180">
        <f t="shared" si="1"/>
        <v>0.44266059659262341</v>
      </c>
      <c r="J107" s="180">
        <v>0.27187065021134593</v>
      </c>
      <c r="K107" s="36">
        <v>273.81199511718751</v>
      </c>
      <c r="L107" s="185">
        <v>0.63627342087059102</v>
      </c>
      <c r="M107" s="36">
        <v>33.853999999999999</v>
      </c>
      <c r="N107" s="192">
        <v>7.8668578346737558E-2</v>
      </c>
      <c r="O107" s="36">
        <v>16.303000000000001</v>
      </c>
      <c r="P107" s="192">
        <v>3.7884262798690331E-2</v>
      </c>
      <c r="Q107" s="36">
        <v>59.975999999999999</v>
      </c>
      <c r="R107" s="192">
        <v>0.13936984270467098</v>
      </c>
      <c r="S107" s="36">
        <v>145.13300000000001</v>
      </c>
      <c r="T107" s="192">
        <v>0.33725429140417862</v>
      </c>
      <c r="U107" s="36">
        <v>94.004999999999995</v>
      </c>
      <c r="V107" s="36">
        <v>63.894999999999996</v>
      </c>
      <c r="W107" s="36">
        <v>106.145</v>
      </c>
      <c r="X107" s="179">
        <v>0.24665552810936545</v>
      </c>
    </row>
    <row r="108" spans="1:24" x14ac:dyDescent="0.2">
      <c r="A108" s="1" t="s">
        <v>249</v>
      </c>
      <c r="B108" s="1" t="s">
        <v>249</v>
      </c>
      <c r="C108" s="36">
        <v>1737.8647969465646</v>
      </c>
      <c r="D108" s="36">
        <v>322.85599999999999</v>
      </c>
      <c r="E108" s="36">
        <v>472.71199999999999</v>
      </c>
      <c r="F108" s="36">
        <v>564.25700000000006</v>
      </c>
      <c r="G108" s="182">
        <v>3.5622831660715191</v>
      </c>
      <c r="H108" s="182">
        <v>2.9843386967286181</v>
      </c>
      <c r="I108" s="180">
        <f t="shared" si="1"/>
        <v>0.46415739524741678</v>
      </c>
      <c r="J108" s="180">
        <v>0.19365914129533435</v>
      </c>
      <c r="K108" s="36">
        <v>176.87399850463868</v>
      </c>
      <c r="L108" s="185">
        <v>0.37416862382304378</v>
      </c>
      <c r="M108" s="36">
        <v>0</v>
      </c>
      <c r="N108" s="192">
        <v>0</v>
      </c>
      <c r="O108" s="36" t="s">
        <v>480</v>
      </c>
      <c r="P108" s="192" t="e">
        <v>#VALUE!</v>
      </c>
      <c r="Q108" s="36" t="s">
        <v>480</v>
      </c>
      <c r="R108" s="192" t="e">
        <v>#VALUE!</v>
      </c>
      <c r="S108" s="36">
        <v>71.519571428570998</v>
      </c>
      <c r="T108" s="192">
        <v>0.15129628913285678</v>
      </c>
      <c r="U108" s="36" t="s">
        <v>480</v>
      </c>
      <c r="V108" s="36">
        <v>52.524999999999999</v>
      </c>
      <c r="W108" s="36">
        <v>48.062889999999996</v>
      </c>
      <c r="X108" s="179">
        <v>0.10167478295452621</v>
      </c>
    </row>
    <row r="109" spans="1:24" x14ac:dyDescent="0.2">
      <c r="A109" s="1" t="s">
        <v>251</v>
      </c>
      <c r="B109" s="1" t="s">
        <v>251</v>
      </c>
      <c r="C109" s="36">
        <v>1958.485799236641</v>
      </c>
      <c r="D109" s="36">
        <v>115.95099999999999</v>
      </c>
      <c r="E109" s="36">
        <v>143.75199999999998</v>
      </c>
      <c r="F109" s="36">
        <v>169.75800000000001</v>
      </c>
      <c r="G109" s="182">
        <v>10.876286242974013</v>
      </c>
      <c r="H109" s="182">
        <v>9.2100984931490704</v>
      </c>
      <c r="I109" s="180">
        <f t="shared" si="1"/>
        <v>0.23976507317746279</v>
      </c>
      <c r="J109" s="180">
        <v>0.18090878735600224</v>
      </c>
      <c r="K109" s="36">
        <v>101.70600183105469</v>
      </c>
      <c r="L109" s="185">
        <v>0.70751016911802767</v>
      </c>
      <c r="M109" s="36">
        <v>23.690999999999999</v>
      </c>
      <c r="N109" s="192">
        <v>0.16480466358728924</v>
      </c>
      <c r="O109" s="36">
        <v>29.28</v>
      </c>
      <c r="P109" s="192">
        <v>0.20368412265568483</v>
      </c>
      <c r="Q109" s="36">
        <v>13.855</v>
      </c>
      <c r="R109" s="192">
        <v>9.6381267738883655E-2</v>
      </c>
      <c r="S109" s="36">
        <v>35.331999999999994</v>
      </c>
      <c r="T109" s="192">
        <v>0.2457844064778229</v>
      </c>
      <c r="U109" s="36">
        <v>17.315999999999999</v>
      </c>
      <c r="V109" s="36">
        <v>158.398</v>
      </c>
      <c r="W109" s="36">
        <v>20.335000000000001</v>
      </c>
      <c r="X109" s="179">
        <v>0.14145890144137127</v>
      </c>
    </row>
    <row r="110" spans="1:24" x14ac:dyDescent="0.2">
      <c r="A110" s="1" t="s">
        <v>253</v>
      </c>
      <c r="B110" s="1" t="s">
        <v>253</v>
      </c>
      <c r="C110" s="36">
        <v>1566.7284076335882</v>
      </c>
      <c r="D110" s="36">
        <v>209.33600000000001</v>
      </c>
      <c r="E110" s="36">
        <v>310.62700000000001</v>
      </c>
      <c r="F110" s="36">
        <v>366.35300000000001</v>
      </c>
      <c r="G110" s="182">
        <v>4.7603930115540498</v>
      </c>
      <c r="H110" s="182">
        <v>4.0362890436273213</v>
      </c>
      <c r="I110" s="180">
        <f t="shared" si="1"/>
        <v>0.48386803989758087</v>
      </c>
      <c r="J110" s="180">
        <v>0.17939844250499792</v>
      </c>
      <c r="K110" s="36">
        <v>234.64100097656251</v>
      </c>
      <c r="L110" s="185">
        <v>0.75537864054497039</v>
      </c>
      <c r="M110" s="36">
        <v>34.796999999999997</v>
      </c>
      <c r="N110" s="192">
        <v>0.11202181394405508</v>
      </c>
      <c r="O110" s="36">
        <v>184.04400000000001</v>
      </c>
      <c r="P110" s="192">
        <v>0.5924919598103191</v>
      </c>
      <c r="Q110" s="36">
        <v>38.914999999999999</v>
      </c>
      <c r="R110" s="192">
        <v>0.12527887144388608</v>
      </c>
      <c r="S110" s="36">
        <v>-13.42</v>
      </c>
      <c r="T110" s="192">
        <v>-4.3202941148065041E-2</v>
      </c>
      <c r="U110" s="36">
        <v>-20.387</v>
      </c>
      <c r="V110" s="36">
        <v>31.702999999999999</v>
      </c>
      <c r="W110" s="36">
        <v>42.356312490929</v>
      </c>
      <c r="X110" s="179">
        <v>0.13635747211584634</v>
      </c>
    </row>
    <row r="111" spans="1:24" x14ac:dyDescent="0.2">
      <c r="A111" s="1" t="s">
        <v>257</v>
      </c>
      <c r="B111" s="1" t="s">
        <v>257</v>
      </c>
      <c r="C111" s="36">
        <v>1564.6606591603038</v>
      </c>
      <c r="D111" s="36">
        <v>139.02099999999999</v>
      </c>
      <c r="E111" s="36">
        <v>211.739</v>
      </c>
      <c r="F111" s="36">
        <v>279.25700000000001</v>
      </c>
      <c r="G111" s="182">
        <v>6.8716627546177129</v>
      </c>
      <c r="H111" s="182">
        <v>5.2102507725858258</v>
      </c>
      <c r="I111" s="180">
        <f t="shared" si="1"/>
        <v>0.52307205386236633</v>
      </c>
      <c r="J111" s="180">
        <v>0.31887370772507673</v>
      </c>
      <c r="K111" s="36">
        <v>149.78799795532225</v>
      </c>
      <c r="L111" s="185">
        <v>0.70741808526214944</v>
      </c>
      <c r="M111" s="36">
        <v>35.809999999999995</v>
      </c>
      <c r="N111" s="192">
        <v>0.16912330746815651</v>
      </c>
      <c r="O111" s="36">
        <v>71.825000000000003</v>
      </c>
      <c r="P111" s="192">
        <v>0.33921478801732324</v>
      </c>
      <c r="Q111" s="36">
        <v>37.470999999999997</v>
      </c>
      <c r="R111" s="192">
        <v>0.176967870822097</v>
      </c>
      <c r="S111" s="36">
        <v>-11.435911392404998</v>
      </c>
      <c r="T111" s="192">
        <v>-5.4009471058260393E-2</v>
      </c>
      <c r="U111" s="36">
        <v>-8.91</v>
      </c>
      <c r="V111" s="36">
        <v>232.01899999999998</v>
      </c>
      <c r="W111" s="36">
        <v>-22.763379999999998</v>
      </c>
      <c r="X111" s="179">
        <v>-0.10750678901855586</v>
      </c>
    </row>
    <row r="112" spans="1:24" x14ac:dyDescent="0.2">
      <c r="A112" s="1" t="s">
        <v>259</v>
      </c>
      <c r="B112" s="1" t="s">
        <v>259</v>
      </c>
      <c r="C112" s="36">
        <v>1083.7789463414633</v>
      </c>
      <c r="D112" s="36">
        <v>79.929000000000002</v>
      </c>
      <c r="E112" s="36">
        <v>128.28899999999999</v>
      </c>
      <c r="F112" s="36">
        <v>156.166</v>
      </c>
      <c r="G112" s="182">
        <v>10.497366882585414</v>
      </c>
      <c r="H112" s="182">
        <v>8.6234948708425652</v>
      </c>
      <c r="I112" s="180">
        <f t="shared" si="1"/>
        <v>0.605036970311151</v>
      </c>
      <c r="J112" s="180">
        <v>0.21729844335835513</v>
      </c>
      <c r="K112" s="36">
        <v>95.234000320434575</v>
      </c>
      <c r="L112" s="185">
        <v>0.74233956395664935</v>
      </c>
      <c r="M112" s="36">
        <v>29.642999999999997</v>
      </c>
      <c r="N112" s="192">
        <v>0.23106423777564716</v>
      </c>
      <c r="O112" s="36">
        <v>28.184999999999999</v>
      </c>
      <c r="P112" s="192">
        <v>0.21969927273577627</v>
      </c>
      <c r="Q112" s="36">
        <v>30.100999999999999</v>
      </c>
      <c r="R112" s="192">
        <v>0.23463430223947496</v>
      </c>
      <c r="S112" s="36">
        <v>4.5019999999999998</v>
      </c>
      <c r="T112" s="192">
        <v>3.5092642393346273E-2</v>
      </c>
      <c r="U112" s="36">
        <v>6.2230000000000008</v>
      </c>
      <c r="V112" s="36">
        <v>175.49599999999998</v>
      </c>
      <c r="W112" s="36">
        <v>-4.702</v>
      </c>
      <c r="X112" s="179">
        <v>-3.6651622508554908E-2</v>
      </c>
    </row>
    <row r="113" spans="1:24" x14ac:dyDescent="0.2">
      <c r="A113" s="1" t="s">
        <v>261</v>
      </c>
      <c r="B113" s="1" t="s">
        <v>261</v>
      </c>
      <c r="C113" s="36">
        <v>1708.1593480916035</v>
      </c>
      <c r="D113" s="36">
        <v>307.983</v>
      </c>
      <c r="E113" s="36">
        <v>268.00934779214469</v>
      </c>
      <c r="F113" s="36">
        <v>275.88499999999999</v>
      </c>
      <c r="G113" s="182">
        <v>5.2502650060224596</v>
      </c>
      <c r="H113" s="182">
        <v>5.1003863928810924</v>
      </c>
      <c r="I113" s="180">
        <f t="shared" si="1"/>
        <v>-0.12979174892073689</v>
      </c>
      <c r="J113" s="180">
        <v>2.9385737000350076E-2</v>
      </c>
      <c r="K113" s="36">
        <v>186.44702180226108</v>
      </c>
      <c r="L113" s="185">
        <v>0.69567357757558712</v>
      </c>
      <c r="M113" s="36">
        <v>34.081785163002429</v>
      </c>
      <c r="N113" s="192">
        <v>0.12716640461897114</v>
      </c>
      <c r="O113" s="36" t="s">
        <v>480</v>
      </c>
      <c r="P113" s="192" t="e">
        <v>#VALUE!</v>
      </c>
      <c r="Q113" s="36" t="s">
        <v>480</v>
      </c>
      <c r="R113" s="192" t="e">
        <v>#VALUE!</v>
      </c>
      <c r="S113" s="36">
        <v>92.270070899827459</v>
      </c>
      <c r="T113" s="192">
        <v>0.34427930092717413</v>
      </c>
      <c r="U113" s="36">
        <v>101.11699999999999</v>
      </c>
      <c r="V113" s="36">
        <v>120.60799999999999</v>
      </c>
      <c r="W113" s="36">
        <v>45.2449786771883</v>
      </c>
      <c r="X113" s="179">
        <v>0.16881865893826267</v>
      </c>
    </row>
    <row r="114" spans="1:24" x14ac:dyDescent="0.2">
      <c r="A114" s="1" t="s">
        <v>263</v>
      </c>
      <c r="B114" s="1" t="s">
        <v>263</v>
      </c>
      <c r="C114" s="36">
        <v>1158.217833587787</v>
      </c>
      <c r="D114" s="36">
        <v>157.43700000000001</v>
      </c>
      <c r="E114" s="36">
        <v>221.20800000000003</v>
      </c>
      <c r="F114" s="36">
        <v>260.59699999999998</v>
      </c>
      <c r="G114" s="182">
        <v>6.524921793063541</v>
      </c>
      <c r="H114" s="182">
        <v>5.5386857868663117</v>
      </c>
      <c r="I114" s="180">
        <f t="shared" si="1"/>
        <v>0.40505726099963801</v>
      </c>
      <c r="J114" s="180">
        <v>0.17806318035514068</v>
      </c>
      <c r="K114" s="36">
        <v>155.65399899291992</v>
      </c>
      <c r="L114" s="185">
        <v>0.70365447448971064</v>
      </c>
      <c r="M114" s="36">
        <v>50.937999999999995</v>
      </c>
      <c r="N114" s="192">
        <v>0.2302719612310585</v>
      </c>
      <c r="O114" s="36">
        <v>111.593</v>
      </c>
      <c r="P114" s="192">
        <v>0.50447090521138471</v>
      </c>
      <c r="Q114" s="36">
        <v>30.292999999999999</v>
      </c>
      <c r="R114" s="192">
        <v>0.13694351018046361</v>
      </c>
      <c r="S114" s="36">
        <v>-47.295392405064</v>
      </c>
      <c r="T114" s="192">
        <v>-0.21380507217218181</v>
      </c>
      <c r="U114" s="36">
        <v>-7.3879999999999981</v>
      </c>
      <c r="V114" s="36">
        <v>51.561999999999998</v>
      </c>
      <c r="W114" s="36">
        <v>-53.869</v>
      </c>
      <c r="X114" s="179">
        <v>-0.24352193410726553</v>
      </c>
    </row>
    <row r="115" spans="1:24" x14ac:dyDescent="0.2">
      <c r="A115" s="1" t="s">
        <v>265</v>
      </c>
      <c r="B115" s="1" t="s">
        <v>265</v>
      </c>
      <c r="C115" s="36">
        <v>1765.2617011450377</v>
      </c>
      <c r="D115" s="36">
        <v>132.923</v>
      </c>
      <c r="E115" s="36">
        <v>206.78900000000002</v>
      </c>
      <c r="F115" s="36">
        <v>220.108</v>
      </c>
      <c r="G115" s="182">
        <v>6.8152068050041343</v>
      </c>
      <c r="H115" s="182">
        <v>6.4028104385120033</v>
      </c>
      <c r="I115" s="180">
        <f t="shared" si="1"/>
        <v>0.55570518269975855</v>
      </c>
      <c r="J115" s="180">
        <v>6.44086484290749E-2</v>
      </c>
      <c r="K115" s="36">
        <v>128.89599989318847</v>
      </c>
      <c r="L115" s="185">
        <v>0.62332135603532324</v>
      </c>
      <c r="M115" s="36">
        <v>34.835000000000001</v>
      </c>
      <c r="N115" s="192">
        <v>0.16845673609331249</v>
      </c>
      <c r="O115" s="36">
        <v>81.965999999999994</v>
      </c>
      <c r="P115" s="192">
        <v>0.3963750489629525</v>
      </c>
      <c r="Q115" s="36">
        <v>27.15</v>
      </c>
      <c r="R115" s="192">
        <v>0.13129325060810776</v>
      </c>
      <c r="S115" s="36">
        <v>-30.616</v>
      </c>
      <c r="T115" s="192">
        <v>-0.148054296892001</v>
      </c>
      <c r="U115" s="36">
        <v>-25.271000000000001</v>
      </c>
      <c r="V115" s="36">
        <v>73.757999999999996</v>
      </c>
      <c r="W115" s="36">
        <v>-33.673000000000002</v>
      </c>
      <c r="X115" s="179">
        <v>-0.16283748168422885</v>
      </c>
    </row>
    <row r="116" spans="1:24" x14ac:dyDescent="0.2">
      <c r="A116" s="1" t="s">
        <v>267</v>
      </c>
      <c r="B116" s="1" t="s">
        <v>267</v>
      </c>
      <c r="C116" s="36">
        <v>1408.4469511450382</v>
      </c>
      <c r="D116" s="36">
        <v>184.46100000000001</v>
      </c>
      <c r="E116" s="36">
        <v>309.411</v>
      </c>
      <c r="F116" s="36">
        <v>376.04599999999999</v>
      </c>
      <c r="G116" s="182">
        <v>4.4463076619771114</v>
      </c>
      <c r="H116" s="182">
        <v>3.6584260968073057</v>
      </c>
      <c r="I116" s="180">
        <f t="shared" si="1"/>
        <v>0.67737895815375593</v>
      </c>
      <c r="J116" s="180">
        <v>0.21536079842022415</v>
      </c>
      <c r="K116" s="36">
        <v>220.4609998474121</v>
      </c>
      <c r="L116" s="185">
        <v>0.71251830040758768</v>
      </c>
      <c r="M116" s="36">
        <v>101.09399999999999</v>
      </c>
      <c r="N116" s="192">
        <v>0.32673046530343136</v>
      </c>
      <c r="O116" s="36">
        <v>200.18799999999999</v>
      </c>
      <c r="P116" s="192">
        <v>0.64699703630446226</v>
      </c>
      <c r="Q116" s="36">
        <v>78.281999999999996</v>
      </c>
      <c r="R116" s="192">
        <v>0.25300328689025275</v>
      </c>
      <c r="S116" s="36">
        <v>-163.124</v>
      </c>
      <c r="T116" s="192">
        <v>-0.52720814709237873</v>
      </c>
      <c r="U116" s="36">
        <v>19.364999999999998</v>
      </c>
      <c r="V116" s="36">
        <v>62.738999999999997</v>
      </c>
      <c r="W116" s="36">
        <v>-176.84800000000001</v>
      </c>
      <c r="X116" s="179">
        <v>-0.57156338979545007</v>
      </c>
    </row>
    <row r="117" spans="1:24" x14ac:dyDescent="0.2">
      <c r="A117" s="1" t="s">
        <v>269</v>
      </c>
      <c r="B117" s="1" t="s">
        <v>269</v>
      </c>
      <c r="C117" s="36">
        <v>1135.6713793893125</v>
      </c>
      <c r="D117" s="36">
        <v>76.846000000000004</v>
      </c>
      <c r="E117" s="36">
        <v>122.828</v>
      </c>
      <c r="F117" s="36">
        <v>163.084</v>
      </c>
      <c r="G117" s="182">
        <v>11.848405086788029</v>
      </c>
      <c r="H117" s="182">
        <v>8.9237196782026444</v>
      </c>
      <c r="I117" s="180">
        <f t="shared" si="1"/>
        <v>0.59836556229341797</v>
      </c>
      <c r="J117" s="180">
        <v>0.32774285993421692</v>
      </c>
      <c r="K117" s="36">
        <v>85.026000061035163</v>
      </c>
      <c r="L117" s="185">
        <v>0.69223629840944378</v>
      </c>
      <c r="M117" s="36">
        <v>22.241</v>
      </c>
      <c r="N117" s="192">
        <v>0.18107434786856416</v>
      </c>
      <c r="O117" s="36">
        <v>46.997999999999998</v>
      </c>
      <c r="P117" s="192">
        <v>0.38263262448301688</v>
      </c>
      <c r="Q117" s="36">
        <v>22.895</v>
      </c>
      <c r="R117" s="192">
        <v>0.18639886670791675</v>
      </c>
      <c r="S117" s="36">
        <v>-24.664999999999999</v>
      </c>
      <c r="T117" s="192">
        <v>-0.20080926173185265</v>
      </c>
      <c r="U117" s="36">
        <v>-5.0739999999999998</v>
      </c>
      <c r="V117" s="36">
        <v>102.75399999999999</v>
      </c>
      <c r="W117" s="36">
        <v>-39.188639999999999</v>
      </c>
      <c r="X117" s="179">
        <v>-0.3190529846614778</v>
      </c>
    </row>
    <row r="118" spans="1:24" x14ac:dyDescent="0.2">
      <c r="A118" s="1" t="s">
        <v>271</v>
      </c>
      <c r="B118" s="1" t="s">
        <v>271</v>
      </c>
      <c r="C118" s="36">
        <v>1024.8650805343509</v>
      </c>
      <c r="D118" s="36">
        <v>193.29499999999999</v>
      </c>
      <c r="E118" s="36">
        <v>234.53299999999999</v>
      </c>
      <c r="F118" s="36">
        <v>255.227</v>
      </c>
      <c r="G118" s="182">
        <v>5.6924428545236712</v>
      </c>
      <c r="H118" s="182">
        <v>5.2308952422745243</v>
      </c>
      <c r="I118" s="180">
        <f t="shared" si="1"/>
        <v>0.21334230062857293</v>
      </c>
      <c r="J118" s="180">
        <v>8.8234917900679388E-2</v>
      </c>
      <c r="K118" s="36">
        <v>156.26900183105468</v>
      </c>
      <c r="L118" s="185">
        <v>0.666298567071818</v>
      </c>
      <c r="M118" s="36">
        <v>23.183</v>
      </c>
      <c r="N118" s="192">
        <v>9.8847496940729029E-2</v>
      </c>
      <c r="O118" s="36">
        <v>73.295000000000002</v>
      </c>
      <c r="P118" s="192">
        <v>0.31251465678603868</v>
      </c>
      <c r="Q118" s="36">
        <v>37.460999999999999</v>
      </c>
      <c r="R118" s="192">
        <v>0.15972592343081785</v>
      </c>
      <c r="S118" s="36">
        <v>24.942</v>
      </c>
      <c r="T118" s="192">
        <v>0.10634750760020978</v>
      </c>
      <c r="U118" s="36">
        <v>34.721000000000004</v>
      </c>
      <c r="V118" s="36">
        <v>123.127</v>
      </c>
      <c r="W118" s="36">
        <v>10.046000000000001</v>
      </c>
      <c r="X118" s="179">
        <v>4.2834057467392654E-2</v>
      </c>
    </row>
    <row r="119" spans="1:24" x14ac:dyDescent="0.2">
      <c r="A119" s="1" t="s">
        <v>273</v>
      </c>
      <c r="B119" s="1" t="s">
        <v>273</v>
      </c>
      <c r="C119" s="36">
        <v>2381.0000194656468</v>
      </c>
      <c r="D119" s="36">
        <v>649.09299999999996</v>
      </c>
      <c r="E119" s="36">
        <v>774.83100000000002</v>
      </c>
      <c r="F119" s="36">
        <v>685.5</v>
      </c>
      <c r="G119" s="182">
        <v>2.6226797843658809</v>
      </c>
      <c r="H119" s="182">
        <v>2.9644545587162652</v>
      </c>
      <c r="I119" s="180">
        <f t="shared" si="1"/>
        <v>0.19371338159554957</v>
      </c>
      <c r="J119" s="180">
        <v>-0.11529094731625344</v>
      </c>
      <c r="K119" s="36">
        <v>572.46900695800787</v>
      </c>
      <c r="L119" s="185">
        <v>0.73883079917815353</v>
      </c>
      <c r="M119" s="36">
        <v>194.38200000000001</v>
      </c>
      <c r="N119" s="192">
        <v>0.25087018975750841</v>
      </c>
      <c r="O119" s="36" t="s">
        <v>480</v>
      </c>
      <c r="P119" s="192" t="e">
        <v>#VALUE!</v>
      </c>
      <c r="Q119" s="36" t="s">
        <v>480</v>
      </c>
      <c r="R119" s="192" t="e">
        <v>#VALUE!</v>
      </c>
      <c r="S119" s="36">
        <v>202.02800000000002</v>
      </c>
      <c r="T119" s="192">
        <v>0.26073814806067391</v>
      </c>
      <c r="U119" s="36">
        <v>162.07900000000001</v>
      </c>
      <c r="V119" s="36">
        <v>128.965</v>
      </c>
      <c r="W119" s="36">
        <v>-55.119129999999998</v>
      </c>
      <c r="X119" s="179">
        <v>-7.1136970513570055E-2</v>
      </c>
    </row>
    <row r="120" spans="1:24" x14ac:dyDescent="0.2">
      <c r="A120" s="1" t="s">
        <v>275</v>
      </c>
      <c r="B120" s="1" t="s">
        <v>275</v>
      </c>
      <c r="C120" s="36">
        <v>858.37660725190779</v>
      </c>
      <c r="D120" s="36">
        <v>512.16099999999994</v>
      </c>
      <c r="E120" s="36">
        <v>506.92600000000004</v>
      </c>
      <c r="F120" s="36">
        <v>514</v>
      </c>
      <c r="G120" s="182">
        <v>1.4192394945218827</v>
      </c>
      <c r="H120" s="182">
        <v>1.3997070038910506</v>
      </c>
      <c r="I120" s="180">
        <f t="shared" si="1"/>
        <v>-1.0221395225329341E-2</v>
      </c>
      <c r="J120" s="180">
        <v>1.3954699502491508E-2</v>
      </c>
      <c r="K120" s="36">
        <v>407.5589940185547</v>
      </c>
      <c r="L120" s="185">
        <v>0.803981239901987</v>
      </c>
      <c r="M120" s="36">
        <v>78.765999999999991</v>
      </c>
      <c r="N120" s="192">
        <v>0.15537968066344987</v>
      </c>
      <c r="O120" s="36">
        <v>174.61199999999999</v>
      </c>
      <c r="P120" s="192">
        <v>0.34445264200297476</v>
      </c>
      <c r="Q120" s="36">
        <v>80.161000000000001</v>
      </c>
      <c r="R120" s="192">
        <v>0.1581315616085977</v>
      </c>
      <c r="S120" s="36">
        <v>47.558000000000007</v>
      </c>
      <c r="T120" s="192">
        <v>9.3816454472644931E-2</v>
      </c>
      <c r="U120" s="36">
        <v>46.129999999999995</v>
      </c>
      <c r="V120" s="36">
        <v>420.24399999999997</v>
      </c>
      <c r="W120" s="36">
        <v>42.201000000000001</v>
      </c>
      <c r="X120" s="179">
        <v>8.3248837108374787E-2</v>
      </c>
    </row>
    <row r="121" spans="1:24" x14ac:dyDescent="0.2">
      <c r="A121" s="1" t="s">
        <v>277</v>
      </c>
      <c r="B121" s="1" t="s">
        <v>277</v>
      </c>
      <c r="C121" s="36">
        <v>1838.1168969465659</v>
      </c>
      <c r="D121" s="36">
        <v>405.34100000000001</v>
      </c>
      <c r="E121" s="36">
        <v>401.911</v>
      </c>
      <c r="F121" s="36">
        <v>396.25</v>
      </c>
      <c r="G121" s="182">
        <v>3.4921278591528968</v>
      </c>
      <c r="H121" s="182">
        <v>3.5420179179810725</v>
      </c>
      <c r="I121" s="180">
        <f t="shared" si="1"/>
        <v>-8.4620109981472548E-3</v>
      </c>
      <c r="J121" s="180">
        <v>-1.4085207919166232E-2</v>
      </c>
      <c r="K121" s="36">
        <v>333.70999957275393</v>
      </c>
      <c r="L121" s="185">
        <v>0.83030820149922224</v>
      </c>
      <c r="M121" s="36">
        <v>76.988</v>
      </c>
      <c r="N121" s="192">
        <v>0.19155484671979617</v>
      </c>
      <c r="O121" s="36">
        <v>96.344999999999999</v>
      </c>
      <c r="P121" s="192">
        <v>0.23971725083413989</v>
      </c>
      <c r="Q121" s="36">
        <v>45.738999999999997</v>
      </c>
      <c r="R121" s="192">
        <v>0.11380380233434764</v>
      </c>
      <c r="S121" s="36">
        <v>142.37699999999998</v>
      </c>
      <c r="T121" s="192">
        <v>0.35425007028919331</v>
      </c>
      <c r="U121" s="36">
        <v>121.06</v>
      </c>
      <c r="V121" s="36">
        <v>133.464</v>
      </c>
      <c r="W121" s="36">
        <v>65.876939999999991</v>
      </c>
      <c r="X121" s="179">
        <v>0.16390927344611117</v>
      </c>
    </row>
    <row r="122" spans="1:24" x14ac:dyDescent="0.2">
      <c r="A122" s="1" t="s">
        <v>279</v>
      </c>
      <c r="B122" s="1" t="s">
        <v>279</v>
      </c>
      <c r="C122" s="36">
        <v>1055.4606675572518</v>
      </c>
      <c r="D122" s="36">
        <v>178.64599999999999</v>
      </c>
      <c r="E122" s="36">
        <v>225.61</v>
      </c>
      <c r="F122" s="36">
        <v>255.92000000000002</v>
      </c>
      <c r="G122" s="182">
        <v>6.0297203138158766</v>
      </c>
      <c r="H122" s="182">
        <v>5.3155876836511409</v>
      </c>
      <c r="I122" s="180">
        <f t="shared" si="1"/>
        <v>0.26288861771324312</v>
      </c>
      <c r="J122" s="180">
        <v>0.13434688178715493</v>
      </c>
      <c r="K122" s="36">
        <v>161.06200064086914</v>
      </c>
      <c r="L122" s="185">
        <v>0.71389566349394595</v>
      </c>
      <c r="M122" s="36">
        <v>68.171999999999997</v>
      </c>
      <c r="N122" s="192">
        <v>0.30216745711626253</v>
      </c>
      <c r="O122" s="36">
        <v>84.161000000000001</v>
      </c>
      <c r="P122" s="192">
        <v>0.37303754266211603</v>
      </c>
      <c r="Q122" s="36">
        <v>39.594000000000001</v>
      </c>
      <c r="R122" s="192">
        <v>0.17549754000265946</v>
      </c>
      <c r="S122" s="36">
        <v>-48.74664556962</v>
      </c>
      <c r="T122" s="192">
        <v>-0.21606597921023002</v>
      </c>
      <c r="U122" s="36">
        <v>-0.20499999999999918</v>
      </c>
      <c r="V122" s="36">
        <v>60.332999999999998</v>
      </c>
      <c r="W122" s="36">
        <v>-53.88</v>
      </c>
      <c r="X122" s="179">
        <v>-0.23881920127653916</v>
      </c>
    </row>
    <row r="123" spans="1:24" x14ac:dyDescent="0.2">
      <c r="A123" s="1" t="s">
        <v>283</v>
      </c>
      <c r="B123" s="1" t="s">
        <v>283</v>
      </c>
      <c r="C123" s="36">
        <v>1995.3138362595403</v>
      </c>
      <c r="D123" s="36">
        <v>1265.364</v>
      </c>
      <c r="E123" s="36">
        <v>1442.086</v>
      </c>
      <c r="F123" s="36">
        <v>1299.5</v>
      </c>
      <c r="G123" s="182">
        <v>1.4129648994581461</v>
      </c>
      <c r="H123" s="182">
        <v>1.568000692574067</v>
      </c>
      <c r="I123" s="180">
        <f t="shared" si="1"/>
        <v>0.13966099873238055</v>
      </c>
      <c r="J123" s="180">
        <v>-9.8874824386340321E-2</v>
      </c>
      <c r="K123" s="36">
        <v>493.43699993896485</v>
      </c>
      <c r="L123" s="185">
        <v>0.34216891360082885</v>
      </c>
      <c r="M123" s="36">
        <v>0</v>
      </c>
      <c r="N123" s="192">
        <v>0</v>
      </c>
      <c r="O123" s="36" t="s">
        <v>480</v>
      </c>
      <c r="P123" s="192" t="e">
        <v>#VALUE!</v>
      </c>
      <c r="Q123" s="36" t="s">
        <v>480</v>
      </c>
      <c r="R123" s="192" t="e">
        <v>#VALUE!</v>
      </c>
      <c r="S123" s="36">
        <v>321.95100000000002</v>
      </c>
      <c r="T123" s="192">
        <v>0.22325367557829423</v>
      </c>
      <c r="U123" s="36">
        <v>132.11700000000002</v>
      </c>
      <c r="V123" s="36">
        <v>51.37</v>
      </c>
      <c r="W123" s="36">
        <v>65.558989999999994</v>
      </c>
      <c r="X123" s="179">
        <v>4.546122075937218E-2</v>
      </c>
    </row>
    <row r="124" spans="1:24" x14ac:dyDescent="0.2">
      <c r="A124" s="1" t="s">
        <v>285</v>
      </c>
      <c r="B124" s="1" t="s">
        <v>285</v>
      </c>
      <c r="C124" s="36">
        <v>1206.1234167938935</v>
      </c>
      <c r="D124" s="36">
        <v>1460.037</v>
      </c>
      <c r="E124" s="36">
        <v>1637.712</v>
      </c>
      <c r="F124" s="36">
        <v>1656.5</v>
      </c>
      <c r="G124" s="182">
        <v>0.75483003116543079</v>
      </c>
      <c r="H124" s="182">
        <v>0.74626875943253845</v>
      </c>
      <c r="I124" s="180">
        <f t="shared" si="1"/>
        <v>0.12169212150103043</v>
      </c>
      <c r="J124" s="180">
        <v>1.147210254305997E-2</v>
      </c>
      <c r="K124" s="36">
        <v>553.73400109863292</v>
      </c>
      <c r="L124" s="185">
        <v>0.33811439441039259</v>
      </c>
      <c r="M124" s="36">
        <v>0</v>
      </c>
      <c r="N124" s="192">
        <v>0</v>
      </c>
      <c r="O124" s="36" t="s">
        <v>480</v>
      </c>
      <c r="P124" s="192" t="e">
        <v>#VALUE!</v>
      </c>
      <c r="Q124" s="36">
        <v>376.863</v>
      </c>
      <c r="R124" s="192">
        <v>0.23011555145227</v>
      </c>
      <c r="S124" s="36">
        <v>168.06400000000002</v>
      </c>
      <c r="T124" s="192">
        <v>0.10262121789423294</v>
      </c>
      <c r="U124" s="36">
        <v>53.613999999999997</v>
      </c>
      <c r="V124" s="36">
        <v>343.73399999999998</v>
      </c>
      <c r="W124" s="36">
        <v>71.187725335842003</v>
      </c>
      <c r="X124" s="179">
        <v>4.3467792466466634E-2</v>
      </c>
    </row>
    <row r="125" spans="1:24" x14ac:dyDescent="0.2">
      <c r="A125" s="1" t="s">
        <v>287</v>
      </c>
      <c r="B125" s="1" t="s">
        <v>287</v>
      </c>
      <c r="C125" s="36">
        <v>1023.4537759541984</v>
      </c>
      <c r="D125" s="36">
        <v>222.779</v>
      </c>
      <c r="E125" s="36">
        <v>233.78399999999999</v>
      </c>
      <c r="F125" s="36">
        <v>258.85399999999998</v>
      </c>
      <c r="G125" s="182">
        <v>5.194544536837423</v>
      </c>
      <c r="H125" s="182">
        <v>4.6914530971126585</v>
      </c>
      <c r="I125" s="180">
        <f t="shared" si="1"/>
        <v>4.9398731478281145E-2</v>
      </c>
      <c r="J125" s="180">
        <v>0.10723573897272698</v>
      </c>
      <c r="K125" s="36">
        <v>174.50399725341796</v>
      </c>
      <c r="L125" s="185">
        <v>0.74643259270702</v>
      </c>
      <c r="M125" s="36">
        <v>40.033999999999999</v>
      </c>
      <c r="N125" s="192">
        <v>0.17124354104643602</v>
      </c>
      <c r="O125" s="36">
        <v>90.905000000000001</v>
      </c>
      <c r="P125" s="192">
        <v>0.38884183690928381</v>
      </c>
      <c r="Q125" s="36">
        <v>43.124000000000002</v>
      </c>
      <c r="R125" s="192">
        <v>0.18446086986277935</v>
      </c>
      <c r="S125" s="36">
        <v>9.7840000000000007</v>
      </c>
      <c r="T125" s="192">
        <v>4.1850597132395723E-2</v>
      </c>
      <c r="U125" s="36">
        <v>-19.381999999999998</v>
      </c>
      <c r="V125" s="36">
        <v>56.114999999999995</v>
      </c>
      <c r="W125" s="36">
        <v>-8.9980586626340013</v>
      </c>
      <c r="X125" s="179">
        <v>-3.8488770243618048E-2</v>
      </c>
    </row>
    <row r="126" spans="1:24" x14ac:dyDescent="0.2">
      <c r="A126" s="1" t="s">
        <v>289</v>
      </c>
      <c r="B126" s="1" t="s">
        <v>289</v>
      </c>
      <c r="C126" s="36">
        <v>1821.8780661290327</v>
      </c>
      <c r="D126" s="36">
        <v>116.239</v>
      </c>
      <c r="E126" s="36">
        <v>162.01400000000001</v>
      </c>
      <c r="F126" s="36">
        <v>226.63</v>
      </c>
      <c r="G126" s="182">
        <v>8.9161560112089067</v>
      </c>
      <c r="H126" s="182">
        <v>6.3740109429466525</v>
      </c>
      <c r="I126" s="180">
        <f t="shared" si="1"/>
        <v>0.39380070372250281</v>
      </c>
      <c r="J126" s="180">
        <v>0.39882973076400785</v>
      </c>
      <c r="K126" s="36">
        <v>126.376</v>
      </c>
      <c r="L126" s="185">
        <v>0.78003135531497281</v>
      </c>
      <c r="M126" s="36">
        <v>52.046999999999997</v>
      </c>
      <c r="N126" s="192">
        <v>0.3212500154307652</v>
      </c>
      <c r="O126" s="36">
        <v>107.19</v>
      </c>
      <c r="P126" s="192">
        <v>0.66160949053785467</v>
      </c>
      <c r="Q126" s="36">
        <v>22.337</v>
      </c>
      <c r="R126" s="192">
        <v>0.13787080128877749</v>
      </c>
      <c r="S126" s="36">
        <v>-48.109000000000002</v>
      </c>
      <c r="T126" s="192">
        <v>-0.29694347402076365</v>
      </c>
      <c r="U126" s="36">
        <v>-12.823</v>
      </c>
      <c r="V126" s="36">
        <v>36.073</v>
      </c>
      <c r="W126" s="36">
        <v>-55.826999999999998</v>
      </c>
      <c r="X126" s="179">
        <v>-0.34458133247744022</v>
      </c>
    </row>
    <row r="127" spans="1:24" x14ac:dyDescent="0.2">
      <c r="A127" s="1" t="s">
        <v>291</v>
      </c>
      <c r="B127" s="1" t="s">
        <v>291</v>
      </c>
      <c r="C127" s="36">
        <v>1101.000546946565</v>
      </c>
      <c r="D127" s="36">
        <v>160.56899999999999</v>
      </c>
      <c r="E127" s="36">
        <v>212.47800000000001</v>
      </c>
      <c r="F127" s="36">
        <v>249.06300000000002</v>
      </c>
      <c r="G127" s="182">
        <v>4.7822922843776761</v>
      </c>
      <c r="H127" s="182">
        <v>4.0798187607151597</v>
      </c>
      <c r="I127" s="180">
        <f t="shared" si="1"/>
        <v>0.32328157988154638</v>
      </c>
      <c r="J127" s="180">
        <v>0.17218253183859034</v>
      </c>
      <c r="K127" s="36">
        <v>147.23399932861327</v>
      </c>
      <c r="L127" s="185">
        <v>0.69293761861751924</v>
      </c>
      <c r="M127" s="36">
        <v>40.549999999999997</v>
      </c>
      <c r="N127" s="192">
        <v>0.19084328730503861</v>
      </c>
      <c r="O127" s="36">
        <v>87.948999999999998</v>
      </c>
      <c r="P127" s="192">
        <v>0.41392050000470637</v>
      </c>
      <c r="Q127" s="36">
        <v>27.706</v>
      </c>
      <c r="R127" s="192">
        <v>0.13039467615470776</v>
      </c>
      <c r="S127" s="36">
        <v>-14.339075949367</v>
      </c>
      <c r="T127" s="192">
        <v>-6.748499114904602E-2</v>
      </c>
      <c r="U127" s="36">
        <v>3.3149999999999999</v>
      </c>
      <c r="V127" s="36">
        <v>55.068999999999996</v>
      </c>
      <c r="W127" s="36">
        <v>-23.346969999999999</v>
      </c>
      <c r="X127" s="179">
        <v>-0.10987946987452818</v>
      </c>
    </row>
    <row r="128" spans="1:24" x14ac:dyDescent="0.2">
      <c r="A128" s="1" t="s">
        <v>293</v>
      </c>
      <c r="B128" s="1" t="s">
        <v>293</v>
      </c>
      <c r="C128" s="36">
        <v>804.44484198473208</v>
      </c>
      <c r="D128" s="36">
        <v>339.52199999999999</v>
      </c>
      <c r="E128" s="36">
        <v>493.41899999999998</v>
      </c>
      <c r="F128" s="36">
        <v>540.76700000000005</v>
      </c>
      <c r="G128" s="182">
        <v>2.2672898692591894</v>
      </c>
      <c r="H128" s="182">
        <v>2.0687725027599684</v>
      </c>
      <c r="I128" s="180">
        <f t="shared" si="1"/>
        <v>0.45327548730273737</v>
      </c>
      <c r="J128" s="180">
        <v>9.5959012522825571E-2</v>
      </c>
      <c r="K128" s="36">
        <v>254.20199630737304</v>
      </c>
      <c r="L128" s="185">
        <v>0.51518485568527572</v>
      </c>
      <c r="M128" s="36">
        <v>80.164000000000001</v>
      </c>
      <c r="N128" s="192">
        <v>0.162466382526818</v>
      </c>
      <c r="O128" s="36">
        <v>151.34100000000001</v>
      </c>
      <c r="P128" s="192">
        <v>0.3067190359511896</v>
      </c>
      <c r="Q128" s="36">
        <v>92.725999999999999</v>
      </c>
      <c r="R128" s="192">
        <v>0.18792547510330976</v>
      </c>
      <c r="S128" s="36">
        <v>-32.902000000000001</v>
      </c>
      <c r="T128" s="192">
        <v>-6.6681664062389165E-2</v>
      </c>
      <c r="U128" s="36">
        <v>9.2789999999999999</v>
      </c>
      <c r="V128" s="36">
        <v>101.539</v>
      </c>
      <c r="W128" s="36">
        <v>-51.781127336844001</v>
      </c>
      <c r="X128" s="179">
        <v>-0.10494352130105246</v>
      </c>
    </row>
    <row r="129" spans="1:24" x14ac:dyDescent="0.2">
      <c r="A129" s="1" t="s">
        <v>295</v>
      </c>
      <c r="B129" s="1" t="s">
        <v>295</v>
      </c>
      <c r="C129" s="36">
        <v>1546.9895393129775</v>
      </c>
      <c r="D129" s="36">
        <v>760.95799999999997</v>
      </c>
      <c r="E129" s="36">
        <v>819.13599999999997</v>
      </c>
      <c r="F129" s="36">
        <v>876.5</v>
      </c>
      <c r="G129" s="182">
        <v>1.6575513712008751</v>
      </c>
      <c r="H129" s="182">
        <v>1.5490701654306902</v>
      </c>
      <c r="I129" s="180">
        <f t="shared" si="1"/>
        <v>7.6453628189729256E-2</v>
      </c>
      <c r="J129" s="180">
        <v>7.0029885147277149E-2</v>
      </c>
      <c r="K129" s="36">
        <v>409.10499536132812</v>
      </c>
      <c r="L129" s="185">
        <v>0.49943476463167064</v>
      </c>
      <c r="M129" s="36">
        <v>113.19999999999999</v>
      </c>
      <c r="N129" s="192">
        <v>0.13819439018673332</v>
      </c>
      <c r="O129" s="36" t="s">
        <v>480</v>
      </c>
      <c r="P129" s="192" t="e">
        <v>#VALUE!</v>
      </c>
      <c r="Q129" s="36" t="s">
        <v>480</v>
      </c>
      <c r="R129" s="192" t="e">
        <v>#VALUE!</v>
      </c>
      <c r="S129" s="36">
        <v>168.92100000000002</v>
      </c>
      <c r="T129" s="192">
        <v>0.20621850339870307</v>
      </c>
      <c r="U129" s="36">
        <v>48.022999999999996</v>
      </c>
      <c r="V129" s="36">
        <v>122.24299999999999</v>
      </c>
      <c r="W129" s="36">
        <v>64.680810627462009</v>
      </c>
      <c r="X129" s="179">
        <v>7.8962236585209303E-2</v>
      </c>
    </row>
    <row r="130" spans="1:24" x14ac:dyDescent="0.2">
      <c r="A130" s="1" t="s">
        <v>297</v>
      </c>
      <c r="B130" s="1" t="s">
        <v>297</v>
      </c>
      <c r="C130" s="36">
        <v>1799.7901893129756</v>
      </c>
      <c r="D130" s="36">
        <v>1275.258</v>
      </c>
      <c r="E130" s="36">
        <v>1510.7610000000002</v>
      </c>
      <c r="F130" s="36">
        <v>1523.8330000000001</v>
      </c>
      <c r="G130" s="182">
        <v>0.91793672195668252</v>
      </c>
      <c r="H130" s="182">
        <v>0.91006232310233459</v>
      </c>
      <c r="I130" s="180">
        <f t="shared" si="1"/>
        <v>0.18467086660111143</v>
      </c>
      <c r="J130" s="180">
        <v>8.6525929647376376E-3</v>
      </c>
      <c r="K130" s="36">
        <v>364.96499401855471</v>
      </c>
      <c r="L130" s="185">
        <v>0.24157692316557991</v>
      </c>
      <c r="M130" s="36">
        <v>0</v>
      </c>
      <c r="N130" s="192">
        <v>0</v>
      </c>
      <c r="O130" s="36" t="s">
        <v>480</v>
      </c>
      <c r="P130" s="192" t="e">
        <v>#VALUE!</v>
      </c>
      <c r="Q130" s="36" t="s">
        <v>480</v>
      </c>
      <c r="R130" s="192" t="e">
        <v>#VALUE!</v>
      </c>
      <c r="S130" s="36">
        <v>185.99944985394302</v>
      </c>
      <c r="T130" s="192">
        <v>0.12311639620955465</v>
      </c>
      <c r="U130" s="36">
        <v>89.751000000000005</v>
      </c>
      <c r="V130" s="36">
        <v>74.436999999999998</v>
      </c>
      <c r="W130" s="36">
        <v>69.219760000000008</v>
      </c>
      <c r="X130" s="179">
        <v>4.5817809699879732E-2</v>
      </c>
    </row>
    <row r="131" spans="1:24" x14ac:dyDescent="0.2">
      <c r="A131" s="1" t="s">
        <v>299</v>
      </c>
      <c r="B131" s="1" t="s">
        <v>299</v>
      </c>
      <c r="C131" s="36">
        <v>1171.9934602316603</v>
      </c>
      <c r="D131" s="36">
        <v>166.84100000000001</v>
      </c>
      <c r="E131" s="36">
        <v>257.60300000000001</v>
      </c>
      <c r="F131" s="36">
        <v>302.613</v>
      </c>
      <c r="G131" s="182">
        <v>3.6840805425402654</v>
      </c>
      <c r="H131" s="182">
        <v>3.1361184086605665</v>
      </c>
      <c r="I131" s="180">
        <f t="shared" ref="I131:I194" si="2">(E131-D131)/D131</f>
        <v>0.54400297289035671</v>
      </c>
      <c r="J131" s="180">
        <v>0.17472622601444865</v>
      </c>
      <c r="K131" s="36">
        <v>194.42499871826172</v>
      </c>
      <c r="L131" s="185">
        <v>0.75474664005567371</v>
      </c>
      <c r="M131" s="36">
        <v>47.434999999999995</v>
      </c>
      <c r="N131" s="192">
        <v>0.18413993625850628</v>
      </c>
      <c r="O131" s="36">
        <v>151.09299999999999</v>
      </c>
      <c r="P131" s="192">
        <v>0.58653431831151026</v>
      </c>
      <c r="Q131" s="36">
        <v>51.206000000000003</v>
      </c>
      <c r="R131" s="192">
        <v>0.19877874093081216</v>
      </c>
      <c r="S131" s="36">
        <v>-82.965000000000003</v>
      </c>
      <c r="T131" s="192">
        <v>-0.32206534861783442</v>
      </c>
      <c r="U131" s="36">
        <v>-6.802999999999999</v>
      </c>
      <c r="V131" s="36">
        <v>63.009</v>
      </c>
      <c r="W131" s="36">
        <v>-92.112000000000009</v>
      </c>
      <c r="X131" s="179">
        <v>-0.35757347546418328</v>
      </c>
    </row>
    <row r="132" spans="1:24" x14ac:dyDescent="0.2">
      <c r="A132" s="1" t="s">
        <v>303</v>
      </c>
      <c r="B132" s="1" t="s">
        <v>303</v>
      </c>
      <c r="C132" s="36">
        <v>1129.9731278625959</v>
      </c>
      <c r="D132" s="36">
        <v>153.27600000000001</v>
      </c>
      <c r="E132" s="36">
        <v>183.61700000000002</v>
      </c>
      <c r="F132" s="36">
        <v>205.86799999999999</v>
      </c>
      <c r="G132" s="182">
        <v>6.5848614235065375</v>
      </c>
      <c r="H132" s="182">
        <v>5.8731444420696759</v>
      </c>
      <c r="I132" s="180">
        <f t="shared" si="2"/>
        <v>0.19795010308202202</v>
      </c>
      <c r="J132" s="180">
        <v>0.12118158993992911</v>
      </c>
      <c r="K132" s="36">
        <v>109.50099978637695</v>
      </c>
      <c r="L132" s="185">
        <v>0.59635545611995044</v>
      </c>
      <c r="M132" s="36">
        <v>56.021000000000001</v>
      </c>
      <c r="N132" s="192">
        <v>0.30509702260683919</v>
      </c>
      <c r="O132" s="36">
        <v>68.116</v>
      </c>
      <c r="P132" s="192">
        <v>0.37096782977611004</v>
      </c>
      <c r="Q132" s="36">
        <v>40.335999999999999</v>
      </c>
      <c r="R132" s="192">
        <v>0.21967464886148882</v>
      </c>
      <c r="S132" s="36">
        <v>-44.247999999999998</v>
      </c>
      <c r="T132" s="192">
        <v>-0.24097986569870977</v>
      </c>
      <c r="U132" s="36">
        <v>-6.407</v>
      </c>
      <c r="V132" s="36">
        <v>160.505</v>
      </c>
      <c r="W132" s="36">
        <v>-63.304550127549</v>
      </c>
      <c r="X132" s="179">
        <v>-0.3447641020578105</v>
      </c>
    </row>
    <row r="133" spans="1:24" x14ac:dyDescent="0.2">
      <c r="A133" s="1" t="s">
        <v>305</v>
      </c>
      <c r="B133" s="1" t="s">
        <v>305</v>
      </c>
      <c r="C133" s="36">
        <v>1188.4108312977096</v>
      </c>
      <c r="D133" s="36">
        <v>110.88</v>
      </c>
      <c r="E133" s="36">
        <v>184.83700000000002</v>
      </c>
      <c r="F133" s="36">
        <v>231.28900000000002</v>
      </c>
      <c r="G133" s="182">
        <v>5.4709495393238363</v>
      </c>
      <c r="H133" s="182">
        <v>4.3721659914652227</v>
      </c>
      <c r="I133" s="180">
        <f t="shared" si="2"/>
        <v>0.66700036075036095</v>
      </c>
      <c r="J133" s="180">
        <v>0.25131331930295331</v>
      </c>
      <c r="K133" s="36">
        <v>130.4860018157959</v>
      </c>
      <c r="L133" s="185">
        <v>0.70595174026734853</v>
      </c>
      <c r="M133" s="36">
        <v>48.292999999999999</v>
      </c>
      <c r="N133" s="192">
        <v>0.26127344633379679</v>
      </c>
      <c r="O133" s="36">
        <v>83.715999999999994</v>
      </c>
      <c r="P133" s="192">
        <v>0.45291797637918807</v>
      </c>
      <c r="Q133" s="36">
        <v>31.196000000000002</v>
      </c>
      <c r="R133" s="192">
        <v>0.16877573213155375</v>
      </c>
      <c r="S133" s="36">
        <v>-40.238</v>
      </c>
      <c r="T133" s="192">
        <v>-0.21769450921622832</v>
      </c>
      <c r="U133" s="36">
        <v>-18.588999999999992</v>
      </c>
      <c r="V133" s="36">
        <v>35.692999999999998</v>
      </c>
      <c r="W133" s="36">
        <v>-49.079000000000001</v>
      </c>
      <c r="X133" s="179">
        <v>-0.2655258416875409</v>
      </c>
    </row>
    <row r="134" spans="1:24" x14ac:dyDescent="0.2">
      <c r="A134" s="1" t="s">
        <v>307</v>
      </c>
      <c r="B134" s="1" t="s">
        <v>307</v>
      </c>
      <c r="C134" s="36">
        <v>1041.4237351145043</v>
      </c>
      <c r="D134" s="36">
        <v>233.33500000000001</v>
      </c>
      <c r="E134" s="36">
        <v>252.16</v>
      </c>
      <c r="F134" s="36">
        <v>269.78399999999999</v>
      </c>
      <c r="G134" s="182">
        <v>4.3861318210659901</v>
      </c>
      <c r="H134" s="182">
        <v>4.0996019037452189</v>
      </c>
      <c r="I134" s="180">
        <f t="shared" si="2"/>
        <v>8.0677995157177398E-2</v>
      </c>
      <c r="J134" s="180">
        <v>6.989213197969546E-2</v>
      </c>
      <c r="K134" s="36">
        <v>126.30899749755859</v>
      </c>
      <c r="L134" s="185">
        <v>0.50090814362927738</v>
      </c>
      <c r="M134" s="36">
        <v>49.548999999999999</v>
      </c>
      <c r="N134" s="192">
        <v>0.19649825507614213</v>
      </c>
      <c r="O134" s="36">
        <v>69.28</v>
      </c>
      <c r="P134" s="192">
        <v>0.27474619289340102</v>
      </c>
      <c r="Q134" s="36">
        <v>27.268000000000001</v>
      </c>
      <c r="R134" s="192">
        <v>0.10813769035532995</v>
      </c>
      <c r="S134" s="36">
        <v>-11.269886075949</v>
      </c>
      <c r="T134" s="192">
        <v>-4.4693393384950028E-2</v>
      </c>
      <c r="U134" s="36">
        <v>-2.8339999999999996</v>
      </c>
      <c r="V134" s="36">
        <v>55.335000000000001</v>
      </c>
      <c r="W134" s="36">
        <v>-40.211799999999997</v>
      </c>
      <c r="X134" s="179">
        <v>-0.15946938451776649</v>
      </c>
    </row>
    <row r="135" spans="1:24" x14ac:dyDescent="0.2">
      <c r="A135" s="1" t="s">
        <v>309</v>
      </c>
      <c r="B135" s="1" t="s">
        <v>309</v>
      </c>
      <c r="C135" s="36">
        <v>872.03611526717543</v>
      </c>
      <c r="D135" s="36">
        <v>317.91467</v>
      </c>
      <c r="E135" s="36">
        <v>347.22800000000001</v>
      </c>
      <c r="F135" s="36">
        <v>324.12</v>
      </c>
      <c r="G135" s="182">
        <v>2.2130456069211011</v>
      </c>
      <c r="H135" s="182">
        <v>2.370823768974454</v>
      </c>
      <c r="I135" s="180">
        <f t="shared" si="2"/>
        <v>9.2205024700495908E-2</v>
      </c>
      <c r="J135" s="180">
        <v>-6.6549932609121343E-2</v>
      </c>
      <c r="K135" s="36">
        <v>141.53299899291994</v>
      </c>
      <c r="L135" s="185">
        <v>0.40760825449825455</v>
      </c>
      <c r="M135" s="36">
        <v>0</v>
      </c>
      <c r="N135" s="192">
        <v>0</v>
      </c>
      <c r="O135" s="36" t="s">
        <v>480</v>
      </c>
      <c r="P135" s="192" t="e">
        <v>#VALUE!</v>
      </c>
      <c r="Q135" s="36" t="s">
        <v>480</v>
      </c>
      <c r="R135" s="192" t="e">
        <v>#VALUE!</v>
      </c>
      <c r="S135" s="36">
        <v>88.400999999999996</v>
      </c>
      <c r="T135" s="192">
        <v>0.25459064361169026</v>
      </c>
      <c r="U135" s="36">
        <v>53.626999999999995</v>
      </c>
      <c r="V135" s="36">
        <v>160.77699999999999</v>
      </c>
      <c r="W135" s="36">
        <v>57.685500000000005</v>
      </c>
      <c r="X135" s="179">
        <v>0.1661314755722465</v>
      </c>
    </row>
    <row r="136" spans="1:24" x14ac:dyDescent="0.2">
      <c r="A136" s="2" t="s">
        <v>313</v>
      </c>
      <c r="B136" s="2" t="s">
        <v>313</v>
      </c>
      <c r="C136" s="87">
        <v>737.47753511450367</v>
      </c>
      <c r="D136" s="36">
        <v>277.85199999999998</v>
      </c>
      <c r="E136" s="87">
        <v>328.411</v>
      </c>
      <c r="F136" s="87">
        <v>339.733</v>
      </c>
      <c r="G136" s="182">
        <v>2.0845468026345038</v>
      </c>
      <c r="H136" s="182">
        <v>2.0150768397535712</v>
      </c>
      <c r="I136" s="180">
        <f t="shared" si="2"/>
        <v>0.18196377927817697</v>
      </c>
      <c r="J136" s="188">
        <v>3.4475093708797866E-2</v>
      </c>
      <c r="K136" s="87">
        <v>169.04300082397461</v>
      </c>
      <c r="L136" s="185">
        <v>0.51473002068741491</v>
      </c>
      <c r="M136" s="87">
        <v>47.661000000000001</v>
      </c>
      <c r="N136" s="192">
        <v>0.14512607677574746</v>
      </c>
      <c r="O136" s="87">
        <v>75.367999999999995</v>
      </c>
      <c r="P136" s="192">
        <v>0.22949292197886184</v>
      </c>
      <c r="Q136" s="87">
        <v>35.222000000000001</v>
      </c>
      <c r="R136" s="192">
        <v>0.10724975716404141</v>
      </c>
      <c r="S136" s="87">
        <v>6.7769999999999992</v>
      </c>
      <c r="T136" s="192">
        <v>2.0635727792309023E-2</v>
      </c>
      <c r="U136" s="36">
        <v>18.332999999999998</v>
      </c>
      <c r="V136" s="36">
        <v>147.023</v>
      </c>
      <c r="W136" s="87">
        <v>-1.2028757999999999</v>
      </c>
      <c r="X136" s="179">
        <v>-3.6627147080944304E-3</v>
      </c>
    </row>
    <row r="137" spans="1:24" x14ac:dyDescent="0.2">
      <c r="A137" s="2" t="s">
        <v>315</v>
      </c>
      <c r="B137" s="2" t="s">
        <v>315</v>
      </c>
      <c r="C137" s="87">
        <v>598.351408396946</v>
      </c>
      <c r="D137" s="36">
        <v>17880</v>
      </c>
      <c r="E137" s="87">
        <v>421.69007902324608</v>
      </c>
      <c r="F137" s="87">
        <v>255.601</v>
      </c>
      <c r="G137" s="182">
        <v>0.91539526112190239</v>
      </c>
      <c r="H137" s="182">
        <v>1.5102174874120211</v>
      </c>
      <c r="I137" s="180">
        <f t="shared" si="2"/>
        <v>-0.97641554367878935</v>
      </c>
      <c r="J137" s="188">
        <v>-0.39386527519915937</v>
      </c>
      <c r="K137" s="87">
        <v>218.75141071311592</v>
      </c>
      <c r="L137" s="185">
        <v>0.51874924641292552</v>
      </c>
      <c r="M137" s="87">
        <v>0</v>
      </c>
      <c r="N137" s="192">
        <v>0</v>
      </c>
      <c r="O137" s="87" t="s">
        <v>480</v>
      </c>
      <c r="P137" s="192" t="e">
        <v>#VALUE!</v>
      </c>
      <c r="Q137" s="87" t="s">
        <v>480</v>
      </c>
      <c r="R137" s="192" t="e">
        <v>#VALUE!</v>
      </c>
      <c r="S137" s="87">
        <v>81.622901835776418</v>
      </c>
      <c r="T137" s="192">
        <v>0.19356135203568989</v>
      </c>
      <c r="U137" s="36">
        <v>12107</v>
      </c>
      <c r="V137" s="36">
        <v>18406</v>
      </c>
      <c r="W137" s="87">
        <v>54.138304797875108</v>
      </c>
      <c r="X137" s="179">
        <v>0.12838410835577349</v>
      </c>
    </row>
    <row r="138" spans="1:24" x14ac:dyDescent="0.2">
      <c r="A138" s="2" t="s">
        <v>317</v>
      </c>
      <c r="B138" s="2" t="s">
        <v>317</v>
      </c>
      <c r="C138" s="87">
        <v>945.48475954198432</v>
      </c>
      <c r="D138" s="36">
        <v>203.441</v>
      </c>
      <c r="E138" s="87">
        <v>242.89300000000003</v>
      </c>
      <c r="F138" s="87">
        <v>247.21700000000001</v>
      </c>
      <c r="G138" s="182">
        <v>3.1261234370689972</v>
      </c>
      <c r="H138" s="182">
        <v>3.0714453294069579</v>
      </c>
      <c r="I138" s="180">
        <f t="shared" si="2"/>
        <v>0.19392354540136958</v>
      </c>
      <c r="J138" s="188">
        <v>1.7802077457975241E-2</v>
      </c>
      <c r="K138" s="87">
        <v>197.1649987182617</v>
      </c>
      <c r="L138" s="185">
        <v>0.8117360266383209</v>
      </c>
      <c r="M138" s="87">
        <v>37.662999999999997</v>
      </c>
      <c r="N138" s="192">
        <v>0.15506004701658752</v>
      </c>
      <c r="O138" s="87">
        <v>91.507999999999996</v>
      </c>
      <c r="P138" s="192">
        <v>0.37674202220730935</v>
      </c>
      <c r="Q138" s="87">
        <v>46.557000000000002</v>
      </c>
      <c r="R138" s="192">
        <v>0.19167699357330181</v>
      </c>
      <c r="S138" s="87">
        <v>40.060203810127</v>
      </c>
      <c r="T138" s="192">
        <v>0.16492942904952795</v>
      </c>
      <c r="U138" s="36" t="s">
        <v>480</v>
      </c>
      <c r="V138" s="36">
        <v>82.822000000000003</v>
      </c>
      <c r="W138" s="87">
        <v>15.346821010000001</v>
      </c>
      <c r="X138" s="179">
        <v>6.3183463541559445E-2</v>
      </c>
    </row>
    <row r="139" spans="1:24" x14ac:dyDescent="0.2">
      <c r="A139" s="2" t="s">
        <v>325</v>
      </c>
      <c r="B139" s="2" t="s">
        <v>325</v>
      </c>
      <c r="C139" s="2">
        <v>512.91153396946549</v>
      </c>
      <c r="D139" s="36">
        <v>192.304</v>
      </c>
      <c r="E139" s="2">
        <v>200.61800000000002</v>
      </c>
      <c r="F139" s="2">
        <v>222.86700000000002</v>
      </c>
      <c r="G139" s="182">
        <v>2.9872603654706951</v>
      </c>
      <c r="H139" s="182">
        <v>2.6890396514513135</v>
      </c>
      <c r="I139" s="180">
        <f t="shared" si="2"/>
        <v>4.3233630085697757E-2</v>
      </c>
      <c r="J139" s="189">
        <v>0.1109023118563639</v>
      </c>
      <c r="K139" s="2">
        <v>143.23199945068359</v>
      </c>
      <c r="L139" s="185">
        <v>0.71395387976494418</v>
      </c>
      <c r="M139" s="2">
        <v>23.119</v>
      </c>
      <c r="N139" s="192">
        <v>0.11523891176265338</v>
      </c>
      <c r="O139" s="2">
        <v>58.994</v>
      </c>
      <c r="P139" s="192">
        <v>0.29406135042717996</v>
      </c>
      <c r="Q139" s="2">
        <v>37.4</v>
      </c>
      <c r="R139" s="192">
        <v>0.18642394999451692</v>
      </c>
      <c r="S139" s="2">
        <v>18.504999999999999</v>
      </c>
      <c r="T139" s="192">
        <v>9.2239978466538378E-2</v>
      </c>
      <c r="U139" s="36">
        <v>-11.802</v>
      </c>
      <c r="V139" s="36">
        <v>78.661000000000001</v>
      </c>
      <c r="W139" s="2">
        <v>7.2605520712620004</v>
      </c>
      <c r="X139" s="179">
        <v>3.6190930381431376E-2</v>
      </c>
    </row>
    <row r="140" spans="1:24" x14ac:dyDescent="0.2">
      <c r="A140" s="2" t="s">
        <v>327</v>
      </c>
      <c r="B140" s="2" t="s">
        <v>327</v>
      </c>
      <c r="C140" s="2">
        <v>2129.6968416030577</v>
      </c>
      <c r="D140" s="36">
        <v>789.92600000000004</v>
      </c>
      <c r="E140" s="2">
        <v>1528.231</v>
      </c>
      <c r="F140" s="2">
        <v>1645</v>
      </c>
      <c r="G140" s="182">
        <v>1.3098826028264052</v>
      </c>
      <c r="H140" s="182">
        <v>1.2169016413373861</v>
      </c>
      <c r="I140" s="180">
        <f t="shared" si="2"/>
        <v>0.93465084071166149</v>
      </c>
      <c r="J140" s="189">
        <v>7.6407951415721875E-2</v>
      </c>
      <c r="K140" s="2">
        <v>375.46800091552734</v>
      </c>
      <c r="L140" s="185">
        <v>0.24568798886786575</v>
      </c>
      <c r="M140" s="2">
        <v>0</v>
      </c>
      <c r="N140" s="192">
        <v>0</v>
      </c>
      <c r="O140" s="2" t="s">
        <v>480</v>
      </c>
      <c r="P140" s="192" t="e">
        <v>#VALUE!</v>
      </c>
      <c r="Q140" s="2">
        <v>220.95500000000001</v>
      </c>
      <c r="R140" s="192">
        <v>0.14458219994228622</v>
      </c>
      <c r="S140" s="2">
        <v>275.851</v>
      </c>
      <c r="T140" s="192">
        <v>0.18050347100667372</v>
      </c>
      <c r="U140" s="36">
        <v>6.2910000000000075</v>
      </c>
      <c r="V140" s="36">
        <v>39</v>
      </c>
      <c r="W140" s="2">
        <v>-52.607639999999996</v>
      </c>
      <c r="X140" s="179">
        <v>-3.4423879635997433E-2</v>
      </c>
    </row>
    <row r="141" spans="1:24" x14ac:dyDescent="0.2">
      <c r="A141" s="2" t="s">
        <v>329</v>
      </c>
      <c r="B141" s="2" t="s">
        <v>329</v>
      </c>
      <c r="C141" s="87">
        <v>878.50957692307713</v>
      </c>
      <c r="D141" s="36">
        <v>70.322000000000003</v>
      </c>
      <c r="E141" s="87">
        <v>42.178586942867071</v>
      </c>
      <c r="F141" s="87">
        <v>103.099</v>
      </c>
      <c r="G141" s="182">
        <v>17.748484580908862</v>
      </c>
      <c r="H141" s="182">
        <v>7.2610403592663362</v>
      </c>
      <c r="I141" s="180">
        <f t="shared" si="2"/>
        <v>-0.40020780206952206</v>
      </c>
      <c r="J141" s="188">
        <v>1.4443445708518534</v>
      </c>
      <c r="K141" s="87">
        <v>10.568609400887199</v>
      </c>
      <c r="L141" s="185">
        <v>0.25056812394409728</v>
      </c>
      <c r="M141" s="87">
        <v>10.614831048696628</v>
      </c>
      <c r="N141" s="192">
        <v>0.25166397971261883</v>
      </c>
      <c r="O141" s="87">
        <v>8.8403345824744104</v>
      </c>
      <c r="P141" s="192">
        <v>0.20959295280444246</v>
      </c>
      <c r="Q141" s="87">
        <v>4.8045328849601585</v>
      </c>
      <c r="R141" s="192">
        <v>0.11390928983628897</v>
      </c>
      <c r="S141" s="87">
        <v>-12.381475760643527</v>
      </c>
      <c r="T141" s="192">
        <v>-0.29354885163447586</v>
      </c>
      <c r="U141" s="36" t="s">
        <v>480</v>
      </c>
      <c r="V141" s="36">
        <v>208.161</v>
      </c>
      <c r="W141" s="87">
        <v>-13.376278212695807</v>
      </c>
      <c r="X141" s="179">
        <v>-0.31713433716531614</v>
      </c>
    </row>
    <row r="142" spans="1:24" x14ac:dyDescent="0.2">
      <c r="A142" s="2" t="s">
        <v>331</v>
      </c>
      <c r="B142" s="2" t="s">
        <v>331</v>
      </c>
      <c r="C142" s="87">
        <v>716.49536946564967</v>
      </c>
      <c r="D142" s="36">
        <v>74.766999999999996</v>
      </c>
      <c r="E142" s="87">
        <v>121.47999999999999</v>
      </c>
      <c r="F142" s="87">
        <v>163.429</v>
      </c>
      <c r="G142" s="182">
        <v>6.5029585116891679</v>
      </c>
      <c r="H142" s="182">
        <v>4.8337773589754578</v>
      </c>
      <c r="I142" s="180">
        <f t="shared" si="2"/>
        <v>0.62478098626399348</v>
      </c>
      <c r="J142" s="188">
        <v>0.34531610141587099</v>
      </c>
      <c r="K142" s="87">
        <v>81.369998809814447</v>
      </c>
      <c r="L142" s="185">
        <v>0.66982218315619402</v>
      </c>
      <c r="M142" s="87">
        <v>15.253</v>
      </c>
      <c r="N142" s="192">
        <v>0.12555976292393811</v>
      </c>
      <c r="O142" s="87">
        <v>15.307</v>
      </c>
      <c r="P142" s="192">
        <v>0.12600428054000659</v>
      </c>
      <c r="Q142" s="87">
        <v>23.291</v>
      </c>
      <c r="R142" s="192">
        <v>0.19172703325650314</v>
      </c>
      <c r="S142" s="87">
        <v>25.582999999999998</v>
      </c>
      <c r="T142" s="192">
        <v>0.210594336516299</v>
      </c>
      <c r="U142" s="36">
        <v>5.1309999999999993</v>
      </c>
      <c r="V142" s="36">
        <v>22.326000000000001</v>
      </c>
      <c r="W142" s="87">
        <v>-2.0403708767979998</v>
      </c>
      <c r="X142" s="179">
        <v>-1.6795940704626276E-2</v>
      </c>
    </row>
    <row r="143" spans="1:24" x14ac:dyDescent="0.2">
      <c r="A143" s="2" t="s">
        <v>339</v>
      </c>
      <c r="B143" s="2" t="s">
        <v>339</v>
      </c>
      <c r="C143" s="87">
        <v>506.99824580152659</v>
      </c>
      <c r="D143" s="36">
        <v>106.971</v>
      </c>
      <c r="E143" s="87">
        <v>155.49099999999999</v>
      </c>
      <c r="F143" s="87">
        <v>150.45000000000002</v>
      </c>
      <c r="G143" s="182">
        <v>3.0324282434353118</v>
      </c>
      <c r="H143" s="182">
        <v>3.1340332336324357</v>
      </c>
      <c r="I143" s="180">
        <f t="shared" si="2"/>
        <v>0.45358087706013761</v>
      </c>
      <c r="J143" s="188">
        <v>-3.2419882822799839E-2</v>
      </c>
      <c r="K143" s="87">
        <v>91.647999832153317</v>
      </c>
      <c r="L143" s="185">
        <v>0.58941031848887282</v>
      </c>
      <c r="M143" s="87">
        <v>31.064</v>
      </c>
      <c r="N143" s="192">
        <v>0.19978005157854797</v>
      </c>
      <c r="O143" s="87">
        <v>41.338999999999999</v>
      </c>
      <c r="P143" s="192">
        <v>0.2658610466200616</v>
      </c>
      <c r="Q143" s="87">
        <v>36.280999999999999</v>
      </c>
      <c r="R143" s="192">
        <v>0.23333183271057489</v>
      </c>
      <c r="S143" s="87">
        <v>-12.936999999999999</v>
      </c>
      <c r="T143" s="192">
        <v>-8.3200956968570536E-2</v>
      </c>
      <c r="U143" s="36">
        <v>2.270999999999999</v>
      </c>
      <c r="V143" s="36">
        <v>56.704000000000001</v>
      </c>
      <c r="W143" s="87">
        <v>-30.891449999999999</v>
      </c>
      <c r="X143" s="179">
        <v>-0.19867034104867806</v>
      </c>
    </row>
    <row r="144" spans="1:24" x14ac:dyDescent="0.2">
      <c r="A144" s="2" t="s">
        <v>343</v>
      </c>
      <c r="B144" s="2" t="s">
        <v>343</v>
      </c>
      <c r="C144" s="87">
        <v>358.29672748091576</v>
      </c>
      <c r="D144" s="36">
        <v>163.92599999999999</v>
      </c>
      <c r="E144" s="87">
        <v>181.369</v>
      </c>
      <c r="F144" s="87">
        <v>204.3</v>
      </c>
      <c r="G144" s="182">
        <v>1.8922186261158191</v>
      </c>
      <c r="H144" s="182">
        <v>1.6798325991189427</v>
      </c>
      <c r="I144" s="180">
        <f t="shared" si="2"/>
        <v>0.10640776935934515</v>
      </c>
      <c r="J144" s="188">
        <v>0.12643285236175972</v>
      </c>
      <c r="K144" s="87">
        <v>150.5580012512207</v>
      </c>
      <c r="L144" s="185">
        <v>0.83011981789181555</v>
      </c>
      <c r="M144" s="87">
        <v>75.349999999999994</v>
      </c>
      <c r="N144" s="192">
        <v>0.41545137261604792</v>
      </c>
      <c r="O144" s="87">
        <v>96.477000000000004</v>
      </c>
      <c r="P144" s="192">
        <v>0.53193765196918985</v>
      </c>
      <c r="Q144" s="87">
        <v>28.091000000000001</v>
      </c>
      <c r="R144" s="192">
        <v>0.15488313879439156</v>
      </c>
      <c r="S144" s="87">
        <v>-47.040999999999997</v>
      </c>
      <c r="T144" s="192">
        <v>-0.25936626435609172</v>
      </c>
      <c r="U144" s="36">
        <v>14.708</v>
      </c>
      <c r="V144" s="36">
        <v>85.832999999999998</v>
      </c>
      <c r="W144" s="87">
        <v>-51.76737</v>
      </c>
      <c r="X144" s="179">
        <v>-0.28542567914031614</v>
      </c>
    </row>
    <row r="145" spans="1:24" x14ac:dyDescent="0.2">
      <c r="A145" s="2" t="s">
        <v>345</v>
      </c>
      <c r="B145" s="2" t="s">
        <v>345</v>
      </c>
      <c r="C145" s="87">
        <v>405.41067176470591</v>
      </c>
      <c r="D145" s="36" t="s">
        <v>480</v>
      </c>
      <c r="E145" s="87">
        <v>108.524</v>
      </c>
      <c r="F145" s="87">
        <v>148.155</v>
      </c>
      <c r="G145" s="182">
        <v>10.66609874313516</v>
      </c>
      <c r="H145" s="182">
        <v>7.8129506260335466</v>
      </c>
      <c r="I145" s="180" t="e">
        <f t="shared" si="2"/>
        <v>#VALUE!</v>
      </c>
      <c r="J145" s="188">
        <v>0.36518189524897715</v>
      </c>
      <c r="K145" s="87">
        <v>63.605000000000004</v>
      </c>
      <c r="L145" s="185">
        <v>0.58609155578489558</v>
      </c>
      <c r="M145" s="87">
        <v>78.260999999999996</v>
      </c>
      <c r="N145" s="192">
        <v>0.72114002432641622</v>
      </c>
      <c r="O145" s="87">
        <v>131.80199999999999</v>
      </c>
      <c r="P145" s="192">
        <v>1.2144963326084552</v>
      </c>
      <c r="Q145" s="87">
        <v>29.323</v>
      </c>
      <c r="R145" s="192">
        <v>0.27019829715086063</v>
      </c>
      <c r="S145" s="87">
        <v>-158.636</v>
      </c>
      <c r="T145" s="192">
        <v>-1.4617596107773396</v>
      </c>
      <c r="U145" s="36" t="s">
        <v>480</v>
      </c>
      <c r="V145" s="36">
        <v>61.971999999999994</v>
      </c>
      <c r="W145" s="87">
        <v>-176.56200000000001</v>
      </c>
      <c r="X145" s="179">
        <v>-1.6269396631159929</v>
      </c>
    </row>
    <row r="146" spans="1:24" x14ac:dyDescent="0.2">
      <c r="A146" s="2" t="s">
        <v>351</v>
      </c>
      <c r="B146" s="2" t="s">
        <v>351</v>
      </c>
      <c r="C146" s="2">
        <v>347.12790305343515</v>
      </c>
      <c r="D146" s="36">
        <v>227.297</v>
      </c>
      <c r="E146" s="2">
        <v>231.34999999999997</v>
      </c>
      <c r="F146" s="2">
        <v>233.3</v>
      </c>
      <c r="G146" s="182">
        <v>1.2564512643181329</v>
      </c>
      <c r="H146" s="182">
        <v>1.2459494213459066</v>
      </c>
      <c r="I146" s="180">
        <f t="shared" si="2"/>
        <v>1.7831295617627901E-2</v>
      </c>
      <c r="J146" s="189">
        <v>8.4287875513293642E-3</v>
      </c>
      <c r="K146" s="2">
        <v>179.79799935913087</v>
      </c>
      <c r="L146" s="185">
        <v>0.77716878910365639</v>
      </c>
      <c r="M146" s="2">
        <v>62.991</v>
      </c>
      <c r="N146" s="192">
        <v>0.27227577263885894</v>
      </c>
      <c r="O146" s="2">
        <v>101.36</v>
      </c>
      <c r="P146" s="192">
        <v>0.43812405446293501</v>
      </c>
      <c r="Q146" s="2">
        <v>28.132000000000001</v>
      </c>
      <c r="R146" s="192">
        <v>0.1215993084071753</v>
      </c>
      <c r="S146" s="2">
        <v>-9.2555696202529987</v>
      </c>
      <c r="T146" s="192">
        <v>-4.0006784613153233E-2</v>
      </c>
      <c r="U146" s="36" t="s">
        <v>480</v>
      </c>
      <c r="V146" s="36">
        <v>46.567</v>
      </c>
      <c r="W146" s="2">
        <v>-19.502000000000002</v>
      </c>
      <c r="X146" s="179">
        <v>-8.4296520423600627E-2</v>
      </c>
    </row>
    <row r="147" spans="1:24" x14ac:dyDescent="0.2">
      <c r="A147" s="2" t="s">
        <v>353</v>
      </c>
      <c r="B147" s="2" t="s">
        <v>353</v>
      </c>
      <c r="C147" s="87">
        <v>301.50733015267184</v>
      </c>
      <c r="D147" s="36">
        <v>15.507</v>
      </c>
      <c r="E147" s="87">
        <v>29.199000000000002</v>
      </c>
      <c r="F147" s="87">
        <v>39.658999999999999</v>
      </c>
      <c r="G147" s="182">
        <v>13.295965615260796</v>
      </c>
      <c r="H147" s="182">
        <v>9.7891752187397572</v>
      </c>
      <c r="I147" s="180">
        <f t="shared" si="2"/>
        <v>0.88295608434900386</v>
      </c>
      <c r="J147" s="188">
        <v>0.35823144628240677</v>
      </c>
      <c r="K147" s="87">
        <v>15.933999778747559</v>
      </c>
      <c r="L147" s="185">
        <v>0.54570361240958798</v>
      </c>
      <c r="M147" s="87">
        <v>4.1589999999999998</v>
      </c>
      <c r="N147" s="192">
        <v>0.14243638480769888</v>
      </c>
      <c r="O147" s="87">
        <v>6.1790000000000003</v>
      </c>
      <c r="P147" s="192">
        <v>0.2116168361930203</v>
      </c>
      <c r="Q147" s="87">
        <v>5.5949999999999998</v>
      </c>
      <c r="R147" s="192">
        <v>0.19161615123805609</v>
      </c>
      <c r="S147" s="87">
        <v>0.91400000000000003</v>
      </c>
      <c r="T147" s="192">
        <v>3.130244186444741E-2</v>
      </c>
      <c r="U147" s="36">
        <v>-10.175999999999998</v>
      </c>
      <c r="V147" s="36">
        <v>19.567</v>
      </c>
      <c r="W147" s="87">
        <v>-4.5880099999999997</v>
      </c>
      <c r="X147" s="179">
        <v>-0.15712901126750914</v>
      </c>
    </row>
    <row r="148" spans="1:24" x14ac:dyDescent="0.2">
      <c r="A148" s="2" t="s">
        <v>355</v>
      </c>
      <c r="B148" s="2" t="s">
        <v>355</v>
      </c>
      <c r="C148" s="87">
        <v>364.46064503816802</v>
      </c>
      <c r="D148" s="36">
        <v>201.64599999999999</v>
      </c>
      <c r="E148" s="87">
        <v>271.697</v>
      </c>
      <c r="F148" s="87">
        <v>301</v>
      </c>
      <c r="G148" s="182">
        <v>1.3798672786228776</v>
      </c>
      <c r="H148" s="182">
        <v>1.245534219269103</v>
      </c>
      <c r="I148" s="180">
        <f t="shared" si="2"/>
        <v>0.3473959314838877</v>
      </c>
      <c r="J148" s="188">
        <v>0.10785176133707775</v>
      </c>
      <c r="K148" s="87">
        <v>87.58700073242187</v>
      </c>
      <c r="L148" s="185">
        <v>0.32237014296227734</v>
      </c>
      <c r="M148" s="87">
        <v>6.9419999999999993</v>
      </c>
      <c r="N148" s="192">
        <v>2.5550521352830539E-2</v>
      </c>
      <c r="O148" s="87">
        <v>27.244</v>
      </c>
      <c r="P148" s="192">
        <v>0.10027346639823038</v>
      </c>
      <c r="Q148" s="87">
        <v>22.837</v>
      </c>
      <c r="R148" s="192">
        <v>8.4053191606826727E-2</v>
      </c>
      <c r="S148" s="87">
        <v>41.933999999999997</v>
      </c>
      <c r="T148" s="192">
        <v>0.15434104903624257</v>
      </c>
      <c r="U148" s="36">
        <v>23.638000000000002</v>
      </c>
      <c r="V148" s="36">
        <v>76.075999999999993</v>
      </c>
      <c r="W148" s="87">
        <v>18.194142797403998</v>
      </c>
      <c r="X148" s="179">
        <v>6.6964827721336634E-2</v>
      </c>
    </row>
    <row r="149" spans="1:24" x14ac:dyDescent="0.2">
      <c r="A149" s="2" t="s">
        <v>361</v>
      </c>
      <c r="B149" s="2" t="s">
        <v>361</v>
      </c>
      <c r="C149" s="87">
        <v>279.76813015267163</v>
      </c>
      <c r="D149" s="36">
        <v>120.366</v>
      </c>
      <c r="E149" s="87">
        <v>127.502</v>
      </c>
      <c r="F149" s="87">
        <v>144.80000000000001</v>
      </c>
      <c r="G149" s="182">
        <v>2.5730514031152456</v>
      </c>
      <c r="H149" s="182">
        <v>2.265671270718232</v>
      </c>
      <c r="I149" s="180">
        <f t="shared" si="2"/>
        <v>5.9285844839904921E-2</v>
      </c>
      <c r="J149" s="188">
        <v>0.13566846010258682</v>
      </c>
      <c r="K149" s="87">
        <v>65.636000694274898</v>
      </c>
      <c r="L149" s="185">
        <v>0.51478408726353231</v>
      </c>
      <c r="M149" s="87">
        <v>27.936</v>
      </c>
      <c r="N149" s="192">
        <v>0.21910244545183605</v>
      </c>
      <c r="O149" s="87">
        <v>18.074999999999999</v>
      </c>
      <c r="P149" s="192">
        <v>0.14176248215714263</v>
      </c>
      <c r="Q149" s="87">
        <v>24.027999999999999</v>
      </c>
      <c r="R149" s="192">
        <v>0.18845194585182978</v>
      </c>
      <c r="S149" s="87">
        <v>6.6750000000000007</v>
      </c>
      <c r="T149" s="192">
        <v>5.2352119966745631E-2</v>
      </c>
      <c r="U149" s="36">
        <v>-4.2229999999999999</v>
      </c>
      <c r="V149" s="36">
        <v>39.942999999999998</v>
      </c>
      <c r="W149" s="87">
        <v>-5.3883799999999997</v>
      </c>
      <c r="X149" s="179">
        <v>-4.2261141001709773E-2</v>
      </c>
    </row>
    <row r="150" spans="1:24" x14ac:dyDescent="0.2">
      <c r="A150" s="2" t="s">
        <v>363</v>
      </c>
      <c r="B150" s="2" t="s">
        <v>363</v>
      </c>
      <c r="C150" s="87">
        <v>323.75837213740482</v>
      </c>
      <c r="D150" s="36">
        <v>113.889</v>
      </c>
      <c r="E150" s="87">
        <v>113.21600000000001</v>
      </c>
      <c r="F150" s="87">
        <v>120.10000000000001</v>
      </c>
      <c r="G150" s="182">
        <v>2.3407707391181458</v>
      </c>
      <c r="H150" s="182">
        <v>2.2066003330557868</v>
      </c>
      <c r="I150" s="180">
        <f t="shared" si="2"/>
        <v>-5.9092625275486447E-3</v>
      </c>
      <c r="J150" s="188">
        <v>6.0804126625211952E-2</v>
      </c>
      <c r="K150" s="87">
        <v>61.229999687194827</v>
      </c>
      <c r="L150" s="185">
        <v>0.5408246156655846</v>
      </c>
      <c r="M150" s="87">
        <v>11.876999999999999</v>
      </c>
      <c r="N150" s="192">
        <v>0.1049056670435274</v>
      </c>
      <c r="O150" s="87">
        <v>20.658000000000001</v>
      </c>
      <c r="P150" s="192">
        <v>0.18246537591859807</v>
      </c>
      <c r="Q150" s="87">
        <v>16.056999999999999</v>
      </c>
      <c r="R150" s="192">
        <v>0.14182624364047483</v>
      </c>
      <c r="S150" s="87">
        <v>16.959000000000003</v>
      </c>
      <c r="T150" s="192">
        <v>0.14979331543244773</v>
      </c>
      <c r="U150" s="36">
        <v>8.9260000000000019</v>
      </c>
      <c r="V150" s="36">
        <v>52.793999999999997</v>
      </c>
      <c r="W150" s="87">
        <v>9.6010000000000009</v>
      </c>
      <c r="X150" s="179">
        <v>8.4802501413227815E-2</v>
      </c>
    </row>
    <row r="151" spans="1:24" x14ac:dyDescent="0.2">
      <c r="A151" s="2" t="s">
        <v>365</v>
      </c>
      <c r="B151" s="2" t="s">
        <v>365</v>
      </c>
      <c r="C151" s="2">
        <v>207.48913549618311</v>
      </c>
      <c r="D151" s="36">
        <v>54.494</v>
      </c>
      <c r="E151" s="2">
        <v>72.800999999999988</v>
      </c>
      <c r="F151" s="2">
        <v>86.84</v>
      </c>
      <c r="G151" s="182">
        <v>4.1829782557931896</v>
      </c>
      <c r="H151" s="182">
        <v>3.5067365269461073</v>
      </c>
      <c r="I151" s="180">
        <f t="shared" si="2"/>
        <v>0.33594524167798268</v>
      </c>
      <c r="J151" s="189">
        <v>0.19284075768190023</v>
      </c>
      <c r="K151" s="2">
        <v>62.064999832153319</v>
      </c>
      <c r="L151" s="185">
        <v>0.85252949591562377</v>
      </c>
      <c r="M151" s="2">
        <v>14.01</v>
      </c>
      <c r="N151" s="192">
        <v>0.1924424115053365</v>
      </c>
      <c r="O151" s="2">
        <v>35.893000000000001</v>
      </c>
      <c r="P151" s="192">
        <v>0.49302894191013868</v>
      </c>
      <c r="Q151" s="2">
        <v>5.1959999999999997</v>
      </c>
      <c r="R151" s="192">
        <v>7.137264598013765E-2</v>
      </c>
      <c r="S151" s="2">
        <v>3.6139999999999999</v>
      </c>
      <c r="T151" s="192">
        <v>4.9642175244845543E-2</v>
      </c>
      <c r="U151" s="36">
        <v>6.4489999999999998</v>
      </c>
      <c r="V151" s="36">
        <v>29.087</v>
      </c>
      <c r="W151" s="2">
        <v>-1.5870000000000002</v>
      </c>
      <c r="X151" s="179">
        <v>-2.1799151110561674E-2</v>
      </c>
    </row>
    <row r="152" spans="1:24" x14ac:dyDescent="0.2">
      <c r="A152" s="2" t="s">
        <v>367</v>
      </c>
      <c r="B152" s="2" t="s">
        <v>367</v>
      </c>
      <c r="C152" s="87">
        <v>255.19005076335878</v>
      </c>
      <c r="D152" s="36">
        <v>113.2</v>
      </c>
      <c r="E152" s="87">
        <v>128.30699999999999</v>
      </c>
      <c r="F152" s="87">
        <v>134.50399999999999</v>
      </c>
      <c r="G152" s="182">
        <v>2.094648772085701</v>
      </c>
      <c r="H152" s="182">
        <v>1.9981420626895856</v>
      </c>
      <c r="I152" s="180">
        <f t="shared" si="2"/>
        <v>0.13345406360424014</v>
      </c>
      <c r="J152" s="188">
        <v>4.8298222232614041E-2</v>
      </c>
      <c r="K152" s="87">
        <v>101.39099937438965</v>
      </c>
      <c r="L152" s="185">
        <v>0.79022188481056888</v>
      </c>
      <c r="M152" s="87">
        <v>21.867999999999999</v>
      </c>
      <c r="N152" s="192">
        <v>0.17043497237095404</v>
      </c>
      <c r="O152" s="87">
        <v>63.494999999999997</v>
      </c>
      <c r="P152" s="192">
        <v>0.49486777806355076</v>
      </c>
      <c r="Q152" s="87">
        <v>27.8</v>
      </c>
      <c r="R152" s="192">
        <v>0.21666783573772283</v>
      </c>
      <c r="S152" s="87">
        <v>-4.3410000000000002</v>
      </c>
      <c r="T152" s="192">
        <v>-3.383291636465665E-2</v>
      </c>
      <c r="U152" s="36">
        <v>-1.6390000000000005</v>
      </c>
      <c r="V152" s="36">
        <v>53.421999999999997</v>
      </c>
      <c r="W152" s="87">
        <v>-10.436999999999999</v>
      </c>
      <c r="X152" s="179">
        <v>-8.1343964086137158E-2</v>
      </c>
    </row>
    <row r="153" spans="1:24" x14ac:dyDescent="0.2">
      <c r="A153" s="2" t="s">
        <v>369</v>
      </c>
      <c r="B153" s="2" t="s">
        <v>369</v>
      </c>
      <c r="C153" s="87">
        <v>262.71622022900783</v>
      </c>
      <c r="D153" s="36">
        <v>34.701000000000001</v>
      </c>
      <c r="E153" s="87">
        <v>55.426000000000002</v>
      </c>
      <c r="F153" s="87">
        <v>77.417000000000002</v>
      </c>
      <c r="G153" s="182">
        <v>5.505567784072456</v>
      </c>
      <c r="H153" s="182">
        <v>3.9416613922006789</v>
      </c>
      <c r="I153" s="180">
        <f t="shared" si="2"/>
        <v>0.5972450361661048</v>
      </c>
      <c r="J153" s="188">
        <v>0.39676325190343875</v>
      </c>
      <c r="K153" s="87">
        <v>48.276000267028806</v>
      </c>
      <c r="L153" s="185">
        <v>0.87099917488234413</v>
      </c>
      <c r="M153" s="87">
        <v>10.43</v>
      </c>
      <c r="N153" s="192">
        <v>0.1881788330386461</v>
      </c>
      <c r="O153" s="87">
        <v>14.484</v>
      </c>
      <c r="P153" s="192">
        <v>0.2613214015083174</v>
      </c>
      <c r="Q153" s="87">
        <v>11.31</v>
      </c>
      <c r="R153" s="192">
        <v>0.20405585826146574</v>
      </c>
      <c r="S153" s="87">
        <v>6.4513846153849999</v>
      </c>
      <c r="T153" s="192">
        <v>0.11639635938702053</v>
      </c>
      <c r="U153" s="36">
        <v>4.0730000000000004</v>
      </c>
      <c r="V153" s="36">
        <v>9.0860000000000003</v>
      </c>
      <c r="W153" s="87">
        <v>2.9750000000000001</v>
      </c>
      <c r="X153" s="179">
        <v>5.3675170497600407E-2</v>
      </c>
    </row>
    <row r="154" spans="1:24" x14ac:dyDescent="0.2">
      <c r="A154" s="2" t="s">
        <v>371</v>
      </c>
      <c r="B154" s="2" t="s">
        <v>371</v>
      </c>
      <c r="C154" s="87">
        <v>295.42137824427482</v>
      </c>
      <c r="D154" s="36">
        <v>21.792999999999999</v>
      </c>
      <c r="E154" s="87">
        <v>24.585999999999999</v>
      </c>
      <c r="F154" s="87">
        <v>25.216999999999999</v>
      </c>
      <c r="G154" s="182">
        <v>10.372073537785733</v>
      </c>
      <c r="H154" s="182">
        <v>10.11253519451164</v>
      </c>
      <c r="I154" s="180">
        <f t="shared" si="2"/>
        <v>0.12816041848299911</v>
      </c>
      <c r="J154" s="188">
        <v>2.5665012608801829E-2</v>
      </c>
      <c r="K154" s="87">
        <v>16.067000110626221</v>
      </c>
      <c r="L154" s="185">
        <v>0.6535019975037103</v>
      </c>
      <c r="M154" s="87">
        <v>15.434999999999999</v>
      </c>
      <c r="N154" s="192">
        <v>0.62779630684129173</v>
      </c>
      <c r="O154" s="87">
        <v>16.635999999999999</v>
      </c>
      <c r="P154" s="192">
        <v>0.67664524526153091</v>
      </c>
      <c r="Q154" s="87">
        <v>9.68</v>
      </c>
      <c r="R154" s="192">
        <v>0.39372000325388434</v>
      </c>
      <c r="S154" s="87">
        <v>-27.398</v>
      </c>
      <c r="T154" s="192">
        <v>-1.1143740340030912</v>
      </c>
      <c r="U154" s="36">
        <v>-21.484000000000002</v>
      </c>
      <c r="V154" s="36">
        <v>40.823</v>
      </c>
      <c r="W154" s="87">
        <v>-28.759999999999998</v>
      </c>
      <c r="X154" s="179">
        <v>-1.1697714146262099</v>
      </c>
    </row>
    <row r="155" spans="1:24" x14ac:dyDescent="0.2">
      <c r="A155" s="2" t="s">
        <v>383</v>
      </c>
      <c r="B155" s="2" t="s">
        <v>383</v>
      </c>
      <c r="C155" s="87">
        <v>245.22075152671735</v>
      </c>
      <c r="D155" s="36">
        <v>73.161190000000005</v>
      </c>
      <c r="E155" s="87">
        <v>81.967006999999995</v>
      </c>
      <c r="F155" s="87">
        <v>89.275000000000006</v>
      </c>
      <c r="G155" s="182">
        <v>3.1716395354047759</v>
      </c>
      <c r="H155" s="182">
        <v>2.9120112013441615</v>
      </c>
      <c r="I155" s="180">
        <f t="shared" si="2"/>
        <v>0.12036186125458033</v>
      </c>
      <c r="J155" s="188">
        <v>8.9157738796050046E-2</v>
      </c>
      <c r="K155" s="87">
        <v>44.329346749023436</v>
      </c>
      <c r="L155" s="185">
        <v>0.54081939028252479</v>
      </c>
      <c r="M155" s="87">
        <v>14.941393999999999</v>
      </c>
      <c r="N155" s="192">
        <v>0.18228546517503072</v>
      </c>
      <c r="O155" s="87">
        <v>22.526534999999999</v>
      </c>
      <c r="P155" s="192">
        <v>0.27482441807348168</v>
      </c>
      <c r="Q155" s="87">
        <v>15.263297</v>
      </c>
      <c r="R155" s="192">
        <v>0.18621269165043444</v>
      </c>
      <c r="S155" s="87">
        <v>-4.3256870000000003</v>
      </c>
      <c r="T155" s="192">
        <v>-5.2773514104278572E-2</v>
      </c>
      <c r="U155" s="36">
        <v>3.9441799999999998</v>
      </c>
      <c r="V155" s="36">
        <v>9.3606009999999991</v>
      </c>
      <c r="W155" s="87">
        <v>-10.418129</v>
      </c>
      <c r="X155" s="179">
        <v>-0.12710149340941534</v>
      </c>
    </row>
    <row r="156" spans="1:24" x14ac:dyDescent="0.2">
      <c r="A156" s="2" t="s">
        <v>385</v>
      </c>
      <c r="B156" s="2" t="s">
        <v>385</v>
      </c>
      <c r="C156" s="2">
        <v>243.60307442748098</v>
      </c>
      <c r="D156" s="36">
        <v>88.798507999999998</v>
      </c>
      <c r="E156" s="2">
        <v>93.621832000000012</v>
      </c>
      <c r="F156" s="2">
        <v>97.92</v>
      </c>
      <c r="G156" s="182">
        <v>2.1984070980367059</v>
      </c>
      <c r="H156" s="182">
        <v>2.1019087009803923</v>
      </c>
      <c r="I156" s="180">
        <f t="shared" si="2"/>
        <v>5.4317624345670466E-2</v>
      </c>
      <c r="J156" s="189">
        <v>4.5909889906875501E-2</v>
      </c>
      <c r="K156" s="2">
        <v>79.795185569702141</v>
      </c>
      <c r="L156" s="185">
        <v>0.85231386595492098</v>
      </c>
      <c r="M156" s="2">
        <v>20.054991999999999</v>
      </c>
      <c r="N156" s="192">
        <v>0.21421277037176539</v>
      </c>
      <c r="O156" s="2">
        <v>40.912472999999999</v>
      </c>
      <c r="P156" s="192">
        <v>0.43699714186323541</v>
      </c>
      <c r="Q156" s="2">
        <v>12.358472000000001</v>
      </c>
      <c r="R156" s="192">
        <v>0.13200416757493058</v>
      </c>
      <c r="S156" s="2">
        <v>18.034611999999999</v>
      </c>
      <c r="T156" s="192">
        <v>0.19263254750238168</v>
      </c>
      <c r="U156" s="36">
        <v>11.063756</v>
      </c>
      <c r="V156" s="36">
        <v>33.956987999999996</v>
      </c>
      <c r="W156" s="2">
        <v>5.1388267800000005</v>
      </c>
      <c r="X156" s="179">
        <v>5.4889192725901793E-2</v>
      </c>
    </row>
    <row r="157" spans="1:24" x14ac:dyDescent="0.2">
      <c r="A157" s="2" t="s">
        <v>391</v>
      </c>
      <c r="B157" s="2" t="s">
        <v>391</v>
      </c>
      <c r="C157" s="2">
        <v>78.534462213740412</v>
      </c>
      <c r="D157" s="36">
        <v>90.369</v>
      </c>
      <c r="E157" s="2">
        <v>88.789999999999992</v>
      </c>
      <c r="F157" s="2">
        <v>99.167000000000002</v>
      </c>
      <c r="G157" s="182">
        <v>1.3186901678116907</v>
      </c>
      <c r="H157" s="182">
        <v>1.1807002329403935</v>
      </c>
      <c r="I157" s="180">
        <f t="shared" si="2"/>
        <v>-1.7472805940090159E-2</v>
      </c>
      <c r="J157" s="189">
        <v>0.11687126928708191</v>
      </c>
      <c r="K157" s="2">
        <v>60.490999809265134</v>
      </c>
      <c r="L157" s="185">
        <v>0.68128167371624215</v>
      </c>
      <c r="M157" s="2">
        <v>21.852</v>
      </c>
      <c r="N157" s="192">
        <v>0.24610879603558961</v>
      </c>
      <c r="O157" s="2">
        <v>38.316000000000003</v>
      </c>
      <c r="P157" s="192">
        <v>0.43153508277959235</v>
      </c>
      <c r="Q157" s="2">
        <v>10.696</v>
      </c>
      <c r="R157" s="192">
        <v>0.12046401621804258</v>
      </c>
      <c r="S157" s="2">
        <v>-8.6230000000000011</v>
      </c>
      <c r="T157" s="192">
        <v>-9.7116792431580154E-2</v>
      </c>
      <c r="U157" s="36">
        <v>-1.4709999999999999</v>
      </c>
      <c r="V157" s="36">
        <v>15.341999999999999</v>
      </c>
      <c r="W157" s="2">
        <v>-12.355</v>
      </c>
      <c r="X157" s="179">
        <v>-0.13914855276495103</v>
      </c>
    </row>
    <row r="158" spans="1:24" x14ac:dyDescent="0.2">
      <c r="A158" s="2" t="s">
        <v>393</v>
      </c>
      <c r="B158" s="2" t="s">
        <v>393</v>
      </c>
      <c r="C158" s="2">
        <v>202.29421488549622</v>
      </c>
      <c r="D158" s="36">
        <v>307.2</v>
      </c>
      <c r="E158" s="2">
        <v>267.303</v>
      </c>
      <c r="F158" s="2">
        <v>263</v>
      </c>
      <c r="G158" s="182">
        <v>0.90324612892485312</v>
      </c>
      <c r="H158" s="182">
        <v>0.91802433460076049</v>
      </c>
      <c r="I158" s="180">
        <f t="shared" si="2"/>
        <v>-0.12987304687499998</v>
      </c>
      <c r="J158" s="189">
        <v>-1.6097836537562249E-2</v>
      </c>
      <c r="K158" s="2">
        <v>24.043999839782714</v>
      </c>
      <c r="L158" s="185">
        <v>8.9950355363698553E-2</v>
      </c>
      <c r="M158" s="2">
        <v>0</v>
      </c>
      <c r="N158" s="192">
        <v>0</v>
      </c>
      <c r="O158" s="2" t="s">
        <v>480</v>
      </c>
      <c r="P158" s="192" t="e">
        <v>#VALUE!</v>
      </c>
      <c r="Q158" s="2" t="s">
        <v>480</v>
      </c>
      <c r="R158" s="192" t="e">
        <v>#VALUE!</v>
      </c>
      <c r="S158" s="2">
        <v>2.218</v>
      </c>
      <c r="T158" s="192">
        <v>8.2976996142953875E-3</v>
      </c>
      <c r="U158" s="36">
        <v>-8.641</v>
      </c>
      <c r="V158" s="36">
        <v>1.456</v>
      </c>
      <c r="W158" s="2">
        <v>-11.090780000000002</v>
      </c>
      <c r="X158" s="179">
        <v>-4.149141610831155E-2</v>
      </c>
    </row>
    <row r="159" spans="1:24" x14ac:dyDescent="0.2">
      <c r="A159" s="2" t="s">
        <v>395</v>
      </c>
      <c r="B159" s="2" t="s">
        <v>395</v>
      </c>
      <c r="C159" s="87">
        <v>236.18484389312957</v>
      </c>
      <c r="D159" s="36">
        <v>69.375</v>
      </c>
      <c r="E159" s="87">
        <v>61.307000000000002</v>
      </c>
      <c r="F159" s="87">
        <v>66.075000000000003</v>
      </c>
      <c r="G159" s="182">
        <v>3.2315363661572087</v>
      </c>
      <c r="H159" s="182">
        <v>2.9983473325766177</v>
      </c>
      <c r="I159" s="180">
        <f t="shared" si="2"/>
        <v>-0.11629549549549546</v>
      </c>
      <c r="J159" s="188">
        <v>7.7772521897988778E-2</v>
      </c>
      <c r="K159" s="87">
        <v>38.971000602722171</v>
      </c>
      <c r="L159" s="185">
        <v>0.63566967234935934</v>
      </c>
      <c r="M159" s="87">
        <v>14.710999999999999</v>
      </c>
      <c r="N159" s="192">
        <v>0.23995628557913448</v>
      </c>
      <c r="O159" s="87">
        <v>17.681000000000001</v>
      </c>
      <c r="P159" s="192">
        <v>0.28840099825468546</v>
      </c>
      <c r="Q159" s="87">
        <v>7.5670000000000002</v>
      </c>
      <c r="R159" s="192">
        <v>0.12342799354070498</v>
      </c>
      <c r="S159" s="87">
        <v>1.6520000000000001</v>
      </c>
      <c r="T159" s="192">
        <v>2.6946351966333371E-2</v>
      </c>
      <c r="U159" s="36">
        <v>3.7540000000000004</v>
      </c>
      <c r="V159" s="36">
        <v>11.497999999999999</v>
      </c>
      <c r="W159" s="87">
        <v>-1.9897</v>
      </c>
      <c r="X159" s="179">
        <v>-3.2454695222405273E-2</v>
      </c>
    </row>
    <row r="160" spans="1:24" x14ac:dyDescent="0.2">
      <c r="A160" s="2" t="s">
        <v>397</v>
      </c>
      <c r="B160" s="2" t="s">
        <v>397</v>
      </c>
      <c r="C160" s="87">
        <v>153.57634427480929</v>
      </c>
      <c r="D160" s="36">
        <v>183.346</v>
      </c>
      <c r="E160" s="87">
        <v>106.17999999999999</v>
      </c>
      <c r="F160" s="87">
        <v>222.333</v>
      </c>
      <c r="G160" s="182">
        <v>1.2071086833678661</v>
      </c>
      <c r="H160" s="182">
        <v>0.57648122410978131</v>
      </c>
      <c r="I160" s="180">
        <f t="shared" si="2"/>
        <v>-0.4208763758140347</v>
      </c>
      <c r="J160" s="188">
        <v>1.0939254096816726</v>
      </c>
      <c r="K160" s="87">
        <v>43.949999134063717</v>
      </c>
      <c r="L160" s="185">
        <v>0.41391975074461967</v>
      </c>
      <c r="M160" s="87">
        <v>87.488</v>
      </c>
      <c r="N160" s="192">
        <v>0.82395931437182146</v>
      </c>
      <c r="O160" s="87">
        <v>20.748000000000001</v>
      </c>
      <c r="P160" s="192">
        <v>0.19540403089093994</v>
      </c>
      <c r="Q160" s="87">
        <v>21.562000000000001</v>
      </c>
      <c r="R160" s="192">
        <v>0.20307025805236392</v>
      </c>
      <c r="S160" s="87">
        <v>-82.265000000000001</v>
      </c>
      <c r="T160" s="192">
        <v>-0.77476925974759847</v>
      </c>
      <c r="U160" s="36">
        <v>-7.963000000000001</v>
      </c>
      <c r="V160" s="36">
        <v>17.117000000000001</v>
      </c>
      <c r="W160" s="87">
        <v>-86.175290000000004</v>
      </c>
      <c r="X160" s="179">
        <v>-0.81159625164814475</v>
      </c>
    </row>
    <row r="161" spans="1:24" x14ac:dyDescent="0.2">
      <c r="A161" s="2" t="s">
        <v>399</v>
      </c>
      <c r="B161" s="2" t="s">
        <v>399</v>
      </c>
      <c r="C161" s="87">
        <v>277.91876145038168</v>
      </c>
      <c r="D161" s="36">
        <v>400.25900000000001</v>
      </c>
      <c r="E161" s="87">
        <v>77.324254925706967</v>
      </c>
      <c r="F161" s="87">
        <v>93.373000000000005</v>
      </c>
      <c r="G161" s="182">
        <v>2.5160229501974896</v>
      </c>
      <c r="H161" s="182">
        <v>2.0835744808456407</v>
      </c>
      <c r="I161" s="180">
        <f t="shared" si="2"/>
        <v>-0.80681445032914445</v>
      </c>
      <c r="J161" s="188">
        <v>0.20755124106546718</v>
      </c>
      <c r="K161" s="87">
        <v>65.752319670119391</v>
      </c>
      <c r="L161" s="185">
        <v>0.8503453377377399</v>
      </c>
      <c r="M161" s="87">
        <v>23.226824863907463</v>
      </c>
      <c r="N161" s="192">
        <v>0.30038213606097808</v>
      </c>
      <c r="O161" s="87">
        <v>21.908126817776814</v>
      </c>
      <c r="P161" s="192">
        <v>0.28332800411495862</v>
      </c>
      <c r="Q161" s="87">
        <v>12.618812398265399</v>
      </c>
      <c r="R161" s="192">
        <v>0.16319345605579436</v>
      </c>
      <c r="S161" s="87">
        <v>-10.102160110826825</v>
      </c>
      <c r="T161" s="192">
        <v>-0.13064671777998982</v>
      </c>
      <c r="U161" s="36" t="s">
        <v>480</v>
      </c>
      <c r="V161" s="36">
        <v>524.45399999999995</v>
      </c>
      <c r="W161" s="87">
        <v>-21.599914824453627</v>
      </c>
      <c r="X161" s="179">
        <v>-0.27934203627576876</v>
      </c>
    </row>
    <row r="162" spans="1:24" x14ac:dyDescent="0.2">
      <c r="A162" s="2" t="s">
        <v>401</v>
      </c>
      <c r="B162" s="2" t="s">
        <v>401</v>
      </c>
      <c r="C162" s="87">
        <v>434.35948396946583</v>
      </c>
      <c r="D162" s="36">
        <v>124.65427</v>
      </c>
      <c r="E162" s="87">
        <v>226.47071799999998</v>
      </c>
      <c r="F162" s="87">
        <v>566</v>
      </c>
      <c r="G162" s="182">
        <v>3.5166188681399424</v>
      </c>
      <c r="H162" s="182">
        <v>1.4070869257950531</v>
      </c>
      <c r="I162" s="180">
        <f t="shared" si="2"/>
        <v>0.81679069637967461</v>
      </c>
      <c r="J162" s="188">
        <v>1.4992193472005511</v>
      </c>
      <c r="K162" s="87">
        <v>104.50188414001465</v>
      </c>
      <c r="L162" s="185">
        <v>0.46143662661066259</v>
      </c>
      <c r="M162" s="87">
        <v>0</v>
      </c>
      <c r="N162" s="192">
        <v>0</v>
      </c>
      <c r="O162" s="87" t="s">
        <v>480</v>
      </c>
      <c r="P162" s="192" t="e">
        <v>#VALUE!</v>
      </c>
      <c r="Q162" s="87" t="s">
        <v>480</v>
      </c>
      <c r="R162" s="192" t="e">
        <v>#VALUE!</v>
      </c>
      <c r="S162" s="87">
        <v>45.785221999999997</v>
      </c>
      <c r="T162" s="192">
        <v>0.20216839688740687</v>
      </c>
      <c r="U162" s="36" t="s">
        <v>480</v>
      </c>
      <c r="V162" s="36">
        <v>2.5303879999999999</v>
      </c>
      <c r="W162" s="87">
        <v>-20.271996980000001</v>
      </c>
      <c r="X162" s="179">
        <v>-8.9512662648069161E-2</v>
      </c>
    </row>
    <row r="163" spans="1:24" x14ac:dyDescent="0.2">
      <c r="A163" s="2" t="s">
        <v>403</v>
      </c>
      <c r="B163" s="2" t="s">
        <v>403</v>
      </c>
      <c r="C163" s="2">
        <v>197.95086450381658</v>
      </c>
      <c r="D163" s="36">
        <v>140.84399999999999</v>
      </c>
      <c r="E163" s="2">
        <v>168.36399999999998</v>
      </c>
      <c r="F163" s="2">
        <v>181.1</v>
      </c>
      <c r="G163" s="182">
        <v>1.1896652491031339</v>
      </c>
      <c r="H163" s="182">
        <v>1.1060011043622309</v>
      </c>
      <c r="I163" s="180">
        <f t="shared" si="2"/>
        <v>0.19539348499048581</v>
      </c>
      <c r="J163" s="189">
        <v>7.5645624955453794E-2</v>
      </c>
      <c r="K163" s="2">
        <v>62.756998718261713</v>
      </c>
      <c r="L163" s="185">
        <v>0.37274594757942148</v>
      </c>
      <c r="M163" s="2">
        <v>0</v>
      </c>
      <c r="N163" s="192">
        <v>0</v>
      </c>
      <c r="O163" s="2" t="s">
        <v>480</v>
      </c>
      <c r="P163" s="192" t="e">
        <v>#VALUE!</v>
      </c>
      <c r="Q163" s="2" t="s">
        <v>480</v>
      </c>
      <c r="R163" s="192" t="e">
        <v>#VALUE!</v>
      </c>
      <c r="S163" s="2">
        <v>16.504999999999999</v>
      </c>
      <c r="T163" s="192">
        <v>9.8031645719987653E-2</v>
      </c>
      <c r="U163" s="36">
        <v>-5.2089999999999996</v>
      </c>
      <c r="V163" s="36">
        <v>18.823</v>
      </c>
      <c r="W163" s="2">
        <v>2.1417899999999994</v>
      </c>
      <c r="X163" s="179">
        <v>1.2721187427240977E-2</v>
      </c>
    </row>
    <row r="164" spans="1:24" x14ac:dyDescent="0.2">
      <c r="A164" s="2" t="s">
        <v>405</v>
      </c>
      <c r="B164" s="2" t="s">
        <v>405</v>
      </c>
      <c r="C164" s="2">
        <v>164.54723244274803</v>
      </c>
      <c r="D164" s="36">
        <v>0</v>
      </c>
      <c r="E164" s="2">
        <v>8.5688190662573405</v>
      </c>
      <c r="F164" s="2">
        <v>67.894999999999996</v>
      </c>
      <c r="G164" s="182">
        <v>19.000412862155589</v>
      </c>
      <c r="H164" s="182">
        <v>2.3979836512261583</v>
      </c>
      <c r="I164" s="180" t="e">
        <f t="shared" si="2"/>
        <v>#DIV/0!</v>
      </c>
      <c r="J164" s="189">
        <v>6.923495580313956</v>
      </c>
      <c r="K164" s="2">
        <v>2.4821392877652002</v>
      </c>
      <c r="L164" s="185">
        <v>0.2896711050347035</v>
      </c>
      <c r="M164" s="2">
        <v>0</v>
      </c>
      <c r="N164" s="192">
        <v>0</v>
      </c>
      <c r="O164" s="2" t="s">
        <v>480</v>
      </c>
      <c r="P164" s="192" t="e">
        <v>#VALUE!</v>
      </c>
      <c r="Q164" s="2">
        <v>1.0619080464735536E-2</v>
      </c>
      <c r="R164" s="192">
        <v>1.2392700070598761E-3</v>
      </c>
      <c r="S164" s="2">
        <v>4.4655614782134192</v>
      </c>
      <c r="T164" s="192">
        <v>0.52114082975542064</v>
      </c>
      <c r="U164" s="36" t="s">
        <v>480</v>
      </c>
      <c r="V164" s="36">
        <v>0.28625200000000001</v>
      </c>
      <c r="W164" s="2">
        <v>-3.0786477360037656</v>
      </c>
      <c r="X164" s="179">
        <v>-0.35928495072640704</v>
      </c>
    </row>
    <row r="165" spans="1:24" x14ac:dyDescent="0.2">
      <c r="A165" s="2" t="s">
        <v>407</v>
      </c>
      <c r="B165" s="2" t="s">
        <v>407</v>
      </c>
      <c r="C165" s="2">
        <v>273.83779160305323</v>
      </c>
      <c r="D165" s="36">
        <v>216.499</v>
      </c>
      <c r="E165" s="2">
        <v>274.86399999999998</v>
      </c>
      <c r="F165" s="2">
        <v>293.875</v>
      </c>
      <c r="G165" s="182">
        <v>1.0019948047034171</v>
      </c>
      <c r="H165" s="182">
        <v>0.93717498936622723</v>
      </c>
      <c r="I165" s="180">
        <f t="shared" si="2"/>
        <v>0.26958554081081199</v>
      </c>
      <c r="J165" s="189">
        <v>6.9165114383840764E-2</v>
      </c>
      <c r="K165" s="2">
        <v>116.03600010681151</v>
      </c>
      <c r="L165" s="185">
        <v>0.42215786755199491</v>
      </c>
      <c r="M165" s="2">
        <v>0</v>
      </c>
      <c r="N165" s="192">
        <v>0</v>
      </c>
      <c r="O165" s="2" t="s">
        <v>480</v>
      </c>
      <c r="P165" s="192" t="e">
        <v>#VALUE!</v>
      </c>
      <c r="Q165" s="2" t="s">
        <v>480</v>
      </c>
      <c r="R165" s="192" t="e">
        <v>#VALUE!</v>
      </c>
      <c r="S165" s="2">
        <v>25.126000000000001</v>
      </c>
      <c r="T165" s="192">
        <v>9.1412480353920494E-2</v>
      </c>
      <c r="U165" s="36">
        <v>14.823</v>
      </c>
      <c r="V165" s="36">
        <v>28.419999999999998</v>
      </c>
      <c r="W165" s="2">
        <v>2.5753330869909998</v>
      </c>
      <c r="X165" s="179">
        <v>9.3694812234086673E-3</v>
      </c>
    </row>
    <row r="166" spans="1:24" x14ac:dyDescent="0.2">
      <c r="A166" s="2" t="s">
        <v>409</v>
      </c>
      <c r="B166" s="2" t="s">
        <v>409</v>
      </c>
      <c r="C166" s="87">
        <v>160.31431984732831</v>
      </c>
      <c r="D166" s="36">
        <v>171.0899</v>
      </c>
      <c r="E166" s="87">
        <v>128.101112</v>
      </c>
      <c r="F166" s="87">
        <v>123</v>
      </c>
      <c r="G166" s="182">
        <v>0.97118829069961554</v>
      </c>
      <c r="H166" s="182">
        <v>1.0114658536585366</v>
      </c>
      <c r="I166" s="180">
        <f t="shared" si="2"/>
        <v>-0.25126432360998513</v>
      </c>
      <c r="J166" s="188">
        <v>-3.982098141349466E-2</v>
      </c>
      <c r="K166" s="87">
        <v>72.534188598388667</v>
      </c>
      <c r="L166" s="185">
        <v>0.56622606522251473</v>
      </c>
      <c r="M166" s="87">
        <v>41.944024999999996</v>
      </c>
      <c r="N166" s="192">
        <v>0.32742904682981983</v>
      </c>
      <c r="O166" s="87">
        <v>19.221935999999999</v>
      </c>
      <c r="P166" s="192">
        <v>0.15005284263262289</v>
      </c>
      <c r="Q166" s="87">
        <v>36.027413000000003</v>
      </c>
      <c r="R166" s="192">
        <v>0.28124200045976183</v>
      </c>
      <c r="S166" s="87">
        <v>-23.433501</v>
      </c>
      <c r="T166" s="192">
        <v>-0.18292972351403164</v>
      </c>
      <c r="U166" s="36">
        <v>-57.896322999999995</v>
      </c>
      <c r="V166" s="36">
        <v>110.89174399999999</v>
      </c>
      <c r="W166" s="87">
        <v>-50.694046620000002</v>
      </c>
      <c r="X166" s="179">
        <v>-0.39573463359162725</v>
      </c>
    </row>
    <row r="167" spans="1:24" x14ac:dyDescent="0.2">
      <c r="A167" s="2" t="s">
        <v>411</v>
      </c>
      <c r="B167" s="2" t="s">
        <v>411</v>
      </c>
      <c r="C167" s="2">
        <v>9.2453099236641236</v>
      </c>
      <c r="D167" s="36">
        <v>278.221</v>
      </c>
      <c r="E167" s="2">
        <v>120.13199999999999</v>
      </c>
      <c r="F167" s="2">
        <v>124.5</v>
      </c>
      <c r="G167" s="182">
        <v>0.58065960776479209</v>
      </c>
      <c r="H167" s="182">
        <v>0.56028755020080312</v>
      </c>
      <c r="I167" s="180">
        <f t="shared" si="2"/>
        <v>-0.56821375812753172</v>
      </c>
      <c r="J167" s="189">
        <v>3.6360003995604906E-2</v>
      </c>
      <c r="K167" s="2">
        <v>61.855000404357909</v>
      </c>
      <c r="L167" s="185">
        <v>0.5148919555518755</v>
      </c>
      <c r="M167" s="2">
        <v>47.5</v>
      </c>
      <c r="N167" s="192">
        <v>0.39539839509872476</v>
      </c>
      <c r="O167" s="2">
        <v>51.793999999999997</v>
      </c>
      <c r="P167" s="192">
        <v>0.43114241001564946</v>
      </c>
      <c r="Q167" s="2">
        <v>55.595999999999997</v>
      </c>
      <c r="R167" s="192">
        <v>0.46279092997702526</v>
      </c>
      <c r="S167" s="2">
        <v>-43.578000000000003</v>
      </c>
      <c r="T167" s="192">
        <v>-0.3627509739286785</v>
      </c>
      <c r="U167" s="36">
        <v>-42.018000000000001</v>
      </c>
      <c r="V167" s="36">
        <v>76.641999999999996</v>
      </c>
      <c r="W167" s="2">
        <v>-75.318597068339997</v>
      </c>
      <c r="X167" s="179">
        <v>-0.62696531372440323</v>
      </c>
    </row>
    <row r="168" spans="1:24" x14ac:dyDescent="0.2">
      <c r="A168" s="2" t="s">
        <v>413</v>
      </c>
      <c r="B168" s="2" t="s">
        <v>413</v>
      </c>
      <c r="C168" s="2">
        <v>118.74448740458027</v>
      </c>
      <c r="D168" s="36">
        <v>30.983000000000001</v>
      </c>
      <c r="E168" s="2">
        <v>31.908999999999999</v>
      </c>
      <c r="F168" s="2">
        <v>38.61</v>
      </c>
      <c r="G168" s="182">
        <v>4.7459682221316868</v>
      </c>
      <c r="H168" s="182">
        <v>3.9222766122766122</v>
      </c>
      <c r="I168" s="180">
        <f t="shared" si="2"/>
        <v>2.9887357583190728E-2</v>
      </c>
      <c r="J168" s="189">
        <v>0.21000344730326859</v>
      </c>
      <c r="K168" s="2">
        <v>19.025000007629394</v>
      </c>
      <c r="L168" s="185">
        <v>0.59622677011593583</v>
      </c>
      <c r="M168" s="2">
        <v>9.8249999999999993</v>
      </c>
      <c r="N168" s="192">
        <v>0.30790686013350466</v>
      </c>
      <c r="O168" s="2">
        <v>15.551</v>
      </c>
      <c r="P168" s="192">
        <v>0.48735466482810497</v>
      </c>
      <c r="Q168" s="2">
        <v>7.2859999999999996</v>
      </c>
      <c r="R168" s="192">
        <v>0.2283368328684697</v>
      </c>
      <c r="S168" s="2">
        <v>-12.440999999999999</v>
      </c>
      <c r="T168" s="192">
        <v>-0.38988999968660876</v>
      </c>
      <c r="U168" s="36">
        <v>-13.39</v>
      </c>
      <c r="V168" s="36">
        <v>23.980999999999998</v>
      </c>
      <c r="W168" s="2">
        <v>-20.875574530000002</v>
      </c>
      <c r="X168" s="179">
        <v>-0.65422214829671888</v>
      </c>
    </row>
    <row r="169" spans="1:24" x14ac:dyDescent="0.2">
      <c r="B169" s="1" t="s">
        <v>557</v>
      </c>
      <c r="C169" s="36">
        <v>12637.845713740458</v>
      </c>
      <c r="D169" s="36">
        <v>389.33</v>
      </c>
      <c r="E169" s="36">
        <v>853.57299999999998</v>
      </c>
      <c r="F169" s="36">
        <v>1210.8910000000001</v>
      </c>
      <c r="G169" s="182">
        <v>13.781501875059311</v>
      </c>
      <c r="H169" s="182">
        <v>9.7147620223455284</v>
      </c>
      <c r="I169" s="180">
        <f t="shared" si="2"/>
        <v>1.1924151747874554</v>
      </c>
      <c r="J169" s="180">
        <v>0.41861445945455178</v>
      </c>
      <c r="K169" s="114">
        <v>481.96899993896483</v>
      </c>
      <c r="L169" s="185">
        <v>0.56464883488461426</v>
      </c>
      <c r="M169" s="36">
        <v>135.99699999999999</v>
      </c>
      <c r="N169" s="192">
        <v>0.15932673596751537</v>
      </c>
      <c r="O169" s="36">
        <v>225.69399999999999</v>
      </c>
      <c r="P169" s="192">
        <v>0.26441089397157597</v>
      </c>
      <c r="Q169" s="36">
        <v>67.718999999999994</v>
      </c>
      <c r="R169" s="192">
        <v>7.9335920887844386E-2</v>
      </c>
      <c r="S169" s="36">
        <v>-41.38</v>
      </c>
      <c r="T169" s="192">
        <v>-4.8478571838612518E-2</v>
      </c>
      <c r="U169" s="36">
        <v>-12.155000000000001</v>
      </c>
      <c r="V169" s="36">
        <v>141.67699999999999</v>
      </c>
      <c r="W169" s="36">
        <v>-52.222000000000001</v>
      </c>
      <c r="X169" s="92">
        <v>-6.1180473140551542E-2</v>
      </c>
    </row>
    <row r="170" spans="1:24" x14ac:dyDescent="0.2">
      <c r="B170" s="1" t="s">
        <v>558</v>
      </c>
      <c r="C170" s="36">
        <v>2140.1166530534347</v>
      </c>
      <c r="D170" s="36">
        <v>65.271000000000001</v>
      </c>
      <c r="E170" s="36">
        <v>192.24099999999999</v>
      </c>
      <c r="F170" s="36">
        <v>271.53800000000001</v>
      </c>
      <c r="G170" s="182">
        <v>16.751270540623491</v>
      </c>
      <c r="H170" s="182">
        <v>11.859411942343245</v>
      </c>
      <c r="I170" s="180">
        <f t="shared" si="2"/>
        <v>1.9452743178440652</v>
      </c>
      <c r="J170" s="180">
        <v>0.41248745064788483</v>
      </c>
      <c r="K170" s="114">
        <v>138.52599877929688</v>
      </c>
      <c r="L170" s="185">
        <v>0.72058509256244452</v>
      </c>
      <c r="M170" s="36">
        <v>62.201999999999998</v>
      </c>
      <c r="N170" s="192">
        <v>0.32356261151367294</v>
      </c>
      <c r="O170" s="36">
        <v>109.95</v>
      </c>
      <c r="P170" s="192">
        <v>0.57193834821916245</v>
      </c>
      <c r="Q170" s="36">
        <v>36.774999999999999</v>
      </c>
      <c r="R170" s="192">
        <v>0.19129634157125691</v>
      </c>
      <c r="S170" s="36">
        <v>-107.69300000000001</v>
      </c>
      <c r="T170" s="192">
        <v>-0.5601978766236132</v>
      </c>
      <c r="U170" s="36">
        <v>-44.982999999999997</v>
      </c>
      <c r="V170" s="36">
        <v>61.901999999999994</v>
      </c>
      <c r="W170" s="36">
        <v>-111</v>
      </c>
      <c r="X170" s="92">
        <v>-0.57740024240406573</v>
      </c>
    </row>
    <row r="171" spans="1:24" x14ac:dyDescent="0.2">
      <c r="B171" s="1" t="s">
        <v>145</v>
      </c>
      <c r="C171" s="36">
        <v>3984.8353490566042</v>
      </c>
      <c r="D171" s="36">
        <v>80.325000000000003</v>
      </c>
      <c r="E171" s="36">
        <v>190.17399999999998</v>
      </c>
      <c r="F171" s="36">
        <v>258.79000000000002</v>
      </c>
      <c r="G171" s="182">
        <v>19.979064961561519</v>
      </c>
      <c r="H171" s="182">
        <v>14.681783299200124</v>
      </c>
      <c r="I171" s="180">
        <f t="shared" si="2"/>
        <v>1.3675568004979766</v>
      </c>
      <c r="J171" s="180">
        <v>0.36080641938435365</v>
      </c>
      <c r="K171" s="114">
        <v>152.2989994506836</v>
      </c>
      <c r="L171" s="185">
        <v>0.80084028022065901</v>
      </c>
      <c r="M171" s="36">
        <v>39.378999999999998</v>
      </c>
      <c r="N171" s="192">
        <v>0.20706826380051954</v>
      </c>
      <c r="O171" s="36">
        <v>116.40900000000001</v>
      </c>
      <c r="P171" s="192">
        <v>0.61211837580321193</v>
      </c>
      <c r="Q171" s="36">
        <v>31.135000000000002</v>
      </c>
      <c r="R171" s="192">
        <v>0.1637184893834068</v>
      </c>
      <c r="S171" s="36" t="s">
        <v>480</v>
      </c>
      <c r="T171" s="192" t="e">
        <v>#VALUE!</v>
      </c>
      <c r="U171" s="36" t="s">
        <v>480</v>
      </c>
      <c r="V171" s="36">
        <v>135.57900000000001</v>
      </c>
      <c r="W171" s="36">
        <v>-29.382999999999999</v>
      </c>
      <c r="X171" s="92">
        <v>-0.1545058735684163</v>
      </c>
    </row>
    <row r="172" spans="1:24" x14ac:dyDescent="0.2">
      <c r="B172" s="1" t="s">
        <v>559</v>
      </c>
      <c r="C172" s="36">
        <v>4301.4697839694636</v>
      </c>
      <c r="D172" s="36">
        <v>277.33499999999998</v>
      </c>
      <c r="E172" s="36">
        <v>492.64800000000002</v>
      </c>
      <c r="F172" s="36">
        <v>667.76099999999997</v>
      </c>
      <c r="G172" s="182">
        <v>12.341002906740716</v>
      </c>
      <c r="H172" s="182">
        <v>9.104710218176864</v>
      </c>
      <c r="I172" s="180">
        <f t="shared" si="2"/>
        <v>0.7763643247336256</v>
      </c>
      <c r="J172" s="180">
        <v>0.35545257465776769</v>
      </c>
      <c r="K172" s="114">
        <v>261.8499954833984</v>
      </c>
      <c r="L172" s="185">
        <v>0.5315153933100274</v>
      </c>
      <c r="M172" s="36">
        <v>120.73899999999999</v>
      </c>
      <c r="N172" s="192">
        <v>0.24508168103798247</v>
      </c>
      <c r="O172" s="36">
        <v>100.669</v>
      </c>
      <c r="P172" s="192">
        <v>0.20434265439015278</v>
      </c>
      <c r="Q172" s="36">
        <v>59.619</v>
      </c>
      <c r="R172" s="192">
        <v>0.12101744044429287</v>
      </c>
      <c r="S172" s="36">
        <v>-68.85692307692301</v>
      </c>
      <c r="T172" s="192">
        <v>-0.13976900967206404</v>
      </c>
      <c r="U172" s="36">
        <v>12.943999999999999</v>
      </c>
      <c r="V172" s="36">
        <v>115.286</v>
      </c>
      <c r="W172" s="36">
        <v>-90.092929999999996</v>
      </c>
      <c r="X172" s="92">
        <v>-0.1828748518211786</v>
      </c>
    </row>
    <row r="173" spans="1:24" x14ac:dyDescent="0.2">
      <c r="B173" s="1" t="s">
        <v>561</v>
      </c>
      <c r="C173" s="36">
        <v>1905.4111022900756</v>
      </c>
      <c r="D173" s="36">
        <v>427.58800000000002</v>
      </c>
      <c r="E173" s="36">
        <v>476.02700000000004</v>
      </c>
      <c r="F173" s="36">
        <v>635.75</v>
      </c>
      <c r="G173" s="182">
        <v>5.0521327571755377</v>
      </c>
      <c r="H173" s="182">
        <v>3.7828574125049155</v>
      </c>
      <c r="I173" s="180">
        <f t="shared" si="2"/>
        <v>0.11328428300139391</v>
      </c>
      <c r="J173" s="180">
        <v>0.33553348864665233</v>
      </c>
      <c r="K173" s="114">
        <v>327.95800305175783</v>
      </c>
      <c r="L173" s="185">
        <v>0.68894832236776027</v>
      </c>
      <c r="M173" s="36">
        <v>27.382999999999999</v>
      </c>
      <c r="N173" s="192">
        <v>5.7524048005680346E-2</v>
      </c>
      <c r="O173" s="36">
        <v>34.103000000000002</v>
      </c>
      <c r="P173" s="192">
        <v>7.164089431901971E-2</v>
      </c>
      <c r="Q173" s="36">
        <v>149.94800000000001</v>
      </c>
      <c r="R173" s="192">
        <v>0.31499893913580529</v>
      </c>
      <c r="S173" s="36">
        <v>100.64099999999999</v>
      </c>
      <c r="T173" s="192">
        <v>0.21141868003285524</v>
      </c>
      <c r="U173" s="36">
        <v>3.2039999999999935</v>
      </c>
      <c r="V173" s="36">
        <v>208.94399999999999</v>
      </c>
      <c r="W173" s="36">
        <v>7.2179362649929981</v>
      </c>
      <c r="X173" s="92">
        <v>1.5162871570295377E-2</v>
      </c>
    </row>
    <row r="174" spans="1:24" x14ac:dyDescent="0.2">
      <c r="B174" s="1" t="s">
        <v>563</v>
      </c>
      <c r="C174" s="36">
        <v>3657.9739293893117</v>
      </c>
      <c r="D174" s="36">
        <v>290.10300000000001</v>
      </c>
      <c r="E174" s="36">
        <v>513.48300000000006</v>
      </c>
      <c r="F174" s="36">
        <v>674.78300000000002</v>
      </c>
      <c r="G174" s="182">
        <v>8.0903977346864426</v>
      </c>
      <c r="H174" s="182">
        <v>6.1564705986961723</v>
      </c>
      <c r="I174" s="180">
        <f t="shared" si="2"/>
        <v>0.77000237846557962</v>
      </c>
      <c r="J174" s="180">
        <v>0.31412919220305247</v>
      </c>
      <c r="K174" s="114">
        <v>418.44500848388674</v>
      </c>
      <c r="L174" s="185">
        <v>0.81491501857683057</v>
      </c>
      <c r="M174" s="36">
        <v>153.63499999999999</v>
      </c>
      <c r="N174" s="192">
        <v>0.29920172624994396</v>
      </c>
      <c r="O174" s="36">
        <v>204.435</v>
      </c>
      <c r="P174" s="192">
        <v>0.39813392069455072</v>
      </c>
      <c r="Q174" s="36">
        <v>48.186</v>
      </c>
      <c r="R174" s="192">
        <v>9.3841470895823217E-2</v>
      </c>
      <c r="S174" s="36">
        <v>-27.757000000000005</v>
      </c>
      <c r="T174" s="192">
        <v>-5.4056317346436011E-2</v>
      </c>
      <c r="U174" s="36">
        <v>88.836999999999989</v>
      </c>
      <c r="V174" s="36">
        <v>85.22999999999999</v>
      </c>
      <c r="W174" s="36">
        <v>-41.129518560316001</v>
      </c>
      <c r="X174" s="92">
        <v>-8.0099085189414249E-2</v>
      </c>
    </row>
    <row r="175" spans="1:24" x14ac:dyDescent="0.2">
      <c r="B175" s="1" t="s">
        <v>564</v>
      </c>
      <c r="C175" s="36">
        <v>4395.5673660305329</v>
      </c>
      <c r="D175" s="36">
        <v>85.906999999999996</v>
      </c>
      <c r="E175" s="36">
        <v>324.19499999999999</v>
      </c>
      <c r="F175" s="36">
        <v>424.09399999999999</v>
      </c>
      <c r="G175" s="182">
        <v>17.244657073674794</v>
      </c>
      <c r="H175" s="182">
        <v>13.182529344909383</v>
      </c>
      <c r="I175" s="180">
        <f t="shared" si="2"/>
        <v>2.7737902615619219</v>
      </c>
      <c r="J175" s="180">
        <v>0.30814478940144041</v>
      </c>
      <c r="K175" s="114">
        <v>228.25000210571289</v>
      </c>
      <c r="L175" s="185">
        <v>0.70405158039363003</v>
      </c>
      <c r="M175" s="36">
        <v>70.820999999999998</v>
      </c>
      <c r="N175" s="192">
        <v>0.21845185767824921</v>
      </c>
      <c r="O175" s="36">
        <v>172.97300000000001</v>
      </c>
      <c r="P175" s="192">
        <v>0.53354616820123701</v>
      </c>
      <c r="Q175" s="36">
        <v>51.802999999999997</v>
      </c>
      <c r="R175" s="192">
        <v>0.15978963278273878</v>
      </c>
      <c r="S175" s="36">
        <v>-116.569</v>
      </c>
      <c r="T175" s="192">
        <v>-0.35956445966162343</v>
      </c>
      <c r="U175" s="36">
        <v>-21.870999999999999</v>
      </c>
      <c r="V175" s="36">
        <v>127.949</v>
      </c>
      <c r="W175" s="36">
        <v>-123.625</v>
      </c>
      <c r="X175" s="92">
        <v>-0.3813291383272413</v>
      </c>
    </row>
    <row r="176" spans="1:24" x14ac:dyDescent="0.2">
      <c r="B176" s="1" t="s">
        <v>570</v>
      </c>
      <c r="C176" s="36">
        <v>8256.2242992248084</v>
      </c>
      <c r="D176" s="36">
        <v>250.48099999999999</v>
      </c>
      <c r="E176" s="36">
        <v>602.31500000000005</v>
      </c>
      <c r="F176" s="36">
        <v>762.5</v>
      </c>
      <c r="G176" s="182">
        <v>9.9784416791877995</v>
      </c>
      <c r="H176" s="182">
        <v>7.882183737704918</v>
      </c>
      <c r="I176" s="180">
        <f t="shared" si="2"/>
        <v>1.4046334851745246</v>
      </c>
      <c r="J176" s="180">
        <v>0.26594888056913724</v>
      </c>
      <c r="K176" s="114">
        <v>444.96900311279296</v>
      </c>
      <c r="L176" s="185">
        <v>0.73876460508669539</v>
      </c>
      <c r="M176" s="36">
        <v>92.427999999999997</v>
      </c>
      <c r="N176" s="192">
        <v>0.15345458771573012</v>
      </c>
      <c r="O176" s="36">
        <v>277.93</v>
      </c>
      <c r="P176" s="192">
        <v>0.46143629164141686</v>
      </c>
      <c r="Q176" s="36">
        <v>81.525999999999996</v>
      </c>
      <c r="R176" s="192">
        <v>0.13535442418003868</v>
      </c>
      <c r="S176" s="36" t="s">
        <v>480</v>
      </c>
      <c r="T176" s="192" t="e">
        <v>#VALUE!</v>
      </c>
      <c r="U176" s="36" t="s">
        <v>480</v>
      </c>
      <c r="V176" s="36">
        <v>256.86700000000002</v>
      </c>
      <c r="W176" s="36">
        <v>-328.25799999999998</v>
      </c>
      <c r="X176" s="92">
        <v>-0.54499389854146074</v>
      </c>
    </row>
    <row r="177" spans="2:24" x14ac:dyDescent="0.2">
      <c r="B177" s="1" t="s">
        <v>577</v>
      </c>
      <c r="C177" s="36">
        <v>996.73771106870151</v>
      </c>
      <c r="D177" s="36">
        <v>206.98599999999999</v>
      </c>
      <c r="E177" s="36">
        <v>265.089</v>
      </c>
      <c r="F177" s="36">
        <v>329.13800000000003</v>
      </c>
      <c r="G177" s="182">
        <v>4.6560804107299809</v>
      </c>
      <c r="H177" s="182">
        <v>3.750024913562092</v>
      </c>
      <c r="I177" s="180">
        <f t="shared" si="2"/>
        <v>0.28070980646034038</v>
      </c>
      <c r="J177" s="180">
        <v>0.24161319405935378</v>
      </c>
      <c r="K177" s="114">
        <v>189.59500091552735</v>
      </c>
      <c r="L177" s="185">
        <v>0.71521263015639036</v>
      </c>
      <c r="M177" s="36">
        <v>46.16</v>
      </c>
      <c r="N177" s="192">
        <v>0.17413019778263147</v>
      </c>
      <c r="O177" s="36">
        <v>90.921999999999997</v>
      </c>
      <c r="P177" s="192">
        <v>0.34298669503449786</v>
      </c>
      <c r="Q177" s="36">
        <v>43.331000000000003</v>
      </c>
      <c r="R177" s="192">
        <v>0.16345831022788573</v>
      </c>
      <c r="S177" s="36">
        <v>35.430999999999997</v>
      </c>
      <c r="T177" s="192">
        <v>0.1336569982156936</v>
      </c>
      <c r="U177" s="36">
        <v>32.344000000000001</v>
      </c>
      <c r="V177" s="36">
        <v>128.23099999999999</v>
      </c>
      <c r="W177" s="36">
        <v>-1.8899511748109996</v>
      </c>
      <c r="X177" s="92">
        <v>-7.1294967909305918E-3</v>
      </c>
    </row>
    <row r="178" spans="2:24" x14ac:dyDescent="0.2">
      <c r="B178" s="1" t="s">
        <v>587</v>
      </c>
      <c r="C178" s="36">
        <v>22263.979012213749</v>
      </c>
      <c r="D178" s="36">
        <v>1708.721</v>
      </c>
      <c r="E178" s="36">
        <v>2684.7350000000001</v>
      </c>
      <c r="F178" s="36">
        <v>1858.0640000000001</v>
      </c>
      <c r="G178" s="182">
        <v>10.593986184856233</v>
      </c>
      <c r="H178" s="182">
        <v>15.307355128779202</v>
      </c>
      <c r="I178" s="180">
        <f t="shared" si="2"/>
        <v>0.57119564867523731</v>
      </c>
      <c r="J178" s="180">
        <v>-0.30791530635239606</v>
      </c>
      <c r="K178" s="114">
        <v>1029.4319973144532</v>
      </c>
      <c r="L178" s="185">
        <v>0.38343896038694808</v>
      </c>
      <c r="M178" s="36">
        <v>321.88799999999998</v>
      </c>
      <c r="N178" s="192">
        <v>0.11989563215736375</v>
      </c>
      <c r="O178" s="36">
        <v>253.17</v>
      </c>
      <c r="P178" s="192">
        <v>9.4299809850879129E-2</v>
      </c>
      <c r="Q178" s="36">
        <v>250.553</v>
      </c>
      <c r="R178" s="192">
        <v>9.3325039529041032E-2</v>
      </c>
      <c r="S178" s="36">
        <v>-3.8120000000000012</v>
      </c>
      <c r="T178" s="192">
        <v>-1.4198794294408949E-3</v>
      </c>
      <c r="U178" s="36">
        <v>72.408999999999992</v>
      </c>
      <c r="V178" s="36">
        <v>696.47399999999993</v>
      </c>
      <c r="W178" s="36">
        <v>-55.131</v>
      </c>
      <c r="X178" s="92">
        <v>-2.0534987624476902E-2</v>
      </c>
    </row>
    <row r="179" spans="2:24" x14ac:dyDescent="0.2">
      <c r="B179" s="1" t="s">
        <v>588</v>
      </c>
      <c r="C179" s="36">
        <v>9827.2023347328286</v>
      </c>
      <c r="D179" s="36">
        <v>409.221</v>
      </c>
      <c r="E179" s="36">
        <v>766.22400000000005</v>
      </c>
      <c r="F179" s="36">
        <v>912.07100000000003</v>
      </c>
      <c r="G179" s="182">
        <v>14.998912459019817</v>
      </c>
      <c r="H179" s="182">
        <v>12.600473756977253</v>
      </c>
      <c r="I179" s="180">
        <f t="shared" si="2"/>
        <v>0.87239657788823166</v>
      </c>
      <c r="J179" s="180">
        <v>0.19034512100899992</v>
      </c>
      <c r="K179" s="114">
        <v>534.71100567626956</v>
      </c>
      <c r="L179" s="185">
        <v>0.69785207155645024</v>
      </c>
      <c r="M179" s="36">
        <v>132.05099999999999</v>
      </c>
      <c r="N179" s="192">
        <v>0.17233994236672301</v>
      </c>
      <c r="O179" s="36">
        <v>130.898</v>
      </c>
      <c r="P179" s="192">
        <v>0.1708351604752657</v>
      </c>
      <c r="Q179" s="36">
        <v>60.390999999999998</v>
      </c>
      <c r="R179" s="192">
        <v>7.8816377456200792E-2</v>
      </c>
      <c r="S179" s="36">
        <v>188.203</v>
      </c>
      <c r="T179" s="192">
        <v>0.24562399507193719</v>
      </c>
      <c r="U179" s="36">
        <v>274.41300000000001</v>
      </c>
      <c r="V179" s="36">
        <v>320.18299999999999</v>
      </c>
      <c r="W179" s="36">
        <v>162.85600955123999</v>
      </c>
      <c r="X179" s="92">
        <v>0.21254360285143767</v>
      </c>
    </row>
    <row r="180" spans="2:24" x14ac:dyDescent="0.2">
      <c r="B180" s="1" t="s">
        <v>590</v>
      </c>
      <c r="C180" s="36">
        <v>4061.1977083969468</v>
      </c>
      <c r="D180" s="36">
        <v>463.38099999999997</v>
      </c>
      <c r="E180" s="36">
        <v>609.726</v>
      </c>
      <c r="F180" s="36">
        <v>719.86699999999996</v>
      </c>
      <c r="G180" s="182">
        <v>6.6975160973945673</v>
      </c>
      <c r="H180" s="182">
        <v>5.6727835836341995</v>
      </c>
      <c r="I180" s="180">
        <f t="shared" si="2"/>
        <v>0.31582002714828628</v>
      </c>
      <c r="J180" s="180">
        <v>0.1806401563981197</v>
      </c>
      <c r="K180" s="114">
        <v>460.99100408935544</v>
      </c>
      <c r="L180" s="185">
        <v>0.75606256595479848</v>
      </c>
      <c r="M180" s="36">
        <v>138.56399999999999</v>
      </c>
      <c r="N180" s="192">
        <v>0.22725617736491471</v>
      </c>
      <c r="O180" s="36">
        <v>126.273</v>
      </c>
      <c r="P180" s="192">
        <v>0.2070979423544346</v>
      </c>
      <c r="Q180" s="36">
        <v>94.323999999999998</v>
      </c>
      <c r="R180" s="192">
        <v>0.15469899594243972</v>
      </c>
      <c r="S180" s="36">
        <v>82.144000000000005</v>
      </c>
      <c r="T180" s="192">
        <v>0.13472280991789756</v>
      </c>
      <c r="U180" s="36">
        <v>44.370999999999995</v>
      </c>
      <c r="V180" s="36">
        <v>237.32499999999999</v>
      </c>
      <c r="W180" s="36">
        <v>48.942264632863001</v>
      </c>
      <c r="X180" s="92">
        <v>8.0269276089363087E-2</v>
      </c>
    </row>
    <row r="181" spans="2:24" x14ac:dyDescent="0.2">
      <c r="B181" s="1" t="s">
        <v>596</v>
      </c>
      <c r="C181" s="36">
        <v>4370.9025851145016</v>
      </c>
      <c r="D181" s="36">
        <v>2322</v>
      </c>
      <c r="E181" s="36">
        <v>2202</v>
      </c>
      <c r="F181" s="36">
        <v>2153.799</v>
      </c>
      <c r="G181" s="182">
        <v>1.7268646684831972</v>
      </c>
      <c r="H181" s="182">
        <v>1.7655110806533014</v>
      </c>
      <c r="I181" s="180">
        <f t="shared" si="2"/>
        <v>-5.1679586563307491E-2</v>
      </c>
      <c r="J181" s="180">
        <v>-2.1889645776566713E-2</v>
      </c>
      <c r="K181" s="114">
        <v>1035</v>
      </c>
      <c r="L181" s="185">
        <v>0.47002724795640327</v>
      </c>
      <c r="M181" s="36">
        <v>306</v>
      </c>
      <c r="N181" s="192">
        <v>0.13896457765667575</v>
      </c>
      <c r="O181" s="36" t="s">
        <v>480</v>
      </c>
      <c r="P181" s="192" t="e">
        <v>#VALUE!</v>
      </c>
      <c r="Q181" s="36" t="s">
        <v>480</v>
      </c>
      <c r="R181" s="192" t="e">
        <v>#VALUE!</v>
      </c>
      <c r="S181" s="36">
        <v>220</v>
      </c>
      <c r="T181" s="192">
        <v>9.9909173478655772E-2</v>
      </c>
      <c r="U181" s="36">
        <v>169</v>
      </c>
      <c r="V181" s="36">
        <v>1089</v>
      </c>
      <c r="W181" s="36">
        <v>70.963692307692</v>
      </c>
      <c r="X181" s="92">
        <v>3.2226926570250683E-2</v>
      </c>
    </row>
    <row r="182" spans="2:24" x14ac:dyDescent="0.2">
      <c r="B182" s="1" t="s">
        <v>597</v>
      </c>
      <c r="C182" s="36">
        <v>472.80899961832102</v>
      </c>
      <c r="D182" s="36">
        <v>21.366</v>
      </c>
      <c r="E182" s="36">
        <v>45.913776851069429</v>
      </c>
      <c r="F182" s="36">
        <v>104.675</v>
      </c>
      <c r="G182" s="182">
        <v>10.846570118058157</v>
      </c>
      <c r="H182" s="182">
        <v>4.7576498686410318</v>
      </c>
      <c r="I182" s="180">
        <f t="shared" si="2"/>
        <v>1.148917759574531</v>
      </c>
      <c r="J182" s="180">
        <v>1.2798168039962041</v>
      </c>
      <c r="K182" s="114">
        <v>32.362014866124603</v>
      </c>
      <c r="L182" s="185">
        <v>0.70484323193662135</v>
      </c>
      <c r="M182" s="36">
        <v>11.413988746902495</v>
      </c>
      <c r="N182" s="192">
        <v>0.24859616284510996</v>
      </c>
      <c r="O182" s="36">
        <v>8.1589877207270067</v>
      </c>
      <c r="P182" s="192">
        <v>0.17770238652316328</v>
      </c>
      <c r="Q182" s="36">
        <v>9.0291365099026333</v>
      </c>
      <c r="R182" s="192">
        <v>0.19665418811417876</v>
      </c>
      <c r="S182" s="36">
        <v>12.963605572070199</v>
      </c>
      <c r="T182" s="192">
        <v>0.28234674777725782</v>
      </c>
      <c r="U182" s="36">
        <v>5.6319999999999997</v>
      </c>
      <c r="V182" s="36">
        <v>24.123999999999999</v>
      </c>
      <c r="W182" s="36">
        <v>5.1382688847482347</v>
      </c>
      <c r="X182" s="92">
        <v>0.111911265793168</v>
      </c>
    </row>
    <row r="183" spans="2:24" x14ac:dyDescent="0.2">
      <c r="B183" s="1" t="s">
        <v>598</v>
      </c>
      <c r="C183" s="36">
        <v>11947.250473282436</v>
      </c>
      <c r="D183" s="36">
        <v>1413.6980000000001</v>
      </c>
      <c r="E183" s="36">
        <v>1762.6579999999999</v>
      </c>
      <c r="F183" s="36">
        <v>3002.8670000000002</v>
      </c>
      <c r="G183" s="182">
        <v>6.4165872222518496</v>
      </c>
      <c r="H183" s="182">
        <v>3.766483430668091</v>
      </c>
      <c r="I183" s="180">
        <f t="shared" si="2"/>
        <v>0.24684197049157583</v>
      </c>
      <c r="J183" s="180">
        <v>0.70360160621062073</v>
      </c>
      <c r="K183" s="114">
        <v>927.55099047851559</v>
      </c>
      <c r="L183" s="185">
        <v>0.52622289206330197</v>
      </c>
      <c r="M183" s="36">
        <v>196.37299999999999</v>
      </c>
      <c r="N183" s="192">
        <v>0.11140731781207699</v>
      </c>
      <c r="O183" s="36">
        <v>256.09199999999998</v>
      </c>
      <c r="P183" s="192">
        <v>0.14528740118616318</v>
      </c>
      <c r="Q183" s="36">
        <v>247.828</v>
      </c>
      <c r="R183" s="192">
        <v>0.14059902715104122</v>
      </c>
      <c r="S183" s="36">
        <v>287.15600000000006</v>
      </c>
      <c r="T183" s="192">
        <v>0.16291078586997595</v>
      </c>
      <c r="U183" s="36">
        <v>128.85899999999998</v>
      </c>
      <c r="V183" s="36">
        <v>808.97299999999996</v>
      </c>
      <c r="W183" s="36">
        <v>192.85892999999999</v>
      </c>
      <c r="X183" s="92">
        <v>0.10941369794934695</v>
      </c>
    </row>
    <row r="184" spans="2:24" x14ac:dyDescent="0.2">
      <c r="B184" s="1" t="s">
        <v>599</v>
      </c>
      <c r="C184" s="36">
        <v>3079.3864778625993</v>
      </c>
      <c r="D184" s="36">
        <v>201.49100000000001</v>
      </c>
      <c r="E184" s="36">
        <v>662.16275290332658</v>
      </c>
      <c r="F184" s="36">
        <v>964.04100000000005</v>
      </c>
      <c r="G184" s="182">
        <v>7.7263998579922211</v>
      </c>
      <c r="H184" s="182">
        <v>5.3069674422560871</v>
      </c>
      <c r="I184" s="180">
        <f t="shared" si="2"/>
        <v>2.2863142914736962</v>
      </c>
      <c r="J184" s="180">
        <v>0.4558973541973701</v>
      </c>
      <c r="K184" s="114">
        <v>462.07363936766961</v>
      </c>
      <c r="L184" s="185">
        <v>0.69782487363062351</v>
      </c>
      <c r="M184" s="36">
        <v>154.31598291557478</v>
      </c>
      <c r="N184" s="192">
        <v>0.23304841934850473</v>
      </c>
      <c r="O184" s="36">
        <v>169.76960474098371</v>
      </c>
      <c r="P184" s="192">
        <v>0.2563865212843971</v>
      </c>
      <c r="Q184" s="36">
        <v>72.929738302088708</v>
      </c>
      <c r="R184" s="192">
        <v>0.11013869019711563</v>
      </c>
      <c r="S184" s="36">
        <v>163.30981038419148</v>
      </c>
      <c r="T184" s="192">
        <v>0.24663092218361932</v>
      </c>
      <c r="U184" s="36">
        <v>65.210999999999999</v>
      </c>
      <c r="V184" s="36">
        <v>105.649</v>
      </c>
      <c r="W184" s="36">
        <v>77.683937329779184</v>
      </c>
      <c r="X184" s="92">
        <v>0.11731849456823912</v>
      </c>
    </row>
    <row r="185" spans="2:24" x14ac:dyDescent="0.2">
      <c r="B185" s="1" t="s">
        <v>600</v>
      </c>
      <c r="C185" s="36">
        <v>1337.4035152671756</v>
      </c>
      <c r="D185" s="36">
        <v>254.18799999999999</v>
      </c>
      <c r="E185" s="36">
        <v>505.65300000000002</v>
      </c>
      <c r="F185" s="36">
        <v>700.99199999999996</v>
      </c>
      <c r="G185" s="182">
        <v>3.3035971308387371</v>
      </c>
      <c r="H185" s="182">
        <v>2.3830140714872639</v>
      </c>
      <c r="I185" s="180">
        <f t="shared" si="2"/>
        <v>0.98928745652823913</v>
      </c>
      <c r="J185" s="180">
        <v>0.38631037490136499</v>
      </c>
      <c r="K185" s="114">
        <v>233.04500000000002</v>
      </c>
      <c r="L185" s="185">
        <v>0.46087929864946914</v>
      </c>
      <c r="M185" s="36">
        <v>17.2</v>
      </c>
      <c r="N185" s="192">
        <v>3.4015421642905309E-2</v>
      </c>
      <c r="O185" s="36" t="s">
        <v>480</v>
      </c>
      <c r="P185" s="192" t="e">
        <v>#VALUE!</v>
      </c>
      <c r="Q185" s="36" t="s">
        <v>480</v>
      </c>
      <c r="R185" s="192" t="e">
        <v>#VALUE!</v>
      </c>
      <c r="S185" s="36">
        <v>12.508000000000003</v>
      </c>
      <c r="T185" s="192">
        <v>2.4736331041247658E-2</v>
      </c>
      <c r="U185" s="36">
        <v>-25.263999999999992</v>
      </c>
      <c r="V185" s="36">
        <v>238.43299999999999</v>
      </c>
      <c r="W185" s="36">
        <v>-25.145819318402001</v>
      </c>
      <c r="X185" s="92">
        <v>-4.9729398062311504E-2</v>
      </c>
    </row>
    <row r="186" spans="2:24" x14ac:dyDescent="0.2">
      <c r="B186" s="1" t="s">
        <v>601</v>
      </c>
      <c r="C186" s="36">
        <v>1036.1507751908405</v>
      </c>
      <c r="D186" s="36">
        <v>9.6440000000000001</v>
      </c>
      <c r="E186" s="36">
        <v>50.944830456625908</v>
      </c>
      <c r="F186" s="36">
        <v>68.814000000000007</v>
      </c>
      <c r="G186" s="182">
        <v>26.993614222954839</v>
      </c>
      <c r="H186" s="182">
        <v>19.984088993518757</v>
      </c>
      <c r="I186" s="180">
        <f t="shared" si="2"/>
        <v>4.2825415239139266</v>
      </c>
      <c r="J186" s="180">
        <v>0.35075530496833807</v>
      </c>
      <c r="K186" s="114">
        <v>50.927435366140706</v>
      </c>
      <c r="L186" s="185">
        <v>0.99965855042937057</v>
      </c>
      <c r="M186" s="36">
        <v>0</v>
      </c>
      <c r="N186" s="192">
        <v>0</v>
      </c>
      <c r="O186" s="36" t="s">
        <v>480</v>
      </c>
      <c r="P186" s="192" t="e">
        <v>#VALUE!</v>
      </c>
      <c r="Q186" s="36" t="s">
        <v>480</v>
      </c>
      <c r="R186" s="192" t="e">
        <v>#VALUE!</v>
      </c>
      <c r="S186" s="36">
        <v>-15.660510996069489</v>
      </c>
      <c r="T186" s="192">
        <v>-0.30740137626726904</v>
      </c>
      <c r="U186" s="36">
        <v>4.6070000000000002</v>
      </c>
      <c r="V186" s="36">
        <v>16.331</v>
      </c>
      <c r="W186" s="36">
        <v>-16.377704596026192</v>
      </c>
      <c r="X186" s="92">
        <v>-0.32147922466775231</v>
      </c>
    </row>
    <row r="187" spans="2:24" x14ac:dyDescent="0.2">
      <c r="B187" s="1" t="s">
        <v>602</v>
      </c>
      <c r="C187" s="36">
        <v>9401.1720652671756</v>
      </c>
      <c r="D187" s="36">
        <v>1393.9970000000001</v>
      </c>
      <c r="E187" s="36">
        <v>2027.4701488016447</v>
      </c>
      <c r="F187" s="36">
        <v>2646.6010000000001</v>
      </c>
      <c r="G187" s="182">
        <v>5.4928569017809679</v>
      </c>
      <c r="H187" s="182">
        <v>4.2078890622349192</v>
      </c>
      <c r="I187" s="180">
        <f t="shared" si="2"/>
        <v>0.45442934870135626</v>
      </c>
      <c r="J187" s="180">
        <v>0.30537113040322628</v>
      </c>
      <c r="K187" s="114">
        <v>1679.9929314420062</v>
      </c>
      <c r="L187" s="185">
        <v>0.82861537193777279</v>
      </c>
      <c r="M187" s="36">
        <v>808.46222965286324</v>
      </c>
      <c r="N187" s="192">
        <v>0.39875419627298209</v>
      </c>
      <c r="O187" s="36">
        <v>397.17667897950406</v>
      </c>
      <c r="P187" s="192">
        <v>0.19589767041169956</v>
      </c>
      <c r="Q187" s="36">
        <v>169.33572698676082</v>
      </c>
      <c r="R187" s="192">
        <v>8.3520700458573113E-2</v>
      </c>
      <c r="S187" s="36">
        <v>942.26823079258611</v>
      </c>
      <c r="T187" s="192">
        <v>0.46475072954811325</v>
      </c>
      <c r="U187" s="36">
        <v>809.69499999999994</v>
      </c>
      <c r="V187" s="36">
        <v>746.93899999999996</v>
      </c>
      <c r="W187" s="36">
        <v>205.69174478129477</v>
      </c>
      <c r="X187" s="92">
        <v>0.10145241590998064</v>
      </c>
    </row>
    <row r="188" spans="2:24" x14ac:dyDescent="0.2">
      <c r="B188" s="1" t="s">
        <v>603</v>
      </c>
      <c r="C188" s="36">
        <v>1001.0062610687027</v>
      </c>
      <c r="D188" s="36">
        <v>94.061999999999998</v>
      </c>
      <c r="E188" s="36">
        <v>169.74299999999999</v>
      </c>
      <c r="F188" s="36">
        <v>217.958</v>
      </c>
      <c r="G188" s="182">
        <v>8.8287788008931152</v>
      </c>
      <c r="H188" s="182">
        <v>6.8757439506693947</v>
      </c>
      <c r="I188" s="180">
        <f t="shared" si="2"/>
        <v>0.8045863366715571</v>
      </c>
      <c r="J188" s="180">
        <v>0.2840470593780009</v>
      </c>
      <c r="K188" s="114">
        <v>52.637000358581545</v>
      </c>
      <c r="L188" s="185">
        <v>0.3100982094023409</v>
      </c>
      <c r="M188" s="36">
        <v>5.6280000000000001</v>
      </c>
      <c r="N188" s="192">
        <v>3.3156006433254982E-2</v>
      </c>
      <c r="O188" s="36">
        <v>5.5419999999999998</v>
      </c>
      <c r="P188" s="192">
        <v>3.2649358147316829E-2</v>
      </c>
      <c r="Q188" s="36">
        <v>21.181000000000001</v>
      </c>
      <c r="R188" s="192">
        <v>0.12478275981925618</v>
      </c>
      <c r="S188" s="36">
        <v>17.134</v>
      </c>
      <c r="T188" s="192">
        <v>0.10094083408446888</v>
      </c>
      <c r="U188" s="36">
        <v>7.0270000000000001</v>
      </c>
      <c r="V188" s="36">
        <v>10.43</v>
      </c>
      <c r="W188" s="36">
        <v>8.8915167711629994</v>
      </c>
      <c r="X188" s="92">
        <v>5.2382229436047437E-2</v>
      </c>
    </row>
    <row r="189" spans="2:24" x14ac:dyDescent="0.2">
      <c r="B189" s="1" t="s">
        <v>604</v>
      </c>
      <c r="C189" s="36">
        <v>649.31153740458001</v>
      </c>
      <c r="D189" s="36">
        <v>200.58099999999999</v>
      </c>
      <c r="E189" s="36">
        <v>332.99599999999998</v>
      </c>
      <c r="F189" s="36">
        <v>392.42</v>
      </c>
      <c r="G189" s="182">
        <v>2.2580376340856949</v>
      </c>
      <c r="H189" s="182">
        <v>1.9161039192701697</v>
      </c>
      <c r="I189" s="180">
        <f t="shared" si="2"/>
        <v>0.66015724320847935</v>
      </c>
      <c r="J189" s="180">
        <v>0.17845259402515357</v>
      </c>
      <c r="K189" s="114">
        <v>180.10199858093262</v>
      </c>
      <c r="L189" s="185">
        <v>0.54085333932219193</v>
      </c>
      <c r="M189" s="36">
        <v>92.42</v>
      </c>
      <c r="N189" s="192">
        <v>0.27754087136181815</v>
      </c>
      <c r="O189" s="36">
        <v>104.35599999999999</v>
      </c>
      <c r="P189" s="192">
        <v>0.31338514576751675</v>
      </c>
      <c r="Q189" s="36">
        <v>34.424999999999997</v>
      </c>
      <c r="R189" s="192">
        <v>0.10337962017561772</v>
      </c>
      <c r="S189" s="36">
        <v>-42.642000000000003</v>
      </c>
      <c r="T189" s="192">
        <v>-0.1280555922593665</v>
      </c>
      <c r="U189" s="36" t="s">
        <v>480</v>
      </c>
      <c r="V189" s="36">
        <v>63.763999999999996</v>
      </c>
      <c r="W189" s="36">
        <v>-26.043469999999999</v>
      </c>
      <c r="X189" s="92">
        <v>-7.820955807276965E-2</v>
      </c>
    </row>
    <row r="190" spans="2:24" x14ac:dyDescent="0.2">
      <c r="B190" s="1" t="s">
        <v>605</v>
      </c>
      <c r="C190" s="36">
        <v>501.64323549618291</v>
      </c>
      <c r="D190" s="36">
        <v>49.845999999999997</v>
      </c>
      <c r="E190" s="36">
        <v>67.067000000000007</v>
      </c>
      <c r="F190" s="36">
        <v>79</v>
      </c>
      <c r="G190" s="182">
        <v>13.079168592601427</v>
      </c>
      <c r="H190" s="182">
        <v>11.103551898734178</v>
      </c>
      <c r="I190" s="180">
        <f t="shared" si="2"/>
        <v>0.3454840910002811</v>
      </c>
      <c r="J190" s="180">
        <v>0.1779265510608794</v>
      </c>
      <c r="K190" s="114">
        <v>63.660000076293947</v>
      </c>
      <c r="L190" s="185">
        <v>0.94920005481524361</v>
      </c>
      <c r="M190" s="36">
        <v>13.173999999999999</v>
      </c>
      <c r="N190" s="192">
        <v>0.19643043523640535</v>
      </c>
      <c r="O190" s="36">
        <v>8.2569999999999997</v>
      </c>
      <c r="P190" s="192">
        <v>0.12311569027986936</v>
      </c>
      <c r="Q190" s="36">
        <v>8.7360000000000007</v>
      </c>
      <c r="R190" s="192">
        <v>0.13025780189959293</v>
      </c>
      <c r="S190" s="36">
        <v>20.859000000000002</v>
      </c>
      <c r="T190" s="192">
        <v>0.31101734086808713</v>
      </c>
      <c r="U190" s="36">
        <v>29.554000000000002</v>
      </c>
      <c r="V190" s="36">
        <v>52.832999999999998</v>
      </c>
      <c r="W190" s="36">
        <v>15.805099999999999</v>
      </c>
      <c r="X190" s="92">
        <v>0.23566135357180129</v>
      </c>
    </row>
    <row r="191" spans="2:24" x14ac:dyDescent="0.2">
      <c r="B191" s="1" t="s">
        <v>606</v>
      </c>
      <c r="C191" s="36">
        <v>4369.4269202290052</v>
      </c>
      <c r="D191" s="36">
        <v>1549.8989999999999</v>
      </c>
      <c r="E191" s="36">
        <v>2006.2450000000001</v>
      </c>
      <c r="F191" s="36">
        <v>2239.0819999999999</v>
      </c>
      <c r="G191" s="182">
        <v>2.1280513596295565</v>
      </c>
      <c r="H191" s="182">
        <v>1.9067601811813948</v>
      </c>
      <c r="I191" s="180">
        <f t="shared" si="2"/>
        <v>0.29443596002062089</v>
      </c>
      <c r="J191" s="180">
        <v>0.11605611478159439</v>
      </c>
      <c r="K191" s="114">
        <v>861.35701245117184</v>
      </c>
      <c r="L191" s="185">
        <v>0.4293378986370916</v>
      </c>
      <c r="M191" s="36">
        <v>220.21899999999999</v>
      </c>
      <c r="N191" s="192">
        <v>0.10976675331278084</v>
      </c>
      <c r="O191" s="36" t="s">
        <v>480</v>
      </c>
      <c r="P191" s="192" t="e">
        <v>#VALUE!</v>
      </c>
      <c r="Q191" s="36" t="s">
        <v>480</v>
      </c>
      <c r="R191" s="192" t="e">
        <v>#VALUE!</v>
      </c>
      <c r="S191" s="36">
        <v>376.78800000000001</v>
      </c>
      <c r="T191" s="192">
        <v>0.18780757085998967</v>
      </c>
      <c r="U191" s="36">
        <v>154.95600000000002</v>
      </c>
      <c r="V191" s="36">
        <v>155.839</v>
      </c>
      <c r="W191" s="36">
        <v>-22.321651615104003</v>
      </c>
      <c r="X191" s="92">
        <v>-1.112608460836239E-2</v>
      </c>
    </row>
    <row r="192" spans="2:24" x14ac:dyDescent="0.2">
      <c r="B192" s="1" t="s">
        <v>607</v>
      </c>
      <c r="C192" s="36">
        <v>33500.158397328261</v>
      </c>
      <c r="D192" s="36">
        <v>4396</v>
      </c>
      <c r="E192" s="36">
        <v>4838</v>
      </c>
      <c r="F192" s="36">
        <v>5394.9750000000004</v>
      </c>
      <c r="G192" s="182">
        <v>5.3446900578751544</v>
      </c>
      <c r="H192" s="182">
        <v>4.7929064546174907</v>
      </c>
      <c r="I192" s="180">
        <f t="shared" si="2"/>
        <v>0.1005459508644222</v>
      </c>
      <c r="J192" s="180">
        <v>0.11512505167424569</v>
      </c>
      <c r="K192" s="114">
        <v>3503</v>
      </c>
      <c r="L192" s="185">
        <v>0.72405952873088053</v>
      </c>
      <c r="M192" s="36">
        <v>1320</v>
      </c>
      <c r="N192" s="192">
        <v>0.27284001653575857</v>
      </c>
      <c r="O192" s="36">
        <v>641</v>
      </c>
      <c r="P192" s="192">
        <v>0.13249276560562215</v>
      </c>
      <c r="Q192" s="36">
        <v>469</v>
      </c>
      <c r="R192" s="192">
        <v>9.6940884663083912E-2</v>
      </c>
      <c r="S192" s="36">
        <v>1151</v>
      </c>
      <c r="T192" s="192">
        <v>0.23790822653989252</v>
      </c>
      <c r="U192" s="36">
        <v>1351</v>
      </c>
      <c r="V192" s="36">
        <v>4258</v>
      </c>
      <c r="W192" s="36">
        <v>881.07999999999993</v>
      </c>
      <c r="X192" s="92">
        <v>0.18211657709797435</v>
      </c>
    </row>
    <row r="193" spans="2:24" x14ac:dyDescent="0.2">
      <c r="B193" s="1" t="s">
        <v>608</v>
      </c>
      <c r="C193" s="36">
        <v>2764.2693744274807</v>
      </c>
      <c r="D193" s="36">
        <v>741.42</v>
      </c>
      <c r="E193" s="36">
        <v>883.15200000000004</v>
      </c>
      <c r="F193" s="36">
        <v>981.11099999999999</v>
      </c>
      <c r="G193" s="182">
        <v>3.2369381488124351</v>
      </c>
      <c r="H193" s="182">
        <v>2.9137461510471292</v>
      </c>
      <c r="I193" s="180">
        <f t="shared" si="2"/>
        <v>0.19116290361738297</v>
      </c>
      <c r="J193" s="180">
        <v>0.11091975107342789</v>
      </c>
      <c r="K193" s="114">
        <v>610.00600537109381</v>
      </c>
      <c r="L193" s="185">
        <v>0.69071462825322683</v>
      </c>
      <c r="M193" s="36">
        <v>256.012</v>
      </c>
      <c r="N193" s="192">
        <v>0.28988441400800768</v>
      </c>
      <c r="O193" s="36">
        <v>212.03</v>
      </c>
      <c r="P193" s="192">
        <v>0.24008324727793176</v>
      </c>
      <c r="Q193" s="36">
        <v>108.65300000000001</v>
      </c>
      <c r="R193" s="192">
        <v>0.12302865191948838</v>
      </c>
      <c r="S193" s="36">
        <v>82.168000000000006</v>
      </c>
      <c r="T193" s="192">
        <v>9.3039476783158506E-2</v>
      </c>
      <c r="U193" s="36">
        <v>94.092000000000013</v>
      </c>
      <c r="V193" s="36">
        <v>372.87</v>
      </c>
      <c r="W193" s="36">
        <v>49.854209999999995</v>
      </c>
      <c r="X193" s="92">
        <v>5.6450316593293103E-2</v>
      </c>
    </row>
    <row r="194" spans="2:24" x14ac:dyDescent="0.2">
      <c r="B194" s="1" t="s">
        <v>609</v>
      </c>
      <c r="C194" s="36">
        <v>2200.4375954198472</v>
      </c>
      <c r="D194" s="36">
        <v>692.62300000000005</v>
      </c>
      <c r="E194" s="36">
        <v>756.01800000000003</v>
      </c>
      <c r="F194" s="36">
        <v>833.2</v>
      </c>
      <c r="G194" s="182">
        <v>3.3996599287318552</v>
      </c>
      <c r="H194" s="182">
        <v>3.0847384781565048</v>
      </c>
      <c r="I194" s="180">
        <f t="shared" si="2"/>
        <v>9.1528869240553631E-2</v>
      </c>
      <c r="J194" s="180">
        <v>0.10209016187445275</v>
      </c>
      <c r="K194" s="114">
        <v>351.15899945068361</v>
      </c>
      <c r="L194" s="185">
        <v>0.46448497185342624</v>
      </c>
      <c r="M194" s="36">
        <v>66.022000000000006</v>
      </c>
      <c r="N194" s="192">
        <v>8.7328608578102637E-2</v>
      </c>
      <c r="O194" s="36" t="s">
        <v>480</v>
      </c>
      <c r="P194" s="192" t="e">
        <v>#VALUE!</v>
      </c>
      <c r="Q194" s="36" t="s">
        <v>480</v>
      </c>
      <c r="R194" s="192" t="e">
        <v>#VALUE!</v>
      </c>
      <c r="S194" s="36">
        <v>88.09</v>
      </c>
      <c r="T194" s="192">
        <v>0.11651838977378845</v>
      </c>
      <c r="U194" s="36">
        <v>35.474000000000004</v>
      </c>
      <c r="V194" s="36">
        <v>32.423999999999999</v>
      </c>
      <c r="W194" s="36">
        <v>25.583342077704</v>
      </c>
      <c r="X194" s="92">
        <v>3.3839593869066605E-2</v>
      </c>
    </row>
    <row r="195" spans="2:24" x14ac:dyDescent="0.2">
      <c r="B195" s="1" t="s">
        <v>610</v>
      </c>
      <c r="C195" s="36">
        <v>5760.6871503816783</v>
      </c>
      <c r="D195" s="36">
        <v>1082.9000000000001</v>
      </c>
      <c r="E195" s="36">
        <v>1286.5</v>
      </c>
      <c r="F195" s="36">
        <v>1414.836</v>
      </c>
      <c r="G195" s="182">
        <v>3.7845551496307817</v>
      </c>
      <c r="H195" s="182">
        <v>3.4412682459309774</v>
      </c>
      <c r="I195" s="180">
        <f t="shared" ref="I195:I198" si="3">(E195-D195)/D195</f>
        <v>0.18801366700526354</v>
      </c>
      <c r="J195" s="180">
        <v>9.9755926933540628E-2</v>
      </c>
      <c r="K195" s="114">
        <v>696.89999084472652</v>
      </c>
      <c r="L195" s="185">
        <v>0.54170228592672098</v>
      </c>
      <c r="M195" s="36">
        <v>173.6</v>
      </c>
      <c r="N195" s="192">
        <v>0.13493975903614458</v>
      </c>
      <c r="O195" s="36">
        <v>252.2</v>
      </c>
      <c r="P195" s="192">
        <v>0.19603575592693354</v>
      </c>
      <c r="Q195" s="36">
        <v>145.4</v>
      </c>
      <c r="R195" s="192">
        <v>0.11301982122036534</v>
      </c>
      <c r="S195" s="36">
        <v>325.79999999999995</v>
      </c>
      <c r="T195" s="192">
        <v>0.25324523902059848</v>
      </c>
      <c r="U195" s="36">
        <v>297.59999999999997</v>
      </c>
      <c r="V195" s="36">
        <v>165.1</v>
      </c>
      <c r="W195" s="36">
        <v>132.49198895886499</v>
      </c>
      <c r="X195" s="92">
        <v>0.10298638861940536</v>
      </c>
    </row>
    <row r="196" spans="2:24" x14ac:dyDescent="0.2">
      <c r="B196" s="1" t="s">
        <v>611</v>
      </c>
      <c r="C196" s="36">
        <v>12986.630130916043</v>
      </c>
      <c r="D196" s="36">
        <v>583.90300000000002</v>
      </c>
      <c r="E196" s="36">
        <v>106.27463551615409</v>
      </c>
      <c r="F196" s="36">
        <v>116.741</v>
      </c>
      <c r="G196" s="182">
        <v>32.785671605247494</v>
      </c>
      <c r="H196" s="182">
        <v>29.846286223349125</v>
      </c>
      <c r="I196" s="180">
        <f t="shared" si="3"/>
        <v>-0.81799265371790508</v>
      </c>
      <c r="J196" s="180">
        <v>9.8484124956184749E-2</v>
      </c>
      <c r="K196" s="114">
        <v>81.477672212029802</v>
      </c>
      <c r="L196" s="185">
        <v>0.76667091650147257</v>
      </c>
      <c r="M196" s="36" t="s">
        <v>480</v>
      </c>
      <c r="N196" s="192" t="e">
        <v>#VALUE!</v>
      </c>
      <c r="O196" s="36">
        <v>29.383652730074935</v>
      </c>
      <c r="P196" s="192">
        <v>0.27648791818823526</v>
      </c>
      <c r="Q196" s="36">
        <v>8.5565256221919981</v>
      </c>
      <c r="R196" s="192">
        <v>8.0513337737031135E-2</v>
      </c>
      <c r="S196" s="36">
        <v>46.149536384401458</v>
      </c>
      <c r="T196" s="192">
        <v>0.4342478914207763</v>
      </c>
      <c r="U196" s="36">
        <v>70.03</v>
      </c>
      <c r="V196" s="36">
        <v>647.51599999999996</v>
      </c>
      <c r="W196" s="36">
        <v>37.745532686694702</v>
      </c>
      <c r="X196" s="92">
        <v>0.3551697213862216</v>
      </c>
    </row>
    <row r="197" spans="2:24" x14ac:dyDescent="0.2">
      <c r="B197" s="1" t="s">
        <v>612</v>
      </c>
      <c r="C197" s="36">
        <v>739.36439122137415</v>
      </c>
      <c r="D197" s="36">
        <v>73.400999999999996</v>
      </c>
      <c r="E197" s="36">
        <v>158.81090657152305</v>
      </c>
      <c r="F197" s="36">
        <v>172.51400000000001</v>
      </c>
      <c r="G197" s="182">
        <v>6.2255472331475534</v>
      </c>
      <c r="H197" s="182">
        <v>5.7310409589946323</v>
      </c>
      <c r="I197" s="180">
        <f t="shared" si="3"/>
        <v>1.1636068523797094</v>
      </c>
      <c r="J197" s="180">
        <v>8.6285594133961752E-2</v>
      </c>
      <c r="K197" s="114">
        <v>122.86743957034734</v>
      </c>
      <c r="L197" s="185">
        <v>0.77367129388567535</v>
      </c>
      <c r="M197" s="36">
        <v>15.0808138126222</v>
      </c>
      <c r="N197" s="192">
        <v>9.4960819368097443E-2</v>
      </c>
      <c r="O197" s="36" t="s">
        <v>480</v>
      </c>
      <c r="P197" s="192" t="e">
        <v>#VALUE!</v>
      </c>
      <c r="Q197" s="36" t="s">
        <v>480</v>
      </c>
      <c r="R197" s="192" t="e">
        <v>#VALUE!</v>
      </c>
      <c r="S197" s="36">
        <v>34.725540664341814</v>
      </c>
      <c r="T197" s="192">
        <v>0.21865967151760202</v>
      </c>
      <c r="U197" s="36">
        <v>25.52</v>
      </c>
      <c r="V197" s="36">
        <v>22.753</v>
      </c>
      <c r="W197" s="36">
        <v>16.478658119925523</v>
      </c>
      <c r="X197" s="92">
        <v>0.10376276085612605</v>
      </c>
    </row>
    <row r="198" spans="2:24" x14ac:dyDescent="0.2">
      <c r="B198" s="1" t="s">
        <v>613</v>
      </c>
      <c r="C198" s="36">
        <v>360.15721641221381</v>
      </c>
      <c r="D198" s="36">
        <v>264.7</v>
      </c>
      <c r="E198" s="36">
        <v>390.21064688256155</v>
      </c>
      <c r="F198" s="36">
        <v>423.65500000000003</v>
      </c>
      <c r="G198" s="182">
        <v>1.2905370574154493</v>
      </c>
      <c r="H198" s="182">
        <v>1.1886589323860215</v>
      </c>
      <c r="I198" s="180">
        <f t="shared" si="3"/>
        <v>0.47416186959789031</v>
      </c>
      <c r="J198" s="180">
        <v>8.5708458712311808E-2</v>
      </c>
      <c r="K198" s="114">
        <v>208.1033694655994</v>
      </c>
      <c r="L198" s="185">
        <v>0.53331033155594687</v>
      </c>
      <c r="M198" s="36">
        <v>34.018854199922998</v>
      </c>
      <c r="N198" s="192">
        <v>8.718074320038062E-2</v>
      </c>
      <c r="O198" s="36" t="s">
        <v>480</v>
      </c>
      <c r="P198" s="192" t="e">
        <v>#VALUE!</v>
      </c>
      <c r="Q198" s="36">
        <v>172.67145692385159</v>
      </c>
      <c r="R198" s="192">
        <v>0.44250831775950766</v>
      </c>
      <c r="S198" s="36">
        <v>41.081894131577933</v>
      </c>
      <c r="T198" s="192">
        <v>0.10528132550914739</v>
      </c>
      <c r="U198" s="36">
        <v>12.2</v>
      </c>
      <c r="V198" s="36">
        <v>22.7</v>
      </c>
      <c r="W198" s="36">
        <v>28.187567163656766</v>
      </c>
      <c r="X198" s="92">
        <v>7.2236796686227123E-2</v>
      </c>
    </row>
  </sheetData>
  <autoFilter ref="A1:X1"/>
  <conditionalFormatting sqref="B2:B198">
    <cfRule type="duplicateValues" dxfId="3" priority="42"/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69"/>
  <sheetViews>
    <sheetView workbookViewId="0">
      <selection activeCell="GP269" sqref="B269:GP269"/>
    </sheetView>
  </sheetViews>
  <sheetFormatPr defaultRowHeight="12.75" x14ac:dyDescent="0.2"/>
  <cols>
    <col min="1" max="1" width="10.140625" bestFit="1" customWidth="1"/>
  </cols>
  <sheetData>
    <row r="1" spans="1:198" x14ac:dyDescent="0.2">
      <c r="A1" t="s">
        <v>1059</v>
      </c>
      <c r="B1" t="s">
        <v>1076</v>
      </c>
    </row>
    <row r="2" spans="1:198" x14ac:dyDescent="0.2">
      <c r="A2" t="s">
        <v>1061</v>
      </c>
      <c r="B2" s="177">
        <v>43397</v>
      </c>
    </row>
    <row r="4" spans="1:198" x14ac:dyDescent="0.2">
      <c r="B4" t="s">
        <v>1</v>
      </c>
      <c r="C4" t="s">
        <v>7</v>
      </c>
      <c r="D4" t="s">
        <v>9</v>
      </c>
      <c r="E4" t="s">
        <v>11</v>
      </c>
      <c r="F4" t="s">
        <v>15</v>
      </c>
      <c r="G4" t="s">
        <v>17</v>
      </c>
      <c r="H4" t="s">
        <v>19</v>
      </c>
      <c r="I4" t="s">
        <v>23</v>
      </c>
      <c r="J4" t="s">
        <v>29</v>
      </c>
      <c r="K4" t="s">
        <v>31</v>
      </c>
      <c r="L4" t="s">
        <v>33</v>
      </c>
      <c r="M4" t="s">
        <v>35</v>
      </c>
      <c r="N4" t="s">
        <v>37</v>
      </c>
      <c r="O4" t="s">
        <v>39</v>
      </c>
      <c r="P4" t="s">
        <v>43</v>
      </c>
      <c r="Q4" t="s">
        <v>45</v>
      </c>
      <c r="R4" t="s">
        <v>49</v>
      </c>
      <c r="S4" t="s">
        <v>51</v>
      </c>
      <c r="T4" t="s">
        <v>53</v>
      </c>
      <c r="U4" t="s">
        <v>55</v>
      </c>
      <c r="V4" t="s">
        <v>57</v>
      </c>
      <c r="W4" t="s">
        <v>59</v>
      </c>
      <c r="X4" t="s">
        <v>61</v>
      </c>
      <c r="Y4" t="s">
        <v>63</v>
      </c>
      <c r="Z4" t="s">
        <v>65</v>
      </c>
      <c r="AA4" t="s">
        <v>67</v>
      </c>
      <c r="AB4" t="s">
        <v>69</v>
      </c>
      <c r="AC4" t="s">
        <v>71</v>
      </c>
      <c r="AD4" t="s">
        <v>73</v>
      </c>
      <c r="AE4" t="s">
        <v>75</v>
      </c>
      <c r="AF4" t="s">
        <v>77</v>
      </c>
      <c r="AG4" t="s">
        <v>79</v>
      </c>
      <c r="AH4" t="s">
        <v>81</v>
      </c>
      <c r="AI4" t="s">
        <v>83</v>
      </c>
      <c r="AJ4" t="s">
        <v>85</v>
      </c>
      <c r="AK4" t="s">
        <v>87</v>
      </c>
      <c r="AL4" t="s">
        <v>89</v>
      </c>
      <c r="AM4" t="s">
        <v>91</v>
      </c>
      <c r="AN4" t="s">
        <v>93</v>
      </c>
      <c r="AO4" t="s">
        <v>95</v>
      </c>
      <c r="AP4" t="s">
        <v>97</v>
      </c>
      <c r="AQ4" t="s">
        <v>99</v>
      </c>
      <c r="AR4" t="s">
        <v>101</v>
      </c>
      <c r="AS4" t="s">
        <v>105</v>
      </c>
      <c r="AT4" t="s">
        <v>107</v>
      </c>
      <c r="AU4" t="s">
        <v>109</v>
      </c>
      <c r="AV4" t="s">
        <v>113</v>
      </c>
      <c r="AW4" t="s">
        <v>115</v>
      </c>
      <c r="AX4" t="s">
        <v>117</v>
      </c>
      <c r="AY4" t="s">
        <v>119</v>
      </c>
      <c r="AZ4" t="s">
        <v>121</v>
      </c>
      <c r="BA4" t="s">
        <v>123</v>
      </c>
      <c r="BB4" t="s">
        <v>127</v>
      </c>
      <c r="BC4" t="s">
        <v>129</v>
      </c>
      <c r="BD4" t="s">
        <v>131</v>
      </c>
      <c r="BE4" t="s">
        <v>133</v>
      </c>
      <c r="BF4" t="s">
        <v>135</v>
      </c>
      <c r="BG4" t="s">
        <v>137</v>
      </c>
      <c r="BH4" t="s">
        <v>139</v>
      </c>
      <c r="BI4" t="s">
        <v>147</v>
      </c>
      <c r="BJ4" t="s">
        <v>149</v>
      </c>
      <c r="BK4" t="s">
        <v>151</v>
      </c>
      <c r="BL4" t="s">
        <v>153</v>
      </c>
      <c r="BM4" t="s">
        <v>155</v>
      </c>
      <c r="BN4" t="s">
        <v>157</v>
      </c>
      <c r="BO4" t="s">
        <v>159</v>
      </c>
      <c r="BP4" t="s">
        <v>161</v>
      </c>
      <c r="BQ4" t="s">
        <v>163</v>
      </c>
      <c r="BR4" t="s">
        <v>165</v>
      </c>
      <c r="BS4" t="s">
        <v>167</v>
      </c>
      <c r="BT4" t="s">
        <v>169</v>
      </c>
      <c r="BU4" t="s">
        <v>171</v>
      </c>
      <c r="BV4" t="s">
        <v>173</v>
      </c>
      <c r="BW4" t="s">
        <v>175</v>
      </c>
      <c r="BX4" t="s">
        <v>177</v>
      </c>
      <c r="BY4" t="s">
        <v>179</v>
      </c>
      <c r="BZ4" t="s">
        <v>181</v>
      </c>
      <c r="CA4" t="s">
        <v>183</v>
      </c>
      <c r="CB4" t="s">
        <v>185</v>
      </c>
      <c r="CC4" t="s">
        <v>187</v>
      </c>
      <c r="CD4" t="s">
        <v>189</v>
      </c>
      <c r="CE4" t="s">
        <v>191</v>
      </c>
      <c r="CF4" t="s">
        <v>193</v>
      </c>
      <c r="CG4" t="s">
        <v>195</v>
      </c>
      <c r="CH4" t="s">
        <v>197</v>
      </c>
      <c r="CI4" t="s">
        <v>199</v>
      </c>
      <c r="CJ4" t="s">
        <v>201</v>
      </c>
      <c r="CK4" t="s">
        <v>203</v>
      </c>
      <c r="CL4" t="s">
        <v>205</v>
      </c>
      <c r="CM4" t="s">
        <v>207</v>
      </c>
      <c r="CN4" t="s">
        <v>211</v>
      </c>
      <c r="CO4" t="s">
        <v>213</v>
      </c>
      <c r="CP4" t="s">
        <v>215</v>
      </c>
      <c r="CQ4" t="s">
        <v>217</v>
      </c>
      <c r="CR4" t="s">
        <v>219</v>
      </c>
      <c r="CS4" t="s">
        <v>221</v>
      </c>
      <c r="CT4" t="s">
        <v>223</v>
      </c>
      <c r="CU4" t="s">
        <v>225</v>
      </c>
      <c r="CV4" t="s">
        <v>227</v>
      </c>
      <c r="CW4" t="s">
        <v>229</v>
      </c>
      <c r="CX4" t="s">
        <v>237</v>
      </c>
      <c r="CY4" t="s">
        <v>239</v>
      </c>
      <c r="CZ4" t="s">
        <v>241</v>
      </c>
      <c r="DA4" t="s">
        <v>243</v>
      </c>
      <c r="DB4" t="s">
        <v>245</v>
      </c>
      <c r="DC4" t="s">
        <v>247</v>
      </c>
      <c r="DD4" t="s">
        <v>249</v>
      </c>
      <c r="DE4" t="s">
        <v>251</v>
      </c>
      <c r="DF4" t="s">
        <v>253</v>
      </c>
      <c r="DG4" t="s">
        <v>257</v>
      </c>
      <c r="DH4" t="s">
        <v>259</v>
      </c>
      <c r="DI4" t="s">
        <v>261</v>
      </c>
      <c r="DJ4" t="s">
        <v>263</v>
      </c>
      <c r="DK4" t="s">
        <v>265</v>
      </c>
      <c r="DL4" t="s">
        <v>267</v>
      </c>
      <c r="DM4" t="s">
        <v>269</v>
      </c>
      <c r="DN4" t="s">
        <v>271</v>
      </c>
      <c r="DO4" t="s">
        <v>273</v>
      </c>
      <c r="DP4" t="s">
        <v>275</v>
      </c>
      <c r="DQ4" t="s">
        <v>277</v>
      </c>
      <c r="DR4" t="s">
        <v>279</v>
      </c>
      <c r="DS4" t="s">
        <v>283</v>
      </c>
      <c r="DT4" t="s">
        <v>285</v>
      </c>
      <c r="DU4" t="s">
        <v>287</v>
      </c>
      <c r="DV4" t="s">
        <v>289</v>
      </c>
      <c r="DW4" t="s">
        <v>291</v>
      </c>
      <c r="DX4" t="s">
        <v>293</v>
      </c>
      <c r="DY4" t="s">
        <v>295</v>
      </c>
      <c r="DZ4" t="s">
        <v>297</v>
      </c>
      <c r="EA4" t="s">
        <v>299</v>
      </c>
      <c r="EB4" t="s">
        <v>303</v>
      </c>
      <c r="EC4" t="s">
        <v>305</v>
      </c>
      <c r="ED4" t="s">
        <v>307</v>
      </c>
      <c r="EE4" t="s">
        <v>309</v>
      </c>
      <c r="EF4" t="s">
        <v>313</v>
      </c>
      <c r="EG4" t="s">
        <v>315</v>
      </c>
      <c r="EH4" t="s">
        <v>317</v>
      </c>
      <c r="EI4" t="s">
        <v>325</v>
      </c>
      <c r="EJ4" t="s">
        <v>327</v>
      </c>
      <c r="EK4" t="s">
        <v>329</v>
      </c>
      <c r="EL4" t="s">
        <v>331</v>
      </c>
      <c r="EM4" t="s">
        <v>339</v>
      </c>
      <c r="EN4" t="s">
        <v>343</v>
      </c>
      <c r="EO4" t="s">
        <v>345</v>
      </c>
      <c r="EP4" t="s">
        <v>351</v>
      </c>
      <c r="EQ4" t="s">
        <v>353</v>
      </c>
      <c r="ER4" t="s">
        <v>355</v>
      </c>
      <c r="ES4" t="s">
        <v>361</v>
      </c>
      <c r="ET4" t="s">
        <v>363</v>
      </c>
      <c r="EU4" t="s">
        <v>365</v>
      </c>
      <c r="EV4" t="s">
        <v>367</v>
      </c>
      <c r="EW4" t="s">
        <v>369</v>
      </c>
      <c r="EX4" t="s">
        <v>371</v>
      </c>
      <c r="EY4" t="s">
        <v>383</v>
      </c>
      <c r="EZ4" t="s">
        <v>385</v>
      </c>
      <c r="FA4" t="s">
        <v>391</v>
      </c>
      <c r="FB4" t="s">
        <v>393</v>
      </c>
      <c r="FC4" t="s">
        <v>395</v>
      </c>
      <c r="FD4" t="s">
        <v>397</v>
      </c>
      <c r="FE4" t="s">
        <v>399</v>
      </c>
      <c r="FF4" t="s">
        <v>401</v>
      </c>
      <c r="FG4" t="s">
        <v>403</v>
      </c>
      <c r="FH4" t="s">
        <v>405</v>
      </c>
      <c r="FI4" t="s">
        <v>407</v>
      </c>
      <c r="FJ4" t="s">
        <v>409</v>
      </c>
      <c r="FK4" t="s">
        <v>411</v>
      </c>
      <c r="FL4" t="s">
        <v>413</v>
      </c>
      <c r="FM4" t="s">
        <v>557</v>
      </c>
      <c r="FN4" t="s">
        <v>558</v>
      </c>
      <c r="FO4" t="s">
        <v>145</v>
      </c>
      <c r="FP4" t="s">
        <v>559</v>
      </c>
      <c r="FQ4" t="s">
        <v>561</v>
      </c>
      <c r="FR4" t="s">
        <v>563</v>
      </c>
      <c r="FS4" t="s">
        <v>564</v>
      </c>
      <c r="FT4" t="s">
        <v>570</v>
      </c>
      <c r="FU4" t="s">
        <v>577</v>
      </c>
      <c r="FV4" t="s">
        <v>587</v>
      </c>
      <c r="FW4" t="s">
        <v>588</v>
      </c>
      <c r="FX4" t="s">
        <v>590</v>
      </c>
      <c r="FY4" t="s">
        <v>596</v>
      </c>
      <c r="FZ4" t="s">
        <v>597</v>
      </c>
      <c r="GA4" t="s">
        <v>598</v>
      </c>
      <c r="GB4" t="s">
        <v>599</v>
      </c>
      <c r="GC4" t="s">
        <v>600</v>
      </c>
      <c r="GD4" t="s">
        <v>601</v>
      </c>
      <c r="GE4" t="s">
        <v>602</v>
      </c>
      <c r="GF4" t="s">
        <v>603</v>
      </c>
      <c r="GG4" t="s">
        <v>604</v>
      </c>
      <c r="GH4" t="s">
        <v>605</v>
      </c>
      <c r="GI4" t="s">
        <v>606</v>
      </c>
      <c r="GJ4" t="s">
        <v>607</v>
      </c>
      <c r="GK4" t="s">
        <v>608</v>
      </c>
      <c r="GL4" t="s">
        <v>609</v>
      </c>
      <c r="GM4" t="s">
        <v>610</v>
      </c>
      <c r="GN4" t="s">
        <v>611</v>
      </c>
      <c r="GO4" t="s">
        <v>612</v>
      </c>
      <c r="GP4" t="s">
        <v>613</v>
      </c>
    </row>
    <row r="5" spans="1:198" x14ac:dyDescent="0.2">
      <c r="B5" t="str">
        <f>_xll.BFieldInfo(B$6)</f>
        <v>Enterprise Value</v>
      </c>
      <c r="C5" t="str">
        <f>_xll.BFieldInfo(C$6)</f>
        <v>Enterprise Value</v>
      </c>
      <c r="D5" t="str">
        <f>_xll.BFieldInfo(D$6)</f>
        <v>Enterprise Value</v>
      </c>
      <c r="E5" t="str">
        <f>_xll.BFieldInfo(E$6)</f>
        <v>Enterprise Value</v>
      </c>
      <c r="F5" t="str">
        <f>_xll.BFieldInfo(F$6)</f>
        <v>Enterprise Value</v>
      </c>
      <c r="G5" t="str">
        <f>_xll.BFieldInfo(G$6)</f>
        <v>Enterprise Value</v>
      </c>
      <c r="H5" t="str">
        <f>_xll.BFieldInfo(H$6)</f>
        <v>Enterprise Value</v>
      </c>
      <c r="I5" t="str">
        <f>_xll.BFieldInfo(I$6)</f>
        <v>Enterprise Value</v>
      </c>
      <c r="J5" t="str">
        <f>_xll.BFieldInfo(J$6)</f>
        <v>Enterprise Value</v>
      </c>
      <c r="K5" t="str">
        <f>_xll.BFieldInfo(K$6)</f>
        <v>Enterprise Value</v>
      </c>
      <c r="L5" t="str">
        <f>_xll.BFieldInfo(L$6)</f>
        <v>Enterprise Value</v>
      </c>
      <c r="M5" t="str">
        <f>_xll.BFieldInfo(M$6)</f>
        <v>Enterprise Value</v>
      </c>
      <c r="N5" t="str">
        <f>_xll.BFieldInfo(N$6)</f>
        <v>Enterprise Value</v>
      </c>
      <c r="O5" t="str">
        <f>_xll.BFieldInfo(O$6)</f>
        <v>Enterprise Value</v>
      </c>
      <c r="P5" t="str">
        <f>_xll.BFieldInfo(P$6)</f>
        <v>Enterprise Value</v>
      </c>
      <c r="Q5" t="str">
        <f>_xll.BFieldInfo(Q$6)</f>
        <v>Enterprise Value</v>
      </c>
      <c r="R5" t="str">
        <f>_xll.BFieldInfo(R$6)</f>
        <v>Enterprise Value</v>
      </c>
      <c r="S5" t="str">
        <f>_xll.BFieldInfo(S$6)</f>
        <v>Enterprise Value</v>
      </c>
      <c r="T5" t="str">
        <f>_xll.BFieldInfo(T$6)</f>
        <v>Enterprise Value</v>
      </c>
      <c r="U5" t="str">
        <f>_xll.BFieldInfo(U$6)</f>
        <v>Enterprise Value</v>
      </c>
      <c r="V5" t="str">
        <f>_xll.BFieldInfo(V$6)</f>
        <v>Enterprise Value</v>
      </c>
      <c r="W5" t="str">
        <f>_xll.BFieldInfo(W$6)</f>
        <v>Enterprise Value</v>
      </c>
      <c r="X5" t="str">
        <f>_xll.BFieldInfo(X$6)</f>
        <v>Enterprise Value</v>
      </c>
      <c r="Y5" t="str">
        <f>_xll.BFieldInfo(Y$6)</f>
        <v>Enterprise Value</v>
      </c>
      <c r="Z5" t="str">
        <f>_xll.BFieldInfo(Z$6)</f>
        <v>Enterprise Value</v>
      </c>
      <c r="AA5" t="str">
        <f>_xll.BFieldInfo(AA$6)</f>
        <v>Enterprise Value</v>
      </c>
      <c r="AB5" t="str">
        <f>_xll.BFieldInfo(AB$6)</f>
        <v>Enterprise Value</v>
      </c>
      <c r="AC5" t="str">
        <f>_xll.BFieldInfo(AC$6)</f>
        <v>Enterprise Value</v>
      </c>
      <c r="AD5" t="str">
        <f>_xll.BFieldInfo(AD$6)</f>
        <v>Enterprise Value</v>
      </c>
      <c r="AE5" t="str">
        <f>_xll.BFieldInfo(AE$6)</f>
        <v>Enterprise Value</v>
      </c>
      <c r="AF5" t="str">
        <f>_xll.BFieldInfo(AF$6)</f>
        <v>Enterprise Value</v>
      </c>
      <c r="AG5" t="str">
        <f>_xll.BFieldInfo(AG$6)</f>
        <v>Enterprise Value</v>
      </c>
      <c r="AH5" t="str">
        <f>_xll.BFieldInfo(AH$6)</f>
        <v>Enterprise Value</v>
      </c>
      <c r="AI5" t="str">
        <f>_xll.BFieldInfo(AI$6)</f>
        <v>Enterprise Value</v>
      </c>
      <c r="AJ5" t="str">
        <f>_xll.BFieldInfo(AJ$6)</f>
        <v>Enterprise Value</v>
      </c>
      <c r="AK5" t="str">
        <f>_xll.BFieldInfo(AK$6)</f>
        <v>Enterprise Value</v>
      </c>
      <c r="AL5" t="str">
        <f>_xll.BFieldInfo(AL$6)</f>
        <v>Enterprise Value</v>
      </c>
      <c r="AM5" t="str">
        <f>_xll.BFieldInfo(AM$6)</f>
        <v>Enterprise Value</v>
      </c>
      <c r="AN5" t="str">
        <f>_xll.BFieldInfo(AN$6)</f>
        <v>Enterprise Value</v>
      </c>
      <c r="AO5" t="str">
        <f>_xll.BFieldInfo(AO$6)</f>
        <v>Enterprise Value</v>
      </c>
      <c r="AP5" t="str">
        <f>_xll.BFieldInfo(AP$6)</f>
        <v>Enterprise Value</v>
      </c>
      <c r="AQ5" t="str">
        <f>_xll.BFieldInfo(AQ$6)</f>
        <v>Enterprise Value</v>
      </c>
      <c r="AR5" t="str">
        <f>_xll.BFieldInfo(AR$6)</f>
        <v>Enterprise Value</v>
      </c>
      <c r="AS5" t="str">
        <f>_xll.BFieldInfo(AS$6)</f>
        <v>Enterprise Value</v>
      </c>
      <c r="AT5" t="str">
        <f>_xll.BFieldInfo(AT$6)</f>
        <v>Enterprise Value</v>
      </c>
      <c r="AU5" t="str">
        <f>_xll.BFieldInfo(AU$6)</f>
        <v>Enterprise Value</v>
      </c>
      <c r="AV5" t="str">
        <f>_xll.BFieldInfo(AV$6)</f>
        <v>Enterprise Value</v>
      </c>
      <c r="AW5" t="str">
        <f>_xll.BFieldInfo(AW$6)</f>
        <v>Enterprise Value</v>
      </c>
      <c r="AX5" t="str">
        <f>_xll.BFieldInfo(AX$6)</f>
        <v>Enterprise Value</v>
      </c>
      <c r="AY5" t="str">
        <f>_xll.BFieldInfo(AY$6)</f>
        <v>Enterprise Value</v>
      </c>
      <c r="AZ5" t="str">
        <f>_xll.BFieldInfo(AZ$6)</f>
        <v>Enterprise Value</v>
      </c>
      <c r="BA5" t="str">
        <f>_xll.BFieldInfo(BA$6)</f>
        <v>Enterprise Value</v>
      </c>
      <c r="BB5" t="str">
        <f>_xll.BFieldInfo(BB$6)</f>
        <v>Enterprise Value</v>
      </c>
      <c r="BC5" t="str">
        <f>_xll.BFieldInfo(BC$6)</f>
        <v>Enterprise Value</v>
      </c>
      <c r="BD5" t="str">
        <f>_xll.BFieldInfo(BD$6)</f>
        <v>Enterprise Value</v>
      </c>
      <c r="BE5" t="str">
        <f>_xll.BFieldInfo(BE$6)</f>
        <v>Enterprise Value</v>
      </c>
      <c r="BF5" t="str">
        <f>_xll.BFieldInfo(BF$6)</f>
        <v>Enterprise Value</v>
      </c>
      <c r="BG5" t="str">
        <f>_xll.BFieldInfo(BG$6)</f>
        <v>Enterprise Value</v>
      </c>
      <c r="BH5" t="str">
        <f>_xll.BFieldInfo(BH$6)</f>
        <v>Enterprise Value</v>
      </c>
      <c r="BI5" t="str">
        <f>_xll.BFieldInfo(BI$6)</f>
        <v>Enterprise Value</v>
      </c>
      <c r="BJ5" t="str">
        <f>_xll.BFieldInfo(BJ$6)</f>
        <v>Enterprise Value</v>
      </c>
      <c r="BK5" t="str">
        <f>_xll.BFieldInfo(BK$6)</f>
        <v>Enterprise Value</v>
      </c>
      <c r="BL5" t="str">
        <f>_xll.BFieldInfo(BL$6)</f>
        <v>Enterprise Value</v>
      </c>
      <c r="BM5" t="str">
        <f>_xll.BFieldInfo(BM$6)</f>
        <v>Enterprise Value</v>
      </c>
      <c r="BN5" t="str">
        <f>_xll.BFieldInfo(BN$6)</f>
        <v>Enterprise Value</v>
      </c>
      <c r="BO5" t="str">
        <f>_xll.BFieldInfo(BO$6)</f>
        <v>Enterprise Value</v>
      </c>
      <c r="BP5" t="str">
        <f>_xll.BFieldInfo(BP$6)</f>
        <v>Enterprise Value</v>
      </c>
      <c r="BQ5" t="str">
        <f>_xll.BFieldInfo(BQ$6)</f>
        <v>Enterprise Value</v>
      </c>
      <c r="BR5" t="str">
        <f>_xll.BFieldInfo(BR$6)</f>
        <v>Enterprise Value</v>
      </c>
      <c r="BS5" t="str">
        <f>_xll.BFieldInfo(BS$6)</f>
        <v>Enterprise Value</v>
      </c>
      <c r="BT5" t="str">
        <f>_xll.BFieldInfo(BT$6)</f>
        <v>Enterprise Value</v>
      </c>
      <c r="BU5" t="str">
        <f>_xll.BFieldInfo(BU$6)</f>
        <v>Enterprise Value</v>
      </c>
      <c r="BV5" t="str">
        <f>_xll.BFieldInfo(BV$6)</f>
        <v>Enterprise Value</v>
      </c>
      <c r="BW5" t="str">
        <f>_xll.BFieldInfo(BW$6)</f>
        <v>Enterprise Value</v>
      </c>
      <c r="BX5" t="str">
        <f>_xll.BFieldInfo(BX$6)</f>
        <v>Enterprise Value</v>
      </c>
      <c r="BY5" t="str">
        <f>_xll.BFieldInfo(BY$6)</f>
        <v>Enterprise Value</v>
      </c>
      <c r="BZ5" t="str">
        <f>_xll.BFieldInfo(BZ$6)</f>
        <v>Enterprise Value</v>
      </c>
      <c r="CA5" t="str">
        <f>_xll.BFieldInfo(CA$6)</f>
        <v>Enterprise Value</v>
      </c>
      <c r="CB5" t="str">
        <f>_xll.BFieldInfo(CB$6)</f>
        <v>Enterprise Value</v>
      </c>
      <c r="CC5" t="str">
        <f>_xll.BFieldInfo(CC$6)</f>
        <v>Enterprise Value</v>
      </c>
      <c r="CD5" t="str">
        <f>_xll.BFieldInfo(CD$6)</f>
        <v>Enterprise Value</v>
      </c>
      <c r="CE5" t="str">
        <f>_xll.BFieldInfo(CE$6)</f>
        <v>Enterprise Value</v>
      </c>
      <c r="CF5" t="str">
        <f>_xll.BFieldInfo(CF$6)</f>
        <v>Enterprise Value</v>
      </c>
      <c r="CG5" t="str">
        <f>_xll.BFieldInfo(CG$6)</f>
        <v>Enterprise Value</v>
      </c>
      <c r="CH5" t="str">
        <f>_xll.BFieldInfo(CH$6)</f>
        <v>Enterprise Value</v>
      </c>
      <c r="CI5" t="str">
        <f>_xll.BFieldInfo(CI$6)</f>
        <v>Enterprise Value</v>
      </c>
      <c r="CJ5" t="str">
        <f>_xll.BFieldInfo(CJ$6)</f>
        <v>Enterprise Value</v>
      </c>
      <c r="CK5" t="str">
        <f>_xll.BFieldInfo(CK$6)</f>
        <v>Enterprise Value</v>
      </c>
      <c r="CL5" t="str">
        <f>_xll.BFieldInfo(CL$6)</f>
        <v>Enterprise Value</v>
      </c>
      <c r="CM5" t="str">
        <f>_xll.BFieldInfo(CM$6)</f>
        <v>Enterprise Value</v>
      </c>
      <c r="CN5" t="str">
        <f>_xll.BFieldInfo(CN$6)</f>
        <v>Enterprise Value</v>
      </c>
      <c r="CO5" t="str">
        <f>_xll.BFieldInfo(CO$6)</f>
        <v>Enterprise Value</v>
      </c>
      <c r="CP5" t="str">
        <f>_xll.BFieldInfo(CP$6)</f>
        <v>Enterprise Value</v>
      </c>
      <c r="CQ5" t="str">
        <f>_xll.BFieldInfo(CQ$6)</f>
        <v>Enterprise Value</v>
      </c>
      <c r="CR5" t="str">
        <f>_xll.BFieldInfo(CR$6)</f>
        <v>Enterprise Value</v>
      </c>
      <c r="CS5" t="str">
        <f>_xll.BFieldInfo(CS$6)</f>
        <v>Enterprise Value</v>
      </c>
      <c r="CT5" t="str">
        <f>_xll.BFieldInfo(CT$6)</f>
        <v>Enterprise Value</v>
      </c>
      <c r="CU5" t="str">
        <f>_xll.BFieldInfo(CU$6)</f>
        <v>Enterprise Value</v>
      </c>
      <c r="CV5" t="str">
        <f>_xll.BFieldInfo(CV$6)</f>
        <v>Enterprise Value</v>
      </c>
      <c r="CW5" t="str">
        <f>_xll.BFieldInfo(CW$6)</f>
        <v>Enterprise Value</v>
      </c>
      <c r="CX5" t="str">
        <f>_xll.BFieldInfo(CX$6)</f>
        <v>Enterprise Value</v>
      </c>
      <c r="CY5" t="str">
        <f>_xll.BFieldInfo(CY$6)</f>
        <v>Enterprise Value</v>
      </c>
      <c r="CZ5" t="str">
        <f>_xll.BFieldInfo(CZ$6)</f>
        <v>Enterprise Value</v>
      </c>
      <c r="DA5" t="str">
        <f>_xll.BFieldInfo(DA$6)</f>
        <v>Enterprise Value</v>
      </c>
      <c r="DB5" t="str">
        <f>_xll.BFieldInfo(DB$6)</f>
        <v>Enterprise Value</v>
      </c>
      <c r="DC5" t="str">
        <f>_xll.BFieldInfo(DC$6)</f>
        <v>Enterprise Value</v>
      </c>
      <c r="DD5" t="str">
        <f>_xll.BFieldInfo(DD$6)</f>
        <v>Enterprise Value</v>
      </c>
      <c r="DE5" t="str">
        <f>_xll.BFieldInfo(DE$6)</f>
        <v>Enterprise Value</v>
      </c>
      <c r="DF5" t="str">
        <f>_xll.BFieldInfo(DF$6)</f>
        <v>Enterprise Value</v>
      </c>
      <c r="DG5" t="str">
        <f>_xll.BFieldInfo(DG$6)</f>
        <v>Enterprise Value</v>
      </c>
      <c r="DH5" t="str">
        <f>_xll.BFieldInfo(DH$6)</f>
        <v>Enterprise Value</v>
      </c>
      <c r="DI5" t="str">
        <f>_xll.BFieldInfo(DI$6)</f>
        <v>Enterprise Value</v>
      </c>
      <c r="DJ5" t="str">
        <f>_xll.BFieldInfo(DJ$6)</f>
        <v>Enterprise Value</v>
      </c>
      <c r="DK5" t="str">
        <f>_xll.BFieldInfo(DK$6)</f>
        <v>Enterprise Value</v>
      </c>
      <c r="DL5" t="str">
        <f>_xll.BFieldInfo(DL$6)</f>
        <v>Enterprise Value</v>
      </c>
      <c r="DM5" t="str">
        <f>_xll.BFieldInfo(DM$6)</f>
        <v>Enterprise Value</v>
      </c>
      <c r="DN5" t="str">
        <f>_xll.BFieldInfo(DN$6)</f>
        <v>Enterprise Value</v>
      </c>
      <c r="DO5" t="str">
        <f>_xll.BFieldInfo(DO$6)</f>
        <v>Enterprise Value</v>
      </c>
      <c r="DP5" t="str">
        <f>_xll.BFieldInfo(DP$6)</f>
        <v>Enterprise Value</v>
      </c>
      <c r="DQ5" t="str">
        <f>_xll.BFieldInfo(DQ$6)</f>
        <v>Enterprise Value</v>
      </c>
      <c r="DR5" t="str">
        <f>_xll.BFieldInfo(DR$6)</f>
        <v>Enterprise Value</v>
      </c>
      <c r="DS5" t="str">
        <f>_xll.BFieldInfo(DS$6)</f>
        <v>Enterprise Value</v>
      </c>
      <c r="DT5" t="str">
        <f>_xll.BFieldInfo(DT$6)</f>
        <v>Enterprise Value</v>
      </c>
      <c r="DU5" t="str">
        <f>_xll.BFieldInfo(DU$6)</f>
        <v>Enterprise Value</v>
      </c>
      <c r="DV5" t="str">
        <f>_xll.BFieldInfo(DV$6)</f>
        <v>Enterprise Value</v>
      </c>
      <c r="DW5" t="str">
        <f>_xll.BFieldInfo(DW$6)</f>
        <v>Enterprise Value</v>
      </c>
      <c r="DX5" t="str">
        <f>_xll.BFieldInfo(DX$6)</f>
        <v>Enterprise Value</v>
      </c>
      <c r="DY5" t="str">
        <f>_xll.BFieldInfo(DY$6)</f>
        <v>Enterprise Value</v>
      </c>
      <c r="DZ5" t="str">
        <f>_xll.BFieldInfo(DZ$6)</f>
        <v>Enterprise Value</v>
      </c>
      <c r="EA5" t="str">
        <f>_xll.BFieldInfo(EA$6)</f>
        <v>Enterprise Value</v>
      </c>
      <c r="EB5" t="str">
        <f>_xll.BFieldInfo(EB$6)</f>
        <v>Enterprise Value</v>
      </c>
      <c r="EC5" t="str">
        <f>_xll.BFieldInfo(EC$6)</f>
        <v>Enterprise Value</v>
      </c>
      <c r="ED5" t="str">
        <f>_xll.BFieldInfo(ED$6)</f>
        <v>Enterprise Value</v>
      </c>
      <c r="EE5" t="str">
        <f>_xll.BFieldInfo(EE$6)</f>
        <v>Enterprise Value</v>
      </c>
      <c r="EF5" t="str">
        <f>_xll.BFieldInfo(EF$6)</f>
        <v>Enterprise Value</v>
      </c>
      <c r="EG5" t="str">
        <f>_xll.BFieldInfo(EG$6)</f>
        <v>Enterprise Value</v>
      </c>
      <c r="EH5" t="str">
        <f>_xll.BFieldInfo(EH$6)</f>
        <v>Enterprise Value</v>
      </c>
      <c r="EI5" t="str">
        <f>_xll.BFieldInfo(EI$6)</f>
        <v>Enterprise Value</v>
      </c>
      <c r="EJ5" t="str">
        <f>_xll.BFieldInfo(EJ$6)</f>
        <v>Enterprise Value</v>
      </c>
      <c r="EK5" t="str">
        <f>_xll.BFieldInfo(EK$6)</f>
        <v>Enterprise Value</v>
      </c>
      <c r="EL5" t="str">
        <f>_xll.BFieldInfo(EL$6)</f>
        <v>Enterprise Value</v>
      </c>
      <c r="EM5" t="str">
        <f>_xll.BFieldInfo(EM$6)</f>
        <v>Enterprise Value</v>
      </c>
      <c r="EN5" t="str">
        <f>_xll.BFieldInfo(EN$6)</f>
        <v>Enterprise Value</v>
      </c>
      <c r="EO5" t="str">
        <f>_xll.BFieldInfo(EO$6)</f>
        <v>Enterprise Value</v>
      </c>
      <c r="EP5" t="str">
        <f>_xll.BFieldInfo(EP$6)</f>
        <v>Enterprise Value</v>
      </c>
      <c r="EQ5" t="str">
        <f>_xll.BFieldInfo(EQ$6)</f>
        <v>Enterprise Value</v>
      </c>
      <c r="ER5" t="str">
        <f>_xll.BFieldInfo(ER$6)</f>
        <v>Enterprise Value</v>
      </c>
      <c r="ES5" t="str">
        <f>_xll.BFieldInfo(ES$6)</f>
        <v>Enterprise Value</v>
      </c>
      <c r="ET5" t="str">
        <f>_xll.BFieldInfo(ET$6)</f>
        <v>Enterprise Value</v>
      </c>
      <c r="EU5" t="str">
        <f>_xll.BFieldInfo(EU$6)</f>
        <v>Enterprise Value</v>
      </c>
      <c r="EV5" t="str">
        <f>_xll.BFieldInfo(EV$6)</f>
        <v>Enterprise Value</v>
      </c>
      <c r="EW5" t="str">
        <f>_xll.BFieldInfo(EW$6)</f>
        <v>Enterprise Value</v>
      </c>
      <c r="EX5" t="str">
        <f>_xll.BFieldInfo(EX$6)</f>
        <v>Enterprise Value</v>
      </c>
      <c r="EY5" t="str">
        <f>_xll.BFieldInfo(EY$6)</f>
        <v>Enterprise Value</v>
      </c>
      <c r="EZ5" t="str">
        <f>_xll.BFieldInfo(EZ$6)</f>
        <v>Enterprise Value</v>
      </c>
      <c r="FA5" t="str">
        <f>_xll.BFieldInfo(FA$6)</f>
        <v>Enterprise Value</v>
      </c>
      <c r="FB5" t="str">
        <f>_xll.BFieldInfo(FB$6)</f>
        <v>Enterprise Value</v>
      </c>
      <c r="FC5" t="str">
        <f>_xll.BFieldInfo(FC$6)</f>
        <v>Enterprise Value</v>
      </c>
      <c r="FD5" t="str">
        <f>_xll.BFieldInfo(FD$6)</f>
        <v>Enterprise Value</v>
      </c>
      <c r="FE5" t="str">
        <f>_xll.BFieldInfo(FE$6)</f>
        <v>Enterprise Value</v>
      </c>
      <c r="FF5" t="str">
        <f>_xll.BFieldInfo(FF$6)</f>
        <v>Enterprise Value</v>
      </c>
      <c r="FG5" t="str">
        <f>_xll.BFieldInfo(FG$6)</f>
        <v>Enterprise Value</v>
      </c>
      <c r="FH5" t="str">
        <f>_xll.BFieldInfo(FH$6)</f>
        <v>Enterprise Value</v>
      </c>
      <c r="FI5" t="str">
        <f>_xll.BFieldInfo(FI$6)</f>
        <v>Enterprise Value</v>
      </c>
      <c r="FJ5" t="str">
        <f>_xll.BFieldInfo(FJ$6)</f>
        <v>Enterprise Value</v>
      </c>
      <c r="FK5" t="str">
        <f>_xll.BFieldInfo(FK$6)</f>
        <v>Enterprise Value</v>
      </c>
      <c r="FL5" t="str">
        <f>_xll.BFieldInfo(FL$6)</f>
        <v>Enterprise Value</v>
      </c>
      <c r="FM5" t="str">
        <f>_xll.BFieldInfo(FM$6)</f>
        <v>Enterprise Value</v>
      </c>
      <c r="FN5" t="str">
        <f>_xll.BFieldInfo(FN$6)</f>
        <v>Enterprise Value</v>
      </c>
      <c r="FO5" t="str">
        <f>_xll.BFieldInfo(FO$6)</f>
        <v>Enterprise Value</v>
      </c>
      <c r="FP5" t="str">
        <f>_xll.BFieldInfo(FP$6)</f>
        <v>Enterprise Value</v>
      </c>
      <c r="FQ5" t="str">
        <f>_xll.BFieldInfo(FQ$6)</f>
        <v>Enterprise Value</v>
      </c>
      <c r="FR5" t="str">
        <f>_xll.BFieldInfo(FR$6)</f>
        <v>Enterprise Value</v>
      </c>
      <c r="FS5" t="str">
        <f>_xll.BFieldInfo(FS$6)</f>
        <v>Enterprise Value</v>
      </c>
      <c r="FT5" t="str">
        <f>_xll.BFieldInfo(FT$6)</f>
        <v>Enterprise Value</v>
      </c>
      <c r="FU5" t="str">
        <f>_xll.BFieldInfo(FU$6)</f>
        <v>Enterprise Value</v>
      </c>
      <c r="FV5" t="str">
        <f>_xll.BFieldInfo(FV$6)</f>
        <v>Enterprise Value</v>
      </c>
      <c r="FW5" t="str">
        <f>_xll.BFieldInfo(FW$6)</f>
        <v>Enterprise Value</v>
      </c>
      <c r="FX5" t="str">
        <f>_xll.BFieldInfo(FX$6)</f>
        <v>Enterprise Value</v>
      </c>
      <c r="FY5" t="str">
        <f>_xll.BFieldInfo(FY$6)</f>
        <v>Enterprise Value</v>
      </c>
      <c r="FZ5" t="str">
        <f>_xll.BFieldInfo(FZ$6)</f>
        <v>Enterprise Value</v>
      </c>
      <c r="GA5" t="str">
        <f>_xll.BFieldInfo(GA$6)</f>
        <v>Enterprise Value</v>
      </c>
      <c r="GB5" t="str">
        <f>_xll.BFieldInfo(GB$6)</f>
        <v>Enterprise Value</v>
      </c>
      <c r="GC5" t="str">
        <f>_xll.BFieldInfo(GC$6)</f>
        <v>Enterprise Value</v>
      </c>
      <c r="GD5" t="str">
        <f>_xll.BFieldInfo(GD$6)</f>
        <v>Enterprise Value</v>
      </c>
      <c r="GE5" t="str">
        <f>_xll.BFieldInfo(GE$6)</f>
        <v>Enterprise Value</v>
      </c>
      <c r="GF5" t="str">
        <f>_xll.BFieldInfo(GF$6)</f>
        <v>Enterprise Value</v>
      </c>
      <c r="GG5" t="str">
        <f>_xll.BFieldInfo(GG$6)</f>
        <v>Enterprise Value</v>
      </c>
      <c r="GH5" t="str">
        <f>_xll.BFieldInfo(GH$6)</f>
        <v>Enterprise Value</v>
      </c>
      <c r="GI5" t="str">
        <f>_xll.BFieldInfo(GI$6)</f>
        <v>Enterprise Value</v>
      </c>
      <c r="GJ5" t="str">
        <f>_xll.BFieldInfo(GJ$6)</f>
        <v>Enterprise Value</v>
      </c>
      <c r="GK5" t="str">
        <f>_xll.BFieldInfo(GK$6)</f>
        <v>Enterprise Value</v>
      </c>
      <c r="GL5" t="str">
        <f>_xll.BFieldInfo(GL$6)</f>
        <v>Enterprise Value</v>
      </c>
      <c r="GM5" t="str">
        <f>_xll.BFieldInfo(GM$6)</f>
        <v>Enterprise Value</v>
      </c>
      <c r="GN5" t="str">
        <f>_xll.BFieldInfo(GN$6)</f>
        <v>Enterprise Value</v>
      </c>
      <c r="GO5" t="str">
        <f>_xll.BFieldInfo(GO$6)</f>
        <v>Enterprise Value</v>
      </c>
      <c r="GP5" t="str">
        <f>_xll.BFieldInfo(GP$6)</f>
        <v>Enterprise Value</v>
      </c>
    </row>
    <row r="6" spans="1:198" x14ac:dyDescent="0.2">
      <c r="A6" t="s">
        <v>1062</v>
      </c>
      <c r="B6" t="s">
        <v>448</v>
      </c>
      <c r="C6" t="s">
        <v>448</v>
      </c>
      <c r="D6" t="s">
        <v>448</v>
      </c>
      <c r="E6" t="s">
        <v>448</v>
      </c>
      <c r="F6" t="s">
        <v>448</v>
      </c>
      <c r="G6" t="s">
        <v>448</v>
      </c>
      <c r="H6" t="s">
        <v>448</v>
      </c>
      <c r="I6" t="s">
        <v>448</v>
      </c>
      <c r="J6" t="s">
        <v>448</v>
      </c>
      <c r="K6" t="s">
        <v>448</v>
      </c>
      <c r="L6" t="s">
        <v>448</v>
      </c>
      <c r="M6" t="s">
        <v>448</v>
      </c>
      <c r="N6" t="s">
        <v>448</v>
      </c>
      <c r="O6" t="s">
        <v>448</v>
      </c>
      <c r="P6" t="s">
        <v>448</v>
      </c>
      <c r="Q6" t="s">
        <v>448</v>
      </c>
      <c r="R6" t="s">
        <v>448</v>
      </c>
      <c r="S6" t="s">
        <v>448</v>
      </c>
      <c r="T6" t="s">
        <v>448</v>
      </c>
      <c r="U6" t="s">
        <v>448</v>
      </c>
      <c r="V6" t="s">
        <v>448</v>
      </c>
      <c r="W6" t="s">
        <v>448</v>
      </c>
      <c r="X6" t="s">
        <v>448</v>
      </c>
      <c r="Y6" t="s">
        <v>448</v>
      </c>
      <c r="Z6" t="s">
        <v>448</v>
      </c>
      <c r="AA6" t="s">
        <v>448</v>
      </c>
      <c r="AB6" t="s">
        <v>448</v>
      </c>
      <c r="AC6" t="s">
        <v>448</v>
      </c>
      <c r="AD6" t="s">
        <v>448</v>
      </c>
      <c r="AE6" t="s">
        <v>448</v>
      </c>
      <c r="AF6" t="s">
        <v>448</v>
      </c>
      <c r="AG6" t="s">
        <v>448</v>
      </c>
      <c r="AH6" t="s">
        <v>448</v>
      </c>
      <c r="AI6" t="s">
        <v>448</v>
      </c>
      <c r="AJ6" t="s">
        <v>448</v>
      </c>
      <c r="AK6" t="s">
        <v>448</v>
      </c>
      <c r="AL6" t="s">
        <v>448</v>
      </c>
      <c r="AM6" t="s">
        <v>448</v>
      </c>
      <c r="AN6" t="s">
        <v>448</v>
      </c>
      <c r="AO6" t="s">
        <v>448</v>
      </c>
      <c r="AP6" t="s">
        <v>448</v>
      </c>
      <c r="AQ6" t="s">
        <v>448</v>
      </c>
      <c r="AR6" t="s">
        <v>448</v>
      </c>
      <c r="AS6" t="s">
        <v>448</v>
      </c>
      <c r="AT6" t="s">
        <v>448</v>
      </c>
      <c r="AU6" t="s">
        <v>448</v>
      </c>
      <c r="AV6" t="s">
        <v>448</v>
      </c>
      <c r="AW6" t="s">
        <v>448</v>
      </c>
      <c r="AX6" t="s">
        <v>448</v>
      </c>
      <c r="AY6" t="s">
        <v>448</v>
      </c>
      <c r="AZ6" t="s">
        <v>448</v>
      </c>
      <c r="BA6" t="s">
        <v>448</v>
      </c>
      <c r="BB6" t="s">
        <v>448</v>
      </c>
      <c r="BC6" t="s">
        <v>448</v>
      </c>
      <c r="BD6" t="s">
        <v>448</v>
      </c>
      <c r="BE6" t="s">
        <v>448</v>
      </c>
      <c r="BF6" t="s">
        <v>448</v>
      </c>
      <c r="BG6" t="s">
        <v>448</v>
      </c>
      <c r="BH6" t="s">
        <v>448</v>
      </c>
      <c r="BI6" t="s">
        <v>448</v>
      </c>
      <c r="BJ6" t="s">
        <v>448</v>
      </c>
      <c r="BK6" t="s">
        <v>448</v>
      </c>
      <c r="BL6" t="s">
        <v>448</v>
      </c>
      <c r="BM6" t="s">
        <v>448</v>
      </c>
      <c r="BN6" t="s">
        <v>448</v>
      </c>
      <c r="BO6" t="s">
        <v>448</v>
      </c>
      <c r="BP6" t="s">
        <v>448</v>
      </c>
      <c r="BQ6" t="s">
        <v>448</v>
      </c>
      <c r="BR6" t="s">
        <v>448</v>
      </c>
      <c r="BS6" t="s">
        <v>448</v>
      </c>
      <c r="BT6" t="s">
        <v>448</v>
      </c>
      <c r="BU6" t="s">
        <v>448</v>
      </c>
      <c r="BV6" t="s">
        <v>448</v>
      </c>
      <c r="BW6" t="s">
        <v>448</v>
      </c>
      <c r="BX6" t="s">
        <v>448</v>
      </c>
      <c r="BY6" t="s">
        <v>448</v>
      </c>
      <c r="BZ6" t="s">
        <v>448</v>
      </c>
      <c r="CA6" t="s">
        <v>448</v>
      </c>
      <c r="CB6" t="s">
        <v>448</v>
      </c>
      <c r="CC6" t="s">
        <v>448</v>
      </c>
      <c r="CD6" t="s">
        <v>448</v>
      </c>
      <c r="CE6" t="s">
        <v>448</v>
      </c>
      <c r="CF6" t="s">
        <v>448</v>
      </c>
      <c r="CG6" t="s">
        <v>448</v>
      </c>
      <c r="CH6" t="s">
        <v>448</v>
      </c>
      <c r="CI6" t="s">
        <v>448</v>
      </c>
      <c r="CJ6" t="s">
        <v>448</v>
      </c>
      <c r="CK6" t="s">
        <v>448</v>
      </c>
      <c r="CL6" t="s">
        <v>448</v>
      </c>
      <c r="CM6" t="s">
        <v>448</v>
      </c>
      <c r="CN6" t="s">
        <v>448</v>
      </c>
      <c r="CO6" t="s">
        <v>448</v>
      </c>
      <c r="CP6" t="s">
        <v>448</v>
      </c>
      <c r="CQ6" t="s">
        <v>448</v>
      </c>
      <c r="CR6" t="s">
        <v>448</v>
      </c>
      <c r="CS6" t="s">
        <v>448</v>
      </c>
      <c r="CT6" t="s">
        <v>448</v>
      </c>
      <c r="CU6" t="s">
        <v>448</v>
      </c>
      <c r="CV6" t="s">
        <v>448</v>
      </c>
      <c r="CW6" t="s">
        <v>448</v>
      </c>
      <c r="CX6" t="s">
        <v>448</v>
      </c>
      <c r="CY6" t="s">
        <v>448</v>
      </c>
      <c r="CZ6" t="s">
        <v>448</v>
      </c>
      <c r="DA6" t="s">
        <v>448</v>
      </c>
      <c r="DB6" t="s">
        <v>448</v>
      </c>
      <c r="DC6" t="s">
        <v>448</v>
      </c>
      <c r="DD6" t="s">
        <v>448</v>
      </c>
      <c r="DE6" t="s">
        <v>448</v>
      </c>
      <c r="DF6" t="s">
        <v>448</v>
      </c>
      <c r="DG6" t="s">
        <v>448</v>
      </c>
      <c r="DH6" t="s">
        <v>448</v>
      </c>
      <c r="DI6" t="s">
        <v>448</v>
      </c>
      <c r="DJ6" t="s">
        <v>448</v>
      </c>
      <c r="DK6" t="s">
        <v>448</v>
      </c>
      <c r="DL6" t="s">
        <v>448</v>
      </c>
      <c r="DM6" t="s">
        <v>448</v>
      </c>
      <c r="DN6" t="s">
        <v>448</v>
      </c>
      <c r="DO6" t="s">
        <v>448</v>
      </c>
      <c r="DP6" t="s">
        <v>448</v>
      </c>
      <c r="DQ6" t="s">
        <v>448</v>
      </c>
      <c r="DR6" t="s">
        <v>448</v>
      </c>
      <c r="DS6" t="s">
        <v>448</v>
      </c>
      <c r="DT6" t="s">
        <v>448</v>
      </c>
      <c r="DU6" t="s">
        <v>448</v>
      </c>
      <c r="DV6" t="s">
        <v>448</v>
      </c>
      <c r="DW6" t="s">
        <v>448</v>
      </c>
      <c r="DX6" t="s">
        <v>448</v>
      </c>
      <c r="DY6" t="s">
        <v>448</v>
      </c>
      <c r="DZ6" t="s">
        <v>448</v>
      </c>
      <c r="EA6" t="s">
        <v>448</v>
      </c>
      <c r="EB6" t="s">
        <v>448</v>
      </c>
      <c r="EC6" t="s">
        <v>448</v>
      </c>
      <c r="ED6" t="s">
        <v>448</v>
      </c>
      <c r="EE6" t="s">
        <v>448</v>
      </c>
      <c r="EF6" t="s">
        <v>448</v>
      </c>
      <c r="EG6" t="s">
        <v>448</v>
      </c>
      <c r="EH6" t="s">
        <v>448</v>
      </c>
      <c r="EI6" t="s">
        <v>448</v>
      </c>
      <c r="EJ6" t="s">
        <v>448</v>
      </c>
      <c r="EK6" t="s">
        <v>448</v>
      </c>
      <c r="EL6" t="s">
        <v>448</v>
      </c>
      <c r="EM6" t="s">
        <v>448</v>
      </c>
      <c r="EN6" t="s">
        <v>448</v>
      </c>
      <c r="EO6" t="s">
        <v>448</v>
      </c>
      <c r="EP6" t="s">
        <v>448</v>
      </c>
      <c r="EQ6" t="s">
        <v>448</v>
      </c>
      <c r="ER6" t="s">
        <v>448</v>
      </c>
      <c r="ES6" t="s">
        <v>448</v>
      </c>
      <c r="ET6" t="s">
        <v>448</v>
      </c>
      <c r="EU6" t="s">
        <v>448</v>
      </c>
      <c r="EV6" t="s">
        <v>448</v>
      </c>
      <c r="EW6" t="s">
        <v>448</v>
      </c>
      <c r="EX6" t="s">
        <v>448</v>
      </c>
      <c r="EY6" t="s">
        <v>448</v>
      </c>
      <c r="EZ6" t="s">
        <v>448</v>
      </c>
      <c r="FA6" t="s">
        <v>448</v>
      </c>
      <c r="FB6" t="s">
        <v>448</v>
      </c>
      <c r="FC6" t="s">
        <v>448</v>
      </c>
      <c r="FD6" t="s">
        <v>448</v>
      </c>
      <c r="FE6" t="s">
        <v>448</v>
      </c>
      <c r="FF6" t="s">
        <v>448</v>
      </c>
      <c r="FG6" t="s">
        <v>448</v>
      </c>
      <c r="FH6" t="s">
        <v>448</v>
      </c>
      <c r="FI6" t="s">
        <v>448</v>
      </c>
      <c r="FJ6" t="s">
        <v>448</v>
      </c>
      <c r="FK6" t="s">
        <v>448</v>
      </c>
      <c r="FL6" t="s">
        <v>448</v>
      </c>
      <c r="FM6" t="s">
        <v>448</v>
      </c>
      <c r="FN6" t="s">
        <v>448</v>
      </c>
      <c r="FO6" t="s">
        <v>448</v>
      </c>
      <c r="FP6" t="s">
        <v>448</v>
      </c>
      <c r="FQ6" t="s">
        <v>448</v>
      </c>
      <c r="FR6" t="s">
        <v>448</v>
      </c>
      <c r="FS6" t="s">
        <v>448</v>
      </c>
      <c r="FT6" t="s">
        <v>448</v>
      </c>
      <c r="FU6" t="s">
        <v>448</v>
      </c>
      <c r="FV6" t="s">
        <v>448</v>
      </c>
      <c r="FW6" t="s">
        <v>448</v>
      </c>
      <c r="FX6" t="s">
        <v>448</v>
      </c>
      <c r="FY6" t="s">
        <v>448</v>
      </c>
      <c r="FZ6" t="s">
        <v>448</v>
      </c>
      <c r="GA6" t="s">
        <v>448</v>
      </c>
      <c r="GB6" t="s">
        <v>448</v>
      </c>
      <c r="GC6" t="s">
        <v>448</v>
      </c>
      <c r="GD6" t="s">
        <v>448</v>
      </c>
      <c r="GE6" t="s">
        <v>448</v>
      </c>
      <c r="GF6" t="s">
        <v>448</v>
      </c>
      <c r="GG6" t="s">
        <v>448</v>
      </c>
      <c r="GH6" t="s">
        <v>448</v>
      </c>
      <c r="GI6" t="s">
        <v>448</v>
      </c>
      <c r="GJ6" t="s">
        <v>448</v>
      </c>
      <c r="GK6" t="s">
        <v>448</v>
      </c>
      <c r="GL6" t="s">
        <v>448</v>
      </c>
      <c r="GM6" t="s">
        <v>448</v>
      </c>
      <c r="GN6" t="s">
        <v>448</v>
      </c>
      <c r="GO6" t="s">
        <v>448</v>
      </c>
      <c r="GP6" t="s">
        <v>448</v>
      </c>
    </row>
    <row r="7" spans="1:198" x14ac:dyDescent="0.2">
      <c r="A7" s="177">
        <f>_xll.BDH(B$4,B$6,$B1,$B2,"Dir=V","CDR=5D","Days=A","Dts=S","cols=2;rows=262")</f>
        <v>43032</v>
      </c>
      <c r="B7">
        <v>555443.0405</v>
      </c>
      <c r="C7">
        <f>_xll.BDH(C$4,C$6,$B1,$B2,"Dir=V","CDR=5D","Days=A","Dts=H","cols=1;rows=262")</f>
        <v>195370.18890000001</v>
      </c>
      <c r="D7">
        <f>_xll.BDH(D$4,D$6,$B1,$B2,"Dir=V","CDR=5D","Days=A","Dts=H","cols=1;rows=262")</f>
        <v>81099.8943</v>
      </c>
      <c r="E7">
        <f>_xll.BDH(E$4,E$6,$B1,$B2,"Dir=V","CDR=5D","Days=A","Dts=H","cols=1;rows=262")</f>
        <v>69232.625</v>
      </c>
      <c r="F7">
        <f>_xll.BDH(F$4,F$6,$B1,$B2,"Dir=V","CDR=5D","Days=A","Dts=H","cols=1;rows=262")</f>
        <v>51398.3001</v>
      </c>
      <c r="G7">
        <f>_xll.BDH(G$4,G$6,$B1,$B2,"Dir=V","CDR=5D","Days=A","Dts=H","cols=1;rows=262")</f>
        <v>41520.3629</v>
      </c>
      <c r="H7">
        <f>_xll.BDH(H$4,H$6,$B1,$B2,"Dir=V","CDR=5D","Days=A","Dts=H","cols=1;rows=262")</f>
        <v>37605.162199999999</v>
      </c>
      <c r="I7">
        <f>_xll.BDH(I$4,I$6,$B1,$B2,"Dir=V","CDR=5D","Days=A","Dts=H","cols=1;rows=262")</f>
        <v>20974.154999999999</v>
      </c>
      <c r="J7">
        <f>_xll.BDH(J$4,J$6,$B1,$B2,"Dir=V","CDR=5D","Days=A","Dts=H","cols=1;rows=262")</f>
        <v>17185.585599999999</v>
      </c>
      <c r="K7">
        <f>_xll.BDH(K$4,K$6,$B1,$B2,"Dir=V","CDR=5D","Days=A","Dts=H","cols=1;rows=262")</f>
        <v>25788.6433</v>
      </c>
      <c r="L7">
        <f>_xll.BDH(L$4,L$6,$B1,$B2,"Dir=V","CDR=5D","Days=A","Dts=H","cols=1;rows=262")</f>
        <v>20744.11</v>
      </c>
      <c r="M7">
        <f>_xll.BDH(M$4,M$6,$B1,$B2,"Dir=V","CDR=5D","Days=A","Dts=H","cols=1;rows=262")</f>
        <v>22621.577399999998</v>
      </c>
      <c r="N7">
        <f>_xll.BDH(N$4,N$6,$B1,$B2,"Dir=V","CDR=5D","Days=A","Dts=H","cols=1;rows=262")</f>
        <v>19902.481400000001</v>
      </c>
      <c r="O7">
        <f>_xll.BDH(O$4,O$6,$B1,$B2,"Dir=V","CDR=5D","Days=A","Dts=H","cols=1;rows=262")</f>
        <v>35663.365599999997</v>
      </c>
      <c r="P7">
        <f>_xll.BDH(P$4,P$6,$B1,$B2,"Dir=V","CDR=5D","Days=A","Dts=H","cols=1;rows=262")</f>
        <v>14408.351699999999</v>
      </c>
      <c r="Q7">
        <f>_xll.BDH(Q$4,Q$6,$B1,$B2,"Dir=V","CDR=5D","Days=A","Dts=H","cols=1;rows=262")</f>
        <v>19140.637599999998</v>
      </c>
      <c r="R7">
        <f>_xll.BDH(R$4,R$6,$B1,$B2,"Dir=V","CDR=5D","Days=A","Dts=H","cols=1;rows=262")</f>
        <v>15302.3559</v>
      </c>
      <c r="S7">
        <f>_xll.BDH(S$4,S$6,$B1,$B2,"Dir=V","CDR=5D","Days=A","Dts=H","cols=1;rows=262")</f>
        <v>10645.8714</v>
      </c>
      <c r="T7">
        <f>_xll.BDH(T$4,T$6,$B1,$B2,"Dir=V","CDR=5D","Days=A","Dts=H","cols=1;rows=262")</f>
        <v>15121.073399999999</v>
      </c>
      <c r="U7">
        <f>_xll.BDH(U$4,U$6,$B1,$B2,"Dir=V","CDR=5D","Days=A","Dts=H","cols=1;rows=262")</f>
        <v>15859.7273</v>
      </c>
      <c r="V7">
        <f>_xll.BDH(V$4,V$6,$B1,$B2,"Dir=V","CDR=5D","Days=A","Dts=H","cols=1;rows=262")</f>
        <v>8073.2094999999999</v>
      </c>
      <c r="W7">
        <f>_xll.BDH(W$4,W$6,$B1,$B2,"Dir=V","CDR=5D","Days=A","Dts=H","cols=1;rows=262")</f>
        <v>5757.6580999999996</v>
      </c>
      <c r="X7">
        <f>_xll.BDH(X$4,X$6,$B1,$B2,"Dir=V","CDR=5D","Days=A","Dts=H","cols=1;rows=262")</f>
        <v>12517.1381</v>
      </c>
      <c r="Y7">
        <f>_xll.BDH(Y$4,Y$6,$B1,$B2,"Dir=V","CDR=5D","Days=A","Dts=H","cols=1;rows=262")</f>
        <v>11869.838400000001</v>
      </c>
      <c r="Z7">
        <f>_xll.BDH(Z$4,Z$6,$B1,$B2,"Dir=V","CDR=5D","Days=A","Dts=H","cols=1;rows=262")</f>
        <v>10837.566999999999</v>
      </c>
      <c r="AA7">
        <f>_xll.BDH(AA$4,AA$6,$B1,$B2,"Dir=V","CDR=5D","Days=A","Dts=H","cols=1;rows=262")</f>
        <v>11817.031300000001</v>
      </c>
      <c r="AB7">
        <f>_xll.BDH(AB$4,AB$6,$B1,$B2,"Dir=V","CDR=5D","Days=A","Dts=H","cols=1;rows=262")</f>
        <v>10271.0975</v>
      </c>
      <c r="AC7">
        <f>_xll.BDH(AC$4,AC$6,$B1,$B2,"Dir=V","CDR=5D","Days=A","Dts=H","cols=1;rows=262")</f>
        <v>10750.0898</v>
      </c>
      <c r="AD7">
        <f>_xll.BDH(AD$4,AD$6,$B1,$B2,"Dir=V","CDR=5D","Days=A","Dts=H","cols=1;rows=262")</f>
        <v>24069.5121</v>
      </c>
      <c r="AE7">
        <f>_xll.BDH(AE$4,AE$6,$B1,$B2,"Dir=V","CDR=5D","Days=A","Dts=H","cols=1;rows=262")</f>
        <v>8085.0402000000004</v>
      </c>
      <c r="AF7">
        <f>_xll.BDH(AF$4,AF$6,$B1,$B2,"Dir=V","CDR=5D","Days=A","Dts=H","cols=1;rows=262")</f>
        <v>16221.528899999999</v>
      </c>
      <c r="AG7">
        <f>_xll.BDH(AG$4,AG$6,$B1,$B2,"Dir=V","CDR=5D","Days=A","Dts=H","cols=1;rows=262")</f>
        <v>7444.5523999999996</v>
      </c>
      <c r="AH7" t="str">
        <f>_xll.BDH(AH$4,AH$6,$B1,$B2,"Dir=V","CDR=5D","Days=A","Dts=H","cols=1;rows=262")</f>
        <v>#N/A N/A</v>
      </c>
      <c r="AI7" t="str">
        <f>_xll.BDH(AI$4,AI$6,$B1,$B2,"Dir=V","CDR=5D","Days=A","Dts=H","cols=1;rows=262")</f>
        <v>#N/A N/A</v>
      </c>
      <c r="AJ7">
        <f>_xll.BDH(AJ$4,AJ$6,$B1,$B2,"Dir=V","CDR=5D","Days=A","Dts=H","cols=1;rows=262")</f>
        <v>14454.0358</v>
      </c>
      <c r="AK7">
        <f>_xll.BDH(AK$4,AK$6,$B1,$B2,"Dir=V","CDR=5D","Days=A","Dts=H","cols=1;rows=262")</f>
        <v>5648.7017999999998</v>
      </c>
      <c r="AL7">
        <f>_xll.BDH(AL$4,AL$6,$B1,$B2,"Dir=V","CDR=5D","Days=A","Dts=H","cols=1;rows=262")</f>
        <v>5294.1346000000003</v>
      </c>
      <c r="AM7">
        <f>_xll.BDH(AM$4,AM$6,$B1,$B2,"Dir=V","CDR=5D","Days=A","Dts=H","cols=1;rows=262")</f>
        <v>6445.6013000000003</v>
      </c>
      <c r="AN7">
        <f>_xll.BDH(AN$4,AN$6,$B1,$B2,"Dir=V","CDR=5D","Days=A","Dts=H","cols=1;rows=262")</f>
        <v>11824.997100000001</v>
      </c>
      <c r="AO7">
        <f>_xll.BDH(AO$4,AO$6,$B1,$B2,"Dir=V","CDR=5D","Days=A","Dts=H","cols=1;rows=262")</f>
        <v>7399.8266000000003</v>
      </c>
      <c r="AP7">
        <f>_xll.BDH(AP$4,AP$6,$B1,$B2,"Dir=V","CDR=5D","Days=A","Dts=H","cols=1;rows=262")</f>
        <v>4737.9710999999998</v>
      </c>
      <c r="AQ7">
        <f>_xll.BDH(AQ$4,AQ$6,$B1,$B2,"Dir=V","CDR=5D","Days=A","Dts=H","cols=1;rows=262")</f>
        <v>10751.2618</v>
      </c>
      <c r="AR7">
        <f>_xll.BDH(AR$4,AR$6,$B1,$B2,"Dir=V","CDR=5D","Days=A","Dts=H","cols=1;rows=262")</f>
        <v>5291.8091000000004</v>
      </c>
      <c r="AS7">
        <f>_xll.BDH(AS$4,AS$6,$B1,$B2,"Dir=V","CDR=5D","Days=A","Dts=H","cols=1;rows=262")</f>
        <v>4915.7987000000003</v>
      </c>
      <c r="AT7">
        <f>_xll.BDH(AT$4,AT$6,$B1,$B2,"Dir=V","CDR=5D","Days=A","Dts=H","cols=1;rows=262")</f>
        <v>3981.6219000000001</v>
      </c>
      <c r="AU7">
        <f>_xll.BDH(AU$4,AU$6,$B1,$B2,"Dir=V","CDR=5D","Days=A","Dts=H","cols=1;rows=262")</f>
        <v>8299.0948000000008</v>
      </c>
      <c r="AV7">
        <f>_xll.BDH(AV$4,AV$6,$B1,$B2,"Dir=V","CDR=5D","Days=A","Dts=H","cols=1;rows=262")</f>
        <v>2727.2817</v>
      </c>
      <c r="AW7">
        <f>_xll.BDH(AW$4,AW$6,$B1,$B2,"Dir=V","CDR=5D","Days=A","Dts=H","cols=1;rows=262")</f>
        <v>3007.9919</v>
      </c>
      <c r="AX7">
        <f>_xll.BDH(AX$4,AX$6,$B1,$B2,"Dir=V","CDR=5D","Days=A","Dts=H","cols=1;rows=262")</f>
        <v>5004.8684000000003</v>
      </c>
      <c r="AY7">
        <f>_xll.BDH(AY$4,AY$6,$B1,$B2,"Dir=V","CDR=5D","Days=A","Dts=H","cols=1;rows=262")</f>
        <v>4859.7509</v>
      </c>
      <c r="AZ7">
        <f>_xll.BDH(AZ$4,AZ$6,$B1,$B2,"Dir=V","CDR=5D","Days=A","Dts=H","cols=1;rows=262")</f>
        <v>6477.7470000000003</v>
      </c>
      <c r="BA7">
        <f>_xll.BDH(BA$4,BA$6,$B1,$B2,"Dir=V","CDR=5D","Days=A","Dts=H","cols=1;rows=262")</f>
        <v>3871.4515000000001</v>
      </c>
      <c r="BB7">
        <f>_xll.BDH(BB$4,BB$6,$B1,$B2,"Dir=V","CDR=5D","Days=A","Dts=H","cols=1;rows=262")</f>
        <v>4011.3851</v>
      </c>
      <c r="BC7">
        <f>_xll.BDH(BC$4,BC$6,$B1,$B2,"Dir=V","CDR=5D","Days=A","Dts=H","cols=1;rows=262")</f>
        <v>2649.7491</v>
      </c>
      <c r="BD7">
        <f>_xll.BDH(BD$4,BD$6,$B1,$B2,"Dir=V","CDR=5D","Days=A","Dts=H","cols=1;rows=262")</f>
        <v>5400.0111999999999</v>
      </c>
      <c r="BE7" t="str">
        <f>_xll.BDH(BE$4,BE$6,$B1,$B2,"Dir=V","CDR=5D","Days=A","Dts=H","cols=1;rows=262")</f>
        <v>#N/A N/A</v>
      </c>
      <c r="BF7">
        <f>_xll.BDH(BF$4,BF$6,$B1,$B2,"Dir=V","CDR=5D","Days=A","Dts=H","cols=1;rows=262")</f>
        <v>6086.6997000000001</v>
      </c>
      <c r="BG7">
        <f>_xll.BDH(BG$4,BG$6,$B1,$B2,"Dir=V","CDR=5D","Days=A","Dts=H","cols=1;rows=262")</f>
        <v>2563.2175999999999</v>
      </c>
      <c r="BH7" t="str">
        <f>_xll.BDH(BH$4,BH$6,$B1,$B2,"Dir=V","CDR=5D","Days=A","Dts=H","cols=1;rows=262")</f>
        <v>#N/A N/A</v>
      </c>
      <c r="BI7">
        <f>_xll.BDH(BI$4,BI$6,$B1,$B2,"Dir=V","CDR=5D","Days=A","Dts=H","cols=1;rows=262")</f>
        <v>4366.0661</v>
      </c>
      <c r="BJ7">
        <f>_xll.BDH(BJ$4,BJ$6,$B1,$B2,"Dir=V","CDR=5D","Days=A","Dts=H","cols=1;rows=262")</f>
        <v>4971.3308999999999</v>
      </c>
      <c r="BK7">
        <f>_xll.BDH(BK$4,BK$6,$B1,$B2,"Dir=V","CDR=5D","Days=A","Dts=H","cols=1;rows=262")</f>
        <v>4153.9174000000003</v>
      </c>
      <c r="BL7">
        <f>_xll.BDH(BL$4,BL$6,$B1,$B2,"Dir=V","CDR=5D","Days=A","Dts=H","cols=1;rows=262")</f>
        <v>6154.1785</v>
      </c>
      <c r="BM7">
        <f>_xll.BDH(BM$4,BM$6,$B1,$B2,"Dir=V","CDR=5D","Days=A","Dts=H","cols=1;rows=262")</f>
        <v>1680.1349</v>
      </c>
      <c r="BN7">
        <f>_xll.BDH(BN$4,BN$6,$B1,$B2,"Dir=V","CDR=5D","Days=A","Dts=H","cols=1;rows=262")</f>
        <v>4182.7168000000001</v>
      </c>
      <c r="BO7">
        <f>_xll.BDH(BO$4,BO$6,$B1,$B2,"Dir=V","CDR=5D","Days=A","Dts=H","cols=1;rows=262")</f>
        <v>5768.9011</v>
      </c>
      <c r="BP7">
        <f>_xll.BDH(BP$4,BP$6,$B1,$B2,"Dir=V","CDR=5D","Days=A","Dts=H","cols=1;rows=262")</f>
        <v>3014.2166999999999</v>
      </c>
      <c r="BQ7">
        <f>_xll.BDH(BQ$4,BQ$6,$B1,$B2,"Dir=V","CDR=5D","Days=A","Dts=H","cols=1;rows=262")</f>
        <v>4719.4544999999998</v>
      </c>
      <c r="BR7">
        <f>_xll.BDH(BR$4,BR$6,$B1,$B2,"Dir=V","CDR=5D","Days=A","Dts=H","cols=1;rows=262")</f>
        <v>2929.7982999999999</v>
      </c>
      <c r="BS7">
        <f>_xll.BDH(BS$4,BS$6,$B1,$B2,"Dir=V","CDR=5D","Days=A","Dts=H","cols=1;rows=262")</f>
        <v>2564.5706</v>
      </c>
      <c r="BT7" t="str">
        <f>_xll.BDH(BT$4,BT$6,$B1,$B2,"Dir=V","CDR=5D","Days=A","Dts=H","cols=1;rows=262")</f>
        <v>#N/A N/A</v>
      </c>
      <c r="BU7">
        <f>_xll.BDH(BU$4,BU$6,$B1,$B2,"Dir=V","CDR=5D","Days=A","Dts=H","cols=1;rows=262")</f>
        <v>3238.0385999999999</v>
      </c>
      <c r="BV7">
        <f>_xll.BDH(BV$4,BV$6,$B1,$B2,"Dir=V","CDR=5D","Days=A","Dts=H","cols=1;rows=262")</f>
        <v>1648.4111</v>
      </c>
      <c r="BW7">
        <f>_xll.BDH(BW$4,BW$6,$B1,$B2,"Dir=V","CDR=5D","Days=A","Dts=H","cols=1;rows=262")</f>
        <v>3455.2411000000002</v>
      </c>
      <c r="BX7">
        <f>_xll.BDH(BX$4,BX$6,$B1,$B2,"Dir=V","CDR=5D","Days=A","Dts=H","cols=1;rows=262")</f>
        <v>3111.2604999999999</v>
      </c>
      <c r="BY7">
        <f>_xll.BDH(BY$4,BY$6,$B1,$B2,"Dir=V","CDR=5D","Days=A","Dts=H","cols=1;rows=262")</f>
        <v>2215.8595999999998</v>
      </c>
      <c r="BZ7">
        <f>_xll.BDH(BZ$4,BZ$6,$B1,$B2,"Dir=V","CDR=5D","Days=A","Dts=H","cols=1;rows=262")</f>
        <v>1385.1814999999999</v>
      </c>
      <c r="CA7">
        <f>_xll.BDH(CA$4,CA$6,$B1,$B2,"Dir=V","CDR=5D","Days=A","Dts=H","cols=1;rows=262")</f>
        <v>2711.4038999999998</v>
      </c>
      <c r="CB7">
        <f>_xll.BDH(CB$4,CB$6,$B1,$B2,"Dir=V","CDR=5D","Days=A","Dts=H","cols=1;rows=262")</f>
        <v>2741.8094999999998</v>
      </c>
      <c r="CC7" t="str">
        <f>_xll.BDH(CC$4,CC$6,$B1,$B2,"Dir=V","CDR=5D","Days=A","Dts=H","cols=1;rows=262")</f>
        <v>#N/A N/A</v>
      </c>
      <c r="CD7">
        <f>_xll.BDH(CD$4,CD$6,$B1,$B2,"Dir=V","CDR=5D","Days=A","Dts=H","cols=1;rows=262")</f>
        <v>1152.6704999999999</v>
      </c>
      <c r="CE7">
        <f>_xll.BDH(CE$4,CE$6,$B1,$B2,"Dir=V","CDR=5D","Days=A","Dts=H","cols=1;rows=262")</f>
        <v>1895.0608999999999</v>
      </c>
      <c r="CF7" t="str">
        <f>_xll.BDH(CF$4,CF$6,$B1,$B2,"Dir=V","CDR=5D","Days=A","Dts=H","cols=1;rows=262")</f>
        <v>#N/A N/A</v>
      </c>
      <c r="CG7">
        <f>_xll.BDH(CG$4,CG$6,$B1,$B2,"Dir=V","CDR=5D","Days=A","Dts=H","cols=1;rows=262")</f>
        <v>1213.4100000000001</v>
      </c>
      <c r="CH7" t="str">
        <f>_xll.BDH(CH$4,CH$6,$B1,$B2,"Dir=V","CDR=5D","Days=A","Dts=H","cols=1;rows=262")</f>
        <v>#N/A N/A</v>
      </c>
      <c r="CI7">
        <f>_xll.BDH(CI$4,CI$6,$B1,$B2,"Dir=V","CDR=5D","Days=A","Dts=H","cols=1;rows=262")</f>
        <v>2552.0792999999999</v>
      </c>
      <c r="CJ7" t="str">
        <f>_xll.BDH(CJ$4,CJ$6,$B1,$B2,"Dir=V","CDR=5D","Days=A","Dts=H","cols=1;rows=262")</f>
        <v>#N/A N/A</v>
      </c>
      <c r="CK7">
        <f>_xll.BDH(CK$4,CK$6,$B1,$B2,"Dir=V","CDR=5D","Days=A","Dts=H","cols=1;rows=262")</f>
        <v>1797.9992</v>
      </c>
      <c r="CL7">
        <f>_xll.BDH(CL$4,CL$6,$B1,$B2,"Dir=V","CDR=5D","Days=A","Dts=H","cols=1;rows=262")</f>
        <v>2763.4344999999998</v>
      </c>
      <c r="CM7">
        <f>_xll.BDH(CM$4,CM$6,$B1,$B2,"Dir=V","CDR=5D","Days=A","Dts=H","cols=1;rows=262")</f>
        <v>1683.1343999999999</v>
      </c>
      <c r="CN7" t="str">
        <f>_xll.BDH(CN$4,CN$6,$B1,$B2,"Dir=V","CDR=5D","Days=A","Dts=H","cols=1;rows=262")</f>
        <v>#N/A N/A</v>
      </c>
      <c r="CO7">
        <f>_xll.BDH(CO$4,CO$6,$B1,$B2,"Dir=V","CDR=5D","Days=A","Dts=H","cols=1;rows=262")</f>
        <v>2289.1302000000001</v>
      </c>
      <c r="CP7">
        <f>_xll.BDH(CP$4,CP$6,$B1,$B2,"Dir=V","CDR=5D","Days=A","Dts=H","cols=1;rows=262")</f>
        <v>1773.7660000000001</v>
      </c>
      <c r="CQ7">
        <f>_xll.BDH(CQ$4,CQ$6,$B1,$B2,"Dir=V","CDR=5D","Days=A","Dts=H","cols=1;rows=262")</f>
        <v>1334.66</v>
      </c>
      <c r="CR7">
        <f>_xll.BDH(CR$4,CR$6,$B1,$B2,"Dir=V","CDR=5D","Days=A","Dts=H","cols=1;rows=262")</f>
        <v>1632.8091999999999</v>
      </c>
      <c r="CS7">
        <f>_xll.BDH(CS$4,CS$6,$B1,$B2,"Dir=V","CDR=5D","Days=A","Dts=H","cols=1;rows=262")</f>
        <v>1839.7457999999999</v>
      </c>
      <c r="CT7">
        <f>_xll.BDH(CT$4,CT$6,$B1,$B2,"Dir=V","CDR=5D","Days=A","Dts=H","cols=1;rows=262")</f>
        <v>1611.0046</v>
      </c>
      <c r="CU7">
        <f>_xll.BDH(CU$4,CU$6,$B1,$B2,"Dir=V","CDR=5D","Days=A","Dts=H","cols=1;rows=262")</f>
        <v>1593.0929000000001</v>
      </c>
      <c r="CV7" t="str">
        <f>_xll.BDH(CV$4,CV$6,$B1,$B2,"Dir=V","CDR=5D","Days=A","Dts=H","cols=1;rows=262")</f>
        <v>#N/A N/A</v>
      </c>
      <c r="CW7">
        <f>_xll.BDH(CW$4,CW$6,$B1,$B2,"Dir=V","CDR=5D","Days=A","Dts=H","cols=1;rows=262")</f>
        <v>1127.7414000000001</v>
      </c>
      <c r="CX7">
        <f>_xll.BDH(CX$4,CX$6,$B1,$B2,"Dir=V","CDR=5D","Days=A","Dts=H","cols=1;rows=262")</f>
        <v>4051.3254999999999</v>
      </c>
      <c r="CY7">
        <f>_xll.BDH(CY$4,CY$6,$B1,$B2,"Dir=V","CDR=5D","Days=A","Dts=H","cols=1;rows=262")</f>
        <v>1635.3177000000001</v>
      </c>
      <c r="CZ7">
        <f>_xll.BDH(CZ$4,CZ$6,$B1,$B2,"Dir=V","CDR=5D","Days=A","Dts=H","cols=1;rows=262")</f>
        <v>1091.3782000000001</v>
      </c>
      <c r="DA7">
        <f>_xll.BDH(DA$4,DA$6,$B1,$B2,"Dir=V","CDR=5D","Days=A","Dts=H","cols=1;rows=262")</f>
        <v>951.95759999999996</v>
      </c>
      <c r="DB7">
        <f>_xll.BDH(DB$4,DB$6,$B1,$B2,"Dir=V","CDR=5D","Days=A","Dts=H","cols=1;rows=262")</f>
        <v>1104.5574999999999</v>
      </c>
      <c r="DC7">
        <f>_xll.BDH(DC$4,DC$6,$B1,$B2,"Dir=V","CDR=5D","Days=A","Dts=H","cols=1;rows=262")</f>
        <v>2370.2444999999998</v>
      </c>
      <c r="DD7">
        <f>_xll.BDH(DD$4,DD$6,$B1,$B2,"Dir=V","CDR=5D","Days=A","Dts=H","cols=1;rows=262")</f>
        <v>1358.4531999999999</v>
      </c>
      <c r="DE7">
        <f>_xll.BDH(DE$4,DE$6,$B1,$B2,"Dir=V","CDR=5D","Days=A","Dts=H","cols=1;rows=262")</f>
        <v>1517.2027</v>
      </c>
      <c r="DF7">
        <f>_xll.BDH(DF$4,DF$6,$B1,$B2,"Dir=V","CDR=5D","Days=A","Dts=H","cols=1;rows=262")</f>
        <v>953.26009999999997</v>
      </c>
      <c r="DG7">
        <f>_xll.BDH(DG$4,DG$6,$B1,$B2,"Dir=V","CDR=5D","Days=A","Dts=H","cols=1;rows=262")</f>
        <v>1131.7693999999999</v>
      </c>
      <c r="DH7" t="str">
        <f>_xll.BDH(DH$4,DH$6,$B1,$B2,"Dir=V","CDR=5D","Days=A","Dts=H","cols=1;rows=262")</f>
        <v>#N/A N/A</v>
      </c>
      <c r="DI7">
        <f>_xll.BDH(DI$4,DI$6,$B1,$B2,"Dir=V","CDR=5D","Days=A","Dts=H","cols=1;rows=262")</f>
        <v>1380.2515000000001</v>
      </c>
      <c r="DJ7">
        <f>_xll.BDH(DJ$4,DJ$6,$B1,$B2,"Dir=V","CDR=5D","Days=A","Dts=H","cols=1;rows=262")</f>
        <v>721.80060000000003</v>
      </c>
      <c r="DK7">
        <f>_xll.BDH(DK$4,DK$6,$B1,$B2,"Dir=V","CDR=5D","Days=A","Dts=H","cols=1;rows=262")</f>
        <v>1279.7593999999999</v>
      </c>
      <c r="DL7">
        <f>_xll.BDH(DL$4,DL$6,$B1,$B2,"Dir=V","CDR=5D","Days=A","Dts=H","cols=1;rows=262")</f>
        <v>1022.5152</v>
      </c>
      <c r="DM7">
        <f>_xll.BDH(DM$4,DM$6,$B1,$B2,"Dir=V","CDR=5D","Days=A","Dts=H","cols=1;rows=262")</f>
        <v>699.99530000000004</v>
      </c>
      <c r="DN7">
        <f>_xll.BDH(DN$4,DN$6,$B1,$B2,"Dir=V","CDR=5D","Days=A","Dts=H","cols=1;rows=262")</f>
        <v>854.73630000000003</v>
      </c>
      <c r="DO7">
        <f>_xll.BDH(DO$4,DO$6,$B1,$B2,"Dir=V","CDR=5D","Days=A","Dts=H","cols=1;rows=262")</f>
        <v>2953.79</v>
      </c>
      <c r="DP7">
        <f>_xll.BDH(DP$4,DP$6,$B1,$B2,"Dir=V","CDR=5D","Days=A","Dts=H","cols=1;rows=262")</f>
        <v>922.59209999999996</v>
      </c>
      <c r="DQ7">
        <f>_xll.BDH(DQ$4,DQ$6,$B1,$B2,"Dir=V","CDR=5D","Days=A","Dts=H","cols=1;rows=262")</f>
        <v>1957.2515000000001</v>
      </c>
      <c r="DR7">
        <f>_xll.BDH(DR$4,DR$6,$B1,$B2,"Dir=V","CDR=5D","Days=A","Dts=H","cols=1;rows=262")</f>
        <v>868.54369999999994</v>
      </c>
      <c r="DS7">
        <f>_xll.BDH(DS$4,DS$6,$B1,$B2,"Dir=V","CDR=5D","Days=A","Dts=H","cols=1;rows=262")</f>
        <v>1960.1481000000001</v>
      </c>
      <c r="DT7">
        <f>_xll.BDH(DT$4,DT$6,$B1,$B2,"Dir=V","CDR=5D","Days=A","Dts=H","cols=1;rows=262")</f>
        <v>1194.2735</v>
      </c>
      <c r="DU7">
        <f>_xll.BDH(DU$4,DU$6,$B1,$B2,"Dir=V","CDR=5D","Days=A","Dts=H","cols=1;rows=262")</f>
        <v>793.80520000000001</v>
      </c>
      <c r="DV7" t="str">
        <f>_xll.BDH(DV$4,DV$6,$B1,$B2,"Dir=V","CDR=5D","Days=A","Dts=H","cols=1;rows=262")</f>
        <v>#N/A N/A</v>
      </c>
      <c r="DW7">
        <f>_xll.BDH(DW$4,DW$6,$B1,$B2,"Dir=V","CDR=5D","Days=A","Dts=H","cols=1;rows=262")</f>
        <v>607.70540000000005</v>
      </c>
      <c r="DX7">
        <f>_xll.BDH(DX$4,DX$6,$B1,$B2,"Dir=V","CDR=5D","Days=A","Dts=H","cols=1;rows=262")</f>
        <v>777.82730000000004</v>
      </c>
      <c r="DY7">
        <f>_xll.BDH(DY$4,DY$6,$B1,$B2,"Dir=V","CDR=5D","Days=A","Dts=H","cols=1;rows=262")</f>
        <v>1454.0536999999999</v>
      </c>
      <c r="DZ7">
        <f>_xll.BDH(DZ$4,DZ$6,$B1,$B2,"Dir=V","CDR=5D","Days=A","Dts=H","cols=1;rows=262")</f>
        <v>2124.6828999999998</v>
      </c>
      <c r="EA7" t="str">
        <f>_xll.BDH(EA$4,EA$6,$B1,$B2,"Dir=V","CDR=5D","Days=A","Dts=H","cols=1;rows=262")</f>
        <v>#N/A N/A</v>
      </c>
      <c r="EB7">
        <f>_xll.BDH(EB$4,EB$6,$B1,$B2,"Dir=V","CDR=5D","Days=A","Dts=H","cols=1;rows=262")</f>
        <v>856.57719999999995</v>
      </c>
      <c r="EC7">
        <f>_xll.BDH(EC$4,EC$6,$B1,$B2,"Dir=V","CDR=5D","Days=A","Dts=H","cols=1;rows=262")</f>
        <v>957.81209999999999</v>
      </c>
      <c r="ED7">
        <f>_xll.BDH(ED$4,ED$6,$B1,$B2,"Dir=V","CDR=5D","Days=A","Dts=H","cols=1;rows=262")</f>
        <v>960.06029999999998</v>
      </c>
      <c r="EE7">
        <f>_xll.BDH(EE$4,EE$6,$B1,$B2,"Dir=V","CDR=5D","Days=A","Dts=H","cols=1;rows=262")</f>
        <v>964.30409999999995</v>
      </c>
      <c r="EF7">
        <f>_xll.BDH(EF$4,EF$6,$B1,$B2,"Dir=V","CDR=5D","Days=A","Dts=H","cols=1;rows=262")</f>
        <v>561.45050000000003</v>
      </c>
      <c r="EG7">
        <f>_xll.BDH(EG$4,EG$6,$B1,$B2,"Dir=V","CDR=5D","Days=A","Dts=H","cols=1;rows=262")</f>
        <v>729.54160000000002</v>
      </c>
      <c r="EH7">
        <f>_xll.BDH(EH$4,EH$6,$B1,$B2,"Dir=V","CDR=5D","Days=A","Dts=H","cols=1;rows=262")</f>
        <v>946.7491</v>
      </c>
      <c r="EI7">
        <f>_xll.BDH(EI$4,EI$6,$B1,$B2,"Dir=V","CDR=5D","Days=A","Dts=H","cols=1;rows=262")</f>
        <v>331.30829999999997</v>
      </c>
      <c r="EJ7">
        <f>_xll.BDH(EJ$4,EJ$6,$B1,$B2,"Dir=V","CDR=5D","Days=A","Dts=H","cols=1;rows=262")</f>
        <v>2096.0610000000001</v>
      </c>
      <c r="EK7" t="str">
        <f>_xll.BDH(EK$4,EK$6,$B1,$B2,"Dir=V","CDR=5D","Days=A","Dts=H","cols=1;rows=262")</f>
        <v>#N/A N/A</v>
      </c>
      <c r="EL7">
        <f>_xll.BDH(EL$4,EL$6,$B1,$B2,"Dir=V","CDR=5D","Days=A","Dts=H","cols=1;rows=262")</f>
        <v>493.61709999999999</v>
      </c>
      <c r="EM7">
        <f>_xll.BDH(EM$4,EM$6,$B1,$B2,"Dir=V","CDR=5D","Days=A","Dts=H","cols=1;rows=262")</f>
        <v>414.22230000000002</v>
      </c>
      <c r="EN7">
        <f>_xll.BDH(EN$4,EN$6,$B1,$B2,"Dir=V","CDR=5D","Days=A","Dts=H","cols=1;rows=262")</f>
        <v>256.68340000000001</v>
      </c>
      <c r="EO7" t="str">
        <f>_xll.BDH(EO$4,EO$6,$B1,$B2,"Dir=V","CDR=5D","Days=A","Dts=H","cols=1;rows=262")</f>
        <v>#N/A N/A</v>
      </c>
      <c r="EP7">
        <f>_xll.BDH(EP$4,EP$6,$B1,$B2,"Dir=V","CDR=5D","Days=A","Dts=H","cols=1;rows=262")</f>
        <v>404.7319</v>
      </c>
      <c r="EQ7">
        <f>_xll.BDH(EQ$4,EQ$6,$B1,$B2,"Dir=V","CDR=5D","Days=A","Dts=H","cols=1;rows=262")</f>
        <v>129.0455</v>
      </c>
      <c r="ER7">
        <f>_xll.BDH(ER$4,ER$6,$B1,$B2,"Dir=V","CDR=5D","Days=A","Dts=H","cols=1;rows=262")</f>
        <v>376.40519999999998</v>
      </c>
      <c r="ES7">
        <f>_xll.BDH(ES$4,ES$6,$B1,$B2,"Dir=V","CDR=5D","Days=A","Dts=H","cols=1;rows=262")</f>
        <v>246.80539999999999</v>
      </c>
      <c r="ET7">
        <f>_xll.BDH(ET$4,ET$6,$B1,$B2,"Dir=V","CDR=5D","Days=A","Dts=H","cols=1;rows=262")</f>
        <v>282.63409999999999</v>
      </c>
      <c r="EU7">
        <f>_xll.BDH(EU$4,EU$6,$B1,$B2,"Dir=V","CDR=5D","Days=A","Dts=H","cols=1;rows=262")</f>
        <v>111.1204</v>
      </c>
      <c r="EV7">
        <f>_xll.BDH(EV$4,EV$6,$B1,$B2,"Dir=V","CDR=5D","Days=A","Dts=H","cols=1;rows=262")</f>
        <v>250.68029999999999</v>
      </c>
      <c r="EW7">
        <f>_xll.BDH(EW$4,EW$6,$B1,$B2,"Dir=V","CDR=5D","Days=A","Dts=H","cols=1;rows=262")</f>
        <v>279.0179</v>
      </c>
      <c r="EX7">
        <f>_xll.BDH(EX$4,EX$6,$B1,$B2,"Dir=V","CDR=5D","Days=A","Dts=H","cols=1;rows=262")</f>
        <v>345.9128</v>
      </c>
      <c r="EY7">
        <f>_xll.BDH(EY$4,EY$6,$B1,$B2,"Dir=V","CDR=5D","Days=A","Dts=H","cols=1;rows=262")</f>
        <v>229.2115</v>
      </c>
      <c r="EZ7">
        <f>_xll.BDH(EZ$4,EZ$6,$B1,$B2,"Dir=V","CDR=5D","Days=A","Dts=H","cols=1;rows=262")</f>
        <v>295.25310000000002</v>
      </c>
      <c r="FA7">
        <f>_xll.BDH(FA$4,FA$6,$B1,$B2,"Dir=V","CDR=5D","Days=A","Dts=H","cols=1;rows=262")</f>
        <v>70.646500000000003</v>
      </c>
      <c r="FB7">
        <f>_xll.BDH(FB$4,FB$6,$B1,$B2,"Dir=V","CDR=5D","Days=A","Dts=H","cols=1;rows=262")</f>
        <v>210.29810000000001</v>
      </c>
      <c r="FC7">
        <f>_xll.BDH(FC$4,FC$6,$B1,$B2,"Dir=V","CDR=5D","Days=A","Dts=H","cols=1;rows=262")</f>
        <v>79.468199999999996</v>
      </c>
      <c r="FD7">
        <f>_xll.BDH(FD$4,FD$6,$B1,$B2,"Dir=V","CDR=5D","Days=A","Dts=H","cols=1;rows=262")</f>
        <v>182.97229999999999</v>
      </c>
      <c r="FE7">
        <f>_xll.BDH(FE$4,FE$6,$B1,$B2,"Dir=V","CDR=5D","Days=A","Dts=H","cols=1;rows=262")</f>
        <v>295.88529999999997</v>
      </c>
      <c r="FF7">
        <f>_xll.BDH(FF$4,FF$6,$B1,$B2,"Dir=V","CDR=5D","Days=A","Dts=H","cols=1;rows=262")</f>
        <v>159.57040000000001</v>
      </c>
      <c r="FG7">
        <f>_xll.BDH(FG$4,FG$6,$B1,$B2,"Dir=V","CDR=5D","Days=A","Dts=H","cols=1;rows=262")</f>
        <v>168.5761</v>
      </c>
      <c r="FH7">
        <f>_xll.BDH(FH$4,FH$6,$B1,$B2,"Dir=V","CDR=5D","Days=A","Dts=H","cols=1;rows=262")</f>
        <v>0.2419</v>
      </c>
      <c r="FI7">
        <f>_xll.BDH(FI$4,FI$6,$B1,$B2,"Dir=V","CDR=5D","Days=A","Dts=H","cols=1;rows=262")</f>
        <v>268.59370000000001</v>
      </c>
      <c r="FJ7">
        <f>_xll.BDH(FJ$4,FJ$6,$B1,$B2,"Dir=V","CDR=5D","Days=A","Dts=H","cols=1;rows=262")</f>
        <v>89.193799999999996</v>
      </c>
      <c r="FK7">
        <f>_xll.BDH(FK$4,FK$6,$B1,$B2,"Dir=V","CDR=5D","Days=A","Dts=H","cols=1;rows=262")</f>
        <v>33.877099999999999</v>
      </c>
      <c r="FL7">
        <f>_xll.BDH(FL$4,FL$6,$B1,$B2,"Dir=V","CDR=5D","Days=A","Dts=H","cols=1;rows=262")</f>
        <v>66.798599999999993</v>
      </c>
      <c r="FM7">
        <f>_xll.BDH(FM$4,FM$6,$B1,$B2,"Dir=V","CDR=5D","Days=A","Dts=H","cols=1;rows=262")</f>
        <v>9633.1972999999998</v>
      </c>
      <c r="FN7">
        <f>_xll.BDH(FN$4,FN$6,$B1,$B2,"Dir=V","CDR=5D","Days=A","Dts=H","cols=1;rows=262")</f>
        <v>1751.7171000000001</v>
      </c>
      <c r="FO7" t="str">
        <f>_xll.BDH(FO$4,FO$6,$B1,$B2,"Dir=V","CDR=5D","Days=A","Dts=H","cols=1;rows=262")</f>
        <v>#N/A N/A</v>
      </c>
      <c r="FP7">
        <f>_xll.BDH(FP$4,FP$6,$B1,$B2,"Dir=V","CDR=5D","Days=A","Dts=H","cols=1;rows=262")</f>
        <v>2648.3231000000001</v>
      </c>
      <c r="FQ7">
        <f>_xll.BDH(FQ$4,FQ$6,$B1,$B2,"Dir=V","CDR=5D","Days=A","Dts=H","cols=1;rows=262")</f>
        <v>2167.9749999999999</v>
      </c>
      <c r="FR7">
        <f>_xll.BDH(FR$4,FR$6,$B1,$B2,"Dir=V","CDR=5D","Days=A","Dts=H","cols=1;rows=262")</f>
        <v>2963.1082999999999</v>
      </c>
      <c r="FS7">
        <f>_xll.BDH(FS$4,FS$6,$B1,$B2,"Dir=V","CDR=5D","Days=A","Dts=H","cols=1;rows=262")</f>
        <v>2429.643</v>
      </c>
      <c r="FT7" t="str">
        <f>_xll.BDH(FT$4,FT$6,$B1,$B2,"Dir=V","CDR=5D","Days=A","Dts=H","cols=1;rows=262")</f>
        <v>#N/A N/A</v>
      </c>
      <c r="FU7">
        <f>_xll.BDH(FU$4,FU$6,$B1,$B2,"Dir=V","CDR=5D","Days=A","Dts=H","cols=1;rows=262")</f>
        <v>639.9769</v>
      </c>
      <c r="FV7">
        <f>_xll.BDH(FV$4,FV$6,$B1,$B2,"Dir=V","CDR=5D","Days=A","Dts=H","cols=1;rows=262")</f>
        <v>12040.0311</v>
      </c>
      <c r="FW7">
        <f>_xll.BDH(FW$4,FW$6,$B1,$B2,"Dir=V","CDR=5D","Days=A","Dts=H","cols=1;rows=262")</f>
        <v>7819.2127</v>
      </c>
      <c r="FX7">
        <f>_xll.BDH(FX$4,FX$6,$B1,$B2,"Dir=V","CDR=5D","Days=A","Dts=H","cols=1;rows=262")</f>
        <v>4510.4822000000004</v>
      </c>
      <c r="FY7">
        <f>_xll.BDH(FY$4,FY$6,$B1,$B2,"Dir=V","CDR=5D","Days=A","Dts=H","cols=1;rows=262")</f>
        <v>3803.56</v>
      </c>
      <c r="FZ7">
        <f>_xll.BDH(FZ$4,FZ$6,$B1,$B2,"Dir=V","CDR=5D","Days=A","Dts=H","cols=1;rows=262")</f>
        <v>371.21260000000001</v>
      </c>
      <c r="GA7">
        <f>_xll.BDH(GA$4,GA$6,$B1,$B2,"Dir=V","CDR=5D","Days=A","Dts=H","cols=1;rows=262")</f>
        <v>9929.6257999999998</v>
      </c>
      <c r="GB7">
        <f>_xll.BDH(GB$4,GB$6,$B1,$B2,"Dir=V","CDR=5D","Days=A","Dts=H","cols=1;rows=262")</f>
        <v>1451.2235000000001</v>
      </c>
      <c r="GC7">
        <f>_xll.BDH(GC$4,GC$6,$B1,$B2,"Dir=V","CDR=5D","Days=A","Dts=H","cols=1;rows=262")</f>
        <v>1191.6429000000001</v>
      </c>
      <c r="GD7">
        <f>_xll.BDH(GD$4,GD$6,$B1,$B2,"Dir=V","CDR=5D","Days=A","Dts=H","cols=1;rows=262")</f>
        <v>768.89940000000001</v>
      </c>
      <c r="GE7">
        <f>_xll.BDH(GE$4,GE$6,$B1,$B2,"Dir=V","CDR=5D","Days=A","Dts=H","cols=1;rows=262")</f>
        <v>7624.1229000000003</v>
      </c>
      <c r="GF7">
        <f>_xll.BDH(GF$4,GF$6,$B1,$B2,"Dir=V","CDR=5D","Days=A","Dts=H","cols=1;rows=262")</f>
        <v>504.26659999999998</v>
      </c>
      <c r="GG7">
        <f>_xll.BDH(GG$4,GG$6,$B1,$B2,"Dir=V","CDR=5D","Days=A","Dts=H","cols=1;rows=262")</f>
        <v>503.09570000000002</v>
      </c>
      <c r="GH7">
        <f>_xll.BDH(GH$4,GH$6,$B1,$B2,"Dir=V","CDR=5D","Days=A","Dts=H","cols=1;rows=262")</f>
        <v>385.12020000000001</v>
      </c>
      <c r="GI7">
        <f>_xll.BDH(GI$4,GI$6,$B1,$B2,"Dir=V","CDR=5D","Days=A","Dts=H","cols=1;rows=262")</f>
        <v>4298.8122999999996</v>
      </c>
      <c r="GJ7">
        <f>_xll.BDH(GJ$4,GJ$6,$B1,$B2,"Dir=V","CDR=5D","Days=A","Dts=H","cols=1;rows=262")</f>
        <v>31642.6361</v>
      </c>
      <c r="GK7">
        <f>_xll.BDH(GK$4,GK$6,$B1,$B2,"Dir=V","CDR=5D","Days=A","Dts=H","cols=1;rows=262")</f>
        <v>2507.8674000000001</v>
      </c>
      <c r="GL7">
        <f>_xll.BDH(GL$4,GL$6,$B1,$B2,"Dir=V","CDR=5D","Days=A","Dts=H","cols=1;rows=262")</f>
        <v>2229.4749999999999</v>
      </c>
      <c r="GM7">
        <f>_xll.BDH(GM$4,GM$6,$B1,$B2,"Dir=V","CDR=5D","Days=A","Dts=H","cols=1;rows=262")</f>
        <v>5211.9359000000004</v>
      </c>
      <c r="GN7">
        <f>_xll.BDH(GN$4,GN$6,$B1,$B2,"Dir=V","CDR=5D","Days=A","Dts=H","cols=1;rows=262")</f>
        <v>10262.3673</v>
      </c>
      <c r="GO7">
        <f>_xll.BDH(GO$4,GO$6,$B1,$B2,"Dir=V","CDR=5D","Days=A","Dts=H","cols=1;rows=262")</f>
        <v>648.58479999999997</v>
      </c>
      <c r="GP7">
        <f>_xll.BDH(GP$4,GP$6,$B1,$B2,"Dir=V","CDR=5D","Days=A","Dts=H","cols=1;rows=262")</f>
        <v>418.42380000000003</v>
      </c>
    </row>
    <row r="8" spans="1:198" x14ac:dyDescent="0.2">
      <c r="A8" s="177">
        <v>43033</v>
      </c>
      <c r="B8">
        <v>553668.49089999998</v>
      </c>
      <c r="C8">
        <v>194201.7341</v>
      </c>
      <c r="D8">
        <v>81223.130099999995</v>
      </c>
      <c r="E8">
        <v>69901.016000000003</v>
      </c>
      <c r="F8">
        <v>51344.966999999997</v>
      </c>
      <c r="G8">
        <v>41221.831400000003</v>
      </c>
      <c r="H8">
        <v>37819.339899999999</v>
      </c>
      <c r="I8">
        <v>20757.366000000002</v>
      </c>
      <c r="J8">
        <v>17368.767</v>
      </c>
      <c r="K8">
        <v>25931.118200000001</v>
      </c>
      <c r="L8">
        <v>20457.07</v>
      </c>
      <c r="M8">
        <v>22693.3763</v>
      </c>
      <c r="N8">
        <v>19714.917300000001</v>
      </c>
      <c r="O8">
        <v>35552.607799999998</v>
      </c>
      <c r="P8">
        <v>14340.9485</v>
      </c>
      <c r="Q8">
        <v>19412.067599999998</v>
      </c>
      <c r="R8">
        <v>15022.868399999999</v>
      </c>
      <c r="S8">
        <v>10412.8235</v>
      </c>
      <c r="T8">
        <v>15533.766600000001</v>
      </c>
      <c r="U8">
        <v>15869.475399999999</v>
      </c>
      <c r="V8">
        <v>8035.4121999999998</v>
      </c>
      <c r="W8">
        <v>5704.9075000000003</v>
      </c>
      <c r="X8">
        <v>12401.9895</v>
      </c>
      <c r="Y8">
        <v>12008.066199999999</v>
      </c>
      <c r="Z8">
        <v>10823.5818</v>
      </c>
      <c r="AA8">
        <v>11791.813200000001</v>
      </c>
      <c r="AB8">
        <v>10333.820400000001</v>
      </c>
      <c r="AC8">
        <v>10756.252699999999</v>
      </c>
      <c r="AD8">
        <v>23958.894899999999</v>
      </c>
      <c r="AE8">
        <v>8152.9993999999997</v>
      </c>
      <c r="AF8">
        <v>16000.7048</v>
      </c>
      <c r="AG8">
        <v>7328.9448000000002</v>
      </c>
      <c r="AH8" t="s">
        <v>480</v>
      </c>
      <c r="AI8" t="s">
        <v>480</v>
      </c>
      <c r="AJ8">
        <v>14525.662399999999</v>
      </c>
      <c r="AK8">
        <v>5703.8824999999997</v>
      </c>
      <c r="AL8">
        <v>5249.8414000000002</v>
      </c>
      <c r="AM8">
        <v>6241.2294000000002</v>
      </c>
      <c r="AN8">
        <v>11792.5175</v>
      </c>
      <c r="AO8">
        <v>7452.5990000000002</v>
      </c>
      <c r="AP8">
        <v>4720.0983999999999</v>
      </c>
      <c r="AQ8">
        <v>10681.397199999999</v>
      </c>
      <c r="AR8">
        <v>5231.0511999999999</v>
      </c>
      <c r="AS8">
        <v>4881.4421000000002</v>
      </c>
      <c r="AT8">
        <v>3870.0625</v>
      </c>
      <c r="AU8">
        <v>8223.8518000000004</v>
      </c>
      <c r="AV8">
        <v>2712.2069000000001</v>
      </c>
      <c r="AW8">
        <v>2977.3384999999998</v>
      </c>
      <c r="AX8">
        <v>5001.4991</v>
      </c>
      <c r="AY8">
        <v>4775.6970000000001</v>
      </c>
      <c r="AZ8">
        <v>6510.5406000000003</v>
      </c>
      <c r="BA8">
        <v>3867.3188</v>
      </c>
      <c r="BB8">
        <v>3917.8869</v>
      </c>
      <c r="BC8">
        <v>2564.5902000000001</v>
      </c>
      <c r="BD8">
        <v>5293.9290000000001</v>
      </c>
      <c r="BE8" t="s">
        <v>480</v>
      </c>
      <c r="BF8">
        <v>6057.8397999999997</v>
      </c>
      <c r="BG8">
        <v>2504.8854000000001</v>
      </c>
      <c r="BH8" t="s">
        <v>480</v>
      </c>
      <c r="BI8">
        <v>4284.5603000000001</v>
      </c>
      <c r="BJ8">
        <v>4941.9098000000004</v>
      </c>
      <c r="BK8">
        <v>4116.9417999999996</v>
      </c>
      <c r="BL8">
        <v>6125.1778000000004</v>
      </c>
      <c r="BM8">
        <v>1662.4456</v>
      </c>
      <c r="BN8">
        <v>4199.1511</v>
      </c>
      <c r="BO8">
        <v>5747.8239000000003</v>
      </c>
      <c r="BP8">
        <v>2984.3852999999999</v>
      </c>
      <c r="BQ8">
        <v>4700.2300999999998</v>
      </c>
      <c r="BR8">
        <v>2895.1864</v>
      </c>
      <c r="BS8">
        <v>2580.7926000000002</v>
      </c>
      <c r="BT8" t="s">
        <v>480</v>
      </c>
      <c r="BU8">
        <v>2967.3072000000002</v>
      </c>
      <c r="BV8">
        <v>1644.6588999999999</v>
      </c>
      <c r="BW8">
        <v>3500.1588999999999</v>
      </c>
      <c r="BX8">
        <v>3111.2604999999999</v>
      </c>
      <c r="BY8">
        <v>2192.2521999999999</v>
      </c>
      <c r="BZ8">
        <v>1387.6045999999999</v>
      </c>
      <c r="CA8">
        <v>2731.3434000000002</v>
      </c>
      <c r="CB8">
        <v>2772.5754999999999</v>
      </c>
      <c r="CC8" t="s">
        <v>480</v>
      </c>
      <c r="CD8">
        <v>1136.8185000000001</v>
      </c>
      <c r="CE8">
        <v>1844.992</v>
      </c>
      <c r="CF8" t="s">
        <v>480</v>
      </c>
      <c r="CG8">
        <v>1211.3254999999999</v>
      </c>
      <c r="CH8" t="s">
        <v>480</v>
      </c>
      <c r="CI8">
        <v>2552.0792999999999</v>
      </c>
      <c r="CJ8" t="s">
        <v>480</v>
      </c>
      <c r="CK8">
        <v>1781.8235</v>
      </c>
      <c r="CL8">
        <v>2773.4090000000001</v>
      </c>
      <c r="CM8">
        <v>1700.4495999999999</v>
      </c>
      <c r="CN8" t="s">
        <v>480</v>
      </c>
      <c r="CO8">
        <v>2198.9838</v>
      </c>
      <c r="CP8">
        <v>1644.2272</v>
      </c>
      <c r="CQ8">
        <v>1319.7783999999999</v>
      </c>
      <c r="CR8">
        <v>1620.4231</v>
      </c>
      <c r="CS8">
        <v>1840.4206999999999</v>
      </c>
      <c r="CT8">
        <v>1597.0291</v>
      </c>
      <c r="CU8">
        <v>1543.92</v>
      </c>
      <c r="CV8" t="s">
        <v>480</v>
      </c>
      <c r="CW8">
        <v>1088.8543</v>
      </c>
      <c r="CX8">
        <v>4012.7438000000002</v>
      </c>
      <c r="CY8">
        <v>1642.5559000000001</v>
      </c>
      <c r="CZ8">
        <v>1102.3798999999999</v>
      </c>
      <c r="DA8">
        <v>929.39859999999999</v>
      </c>
      <c r="DB8">
        <v>1081.2449999999999</v>
      </c>
      <c r="DC8">
        <v>2348.2280999999998</v>
      </c>
      <c r="DD8">
        <v>1303.7076</v>
      </c>
      <c r="DE8">
        <v>1501.9478999999999</v>
      </c>
      <c r="DF8">
        <v>980.80870000000004</v>
      </c>
      <c r="DG8">
        <v>1106.2735</v>
      </c>
      <c r="DH8" t="s">
        <v>480</v>
      </c>
      <c r="DI8">
        <v>1369.7367999999999</v>
      </c>
      <c r="DJ8">
        <v>712.21950000000004</v>
      </c>
      <c r="DK8">
        <v>1266.5335</v>
      </c>
      <c r="DL8">
        <v>1009.7654</v>
      </c>
      <c r="DM8">
        <v>694.35469999999998</v>
      </c>
      <c r="DN8">
        <v>814.78179999999998</v>
      </c>
      <c r="DO8">
        <v>2953.79</v>
      </c>
      <c r="DP8">
        <v>931.86410000000001</v>
      </c>
      <c r="DQ8">
        <v>1959.1638</v>
      </c>
      <c r="DR8">
        <v>870.63490000000002</v>
      </c>
      <c r="DS8">
        <v>1953.3</v>
      </c>
      <c r="DT8">
        <v>1188.2521999999999</v>
      </c>
      <c r="DU8">
        <v>787.91520000000003</v>
      </c>
      <c r="DV8" t="s">
        <v>480</v>
      </c>
      <c r="DW8">
        <v>611.70100000000002</v>
      </c>
      <c r="DX8">
        <v>749.45119999999997</v>
      </c>
      <c r="DY8">
        <v>1462.7856999999999</v>
      </c>
      <c r="DZ8">
        <v>2131.5592999999999</v>
      </c>
      <c r="EA8" t="s">
        <v>480</v>
      </c>
      <c r="EB8">
        <v>851.49099999999999</v>
      </c>
      <c r="EC8">
        <v>935.76160000000004</v>
      </c>
      <c r="ED8">
        <v>939.79340000000002</v>
      </c>
      <c r="EE8">
        <v>974.24419999999998</v>
      </c>
      <c r="EF8">
        <v>562.38559999999995</v>
      </c>
      <c r="EG8">
        <v>744.08489999999995</v>
      </c>
      <c r="EH8">
        <v>959.26419999999996</v>
      </c>
      <c r="EI8">
        <v>327.29160000000002</v>
      </c>
      <c r="EJ8">
        <v>2096.0610000000001</v>
      </c>
      <c r="EK8" t="s">
        <v>480</v>
      </c>
      <c r="EL8">
        <v>492.36970000000002</v>
      </c>
      <c r="EM8">
        <v>414.22230000000002</v>
      </c>
      <c r="EN8">
        <v>247.2698</v>
      </c>
      <c r="EO8" t="s">
        <v>480</v>
      </c>
      <c r="EP8">
        <v>398.36290000000002</v>
      </c>
      <c r="EQ8">
        <v>125.97190000000001</v>
      </c>
      <c r="ER8">
        <v>376.40519999999998</v>
      </c>
      <c r="ES8">
        <v>244.46619999999999</v>
      </c>
      <c r="ET8">
        <v>284.71510000000001</v>
      </c>
      <c r="EU8">
        <v>109.75539999999999</v>
      </c>
      <c r="EV8">
        <v>248.03720000000001</v>
      </c>
      <c r="EW8">
        <v>268.10239999999999</v>
      </c>
      <c r="EX8">
        <v>321.68810000000002</v>
      </c>
      <c r="EY8">
        <v>226.22399999999999</v>
      </c>
      <c r="EZ8">
        <v>290.51839999999999</v>
      </c>
      <c r="FA8">
        <v>68.318700000000007</v>
      </c>
      <c r="FB8">
        <v>209.81960000000001</v>
      </c>
      <c r="FC8">
        <v>76.745099999999994</v>
      </c>
      <c r="FD8">
        <v>182.97229999999999</v>
      </c>
      <c r="FE8">
        <v>282.49130000000002</v>
      </c>
      <c r="FF8">
        <v>157.99510000000001</v>
      </c>
      <c r="FG8">
        <v>166.3374</v>
      </c>
      <c r="FH8">
        <v>0.2419</v>
      </c>
      <c r="FI8">
        <v>269.8922</v>
      </c>
      <c r="FJ8">
        <v>110.1254</v>
      </c>
      <c r="FK8">
        <v>30.389600000000002</v>
      </c>
      <c r="FL8">
        <v>67.1905</v>
      </c>
      <c r="FM8">
        <v>9287.1187000000009</v>
      </c>
      <c r="FN8">
        <v>1772.7735</v>
      </c>
      <c r="FO8" t="s">
        <v>480</v>
      </c>
      <c r="FP8">
        <v>2590.4132</v>
      </c>
      <c r="FQ8">
        <v>2095.0691999999999</v>
      </c>
      <c r="FR8">
        <v>2872.1952999999999</v>
      </c>
      <c r="FS8">
        <v>2420.0846999999999</v>
      </c>
      <c r="FT8" t="s">
        <v>480</v>
      </c>
      <c r="FU8">
        <v>635.80709999999999</v>
      </c>
      <c r="FV8">
        <v>12112.933800000001</v>
      </c>
      <c r="FW8">
        <v>7613.9125000000004</v>
      </c>
      <c r="FX8">
        <v>4474.2094999999999</v>
      </c>
      <c r="FY8">
        <v>3807.34</v>
      </c>
      <c r="FZ8">
        <v>371.21260000000001</v>
      </c>
      <c r="GA8">
        <v>9892.5687999999991</v>
      </c>
      <c r="GB8">
        <v>1459.5428999999999</v>
      </c>
      <c r="GC8">
        <v>1183.9137000000001</v>
      </c>
      <c r="GD8">
        <v>811.47659999999996</v>
      </c>
      <c r="GE8">
        <v>7758.2539999999999</v>
      </c>
      <c r="GF8">
        <v>509.97280000000001</v>
      </c>
      <c r="GG8">
        <v>473.30439999999999</v>
      </c>
      <c r="GH8">
        <v>390.51249999999999</v>
      </c>
      <c r="GI8">
        <v>4273.5266000000001</v>
      </c>
      <c r="GJ8">
        <v>32003.8475</v>
      </c>
      <c r="GK8">
        <v>2481.9034999999999</v>
      </c>
      <c r="GL8">
        <v>2220.1116000000002</v>
      </c>
      <c r="GM8">
        <v>5065.8712999999998</v>
      </c>
      <c r="GN8">
        <v>10300.8153</v>
      </c>
      <c r="GO8">
        <v>655.44709999999998</v>
      </c>
      <c r="GP8">
        <v>424.1755</v>
      </c>
    </row>
    <row r="9" spans="1:198" x14ac:dyDescent="0.2">
      <c r="A9" s="177">
        <v>43034</v>
      </c>
      <c r="B9">
        <v>554605.12379999994</v>
      </c>
      <c r="C9">
        <v>196079.6079</v>
      </c>
      <c r="D9">
        <v>82169.580700000006</v>
      </c>
      <c r="E9">
        <v>70231.618000000002</v>
      </c>
      <c r="F9">
        <v>51771.631999999998</v>
      </c>
      <c r="G9">
        <v>41266.815600000002</v>
      </c>
      <c r="H9">
        <v>38296.140399999997</v>
      </c>
      <c r="I9">
        <v>21016.83</v>
      </c>
      <c r="J9">
        <v>16934.2006</v>
      </c>
      <c r="K9">
        <v>26240.1793</v>
      </c>
      <c r="L9">
        <v>20731.63</v>
      </c>
      <c r="M9">
        <v>22876.463599999999</v>
      </c>
      <c r="N9">
        <v>19727.303599999999</v>
      </c>
      <c r="O9">
        <v>35414.160400000001</v>
      </c>
      <c r="P9">
        <v>13620.070900000001</v>
      </c>
      <c r="Q9">
        <v>19546.257699999998</v>
      </c>
      <c r="R9">
        <v>15075.1702</v>
      </c>
      <c r="S9">
        <v>10332.856100000001</v>
      </c>
      <c r="T9">
        <v>15587.1957</v>
      </c>
      <c r="U9">
        <v>15937.0764</v>
      </c>
      <c r="V9">
        <v>8249.5971000000009</v>
      </c>
      <c r="W9">
        <v>5775.2416999999996</v>
      </c>
      <c r="X9">
        <v>12215.6306</v>
      </c>
      <c r="Y9">
        <v>12176.3436</v>
      </c>
      <c r="Z9">
        <v>10919.1477</v>
      </c>
      <c r="AA9">
        <v>12024.146199999999</v>
      </c>
      <c r="AB9">
        <v>10417.7335</v>
      </c>
      <c r="AC9">
        <v>10444.0033</v>
      </c>
      <c r="AD9">
        <v>23762.242099999999</v>
      </c>
      <c r="AE9">
        <v>8301.2739999999994</v>
      </c>
      <c r="AF9">
        <v>15821.4933</v>
      </c>
      <c r="AG9">
        <v>7858.4273999999996</v>
      </c>
      <c r="AH9" t="s">
        <v>480</v>
      </c>
      <c r="AI9" t="s">
        <v>480</v>
      </c>
      <c r="AJ9">
        <v>14711.3611</v>
      </c>
      <c r="AK9">
        <v>5710.7428</v>
      </c>
      <c r="AL9">
        <v>5335.2640000000001</v>
      </c>
      <c r="AM9">
        <v>6667.6278000000002</v>
      </c>
      <c r="AN9">
        <v>11894.5964</v>
      </c>
      <c r="AO9">
        <v>7439.7276000000002</v>
      </c>
      <c r="AP9">
        <v>4792.1848</v>
      </c>
      <c r="AQ9">
        <v>10705.151099999999</v>
      </c>
      <c r="AR9">
        <v>5219.0496999999996</v>
      </c>
      <c r="AS9">
        <v>4921.3060999999998</v>
      </c>
      <c r="AT9">
        <v>3958.3804</v>
      </c>
      <c r="AU9">
        <v>8251.7196000000004</v>
      </c>
      <c r="AV9">
        <v>2716.2267999999999</v>
      </c>
      <c r="AW9">
        <v>3004.1601999999998</v>
      </c>
      <c r="AX9">
        <v>4995.0667999999996</v>
      </c>
      <c r="AY9">
        <v>4840.3135000000002</v>
      </c>
      <c r="AZ9">
        <v>6637.8567999999996</v>
      </c>
      <c r="BA9">
        <v>3850.7878000000001</v>
      </c>
      <c r="BB9">
        <v>3978.7278000000001</v>
      </c>
      <c r="BC9">
        <v>2612.7235000000001</v>
      </c>
      <c r="BD9">
        <v>5304.5371999999998</v>
      </c>
      <c r="BE9" t="s">
        <v>480</v>
      </c>
      <c r="BF9">
        <v>6138.6476000000002</v>
      </c>
      <c r="BG9">
        <v>2510.337</v>
      </c>
      <c r="BH9" t="s">
        <v>480</v>
      </c>
      <c r="BI9">
        <v>4276.7978000000003</v>
      </c>
      <c r="BJ9">
        <v>4935.6053000000002</v>
      </c>
      <c r="BK9">
        <v>4109.8062</v>
      </c>
      <c r="BL9">
        <v>6159.4512999999997</v>
      </c>
      <c r="BM9">
        <v>1661.3734999999999</v>
      </c>
      <c r="BN9">
        <v>4137.7641000000003</v>
      </c>
      <c r="BO9">
        <v>5591.9507999999996</v>
      </c>
      <c r="BP9">
        <v>3025.5320999999999</v>
      </c>
      <c r="BQ9">
        <v>4975.7758000000003</v>
      </c>
      <c r="BR9">
        <v>2920.6898999999999</v>
      </c>
      <c r="BS9">
        <v>2622.1324</v>
      </c>
      <c r="BT9" t="s">
        <v>480</v>
      </c>
      <c r="BU9">
        <v>3021.0726</v>
      </c>
      <c r="BV9">
        <v>1670.9242999999999</v>
      </c>
      <c r="BW9">
        <v>3513.1614</v>
      </c>
      <c r="BX9">
        <v>3127.1941999999999</v>
      </c>
      <c r="BY9">
        <v>2211.8290999999999</v>
      </c>
      <c r="BZ9">
        <v>1398.1045999999999</v>
      </c>
      <c r="CA9">
        <v>2764.3467999999998</v>
      </c>
      <c r="CB9">
        <v>2793.9778999999999</v>
      </c>
      <c r="CC9" t="s">
        <v>480</v>
      </c>
      <c r="CD9">
        <v>1133.8829000000001</v>
      </c>
      <c r="CE9">
        <v>1851.8196</v>
      </c>
      <c r="CF9" t="s">
        <v>480</v>
      </c>
      <c r="CG9">
        <v>1217.2315000000001</v>
      </c>
      <c r="CH9" t="s">
        <v>480</v>
      </c>
      <c r="CI9">
        <v>2552.0792999999999</v>
      </c>
      <c r="CJ9" t="s">
        <v>480</v>
      </c>
      <c r="CK9">
        <v>1768.1753000000001</v>
      </c>
      <c r="CL9">
        <v>2803.3325</v>
      </c>
      <c r="CM9">
        <v>1693.6285</v>
      </c>
      <c r="CN9" t="s">
        <v>480</v>
      </c>
      <c r="CO9">
        <v>2140.1316999999999</v>
      </c>
      <c r="CP9">
        <v>1562.0467000000001</v>
      </c>
      <c r="CQ9">
        <v>1326.9436000000001</v>
      </c>
      <c r="CR9">
        <v>1651.3884</v>
      </c>
      <c r="CS9">
        <v>1921.1532</v>
      </c>
      <c r="CT9">
        <v>1585.8487</v>
      </c>
      <c r="CU9">
        <v>1508.3121000000001</v>
      </c>
      <c r="CV9" t="s">
        <v>480</v>
      </c>
      <c r="CW9">
        <v>1083.7820999999999</v>
      </c>
      <c r="CX9">
        <v>4006.5210000000002</v>
      </c>
      <c r="CY9">
        <v>1635.3177000000001</v>
      </c>
      <c r="CZ9">
        <v>1076.2508</v>
      </c>
      <c r="DA9">
        <v>923.98440000000005</v>
      </c>
      <c r="DB9">
        <v>1096.3981000000001</v>
      </c>
      <c r="DC9">
        <v>2422.1404000000002</v>
      </c>
      <c r="DD9">
        <v>1296.0362</v>
      </c>
      <c r="DE9">
        <v>1526.1014</v>
      </c>
      <c r="DF9">
        <v>980.80870000000004</v>
      </c>
      <c r="DG9">
        <v>1103.9556</v>
      </c>
      <c r="DH9" t="s">
        <v>480</v>
      </c>
      <c r="DI9">
        <v>1367.3104000000001</v>
      </c>
      <c r="DJ9">
        <v>703.50940000000003</v>
      </c>
      <c r="DK9">
        <v>1311.6217999999999</v>
      </c>
      <c r="DL9">
        <v>1021.1731</v>
      </c>
      <c r="DM9">
        <v>694.35469999999998</v>
      </c>
      <c r="DN9">
        <v>755.36659999999995</v>
      </c>
      <c r="DO9">
        <v>2959.8863999999999</v>
      </c>
      <c r="DP9">
        <v>967.46429999999998</v>
      </c>
      <c r="DQ9">
        <v>1970.6377</v>
      </c>
      <c r="DR9">
        <v>868.54369999999994</v>
      </c>
      <c r="DS9">
        <v>1938.6907000000001</v>
      </c>
      <c r="DT9">
        <v>1179.6504</v>
      </c>
      <c r="DU9">
        <v>790.86019999999996</v>
      </c>
      <c r="DV9" t="s">
        <v>480</v>
      </c>
      <c r="DW9">
        <v>612.50009999999997</v>
      </c>
      <c r="DX9">
        <v>725.12869999999998</v>
      </c>
      <c r="DY9">
        <v>1474.2045000000001</v>
      </c>
      <c r="DZ9">
        <v>2117.8065000000001</v>
      </c>
      <c r="EA9" t="s">
        <v>480</v>
      </c>
      <c r="EB9">
        <v>842.01279999999997</v>
      </c>
      <c r="EC9">
        <v>903.42070000000001</v>
      </c>
      <c r="ED9">
        <v>928.88049999999998</v>
      </c>
      <c r="EE9">
        <v>974.24419999999998</v>
      </c>
      <c r="EF9">
        <v>563.24680000000001</v>
      </c>
      <c r="EG9">
        <v>730.14760000000001</v>
      </c>
      <c r="EH9">
        <v>955.09249999999997</v>
      </c>
      <c r="EI9">
        <v>327.29160000000002</v>
      </c>
      <c r="EJ9">
        <v>2096.0610000000001</v>
      </c>
      <c r="EK9" t="s">
        <v>480</v>
      </c>
      <c r="EL9">
        <v>493.61709999999999</v>
      </c>
      <c r="EM9">
        <v>414.22230000000002</v>
      </c>
      <c r="EN9">
        <v>247.2698</v>
      </c>
      <c r="EO9" t="s">
        <v>480</v>
      </c>
      <c r="EP9">
        <v>396.94760000000002</v>
      </c>
      <c r="EQ9">
        <v>126.4522</v>
      </c>
      <c r="ER9">
        <v>378.62950000000001</v>
      </c>
      <c r="ES9">
        <v>240.95740000000001</v>
      </c>
      <c r="ET9">
        <v>281.44499999999999</v>
      </c>
      <c r="EU9">
        <v>111.291</v>
      </c>
      <c r="EV9">
        <v>242.7509</v>
      </c>
      <c r="EW9">
        <v>259.70589999999999</v>
      </c>
      <c r="EX9">
        <v>309.29410000000001</v>
      </c>
      <c r="EY9">
        <v>221.607</v>
      </c>
      <c r="EZ9">
        <v>290.51839999999999</v>
      </c>
      <c r="FA9">
        <v>68.318700000000007</v>
      </c>
      <c r="FB9">
        <v>210.45760000000001</v>
      </c>
      <c r="FC9">
        <v>76.745099999999994</v>
      </c>
      <c r="FD9">
        <v>187.4023</v>
      </c>
      <c r="FE9">
        <v>274.73680000000002</v>
      </c>
      <c r="FF9">
        <v>153.94409999999999</v>
      </c>
      <c r="FG9">
        <v>165.21799999999999</v>
      </c>
      <c r="FH9">
        <v>0.2419</v>
      </c>
      <c r="FI9">
        <v>265.56380000000001</v>
      </c>
      <c r="FJ9">
        <v>115.3583</v>
      </c>
      <c r="FK9">
        <v>28.396699999999999</v>
      </c>
      <c r="FL9">
        <v>63.271999999999998</v>
      </c>
      <c r="FM9">
        <v>9402.7132999999994</v>
      </c>
      <c r="FN9">
        <v>1777.6703</v>
      </c>
      <c r="FO9" t="s">
        <v>480</v>
      </c>
      <c r="FP9">
        <v>2601.4436999999998</v>
      </c>
      <c r="FQ9">
        <v>2087.7786000000001</v>
      </c>
      <c r="FR9">
        <v>2863.1039999999998</v>
      </c>
      <c r="FS9">
        <v>2423.9079999999999</v>
      </c>
      <c r="FT9" t="s">
        <v>480</v>
      </c>
      <c r="FU9">
        <v>628.85730000000001</v>
      </c>
      <c r="FV9">
        <v>12577.2088</v>
      </c>
      <c r="FW9">
        <v>7640.6296000000002</v>
      </c>
      <c r="FX9">
        <v>4127.0106999999998</v>
      </c>
      <c r="FY9">
        <v>3804.82</v>
      </c>
      <c r="FZ9">
        <v>371.21260000000001</v>
      </c>
      <c r="GA9">
        <v>9951.86</v>
      </c>
      <c r="GB9">
        <v>1472.9819</v>
      </c>
      <c r="GC9">
        <v>1172.32</v>
      </c>
      <c r="GD9">
        <v>830.88679999999999</v>
      </c>
      <c r="GE9">
        <v>7746.7897999999996</v>
      </c>
      <c r="GF9">
        <v>497.31209999999999</v>
      </c>
      <c r="GG9">
        <v>442.15890000000002</v>
      </c>
      <c r="GH9">
        <v>376.35759999999999</v>
      </c>
      <c r="GI9">
        <v>4224.7614000000003</v>
      </c>
      <c r="GJ9">
        <v>32395.931700000001</v>
      </c>
      <c r="GK9">
        <v>2455.9396999999999</v>
      </c>
      <c r="GL9">
        <v>2208.8755000000001</v>
      </c>
      <c r="GM9">
        <v>5069.8730999999998</v>
      </c>
      <c r="GN9">
        <v>10685.2953</v>
      </c>
      <c r="GO9">
        <v>642.48490000000004</v>
      </c>
      <c r="GP9">
        <v>424.1755</v>
      </c>
    </row>
    <row r="10" spans="1:198" x14ac:dyDescent="0.2">
      <c r="A10" s="177">
        <v>43035</v>
      </c>
      <c r="B10">
        <v>593563.80420000001</v>
      </c>
      <c r="C10">
        <v>199125.93659999999</v>
      </c>
      <c r="D10">
        <v>83934.316699999996</v>
      </c>
      <c r="E10">
        <v>70698.773000000001</v>
      </c>
      <c r="F10">
        <v>52193.852599999998</v>
      </c>
      <c r="G10">
        <v>42068.352200000001</v>
      </c>
      <c r="H10">
        <v>38839.233899999999</v>
      </c>
      <c r="I10">
        <v>20946.843000000001</v>
      </c>
      <c r="J10">
        <v>16802.658599999999</v>
      </c>
      <c r="K10">
        <v>26728.977999999999</v>
      </c>
      <c r="L10">
        <v>21020.75</v>
      </c>
      <c r="M10">
        <v>23167.249299999999</v>
      </c>
      <c r="N10">
        <v>19812.238300000001</v>
      </c>
      <c r="O10">
        <v>35727.974399999999</v>
      </c>
      <c r="P10">
        <v>13720.5214</v>
      </c>
      <c r="Q10">
        <v>19724.669600000001</v>
      </c>
      <c r="R10">
        <v>15339.947700000001</v>
      </c>
      <c r="S10">
        <v>10131.7952</v>
      </c>
      <c r="T10">
        <v>15550.348</v>
      </c>
      <c r="U10">
        <v>15560.502899999999</v>
      </c>
      <c r="V10">
        <v>8246.7973000000002</v>
      </c>
      <c r="W10">
        <v>5536.1055999999999</v>
      </c>
      <c r="X10">
        <v>12442.8976</v>
      </c>
      <c r="Y10">
        <v>12233.4377</v>
      </c>
      <c r="Z10">
        <v>11020.540800000001</v>
      </c>
      <c r="AA10">
        <v>12125.7958</v>
      </c>
      <c r="AB10">
        <v>10582.1692</v>
      </c>
      <c r="AC10">
        <v>10456.3289</v>
      </c>
      <c r="AD10">
        <v>23903.586299999999</v>
      </c>
      <c r="AE10">
        <v>8424.8361000000004</v>
      </c>
      <c r="AF10">
        <v>15779.3259</v>
      </c>
      <c r="AG10">
        <v>8061.8966</v>
      </c>
      <c r="AH10" t="s">
        <v>480</v>
      </c>
      <c r="AI10" t="s">
        <v>480</v>
      </c>
      <c r="AJ10">
        <v>14806.8632</v>
      </c>
      <c r="AK10">
        <v>5769.8010000000004</v>
      </c>
      <c r="AL10">
        <v>5332.1001999999999</v>
      </c>
      <c r="AM10">
        <v>6610.1485000000002</v>
      </c>
      <c r="AN10">
        <v>11899.2363</v>
      </c>
      <c r="AO10">
        <v>7357.7803000000004</v>
      </c>
      <c r="AP10">
        <v>4853.5475999999999</v>
      </c>
      <c r="AQ10">
        <v>10759.645500000001</v>
      </c>
      <c r="AR10">
        <v>5255.0542999999998</v>
      </c>
      <c r="AS10">
        <v>4818.3058000000001</v>
      </c>
      <c r="AT10">
        <v>3972.3253</v>
      </c>
      <c r="AU10">
        <v>8262.8667000000005</v>
      </c>
      <c r="AV10">
        <v>2727.2817</v>
      </c>
      <c r="AW10">
        <v>3069.2988999999998</v>
      </c>
      <c r="AX10">
        <v>4988.9407000000001</v>
      </c>
      <c r="AY10">
        <v>4860.0469999999996</v>
      </c>
      <c r="AZ10">
        <v>6647.5020000000004</v>
      </c>
      <c r="BA10">
        <v>3859.0533</v>
      </c>
      <c r="BB10">
        <v>3921.0183999999999</v>
      </c>
      <c r="BC10">
        <v>2710.8413</v>
      </c>
      <c r="BD10">
        <v>5256.8001999999997</v>
      </c>
      <c r="BE10" t="s">
        <v>480</v>
      </c>
      <c r="BF10">
        <v>6054.9538000000002</v>
      </c>
      <c r="BG10">
        <v>2515.2435</v>
      </c>
      <c r="BH10" t="s">
        <v>480</v>
      </c>
      <c r="BI10">
        <v>4269.0353999999998</v>
      </c>
      <c r="BJ10">
        <v>4952.4173000000001</v>
      </c>
      <c r="BK10">
        <v>4113.6984000000002</v>
      </c>
      <c r="BL10">
        <v>6148.3809000000001</v>
      </c>
      <c r="BM10">
        <v>1638.8597</v>
      </c>
      <c r="BN10">
        <v>4143.0811000000003</v>
      </c>
      <c r="BO10">
        <v>5524.4043000000001</v>
      </c>
      <c r="BP10">
        <v>3025.0176999999999</v>
      </c>
      <c r="BQ10">
        <v>5243.5679</v>
      </c>
      <c r="BR10">
        <v>2933.4416999999999</v>
      </c>
      <c r="BS10">
        <v>2642.0173</v>
      </c>
      <c r="BT10" t="s">
        <v>480</v>
      </c>
      <c r="BU10">
        <v>2874.2516999999998</v>
      </c>
      <c r="BV10">
        <v>1670.9242999999999</v>
      </c>
      <c r="BW10">
        <v>3532.0742</v>
      </c>
      <c r="BX10">
        <v>3149.5012999999999</v>
      </c>
      <c r="BY10">
        <v>2215.2838000000002</v>
      </c>
      <c r="BZ10">
        <v>1379.5275999999999</v>
      </c>
      <c r="CA10">
        <v>2602.4194000000002</v>
      </c>
      <c r="CB10">
        <v>2810.0297</v>
      </c>
      <c r="CC10" t="s">
        <v>480</v>
      </c>
      <c r="CD10">
        <v>1147.9736</v>
      </c>
      <c r="CE10">
        <v>1877.0293999999999</v>
      </c>
      <c r="CF10" t="s">
        <v>480</v>
      </c>
      <c r="CG10">
        <v>1200.2082</v>
      </c>
      <c r="CH10" t="s">
        <v>480</v>
      </c>
      <c r="CI10">
        <v>2560.8833</v>
      </c>
      <c r="CJ10" t="s">
        <v>480</v>
      </c>
      <c r="CK10">
        <v>1833.0626999999999</v>
      </c>
      <c r="CL10">
        <v>2843.2305999999999</v>
      </c>
      <c r="CM10">
        <v>1740.3269</v>
      </c>
      <c r="CN10" t="s">
        <v>480</v>
      </c>
      <c r="CO10">
        <v>2180.3006</v>
      </c>
      <c r="CP10">
        <v>1599.6547</v>
      </c>
      <c r="CQ10">
        <v>1352.8486</v>
      </c>
      <c r="CR10">
        <v>1659.6458</v>
      </c>
      <c r="CS10">
        <v>1915.7222999999999</v>
      </c>
      <c r="CT10">
        <v>1630.5703000000001</v>
      </c>
      <c r="CU10">
        <v>1528.6594</v>
      </c>
      <c r="CV10" t="s">
        <v>480</v>
      </c>
      <c r="CW10">
        <v>1068.5654</v>
      </c>
      <c r="CX10">
        <v>4013.9884000000002</v>
      </c>
      <c r="CY10">
        <v>1649.7940000000001</v>
      </c>
      <c r="CZ10">
        <v>1088.6277</v>
      </c>
      <c r="DA10">
        <v>935.71510000000001</v>
      </c>
      <c r="DB10">
        <v>1090.57</v>
      </c>
      <c r="DC10">
        <v>2406.4144000000001</v>
      </c>
      <c r="DD10">
        <v>1284.5291999999999</v>
      </c>
      <c r="DE10">
        <v>1511.8634999999999</v>
      </c>
      <c r="DF10">
        <v>1040.4974</v>
      </c>
      <c r="DG10">
        <v>1310.796</v>
      </c>
      <c r="DH10" t="s">
        <v>480</v>
      </c>
      <c r="DI10">
        <v>1387.5309</v>
      </c>
      <c r="DJ10">
        <v>697.41240000000005</v>
      </c>
      <c r="DK10">
        <v>1326.6513</v>
      </c>
      <c r="DL10">
        <v>1029.2256</v>
      </c>
      <c r="DM10">
        <v>704.5077</v>
      </c>
      <c r="DN10">
        <v>672.82489999999996</v>
      </c>
      <c r="DO10">
        <v>2959.8863999999999</v>
      </c>
      <c r="DP10">
        <v>966.31960000000004</v>
      </c>
      <c r="DQ10">
        <v>1965.3788</v>
      </c>
      <c r="DR10">
        <v>874.81730000000005</v>
      </c>
      <c r="DS10">
        <v>1940.9734000000001</v>
      </c>
      <c r="DT10">
        <v>1182.6610000000001</v>
      </c>
      <c r="DU10">
        <v>787.91520000000003</v>
      </c>
      <c r="DV10" t="s">
        <v>480</v>
      </c>
      <c r="DW10">
        <v>631.67880000000002</v>
      </c>
      <c r="DX10">
        <v>747.8297</v>
      </c>
      <c r="DY10">
        <v>1476.2194999999999</v>
      </c>
      <c r="DZ10">
        <v>2122.3908000000001</v>
      </c>
      <c r="EA10">
        <v>1057.1211000000001</v>
      </c>
      <c r="EB10">
        <v>804.36249999999995</v>
      </c>
      <c r="EC10">
        <v>901.95069999999998</v>
      </c>
      <c r="ED10">
        <v>924.20349999999996</v>
      </c>
      <c r="EE10">
        <v>974.24419999999998</v>
      </c>
      <c r="EF10">
        <v>570.44839999999999</v>
      </c>
      <c r="EG10">
        <v>736.81330000000003</v>
      </c>
      <c r="EH10">
        <v>963.43589999999995</v>
      </c>
      <c r="EI10">
        <v>381.51650000000001</v>
      </c>
      <c r="EJ10">
        <v>2096.0610000000001</v>
      </c>
      <c r="EK10" t="s">
        <v>480</v>
      </c>
      <c r="EL10">
        <v>494.44869999999997</v>
      </c>
      <c r="EM10">
        <v>418.58620000000002</v>
      </c>
      <c r="EN10">
        <v>251.97659999999999</v>
      </c>
      <c r="EO10" t="s">
        <v>480</v>
      </c>
      <c r="EP10">
        <v>403.31650000000002</v>
      </c>
      <c r="EQ10">
        <v>126.54819999999999</v>
      </c>
      <c r="ER10">
        <v>371.95659999999998</v>
      </c>
      <c r="ES10">
        <v>241.6592</v>
      </c>
      <c r="ET10">
        <v>284.4178</v>
      </c>
      <c r="EU10">
        <v>108.3904</v>
      </c>
      <c r="EV10">
        <v>244.07249999999999</v>
      </c>
      <c r="EW10">
        <v>263.06450000000001</v>
      </c>
      <c r="EX10">
        <v>339.08210000000003</v>
      </c>
      <c r="EY10">
        <v>215.0889</v>
      </c>
      <c r="EZ10">
        <v>289.72930000000002</v>
      </c>
      <c r="FA10">
        <v>69.648899999999998</v>
      </c>
      <c r="FB10">
        <v>213.4881</v>
      </c>
      <c r="FC10">
        <v>82.191199999999995</v>
      </c>
      <c r="FD10">
        <v>185.18729999999999</v>
      </c>
      <c r="FE10">
        <v>293.7704</v>
      </c>
      <c r="FF10">
        <v>155.2944</v>
      </c>
      <c r="FG10">
        <v>174.1728</v>
      </c>
      <c r="FH10">
        <v>0.2419</v>
      </c>
      <c r="FI10">
        <v>266.42950000000002</v>
      </c>
      <c r="FJ10">
        <v>123.2076</v>
      </c>
      <c r="FK10">
        <v>32.382399999999997</v>
      </c>
      <c r="FL10">
        <v>61.3127</v>
      </c>
      <c r="FM10">
        <v>9662.5633999999991</v>
      </c>
      <c r="FN10">
        <v>1767.3869</v>
      </c>
      <c r="FO10" t="s">
        <v>480</v>
      </c>
      <c r="FP10">
        <v>2656.5958999999998</v>
      </c>
      <c r="FQ10">
        <v>2160.6844000000001</v>
      </c>
      <c r="FR10">
        <v>2892.6507000000001</v>
      </c>
      <c r="FS10">
        <v>2455.4503</v>
      </c>
      <c r="FT10" t="s">
        <v>480</v>
      </c>
      <c r="FU10">
        <v>634.4171</v>
      </c>
      <c r="FV10">
        <v>12995.44</v>
      </c>
      <c r="FW10">
        <v>7633.5987999999998</v>
      </c>
      <c r="FX10">
        <v>3947.4371999999998</v>
      </c>
      <c r="FY10">
        <v>3923.26</v>
      </c>
      <c r="FZ10">
        <v>373.51530000000002</v>
      </c>
      <c r="GA10">
        <v>10207.023999999999</v>
      </c>
      <c r="GB10">
        <v>1472.9819</v>
      </c>
      <c r="GC10">
        <v>1152.9970000000001</v>
      </c>
      <c r="GD10">
        <v>859.68899999999996</v>
      </c>
      <c r="GE10">
        <v>7706.6651000000002</v>
      </c>
      <c r="GF10">
        <v>501.23520000000002</v>
      </c>
      <c r="GG10">
        <v>463.8254</v>
      </c>
      <c r="GH10">
        <v>371.63929999999999</v>
      </c>
      <c r="GI10">
        <v>4244.6287000000002</v>
      </c>
      <c r="GJ10">
        <v>32723.183099999998</v>
      </c>
      <c r="GK10">
        <v>2490.5581000000002</v>
      </c>
      <c r="GL10">
        <v>2090.8962000000001</v>
      </c>
      <c r="GM10">
        <v>5319.9835999999996</v>
      </c>
      <c r="GN10">
        <v>10752.579299999999</v>
      </c>
      <c r="GO10">
        <v>651.63469999999995</v>
      </c>
      <c r="GP10">
        <v>420.47800000000001</v>
      </c>
    </row>
    <row r="11" spans="1:198" x14ac:dyDescent="0.2">
      <c r="A11" s="177">
        <v>43038</v>
      </c>
      <c r="B11">
        <v>594180.97149999999</v>
      </c>
      <c r="C11">
        <v>198291.326</v>
      </c>
      <c r="D11">
        <v>83293.4908</v>
      </c>
      <c r="E11">
        <v>70698.773000000001</v>
      </c>
      <c r="F11">
        <v>51629.410300000003</v>
      </c>
      <c r="G11">
        <v>41643.047100000003</v>
      </c>
      <c r="H11">
        <v>38326.737200000003</v>
      </c>
      <c r="I11">
        <v>20830.767</v>
      </c>
      <c r="J11">
        <v>17019.525099999999</v>
      </c>
      <c r="K11">
        <v>26801.311399999999</v>
      </c>
      <c r="L11">
        <v>21002.03</v>
      </c>
      <c r="M11">
        <v>22833.3842</v>
      </c>
      <c r="N11">
        <v>19870.6309</v>
      </c>
      <c r="O11">
        <v>34656.706400000003</v>
      </c>
      <c r="P11">
        <v>13490.3225</v>
      </c>
      <c r="Q11">
        <v>19771.9411</v>
      </c>
      <c r="R11">
        <v>15174.8704</v>
      </c>
      <c r="S11">
        <v>10424.2474</v>
      </c>
      <c r="T11">
        <v>15636.939899999999</v>
      </c>
      <c r="U11">
        <v>15534.4373</v>
      </c>
      <c r="V11">
        <v>8203.4002999999993</v>
      </c>
      <c r="W11">
        <v>5669.7404999999999</v>
      </c>
      <c r="X11">
        <v>12395.929099999999</v>
      </c>
      <c r="Y11">
        <v>12093.707399999999</v>
      </c>
      <c r="Z11">
        <v>10984.412200000001</v>
      </c>
      <c r="AA11">
        <v>12074.971</v>
      </c>
      <c r="AB11">
        <v>10583.8644</v>
      </c>
      <c r="AC11">
        <v>10345.3982</v>
      </c>
      <c r="AD11">
        <v>24100.239099999999</v>
      </c>
      <c r="AE11">
        <v>8432.5586999999996</v>
      </c>
      <c r="AF11">
        <v>15370.9678</v>
      </c>
      <c r="AG11">
        <v>8030.6826000000001</v>
      </c>
      <c r="AH11" t="s">
        <v>480</v>
      </c>
      <c r="AI11" t="s">
        <v>480</v>
      </c>
      <c r="AJ11">
        <v>14873.1842</v>
      </c>
      <c r="AK11">
        <v>5731.0254000000004</v>
      </c>
      <c r="AL11">
        <v>5347.1282000000001</v>
      </c>
      <c r="AM11">
        <v>6465.5111999999999</v>
      </c>
      <c r="AN11">
        <v>11648.679099999999</v>
      </c>
      <c r="AO11">
        <v>7396.3941999999997</v>
      </c>
      <c r="AP11">
        <v>4741.5456000000004</v>
      </c>
      <c r="AQ11">
        <v>10663.232400000001</v>
      </c>
      <c r="AR11">
        <v>5232.5514000000003</v>
      </c>
      <c r="AS11">
        <v>4737.0661</v>
      </c>
      <c r="AT11">
        <v>4032.7532999999999</v>
      </c>
      <c r="AU11">
        <v>8262.8667000000005</v>
      </c>
      <c r="AV11">
        <v>2725.2716999999998</v>
      </c>
      <c r="AW11">
        <v>3011.8236000000002</v>
      </c>
      <c r="AX11">
        <v>4890.3117000000002</v>
      </c>
      <c r="AY11">
        <v>4746.2560000000003</v>
      </c>
      <c r="AZ11">
        <v>6605.0632999999998</v>
      </c>
      <c r="BA11">
        <v>3848.7215000000001</v>
      </c>
      <c r="BB11">
        <v>3973.8069</v>
      </c>
      <c r="BC11">
        <v>2671.9643999999998</v>
      </c>
      <c r="BD11">
        <v>5522.0059000000001</v>
      </c>
      <c r="BE11" t="s">
        <v>480</v>
      </c>
      <c r="BF11">
        <v>6003.0059000000001</v>
      </c>
      <c r="BG11">
        <v>2511.4274</v>
      </c>
      <c r="BH11" t="s">
        <v>480</v>
      </c>
      <c r="BI11">
        <v>4191.4107000000004</v>
      </c>
      <c r="BJ11">
        <v>4977.6354000000001</v>
      </c>
      <c r="BK11">
        <v>4057.2619</v>
      </c>
      <c r="BL11">
        <v>6069.4243999999999</v>
      </c>
      <c r="BM11">
        <v>1628.1388999999999</v>
      </c>
      <c r="BN11">
        <v>4139.2142000000003</v>
      </c>
      <c r="BO11">
        <v>5512.0482000000002</v>
      </c>
      <c r="BP11">
        <v>2994.672</v>
      </c>
      <c r="BQ11">
        <v>5189.7209999999995</v>
      </c>
      <c r="BR11">
        <v>2982.627</v>
      </c>
      <c r="BS11">
        <v>2601.7240999999999</v>
      </c>
      <c r="BT11" t="s">
        <v>480</v>
      </c>
      <c r="BU11">
        <v>2796.4931000000001</v>
      </c>
      <c r="BV11">
        <v>1654.0393999999999</v>
      </c>
      <c r="BW11">
        <v>3463.5154000000002</v>
      </c>
      <c r="BX11">
        <v>3076.2064</v>
      </c>
      <c r="BY11">
        <v>2124.3090000000002</v>
      </c>
      <c r="BZ11">
        <v>1367.8161</v>
      </c>
      <c r="CA11">
        <v>2628.3141999999998</v>
      </c>
      <c r="CB11">
        <v>2797.9908999999998</v>
      </c>
      <c r="CC11" t="s">
        <v>480</v>
      </c>
      <c r="CD11">
        <v>1139.1668999999999</v>
      </c>
      <c r="CE11">
        <v>1900.1221</v>
      </c>
      <c r="CF11" t="s">
        <v>480</v>
      </c>
      <c r="CG11">
        <v>1158.8658</v>
      </c>
      <c r="CH11" t="s">
        <v>480</v>
      </c>
      <c r="CI11">
        <v>2508.0592999999999</v>
      </c>
      <c r="CJ11" t="s">
        <v>480</v>
      </c>
      <c r="CK11">
        <v>1812.412</v>
      </c>
      <c r="CL11">
        <v>2781.0817000000002</v>
      </c>
      <c r="CM11">
        <v>1717.24</v>
      </c>
      <c r="CN11" t="s">
        <v>480</v>
      </c>
      <c r="CO11">
        <v>2165.8211000000001</v>
      </c>
      <c r="CP11">
        <v>1634.4770000000001</v>
      </c>
      <c r="CQ11">
        <v>1347.3369</v>
      </c>
      <c r="CR11">
        <v>1639.0023000000001</v>
      </c>
      <c r="CS11">
        <v>1865.4866999999999</v>
      </c>
      <c r="CT11">
        <v>1618.2719</v>
      </c>
      <c r="CU11">
        <v>1504.9208000000001</v>
      </c>
      <c r="CV11" t="s">
        <v>480</v>
      </c>
      <c r="CW11">
        <v>1061.8025</v>
      </c>
      <c r="CX11">
        <v>3982.8741</v>
      </c>
      <c r="CY11">
        <v>1631.6986999999999</v>
      </c>
      <c r="CZ11">
        <v>1070.7499</v>
      </c>
      <c r="DA11">
        <v>901.42539999999997</v>
      </c>
      <c r="DB11">
        <v>1096.3981000000001</v>
      </c>
      <c r="DC11">
        <v>2382.8253</v>
      </c>
      <c r="DD11">
        <v>1273.0220999999999</v>
      </c>
      <c r="DE11">
        <v>1494.5746999999999</v>
      </c>
      <c r="DF11">
        <v>1045.0888</v>
      </c>
      <c r="DG11">
        <v>1306.1374000000001</v>
      </c>
      <c r="DH11" t="s">
        <v>480</v>
      </c>
      <c r="DI11">
        <v>1354.3692000000001</v>
      </c>
      <c r="DJ11">
        <v>689.57330000000002</v>
      </c>
      <c r="DK11">
        <v>1307.4136000000001</v>
      </c>
      <c r="DL11">
        <v>1033.9229</v>
      </c>
      <c r="DM11">
        <v>703.37959999999998</v>
      </c>
      <c r="DN11">
        <v>668.00210000000004</v>
      </c>
      <c r="DO11">
        <v>2874.5367999999999</v>
      </c>
      <c r="DP11">
        <v>908.51229999999998</v>
      </c>
      <c r="DQ11">
        <v>1927.6106</v>
      </c>
      <c r="DR11">
        <v>860.1789</v>
      </c>
      <c r="DS11">
        <v>1923.6249</v>
      </c>
      <c r="DT11">
        <v>1173.6291000000001</v>
      </c>
      <c r="DU11">
        <v>764.35500000000002</v>
      </c>
      <c r="DV11" t="s">
        <v>480</v>
      </c>
      <c r="DW11">
        <v>627.28369999999995</v>
      </c>
      <c r="DX11">
        <v>716.21050000000002</v>
      </c>
      <c r="DY11">
        <v>1466.1441</v>
      </c>
      <c r="DZ11">
        <v>2074.2561999999998</v>
      </c>
      <c r="EA11">
        <v>1038.6142</v>
      </c>
      <c r="EB11">
        <v>769.26490000000001</v>
      </c>
      <c r="EC11">
        <v>932.82150000000001</v>
      </c>
      <c r="ED11">
        <v>913.29060000000004</v>
      </c>
      <c r="EE11">
        <v>951.05070000000001</v>
      </c>
      <c r="EF11">
        <v>550.44399999999996</v>
      </c>
      <c r="EG11">
        <v>730.75360000000001</v>
      </c>
      <c r="EH11">
        <v>963.43589999999995</v>
      </c>
      <c r="EI11">
        <v>371.47489999999999</v>
      </c>
      <c r="EJ11">
        <v>2096.0610000000001</v>
      </c>
      <c r="EK11" t="s">
        <v>480</v>
      </c>
      <c r="EL11">
        <v>493.61709999999999</v>
      </c>
      <c r="EM11">
        <v>414.22230000000002</v>
      </c>
      <c r="EN11">
        <v>261.39010000000002</v>
      </c>
      <c r="EO11" t="s">
        <v>480</v>
      </c>
      <c r="EP11">
        <v>402.60890000000001</v>
      </c>
      <c r="EQ11">
        <v>131.63890000000001</v>
      </c>
      <c r="ER11">
        <v>365.28359999999998</v>
      </c>
      <c r="ES11">
        <v>240.02180000000001</v>
      </c>
      <c r="ET11">
        <v>282.63409999999999</v>
      </c>
      <c r="EU11">
        <v>112.65600000000001</v>
      </c>
      <c r="EV11">
        <v>238.78620000000001</v>
      </c>
      <c r="EW11">
        <v>254.66800000000001</v>
      </c>
      <c r="EX11">
        <v>338.51569999999998</v>
      </c>
      <c r="EY11">
        <v>210.2003</v>
      </c>
      <c r="EZ11">
        <v>290.51839999999999</v>
      </c>
      <c r="FA11">
        <v>70.978999999999999</v>
      </c>
      <c r="FB11">
        <v>210.29810000000001</v>
      </c>
      <c r="FC11">
        <v>84.914299999999997</v>
      </c>
      <c r="FD11">
        <v>176.32730000000001</v>
      </c>
      <c r="FE11">
        <v>280.02390000000003</v>
      </c>
      <c r="FF11">
        <v>154.8443</v>
      </c>
      <c r="FG11">
        <v>174.1728</v>
      </c>
      <c r="FH11">
        <v>0.2419</v>
      </c>
      <c r="FI11">
        <v>263.3997</v>
      </c>
      <c r="FJ11">
        <v>133.67339999999999</v>
      </c>
      <c r="FK11">
        <v>31.8842</v>
      </c>
      <c r="FL11">
        <v>64.251599999999996</v>
      </c>
      <c r="FM11">
        <v>9895.2356999999993</v>
      </c>
      <c r="FN11">
        <v>1716.4599000000001</v>
      </c>
      <c r="FO11" t="s">
        <v>480</v>
      </c>
      <c r="FP11">
        <v>2646.4847</v>
      </c>
      <c r="FQ11">
        <v>2131.5221000000001</v>
      </c>
      <c r="FR11">
        <v>2967.654</v>
      </c>
      <c r="FS11">
        <v>2429.643</v>
      </c>
      <c r="FT11" t="s">
        <v>480</v>
      </c>
      <c r="FU11">
        <v>623.29750000000001</v>
      </c>
      <c r="FV11">
        <v>13206.474099999999</v>
      </c>
      <c r="FW11">
        <v>7677.19</v>
      </c>
      <c r="FX11">
        <v>4108.2929000000004</v>
      </c>
      <c r="FY11">
        <v>3968.62</v>
      </c>
      <c r="FZ11">
        <v>371.21260000000001</v>
      </c>
      <c r="GA11">
        <v>10405.0144</v>
      </c>
      <c r="GB11">
        <v>1460.1829</v>
      </c>
      <c r="GC11">
        <v>1133.6741</v>
      </c>
      <c r="GD11">
        <v>887.86509999999998</v>
      </c>
      <c r="GE11">
        <v>7686.0468000000001</v>
      </c>
      <c r="GF11">
        <v>501.59179999999998</v>
      </c>
      <c r="GG11">
        <v>469.24189999999999</v>
      </c>
      <c r="GH11">
        <v>370.2912</v>
      </c>
      <c r="GI11">
        <v>4226.5675000000001</v>
      </c>
      <c r="GJ11">
        <v>32936.205199999997</v>
      </c>
      <c r="GK11">
        <v>2533.8312000000001</v>
      </c>
      <c r="GL11">
        <v>1976.6623999999999</v>
      </c>
      <c r="GM11">
        <v>5319.5834999999997</v>
      </c>
      <c r="GN11">
        <v>10699.713299999999</v>
      </c>
      <c r="GO11">
        <v>663.45320000000004</v>
      </c>
      <c r="GP11">
        <v>418.8347</v>
      </c>
    </row>
    <row r="12" spans="1:198" x14ac:dyDescent="0.2">
      <c r="A12" s="177">
        <v>43039</v>
      </c>
      <c r="B12">
        <v>588703.61239999998</v>
      </c>
      <c r="C12">
        <v>199209.3977</v>
      </c>
      <c r="D12">
        <v>82864.630300000004</v>
      </c>
      <c r="E12">
        <v>71768.399000000005</v>
      </c>
      <c r="F12">
        <v>51309.411599999999</v>
      </c>
      <c r="G12">
        <v>41544.899700000002</v>
      </c>
      <c r="H12">
        <v>38604.098599999998</v>
      </c>
      <c r="I12">
        <v>21056.091</v>
      </c>
      <c r="J12">
        <v>17156.3999</v>
      </c>
      <c r="K12">
        <v>27257.463299999999</v>
      </c>
      <c r="L12">
        <v>21348.226999999999</v>
      </c>
      <c r="M12">
        <v>22589.267899999999</v>
      </c>
      <c r="N12">
        <v>19822.855100000001</v>
      </c>
      <c r="O12">
        <v>34665.941099999996</v>
      </c>
      <c r="P12">
        <v>13515.435100000001</v>
      </c>
      <c r="Q12">
        <v>20087.592799999999</v>
      </c>
      <c r="R12">
        <v>15374.2708</v>
      </c>
      <c r="S12">
        <v>10437.956099999999</v>
      </c>
      <c r="T12">
        <v>15834.0746</v>
      </c>
      <c r="U12">
        <v>15428.0558</v>
      </c>
      <c r="V12">
        <v>8362.9488999999994</v>
      </c>
      <c r="W12">
        <v>5653.9152999999997</v>
      </c>
      <c r="X12">
        <v>12429.2616</v>
      </c>
      <c r="Y12">
        <v>12099.1628</v>
      </c>
      <c r="Z12">
        <v>11017.0445</v>
      </c>
      <c r="AA12">
        <v>12148.384599999999</v>
      </c>
      <c r="AB12">
        <v>10660.9966</v>
      </c>
      <c r="AC12">
        <v>10372.1037</v>
      </c>
      <c r="AD12">
        <v>24155.547699999999</v>
      </c>
      <c r="AE12">
        <v>8400.8958999999995</v>
      </c>
      <c r="AF12">
        <v>15329.91</v>
      </c>
      <c r="AG12">
        <v>8064.2088000000003</v>
      </c>
      <c r="AH12" t="s">
        <v>480</v>
      </c>
      <c r="AI12" t="s">
        <v>480</v>
      </c>
      <c r="AJ12">
        <v>14955.6252</v>
      </c>
      <c r="AK12">
        <v>5914.1655000000001</v>
      </c>
      <c r="AL12">
        <v>5470.5164000000004</v>
      </c>
      <c r="AM12">
        <v>6495.9413999999997</v>
      </c>
      <c r="AN12">
        <v>11713.6384</v>
      </c>
      <c r="AO12">
        <v>7477.0544</v>
      </c>
      <c r="AP12">
        <v>4864.8669</v>
      </c>
      <c r="AQ12">
        <v>10132.7179</v>
      </c>
      <c r="AR12">
        <v>5438.1956</v>
      </c>
      <c r="AS12">
        <v>4761.0028000000002</v>
      </c>
      <c r="AT12">
        <v>4049.9488999999999</v>
      </c>
      <c r="AU12">
        <v>8580.3793000000005</v>
      </c>
      <c r="AV12">
        <v>2798.6358</v>
      </c>
      <c r="AW12">
        <v>3057.8038000000001</v>
      </c>
      <c r="AX12">
        <v>4931.6624000000002</v>
      </c>
      <c r="AY12">
        <v>4773.6500999999998</v>
      </c>
      <c r="AZ12">
        <v>6653.2891</v>
      </c>
      <c r="BA12">
        <v>3867.3188</v>
      </c>
      <c r="BB12">
        <v>4064.7984000000001</v>
      </c>
      <c r="BC12">
        <v>2712.6925999999999</v>
      </c>
      <c r="BD12">
        <v>5467.5303999999996</v>
      </c>
      <c r="BE12" t="s">
        <v>480</v>
      </c>
      <c r="BF12">
        <v>5997.2339000000002</v>
      </c>
      <c r="BG12">
        <v>2570.8498</v>
      </c>
      <c r="BH12" t="s">
        <v>480</v>
      </c>
      <c r="BI12">
        <v>4331.1351000000004</v>
      </c>
      <c r="BJ12">
        <v>4967.1279000000004</v>
      </c>
      <c r="BK12">
        <v>4149.3765999999996</v>
      </c>
      <c r="BL12">
        <v>6095.7431999999999</v>
      </c>
      <c r="BM12">
        <v>1643.4468999999999</v>
      </c>
      <c r="BN12">
        <v>4180.2999</v>
      </c>
      <c r="BO12">
        <v>5511.2244000000001</v>
      </c>
      <c r="BP12">
        <v>3070.2791999999999</v>
      </c>
      <c r="BQ12">
        <v>5191.1633000000002</v>
      </c>
      <c r="BR12">
        <v>2973.5185999999999</v>
      </c>
      <c r="BS12">
        <v>2697.4859000000001</v>
      </c>
      <c r="BT12" t="s">
        <v>480</v>
      </c>
      <c r="BU12">
        <v>2755.8226</v>
      </c>
      <c r="BV12">
        <v>1682.1808000000001</v>
      </c>
      <c r="BW12">
        <v>3470.6077</v>
      </c>
      <c r="BX12">
        <v>3149.5421000000001</v>
      </c>
      <c r="BY12">
        <v>2145.6131999999998</v>
      </c>
      <c r="BZ12">
        <v>1373.8738000000001</v>
      </c>
      <c r="CA12">
        <v>2739.4892</v>
      </c>
      <c r="CB12">
        <v>2848.0252</v>
      </c>
      <c r="CC12" t="s">
        <v>480</v>
      </c>
      <c r="CD12">
        <v>1169.6967</v>
      </c>
      <c r="CE12">
        <v>1909.3592000000001</v>
      </c>
      <c r="CF12" t="s">
        <v>480</v>
      </c>
      <c r="CG12">
        <v>1175.1943000000001</v>
      </c>
      <c r="CH12" t="s">
        <v>480</v>
      </c>
      <c r="CI12">
        <v>2560.8833</v>
      </c>
      <c r="CJ12" t="s">
        <v>480</v>
      </c>
      <c r="CK12">
        <v>1829.537</v>
      </c>
      <c r="CL12">
        <v>2899.0315999999998</v>
      </c>
      <c r="CM12">
        <v>1753.9691</v>
      </c>
      <c r="CN12" t="s">
        <v>480</v>
      </c>
      <c r="CO12">
        <v>2167.6894000000002</v>
      </c>
      <c r="CP12">
        <v>1641.4652000000001</v>
      </c>
      <c r="CQ12">
        <v>1373.2419</v>
      </c>
      <c r="CR12">
        <v>1667.9031</v>
      </c>
      <c r="CS12">
        <v>1915.0434</v>
      </c>
      <c r="CT12">
        <v>1662.4345000000001</v>
      </c>
      <c r="CU12">
        <v>1513.3988999999999</v>
      </c>
      <c r="CV12" t="s">
        <v>480</v>
      </c>
      <c r="CW12">
        <v>1100.6895</v>
      </c>
      <c r="CX12">
        <v>4032.6569</v>
      </c>
      <c r="CY12">
        <v>1682.3656000000001</v>
      </c>
      <c r="CZ12">
        <v>1070.7499</v>
      </c>
      <c r="DA12">
        <v>922.4393</v>
      </c>
      <c r="DB12">
        <v>1112.1341</v>
      </c>
      <c r="DC12">
        <v>2418.9951999999998</v>
      </c>
      <c r="DD12">
        <v>1281.7396000000001</v>
      </c>
      <c r="DE12">
        <v>1447.6284000000001</v>
      </c>
      <c r="DF12">
        <v>1058.8631</v>
      </c>
      <c r="DG12">
        <v>1292.1614999999999</v>
      </c>
      <c r="DH12" t="s">
        <v>480</v>
      </c>
      <c r="DI12">
        <v>1342.259</v>
      </c>
      <c r="DJ12">
        <v>703.50940000000003</v>
      </c>
      <c r="DK12">
        <v>1316.4313</v>
      </c>
      <c r="DL12">
        <v>1044.6595</v>
      </c>
      <c r="DM12">
        <v>703.66160000000002</v>
      </c>
      <c r="DN12">
        <v>680.40359999999998</v>
      </c>
      <c r="DO12">
        <v>2880.6332000000002</v>
      </c>
      <c r="DP12">
        <v>867.87540000000001</v>
      </c>
      <c r="DQ12">
        <v>1955.3391999999999</v>
      </c>
      <c r="DR12">
        <v>876.9085</v>
      </c>
      <c r="DS12">
        <v>1933.6687999999999</v>
      </c>
      <c r="DT12">
        <v>1183.5211999999999</v>
      </c>
      <c r="DU12">
        <v>773.19010000000003</v>
      </c>
      <c r="DV12" t="s">
        <v>480</v>
      </c>
      <c r="DW12">
        <v>843.95100000000002</v>
      </c>
      <c r="DX12">
        <v>714.58900000000006</v>
      </c>
      <c r="DY12">
        <v>1497.7137</v>
      </c>
      <c r="DZ12">
        <v>2092.5931999999998</v>
      </c>
      <c r="EA12">
        <v>1070.0759</v>
      </c>
      <c r="EB12">
        <v>773.73180000000002</v>
      </c>
      <c r="EC12">
        <v>956.34209999999996</v>
      </c>
      <c r="ED12">
        <v>919.52660000000003</v>
      </c>
      <c r="EE12">
        <v>974.24419999999998</v>
      </c>
      <c r="EF12">
        <v>564.31200000000001</v>
      </c>
      <c r="EG12">
        <v>730.14760000000001</v>
      </c>
      <c r="EH12">
        <v>978.03689999999995</v>
      </c>
      <c r="EI12">
        <v>387.54149999999998</v>
      </c>
      <c r="EJ12">
        <v>2096.0610000000001</v>
      </c>
      <c r="EK12" t="s">
        <v>480</v>
      </c>
      <c r="EL12">
        <v>495.48820000000001</v>
      </c>
      <c r="EM12">
        <v>422.9502</v>
      </c>
      <c r="EN12">
        <v>280.21730000000002</v>
      </c>
      <c r="EO12" t="s">
        <v>480</v>
      </c>
      <c r="EP12">
        <v>393.40929999999997</v>
      </c>
      <c r="EQ12">
        <v>145.66210000000001</v>
      </c>
      <c r="ER12">
        <v>376.40519999999998</v>
      </c>
      <c r="ES12">
        <v>248.67670000000001</v>
      </c>
      <c r="ET12">
        <v>288.4581</v>
      </c>
      <c r="EU12">
        <v>109.2435</v>
      </c>
      <c r="EV12">
        <v>244.07249999999999</v>
      </c>
      <c r="EW12">
        <v>256.34730000000002</v>
      </c>
      <c r="EX12">
        <v>343.61380000000003</v>
      </c>
      <c r="EY12">
        <v>216.99</v>
      </c>
      <c r="EZ12">
        <v>288.54559999999998</v>
      </c>
      <c r="FA12">
        <v>72.309200000000004</v>
      </c>
      <c r="FB12">
        <v>213.00960000000001</v>
      </c>
      <c r="FC12">
        <v>88.998900000000006</v>
      </c>
      <c r="FD12">
        <v>194.04730000000001</v>
      </c>
      <c r="FE12">
        <v>306.10700000000003</v>
      </c>
      <c r="FF12">
        <v>158.2201</v>
      </c>
      <c r="FG12">
        <v>170.81479999999999</v>
      </c>
      <c r="FH12">
        <v>0.2419</v>
      </c>
      <c r="FI12">
        <v>269.8922</v>
      </c>
      <c r="FJ12">
        <v>144.1473</v>
      </c>
      <c r="FK12">
        <v>38.3611</v>
      </c>
      <c r="FL12">
        <v>65.231200000000001</v>
      </c>
      <c r="FM12">
        <v>8946.0210000000006</v>
      </c>
      <c r="FN12">
        <v>1549.9958999999999</v>
      </c>
      <c r="FO12" t="s">
        <v>480</v>
      </c>
      <c r="FP12">
        <v>2652.9191000000001</v>
      </c>
      <c r="FQ12">
        <v>2160.6844000000001</v>
      </c>
      <c r="FR12">
        <v>2965.3811999999998</v>
      </c>
      <c r="FS12">
        <v>2540.634</v>
      </c>
      <c r="FT12" t="s">
        <v>480</v>
      </c>
      <c r="FU12">
        <v>621.90750000000003</v>
      </c>
      <c r="FV12">
        <v>13758.9997</v>
      </c>
      <c r="FW12">
        <v>7811.0986999999996</v>
      </c>
      <c r="FX12">
        <v>4121.1614</v>
      </c>
      <c r="FY12">
        <v>3915.7</v>
      </c>
      <c r="FZ12">
        <v>378.12079999999997</v>
      </c>
      <c r="GA12">
        <v>10504.539000000001</v>
      </c>
      <c r="GB12">
        <v>1481.3013000000001</v>
      </c>
      <c r="GC12">
        <v>1125.9449</v>
      </c>
      <c r="GD12">
        <v>860.96810000000005</v>
      </c>
      <c r="GE12">
        <v>7733.2884999999997</v>
      </c>
      <c r="GF12">
        <v>545.99329999999998</v>
      </c>
      <c r="GG12">
        <v>480.07510000000002</v>
      </c>
      <c r="GH12">
        <v>383.09800000000001</v>
      </c>
      <c r="GI12">
        <v>4208.5063</v>
      </c>
      <c r="GJ12">
        <v>33559.835200000001</v>
      </c>
      <c r="GK12">
        <v>2603.0680000000002</v>
      </c>
      <c r="GL12">
        <v>2053.4425000000001</v>
      </c>
      <c r="GM12">
        <v>5271.1620999999996</v>
      </c>
      <c r="GN12">
        <v>10954.4313</v>
      </c>
      <c r="GO12">
        <v>662.35019999999997</v>
      </c>
      <c r="GP12">
        <v>415.9588</v>
      </c>
    </row>
    <row r="13" spans="1:198" x14ac:dyDescent="0.2">
      <c r="A13" s="177">
        <v>43040</v>
      </c>
      <c r="B13">
        <v>588703.59620000003</v>
      </c>
      <c r="C13">
        <v>198124.4039</v>
      </c>
      <c r="D13">
        <v>83401.938200000004</v>
      </c>
      <c r="E13">
        <v>71488.106</v>
      </c>
      <c r="F13">
        <v>50927.190799999997</v>
      </c>
      <c r="G13">
        <v>41311.799800000001</v>
      </c>
      <c r="H13">
        <v>38690.789599999996</v>
      </c>
      <c r="I13">
        <v>20738.589</v>
      </c>
      <c r="J13">
        <v>17129.736000000001</v>
      </c>
      <c r="K13">
        <v>27218.008699999998</v>
      </c>
      <c r="L13">
        <v>21198.467000000001</v>
      </c>
      <c r="M13">
        <v>22714.916000000001</v>
      </c>
      <c r="N13">
        <v>19898.9424</v>
      </c>
      <c r="O13">
        <v>34231.911800000002</v>
      </c>
      <c r="P13">
        <v>13745.634</v>
      </c>
      <c r="Q13">
        <v>19874.1086</v>
      </c>
      <c r="R13">
        <v>12971.6594</v>
      </c>
      <c r="S13">
        <v>10511.0692</v>
      </c>
      <c r="T13">
        <v>15850.6561</v>
      </c>
      <c r="U13">
        <v>15244.960999999999</v>
      </c>
      <c r="V13">
        <v>8319.5519999999997</v>
      </c>
      <c r="W13">
        <v>5541.3806999999997</v>
      </c>
      <c r="X13">
        <v>12371.6873</v>
      </c>
      <c r="Y13">
        <v>12039.063700000001</v>
      </c>
      <c r="Z13">
        <v>11075.3164</v>
      </c>
      <c r="AA13">
        <v>12106.0306</v>
      </c>
      <c r="AB13">
        <v>10566.9123</v>
      </c>
      <c r="AC13">
        <v>10316.6384</v>
      </c>
      <c r="AD13">
        <v>23946.6041</v>
      </c>
      <c r="AE13">
        <v>8372.3222000000005</v>
      </c>
      <c r="AF13">
        <v>15466.954100000001</v>
      </c>
      <c r="AG13">
        <v>7990.2199000000001</v>
      </c>
      <c r="AH13" t="s">
        <v>480</v>
      </c>
      <c r="AI13" t="s">
        <v>480</v>
      </c>
      <c r="AJ13">
        <v>14671.766799999999</v>
      </c>
      <c r="AK13">
        <v>5929.9740000000002</v>
      </c>
      <c r="AL13">
        <v>5444.4151000000002</v>
      </c>
      <c r="AM13">
        <v>6436.9593999999997</v>
      </c>
      <c r="AN13">
        <v>11769.317800000001</v>
      </c>
      <c r="AO13">
        <v>7388.5451000000003</v>
      </c>
      <c r="AP13">
        <v>4461.3330999999998</v>
      </c>
      <c r="AQ13">
        <v>10054.3212</v>
      </c>
      <c r="AR13">
        <v>5284.4255999999996</v>
      </c>
      <c r="AS13">
        <v>4774.0591999999997</v>
      </c>
      <c r="AT13">
        <v>3907.4007999999999</v>
      </c>
      <c r="AU13">
        <v>8577.6311000000005</v>
      </c>
      <c r="AV13">
        <v>2759.4413</v>
      </c>
      <c r="AW13">
        <v>3076.9621999999999</v>
      </c>
      <c r="AX13">
        <v>4894.2936</v>
      </c>
      <c r="AY13">
        <v>4802.6247000000003</v>
      </c>
      <c r="AZ13">
        <v>6608.9213</v>
      </c>
      <c r="BA13">
        <v>3925.1768999999999</v>
      </c>
      <c r="BB13">
        <v>4010.5484000000001</v>
      </c>
      <c r="BC13">
        <v>2720.2114000000001</v>
      </c>
      <c r="BD13">
        <v>5329.6498000000001</v>
      </c>
      <c r="BE13" t="s">
        <v>480</v>
      </c>
      <c r="BF13">
        <v>6000.1198999999997</v>
      </c>
      <c r="BG13">
        <v>2568.6691999999998</v>
      </c>
      <c r="BH13" t="s">
        <v>480</v>
      </c>
      <c r="BI13">
        <v>4300.0852000000004</v>
      </c>
      <c r="BJ13">
        <v>4952.4173000000001</v>
      </c>
      <c r="BK13">
        <v>4113.6984000000002</v>
      </c>
      <c r="BL13">
        <v>6235.2330000000002</v>
      </c>
      <c r="BM13">
        <v>1669.1768999999999</v>
      </c>
      <c r="BN13">
        <v>4181.2667000000001</v>
      </c>
      <c r="BO13">
        <v>5475.8037000000004</v>
      </c>
      <c r="BP13">
        <v>2975.1273000000001</v>
      </c>
      <c r="BQ13">
        <v>5075.7772000000004</v>
      </c>
      <c r="BR13">
        <v>2873.3262</v>
      </c>
      <c r="BS13">
        <v>2648.8200999999999</v>
      </c>
      <c r="BT13" t="s">
        <v>480</v>
      </c>
      <c r="BU13">
        <v>2723.424</v>
      </c>
      <c r="BV13">
        <v>1789.1181999999999</v>
      </c>
      <c r="BW13">
        <v>3433.9641999999999</v>
      </c>
      <c r="BX13">
        <v>3120.8613999999998</v>
      </c>
      <c r="BY13">
        <v>2123.7332000000001</v>
      </c>
      <c r="BZ13">
        <v>1359.7392</v>
      </c>
      <c r="CA13">
        <v>2654.2089999999998</v>
      </c>
      <c r="CB13">
        <v>2830.6356999999998</v>
      </c>
      <c r="CC13" t="s">
        <v>480</v>
      </c>
      <c r="CD13">
        <v>1162.6514</v>
      </c>
      <c r="CE13">
        <v>1888.5758000000001</v>
      </c>
      <c r="CF13" t="s">
        <v>480</v>
      </c>
      <c r="CG13">
        <v>1143.9268999999999</v>
      </c>
      <c r="CH13">
        <v>1181.1771000000001</v>
      </c>
      <c r="CI13">
        <v>2541.0743000000002</v>
      </c>
      <c r="CJ13" t="s">
        <v>480</v>
      </c>
      <c r="CK13">
        <v>1863.7869000000001</v>
      </c>
      <c r="CL13">
        <v>2856.8105</v>
      </c>
      <c r="CM13">
        <v>1739.8022000000001</v>
      </c>
      <c r="CN13" t="s">
        <v>480</v>
      </c>
      <c r="CO13">
        <v>2131.2572</v>
      </c>
      <c r="CP13">
        <v>1659.5727999999999</v>
      </c>
      <c r="CQ13">
        <v>1354.5020999999999</v>
      </c>
      <c r="CR13">
        <v>1641.0666000000001</v>
      </c>
      <c r="CS13">
        <v>1892.6411000000001</v>
      </c>
      <c r="CT13">
        <v>1619.3898999999999</v>
      </c>
      <c r="CU13">
        <v>1486.269</v>
      </c>
      <c r="CV13" t="s">
        <v>480</v>
      </c>
      <c r="CW13">
        <v>1085.4729</v>
      </c>
      <c r="CX13">
        <v>4067.5048999999999</v>
      </c>
      <c r="CY13">
        <v>1664.2701999999999</v>
      </c>
      <c r="CZ13">
        <v>1055.6224999999999</v>
      </c>
      <c r="DA13">
        <v>937.78330000000005</v>
      </c>
      <c r="DB13">
        <v>1130.7841000000001</v>
      </c>
      <c r="DC13">
        <v>2406.4144000000001</v>
      </c>
      <c r="DD13">
        <v>1253.4949999999999</v>
      </c>
      <c r="DE13">
        <v>1420.9143999999999</v>
      </c>
      <c r="DF13">
        <v>1063.4546</v>
      </c>
      <c r="DG13">
        <v>1228.1561999999999</v>
      </c>
      <c r="DH13" t="s">
        <v>480</v>
      </c>
      <c r="DI13">
        <v>1335.5188000000001</v>
      </c>
      <c r="DJ13">
        <v>710.47749999999996</v>
      </c>
      <c r="DK13">
        <v>1305.0089</v>
      </c>
      <c r="DL13">
        <v>1046.6727000000001</v>
      </c>
      <c r="DM13">
        <v>708.17399999999998</v>
      </c>
      <c r="DN13">
        <v>660.76779999999997</v>
      </c>
      <c r="DO13">
        <v>2865.3921999999998</v>
      </c>
      <c r="DP13">
        <v>893.97460000000001</v>
      </c>
      <c r="DQ13">
        <v>1940.9967999999999</v>
      </c>
      <c r="DR13">
        <v>885.27329999999995</v>
      </c>
      <c r="DS13">
        <v>1919.0595000000001</v>
      </c>
      <c r="DT13">
        <v>1177.93</v>
      </c>
      <c r="DU13">
        <v>767.30010000000004</v>
      </c>
      <c r="DV13" t="s">
        <v>480</v>
      </c>
      <c r="DW13">
        <v>775.29060000000004</v>
      </c>
      <c r="DX13">
        <v>714.58900000000006</v>
      </c>
      <c r="DY13">
        <v>1498.0495000000001</v>
      </c>
      <c r="DZ13">
        <v>2081.1325999999999</v>
      </c>
      <c r="EA13">
        <v>1070.8162</v>
      </c>
      <c r="EB13">
        <v>796.38580000000002</v>
      </c>
      <c r="EC13">
        <v>960.44320000000005</v>
      </c>
      <c r="ED13">
        <v>885.22879999999998</v>
      </c>
      <c r="EE13">
        <v>937.83100000000002</v>
      </c>
      <c r="EF13">
        <v>574.71429999999998</v>
      </c>
      <c r="EG13">
        <v>744.69090000000006</v>
      </c>
      <c r="EH13">
        <v>988.87059999999997</v>
      </c>
      <c r="EI13">
        <v>381.51650000000001</v>
      </c>
      <c r="EJ13">
        <v>2096.0610000000001</v>
      </c>
      <c r="EK13" t="s">
        <v>480</v>
      </c>
      <c r="EL13">
        <v>485.09309999999999</v>
      </c>
      <c r="EM13">
        <v>415.67689999999999</v>
      </c>
      <c r="EN13">
        <v>280.21730000000002</v>
      </c>
      <c r="EO13" t="s">
        <v>480</v>
      </c>
      <c r="EP13">
        <v>403.31650000000002</v>
      </c>
      <c r="EQ13">
        <v>143.9332</v>
      </c>
      <c r="ER13">
        <v>380.85379999999998</v>
      </c>
      <c r="ES13">
        <v>252.0685</v>
      </c>
      <c r="ET13">
        <v>285.18799999999999</v>
      </c>
      <c r="EU13">
        <v>104.8073</v>
      </c>
      <c r="EV13">
        <v>236.1431</v>
      </c>
      <c r="EW13">
        <v>249.6301</v>
      </c>
      <c r="EX13">
        <v>339.08210000000003</v>
      </c>
      <c r="EY13">
        <v>222.6934</v>
      </c>
      <c r="EZ13">
        <v>289.72930000000002</v>
      </c>
      <c r="FA13">
        <v>69.981399999999994</v>
      </c>
      <c r="FB13">
        <v>212.8501</v>
      </c>
      <c r="FC13">
        <v>91.721900000000005</v>
      </c>
      <c r="FD13">
        <v>178.54230000000001</v>
      </c>
      <c r="FE13">
        <v>297.29509999999999</v>
      </c>
      <c r="FF13">
        <v>156.19460000000001</v>
      </c>
      <c r="FG13">
        <v>167.45670000000001</v>
      </c>
      <c r="FH13">
        <v>0.2419</v>
      </c>
      <c r="FI13">
        <v>268.59370000000001</v>
      </c>
      <c r="FJ13">
        <v>136.29769999999999</v>
      </c>
      <c r="FK13">
        <v>28.8949</v>
      </c>
      <c r="FL13">
        <v>61.3127</v>
      </c>
      <c r="FM13">
        <v>8605.3091000000004</v>
      </c>
      <c r="FN13">
        <v>1516.6975</v>
      </c>
      <c r="FO13" t="s">
        <v>480</v>
      </c>
      <c r="FP13">
        <v>2612.4740999999999</v>
      </c>
      <c r="FQ13">
        <v>2109.6502999999998</v>
      </c>
      <c r="FR13">
        <v>2997.2006999999999</v>
      </c>
      <c r="FS13">
        <v>2545.4132</v>
      </c>
      <c r="FT13" t="s">
        <v>480</v>
      </c>
      <c r="FU13">
        <v>619.12760000000003</v>
      </c>
      <c r="FV13">
        <v>13482.7369</v>
      </c>
      <c r="FW13">
        <v>7756.2582000000002</v>
      </c>
      <c r="FX13">
        <v>3837.4703</v>
      </c>
      <c r="FY13">
        <v>3895.54</v>
      </c>
      <c r="FZ13">
        <v>375.38369999999998</v>
      </c>
      <c r="GA13">
        <v>10495.01</v>
      </c>
      <c r="GB13">
        <v>1508.3203000000001</v>
      </c>
      <c r="GC13">
        <v>1052.5177000000001</v>
      </c>
      <c r="GD13">
        <v>872.24760000000003</v>
      </c>
      <c r="GE13">
        <v>7820.8582999999999</v>
      </c>
      <c r="GF13">
        <v>509.43779999999998</v>
      </c>
      <c r="GG13">
        <v>463.8254</v>
      </c>
      <c r="GH13">
        <v>377.03160000000003</v>
      </c>
      <c r="GI13">
        <v>4074.8535000000002</v>
      </c>
      <c r="GJ13">
        <v>31976.062000000002</v>
      </c>
      <c r="GK13">
        <v>2551.1404000000002</v>
      </c>
      <c r="GL13">
        <v>2025.3522</v>
      </c>
      <c r="GM13">
        <v>5093.8837000000003</v>
      </c>
      <c r="GN13">
        <v>10954.4313</v>
      </c>
      <c r="GO13">
        <v>673.02560000000005</v>
      </c>
      <c r="GP13">
        <v>422.53219999999999</v>
      </c>
    </row>
    <row r="14" spans="1:198" x14ac:dyDescent="0.2">
      <c r="A14" s="177">
        <v>43041</v>
      </c>
      <c r="B14">
        <v>595415.28949999996</v>
      </c>
      <c r="C14">
        <v>196622.1048</v>
      </c>
      <c r="D14">
        <v>85713.841</v>
      </c>
      <c r="E14">
        <v>71955.260999999999</v>
      </c>
      <c r="F14">
        <v>50347.115700000002</v>
      </c>
      <c r="G14">
        <v>41221.831400000003</v>
      </c>
      <c r="H14">
        <v>38892.2186</v>
      </c>
      <c r="I14">
        <v>20709.57</v>
      </c>
      <c r="J14">
        <v>16943.088599999999</v>
      </c>
      <c r="K14">
        <v>27204.857199999999</v>
      </c>
      <c r="L14">
        <v>21267.107</v>
      </c>
      <c r="M14">
        <v>22858.513900000002</v>
      </c>
      <c r="N14">
        <v>19851.166700000002</v>
      </c>
      <c r="O14">
        <v>33973.341099999998</v>
      </c>
      <c r="P14">
        <v>13527.991400000001</v>
      </c>
      <c r="Q14">
        <v>19913.7556</v>
      </c>
      <c r="R14">
        <v>13561.688399999999</v>
      </c>
      <c r="S14">
        <v>10680.143099999999</v>
      </c>
      <c r="T14">
        <v>15856.183199999999</v>
      </c>
      <c r="U14">
        <v>15529.7752</v>
      </c>
      <c r="V14">
        <v>8257.9562999999998</v>
      </c>
      <c r="W14">
        <v>5438.5321000000004</v>
      </c>
      <c r="X14">
        <v>12322.5226</v>
      </c>
      <c r="Y14">
        <v>12163.7693</v>
      </c>
      <c r="Z14">
        <v>11056.669400000001</v>
      </c>
      <c r="AA14">
        <v>12326.2714</v>
      </c>
      <c r="AB14">
        <v>11690.420099999999</v>
      </c>
      <c r="AC14">
        <v>10447.171899999999</v>
      </c>
      <c r="AD14">
        <v>22238.183099999998</v>
      </c>
      <c r="AE14">
        <v>8465.7661000000007</v>
      </c>
      <c r="AF14">
        <v>15469.173500000001</v>
      </c>
      <c r="AG14">
        <v>8064.2088000000003</v>
      </c>
      <c r="AH14" t="s">
        <v>480</v>
      </c>
      <c r="AI14" t="s">
        <v>480</v>
      </c>
      <c r="AJ14">
        <v>14602.791800000001</v>
      </c>
      <c r="AK14">
        <v>6160.2413999999999</v>
      </c>
      <c r="AL14">
        <v>5555.9390000000003</v>
      </c>
      <c r="AM14">
        <v>6396.3858</v>
      </c>
      <c r="AN14">
        <v>11815.7173</v>
      </c>
      <c r="AO14">
        <v>7451.2097000000003</v>
      </c>
      <c r="AP14">
        <v>4660.2363999999998</v>
      </c>
      <c r="AQ14">
        <v>10109.3364</v>
      </c>
      <c r="AR14">
        <v>5470.4498000000003</v>
      </c>
      <c r="AS14">
        <v>4805.9748</v>
      </c>
      <c r="AT14">
        <v>3887.2581</v>
      </c>
      <c r="AU14">
        <v>8297.3127000000004</v>
      </c>
      <c r="AV14">
        <v>3135.3065000000001</v>
      </c>
      <c r="AW14">
        <v>3130.6057999999998</v>
      </c>
      <c r="AX14">
        <v>5015.5889999999999</v>
      </c>
      <c r="AY14">
        <v>4630.3576999999996</v>
      </c>
      <c r="AZ14">
        <v>6618.5664999999999</v>
      </c>
      <c r="BA14">
        <v>3900.3806</v>
      </c>
      <c r="BB14">
        <v>3940.1578</v>
      </c>
      <c r="BC14">
        <v>2731.4227999999998</v>
      </c>
      <c r="BD14">
        <v>5250.1034</v>
      </c>
      <c r="BE14" t="s">
        <v>480</v>
      </c>
      <c r="BF14">
        <v>6187.7094999999999</v>
      </c>
      <c r="BG14">
        <v>2621.5497999999998</v>
      </c>
      <c r="BH14" t="s">
        <v>480</v>
      </c>
      <c r="BI14">
        <v>4257.3917000000001</v>
      </c>
      <c r="BJ14">
        <v>4988.1428999999998</v>
      </c>
      <c r="BK14">
        <v>4085.1558</v>
      </c>
      <c r="BL14">
        <v>6193.1229000000003</v>
      </c>
      <c r="BM14">
        <v>1667.5688</v>
      </c>
      <c r="BN14">
        <v>4098.1283999999996</v>
      </c>
      <c r="BO14">
        <v>5504.6345000000001</v>
      </c>
      <c r="BP14">
        <v>3051.2487999999998</v>
      </c>
      <c r="BQ14">
        <v>5076.4859999999999</v>
      </c>
      <c r="BR14">
        <v>2566.3730999999998</v>
      </c>
      <c r="BS14">
        <v>2602.2474000000002</v>
      </c>
      <c r="BT14" t="s">
        <v>480</v>
      </c>
      <c r="BU14">
        <v>2711.7053999999998</v>
      </c>
      <c r="BV14">
        <v>1845.4010000000001</v>
      </c>
      <c r="BW14">
        <v>3355.1154999999999</v>
      </c>
      <c r="BX14">
        <v>3073.0603999999998</v>
      </c>
      <c r="BY14">
        <v>2133.5216</v>
      </c>
      <c r="BZ14">
        <v>1357.7199000000001</v>
      </c>
      <c r="CA14">
        <v>2600.3478</v>
      </c>
      <c r="CB14">
        <v>2870.7653</v>
      </c>
      <c r="CC14" t="s">
        <v>480</v>
      </c>
      <c r="CD14">
        <v>1166.1741</v>
      </c>
      <c r="CE14">
        <v>1907.0499</v>
      </c>
      <c r="CF14" t="s">
        <v>480</v>
      </c>
      <c r="CG14">
        <v>1304.4327000000001</v>
      </c>
      <c r="CH14">
        <v>1126.8253</v>
      </c>
      <c r="CI14">
        <v>2574.0893000000001</v>
      </c>
      <c r="CJ14" t="s">
        <v>480</v>
      </c>
      <c r="CK14">
        <v>1891.4891</v>
      </c>
      <c r="CL14">
        <v>2860.6487999999999</v>
      </c>
      <c r="CM14">
        <v>1730.8823</v>
      </c>
      <c r="CN14" t="s">
        <v>480</v>
      </c>
      <c r="CO14">
        <v>2134.0596999999998</v>
      </c>
      <c r="CP14">
        <v>1690.2164</v>
      </c>
      <c r="CQ14">
        <v>1367.1790000000001</v>
      </c>
      <c r="CR14">
        <v>1601.8440000000001</v>
      </c>
      <c r="CS14">
        <v>1912.6674</v>
      </c>
      <c r="CT14">
        <v>1605.4143999999999</v>
      </c>
      <c r="CU14">
        <v>1499.8340000000001</v>
      </c>
      <c r="CV14" t="s">
        <v>480</v>
      </c>
      <c r="CW14">
        <v>1083.7820999999999</v>
      </c>
      <c r="CX14">
        <v>3914.5491999999999</v>
      </c>
      <c r="CY14">
        <v>1653.4131</v>
      </c>
      <c r="CZ14">
        <v>1026.7429</v>
      </c>
      <c r="DA14">
        <v>955.83050000000003</v>
      </c>
      <c r="DB14">
        <v>1130.2012999999999</v>
      </c>
      <c r="DC14">
        <v>2447.3020000000001</v>
      </c>
      <c r="DD14">
        <v>1230.4809</v>
      </c>
      <c r="DE14">
        <v>1616.3085000000001</v>
      </c>
      <c r="DF14">
        <v>1097.2972</v>
      </c>
      <c r="DG14">
        <v>1251.5069000000001</v>
      </c>
      <c r="DH14" t="s">
        <v>480</v>
      </c>
      <c r="DI14">
        <v>1330.9355</v>
      </c>
      <c r="DJ14">
        <v>699.15440000000001</v>
      </c>
      <c r="DK14">
        <v>1394.2867000000001</v>
      </c>
      <c r="DL14">
        <v>1075.5273999999999</v>
      </c>
      <c r="DM14">
        <v>711.55830000000003</v>
      </c>
      <c r="DN14">
        <v>660.76779999999997</v>
      </c>
      <c r="DO14">
        <v>2856.2476000000001</v>
      </c>
      <c r="DP14">
        <v>887.67870000000005</v>
      </c>
      <c r="DQ14">
        <v>1958.6857</v>
      </c>
      <c r="DR14">
        <v>885.27329999999995</v>
      </c>
      <c r="DS14">
        <v>1731.9304</v>
      </c>
      <c r="DT14">
        <v>1176.2095999999999</v>
      </c>
      <c r="DU14">
        <v>624.4665</v>
      </c>
      <c r="DV14" t="s">
        <v>480</v>
      </c>
      <c r="DW14">
        <v>784.17600000000004</v>
      </c>
      <c r="DX14">
        <v>707.29229999999995</v>
      </c>
      <c r="DY14">
        <v>1582.587</v>
      </c>
      <c r="DZ14">
        <v>2078.8404999999998</v>
      </c>
      <c r="EA14">
        <v>1030.8413</v>
      </c>
      <c r="EB14">
        <v>801.17179999999996</v>
      </c>
      <c r="EC14">
        <v>960.44320000000005</v>
      </c>
      <c r="ED14">
        <v>880.55179999999996</v>
      </c>
      <c r="EE14">
        <v>944.45799999999997</v>
      </c>
      <c r="EF14">
        <v>593.5856</v>
      </c>
      <c r="EG14">
        <v>717.42219999999998</v>
      </c>
      <c r="EH14">
        <v>997.21749999999997</v>
      </c>
      <c r="EI14">
        <v>391.5582</v>
      </c>
      <c r="EJ14">
        <v>2096.0610000000001</v>
      </c>
      <c r="EK14" t="s">
        <v>480</v>
      </c>
      <c r="EL14">
        <v>486.13260000000002</v>
      </c>
      <c r="EM14">
        <v>415.67689999999999</v>
      </c>
      <c r="EN14">
        <v>291.98419999999999</v>
      </c>
      <c r="EO14" t="s">
        <v>480</v>
      </c>
      <c r="EP14">
        <v>396.83870000000002</v>
      </c>
      <c r="EQ14">
        <v>143.26089999999999</v>
      </c>
      <c r="ER14">
        <v>380.85379999999998</v>
      </c>
      <c r="ES14">
        <v>247.2835</v>
      </c>
      <c r="ET14">
        <v>289.34989999999999</v>
      </c>
      <c r="EU14">
        <v>123.2347</v>
      </c>
      <c r="EV14">
        <v>237.65770000000001</v>
      </c>
      <c r="EW14">
        <v>249.6301</v>
      </c>
      <c r="EX14">
        <v>345.31319999999999</v>
      </c>
      <c r="EY14">
        <v>230.84100000000001</v>
      </c>
      <c r="EZ14">
        <v>288.15109999999999</v>
      </c>
      <c r="FA14">
        <v>68.318700000000007</v>
      </c>
      <c r="FB14">
        <v>218.59209999999999</v>
      </c>
      <c r="FC14">
        <v>88.998900000000006</v>
      </c>
      <c r="FD14">
        <v>176.32730000000001</v>
      </c>
      <c r="FE14">
        <v>301.52480000000003</v>
      </c>
      <c r="FF14">
        <v>152.8211</v>
      </c>
      <c r="FG14">
        <v>165.21799999999999</v>
      </c>
      <c r="FH14">
        <v>0.2419</v>
      </c>
      <c r="FI14">
        <v>267.72800000000001</v>
      </c>
      <c r="FJ14">
        <v>136.29769999999999</v>
      </c>
      <c r="FK14">
        <v>32.880699999999997</v>
      </c>
      <c r="FL14">
        <v>63.271999999999998</v>
      </c>
      <c r="FM14">
        <v>8994.4737999999998</v>
      </c>
      <c r="FN14">
        <v>1524.0427</v>
      </c>
      <c r="FO14" t="s">
        <v>480</v>
      </c>
      <c r="FP14">
        <v>2504.9272999999998</v>
      </c>
      <c r="FQ14">
        <v>1972.0776000000001</v>
      </c>
      <c r="FR14">
        <v>2994.9279000000001</v>
      </c>
      <c r="FS14">
        <v>2497.6217999999999</v>
      </c>
      <c r="FT14" t="s">
        <v>480</v>
      </c>
      <c r="FU14">
        <v>608.00800000000004</v>
      </c>
      <c r="FV14">
        <v>13329.257600000001</v>
      </c>
      <c r="FW14">
        <v>7812.5048999999999</v>
      </c>
      <c r="FX14">
        <v>3915.8510000000001</v>
      </c>
      <c r="FY14">
        <v>4370.5600000000004</v>
      </c>
      <c r="FZ14">
        <v>379.9932</v>
      </c>
      <c r="GA14">
        <v>10276.903</v>
      </c>
      <c r="GB14">
        <v>1501.9202</v>
      </c>
      <c r="GC14">
        <v>1021.6009</v>
      </c>
      <c r="GD14">
        <v>860.96810000000005</v>
      </c>
      <c r="GE14">
        <v>7692.9602000000004</v>
      </c>
      <c r="GF14">
        <v>527.62639999999999</v>
      </c>
      <c r="GG14">
        <v>458.40879999999999</v>
      </c>
      <c r="GH14">
        <v>377.03160000000003</v>
      </c>
      <c r="GI14">
        <v>4076.6596</v>
      </c>
      <c r="GJ14">
        <v>31426.526699999999</v>
      </c>
      <c r="GK14">
        <v>2585.7588000000001</v>
      </c>
      <c r="GL14">
        <v>2025.3522</v>
      </c>
      <c r="GM14">
        <v>5082.2785999999996</v>
      </c>
      <c r="GN14">
        <v>10896.7593</v>
      </c>
      <c r="GO14">
        <v>689.80119999999999</v>
      </c>
      <c r="GP14">
        <v>428.28390000000002</v>
      </c>
    </row>
    <row r="15" spans="1:198" x14ac:dyDescent="0.2">
      <c r="A15" s="177">
        <v>43042</v>
      </c>
      <c r="B15">
        <v>596109.60259999998</v>
      </c>
      <c r="C15">
        <v>196204.79949999999</v>
      </c>
      <c r="D15">
        <v>86384.243499999997</v>
      </c>
      <c r="E15">
        <v>72034.317999999999</v>
      </c>
      <c r="F15">
        <v>49415.787300000004</v>
      </c>
      <c r="G15">
        <v>40851.241999999998</v>
      </c>
      <c r="H15">
        <v>39272.129200000003</v>
      </c>
      <c r="I15">
        <v>20806.868999999999</v>
      </c>
      <c r="J15">
        <v>16950.199000000001</v>
      </c>
      <c r="K15">
        <v>27233.352200000001</v>
      </c>
      <c r="L15">
        <v>21092.386999999999</v>
      </c>
      <c r="M15">
        <v>22661.066800000001</v>
      </c>
      <c r="N15">
        <v>19966.1823</v>
      </c>
      <c r="O15">
        <v>34037.983800000002</v>
      </c>
      <c r="P15">
        <v>13628.441800000001</v>
      </c>
      <c r="Q15">
        <v>20035.7467</v>
      </c>
      <c r="R15">
        <v>13403.148800000001</v>
      </c>
      <c r="S15">
        <v>11119.470300000001</v>
      </c>
      <c r="T15">
        <v>15872.7646</v>
      </c>
      <c r="U15">
        <v>15462.3861</v>
      </c>
      <c r="V15">
        <v>8409.1456999999991</v>
      </c>
      <c r="W15">
        <v>5508.0922</v>
      </c>
      <c r="X15">
        <v>12705.2377</v>
      </c>
      <c r="Y15">
        <v>12159.2619</v>
      </c>
      <c r="Z15">
        <v>11124.264800000001</v>
      </c>
      <c r="AA15">
        <v>12357.331</v>
      </c>
      <c r="AB15">
        <v>11726.0615</v>
      </c>
      <c r="AC15">
        <v>10461.5821</v>
      </c>
      <c r="AD15">
        <v>22704.964100000001</v>
      </c>
      <c r="AE15">
        <v>8515.1908999999996</v>
      </c>
      <c r="AF15">
        <v>15433.109200000001</v>
      </c>
      <c r="AG15">
        <v>8041.0873000000001</v>
      </c>
      <c r="AH15" t="s">
        <v>480</v>
      </c>
      <c r="AI15" t="s">
        <v>480</v>
      </c>
      <c r="AJ15">
        <v>14664.364799999999</v>
      </c>
      <c r="AK15">
        <v>6039.1423000000004</v>
      </c>
      <c r="AL15">
        <v>4957.1899999999996</v>
      </c>
      <c r="AM15">
        <v>6444.473</v>
      </c>
      <c r="AN15">
        <v>11454.902099999999</v>
      </c>
      <c r="AO15">
        <v>7383.3945999999996</v>
      </c>
      <c r="AP15">
        <v>4720.6163999999999</v>
      </c>
      <c r="AQ15">
        <v>10295.0128</v>
      </c>
      <c r="AR15">
        <v>5511.7051000000001</v>
      </c>
      <c r="AS15">
        <v>4902.4468999999999</v>
      </c>
      <c r="AT15">
        <v>3999.8805000000002</v>
      </c>
      <c r="AU15">
        <v>8355.0252999999993</v>
      </c>
      <c r="AV15">
        <v>3131.3724999999999</v>
      </c>
      <c r="AW15">
        <v>3203.4078</v>
      </c>
      <c r="AX15">
        <v>5158.0191000000004</v>
      </c>
      <c r="AY15">
        <v>4617.7142999999996</v>
      </c>
      <c r="AZ15">
        <v>6612.7794000000004</v>
      </c>
      <c r="BA15">
        <v>3995.9805000000001</v>
      </c>
      <c r="BB15">
        <v>4037.4492</v>
      </c>
      <c r="BC15">
        <v>2632.3881999999999</v>
      </c>
      <c r="BD15">
        <v>5409.1962999999996</v>
      </c>
      <c r="BE15" t="s">
        <v>480</v>
      </c>
      <c r="BF15">
        <v>6161.7354999999998</v>
      </c>
      <c r="BG15">
        <v>2606.8303999999998</v>
      </c>
      <c r="BH15" t="s">
        <v>480</v>
      </c>
      <c r="BI15">
        <v>4296.2039999999997</v>
      </c>
      <c r="BJ15">
        <v>4939.8082999999997</v>
      </c>
      <c r="BK15">
        <v>4057.2619</v>
      </c>
      <c r="BL15">
        <v>6185.2272000000003</v>
      </c>
      <c r="BM15">
        <v>1658.4561000000001</v>
      </c>
      <c r="BN15">
        <v>4261.0213999999996</v>
      </c>
      <c r="BO15">
        <v>5504.6345000000001</v>
      </c>
      <c r="BP15">
        <v>3083.6518999999998</v>
      </c>
      <c r="BQ15">
        <v>5152.4675999999999</v>
      </c>
      <c r="BR15">
        <v>2576.0682000000002</v>
      </c>
      <c r="BS15">
        <v>2544.7226999999998</v>
      </c>
      <c r="BT15" t="s">
        <v>480</v>
      </c>
      <c r="BU15">
        <v>2722.7347</v>
      </c>
      <c r="BV15">
        <v>1871.9579000000001</v>
      </c>
      <c r="BW15">
        <v>3410.8478</v>
      </c>
      <c r="BX15">
        <v>3146.3553000000002</v>
      </c>
      <c r="BY15">
        <v>2122.0057999999999</v>
      </c>
      <c r="BZ15">
        <v>1444.143</v>
      </c>
      <c r="CA15">
        <v>2637.2910999999999</v>
      </c>
      <c r="CB15">
        <v>2842.6745999999998</v>
      </c>
      <c r="CC15" t="s">
        <v>480</v>
      </c>
      <c r="CD15">
        <v>1135.0572</v>
      </c>
      <c r="CE15">
        <v>1964.7816</v>
      </c>
      <c r="CF15" t="s">
        <v>480</v>
      </c>
      <c r="CG15">
        <v>1253.0153</v>
      </c>
      <c r="CH15">
        <v>1245.1914999999999</v>
      </c>
      <c r="CI15">
        <v>2536.6723000000002</v>
      </c>
      <c r="CJ15" t="s">
        <v>480</v>
      </c>
      <c r="CK15">
        <v>1901.0589</v>
      </c>
      <c r="CL15">
        <v>2885.2138</v>
      </c>
      <c r="CM15">
        <v>1689.9556</v>
      </c>
      <c r="CN15" t="s">
        <v>480</v>
      </c>
      <c r="CO15">
        <v>2133.5925999999999</v>
      </c>
      <c r="CP15">
        <v>1722.2528</v>
      </c>
      <c r="CQ15">
        <v>1372.6907000000001</v>
      </c>
      <c r="CR15">
        <v>1692.6433999999999</v>
      </c>
      <c r="CS15">
        <v>1910.6309000000001</v>
      </c>
      <c r="CT15">
        <v>1621.626</v>
      </c>
      <c r="CU15">
        <v>1510.0077000000001</v>
      </c>
      <c r="CV15" t="s">
        <v>480</v>
      </c>
      <c r="CW15">
        <v>1097.3081</v>
      </c>
      <c r="CX15">
        <v>3897.0050000000001</v>
      </c>
      <c r="CY15">
        <v>1671.5083999999999</v>
      </c>
      <c r="CZ15">
        <v>1227.3061</v>
      </c>
      <c r="DA15">
        <v>970.26829999999995</v>
      </c>
      <c r="DB15">
        <v>1148.56</v>
      </c>
      <c r="DC15">
        <v>2447.3020000000001</v>
      </c>
      <c r="DD15">
        <v>1242.6854000000001</v>
      </c>
      <c r="DE15">
        <v>1655.7435</v>
      </c>
      <c r="DF15">
        <v>1111.0899999999999</v>
      </c>
      <c r="DG15">
        <v>1298.2083</v>
      </c>
      <c r="DH15" t="s">
        <v>480</v>
      </c>
      <c r="DI15">
        <v>1325.2737999999999</v>
      </c>
      <c r="DJ15">
        <v>707.86450000000002</v>
      </c>
      <c r="DK15">
        <v>1294.1831999999999</v>
      </c>
      <c r="DL15">
        <v>1209.1101000000001</v>
      </c>
      <c r="DM15">
        <v>720.30119999999999</v>
      </c>
      <c r="DN15">
        <v>668.17430000000002</v>
      </c>
      <c r="DO15">
        <v>2779.1741999999999</v>
      </c>
      <c r="DP15">
        <v>884.13019999999995</v>
      </c>
      <c r="DQ15">
        <v>1944.3433</v>
      </c>
      <c r="DR15">
        <v>899.9117</v>
      </c>
      <c r="DS15">
        <v>1689.9034999999999</v>
      </c>
      <c r="DT15">
        <v>1175.7795000000001</v>
      </c>
      <c r="DU15">
        <v>658.33429999999998</v>
      </c>
      <c r="DV15" t="s">
        <v>480</v>
      </c>
      <c r="DW15">
        <v>809.62080000000003</v>
      </c>
      <c r="DX15">
        <v>687.54579999999999</v>
      </c>
      <c r="DY15">
        <v>1540.0454</v>
      </c>
      <c r="DZ15">
        <v>2069.672</v>
      </c>
      <c r="EA15">
        <v>1038.6142</v>
      </c>
      <c r="EB15">
        <v>815.53</v>
      </c>
      <c r="EC15">
        <v>964.90949999999998</v>
      </c>
      <c r="ED15">
        <v>854.06730000000005</v>
      </c>
      <c r="EE15">
        <v>904.69650000000001</v>
      </c>
      <c r="EF15">
        <v>603.05110000000002</v>
      </c>
      <c r="EG15">
        <v>723.4819</v>
      </c>
      <c r="EH15">
        <v>995.13070000000005</v>
      </c>
      <c r="EI15">
        <v>381.56310000000002</v>
      </c>
      <c r="EJ15">
        <v>2096.0610000000001</v>
      </c>
      <c r="EK15" t="s">
        <v>480</v>
      </c>
      <c r="EL15">
        <v>493.61709999999999</v>
      </c>
      <c r="EM15">
        <v>412.76760000000002</v>
      </c>
      <c r="EN15">
        <v>306.82409999999999</v>
      </c>
      <c r="EO15" t="s">
        <v>480</v>
      </c>
      <c r="EP15">
        <v>400.37619999999998</v>
      </c>
      <c r="EQ15">
        <v>143.9332</v>
      </c>
      <c r="ER15">
        <v>371.95659999999998</v>
      </c>
      <c r="ES15">
        <v>239.1626</v>
      </c>
      <c r="ET15">
        <v>285.7826</v>
      </c>
      <c r="EU15">
        <v>130.74039999999999</v>
      </c>
      <c r="EV15">
        <v>184.51840000000001</v>
      </c>
      <c r="EW15">
        <v>243.7526</v>
      </c>
      <c r="EX15">
        <v>354.37650000000002</v>
      </c>
      <c r="EY15">
        <v>214.64449999999999</v>
      </c>
      <c r="EZ15">
        <v>284.20549999999997</v>
      </c>
      <c r="FA15">
        <v>67.321100000000001</v>
      </c>
      <c r="FB15">
        <v>217.63509999999999</v>
      </c>
      <c r="FC15">
        <v>87.6374</v>
      </c>
      <c r="FD15">
        <v>163.107</v>
      </c>
      <c r="FE15">
        <v>317.73860000000002</v>
      </c>
      <c r="FF15">
        <v>152.1437</v>
      </c>
      <c r="FG15">
        <v>167.45670000000001</v>
      </c>
      <c r="FH15">
        <v>0.2419</v>
      </c>
      <c r="FI15">
        <v>269.45940000000002</v>
      </c>
      <c r="FJ15">
        <v>138.91419999999999</v>
      </c>
      <c r="FK15">
        <v>-35.936799999999998</v>
      </c>
      <c r="FL15">
        <v>63.271999999999998</v>
      </c>
      <c r="FM15">
        <v>8872.4132000000009</v>
      </c>
      <c r="FN15">
        <v>1508.3729000000001</v>
      </c>
      <c r="FO15" t="s">
        <v>480</v>
      </c>
      <c r="FP15">
        <v>2495.7352000000001</v>
      </c>
      <c r="FQ15">
        <v>1972.0776000000001</v>
      </c>
      <c r="FR15">
        <v>2958.5626999999999</v>
      </c>
      <c r="FS15">
        <v>2500.4893000000002</v>
      </c>
      <c r="FT15" t="s">
        <v>480</v>
      </c>
      <c r="FU15">
        <v>658.04629999999997</v>
      </c>
      <c r="FV15">
        <v>13643.8902</v>
      </c>
      <c r="FW15">
        <v>7906.7179999999998</v>
      </c>
      <c r="FX15">
        <v>3917.0603000000001</v>
      </c>
      <c r="FY15">
        <v>4248.34</v>
      </c>
      <c r="FZ15">
        <v>379.9932</v>
      </c>
      <c r="GA15">
        <v>10322.430200000001</v>
      </c>
      <c r="GB15">
        <v>1525.6005</v>
      </c>
      <c r="GC15">
        <v>894.06949999999995</v>
      </c>
      <c r="GD15">
        <v>868.48779999999999</v>
      </c>
      <c r="GE15">
        <v>7918.7982000000002</v>
      </c>
      <c r="GF15">
        <v>534.9375</v>
      </c>
      <c r="GG15">
        <v>447.57549999999998</v>
      </c>
      <c r="GH15">
        <v>372.98739999999998</v>
      </c>
      <c r="GI15">
        <v>4110.9759000000004</v>
      </c>
      <c r="GJ15">
        <v>31583.977800000001</v>
      </c>
      <c r="GK15">
        <v>2620.3773000000001</v>
      </c>
      <c r="GL15">
        <v>2066.0524</v>
      </c>
      <c r="GM15">
        <v>5173.1187</v>
      </c>
      <c r="GN15">
        <v>10819.863300000001</v>
      </c>
      <c r="GO15">
        <v>679.12580000000003</v>
      </c>
      <c r="GP15">
        <v>426.93970000000002</v>
      </c>
    </row>
    <row r="16" spans="1:198" x14ac:dyDescent="0.2">
      <c r="A16" s="177">
        <v>43045</v>
      </c>
      <c r="B16">
        <v>598655.41729999997</v>
      </c>
      <c r="C16">
        <v>197122.87119999999</v>
      </c>
      <c r="D16">
        <v>85644.828899999993</v>
      </c>
      <c r="E16">
        <v>71825.895000000004</v>
      </c>
      <c r="F16">
        <v>49012.211600000002</v>
      </c>
      <c r="G16">
        <v>41370.605000000003</v>
      </c>
      <c r="H16">
        <v>39027.354599999999</v>
      </c>
      <c r="I16">
        <v>21025.602999999999</v>
      </c>
      <c r="J16">
        <v>17044.411499999998</v>
      </c>
      <c r="K16">
        <v>27007.5841</v>
      </c>
      <c r="L16">
        <v>20813.667000000001</v>
      </c>
      <c r="M16">
        <v>22664.656800000001</v>
      </c>
      <c r="N16">
        <v>19867.091899999999</v>
      </c>
      <c r="O16">
        <v>34268.850400000003</v>
      </c>
      <c r="P16">
        <v>13544.733099999999</v>
      </c>
      <c r="Q16">
        <v>20136.389299999999</v>
      </c>
      <c r="R16">
        <v>13331.233899999999</v>
      </c>
      <c r="S16">
        <v>11365.681699999999</v>
      </c>
      <c r="T16">
        <v>16130.697899999999</v>
      </c>
      <c r="U16">
        <v>15251.5304</v>
      </c>
      <c r="V16">
        <v>8518.3379999999997</v>
      </c>
      <c r="W16">
        <v>5549.8283000000001</v>
      </c>
      <c r="X16">
        <v>12620.8596</v>
      </c>
      <c r="Y16">
        <v>12204.3362</v>
      </c>
      <c r="Z16">
        <v>11161.558800000001</v>
      </c>
      <c r="AA16">
        <v>12467.4514</v>
      </c>
      <c r="AB16">
        <v>11904.2685</v>
      </c>
      <c r="AC16">
        <v>10506.871499999999</v>
      </c>
      <c r="AD16">
        <v>22100.481599999999</v>
      </c>
      <c r="AE16">
        <v>8529.8639000000003</v>
      </c>
      <c r="AF16">
        <v>15716.0748</v>
      </c>
      <c r="AG16">
        <v>7954.3815999999997</v>
      </c>
      <c r="AH16" t="s">
        <v>480</v>
      </c>
      <c r="AI16" t="s">
        <v>480</v>
      </c>
      <c r="AJ16">
        <v>14544.897999999999</v>
      </c>
      <c r="AK16">
        <v>5892.9880999999996</v>
      </c>
      <c r="AL16">
        <v>4704.0860000000002</v>
      </c>
      <c r="AM16">
        <v>6393.3802999999998</v>
      </c>
      <c r="AN16">
        <v>11422.751700000001</v>
      </c>
      <c r="AO16">
        <v>7431.4660999999996</v>
      </c>
      <c r="AP16">
        <v>4814.1463000000003</v>
      </c>
      <c r="AQ16">
        <v>10252.376</v>
      </c>
      <c r="AR16">
        <v>5583.5364</v>
      </c>
      <c r="AS16">
        <v>4843.6931999999997</v>
      </c>
      <c r="AT16">
        <v>4183.5870000000004</v>
      </c>
      <c r="AU16">
        <v>8429.2271999999994</v>
      </c>
      <c r="AV16">
        <v>3190.2467000000001</v>
      </c>
      <c r="AW16">
        <v>3218.7345999999998</v>
      </c>
      <c r="AX16">
        <v>5115.4431999999997</v>
      </c>
      <c r="AY16">
        <v>4508.1377000000002</v>
      </c>
      <c r="AZ16">
        <v>6655.2181</v>
      </c>
      <c r="BA16">
        <v>3917.0068999999999</v>
      </c>
      <c r="BB16">
        <v>4036.5524999999998</v>
      </c>
      <c r="BC16">
        <v>2626.7824999999998</v>
      </c>
      <c r="BD16">
        <v>5393.2870000000003</v>
      </c>
      <c r="BE16" t="s">
        <v>480</v>
      </c>
      <c r="BF16">
        <v>6150.1916000000001</v>
      </c>
      <c r="BG16">
        <v>2601.924</v>
      </c>
      <c r="BH16" t="s">
        <v>480</v>
      </c>
      <c r="BI16">
        <v>4230.2231000000002</v>
      </c>
      <c r="BJ16">
        <v>4992.3459000000003</v>
      </c>
      <c r="BK16">
        <v>4042.3420000000001</v>
      </c>
      <c r="BL16">
        <v>6316.8213999999998</v>
      </c>
      <c r="BM16">
        <v>1668.1049</v>
      </c>
      <c r="BN16">
        <v>4176.9164000000001</v>
      </c>
      <c r="BO16">
        <v>5506.2820000000002</v>
      </c>
      <c r="BP16">
        <v>3087.2523000000001</v>
      </c>
      <c r="BQ16">
        <v>5118.8049000000001</v>
      </c>
      <c r="BR16">
        <v>2565.9158000000002</v>
      </c>
      <c r="BS16">
        <v>2471.7242999999999</v>
      </c>
      <c r="BT16" t="s">
        <v>480</v>
      </c>
      <c r="BU16">
        <v>2701.3654000000001</v>
      </c>
      <c r="BV16">
        <v>1871.9579000000001</v>
      </c>
      <c r="BW16">
        <v>3352.7438999999999</v>
      </c>
      <c r="BX16">
        <v>3143.1686</v>
      </c>
      <c r="BY16">
        <v>2112.7932000000001</v>
      </c>
      <c r="BZ16">
        <v>1424.7583999999999</v>
      </c>
      <c r="CA16">
        <v>2631.7667999999999</v>
      </c>
      <c r="CB16">
        <v>2818.5969</v>
      </c>
      <c r="CC16" t="s">
        <v>480</v>
      </c>
      <c r="CD16">
        <v>1137.9927</v>
      </c>
      <c r="CE16">
        <v>1967.0908999999999</v>
      </c>
      <c r="CF16" t="s">
        <v>480</v>
      </c>
      <c r="CG16">
        <v>1248.8462999999999</v>
      </c>
      <c r="CH16">
        <v>1221.0351000000001</v>
      </c>
      <c r="CI16">
        <v>2532.2703000000001</v>
      </c>
      <c r="CJ16" t="s">
        <v>480</v>
      </c>
      <c r="CK16">
        <v>1920.7021999999999</v>
      </c>
      <c r="CL16">
        <v>2902.1021999999998</v>
      </c>
      <c r="CM16">
        <v>1755.0184999999999</v>
      </c>
      <c r="CN16" t="s">
        <v>480</v>
      </c>
      <c r="CO16">
        <v>2193.8458999999998</v>
      </c>
      <c r="CP16">
        <v>1705.5382</v>
      </c>
      <c r="CQ16">
        <v>1390.3281999999999</v>
      </c>
      <c r="CR16">
        <v>1661.3889999999999</v>
      </c>
      <c r="CS16">
        <v>1919.7954999999999</v>
      </c>
      <c r="CT16">
        <v>1661.3163999999999</v>
      </c>
      <c r="CU16">
        <v>1533.6650999999999</v>
      </c>
      <c r="CV16" t="s">
        <v>480</v>
      </c>
      <c r="CW16">
        <v>1109.1432</v>
      </c>
      <c r="CX16">
        <v>3900.7644</v>
      </c>
      <c r="CY16">
        <v>1638.9367999999999</v>
      </c>
      <c r="CZ16">
        <v>1202.2511999999999</v>
      </c>
      <c r="DA16">
        <v>969.36599999999999</v>
      </c>
      <c r="DB16">
        <v>1188.4827</v>
      </c>
      <c r="DC16">
        <v>2456.7375999999999</v>
      </c>
      <c r="DD16">
        <v>1264.3046999999999</v>
      </c>
      <c r="DE16">
        <v>1644.549</v>
      </c>
      <c r="DF16">
        <v>1120.2853</v>
      </c>
      <c r="DG16">
        <v>1288.8679999999999</v>
      </c>
      <c r="DH16" t="s">
        <v>480</v>
      </c>
      <c r="DI16">
        <v>1333.9012</v>
      </c>
      <c r="DJ16">
        <v>702.2029</v>
      </c>
      <c r="DK16">
        <v>1282.7256</v>
      </c>
      <c r="DL16">
        <v>1232.0163</v>
      </c>
      <c r="DM16">
        <v>696.32889999999998</v>
      </c>
      <c r="DN16">
        <v>673.85829999999999</v>
      </c>
      <c r="DO16">
        <v>2809.6876999999999</v>
      </c>
      <c r="DP16">
        <v>891.22730000000001</v>
      </c>
      <c r="DQ16">
        <v>1948.1679999999999</v>
      </c>
      <c r="DR16">
        <v>897.82050000000004</v>
      </c>
      <c r="DS16">
        <v>1678.0263</v>
      </c>
      <c r="DT16">
        <v>1176.6396999999999</v>
      </c>
      <c r="DU16">
        <v>637.71910000000003</v>
      </c>
      <c r="DV16" t="s">
        <v>480</v>
      </c>
      <c r="DW16">
        <v>746.61469999999997</v>
      </c>
      <c r="DX16">
        <v>681.05989999999997</v>
      </c>
      <c r="DY16">
        <v>1554.7956999999999</v>
      </c>
      <c r="DZ16">
        <v>2088.009</v>
      </c>
      <c r="EA16">
        <v>1043.4259</v>
      </c>
      <c r="EB16">
        <v>811.06299999999999</v>
      </c>
      <c r="EC16">
        <v>954.48820000000001</v>
      </c>
      <c r="ED16">
        <v>847.81269999999995</v>
      </c>
      <c r="EE16">
        <v>904.69650000000001</v>
      </c>
      <c r="EF16">
        <v>603.53610000000003</v>
      </c>
      <c r="EG16">
        <v>728.3297</v>
      </c>
      <c r="EH16">
        <v>1020.1713999999999</v>
      </c>
      <c r="EI16">
        <v>381.56310000000002</v>
      </c>
      <c r="EJ16">
        <v>2096.0610000000001</v>
      </c>
      <c r="EK16" t="s">
        <v>480</v>
      </c>
      <c r="EL16">
        <v>468.25319999999999</v>
      </c>
      <c r="EM16">
        <v>402.58510000000001</v>
      </c>
      <c r="EN16">
        <v>302.02120000000002</v>
      </c>
      <c r="EO16" t="s">
        <v>480</v>
      </c>
      <c r="EP16">
        <v>399.6687</v>
      </c>
      <c r="EQ16">
        <v>145.47</v>
      </c>
      <c r="ER16">
        <v>374.18090000000001</v>
      </c>
      <c r="ES16">
        <v>240.5548</v>
      </c>
      <c r="ET16">
        <v>277.7561</v>
      </c>
      <c r="EU16">
        <v>130.39750000000001</v>
      </c>
      <c r="EV16">
        <v>179.2045</v>
      </c>
      <c r="EW16">
        <v>251.30940000000001</v>
      </c>
      <c r="EX16">
        <v>360.04109999999997</v>
      </c>
      <c r="EY16">
        <v>215.18870000000001</v>
      </c>
      <c r="EZ16">
        <v>280.25990000000002</v>
      </c>
      <c r="FA16">
        <v>53.354500000000002</v>
      </c>
      <c r="FB16">
        <v>217.47559999999999</v>
      </c>
      <c r="FC16">
        <v>82.191199999999995</v>
      </c>
      <c r="FD16">
        <v>156.46019999999999</v>
      </c>
      <c r="FE16">
        <v>309.98419999999999</v>
      </c>
      <c r="FF16">
        <v>153.494</v>
      </c>
      <c r="FG16">
        <v>162.97929999999999</v>
      </c>
      <c r="FH16">
        <v>0.2419</v>
      </c>
      <c r="FI16">
        <v>268.16090000000003</v>
      </c>
      <c r="FJ16">
        <v>144.1473</v>
      </c>
      <c r="FK16">
        <v>-39.920099999999998</v>
      </c>
      <c r="FL16">
        <v>59.353499999999997</v>
      </c>
      <c r="FM16">
        <v>8977.2734</v>
      </c>
      <c r="FN16">
        <v>1556.3617999999999</v>
      </c>
      <c r="FO16" t="s">
        <v>480</v>
      </c>
      <c r="FP16">
        <v>2462.6439</v>
      </c>
      <c r="FQ16">
        <v>1942.9029</v>
      </c>
      <c r="FR16">
        <v>3001.7464</v>
      </c>
      <c r="FS16">
        <v>2542.5457000000001</v>
      </c>
      <c r="FT16" t="s">
        <v>480</v>
      </c>
      <c r="FU16">
        <v>656.01400000000001</v>
      </c>
      <c r="FV16">
        <v>13755.1628</v>
      </c>
      <c r="FW16">
        <v>7868.7515000000003</v>
      </c>
      <c r="FX16">
        <v>3864.4454999999998</v>
      </c>
      <c r="FY16">
        <v>4000.13</v>
      </c>
      <c r="FZ16">
        <v>377.30430000000001</v>
      </c>
      <c r="GA16">
        <v>10118.0872</v>
      </c>
      <c r="GB16">
        <v>1506.4003</v>
      </c>
      <c r="GC16">
        <v>720.16290000000004</v>
      </c>
      <c r="GD16">
        <v>870.99429999999995</v>
      </c>
      <c r="GE16">
        <v>7858.8820999999998</v>
      </c>
      <c r="GF16">
        <v>534.9375</v>
      </c>
      <c r="GG16">
        <v>439.45060000000001</v>
      </c>
      <c r="GH16">
        <v>364.22480000000002</v>
      </c>
      <c r="GI16">
        <v>4056.7923000000001</v>
      </c>
      <c r="GJ16">
        <v>31355.5193</v>
      </c>
      <c r="GK16">
        <v>2568.4495999999999</v>
      </c>
      <c r="GL16">
        <v>2035.704</v>
      </c>
      <c r="GM16">
        <v>5243.95</v>
      </c>
      <c r="GN16">
        <v>10992.879000000001</v>
      </c>
      <c r="GO16">
        <v>677.60080000000005</v>
      </c>
      <c r="GP16">
        <v>425.29520000000002</v>
      </c>
    </row>
    <row r="17" spans="1:198" x14ac:dyDescent="0.2">
      <c r="A17" s="177">
        <v>43046</v>
      </c>
      <c r="B17">
        <v>597112.49930000002</v>
      </c>
      <c r="C17">
        <v>197498.446</v>
      </c>
      <c r="D17">
        <v>85684.2644</v>
      </c>
      <c r="E17">
        <v>72041.505000000005</v>
      </c>
      <c r="F17">
        <v>49641.967100000002</v>
      </c>
      <c r="G17">
        <v>41869.520700000001</v>
      </c>
      <c r="H17">
        <v>38984.009100000003</v>
      </c>
      <c r="I17">
        <v>21163.762999999999</v>
      </c>
      <c r="J17">
        <v>16838.210500000001</v>
      </c>
      <c r="K17">
        <v>26915.523399999998</v>
      </c>
      <c r="L17">
        <v>20836.546999999999</v>
      </c>
      <c r="M17">
        <v>22761.585299999999</v>
      </c>
      <c r="N17">
        <v>20015.727599999998</v>
      </c>
      <c r="O17">
        <v>33770.178500000002</v>
      </c>
      <c r="P17">
        <v>13481.9516</v>
      </c>
      <c r="Q17">
        <v>20079.968400000002</v>
      </c>
      <c r="R17">
        <v>13295.276400000001</v>
      </c>
      <c r="S17">
        <v>11308.1556</v>
      </c>
      <c r="T17">
        <v>15796.650299999999</v>
      </c>
      <c r="U17">
        <v>15356.0046</v>
      </c>
      <c r="V17">
        <v>8460.9419999999991</v>
      </c>
      <c r="W17">
        <v>5522.0042000000003</v>
      </c>
      <c r="X17">
        <v>12641.954100000001</v>
      </c>
      <c r="Y17">
        <v>12157.759400000001</v>
      </c>
      <c r="Z17">
        <v>11186.032999999999</v>
      </c>
      <c r="AA17">
        <v>12470.275</v>
      </c>
      <c r="AB17">
        <v>11966.216700000001</v>
      </c>
      <c r="AC17">
        <v>10471.8752</v>
      </c>
      <c r="AD17">
        <v>21964.085500000001</v>
      </c>
      <c r="AE17">
        <v>8588.5558999999994</v>
      </c>
      <c r="AF17">
        <v>15662.255800000001</v>
      </c>
      <c r="AG17">
        <v>7911.6067999999996</v>
      </c>
      <c r="AH17" t="s">
        <v>480</v>
      </c>
      <c r="AI17" t="s">
        <v>480</v>
      </c>
      <c r="AJ17">
        <v>14420.121499999999</v>
      </c>
      <c r="AK17">
        <v>5730.9749000000002</v>
      </c>
      <c r="AL17">
        <v>4660.2839000000004</v>
      </c>
      <c r="AM17">
        <v>6322.0009</v>
      </c>
      <c r="AN17">
        <v>11298.742700000001</v>
      </c>
      <c r="AO17">
        <v>7517.7372999999998</v>
      </c>
      <c r="AP17">
        <v>4695.7539999999999</v>
      </c>
      <c r="AQ17">
        <v>10091.4565</v>
      </c>
      <c r="AR17">
        <v>5473.5150000000003</v>
      </c>
      <c r="AS17">
        <v>4816.1297000000004</v>
      </c>
      <c r="AT17">
        <v>4132.4687000000004</v>
      </c>
      <c r="AU17">
        <v>8437.4719000000005</v>
      </c>
      <c r="AV17">
        <v>3158.7795000000001</v>
      </c>
      <c r="AW17">
        <v>3222.5662000000002</v>
      </c>
      <c r="AX17">
        <v>5154.9561000000003</v>
      </c>
      <c r="AY17">
        <v>4441.7596000000003</v>
      </c>
      <c r="AZ17">
        <v>6605.0632999999998</v>
      </c>
      <c r="BA17">
        <v>3939.2170000000001</v>
      </c>
      <c r="BB17">
        <v>3915.0504000000001</v>
      </c>
      <c r="BC17">
        <v>2600.6224000000002</v>
      </c>
      <c r="BD17">
        <v>5329.6498000000001</v>
      </c>
      <c r="BE17" t="s">
        <v>480</v>
      </c>
      <c r="BF17">
        <v>6060.7258000000002</v>
      </c>
      <c r="BG17">
        <v>2551.7692000000002</v>
      </c>
      <c r="BH17" t="s">
        <v>480</v>
      </c>
      <c r="BI17">
        <v>4168.1234000000004</v>
      </c>
      <c r="BJ17">
        <v>5013.3609999999999</v>
      </c>
      <c r="BK17">
        <v>4074.7766999999999</v>
      </c>
      <c r="BL17">
        <v>6129.9576999999999</v>
      </c>
      <c r="BM17">
        <v>1613.9646</v>
      </c>
      <c r="BN17">
        <v>4196.7343000000001</v>
      </c>
      <c r="BO17">
        <v>5501.3396000000002</v>
      </c>
      <c r="BP17">
        <v>3061.9847</v>
      </c>
      <c r="BQ17">
        <v>5065.9062999999996</v>
      </c>
      <c r="BR17">
        <v>2560.3782000000001</v>
      </c>
      <c r="BS17">
        <v>2428.6605</v>
      </c>
      <c r="BT17" t="s">
        <v>480</v>
      </c>
      <c r="BU17">
        <v>2708.9479999999999</v>
      </c>
      <c r="BV17">
        <v>1843.5182</v>
      </c>
      <c r="BW17">
        <v>3319.5418</v>
      </c>
      <c r="BX17">
        <v>3081.0272</v>
      </c>
      <c r="BY17">
        <v>2084.5794000000001</v>
      </c>
      <c r="BZ17">
        <v>1405.0284999999999</v>
      </c>
      <c r="CA17">
        <v>2664.5668999999998</v>
      </c>
      <c r="CB17">
        <v>2785.1556</v>
      </c>
      <c r="CC17" t="s">
        <v>480</v>
      </c>
      <c r="CD17">
        <v>1111.5726999999999</v>
      </c>
      <c r="CE17">
        <v>1987.8742999999999</v>
      </c>
      <c r="CF17" t="s">
        <v>480</v>
      </c>
      <c r="CG17">
        <v>1250.9308000000001</v>
      </c>
      <c r="CH17">
        <v>1288.7642000000001</v>
      </c>
      <c r="CI17">
        <v>2499.2552999999998</v>
      </c>
      <c r="CJ17" t="s">
        <v>480</v>
      </c>
      <c r="CK17">
        <v>1888.4670000000001</v>
      </c>
      <c r="CL17">
        <v>2905.1727999999998</v>
      </c>
      <c r="CM17">
        <v>1706.7460000000001</v>
      </c>
      <c r="CN17" t="s">
        <v>480</v>
      </c>
      <c r="CO17">
        <v>2141.5329999999999</v>
      </c>
      <c r="CP17">
        <v>1647.0368000000001</v>
      </c>
      <c r="CQ17">
        <v>1390.3281999999999</v>
      </c>
      <c r="CR17">
        <v>1661.3889999999999</v>
      </c>
      <c r="CS17">
        <v>1911.6491000000001</v>
      </c>
      <c r="CT17">
        <v>1644.5458000000001</v>
      </c>
      <c r="CU17">
        <v>1385.9952000000001</v>
      </c>
      <c r="CV17" t="s">
        <v>480</v>
      </c>
      <c r="CW17">
        <v>1078.7099000000001</v>
      </c>
      <c r="CX17">
        <v>3884.4733999999999</v>
      </c>
      <c r="CY17">
        <v>1617.2224000000001</v>
      </c>
      <c r="CZ17">
        <v>1156.3172999999999</v>
      </c>
      <c r="DA17">
        <v>970.26829999999995</v>
      </c>
      <c r="DB17">
        <v>1175.9521999999999</v>
      </c>
      <c r="DC17">
        <v>2458.3101999999999</v>
      </c>
      <c r="DD17">
        <v>1217.5790999999999</v>
      </c>
      <c r="DE17">
        <v>1632.5913</v>
      </c>
      <c r="DF17">
        <v>1120.2853</v>
      </c>
      <c r="DG17">
        <v>1265.5173</v>
      </c>
      <c r="DH17" t="s">
        <v>480</v>
      </c>
      <c r="DI17">
        <v>1348.46</v>
      </c>
      <c r="DJ17">
        <v>687.83130000000006</v>
      </c>
      <c r="DK17">
        <v>1289.3589999999999</v>
      </c>
      <c r="DL17">
        <v>1204.2364</v>
      </c>
      <c r="DM17">
        <v>730.19460000000004</v>
      </c>
      <c r="DN17">
        <v>658.70090000000005</v>
      </c>
      <c r="DO17">
        <v>2797.4823000000001</v>
      </c>
      <c r="DP17">
        <v>884.47360000000003</v>
      </c>
      <c r="DQ17">
        <v>1935.2598</v>
      </c>
      <c r="DR17">
        <v>889.73069999999996</v>
      </c>
      <c r="DS17">
        <v>1648.7901999999999</v>
      </c>
      <c r="DT17">
        <v>1216.2082</v>
      </c>
      <c r="DU17">
        <v>617.10389999999995</v>
      </c>
      <c r="DV17" t="s">
        <v>480</v>
      </c>
      <c r="DW17">
        <v>735.70979999999997</v>
      </c>
      <c r="DX17">
        <v>659.16970000000003</v>
      </c>
      <c r="DY17">
        <v>1532.335</v>
      </c>
      <c r="DZ17">
        <v>2092.5931999999998</v>
      </c>
      <c r="EA17">
        <v>1041.2050999999999</v>
      </c>
      <c r="EB17">
        <v>803.72439999999995</v>
      </c>
      <c r="EC17">
        <v>942.57799999999997</v>
      </c>
      <c r="ED17">
        <v>875.17679999999996</v>
      </c>
      <c r="EE17">
        <v>898.06949999999995</v>
      </c>
      <c r="EF17">
        <v>596.8134</v>
      </c>
      <c r="EG17">
        <v>725.2998</v>
      </c>
      <c r="EH17">
        <v>1018.0846</v>
      </c>
      <c r="EI17">
        <v>375.5376</v>
      </c>
      <c r="EJ17">
        <v>2096.0610000000001</v>
      </c>
      <c r="EK17" t="s">
        <v>480</v>
      </c>
      <c r="EL17">
        <v>460.7688</v>
      </c>
      <c r="EM17">
        <v>399.67579999999998</v>
      </c>
      <c r="EN17">
        <v>292.41559999999998</v>
      </c>
      <c r="EO17" t="s">
        <v>480</v>
      </c>
      <c r="EP17">
        <v>392.59359999999998</v>
      </c>
      <c r="EQ17">
        <v>140.8596</v>
      </c>
      <c r="ER17">
        <v>374.18090000000001</v>
      </c>
      <c r="ES17">
        <v>234.0581</v>
      </c>
      <c r="ET17">
        <v>277.7561</v>
      </c>
      <c r="EU17">
        <v>130.9119</v>
      </c>
      <c r="EV17">
        <v>177.876</v>
      </c>
      <c r="EW17">
        <v>242.91290000000001</v>
      </c>
      <c r="EX17">
        <v>360.60750000000002</v>
      </c>
      <c r="EY17">
        <v>211.92359999999999</v>
      </c>
      <c r="EZ17">
        <v>279.4708</v>
      </c>
      <c r="FA17">
        <v>67.321100000000001</v>
      </c>
      <c r="FB17">
        <v>217.47559999999999</v>
      </c>
      <c r="FC17">
        <v>79.468199999999996</v>
      </c>
      <c r="FD17">
        <v>143.16659999999999</v>
      </c>
      <c r="FE17">
        <v>305.75450000000001</v>
      </c>
      <c r="FF17">
        <v>151.24350000000001</v>
      </c>
      <c r="FG17">
        <v>164.09870000000001</v>
      </c>
      <c r="FH17">
        <v>0.2419</v>
      </c>
      <c r="FI17">
        <v>260.80259999999998</v>
      </c>
      <c r="FJ17">
        <v>144.1473</v>
      </c>
      <c r="FK17">
        <v>-44.899299999999997</v>
      </c>
      <c r="FL17">
        <v>86.783000000000001</v>
      </c>
      <c r="FM17">
        <v>8929.2250999999997</v>
      </c>
      <c r="FN17">
        <v>1517.1872000000001</v>
      </c>
      <c r="FO17" t="s">
        <v>480</v>
      </c>
      <c r="FP17">
        <v>2324.7633000000001</v>
      </c>
      <c r="FQ17">
        <v>1928.3155999999999</v>
      </c>
      <c r="FR17">
        <v>2944.9256999999998</v>
      </c>
      <c r="FS17">
        <v>2503.3568</v>
      </c>
      <c r="FT17" t="s">
        <v>480</v>
      </c>
      <c r="FU17">
        <v>626.66930000000002</v>
      </c>
      <c r="FV17">
        <v>13594.0095</v>
      </c>
      <c r="FW17">
        <v>7857.5021999999999</v>
      </c>
      <c r="FX17">
        <v>3573.3099000000002</v>
      </c>
      <c r="FY17">
        <v>3890.02</v>
      </c>
      <c r="FZ17">
        <v>365.2045</v>
      </c>
      <c r="GA17">
        <v>10053.5021</v>
      </c>
      <c r="GB17">
        <v>1505.1202000000001</v>
      </c>
      <c r="GC17">
        <v>727.89210000000003</v>
      </c>
      <c r="GD17">
        <v>860.34140000000002</v>
      </c>
      <c r="GE17">
        <v>7684.8945999999996</v>
      </c>
      <c r="GF17">
        <v>564.18190000000004</v>
      </c>
      <c r="GG17">
        <v>428.61739999999998</v>
      </c>
      <c r="GH17">
        <v>361.52870000000001</v>
      </c>
      <c r="GI17">
        <v>4082.078</v>
      </c>
      <c r="GJ17">
        <v>31031.273099999999</v>
      </c>
      <c r="GK17">
        <v>2404.0120999999999</v>
      </c>
      <c r="GL17">
        <v>1990.1813999999999</v>
      </c>
      <c r="GM17">
        <v>5188.7255999999998</v>
      </c>
      <c r="GN17">
        <v>11329.299000000001</v>
      </c>
      <c r="GO17">
        <v>682.17589999999996</v>
      </c>
      <c r="GP17">
        <v>417.89530000000002</v>
      </c>
    </row>
    <row r="18" spans="1:198" x14ac:dyDescent="0.2">
      <c r="A18" s="177">
        <v>43047</v>
      </c>
      <c r="B18">
        <v>599349.7304</v>
      </c>
      <c r="C18">
        <v>197707.0986</v>
      </c>
      <c r="D18">
        <v>87251.823199999999</v>
      </c>
      <c r="E18">
        <v>73701.702000000005</v>
      </c>
      <c r="F18">
        <v>49571.008699999998</v>
      </c>
      <c r="G18">
        <v>41918.594400000002</v>
      </c>
      <c r="H18">
        <v>39098.747199999998</v>
      </c>
      <c r="I18">
        <v>21524.705999999998</v>
      </c>
      <c r="J18">
        <v>16879.0952</v>
      </c>
      <c r="K18">
        <v>27011.968000000001</v>
      </c>
      <c r="L18">
        <v>21325.347000000002</v>
      </c>
      <c r="M18">
        <v>22862.103800000001</v>
      </c>
      <c r="N18">
        <v>20369.621899999998</v>
      </c>
      <c r="O18">
        <v>33770.178500000002</v>
      </c>
      <c r="P18">
        <v>13615.8855</v>
      </c>
      <c r="Q18">
        <v>20413.213100000001</v>
      </c>
      <c r="R18">
        <v>13355.7503</v>
      </c>
      <c r="S18">
        <v>11568.1733</v>
      </c>
      <c r="T18">
        <v>15794.811799999999</v>
      </c>
      <c r="U18">
        <v>15163.797399999999</v>
      </c>
      <c r="V18">
        <v>8903.3109000000004</v>
      </c>
      <c r="W18">
        <v>5664.6023999999998</v>
      </c>
      <c r="X18">
        <v>12857.4197</v>
      </c>
      <c r="Y18">
        <v>12181.799000000001</v>
      </c>
      <c r="Z18">
        <v>11549.269899999999</v>
      </c>
      <c r="AA18">
        <v>12405.332200000001</v>
      </c>
      <c r="AB18">
        <v>11928.029500000001</v>
      </c>
      <c r="AC18">
        <v>10498.6371</v>
      </c>
      <c r="AD18">
        <v>22181.0792</v>
      </c>
      <c r="AE18">
        <v>8688.9501999999993</v>
      </c>
      <c r="AF18">
        <v>15602.2464</v>
      </c>
      <c r="AG18">
        <v>7901.2021000000004</v>
      </c>
      <c r="AH18" t="s">
        <v>480</v>
      </c>
      <c r="AI18" t="s">
        <v>480</v>
      </c>
      <c r="AJ18">
        <v>14260.8323</v>
      </c>
      <c r="AK18">
        <v>5816.7183999999997</v>
      </c>
      <c r="AL18">
        <v>4738.4326000000001</v>
      </c>
      <c r="AM18">
        <v>6322.7521999999999</v>
      </c>
      <c r="AN18">
        <v>11569.725200000001</v>
      </c>
      <c r="AO18">
        <v>7499.6238999999996</v>
      </c>
      <c r="AP18">
        <v>4668.5237999999999</v>
      </c>
      <c r="AQ18">
        <v>10139.594800000001</v>
      </c>
      <c r="AR18">
        <v>5529.2791999999999</v>
      </c>
      <c r="AS18">
        <v>4855.2988999999998</v>
      </c>
      <c r="AT18">
        <v>4111.7017999999998</v>
      </c>
      <c r="AU18">
        <v>8445.7165000000005</v>
      </c>
      <c r="AV18">
        <v>3301.9045000000001</v>
      </c>
      <c r="AW18">
        <v>3172.7543999999998</v>
      </c>
      <c r="AX18">
        <v>5221.1171999999997</v>
      </c>
      <c r="AY18">
        <v>4518.1471000000001</v>
      </c>
      <c r="AZ18">
        <v>6802.0366000000004</v>
      </c>
      <c r="BA18">
        <v>3988.9447</v>
      </c>
      <c r="BB18">
        <v>4032.0691000000002</v>
      </c>
      <c r="BC18">
        <v>2662.2855</v>
      </c>
      <c r="BD18">
        <v>5292.5281000000004</v>
      </c>
      <c r="BE18" t="s">
        <v>480</v>
      </c>
      <c r="BF18">
        <v>6109.7876999999999</v>
      </c>
      <c r="BG18">
        <v>2726.6397999999999</v>
      </c>
      <c r="BH18" t="s">
        <v>480</v>
      </c>
      <c r="BI18">
        <v>4099.5967000000001</v>
      </c>
      <c r="BJ18">
        <v>5126.3190999999997</v>
      </c>
      <c r="BK18">
        <v>4127.9696000000004</v>
      </c>
      <c r="BL18">
        <v>5961.5171</v>
      </c>
      <c r="BM18">
        <v>1628.4377999999999</v>
      </c>
      <c r="BN18">
        <v>4247.0038999999997</v>
      </c>
      <c r="BO18">
        <v>5444.5015999999996</v>
      </c>
      <c r="BP18">
        <v>3121.5180999999998</v>
      </c>
      <c r="BQ18">
        <v>5117.8431</v>
      </c>
      <c r="BR18">
        <v>2595.4499000000001</v>
      </c>
      <c r="BS18">
        <v>2441.7896999999998</v>
      </c>
      <c r="BT18" t="s">
        <v>480</v>
      </c>
      <c r="BU18">
        <v>2719.288</v>
      </c>
      <c r="BV18">
        <v>1870.0618999999999</v>
      </c>
      <c r="BW18">
        <v>3374.0882000000001</v>
      </c>
      <c r="BX18">
        <v>3133.6084000000001</v>
      </c>
      <c r="BY18">
        <v>2113.9728</v>
      </c>
      <c r="BZ18">
        <v>1422.8413</v>
      </c>
      <c r="CA18">
        <v>2703.2363999999998</v>
      </c>
      <c r="CB18">
        <v>2861.4016999999999</v>
      </c>
      <c r="CC18" t="s">
        <v>480</v>
      </c>
      <c r="CD18">
        <v>1120.9665</v>
      </c>
      <c r="CE18">
        <v>2022.5133000000001</v>
      </c>
      <c r="CF18" t="s">
        <v>480</v>
      </c>
      <c r="CG18">
        <v>1279.0714</v>
      </c>
      <c r="CH18">
        <v>1341.6265000000001</v>
      </c>
      <c r="CI18">
        <v>2490.4513000000002</v>
      </c>
      <c r="CJ18" t="s">
        <v>480</v>
      </c>
      <c r="CK18">
        <v>1915.6655000000001</v>
      </c>
      <c r="CL18">
        <v>2922.8289</v>
      </c>
      <c r="CM18">
        <v>1751.1293000000001</v>
      </c>
      <c r="CN18" t="s">
        <v>480</v>
      </c>
      <c r="CO18">
        <v>2181.2348000000002</v>
      </c>
      <c r="CP18">
        <v>1697.1808000000001</v>
      </c>
      <c r="CQ18">
        <v>1400.0709999999999</v>
      </c>
      <c r="CR18">
        <v>1688.4761000000001</v>
      </c>
      <c r="CS18">
        <v>1913.3462999999999</v>
      </c>
      <c r="CT18">
        <v>1654.6081999999999</v>
      </c>
      <c r="CU18">
        <v>1367.3243</v>
      </c>
      <c r="CV18" t="s">
        <v>480</v>
      </c>
      <c r="CW18">
        <v>1093.9266</v>
      </c>
      <c r="CX18">
        <v>3853.1444000000001</v>
      </c>
      <c r="CY18">
        <v>1628.2049999999999</v>
      </c>
      <c r="CZ18">
        <v>1217.5625</v>
      </c>
      <c r="DA18">
        <v>1001.8511</v>
      </c>
      <c r="DB18">
        <v>1201.596</v>
      </c>
      <c r="DC18">
        <v>2617.143</v>
      </c>
      <c r="DD18">
        <v>1223.8557000000001</v>
      </c>
      <c r="DE18">
        <v>1626.7397000000001</v>
      </c>
      <c r="DF18">
        <v>1138.6758</v>
      </c>
      <c r="DG18">
        <v>1279.5277000000001</v>
      </c>
      <c r="DH18" t="s">
        <v>480</v>
      </c>
      <c r="DI18">
        <v>1331.7443000000001</v>
      </c>
      <c r="DJ18">
        <v>766.53650000000005</v>
      </c>
      <c r="DK18">
        <v>1295.9922999999999</v>
      </c>
      <c r="DL18">
        <v>1244.4398000000001</v>
      </c>
      <c r="DM18">
        <v>737.25829999999996</v>
      </c>
      <c r="DN18">
        <v>658.52869999999996</v>
      </c>
      <c r="DO18">
        <v>2858.5093000000002</v>
      </c>
      <c r="DP18">
        <v>892.25750000000005</v>
      </c>
      <c r="DQ18">
        <v>1939.5626</v>
      </c>
      <c r="DR18">
        <v>900.21289999999999</v>
      </c>
      <c r="DS18">
        <v>1688.5329999999999</v>
      </c>
      <c r="DT18">
        <v>1195.1337000000001</v>
      </c>
      <c r="DU18">
        <v>622.99400000000003</v>
      </c>
      <c r="DV18" t="s">
        <v>480</v>
      </c>
      <c r="DW18">
        <v>748.63419999999996</v>
      </c>
      <c r="DX18">
        <v>687.54579999999999</v>
      </c>
      <c r="DY18">
        <v>1543.3977</v>
      </c>
      <c r="DZ18">
        <v>2072.2395000000001</v>
      </c>
      <c r="EA18">
        <v>1041.2050999999999</v>
      </c>
      <c r="EB18">
        <v>819.03980000000001</v>
      </c>
      <c r="EC18">
        <v>929.17920000000004</v>
      </c>
      <c r="ED18">
        <v>892.37699999999995</v>
      </c>
      <c r="EE18">
        <v>891.44259999999997</v>
      </c>
      <c r="EF18">
        <v>593.61270000000002</v>
      </c>
      <c r="EG18">
        <v>705.90880000000004</v>
      </c>
      <c r="EH18">
        <v>1024.3448000000001</v>
      </c>
      <c r="EI18">
        <v>395.62259999999998</v>
      </c>
      <c r="EJ18">
        <v>2096.0610000000001</v>
      </c>
      <c r="EK18" t="s">
        <v>480</v>
      </c>
      <c r="EL18">
        <v>481.14299999999997</v>
      </c>
      <c r="EM18">
        <v>415.67689999999999</v>
      </c>
      <c r="EN18">
        <v>297.21839999999997</v>
      </c>
      <c r="EO18" t="s">
        <v>480</v>
      </c>
      <c r="EP18">
        <v>398.25369999999998</v>
      </c>
      <c r="EQ18">
        <v>162.5668</v>
      </c>
      <c r="ER18">
        <v>373.09989999999999</v>
      </c>
      <c r="ES18">
        <v>229.18549999999999</v>
      </c>
      <c r="ET18">
        <v>276.86419999999998</v>
      </c>
      <c r="EU18">
        <v>131.08340000000001</v>
      </c>
      <c r="EV18">
        <v>173.89060000000001</v>
      </c>
      <c r="EW18">
        <v>294.67590000000001</v>
      </c>
      <c r="EX18">
        <v>349.84480000000002</v>
      </c>
      <c r="EY18">
        <v>208.38640000000001</v>
      </c>
      <c r="EZ18">
        <v>278.28710000000001</v>
      </c>
      <c r="FA18">
        <v>70.313999999999993</v>
      </c>
      <c r="FB18">
        <v>221.7672</v>
      </c>
      <c r="FC18">
        <v>84.914299999999997</v>
      </c>
      <c r="FD18">
        <v>145.38220000000001</v>
      </c>
      <c r="FE18">
        <v>314.56639999999999</v>
      </c>
      <c r="FF18">
        <v>150.1182</v>
      </c>
      <c r="FG18">
        <v>164.15479999999999</v>
      </c>
      <c r="FH18">
        <v>0.2419</v>
      </c>
      <c r="FI18">
        <v>261.2355</v>
      </c>
      <c r="FJ18">
        <v>144.1473</v>
      </c>
      <c r="FK18">
        <v>-40.915999999999997</v>
      </c>
      <c r="FL18">
        <v>86.783000000000001</v>
      </c>
      <c r="FM18">
        <v>8942.1710000000003</v>
      </c>
      <c r="FN18">
        <v>1520.615</v>
      </c>
      <c r="FO18" t="s">
        <v>480</v>
      </c>
      <c r="FP18">
        <v>2274.2071000000001</v>
      </c>
      <c r="FQ18">
        <v>1964.7838999999999</v>
      </c>
      <c r="FR18">
        <v>2521.0437000000002</v>
      </c>
      <c r="FS18">
        <v>2563.5738999999999</v>
      </c>
      <c r="FT18" t="s">
        <v>480</v>
      </c>
      <c r="FU18">
        <v>619.6825</v>
      </c>
      <c r="FV18">
        <v>13753.5761</v>
      </c>
      <c r="FW18">
        <v>7943.2782999999999</v>
      </c>
      <c r="FX18">
        <v>3633.5246999999999</v>
      </c>
      <c r="FY18">
        <v>4013.44</v>
      </c>
      <c r="FZ18">
        <v>381.52960000000002</v>
      </c>
      <c r="GA18">
        <v>12207.5715</v>
      </c>
      <c r="GB18">
        <v>1530.7206000000001</v>
      </c>
      <c r="GC18">
        <v>778.13170000000002</v>
      </c>
      <c r="GD18">
        <v>860.96810000000005</v>
      </c>
      <c r="GE18">
        <v>8378.5398999999998</v>
      </c>
      <c r="GF18">
        <v>548.13310000000001</v>
      </c>
      <c r="GG18">
        <v>467.88780000000003</v>
      </c>
      <c r="GH18">
        <v>359.50650000000002</v>
      </c>
      <c r="GI18">
        <v>4127.2309999999998</v>
      </c>
      <c r="GJ18">
        <v>31785.690500000001</v>
      </c>
      <c r="GK18">
        <v>2561.9539</v>
      </c>
      <c r="GL18">
        <v>1984.4911</v>
      </c>
      <c r="GM18">
        <v>5286.7690000000002</v>
      </c>
      <c r="GN18">
        <v>11497.509</v>
      </c>
      <c r="GO18">
        <v>668.45039999999995</v>
      </c>
      <c r="GP18">
        <v>411.7287</v>
      </c>
    </row>
    <row r="19" spans="1:198" x14ac:dyDescent="0.2">
      <c r="A19" s="177">
        <v>43048</v>
      </c>
      <c r="B19">
        <v>595723.87309999997</v>
      </c>
      <c r="C19">
        <v>192282.12969999999</v>
      </c>
      <c r="D19">
        <v>86196.925099999993</v>
      </c>
      <c r="E19">
        <v>72673.960999999996</v>
      </c>
      <c r="F19">
        <v>49296.045100000003</v>
      </c>
      <c r="G19">
        <v>42090.352200000001</v>
      </c>
      <c r="H19">
        <v>38958.511700000003</v>
      </c>
      <c r="I19">
        <v>21167.217000000001</v>
      </c>
      <c r="J19">
        <v>16937.755799999999</v>
      </c>
      <c r="K19">
        <v>26696.331200000001</v>
      </c>
      <c r="L19">
        <v>20341.507000000001</v>
      </c>
      <c r="M19">
        <v>22937.492699999999</v>
      </c>
      <c r="N19">
        <v>20295.304100000001</v>
      </c>
      <c r="O19">
        <v>33687.066500000001</v>
      </c>
      <c r="P19">
        <v>13465.2099</v>
      </c>
      <c r="Q19">
        <v>20042.411199999999</v>
      </c>
      <c r="R19">
        <v>13072.994000000001</v>
      </c>
      <c r="S19">
        <v>11427.809800000001</v>
      </c>
      <c r="T19">
        <v>15838.9349</v>
      </c>
      <c r="U19">
        <v>15201.518400000001</v>
      </c>
      <c r="V19">
        <v>8850.1147000000001</v>
      </c>
      <c r="W19">
        <v>5591.5643</v>
      </c>
      <c r="X19">
        <v>12574.1502</v>
      </c>
      <c r="Y19">
        <v>12156.2569</v>
      </c>
      <c r="Z19">
        <v>11240.4058</v>
      </c>
      <c r="AA19">
        <v>12258.504999999999</v>
      </c>
      <c r="AB19">
        <v>11842.320400000001</v>
      </c>
      <c r="AC19">
        <v>10350.417299999999</v>
      </c>
      <c r="AD19">
        <v>21908.287100000001</v>
      </c>
      <c r="AE19">
        <v>8696.6728000000003</v>
      </c>
      <c r="AF19">
        <v>15508.323700000001</v>
      </c>
      <c r="AG19">
        <v>7857.2713000000003</v>
      </c>
      <c r="AH19" t="s">
        <v>480</v>
      </c>
      <c r="AI19" t="s">
        <v>480</v>
      </c>
      <c r="AJ19">
        <v>14032.517900000001</v>
      </c>
      <c r="AK19">
        <v>5754.2780000000002</v>
      </c>
      <c r="AL19">
        <v>4769.5325999999995</v>
      </c>
      <c r="AM19">
        <v>6215.3073999999997</v>
      </c>
      <c r="AN19">
        <v>11721.2917</v>
      </c>
      <c r="AO19">
        <v>7533.9519</v>
      </c>
      <c r="AP19">
        <v>4613.4714000000004</v>
      </c>
      <c r="AQ19">
        <v>10136.843999999999</v>
      </c>
      <c r="AR19">
        <v>5415.49</v>
      </c>
      <c r="AS19">
        <v>4845.1439</v>
      </c>
      <c r="AT19">
        <v>4205.9512999999997</v>
      </c>
      <c r="AU19">
        <v>8368.7664000000004</v>
      </c>
      <c r="AV19">
        <v>3268.4072000000001</v>
      </c>
      <c r="AW19">
        <v>3505.7914000000001</v>
      </c>
      <c r="AX19">
        <v>5096.6884</v>
      </c>
      <c r="AY19">
        <v>4457.5639000000001</v>
      </c>
      <c r="AZ19">
        <v>6790.7192999999997</v>
      </c>
      <c r="BA19">
        <v>3939.2170000000001</v>
      </c>
      <c r="BB19">
        <v>3880.5275999999999</v>
      </c>
      <c r="BC19">
        <v>2481.0335</v>
      </c>
      <c r="BD19">
        <v>5212.9817000000003</v>
      </c>
      <c r="BE19" t="s">
        <v>480</v>
      </c>
      <c r="BF19">
        <v>6069.3837999999996</v>
      </c>
      <c r="BG19">
        <v>2652.8562000000002</v>
      </c>
      <c r="BH19" t="s">
        <v>480</v>
      </c>
      <c r="BI19">
        <v>3842.6588000000002</v>
      </c>
      <c r="BJ19">
        <v>5058.9984000000004</v>
      </c>
      <c r="BK19">
        <v>3967.0934000000002</v>
      </c>
      <c r="BL19">
        <v>5832.5547999999999</v>
      </c>
      <c r="BM19">
        <v>1567.329</v>
      </c>
      <c r="BN19">
        <v>4212.3112000000001</v>
      </c>
      <c r="BO19">
        <v>5390.1349</v>
      </c>
      <c r="BP19">
        <v>3111.0736999999999</v>
      </c>
      <c r="BQ19">
        <v>5055.3266000000003</v>
      </c>
      <c r="BR19">
        <v>2521.6147000000001</v>
      </c>
      <c r="BS19">
        <v>2415.5313000000001</v>
      </c>
      <c r="BT19" t="s">
        <v>480</v>
      </c>
      <c r="BU19">
        <v>2721.3560000000002</v>
      </c>
      <c r="BV19">
        <v>1837.8303000000001</v>
      </c>
      <c r="BW19">
        <v>3369.3449999999998</v>
      </c>
      <c r="BX19">
        <v>3108.1145000000001</v>
      </c>
      <c r="BY19">
        <v>1953.5861</v>
      </c>
      <c r="BZ19">
        <v>1407.0527</v>
      </c>
      <c r="CA19">
        <v>2632.1120999999998</v>
      </c>
      <c r="CB19">
        <v>2834.6487000000002</v>
      </c>
      <c r="CC19" t="s">
        <v>480</v>
      </c>
      <c r="CD19">
        <v>1125.6633999999999</v>
      </c>
      <c r="CE19">
        <v>1980.9465</v>
      </c>
      <c r="CF19" t="s">
        <v>480</v>
      </c>
      <c r="CG19">
        <v>1239.1187</v>
      </c>
      <c r="CH19">
        <v>1344.1142</v>
      </c>
      <c r="CI19">
        <v>2547.6772999999998</v>
      </c>
      <c r="CJ19" t="s">
        <v>480</v>
      </c>
      <c r="CK19">
        <v>1922.2132999999999</v>
      </c>
      <c r="CL19">
        <v>2927.4348</v>
      </c>
      <c r="CM19">
        <v>1754.3004000000001</v>
      </c>
      <c r="CN19" t="s">
        <v>480</v>
      </c>
      <c r="CO19">
        <v>1882.3879999999999</v>
      </c>
      <c r="CP19">
        <v>1647.0368000000001</v>
      </c>
      <c r="CQ19">
        <v>1419.5488</v>
      </c>
      <c r="CR19">
        <v>1688.4761000000001</v>
      </c>
      <c r="CS19">
        <v>1888.2284999999999</v>
      </c>
      <c r="CT19">
        <v>1647.8791000000001</v>
      </c>
      <c r="CU19">
        <v>1365.627</v>
      </c>
      <c r="CV19" t="s">
        <v>480</v>
      </c>
      <c r="CW19">
        <v>1037.7608</v>
      </c>
      <c r="CX19">
        <v>3823.0686000000001</v>
      </c>
      <c r="CY19">
        <v>1563.0539000000001</v>
      </c>
      <c r="CZ19">
        <v>1182.7641000000001</v>
      </c>
      <c r="DA19">
        <v>997.33920000000001</v>
      </c>
      <c r="DB19">
        <v>1189.0654999999999</v>
      </c>
      <c r="DC19">
        <v>2609.5414999999998</v>
      </c>
      <c r="DD19">
        <v>1232.2244000000001</v>
      </c>
      <c r="DE19">
        <v>1615.5452</v>
      </c>
      <c r="DF19">
        <v>1115.6876999999999</v>
      </c>
      <c r="DG19">
        <v>1307.5485000000001</v>
      </c>
      <c r="DH19" t="s">
        <v>480</v>
      </c>
      <c r="DI19">
        <v>1320.1512</v>
      </c>
      <c r="DJ19">
        <v>764.3424</v>
      </c>
      <c r="DK19">
        <v>1278.5044</v>
      </c>
      <c r="DL19">
        <v>1227.5120999999999</v>
      </c>
      <c r="DM19">
        <v>726.80409999999995</v>
      </c>
      <c r="DN19">
        <v>650.08879999999999</v>
      </c>
      <c r="DO19">
        <v>2779.1741999999999</v>
      </c>
      <c r="DP19">
        <v>880.81050000000005</v>
      </c>
      <c r="DQ19">
        <v>1936.6940999999999</v>
      </c>
      <c r="DR19">
        <v>883.44140000000004</v>
      </c>
      <c r="DS19">
        <v>1719.1396</v>
      </c>
      <c r="DT19">
        <v>1177.7146</v>
      </c>
      <c r="DU19">
        <v>608.26890000000003</v>
      </c>
      <c r="DV19" t="s">
        <v>480</v>
      </c>
      <c r="DW19">
        <v>724.80489999999998</v>
      </c>
      <c r="DX19">
        <v>684.30290000000002</v>
      </c>
      <c r="DY19">
        <v>1538.3692000000001</v>
      </c>
      <c r="DZ19">
        <v>2001.1733999999999</v>
      </c>
      <c r="EA19">
        <v>1018.9968</v>
      </c>
      <c r="EB19">
        <v>812.02020000000005</v>
      </c>
      <c r="EC19">
        <v>924.71289999999999</v>
      </c>
      <c r="ED19">
        <v>857.97649999999999</v>
      </c>
      <c r="EE19">
        <v>891.44259999999997</v>
      </c>
      <c r="EF19">
        <v>580.00980000000004</v>
      </c>
      <c r="EG19">
        <v>719.84609999999998</v>
      </c>
      <c r="EH19">
        <v>1013.9112</v>
      </c>
      <c r="EI19">
        <v>381.56310000000002</v>
      </c>
      <c r="EJ19">
        <v>2115.6837</v>
      </c>
      <c r="EK19" t="s">
        <v>480</v>
      </c>
      <c r="EL19">
        <v>479.06400000000002</v>
      </c>
      <c r="EM19">
        <v>417.13159999999999</v>
      </c>
      <c r="EN19">
        <v>287.61279999999999</v>
      </c>
      <c r="EO19" t="s">
        <v>480</v>
      </c>
      <c r="EP19">
        <v>386.93349999999998</v>
      </c>
      <c r="EQ19">
        <v>169.48240000000001</v>
      </c>
      <c r="ER19">
        <v>365.28359999999998</v>
      </c>
      <c r="ES19">
        <v>234.2901</v>
      </c>
      <c r="ET19">
        <v>274.18869999999998</v>
      </c>
      <c r="EU19">
        <v>129.96879999999999</v>
      </c>
      <c r="EV19">
        <v>179.2045</v>
      </c>
      <c r="EW19">
        <v>276.1275</v>
      </c>
      <c r="EX19">
        <v>339.64859999999999</v>
      </c>
      <c r="EY19">
        <v>208.4102</v>
      </c>
      <c r="EZ19">
        <v>279.07619999999997</v>
      </c>
      <c r="FA19">
        <v>65.325900000000004</v>
      </c>
      <c r="FB19">
        <v>190.45050000000001</v>
      </c>
      <c r="FC19">
        <v>89.679599999999994</v>
      </c>
      <c r="FD19">
        <v>132.08940000000001</v>
      </c>
      <c r="FE19">
        <v>303.6397</v>
      </c>
      <c r="FF19">
        <v>150.3432</v>
      </c>
      <c r="FG19">
        <v>161.9153</v>
      </c>
      <c r="FH19">
        <v>0.28939999999999999</v>
      </c>
      <c r="FI19">
        <v>267.33100000000002</v>
      </c>
      <c r="FJ19">
        <v>141.5308</v>
      </c>
      <c r="FK19">
        <v>-41.911799999999999</v>
      </c>
      <c r="FL19">
        <v>85.803399999999996</v>
      </c>
      <c r="FM19">
        <v>8710.9743999999992</v>
      </c>
      <c r="FN19">
        <v>1488.2959000000001</v>
      </c>
      <c r="FO19" t="s">
        <v>480</v>
      </c>
      <c r="FP19">
        <v>2099.5583999999999</v>
      </c>
      <c r="FQ19">
        <v>1928.3155999999999</v>
      </c>
      <c r="FR19">
        <v>2365.3551000000002</v>
      </c>
      <c r="FS19">
        <v>2548.2806</v>
      </c>
      <c r="FT19" t="s">
        <v>480</v>
      </c>
      <c r="FU19">
        <v>615.49040000000002</v>
      </c>
      <c r="FV19">
        <v>14239.2857</v>
      </c>
      <c r="FW19">
        <v>7760.4767000000002</v>
      </c>
      <c r="FX19">
        <v>3518.3566000000001</v>
      </c>
      <c r="FY19">
        <v>3967.46</v>
      </c>
      <c r="FZ19">
        <v>407.6499</v>
      </c>
      <c r="GA19">
        <v>11923.579299999999</v>
      </c>
      <c r="GB19">
        <v>1509.6003000000001</v>
      </c>
      <c r="GC19">
        <v>774.2672</v>
      </c>
      <c r="GD19">
        <v>832.76919999999996</v>
      </c>
      <c r="GE19">
        <v>8131.2812000000004</v>
      </c>
      <c r="GF19">
        <v>549.87739999999997</v>
      </c>
      <c r="GG19">
        <v>466.0129</v>
      </c>
      <c r="GH19">
        <v>359.50650000000002</v>
      </c>
      <c r="GI19">
        <v>4061.2782999999999</v>
      </c>
      <c r="GJ19">
        <v>31089.778900000001</v>
      </c>
      <c r="GK19">
        <v>2622.8919999999998</v>
      </c>
      <c r="GL19">
        <v>1956.0395000000001</v>
      </c>
      <c r="GM19">
        <v>5130.2997999999998</v>
      </c>
      <c r="GN19">
        <v>11396.583000000001</v>
      </c>
      <c r="GO19">
        <v>647.09960000000001</v>
      </c>
      <c r="GP19">
        <v>406.3843</v>
      </c>
    </row>
    <row r="20" spans="1:198" x14ac:dyDescent="0.2">
      <c r="A20" s="177">
        <v>43049</v>
      </c>
      <c r="B20">
        <v>594026.66330000001</v>
      </c>
      <c r="C20">
        <v>192615.97399999999</v>
      </c>
      <c r="D20">
        <v>86098.336500000005</v>
      </c>
      <c r="E20">
        <v>73852.629000000001</v>
      </c>
      <c r="F20">
        <v>48905.774100000002</v>
      </c>
      <c r="G20">
        <v>42572.91</v>
      </c>
      <c r="H20">
        <v>39185.438199999997</v>
      </c>
      <c r="I20">
        <v>21241.477999999999</v>
      </c>
      <c r="J20">
        <v>17033.745900000002</v>
      </c>
      <c r="K20">
        <v>26851.957699999999</v>
      </c>
      <c r="L20">
        <v>20582.787</v>
      </c>
      <c r="M20">
        <v>22869.2837</v>
      </c>
      <c r="N20">
        <v>20415.628199999999</v>
      </c>
      <c r="O20">
        <v>33982.575799999999</v>
      </c>
      <c r="P20">
        <v>13544.733099999999</v>
      </c>
      <c r="Q20">
        <v>19967.614300000001</v>
      </c>
      <c r="R20">
        <v>12889.937900000001</v>
      </c>
      <c r="S20">
        <v>11443.917100000001</v>
      </c>
      <c r="T20">
        <v>15857.3195</v>
      </c>
      <c r="U20">
        <v>15303.025799999999</v>
      </c>
      <c r="V20">
        <v>8704.5249000000003</v>
      </c>
      <c r="W20">
        <v>5669.8194000000003</v>
      </c>
      <c r="X20">
        <v>12602.7785</v>
      </c>
      <c r="Y20">
        <v>12213.351000000001</v>
      </c>
      <c r="Z20">
        <v>11312.6684</v>
      </c>
      <c r="AA20">
        <v>12396.8614</v>
      </c>
      <c r="AB20">
        <v>11826.196900000001</v>
      </c>
      <c r="AC20">
        <v>10319.538200000001</v>
      </c>
      <c r="AD20">
        <v>21765.691200000001</v>
      </c>
      <c r="AE20">
        <v>8676.7463000000007</v>
      </c>
      <c r="AF20">
        <v>15372.412</v>
      </c>
      <c r="AG20">
        <v>7872.3002999999999</v>
      </c>
      <c r="AH20" t="s">
        <v>480</v>
      </c>
      <c r="AI20" t="s">
        <v>480</v>
      </c>
      <c r="AJ20">
        <v>14242.248600000001</v>
      </c>
      <c r="AK20">
        <v>5798.7929000000004</v>
      </c>
      <c r="AL20">
        <v>4810.2017999999998</v>
      </c>
      <c r="AM20">
        <v>6247.2403000000004</v>
      </c>
      <c r="AN20">
        <v>11748.8493</v>
      </c>
      <c r="AO20">
        <v>7558.8396000000002</v>
      </c>
      <c r="AP20">
        <v>4638.3338000000003</v>
      </c>
      <c r="AQ20">
        <v>10110.711799999999</v>
      </c>
      <c r="AR20">
        <v>5490.8471</v>
      </c>
      <c r="AS20">
        <v>4885.7637999999997</v>
      </c>
      <c r="AT20">
        <v>4245.8874999999998</v>
      </c>
      <c r="AU20">
        <v>8407.2415000000001</v>
      </c>
      <c r="AV20">
        <v>3263.3317999999999</v>
      </c>
      <c r="AW20">
        <v>3397.4983000000002</v>
      </c>
      <c r="AX20">
        <v>5124.2794000000004</v>
      </c>
      <c r="AY20">
        <v>4460.7248</v>
      </c>
      <c r="AZ20">
        <v>6798.4409999999998</v>
      </c>
      <c r="BA20">
        <v>3943.3609999999999</v>
      </c>
      <c r="BB20">
        <v>3968.4036999999998</v>
      </c>
      <c r="BC20">
        <v>2512.7993000000001</v>
      </c>
      <c r="BD20">
        <v>5244.8002999999999</v>
      </c>
      <c r="BE20" t="s">
        <v>480</v>
      </c>
      <c r="BF20">
        <v>6011.6638999999996</v>
      </c>
      <c r="BG20">
        <v>2695.8049000000001</v>
      </c>
      <c r="BH20" t="s">
        <v>480</v>
      </c>
      <c r="BI20">
        <v>4002.2716999999998</v>
      </c>
      <c r="BJ20">
        <v>5040.0644000000002</v>
      </c>
      <c r="BK20">
        <v>3932.7125999999998</v>
      </c>
      <c r="BL20">
        <v>5803.6040999999996</v>
      </c>
      <c r="BM20">
        <v>1570.5453</v>
      </c>
      <c r="BN20">
        <v>4202.1453000000001</v>
      </c>
      <c r="BO20">
        <v>5344.0056000000004</v>
      </c>
      <c r="BP20">
        <v>3115.2514999999999</v>
      </c>
      <c r="BQ20">
        <v>5102.4543999999996</v>
      </c>
      <c r="BR20">
        <v>2514.2312000000002</v>
      </c>
      <c r="BS20">
        <v>2404.5028000000002</v>
      </c>
      <c r="BT20" t="s">
        <v>480</v>
      </c>
      <c r="BU20">
        <v>2721.3560000000002</v>
      </c>
      <c r="BV20">
        <v>1854.8941</v>
      </c>
      <c r="BW20">
        <v>3390.6893</v>
      </c>
      <c r="BX20">
        <v>3130.4216000000001</v>
      </c>
      <c r="BY20">
        <v>1949.5329999999999</v>
      </c>
      <c r="BZ20">
        <v>1409.8865000000001</v>
      </c>
      <c r="CA20">
        <v>2635.0412000000001</v>
      </c>
      <c r="CB20">
        <v>2858.7264</v>
      </c>
      <c r="CC20" t="s">
        <v>480</v>
      </c>
      <c r="CD20">
        <v>1340.3177000000001</v>
      </c>
      <c r="CE20">
        <v>2013.2763</v>
      </c>
      <c r="CF20" t="s">
        <v>480</v>
      </c>
      <c r="CG20">
        <v>1261.0057999999999</v>
      </c>
      <c r="CH20">
        <v>1366.5029</v>
      </c>
      <c r="CI20">
        <v>2489.7478999999998</v>
      </c>
      <c r="CJ20" t="s">
        <v>480</v>
      </c>
      <c r="CK20">
        <v>1931.2793999999999</v>
      </c>
      <c r="CL20">
        <v>2945.0909000000001</v>
      </c>
      <c r="CM20">
        <v>1799.2240999999999</v>
      </c>
      <c r="CN20" t="s">
        <v>480</v>
      </c>
      <c r="CO20">
        <v>1900.7726</v>
      </c>
      <c r="CP20">
        <v>1688.8235</v>
      </c>
      <c r="CQ20">
        <v>1391.7233000000001</v>
      </c>
      <c r="CR20">
        <v>1705.1451</v>
      </c>
      <c r="CS20">
        <v>1877.0273</v>
      </c>
      <c r="CT20">
        <v>1659.9160999999999</v>
      </c>
      <c r="CU20">
        <v>1379.2058</v>
      </c>
      <c r="CV20" t="s">
        <v>480</v>
      </c>
      <c r="CW20">
        <v>1058.1691000000001</v>
      </c>
      <c r="CX20">
        <v>3811.7901999999999</v>
      </c>
      <c r="CY20">
        <v>1563.0539000000001</v>
      </c>
      <c r="CZ20">
        <v>1230.0899999999999</v>
      </c>
      <c r="DA20">
        <v>1009.07</v>
      </c>
      <c r="DB20">
        <v>1176.8263999999999</v>
      </c>
      <c r="DC20">
        <v>2623.6965</v>
      </c>
      <c r="DD20">
        <v>1219.6713</v>
      </c>
      <c r="DE20">
        <v>1590.3577</v>
      </c>
      <c r="DF20">
        <v>1074.309</v>
      </c>
      <c r="DG20">
        <v>1342.5745999999999</v>
      </c>
      <c r="DH20" t="s">
        <v>480</v>
      </c>
      <c r="DI20">
        <v>1319.6120000000001</v>
      </c>
      <c r="DJ20">
        <v>750.30050000000006</v>
      </c>
      <c r="DK20">
        <v>1290.5650000000001</v>
      </c>
      <c r="DL20">
        <v>1223.2800999999999</v>
      </c>
      <c r="DM20">
        <v>744.60450000000003</v>
      </c>
      <c r="DN20">
        <v>644.92150000000004</v>
      </c>
      <c r="DO20">
        <v>2724.2498999999998</v>
      </c>
      <c r="DP20">
        <v>882.06970000000001</v>
      </c>
      <c r="DQ20">
        <v>1946.7337</v>
      </c>
      <c r="DR20">
        <v>879.24850000000004</v>
      </c>
      <c r="DS20">
        <v>1676.6558</v>
      </c>
      <c r="DT20">
        <v>1169.9929999999999</v>
      </c>
      <c r="DU20">
        <v>606.36109999999996</v>
      </c>
      <c r="DV20" t="s">
        <v>480</v>
      </c>
      <c r="DW20">
        <v>758.73130000000003</v>
      </c>
      <c r="DX20">
        <v>685.11360000000002</v>
      </c>
      <c r="DY20">
        <v>1534.0111999999999</v>
      </c>
      <c r="DZ20">
        <v>1996.5885000000001</v>
      </c>
      <c r="EA20">
        <v>1043.0558000000001</v>
      </c>
      <c r="EB20">
        <v>822.23050000000001</v>
      </c>
      <c r="EC20">
        <v>930.66790000000003</v>
      </c>
      <c r="ED20">
        <v>873.61310000000003</v>
      </c>
      <c r="EE20">
        <v>901.38300000000004</v>
      </c>
      <c r="EF20">
        <v>572.00800000000004</v>
      </c>
      <c r="EG20">
        <v>713.18039999999996</v>
      </c>
      <c r="EH20">
        <v>1011.8244999999999</v>
      </c>
      <c r="EI20">
        <v>375.5376</v>
      </c>
      <c r="EJ20">
        <v>2115.6837</v>
      </c>
      <c r="EK20" t="s">
        <v>480</v>
      </c>
      <c r="EL20">
        <v>472.41120000000001</v>
      </c>
      <c r="EM20">
        <v>422.9502</v>
      </c>
      <c r="EN20">
        <v>297.21839999999997</v>
      </c>
      <c r="EO20" t="s">
        <v>480</v>
      </c>
      <c r="EP20">
        <v>389.76350000000002</v>
      </c>
      <c r="EQ20">
        <v>168.61799999999999</v>
      </c>
      <c r="ER20">
        <v>369.73230000000001</v>
      </c>
      <c r="ES20">
        <v>236.3783</v>
      </c>
      <c r="ET20">
        <v>273.5942</v>
      </c>
      <c r="EU20">
        <v>129.19720000000001</v>
      </c>
      <c r="EV20">
        <v>172.56209999999999</v>
      </c>
      <c r="EW20">
        <v>260.95150000000001</v>
      </c>
      <c r="EX20">
        <v>341.34800000000001</v>
      </c>
      <c r="EY20">
        <v>202.69560000000001</v>
      </c>
      <c r="EZ20">
        <v>282.23270000000002</v>
      </c>
      <c r="FA20">
        <v>69.482600000000005</v>
      </c>
      <c r="FB20">
        <v>184.63910000000001</v>
      </c>
      <c r="FC20">
        <v>88.998900000000006</v>
      </c>
      <c r="FD20">
        <v>129.87379999999999</v>
      </c>
      <c r="FE20">
        <v>297.64760000000001</v>
      </c>
      <c r="FF20">
        <v>152.36869999999999</v>
      </c>
      <c r="FG20">
        <v>164.15479999999999</v>
      </c>
      <c r="FH20">
        <v>0.28939999999999999</v>
      </c>
      <c r="FI20">
        <v>266.029</v>
      </c>
      <c r="FJ20">
        <v>141.5308</v>
      </c>
      <c r="FK20">
        <v>-42.409700000000001</v>
      </c>
      <c r="FL20">
        <v>86.783000000000001</v>
      </c>
      <c r="FM20">
        <v>9011.6301000000003</v>
      </c>
      <c r="FN20">
        <v>1536.2847999999999</v>
      </c>
      <c r="FO20" t="s">
        <v>480</v>
      </c>
      <c r="FP20">
        <v>2064.6287000000002</v>
      </c>
      <c r="FQ20">
        <v>1957.4902999999999</v>
      </c>
      <c r="FR20">
        <v>2322.1714000000002</v>
      </c>
      <c r="FS20">
        <v>2566.4414000000002</v>
      </c>
      <c r="FT20" t="s">
        <v>480</v>
      </c>
      <c r="FU20">
        <v>614.09310000000005</v>
      </c>
      <c r="FV20">
        <v>14724.995199999999</v>
      </c>
      <c r="FW20">
        <v>7885.6255000000001</v>
      </c>
      <c r="FX20">
        <v>3561.0331000000001</v>
      </c>
      <c r="FY20">
        <v>3978.35</v>
      </c>
      <c r="FZ20">
        <v>431.46539999999999</v>
      </c>
      <c r="GA20">
        <v>11982.8869</v>
      </c>
      <c r="GB20">
        <v>1511.5202999999999</v>
      </c>
      <c r="GC20">
        <v>732.26409999999998</v>
      </c>
      <c r="GD20">
        <v>829.00930000000005</v>
      </c>
      <c r="GE20">
        <v>8050.5730999999996</v>
      </c>
      <c r="GF20">
        <v>532.02840000000003</v>
      </c>
      <c r="GG20">
        <v>471.49430000000001</v>
      </c>
      <c r="GH20">
        <v>359.50650000000002</v>
      </c>
      <c r="GI20">
        <v>4045.0171</v>
      </c>
      <c r="GJ20">
        <v>31354.594799999999</v>
      </c>
      <c r="GK20">
        <v>2614.1866</v>
      </c>
      <c r="GL20">
        <v>1948.4523999999999</v>
      </c>
      <c r="GM20">
        <v>5137.5029999999997</v>
      </c>
      <c r="GN20">
        <v>11367.746999999999</v>
      </c>
      <c r="GO20">
        <v>648.62469999999996</v>
      </c>
      <c r="GP20">
        <v>401.86219999999997</v>
      </c>
    </row>
    <row r="21" spans="1:198" x14ac:dyDescent="0.2">
      <c r="A21" s="177">
        <v>43052</v>
      </c>
      <c r="B21">
        <v>594489.53870000003</v>
      </c>
      <c r="C21">
        <v>192949.81820000001</v>
      </c>
      <c r="D21">
        <v>86162.419099999999</v>
      </c>
      <c r="E21">
        <v>74240.726999999999</v>
      </c>
      <c r="F21">
        <v>49100.909599999999</v>
      </c>
      <c r="G21">
        <v>42446.136400000003</v>
      </c>
      <c r="H21">
        <v>39590.845999999998</v>
      </c>
      <c r="I21">
        <v>21077.413</v>
      </c>
      <c r="J21">
        <v>17047.966700000001</v>
      </c>
      <c r="K21">
        <v>27187.321800000002</v>
      </c>
      <c r="L21">
        <v>20345.667000000001</v>
      </c>
      <c r="M21">
        <v>23059.550899999998</v>
      </c>
      <c r="N21">
        <v>20382.0082</v>
      </c>
      <c r="O21">
        <v>34037.983800000002</v>
      </c>
      <c r="P21">
        <v>13490.3225</v>
      </c>
      <c r="Q21">
        <v>20086.971099999999</v>
      </c>
      <c r="R21">
        <v>12937.3364</v>
      </c>
      <c r="S21">
        <v>11414.0036</v>
      </c>
      <c r="T21">
        <v>15938.211799999999</v>
      </c>
      <c r="U21">
        <v>15512.821900000001</v>
      </c>
      <c r="V21">
        <v>8424.5445999999993</v>
      </c>
      <c r="W21">
        <v>5741.1184999999996</v>
      </c>
      <c r="X21">
        <v>12608.8055</v>
      </c>
      <c r="Y21">
        <v>12294.4848</v>
      </c>
      <c r="Z21">
        <v>11211.2677</v>
      </c>
      <c r="AA21">
        <v>12574.7482</v>
      </c>
      <c r="AB21">
        <v>11876.2646</v>
      </c>
      <c r="AC21">
        <v>10309.245199999999</v>
      </c>
      <c r="AD21">
        <v>21523.8982</v>
      </c>
      <c r="AE21">
        <v>8611.8693999999996</v>
      </c>
      <c r="AF21">
        <v>15303.3511</v>
      </c>
      <c r="AG21">
        <v>7848.0227000000004</v>
      </c>
      <c r="AH21" t="s">
        <v>480</v>
      </c>
      <c r="AI21" t="s">
        <v>480</v>
      </c>
      <c r="AJ21">
        <v>14276.761200000001</v>
      </c>
      <c r="AK21">
        <v>5786.8425999999999</v>
      </c>
      <c r="AL21">
        <v>4737.6351000000004</v>
      </c>
      <c r="AM21">
        <v>6255.5052999999998</v>
      </c>
      <c r="AN21">
        <v>11464.088</v>
      </c>
      <c r="AO21">
        <v>7559.2686999999996</v>
      </c>
      <c r="AP21">
        <v>4672.6674999999996</v>
      </c>
      <c r="AQ21">
        <v>10091.4565</v>
      </c>
      <c r="AR21">
        <v>5453.9220999999998</v>
      </c>
      <c r="AS21">
        <v>4881.4116000000004</v>
      </c>
      <c r="AT21">
        <v>4245.8874999999998</v>
      </c>
      <c r="AU21">
        <v>8442.9683000000005</v>
      </c>
      <c r="AV21">
        <v>3234.9097999999999</v>
      </c>
      <c r="AW21">
        <v>3385.8955000000001</v>
      </c>
      <c r="AX21">
        <v>5102.0865999999996</v>
      </c>
      <c r="AY21">
        <v>4450.1886000000004</v>
      </c>
      <c r="AZ21">
        <v>6782.9975999999997</v>
      </c>
      <c r="BA21">
        <v>3897.7773000000002</v>
      </c>
      <c r="BB21">
        <v>3911.9119000000001</v>
      </c>
      <c r="BC21">
        <v>2495.9821000000002</v>
      </c>
      <c r="BD21">
        <v>5197.0724</v>
      </c>
      <c r="BE21" t="s">
        <v>480</v>
      </c>
      <c r="BF21">
        <v>6003.0059000000001</v>
      </c>
      <c r="BG21">
        <v>2762.9810000000002</v>
      </c>
      <c r="BH21" t="s">
        <v>480</v>
      </c>
      <c r="BI21">
        <v>3862.1237999999998</v>
      </c>
      <c r="BJ21">
        <v>5071.6210000000001</v>
      </c>
      <c r="BK21">
        <v>4032.6116000000002</v>
      </c>
      <c r="BL21">
        <v>5808.8679000000002</v>
      </c>
      <c r="BM21">
        <v>1564.6487999999999</v>
      </c>
      <c r="BN21">
        <v>4140.6661000000004</v>
      </c>
      <c r="BO21">
        <v>5359.6566000000003</v>
      </c>
      <c r="BP21">
        <v>3125.1736999999998</v>
      </c>
      <c r="BQ21">
        <v>5124.5756000000001</v>
      </c>
      <c r="BR21">
        <v>2429.3207000000002</v>
      </c>
      <c r="BS21">
        <v>2393.9994000000002</v>
      </c>
      <c r="BT21" t="s">
        <v>480</v>
      </c>
      <c r="BU21">
        <v>2728.2492999999999</v>
      </c>
      <c r="BV21">
        <v>1898.5015000000001</v>
      </c>
      <c r="BW21">
        <v>3349.1866</v>
      </c>
      <c r="BX21">
        <v>3095.3674999999998</v>
      </c>
      <c r="BY21">
        <v>1915.3712</v>
      </c>
      <c r="BZ21">
        <v>1396.9318000000001</v>
      </c>
      <c r="CA21">
        <v>2688.9178000000002</v>
      </c>
      <c r="CB21">
        <v>2848.0252</v>
      </c>
      <c r="CC21" t="s">
        <v>480</v>
      </c>
      <c r="CD21">
        <v>1337.3594000000001</v>
      </c>
      <c r="CE21">
        <v>1976.328</v>
      </c>
      <c r="CF21" t="s">
        <v>480</v>
      </c>
      <c r="CG21">
        <v>1243.2877000000001</v>
      </c>
      <c r="CH21">
        <v>1426.2062000000001</v>
      </c>
      <c r="CI21">
        <v>2500.8244</v>
      </c>
      <c r="CJ21" t="s">
        <v>480</v>
      </c>
      <c r="CK21">
        <v>1923.2206000000001</v>
      </c>
      <c r="CL21">
        <v>2935.8789999999999</v>
      </c>
      <c r="CM21">
        <v>1771.0170000000001</v>
      </c>
      <c r="CN21" t="s">
        <v>480</v>
      </c>
      <c r="CO21">
        <v>1911.1433999999999</v>
      </c>
      <c r="CP21">
        <v>1676.2874999999999</v>
      </c>
      <c r="CQ21">
        <v>1394.5059000000001</v>
      </c>
      <c r="CR21">
        <v>1700.9779000000001</v>
      </c>
      <c r="CS21">
        <v>1883.4765</v>
      </c>
      <c r="CT21">
        <v>1603.7431999999999</v>
      </c>
      <c r="CU21">
        <v>1377.5084999999999</v>
      </c>
      <c r="CV21" t="s">
        <v>480</v>
      </c>
      <c r="CW21">
        <v>1039.4614999999999</v>
      </c>
      <c r="CX21">
        <v>3776.7017000000001</v>
      </c>
      <c r="CY21">
        <v>1563.0539000000001</v>
      </c>
      <c r="CZ21">
        <v>1220.3463999999999</v>
      </c>
      <c r="DA21">
        <v>1017.1912</v>
      </c>
      <c r="DB21">
        <v>1164.2959000000001</v>
      </c>
      <c r="DC21">
        <v>2625.2692999999999</v>
      </c>
      <c r="DD21">
        <v>1210.9538</v>
      </c>
      <c r="DE21">
        <v>1609.6936000000001</v>
      </c>
      <c r="DF21">
        <v>1069.7113999999999</v>
      </c>
      <c r="DG21">
        <v>1309.8835999999999</v>
      </c>
      <c r="DH21" t="s">
        <v>480</v>
      </c>
      <c r="DI21">
        <v>1350.3471999999999</v>
      </c>
      <c r="DJ21">
        <v>765.65890000000002</v>
      </c>
      <c r="DK21">
        <v>1329.7621999999999</v>
      </c>
      <c r="DL21">
        <v>1244.4398000000001</v>
      </c>
      <c r="DM21">
        <v>762.6875</v>
      </c>
      <c r="DN21">
        <v>639.75419999999997</v>
      </c>
      <c r="DO21">
        <v>2712.0445</v>
      </c>
      <c r="DP21">
        <v>867.41750000000002</v>
      </c>
      <c r="DQ21">
        <v>1949.6022</v>
      </c>
      <c r="DR21">
        <v>866.66989999999998</v>
      </c>
      <c r="DS21">
        <v>1651.0742</v>
      </c>
      <c r="DT21">
        <v>1163.9873</v>
      </c>
      <c r="DU21">
        <v>612.31359999999995</v>
      </c>
      <c r="DV21" t="s">
        <v>480</v>
      </c>
      <c r="DW21">
        <v>768.02059999999994</v>
      </c>
      <c r="DX21">
        <v>678.62760000000003</v>
      </c>
      <c r="DY21">
        <v>1536.693</v>
      </c>
      <c r="DZ21">
        <v>1918.645</v>
      </c>
      <c r="EA21">
        <v>1035.2828999999999</v>
      </c>
      <c r="EB21">
        <v>829.25</v>
      </c>
      <c r="EC21">
        <v>936.62300000000005</v>
      </c>
      <c r="ED21">
        <v>867.35850000000005</v>
      </c>
      <c r="EE21">
        <v>888.12919999999997</v>
      </c>
      <c r="EF21">
        <v>567.20699999999999</v>
      </c>
      <c r="EG21">
        <v>701.06100000000004</v>
      </c>
      <c r="EH21">
        <v>1026.4314999999999</v>
      </c>
      <c r="EI21">
        <v>373.52910000000003</v>
      </c>
      <c r="EJ21">
        <v>2115.6837</v>
      </c>
      <c r="EK21" t="s">
        <v>480</v>
      </c>
      <c r="EL21">
        <v>479.27190000000002</v>
      </c>
      <c r="EM21">
        <v>420.04090000000002</v>
      </c>
      <c r="EN21">
        <v>292.41559999999998</v>
      </c>
      <c r="EO21" t="s">
        <v>480</v>
      </c>
      <c r="EP21">
        <v>387.64100000000002</v>
      </c>
      <c r="EQ21">
        <v>156.99600000000001</v>
      </c>
      <c r="ER21">
        <v>376.40519999999998</v>
      </c>
      <c r="ES21">
        <v>245.6593</v>
      </c>
      <c r="ET21">
        <v>270.9187</v>
      </c>
      <c r="EU21">
        <v>128.68279999999999</v>
      </c>
      <c r="EV21">
        <v>172.56209999999999</v>
      </c>
      <c r="EW21">
        <v>260.95150000000001</v>
      </c>
      <c r="EX21">
        <v>352.11070000000001</v>
      </c>
      <c r="EY21">
        <v>200.51859999999999</v>
      </c>
      <c r="EZ21">
        <v>276.70890000000003</v>
      </c>
      <c r="FA21">
        <v>64.660799999999995</v>
      </c>
      <c r="FB21">
        <v>182.05629999999999</v>
      </c>
      <c r="FC21">
        <v>93.091499999999996</v>
      </c>
      <c r="FD21">
        <v>125.4426</v>
      </c>
      <c r="FE21">
        <v>302.58229999999998</v>
      </c>
      <c r="FF21">
        <v>150.00989999999999</v>
      </c>
      <c r="FG21">
        <v>167.51400000000001</v>
      </c>
      <c r="FH21">
        <v>0.28939999999999999</v>
      </c>
      <c r="FI21">
        <v>263.42489999999998</v>
      </c>
      <c r="FJ21">
        <v>141.5308</v>
      </c>
      <c r="FK21">
        <v>-44.401400000000002</v>
      </c>
      <c r="FL21">
        <v>86.783000000000001</v>
      </c>
      <c r="FM21">
        <v>8877.4202000000005</v>
      </c>
      <c r="FN21">
        <v>1559.7896000000001</v>
      </c>
      <c r="FO21" t="s">
        <v>480</v>
      </c>
      <c r="FP21">
        <v>2142.761</v>
      </c>
      <c r="FQ21">
        <v>1972.0776000000001</v>
      </c>
      <c r="FR21">
        <v>2292.6246999999998</v>
      </c>
      <c r="FS21">
        <v>2563.096</v>
      </c>
      <c r="FT21" t="s">
        <v>480</v>
      </c>
      <c r="FU21">
        <v>604.31150000000002</v>
      </c>
      <c r="FV21">
        <v>15024.192300000001</v>
      </c>
      <c r="FW21">
        <v>7888.4377999999997</v>
      </c>
      <c r="FX21">
        <v>3634.6939000000002</v>
      </c>
      <c r="FY21">
        <v>4036.43</v>
      </c>
      <c r="FZ21">
        <v>440.30020000000002</v>
      </c>
      <c r="GA21">
        <v>12277.143899999999</v>
      </c>
      <c r="GB21">
        <v>1468.6397999999999</v>
      </c>
      <c r="GC21">
        <v>755.46529999999996</v>
      </c>
      <c r="GD21">
        <v>832.14250000000004</v>
      </c>
      <c r="GE21">
        <v>7979.0888999999997</v>
      </c>
      <c r="GF21">
        <v>550.05589999999995</v>
      </c>
      <c r="GG21">
        <v>482.45699999999999</v>
      </c>
      <c r="GH21">
        <v>359.50650000000002</v>
      </c>
      <c r="GI21">
        <v>4104.6418000000003</v>
      </c>
      <c r="GJ21">
        <v>31126.73</v>
      </c>
      <c r="GK21">
        <v>2596.7757000000001</v>
      </c>
      <c r="GL21">
        <v>1938.9685999999999</v>
      </c>
      <c r="GM21">
        <v>5178.7212</v>
      </c>
      <c r="GN21">
        <v>10392.129000000001</v>
      </c>
      <c r="GO21">
        <v>616.97979999999995</v>
      </c>
      <c r="GP21">
        <v>385.0068</v>
      </c>
    </row>
    <row r="22" spans="1:198" x14ac:dyDescent="0.2">
      <c r="A22" s="177">
        <v>43053</v>
      </c>
      <c r="B22">
        <v>595415.28949999996</v>
      </c>
      <c r="C22">
        <v>192115.20759999999</v>
      </c>
      <c r="D22">
        <v>85901.159299999999</v>
      </c>
      <c r="E22">
        <v>74564.142000000007</v>
      </c>
      <c r="F22">
        <v>49344.8289</v>
      </c>
      <c r="G22">
        <v>42703.773099999999</v>
      </c>
      <c r="H22">
        <v>39672.437599999997</v>
      </c>
      <c r="I22">
        <v>20982.428</v>
      </c>
      <c r="J22">
        <v>17124.403200000001</v>
      </c>
      <c r="K22">
        <v>27018.543799999999</v>
      </c>
      <c r="L22">
        <v>20616.066999999999</v>
      </c>
      <c r="M22">
        <v>23156.4794</v>
      </c>
      <c r="N22">
        <v>20470.481800000001</v>
      </c>
      <c r="O22">
        <v>33807.117100000003</v>
      </c>
      <c r="P22">
        <v>13486.1371</v>
      </c>
      <c r="Q22">
        <v>20363.879000000001</v>
      </c>
      <c r="R22">
        <v>12871.959199999999</v>
      </c>
      <c r="S22">
        <v>11439.315000000001</v>
      </c>
      <c r="T22">
        <v>16055.8734</v>
      </c>
      <c r="U22">
        <v>15346.044599999999</v>
      </c>
      <c r="V22">
        <v>8509.9385999999995</v>
      </c>
      <c r="W22">
        <v>5683.7313999999997</v>
      </c>
      <c r="X22">
        <v>12753.471</v>
      </c>
      <c r="Y22">
        <v>12285.4699</v>
      </c>
      <c r="Z22">
        <v>11459.5245</v>
      </c>
      <c r="AA22">
        <v>12602.984200000001</v>
      </c>
      <c r="AB22">
        <v>11754.065500000001</v>
      </c>
      <c r="AC22">
        <v>10301.010700000001</v>
      </c>
      <c r="AD22">
        <v>21604.495900000002</v>
      </c>
      <c r="AE22">
        <v>8631.1779999999999</v>
      </c>
      <c r="AF22">
        <v>15412.191000000001</v>
      </c>
      <c r="AG22">
        <v>7813.3404</v>
      </c>
      <c r="AH22" t="s">
        <v>480</v>
      </c>
      <c r="AI22" t="s">
        <v>480</v>
      </c>
      <c r="AJ22">
        <v>14213.045599999999</v>
      </c>
      <c r="AK22">
        <v>5797.8967000000002</v>
      </c>
      <c r="AL22">
        <v>4732.8504999999996</v>
      </c>
      <c r="AM22">
        <v>6293.8248000000003</v>
      </c>
      <c r="AN22">
        <v>11523.796</v>
      </c>
      <c r="AO22">
        <v>7424.5316000000003</v>
      </c>
      <c r="AP22">
        <v>4696.9378999999999</v>
      </c>
      <c r="AQ22">
        <v>10008.9336</v>
      </c>
      <c r="AR22">
        <v>5458.4435000000003</v>
      </c>
      <c r="AS22">
        <v>4861.1017000000002</v>
      </c>
      <c r="AT22">
        <v>4154.8329000000003</v>
      </c>
      <c r="AU22">
        <v>8415.4861000000001</v>
      </c>
      <c r="AV22">
        <v>3227.8042999999998</v>
      </c>
      <c r="AW22">
        <v>3463.2476999999999</v>
      </c>
      <c r="AX22">
        <v>5056.2016000000003</v>
      </c>
      <c r="AY22">
        <v>4370.6401999999998</v>
      </c>
      <c r="AZ22">
        <v>6775.2758999999996</v>
      </c>
      <c r="BA22">
        <v>3926.7851000000001</v>
      </c>
      <c r="BB22">
        <v>3968.4036999999998</v>
      </c>
      <c r="BC22">
        <v>2477.2963</v>
      </c>
      <c r="BD22">
        <v>4995.5546999999997</v>
      </c>
      <c r="BE22" t="s">
        <v>480</v>
      </c>
      <c r="BF22">
        <v>5867.3642</v>
      </c>
      <c r="BG22">
        <v>2796.0185000000001</v>
      </c>
      <c r="BH22" t="s">
        <v>480</v>
      </c>
      <c r="BI22">
        <v>3834.8728000000001</v>
      </c>
      <c r="BJ22">
        <v>5010.6116000000002</v>
      </c>
      <c r="BK22">
        <v>4042.3420000000001</v>
      </c>
      <c r="BL22">
        <v>5750.9664000000002</v>
      </c>
      <c r="BM22">
        <v>1563.5767000000001</v>
      </c>
      <c r="BN22">
        <v>4100.9708000000001</v>
      </c>
      <c r="BO22">
        <v>5343.1818000000003</v>
      </c>
      <c r="BP22">
        <v>3159.6404000000002</v>
      </c>
      <c r="BQ22">
        <v>5189.0156999999999</v>
      </c>
      <c r="BR22">
        <v>2418.2453999999998</v>
      </c>
      <c r="BS22">
        <v>2390.8483999999999</v>
      </c>
      <c r="BT22" t="s">
        <v>480</v>
      </c>
      <c r="BU22">
        <v>2735.8319999999999</v>
      </c>
      <c r="BV22">
        <v>1896.6056000000001</v>
      </c>
      <c r="BW22">
        <v>3329.0281</v>
      </c>
      <c r="BX22">
        <v>3108.1145000000001</v>
      </c>
      <c r="BY22">
        <v>1935.0576000000001</v>
      </c>
      <c r="BZ22">
        <v>1400.9801</v>
      </c>
      <c r="CA22">
        <v>2693.7528000000002</v>
      </c>
      <c r="CB22">
        <v>2839.9992999999999</v>
      </c>
      <c r="CC22" t="s">
        <v>480</v>
      </c>
      <c r="CD22">
        <v>1323.7511</v>
      </c>
      <c r="CE22">
        <v>1990.1836000000001</v>
      </c>
      <c r="CF22" t="s">
        <v>480</v>
      </c>
      <c r="CG22">
        <v>1245.7195999999999</v>
      </c>
      <c r="CH22">
        <v>1466.0083999999999</v>
      </c>
      <c r="CI22">
        <v>2518.5466999999999</v>
      </c>
      <c r="CJ22" t="s">
        <v>480</v>
      </c>
      <c r="CK22">
        <v>1941.3529000000001</v>
      </c>
      <c r="CL22">
        <v>2948.1615000000002</v>
      </c>
      <c r="CM22">
        <v>1776.8317</v>
      </c>
      <c r="CN22" t="s">
        <v>480</v>
      </c>
      <c r="CO22">
        <v>1950.2696000000001</v>
      </c>
      <c r="CP22">
        <v>1658.1799000000001</v>
      </c>
      <c r="CQ22">
        <v>1391.1668</v>
      </c>
      <c r="CR22">
        <v>1707.2286999999999</v>
      </c>
      <c r="CS22">
        <v>1865.4866999999999</v>
      </c>
      <c r="CT22">
        <v>1598.0112999999999</v>
      </c>
      <c r="CU22">
        <v>1430.1264000000001</v>
      </c>
      <c r="CV22" t="s">
        <v>480</v>
      </c>
      <c r="CW22">
        <v>1039.4614999999999</v>
      </c>
      <c r="CX22">
        <v>3756.6511999999998</v>
      </c>
      <c r="CY22">
        <v>1541.3368</v>
      </c>
      <c r="CZ22">
        <v>1225.9141</v>
      </c>
      <c r="DA22">
        <v>1036.1409000000001</v>
      </c>
      <c r="DB22">
        <v>1149.4341999999999</v>
      </c>
      <c r="DC22">
        <v>2620.5509000000002</v>
      </c>
      <c r="DD22">
        <v>1197.0059000000001</v>
      </c>
      <c r="DE22">
        <v>1613.5099</v>
      </c>
      <c r="DF22">
        <v>1069.7113999999999</v>
      </c>
      <c r="DG22">
        <v>1286.5328999999999</v>
      </c>
      <c r="DH22" t="s">
        <v>480</v>
      </c>
      <c r="DI22">
        <v>1346.8423</v>
      </c>
      <c r="DJ22">
        <v>722.2165</v>
      </c>
      <c r="DK22">
        <v>1267.6497999999999</v>
      </c>
      <c r="DL22">
        <v>1240.9132</v>
      </c>
      <c r="DM22">
        <v>788.11680000000001</v>
      </c>
      <c r="DN22">
        <v>635.79259999999999</v>
      </c>
      <c r="DO22">
        <v>2760.8661000000002</v>
      </c>
      <c r="DP22">
        <v>878.4067</v>
      </c>
      <c r="DQ22">
        <v>1928.0887</v>
      </c>
      <c r="DR22">
        <v>875.0557</v>
      </c>
      <c r="DS22">
        <v>1638.7402</v>
      </c>
      <c r="DT22">
        <v>1178.787</v>
      </c>
      <c r="DU22">
        <v>606.36109999999996</v>
      </c>
      <c r="DV22" t="s">
        <v>480</v>
      </c>
      <c r="DW22">
        <v>746.21079999999995</v>
      </c>
      <c r="DX22">
        <v>677.00609999999995</v>
      </c>
      <c r="DY22">
        <v>1515.5733</v>
      </c>
      <c r="DZ22">
        <v>1959.9092000000001</v>
      </c>
      <c r="EA22">
        <v>1042.6857</v>
      </c>
      <c r="EB22">
        <v>838.82209999999998</v>
      </c>
      <c r="EC22">
        <v>939.60050000000001</v>
      </c>
      <c r="ED22">
        <v>862.66750000000002</v>
      </c>
      <c r="EE22">
        <v>908.00990000000002</v>
      </c>
      <c r="EF22">
        <v>580.00980000000004</v>
      </c>
      <c r="EG22">
        <v>723.4819</v>
      </c>
      <c r="EH22">
        <v>1026.4314999999999</v>
      </c>
      <c r="EI22">
        <v>363.48660000000001</v>
      </c>
      <c r="EJ22">
        <v>2115.6837</v>
      </c>
      <c r="EK22" t="s">
        <v>480</v>
      </c>
      <c r="EL22">
        <v>474.3981</v>
      </c>
      <c r="EM22">
        <v>420.04090000000002</v>
      </c>
      <c r="EN22">
        <v>287.61279999999999</v>
      </c>
      <c r="EO22" t="s">
        <v>480</v>
      </c>
      <c r="EP22">
        <v>390.471</v>
      </c>
      <c r="EQ22">
        <v>149.36439999999999</v>
      </c>
      <c r="ER22">
        <v>378.62950000000001</v>
      </c>
      <c r="ES22">
        <v>237.5384</v>
      </c>
      <c r="ET22">
        <v>278.35059999999999</v>
      </c>
      <c r="EU22">
        <v>127.1396</v>
      </c>
      <c r="EV22">
        <v>169.9051</v>
      </c>
      <c r="EW22">
        <v>259.26530000000002</v>
      </c>
      <c r="EX22">
        <v>353.81</v>
      </c>
      <c r="EY22">
        <v>195.0761</v>
      </c>
      <c r="EZ22">
        <v>237.64779999999999</v>
      </c>
      <c r="FA22">
        <v>62.665599999999998</v>
      </c>
      <c r="FB22">
        <v>180.76490000000001</v>
      </c>
      <c r="FC22">
        <v>91.729799999999997</v>
      </c>
      <c r="FD22">
        <v>123.227</v>
      </c>
      <c r="FE22">
        <v>300.81990000000002</v>
      </c>
      <c r="FF22">
        <v>154.9308</v>
      </c>
      <c r="FG22">
        <v>163.0351</v>
      </c>
      <c r="FH22">
        <v>0.28939999999999999</v>
      </c>
      <c r="FI22">
        <v>264.29289999999997</v>
      </c>
      <c r="FJ22">
        <v>138.91419999999999</v>
      </c>
      <c r="FK22">
        <v>-45.895099999999999</v>
      </c>
      <c r="FL22">
        <v>88.7423</v>
      </c>
      <c r="FM22">
        <v>8888.4735000000001</v>
      </c>
      <c r="FN22">
        <v>1520.615</v>
      </c>
      <c r="FO22" t="s">
        <v>480</v>
      </c>
      <c r="FP22">
        <v>2118.0902000000001</v>
      </c>
      <c r="FQ22">
        <v>1964.7838999999999</v>
      </c>
      <c r="FR22">
        <v>2238.0767999999998</v>
      </c>
      <c r="FS22">
        <v>2562.6181000000001</v>
      </c>
      <c r="FT22" t="s">
        <v>480</v>
      </c>
      <c r="FU22">
        <v>616.88779999999997</v>
      </c>
      <c r="FV22">
        <v>14930.936100000001</v>
      </c>
      <c r="FW22">
        <v>7790.0061999999998</v>
      </c>
      <c r="FX22">
        <v>3613.0634</v>
      </c>
      <c r="FY22">
        <v>4029.17</v>
      </c>
      <c r="FZ22">
        <v>421.47829999999999</v>
      </c>
      <c r="GA22">
        <v>12347.8568</v>
      </c>
      <c r="GB22">
        <v>1510.8803</v>
      </c>
      <c r="GC22">
        <v>681.99490000000003</v>
      </c>
      <c r="GD22">
        <v>821.4896</v>
      </c>
      <c r="GE22">
        <v>8084.0092999999997</v>
      </c>
      <c r="GF22">
        <v>598.96209999999996</v>
      </c>
      <c r="GG22">
        <v>481.08670000000001</v>
      </c>
      <c r="GH22">
        <v>359.50650000000002</v>
      </c>
      <c r="GI22">
        <v>4075.7328000000002</v>
      </c>
      <c r="GJ22">
        <v>31206.7906</v>
      </c>
      <c r="GK22">
        <v>2579.3647999999998</v>
      </c>
      <c r="GL22">
        <v>1906.7234000000001</v>
      </c>
      <c r="GM22">
        <v>5122.2963</v>
      </c>
      <c r="GN22">
        <v>9685.6470000000008</v>
      </c>
      <c r="GO22">
        <v>622.69880000000001</v>
      </c>
      <c r="GP22">
        <v>373.7013</v>
      </c>
    </row>
    <row r="23" spans="1:198" x14ac:dyDescent="0.2">
      <c r="A23" s="177">
        <v>43054</v>
      </c>
      <c r="B23">
        <v>587160.67819999997</v>
      </c>
      <c r="C23">
        <v>190529.44750000001</v>
      </c>
      <c r="D23">
        <v>85289.91</v>
      </c>
      <c r="E23">
        <v>73989.182000000001</v>
      </c>
      <c r="F23">
        <v>48715.073499999999</v>
      </c>
      <c r="G23">
        <v>42180.320599999999</v>
      </c>
      <c r="H23">
        <v>39328.223299999998</v>
      </c>
      <c r="I23">
        <v>20782.096000000001</v>
      </c>
      <c r="J23">
        <v>16973.307700000001</v>
      </c>
      <c r="K23">
        <v>27051.422600000002</v>
      </c>
      <c r="L23">
        <v>20437.187000000002</v>
      </c>
      <c r="M23">
        <v>22872.8737</v>
      </c>
      <c r="N23">
        <v>20351.927199999998</v>
      </c>
      <c r="O23">
        <v>33677.8318</v>
      </c>
      <c r="P23">
        <v>13406.613799999999</v>
      </c>
      <c r="Q23">
        <v>20053.551200000002</v>
      </c>
      <c r="R23">
        <v>12978.197099999999</v>
      </c>
      <c r="S23">
        <v>11328.865</v>
      </c>
      <c r="T23">
        <v>15987.8503</v>
      </c>
      <c r="U23">
        <v>15513.457700000001</v>
      </c>
      <c r="V23">
        <v>8423.1447000000007</v>
      </c>
      <c r="W23">
        <v>5662.8634000000002</v>
      </c>
      <c r="X23">
        <v>12587.727999999999</v>
      </c>
      <c r="Y23">
        <v>12265.9377</v>
      </c>
      <c r="Z23">
        <v>11344.137500000001</v>
      </c>
      <c r="AA23">
        <v>12475.922200000001</v>
      </c>
      <c r="AB23">
        <v>11744.730799999999</v>
      </c>
      <c r="AC23">
        <v>10284.5419</v>
      </c>
      <c r="AD23">
        <v>21362.7029</v>
      </c>
      <c r="AE23">
        <v>8572.4797999999992</v>
      </c>
      <c r="AF23">
        <v>15324.8981</v>
      </c>
      <c r="AG23">
        <v>7771.7217000000001</v>
      </c>
      <c r="AH23" t="s">
        <v>480</v>
      </c>
      <c r="AI23" t="s">
        <v>480</v>
      </c>
      <c r="AJ23">
        <v>14228.9745</v>
      </c>
      <c r="AK23">
        <v>5696.3190000000004</v>
      </c>
      <c r="AL23">
        <v>4666.6634000000004</v>
      </c>
      <c r="AM23">
        <v>6234.0914000000002</v>
      </c>
      <c r="AN23">
        <v>11500.831399999999</v>
      </c>
      <c r="AO23">
        <v>7313.8239999999996</v>
      </c>
      <c r="AP23">
        <v>4614.6553000000004</v>
      </c>
      <c r="AQ23">
        <v>10447.68</v>
      </c>
      <c r="AR23">
        <v>5414.7363999999998</v>
      </c>
      <c r="AS23">
        <v>4871.2566999999999</v>
      </c>
      <c r="AT23">
        <v>4284.2262000000001</v>
      </c>
      <c r="AU23">
        <v>8278.0751</v>
      </c>
      <c r="AV23">
        <v>3155.7343000000001</v>
      </c>
      <c r="AW23">
        <v>3416.8364000000001</v>
      </c>
      <c r="AX23">
        <v>5040.9066000000003</v>
      </c>
      <c r="AY23">
        <v>4238.9376000000002</v>
      </c>
      <c r="AZ23">
        <v>6754.0411999999997</v>
      </c>
      <c r="BA23">
        <v>3881.2013999999999</v>
      </c>
      <c r="BB23">
        <v>3940.1578</v>
      </c>
      <c r="BC23">
        <v>2404.4218000000001</v>
      </c>
      <c r="BD23">
        <v>4984.9485000000004</v>
      </c>
      <c r="BE23" t="s">
        <v>480</v>
      </c>
      <c r="BF23">
        <v>5838.5042999999996</v>
      </c>
      <c r="BG23">
        <v>2776.7465999999999</v>
      </c>
      <c r="BH23" t="s">
        <v>480</v>
      </c>
      <c r="BI23">
        <v>3815.4078</v>
      </c>
      <c r="BJ23">
        <v>4997.9889999999996</v>
      </c>
      <c r="BK23">
        <v>4011.8533000000002</v>
      </c>
      <c r="BL23">
        <v>5745.7026999999998</v>
      </c>
      <c r="BM23">
        <v>1541.5989999999999</v>
      </c>
      <c r="BN23">
        <v>4090.3208</v>
      </c>
      <c r="BO23">
        <v>5341.5343999999996</v>
      </c>
      <c r="BP23">
        <v>3098.0180999999998</v>
      </c>
      <c r="BQ23">
        <v>5080.8140999999996</v>
      </c>
      <c r="BR23">
        <v>2396.0949000000001</v>
      </c>
      <c r="BS23">
        <v>2354.6118000000001</v>
      </c>
      <c r="BT23" t="s">
        <v>480</v>
      </c>
      <c r="BU23">
        <v>2703.4333999999999</v>
      </c>
      <c r="BV23">
        <v>1881.4377999999999</v>
      </c>
      <c r="BW23">
        <v>3288.7112000000002</v>
      </c>
      <c r="BX23">
        <v>3092.1808000000001</v>
      </c>
      <c r="BY23">
        <v>1918.2662</v>
      </c>
      <c r="BZ23">
        <v>1388.8351</v>
      </c>
      <c r="CA23">
        <v>2633.6597999999999</v>
      </c>
      <c r="CB23">
        <v>2833.3110000000001</v>
      </c>
      <c r="CC23" t="s">
        <v>480</v>
      </c>
      <c r="CD23">
        <v>1336.1759999999999</v>
      </c>
      <c r="CE23">
        <v>2038.6782000000001</v>
      </c>
      <c r="CF23" t="s">
        <v>480</v>
      </c>
      <c r="CG23">
        <v>1228.0014000000001</v>
      </c>
      <c r="CH23">
        <v>1536.2842000000001</v>
      </c>
      <c r="CI23">
        <v>2509.6855999999998</v>
      </c>
      <c r="CJ23" t="s">
        <v>480</v>
      </c>
      <c r="CK23">
        <v>1912.1397999999999</v>
      </c>
      <c r="CL23">
        <v>2935.1113</v>
      </c>
      <c r="CM23">
        <v>1781.0605</v>
      </c>
      <c r="CN23" t="s">
        <v>480</v>
      </c>
      <c r="CO23">
        <v>1971.9713999999999</v>
      </c>
      <c r="CP23">
        <v>1640.0723</v>
      </c>
      <c r="CQ23">
        <v>1376.1403</v>
      </c>
      <c r="CR23">
        <v>1688.4761000000001</v>
      </c>
      <c r="CS23">
        <v>1855.6432</v>
      </c>
      <c r="CT23">
        <v>1589.9865</v>
      </c>
      <c r="CU23">
        <v>1399.5741</v>
      </c>
      <c r="CV23" t="s">
        <v>480</v>
      </c>
      <c r="CW23">
        <v>1032.6587</v>
      </c>
      <c r="CX23">
        <v>3740.3600999999999</v>
      </c>
      <c r="CY23">
        <v>1537.7173</v>
      </c>
      <c r="CZ23">
        <v>1214.7786000000001</v>
      </c>
      <c r="DA23">
        <v>1033.4338</v>
      </c>
      <c r="DB23">
        <v>1123.499</v>
      </c>
      <c r="DC23">
        <v>2622.1237000000001</v>
      </c>
      <c r="DD23">
        <v>1192.1241</v>
      </c>
      <c r="DE23">
        <v>1634.3722</v>
      </c>
      <c r="DF23">
        <v>1065.1138000000001</v>
      </c>
      <c r="DG23">
        <v>1298.2083</v>
      </c>
      <c r="DH23">
        <v>794.50189999999998</v>
      </c>
      <c r="DI23">
        <v>1321.2297000000001</v>
      </c>
      <c r="DJ23">
        <v>716.95079999999996</v>
      </c>
      <c r="DK23">
        <v>1208.5526</v>
      </c>
      <c r="DL23">
        <v>1241.6185</v>
      </c>
      <c r="DM23">
        <v>714.37199999999996</v>
      </c>
      <c r="DN23">
        <v>624.94129999999996</v>
      </c>
      <c r="DO23">
        <v>2675.4283</v>
      </c>
      <c r="DP23">
        <v>867.64649999999995</v>
      </c>
      <c r="DQ23">
        <v>1882.1931</v>
      </c>
      <c r="DR23">
        <v>860.38059999999996</v>
      </c>
      <c r="DS23">
        <v>1630.9744000000001</v>
      </c>
      <c r="DT23">
        <v>1183.2911999999999</v>
      </c>
      <c r="DU23">
        <v>594.45619999999997</v>
      </c>
      <c r="DV23" t="s">
        <v>480</v>
      </c>
      <c r="DW23">
        <v>744.99919999999997</v>
      </c>
      <c r="DX23">
        <v>677.00609999999995</v>
      </c>
      <c r="DY23">
        <v>1512.5562</v>
      </c>
      <c r="DZ23">
        <v>1969.079</v>
      </c>
      <c r="EA23">
        <v>1038.2439999999999</v>
      </c>
      <c r="EB23">
        <v>820.63509999999997</v>
      </c>
      <c r="EC23">
        <v>935.13419999999996</v>
      </c>
      <c r="ED23">
        <v>851.72180000000003</v>
      </c>
      <c r="EE23">
        <v>894.75609999999995</v>
      </c>
      <c r="EF23">
        <v>555.81899999999996</v>
      </c>
      <c r="EG23">
        <v>722.8759</v>
      </c>
      <c r="EH23">
        <v>1026.4314999999999</v>
      </c>
      <c r="EI23">
        <v>357.46109999999999</v>
      </c>
      <c r="EJ23">
        <v>2115.6837</v>
      </c>
      <c r="EK23" t="s">
        <v>480</v>
      </c>
      <c r="EL23">
        <v>473.35930000000002</v>
      </c>
      <c r="EM23">
        <v>420.53210000000001</v>
      </c>
      <c r="EN23">
        <v>287.61279999999999</v>
      </c>
      <c r="EO23" t="s">
        <v>480</v>
      </c>
      <c r="EP23">
        <v>385.51839999999999</v>
      </c>
      <c r="EQ23">
        <v>144.34819999999999</v>
      </c>
      <c r="ER23">
        <v>367.50790000000001</v>
      </c>
      <c r="ES23">
        <v>236.6103</v>
      </c>
      <c r="ET23">
        <v>274.18869999999998</v>
      </c>
      <c r="EU23">
        <v>123.3672</v>
      </c>
      <c r="EV23">
        <v>171.2336</v>
      </c>
      <c r="EW23">
        <v>247.46180000000001</v>
      </c>
      <c r="EX23">
        <v>350.97770000000003</v>
      </c>
      <c r="EY23">
        <v>191.2663</v>
      </c>
      <c r="EZ23">
        <v>238.43690000000001</v>
      </c>
      <c r="FA23">
        <v>64.660799999999995</v>
      </c>
      <c r="FB23">
        <v>179.4735</v>
      </c>
      <c r="FC23">
        <v>91.729799999999997</v>
      </c>
      <c r="FD23">
        <v>116.5802</v>
      </c>
      <c r="FE23">
        <v>307.69310000000002</v>
      </c>
      <c r="FF23">
        <v>154.48349999999999</v>
      </c>
      <c r="FG23">
        <v>160.79560000000001</v>
      </c>
      <c r="FH23">
        <v>0.28939999999999999</v>
      </c>
      <c r="FI23">
        <v>263.85890000000001</v>
      </c>
      <c r="FJ23">
        <v>131.06469999999999</v>
      </c>
      <c r="FK23">
        <v>-44.899299999999997</v>
      </c>
      <c r="FL23">
        <v>88.7423</v>
      </c>
      <c r="FM23">
        <v>8783.9508000000005</v>
      </c>
      <c r="FN23">
        <v>1508.3729000000001</v>
      </c>
      <c r="FO23" t="s">
        <v>480</v>
      </c>
      <c r="FP23">
        <v>2068.7845000000002</v>
      </c>
      <c r="FQ23">
        <v>1986.6649</v>
      </c>
      <c r="FR23">
        <v>2251.7138</v>
      </c>
      <c r="FS23">
        <v>2511.9591999999998</v>
      </c>
      <c r="FT23" t="s">
        <v>480</v>
      </c>
      <c r="FU23">
        <v>615.49040000000002</v>
      </c>
      <c r="FV23">
        <v>15288.418299999999</v>
      </c>
      <c r="FW23">
        <v>7719.6979000000001</v>
      </c>
      <c r="FX23">
        <v>3651.6475999999998</v>
      </c>
      <c r="FY23">
        <v>3986.82</v>
      </c>
      <c r="FZ23">
        <v>415.7165</v>
      </c>
      <c r="GA23">
        <v>12175.6366</v>
      </c>
      <c r="GB23">
        <v>1485.28</v>
      </c>
      <c r="GC23">
        <v>701.32920000000001</v>
      </c>
      <c r="GD23">
        <v>840.28890000000001</v>
      </c>
      <c r="GE23">
        <v>8032.1256000000003</v>
      </c>
      <c r="GF23">
        <v>589.32370000000003</v>
      </c>
      <c r="GG23">
        <v>467.38330000000002</v>
      </c>
      <c r="GH23">
        <v>358.15839999999997</v>
      </c>
      <c r="GI23">
        <v>4079.3463999999999</v>
      </c>
      <c r="GJ23">
        <v>30963.529500000001</v>
      </c>
      <c r="GK23">
        <v>2570.6594</v>
      </c>
      <c r="GL23">
        <v>1931.3815</v>
      </c>
      <c r="GM23">
        <v>5156.7115000000003</v>
      </c>
      <c r="GN23">
        <v>9647.1990000000005</v>
      </c>
      <c r="GO23">
        <v>590.67259999999999</v>
      </c>
      <c r="GP23">
        <v>365.47919999999999</v>
      </c>
    </row>
    <row r="24" spans="1:198" x14ac:dyDescent="0.2">
      <c r="A24" s="177">
        <v>43055</v>
      </c>
      <c r="B24">
        <v>588857.88800000004</v>
      </c>
      <c r="C24">
        <v>192115.20759999999</v>
      </c>
      <c r="D24">
        <v>86384.243499999997</v>
      </c>
      <c r="E24">
        <v>75139.101999999999</v>
      </c>
      <c r="F24">
        <v>48879.164700000001</v>
      </c>
      <c r="G24">
        <v>42801.9205</v>
      </c>
      <c r="H24">
        <v>39784.625899999999</v>
      </c>
      <c r="I24">
        <v>21196.576000000001</v>
      </c>
      <c r="J24">
        <v>17216.838100000001</v>
      </c>
      <c r="K24">
        <v>27704.6155</v>
      </c>
      <c r="L24">
        <v>21005.026999999998</v>
      </c>
      <c r="M24">
        <v>23253.407999999999</v>
      </c>
      <c r="N24">
        <v>20849.148799999999</v>
      </c>
      <c r="O24">
        <v>33705.535799999998</v>
      </c>
      <c r="P24">
        <v>13599.1438</v>
      </c>
      <c r="Q24">
        <v>20185.6394</v>
      </c>
      <c r="R24">
        <v>12971.6594</v>
      </c>
      <c r="S24">
        <v>11450.8202</v>
      </c>
      <c r="T24">
        <v>16168.0196</v>
      </c>
      <c r="U24">
        <v>15584.6612</v>
      </c>
      <c r="V24">
        <v>8642.9292000000005</v>
      </c>
      <c r="W24">
        <v>5725.4674999999997</v>
      </c>
      <c r="X24">
        <v>12816.7547</v>
      </c>
      <c r="Y24">
        <v>12477.786899999999</v>
      </c>
      <c r="Z24">
        <v>11337.144399999999</v>
      </c>
      <c r="AA24">
        <v>12628.3966</v>
      </c>
      <c r="AB24">
        <v>11926.332200000001</v>
      </c>
      <c r="AC24">
        <v>10371.0034</v>
      </c>
      <c r="AD24">
        <v>21716.092700000001</v>
      </c>
      <c r="AE24">
        <v>8560.8945999999996</v>
      </c>
      <c r="AF24">
        <v>15365.7821</v>
      </c>
      <c r="AG24">
        <v>7919.6993000000002</v>
      </c>
      <c r="AH24" t="s">
        <v>480</v>
      </c>
      <c r="AI24" t="s">
        <v>480</v>
      </c>
      <c r="AJ24">
        <v>14199.771500000001</v>
      </c>
      <c r="AK24">
        <v>5771.6059999999998</v>
      </c>
      <c r="AL24">
        <v>4663.4736000000003</v>
      </c>
      <c r="AM24">
        <v>6362.5744999999997</v>
      </c>
      <c r="AN24">
        <v>11578.911099999999</v>
      </c>
      <c r="AO24">
        <v>7364.8868000000002</v>
      </c>
      <c r="AP24">
        <v>4788.1000000000004</v>
      </c>
      <c r="AQ24">
        <v>10523.3259</v>
      </c>
      <c r="AR24">
        <v>5556.4078</v>
      </c>
      <c r="AS24">
        <v>4922.0315000000001</v>
      </c>
      <c r="AT24">
        <v>4292.2134999999998</v>
      </c>
      <c r="AU24">
        <v>8289.0679999999993</v>
      </c>
      <c r="AV24">
        <v>3172.9904999999999</v>
      </c>
      <c r="AW24">
        <v>3478.7181</v>
      </c>
      <c r="AX24">
        <v>5070.5968999999996</v>
      </c>
      <c r="AY24">
        <v>4369.5865999999996</v>
      </c>
      <c r="AZ24">
        <v>6819.6755999999996</v>
      </c>
      <c r="BA24">
        <v>3943.3609999999999</v>
      </c>
      <c r="BB24">
        <v>4004.7199000000001</v>
      </c>
      <c r="BC24">
        <v>2454.8733999999999</v>
      </c>
      <c r="BD24">
        <v>5006.1608999999999</v>
      </c>
      <c r="BE24" t="s">
        <v>480</v>
      </c>
      <c r="BF24">
        <v>5910.6540999999997</v>
      </c>
      <c r="BG24">
        <v>2820.2458999999999</v>
      </c>
      <c r="BH24" t="s">
        <v>480</v>
      </c>
      <c r="BI24">
        <v>3881.5888</v>
      </c>
      <c r="BJ24">
        <v>4981.1588000000002</v>
      </c>
      <c r="BK24">
        <v>4094.8861999999999</v>
      </c>
      <c r="BL24">
        <v>5903.6157000000003</v>
      </c>
      <c r="BM24">
        <v>1587.6985999999999</v>
      </c>
      <c r="BN24">
        <v>4147.9273999999996</v>
      </c>
      <c r="BO24">
        <v>5402.491</v>
      </c>
      <c r="BP24">
        <v>3143.9737</v>
      </c>
      <c r="BQ24">
        <v>5162.0855000000001</v>
      </c>
      <c r="BR24">
        <v>2397.9407999999999</v>
      </c>
      <c r="BS24">
        <v>2412.9054999999998</v>
      </c>
      <c r="BT24" t="s">
        <v>480</v>
      </c>
      <c r="BU24">
        <v>2757.2012</v>
      </c>
      <c r="BV24">
        <v>1898.5015000000001</v>
      </c>
      <c r="BW24">
        <v>3331.3996999999999</v>
      </c>
      <c r="BX24">
        <v>3136.7950999999998</v>
      </c>
      <c r="BY24">
        <v>2028.8578</v>
      </c>
      <c r="BZ24">
        <v>1414.7446</v>
      </c>
      <c r="CA24">
        <v>2685.4641000000001</v>
      </c>
      <c r="CB24">
        <v>2893.5052999999998</v>
      </c>
      <c r="CC24" t="s">
        <v>480</v>
      </c>
      <c r="CD24">
        <v>1381.7339999999999</v>
      </c>
      <c r="CE24">
        <v>2059.4616000000001</v>
      </c>
      <c r="CF24" t="s">
        <v>480</v>
      </c>
      <c r="CG24">
        <v>1257.1842999999999</v>
      </c>
      <c r="CH24">
        <v>1564.2701</v>
      </c>
      <c r="CI24">
        <v>2491.9632000000001</v>
      </c>
      <c r="CJ24" t="s">
        <v>480</v>
      </c>
      <c r="CK24">
        <v>1934.3015</v>
      </c>
      <c r="CL24">
        <v>2963.5146</v>
      </c>
      <c r="CM24">
        <v>1874.0954999999999</v>
      </c>
      <c r="CN24" t="s">
        <v>480</v>
      </c>
      <c r="CO24">
        <v>2057.7669000000001</v>
      </c>
      <c r="CP24">
        <v>1638.6794</v>
      </c>
      <c r="CQ24">
        <v>1367.7926</v>
      </c>
      <c r="CR24">
        <v>1744.7339999999999</v>
      </c>
      <c r="CS24">
        <v>1885.8525</v>
      </c>
      <c r="CT24">
        <v>1627.8172999999999</v>
      </c>
      <c r="CU24">
        <v>1435.2184999999999</v>
      </c>
      <c r="CV24" t="s">
        <v>480</v>
      </c>
      <c r="CW24">
        <v>1044.5636</v>
      </c>
      <c r="CX24">
        <v>3757.9043999999999</v>
      </c>
      <c r="CY24">
        <v>1541.3368</v>
      </c>
      <c r="CZ24">
        <v>1316.3901000000001</v>
      </c>
      <c r="DA24">
        <v>1055.0905</v>
      </c>
      <c r="DB24">
        <v>1075.7082</v>
      </c>
      <c r="DC24">
        <v>2664.5886999999998</v>
      </c>
      <c r="DD24">
        <v>1223.3810000000001</v>
      </c>
      <c r="DE24">
        <v>1667.9556</v>
      </c>
      <c r="DF24">
        <v>1097.2972</v>
      </c>
      <c r="DG24">
        <v>1379.9356</v>
      </c>
      <c r="DH24">
        <v>799.8048</v>
      </c>
      <c r="DI24">
        <v>1334.71</v>
      </c>
      <c r="DJ24">
        <v>718.2672</v>
      </c>
      <c r="DK24">
        <v>1140.1732</v>
      </c>
      <c r="DL24">
        <v>1310.7401</v>
      </c>
      <c r="DM24">
        <v>701.09230000000002</v>
      </c>
      <c r="DN24">
        <v>617.0181</v>
      </c>
      <c r="DO24">
        <v>2827.9958000000001</v>
      </c>
      <c r="DP24">
        <v>881.15390000000002</v>
      </c>
      <c r="DQ24">
        <v>1911.3559</v>
      </c>
      <c r="DR24">
        <v>870.86279999999999</v>
      </c>
      <c r="DS24">
        <v>1650.1605999999999</v>
      </c>
      <c r="DT24">
        <v>1201.3081999999999</v>
      </c>
      <c r="DU24">
        <v>615.28980000000001</v>
      </c>
      <c r="DV24" t="s">
        <v>480</v>
      </c>
      <c r="DW24">
        <v>773.67499999999995</v>
      </c>
      <c r="DX24">
        <v>685.11360000000002</v>
      </c>
      <c r="DY24">
        <v>1552.4491</v>
      </c>
      <c r="DZ24">
        <v>2001.1733999999999</v>
      </c>
      <c r="EA24">
        <v>1057.4911999999999</v>
      </c>
      <c r="EB24">
        <v>831.1644</v>
      </c>
      <c r="EC24">
        <v>955.9769</v>
      </c>
      <c r="ED24">
        <v>870.48580000000004</v>
      </c>
      <c r="EE24">
        <v>914.63679999999999</v>
      </c>
      <c r="EF24">
        <v>569.58609999999999</v>
      </c>
      <c r="EG24">
        <v>747.11479999999995</v>
      </c>
      <c r="EH24">
        <v>1034.7783999999999</v>
      </c>
      <c r="EI24">
        <v>371.5206</v>
      </c>
      <c r="EJ24">
        <v>2115.6837</v>
      </c>
      <c r="EK24" t="s">
        <v>480</v>
      </c>
      <c r="EL24">
        <v>485.4092</v>
      </c>
      <c r="EM24">
        <v>423.46510000000001</v>
      </c>
      <c r="EN24">
        <v>292.41559999999998</v>
      </c>
      <c r="EO24" t="s">
        <v>480</v>
      </c>
      <c r="EP24">
        <v>396.83870000000002</v>
      </c>
      <c r="EQ24">
        <v>144.92699999999999</v>
      </c>
      <c r="ER24">
        <v>376.40519999999998</v>
      </c>
      <c r="ES24">
        <v>241.9469</v>
      </c>
      <c r="ET24">
        <v>279.53969999999998</v>
      </c>
      <c r="EU24">
        <v>121.99550000000001</v>
      </c>
      <c r="EV24">
        <v>173.89060000000001</v>
      </c>
      <c r="EW24">
        <v>253.36349999999999</v>
      </c>
      <c r="EX24">
        <v>350.97770000000003</v>
      </c>
      <c r="EY24">
        <v>190.17779999999999</v>
      </c>
      <c r="EZ24">
        <v>234.88589999999999</v>
      </c>
      <c r="FA24">
        <v>70.646500000000003</v>
      </c>
      <c r="FB24">
        <v>179.63489999999999</v>
      </c>
      <c r="FC24">
        <v>92.410700000000006</v>
      </c>
      <c r="FD24">
        <v>127.65819999999999</v>
      </c>
      <c r="FE24">
        <v>327.60789999999997</v>
      </c>
      <c r="FF24">
        <v>160.0754</v>
      </c>
      <c r="FG24">
        <v>163.0351</v>
      </c>
      <c r="FH24">
        <v>0.28939999999999999</v>
      </c>
      <c r="FI24">
        <v>266.46300000000002</v>
      </c>
      <c r="FJ24">
        <v>133.68119999999999</v>
      </c>
      <c r="FK24">
        <v>-45.397199999999998</v>
      </c>
      <c r="FL24">
        <v>88.7423</v>
      </c>
      <c r="FM24">
        <v>9398.8521000000001</v>
      </c>
      <c r="FN24">
        <v>1520.1252999999999</v>
      </c>
      <c r="FO24" t="s">
        <v>480</v>
      </c>
      <c r="FP24">
        <v>2145.0689000000002</v>
      </c>
      <c r="FQ24">
        <v>2023.1332</v>
      </c>
      <c r="FR24">
        <v>2378.9920000000002</v>
      </c>
      <c r="FS24">
        <v>2614.2327</v>
      </c>
      <c r="FT24" t="s">
        <v>480</v>
      </c>
      <c r="FU24">
        <v>633.65610000000004</v>
      </c>
      <c r="FV24">
        <v>15770.242200000001</v>
      </c>
      <c r="FW24">
        <v>7839.2219999999998</v>
      </c>
      <c r="FX24">
        <v>3783.1848</v>
      </c>
      <c r="FY24">
        <v>4038.85</v>
      </c>
      <c r="FZ24">
        <v>434.92250000000001</v>
      </c>
      <c r="GA24">
        <v>12350.1379</v>
      </c>
      <c r="GB24">
        <v>1534.5606</v>
      </c>
      <c r="GC24">
        <v>724.53039999999999</v>
      </c>
      <c r="GD24">
        <v>890.42020000000002</v>
      </c>
      <c r="GE24">
        <v>7836.1203999999998</v>
      </c>
      <c r="GF24">
        <v>649.65329999999994</v>
      </c>
      <c r="GG24">
        <v>497.5308</v>
      </c>
      <c r="GH24">
        <v>352.76609999999999</v>
      </c>
      <c r="GI24">
        <v>4148.0051999999996</v>
      </c>
      <c r="GJ24">
        <v>31000.480599999999</v>
      </c>
      <c r="GK24">
        <v>2622.8919999999998</v>
      </c>
      <c r="GL24">
        <v>2007.2524000000001</v>
      </c>
      <c r="GM24">
        <v>5291.9713000000002</v>
      </c>
      <c r="GN24">
        <v>9935.5589999999993</v>
      </c>
      <c r="GO24">
        <v>578.85339999999997</v>
      </c>
      <c r="GP24">
        <v>360.34039999999999</v>
      </c>
    </row>
    <row r="25" spans="1:198" x14ac:dyDescent="0.2">
      <c r="A25" s="177">
        <v>43056</v>
      </c>
      <c r="B25">
        <v>582686.21600000001</v>
      </c>
      <c r="C25">
        <v>191030.2138</v>
      </c>
      <c r="D25">
        <v>86354.666899999997</v>
      </c>
      <c r="E25">
        <v>75534.387000000002</v>
      </c>
      <c r="F25">
        <v>48892.469400000002</v>
      </c>
      <c r="G25">
        <v>43026.841500000002</v>
      </c>
      <c r="H25">
        <v>40014.102099999996</v>
      </c>
      <c r="I25">
        <v>21510.89</v>
      </c>
      <c r="J25">
        <v>17154.622299999999</v>
      </c>
      <c r="K25">
        <v>27812.019700000001</v>
      </c>
      <c r="L25">
        <v>21491.746999999999</v>
      </c>
      <c r="M25">
        <v>22994.931799999998</v>
      </c>
      <c r="N25">
        <v>20728.824700000001</v>
      </c>
      <c r="O25">
        <v>33668.597099999999</v>
      </c>
      <c r="P25">
        <v>13569.8457</v>
      </c>
      <c r="Q25">
        <v>20155.402399999999</v>
      </c>
      <c r="R25">
        <v>12831.098400000001</v>
      </c>
      <c r="S25">
        <v>11437.013999999999</v>
      </c>
      <c r="T25">
        <v>16123.896500000001</v>
      </c>
      <c r="U25">
        <v>15561.3505</v>
      </c>
      <c r="V25">
        <v>10378.807199999999</v>
      </c>
      <c r="W25">
        <v>5734.1625000000004</v>
      </c>
      <c r="X25">
        <v>12947.8423</v>
      </c>
      <c r="Y25">
        <v>12375.6185</v>
      </c>
      <c r="Z25">
        <v>11405.910400000001</v>
      </c>
      <c r="AA25">
        <v>12549.335800000001</v>
      </c>
      <c r="AB25">
        <v>11850.806399999999</v>
      </c>
      <c r="AC25">
        <v>10336.007100000001</v>
      </c>
      <c r="AD25">
        <v>21567.296999999999</v>
      </c>
      <c r="AE25">
        <v>8552.3988000000008</v>
      </c>
      <c r="AF25">
        <v>15311.6384</v>
      </c>
      <c r="AG25">
        <v>7910.4507000000003</v>
      </c>
      <c r="AH25" t="s">
        <v>480</v>
      </c>
      <c r="AI25" t="s">
        <v>480</v>
      </c>
      <c r="AJ25">
        <v>14186.4974</v>
      </c>
      <c r="AK25">
        <v>5778.4773999999998</v>
      </c>
      <c r="AL25">
        <v>4653.9044000000004</v>
      </c>
      <c r="AM25">
        <v>6452.7380000000003</v>
      </c>
      <c r="AN25">
        <v>11537.5748</v>
      </c>
      <c r="AO25">
        <v>7321.5477000000001</v>
      </c>
      <c r="AP25">
        <v>4821.2497999999996</v>
      </c>
      <c r="AQ25">
        <v>10596.221100000001</v>
      </c>
      <c r="AR25">
        <v>5579.7685000000001</v>
      </c>
      <c r="AS25">
        <v>4961.9260000000004</v>
      </c>
      <c r="AT25">
        <v>4314.5776999999998</v>
      </c>
      <c r="AU25">
        <v>8563.89</v>
      </c>
      <c r="AV25">
        <v>3178.0657999999999</v>
      </c>
      <c r="AW25">
        <v>3540.5999000000002</v>
      </c>
      <c r="AX25">
        <v>5064.8986999999997</v>
      </c>
      <c r="AY25">
        <v>4365.8989000000001</v>
      </c>
      <c r="AZ25">
        <v>6815.8148000000001</v>
      </c>
      <c r="BA25">
        <v>3939.2170000000001</v>
      </c>
      <c r="BB25">
        <v>3956.7467000000001</v>
      </c>
      <c r="BC25">
        <v>2501.5877999999998</v>
      </c>
      <c r="BD25">
        <v>4958.433</v>
      </c>
      <c r="BE25" t="s">
        <v>480</v>
      </c>
      <c r="BF25">
        <v>5910.6540999999997</v>
      </c>
      <c r="BG25">
        <v>2838.4164999999998</v>
      </c>
      <c r="BH25" t="s">
        <v>480</v>
      </c>
      <c r="BI25">
        <v>3827.0868</v>
      </c>
      <c r="BJ25">
        <v>4974.8474999999999</v>
      </c>
      <c r="BK25">
        <v>4087.1019000000001</v>
      </c>
      <c r="BL25">
        <v>5850.9780000000001</v>
      </c>
      <c r="BM25">
        <v>1600.5636</v>
      </c>
      <c r="BN25">
        <v>4169.2272999999996</v>
      </c>
      <c r="BO25">
        <v>5326.7070999999996</v>
      </c>
      <c r="BP25">
        <v>3122.5626000000002</v>
      </c>
      <c r="BQ25">
        <v>5227.9683000000005</v>
      </c>
      <c r="BR25">
        <v>2431.1666</v>
      </c>
      <c r="BS25">
        <v>2441.7896999999998</v>
      </c>
      <c r="BT25" t="s">
        <v>480</v>
      </c>
      <c r="BU25">
        <v>2794.4250999999999</v>
      </c>
      <c r="BV25">
        <v>1921.2533000000001</v>
      </c>
      <c r="BW25">
        <v>3330.2139000000002</v>
      </c>
      <c r="BX25">
        <v>3127.2348999999999</v>
      </c>
      <c r="BY25">
        <v>2076.3368999999998</v>
      </c>
      <c r="BZ25">
        <v>1396.1221</v>
      </c>
      <c r="CA25">
        <v>2670.9589000000001</v>
      </c>
      <c r="CB25">
        <v>2870.7653</v>
      </c>
      <c r="CC25" t="s">
        <v>480</v>
      </c>
      <c r="CD25">
        <v>1363.3924999999999</v>
      </c>
      <c r="CE25">
        <v>2010.9670000000001</v>
      </c>
      <c r="CF25" t="s">
        <v>480</v>
      </c>
      <c r="CG25">
        <v>1270.0386000000001</v>
      </c>
      <c r="CH25">
        <v>1577.9521</v>
      </c>
      <c r="CI25">
        <v>2405.5668999999998</v>
      </c>
      <c r="CJ25" t="s">
        <v>480</v>
      </c>
      <c r="CK25">
        <v>1953.9448</v>
      </c>
      <c r="CL25">
        <v>2960.444</v>
      </c>
      <c r="CM25">
        <v>1858.7659000000001</v>
      </c>
      <c r="CN25" t="s">
        <v>480</v>
      </c>
      <c r="CO25">
        <v>2070.9663</v>
      </c>
      <c r="CP25">
        <v>1663.7515000000001</v>
      </c>
      <c r="CQ25">
        <v>1362.7841000000001</v>
      </c>
      <c r="CR25">
        <v>1680.1415999999999</v>
      </c>
      <c r="CS25">
        <v>1883.8159000000001</v>
      </c>
      <c r="CT25">
        <v>1619.7926</v>
      </c>
      <c r="CU25">
        <v>1438.6132</v>
      </c>
      <c r="CV25" t="s">
        <v>480</v>
      </c>
      <c r="CW25">
        <v>1024.1551999999999</v>
      </c>
      <c r="CX25">
        <v>3759.1574999999998</v>
      </c>
      <c r="CY25">
        <v>1573.9123999999999</v>
      </c>
      <c r="CZ25">
        <v>1237.0496000000001</v>
      </c>
      <c r="DA25">
        <v>1052.3833999999999</v>
      </c>
      <c r="DB25">
        <v>1124.4604999999999</v>
      </c>
      <c r="DC25">
        <v>2636.2786999999998</v>
      </c>
      <c r="DD25">
        <v>1390.808</v>
      </c>
      <c r="DE25">
        <v>1693.652</v>
      </c>
      <c r="DF25">
        <v>1124.8829000000001</v>
      </c>
      <c r="DG25">
        <v>1340.2394999999999</v>
      </c>
      <c r="DH25">
        <v>819.38480000000004</v>
      </c>
      <c r="DI25">
        <v>1349.808</v>
      </c>
      <c r="DJ25">
        <v>725.72699999999998</v>
      </c>
      <c r="DK25">
        <v>1138.3589999999999</v>
      </c>
      <c r="DL25">
        <v>1310.0347999999999</v>
      </c>
      <c r="DM25">
        <v>688.94280000000003</v>
      </c>
      <c r="DN25">
        <v>636.82600000000002</v>
      </c>
      <c r="DO25">
        <v>2794.4308999999998</v>
      </c>
      <c r="DP25">
        <v>885.04589999999996</v>
      </c>
      <c r="DQ25">
        <v>1934.7818</v>
      </c>
      <c r="DR25">
        <v>868.76639999999998</v>
      </c>
      <c r="DS25">
        <v>1664.3218999999999</v>
      </c>
      <c r="DT25">
        <v>1226.1887999999999</v>
      </c>
      <c r="DU25">
        <v>618.26610000000005</v>
      </c>
      <c r="DV25" t="s">
        <v>480</v>
      </c>
      <c r="DW25">
        <v>772.46339999999998</v>
      </c>
      <c r="DX25">
        <v>698.8963</v>
      </c>
      <c r="DY25">
        <v>1541.3862999999999</v>
      </c>
      <c r="DZ25">
        <v>2012.6356000000001</v>
      </c>
      <c r="EA25">
        <v>1058.9717000000001</v>
      </c>
      <c r="EB25">
        <v>838.18399999999997</v>
      </c>
      <c r="EC25">
        <v>961.93200000000002</v>
      </c>
      <c r="ED25">
        <v>895.50440000000003</v>
      </c>
      <c r="EE25">
        <v>914.63679999999999</v>
      </c>
      <c r="EF25">
        <v>570.37350000000004</v>
      </c>
      <c r="EG25">
        <v>728.3297</v>
      </c>
      <c r="EH25">
        <v>1041.0385000000001</v>
      </c>
      <c r="EI25">
        <v>363.48660000000001</v>
      </c>
      <c r="EJ25">
        <v>2115.6837</v>
      </c>
      <c r="EK25" t="s">
        <v>480</v>
      </c>
      <c r="EL25">
        <v>479.17649999999998</v>
      </c>
      <c r="EM25">
        <v>426.3981</v>
      </c>
      <c r="EN25">
        <v>287.61279999999999</v>
      </c>
      <c r="EO25" t="s">
        <v>480</v>
      </c>
      <c r="EP25">
        <v>401.79129999999998</v>
      </c>
      <c r="EQ25">
        <v>141.74369999999999</v>
      </c>
      <c r="ER25">
        <v>365.28359999999998</v>
      </c>
      <c r="ES25">
        <v>236.8424</v>
      </c>
      <c r="ET25">
        <v>276.56700000000001</v>
      </c>
      <c r="EU25">
        <v>124.2246</v>
      </c>
      <c r="EV25">
        <v>173.89060000000001</v>
      </c>
      <c r="EW25">
        <v>249.148</v>
      </c>
      <c r="EX25">
        <v>354.94299999999998</v>
      </c>
      <c r="EY25">
        <v>190.72210000000001</v>
      </c>
      <c r="EZ25">
        <v>235.28039999999999</v>
      </c>
      <c r="FA25">
        <v>69.648899999999998</v>
      </c>
      <c r="FB25">
        <v>178.66630000000001</v>
      </c>
      <c r="FC25">
        <v>92.410700000000006</v>
      </c>
      <c r="FD25">
        <v>125.4426</v>
      </c>
      <c r="FE25">
        <v>328.31279999999998</v>
      </c>
      <c r="FF25">
        <v>159.62799999999999</v>
      </c>
      <c r="FG25">
        <v>163.0351</v>
      </c>
      <c r="FH25">
        <v>0.28939999999999999</v>
      </c>
      <c r="FI25">
        <v>266.89699999999999</v>
      </c>
      <c r="FJ25">
        <v>141.5308</v>
      </c>
      <c r="FK25">
        <v>-45.895099999999999</v>
      </c>
      <c r="FL25">
        <v>114.5594</v>
      </c>
      <c r="FM25">
        <v>9474.8037999999997</v>
      </c>
      <c r="FN25">
        <v>1518.1665</v>
      </c>
      <c r="FO25" t="s">
        <v>480</v>
      </c>
      <c r="FP25">
        <v>2105.0661</v>
      </c>
      <c r="FQ25">
        <v>2045.0141000000001</v>
      </c>
      <c r="FR25">
        <v>2344.8996999999999</v>
      </c>
      <c r="FS25">
        <v>2571.2204999999999</v>
      </c>
      <c r="FT25" t="s">
        <v>480</v>
      </c>
      <c r="FU25">
        <v>640.64300000000003</v>
      </c>
      <c r="FV25">
        <v>16656.1764</v>
      </c>
      <c r="FW25">
        <v>7837.8158000000003</v>
      </c>
      <c r="FX25">
        <v>3733.4929999999999</v>
      </c>
      <c r="FY25">
        <v>4036.43</v>
      </c>
      <c r="FZ25">
        <v>433.00189999999998</v>
      </c>
      <c r="GA25">
        <v>12226.960499999999</v>
      </c>
      <c r="GB25">
        <v>1521.1205</v>
      </c>
      <c r="GC25">
        <v>732.26409999999998</v>
      </c>
      <c r="GD25">
        <v>950.5779</v>
      </c>
      <c r="GE25">
        <v>7745.0356000000002</v>
      </c>
      <c r="GF25">
        <v>647.51139999999998</v>
      </c>
      <c r="GG25">
        <v>498.90109999999999</v>
      </c>
      <c r="GH25">
        <v>352.76609999999999</v>
      </c>
      <c r="GI25">
        <v>4169.6868999999997</v>
      </c>
      <c r="GJ25">
        <v>30144.447800000002</v>
      </c>
      <c r="GK25">
        <v>2657.7138</v>
      </c>
      <c r="GL25">
        <v>2018.633</v>
      </c>
      <c r="GM25">
        <v>5309.1788999999999</v>
      </c>
      <c r="GN25">
        <v>10060.514999999999</v>
      </c>
      <c r="GO25">
        <v>575.42200000000003</v>
      </c>
      <c r="GP25">
        <v>370.41250000000002</v>
      </c>
    </row>
    <row r="26" spans="1:198" x14ac:dyDescent="0.2">
      <c r="A26" s="177">
        <v>43059</v>
      </c>
      <c r="B26">
        <v>583689.11270000006</v>
      </c>
      <c r="C26">
        <v>191364.05809999999</v>
      </c>
      <c r="D26">
        <v>86403.961200000005</v>
      </c>
      <c r="E26">
        <v>75383.460000000006</v>
      </c>
      <c r="F26">
        <v>48657.419900000001</v>
      </c>
      <c r="G26">
        <v>43353.999300000003</v>
      </c>
      <c r="H26">
        <v>40434.4254</v>
      </c>
      <c r="I26">
        <v>21533.341</v>
      </c>
      <c r="J26">
        <v>17298.607499999998</v>
      </c>
      <c r="K26">
        <v>27546.7971</v>
      </c>
      <c r="L26">
        <v>21932.706999999999</v>
      </c>
      <c r="M26">
        <v>23088.270400000001</v>
      </c>
      <c r="N26">
        <v>20914.619200000001</v>
      </c>
      <c r="O26">
        <v>33567.015800000001</v>
      </c>
      <c r="P26">
        <v>13578.2166</v>
      </c>
      <c r="Q26">
        <v>20322.501899999999</v>
      </c>
      <c r="R26">
        <v>12966.756100000001</v>
      </c>
      <c r="S26">
        <v>11098.760899999999</v>
      </c>
      <c r="T26">
        <v>16050.358</v>
      </c>
      <c r="U26">
        <v>15705.8768</v>
      </c>
      <c r="V26">
        <v>10329.8107</v>
      </c>
      <c r="W26">
        <v>5814.1566000000003</v>
      </c>
      <c r="X26">
        <v>12890.5856</v>
      </c>
      <c r="Y26">
        <v>12456.752200000001</v>
      </c>
      <c r="Z26">
        <v>11472.345300000001</v>
      </c>
      <c r="AA26">
        <v>12625.573</v>
      </c>
      <c r="AB26">
        <v>11905.117099999999</v>
      </c>
      <c r="AC26">
        <v>10284.5419</v>
      </c>
      <c r="AD26">
        <v>21660.294300000001</v>
      </c>
      <c r="AE26">
        <v>8580.2031999999999</v>
      </c>
      <c r="AF26">
        <v>15329.317999999999</v>
      </c>
      <c r="AG26">
        <v>7939.3526000000002</v>
      </c>
      <c r="AH26" t="s">
        <v>480</v>
      </c>
      <c r="AI26" t="s">
        <v>480</v>
      </c>
      <c r="AJ26">
        <v>14385.6088</v>
      </c>
      <c r="AK26">
        <v>5806.5605999999998</v>
      </c>
      <c r="AL26">
        <v>4646.7275</v>
      </c>
      <c r="AM26">
        <v>6413.6670999999997</v>
      </c>
      <c r="AN26">
        <v>11537.5748</v>
      </c>
      <c r="AO26">
        <v>7294.0853999999999</v>
      </c>
      <c r="AP26">
        <v>4907.0842000000002</v>
      </c>
      <c r="AQ26">
        <v>10731.008400000001</v>
      </c>
      <c r="AR26">
        <v>5609.1578</v>
      </c>
      <c r="AS26">
        <v>5007.6233000000002</v>
      </c>
      <c r="AT26">
        <v>4378.4755999999998</v>
      </c>
      <c r="AU26">
        <v>8517.1702999999998</v>
      </c>
      <c r="AV26">
        <v>3198.3672999999999</v>
      </c>
      <c r="AW26">
        <v>3590.8788</v>
      </c>
      <c r="AX26">
        <v>5104.1859000000004</v>
      </c>
      <c r="AY26">
        <v>4370.1134000000002</v>
      </c>
      <c r="AZ26">
        <v>6815.8148000000001</v>
      </c>
      <c r="BA26">
        <v>3980.6568000000002</v>
      </c>
      <c r="BB26">
        <v>3994.4079000000002</v>
      </c>
      <c r="BC26">
        <v>2490.3764000000001</v>
      </c>
      <c r="BD26">
        <v>4926.6144000000004</v>
      </c>
      <c r="BE26" t="s">
        <v>480</v>
      </c>
      <c r="BF26">
        <v>5933.7421000000004</v>
      </c>
      <c r="BG26">
        <v>2885.7701999999999</v>
      </c>
      <c r="BH26" t="s">
        <v>480</v>
      </c>
      <c r="BI26">
        <v>3807.6217999999999</v>
      </c>
      <c r="BJ26">
        <v>4966.4323999999997</v>
      </c>
      <c r="BK26">
        <v>4163.2129999999997</v>
      </c>
      <c r="BL26">
        <v>5850.9780000000001</v>
      </c>
      <c r="BM26">
        <v>1605.924</v>
      </c>
      <c r="BN26">
        <v>4160.9978000000001</v>
      </c>
      <c r="BO26">
        <v>5305.2898999999998</v>
      </c>
      <c r="BP26">
        <v>3196.1961000000001</v>
      </c>
      <c r="BQ26">
        <v>5253.4557999999997</v>
      </c>
      <c r="BR26">
        <v>2462.5466000000001</v>
      </c>
      <c r="BS26">
        <v>2445.9911000000002</v>
      </c>
      <c r="BT26" t="s">
        <v>480</v>
      </c>
      <c r="BU26">
        <v>2793.0464999999999</v>
      </c>
      <c r="BV26">
        <v>1951.5889</v>
      </c>
      <c r="BW26">
        <v>3385.9461000000001</v>
      </c>
      <c r="BX26">
        <v>3146.3553000000002</v>
      </c>
      <c r="BY26">
        <v>2078.0740000000001</v>
      </c>
      <c r="BZ26">
        <v>1417.1736000000001</v>
      </c>
      <c r="CA26">
        <v>2666.8146000000002</v>
      </c>
      <c r="CB26">
        <v>2955.0373</v>
      </c>
      <c r="CC26" t="s">
        <v>480</v>
      </c>
      <c r="CD26">
        <v>1467.5251000000001</v>
      </c>
      <c r="CE26">
        <v>2017.8948</v>
      </c>
      <c r="CF26" t="s">
        <v>480</v>
      </c>
      <c r="CG26">
        <v>1296.4422</v>
      </c>
      <c r="CH26">
        <v>1615.2666999999999</v>
      </c>
      <c r="CI26">
        <v>2409.9974999999999</v>
      </c>
      <c r="CJ26" t="s">
        <v>480</v>
      </c>
      <c r="CK26">
        <v>1955.9594999999999</v>
      </c>
      <c r="CL26">
        <v>2999.5944</v>
      </c>
      <c r="CM26">
        <v>1871.4525000000001</v>
      </c>
      <c r="CN26" t="s">
        <v>480</v>
      </c>
      <c r="CO26">
        <v>2124.2348999999999</v>
      </c>
      <c r="CP26">
        <v>1712.5026</v>
      </c>
      <c r="CQ26">
        <v>1373.3577</v>
      </c>
      <c r="CR26">
        <v>1669.7235000000001</v>
      </c>
      <c r="CS26">
        <v>1876.009</v>
      </c>
      <c r="CT26">
        <v>1611.1947</v>
      </c>
      <c r="CU26">
        <v>1479.3497</v>
      </c>
      <c r="CV26" t="s">
        <v>480</v>
      </c>
      <c r="CW26">
        <v>1027.5565999999999</v>
      </c>
      <c r="CX26">
        <v>3770.4360000000001</v>
      </c>
      <c r="CY26">
        <v>1566.6733999999999</v>
      </c>
      <c r="CZ26">
        <v>1321.9577999999999</v>
      </c>
      <c r="DA26">
        <v>1057.7976000000001</v>
      </c>
      <c r="DB26">
        <v>1144.2775999999999</v>
      </c>
      <c r="DC26">
        <v>2674.0254</v>
      </c>
      <c r="DD26">
        <v>1396.424</v>
      </c>
      <c r="DE26">
        <v>1721.8924999999999</v>
      </c>
      <c r="DF26">
        <v>1134.0781999999999</v>
      </c>
      <c r="DG26">
        <v>1363.5902000000001</v>
      </c>
      <c r="DH26">
        <v>934.72280000000001</v>
      </c>
      <c r="DI26">
        <v>1344.1463000000001</v>
      </c>
      <c r="DJ26">
        <v>749.86170000000004</v>
      </c>
      <c r="DK26">
        <v>1118.4032999999999</v>
      </c>
      <c r="DL26">
        <v>1329.7837999999999</v>
      </c>
      <c r="DM26">
        <v>705.33050000000003</v>
      </c>
      <c r="DN26">
        <v>677.47540000000004</v>
      </c>
      <c r="DO26">
        <v>2803.585</v>
      </c>
      <c r="DP26">
        <v>894.54690000000005</v>
      </c>
      <c r="DQ26">
        <v>1952.4707000000001</v>
      </c>
      <c r="DR26">
        <v>877.15210000000002</v>
      </c>
      <c r="DS26">
        <v>1660.6673000000001</v>
      </c>
      <c r="DT26">
        <v>1253.2141999999999</v>
      </c>
      <c r="DU26">
        <v>612.31359999999995</v>
      </c>
      <c r="DV26" t="s">
        <v>480</v>
      </c>
      <c r="DW26">
        <v>757.51959999999997</v>
      </c>
      <c r="DX26">
        <v>721.59720000000004</v>
      </c>
      <c r="DY26">
        <v>1558.4833000000001</v>
      </c>
      <c r="DZ26">
        <v>2060.7772</v>
      </c>
      <c r="EA26">
        <v>1110.4209000000001</v>
      </c>
      <c r="EB26">
        <v>853.8184</v>
      </c>
      <c r="EC26">
        <v>981.28589999999997</v>
      </c>
      <c r="ED26">
        <v>879.86770000000001</v>
      </c>
      <c r="EE26">
        <v>924.57719999999995</v>
      </c>
      <c r="EF26">
        <v>581.58839999999998</v>
      </c>
      <c r="EG26">
        <v>670.76250000000005</v>
      </c>
      <c r="EH26">
        <v>1049.3853999999999</v>
      </c>
      <c r="EI26">
        <v>373.52910000000003</v>
      </c>
      <c r="EJ26">
        <v>2115.6837</v>
      </c>
      <c r="EK26" t="s">
        <v>480</v>
      </c>
      <c r="EL26">
        <v>484.78590000000003</v>
      </c>
      <c r="EM26">
        <v>433.73059999999998</v>
      </c>
      <c r="EN26">
        <v>297.21839999999997</v>
      </c>
      <c r="EO26" t="s">
        <v>480</v>
      </c>
      <c r="EP26">
        <v>406.7439</v>
      </c>
      <c r="EQ26">
        <v>128.91390000000001</v>
      </c>
      <c r="ER26">
        <v>360.83499999999998</v>
      </c>
      <c r="ES26">
        <v>237.7705</v>
      </c>
      <c r="ET26">
        <v>283.40429999999998</v>
      </c>
      <c r="EU26">
        <v>122.7259</v>
      </c>
      <c r="EV26">
        <v>173.89060000000001</v>
      </c>
      <c r="EW26">
        <v>259.26530000000002</v>
      </c>
      <c r="EX26">
        <v>369.67090000000002</v>
      </c>
      <c r="EY26">
        <v>191.2663</v>
      </c>
      <c r="EZ26">
        <v>233.30760000000001</v>
      </c>
      <c r="FA26">
        <v>69.043700000000001</v>
      </c>
      <c r="FB26">
        <v>179.95769999999999</v>
      </c>
      <c r="FC26">
        <v>93.091499999999996</v>
      </c>
      <c r="FD26">
        <v>132.08940000000001</v>
      </c>
      <c r="FE26">
        <v>333.2475</v>
      </c>
      <c r="FF26">
        <v>162.98320000000001</v>
      </c>
      <c r="FG26">
        <v>167.51400000000001</v>
      </c>
      <c r="FH26">
        <v>0.28939999999999999</v>
      </c>
      <c r="FI26">
        <v>269.935</v>
      </c>
      <c r="FJ26">
        <v>133.68119999999999</v>
      </c>
      <c r="FK26">
        <v>-47.388800000000003</v>
      </c>
      <c r="FL26">
        <v>114.31019999999999</v>
      </c>
      <c r="FM26">
        <v>9864.7533000000003</v>
      </c>
      <c r="FN26">
        <v>1490.2546</v>
      </c>
      <c r="FO26" t="s">
        <v>480</v>
      </c>
      <c r="FP26">
        <v>2141.3476999999998</v>
      </c>
      <c r="FQ26">
        <v>2023.1332</v>
      </c>
      <c r="FR26">
        <v>2310.8072999999999</v>
      </c>
      <c r="FS26">
        <v>2599.8953000000001</v>
      </c>
      <c r="FT26" t="s">
        <v>480</v>
      </c>
      <c r="FU26">
        <v>632.25879999999995</v>
      </c>
      <c r="FV26">
        <v>17056.401099999999</v>
      </c>
      <c r="FW26">
        <v>7954.5276000000003</v>
      </c>
      <c r="FX26">
        <v>3758.6311999999998</v>
      </c>
      <c r="FY26">
        <v>4075.15</v>
      </c>
      <c r="FZ26">
        <v>448.36680000000001</v>
      </c>
      <c r="GA26">
        <v>12179.058199999999</v>
      </c>
      <c r="GB26">
        <v>1540.3207</v>
      </c>
      <c r="GC26">
        <v>732.26409999999998</v>
      </c>
      <c r="GD26">
        <v>949.32460000000003</v>
      </c>
      <c r="GE26">
        <v>7666.9391999999998</v>
      </c>
      <c r="GF26">
        <v>647.51139999999998</v>
      </c>
      <c r="GG26">
        <v>523.56730000000005</v>
      </c>
      <c r="GH26">
        <v>348.72179999999997</v>
      </c>
      <c r="GI26">
        <v>4229.3116</v>
      </c>
      <c r="GJ26">
        <v>29781.095799999999</v>
      </c>
      <c r="GK26">
        <v>2727.3573000000001</v>
      </c>
      <c r="GL26">
        <v>2026.2201</v>
      </c>
      <c r="GM26">
        <v>5317.1823999999997</v>
      </c>
      <c r="GN26">
        <v>10271.978999999999</v>
      </c>
      <c r="GO26">
        <v>578.47220000000004</v>
      </c>
      <c r="GP26">
        <v>373.0847</v>
      </c>
    </row>
    <row r="27" spans="1:198" x14ac:dyDescent="0.2">
      <c r="A27" s="177">
        <v>43060</v>
      </c>
      <c r="B27">
        <v>592869.47479999997</v>
      </c>
      <c r="C27">
        <v>189736.5674</v>
      </c>
      <c r="D27">
        <v>87296.187999999995</v>
      </c>
      <c r="E27">
        <v>76411.201000000001</v>
      </c>
      <c r="F27">
        <v>48670.724499999997</v>
      </c>
      <c r="G27">
        <v>43897.8992</v>
      </c>
      <c r="H27">
        <v>38903.083100000003</v>
      </c>
      <c r="I27">
        <v>21602.420999999998</v>
      </c>
      <c r="J27">
        <v>17394.597600000001</v>
      </c>
      <c r="K27">
        <v>27860.241999999998</v>
      </c>
      <c r="L27">
        <v>22242.627</v>
      </c>
      <c r="M27">
        <v>23066.730800000001</v>
      </c>
      <c r="N27">
        <v>21181.809499999999</v>
      </c>
      <c r="O27">
        <v>33705.535799999998</v>
      </c>
      <c r="P27">
        <v>13599.1438</v>
      </c>
      <c r="Q27">
        <v>20661.475299999998</v>
      </c>
      <c r="R27">
        <v>13125.2958</v>
      </c>
      <c r="S27">
        <v>11400.1973</v>
      </c>
      <c r="T27">
        <v>16168.0196</v>
      </c>
      <c r="U27">
        <v>15915.6729</v>
      </c>
      <c r="V27">
        <v>10669.986800000001</v>
      </c>
      <c r="W27">
        <v>5909.8017</v>
      </c>
      <c r="X27">
        <v>12955.376</v>
      </c>
      <c r="Y27">
        <v>12528.8711</v>
      </c>
      <c r="Z27">
        <v>11574.9115</v>
      </c>
      <c r="AA27">
        <v>12761.105799999999</v>
      </c>
      <c r="AB27">
        <v>12090.961600000001</v>
      </c>
      <c r="AC27">
        <v>10556.2781</v>
      </c>
      <c r="AD27">
        <v>21610.6957</v>
      </c>
      <c r="AE27">
        <v>8650.4866000000002</v>
      </c>
      <c r="AF27">
        <v>15283.461600000001</v>
      </c>
      <c r="AG27">
        <v>7900.0460999999996</v>
      </c>
      <c r="AH27" t="s">
        <v>480</v>
      </c>
      <c r="AI27" t="s">
        <v>480</v>
      </c>
      <c r="AJ27">
        <v>14497.111199999999</v>
      </c>
      <c r="AK27">
        <v>5807.7556999999997</v>
      </c>
      <c r="AL27">
        <v>4613.2352000000001</v>
      </c>
      <c r="AM27">
        <v>6518.8579</v>
      </c>
      <c r="AN27">
        <v>11546.7606</v>
      </c>
      <c r="AO27">
        <v>7437.8335999999999</v>
      </c>
      <c r="AP27">
        <v>5007.7175999999999</v>
      </c>
      <c r="AQ27">
        <v>10832.7865</v>
      </c>
      <c r="AR27">
        <v>5621.2148999999999</v>
      </c>
      <c r="AS27">
        <v>5048.2430999999997</v>
      </c>
      <c r="AT27">
        <v>4458.3481000000002</v>
      </c>
      <c r="AU27">
        <v>8500.6808999999994</v>
      </c>
      <c r="AV27">
        <v>3203.4425999999999</v>
      </c>
      <c r="AW27">
        <v>3594.7464</v>
      </c>
      <c r="AX27">
        <v>5122.4799999999996</v>
      </c>
      <c r="AY27">
        <v>4420.1603999999998</v>
      </c>
      <c r="AZ27">
        <v>6848.6319999999996</v>
      </c>
      <c r="BA27">
        <v>4022.0965000000001</v>
      </c>
      <c r="BB27">
        <v>4006.0648999999999</v>
      </c>
      <c r="BC27">
        <v>2482.9020999999998</v>
      </c>
      <c r="BD27">
        <v>5122.8289999999997</v>
      </c>
      <c r="BE27" t="s">
        <v>480</v>
      </c>
      <c r="BF27">
        <v>5977.0320000000002</v>
      </c>
      <c r="BG27">
        <v>2925.4151999999999</v>
      </c>
      <c r="BH27" t="s">
        <v>480</v>
      </c>
      <c r="BI27">
        <v>3889.3748000000001</v>
      </c>
      <c r="BJ27">
        <v>4953.8098</v>
      </c>
      <c r="BK27">
        <v>4230.9549999999999</v>
      </c>
      <c r="BL27">
        <v>5940.4620999999997</v>
      </c>
      <c r="BM27">
        <v>1631.1179999999999</v>
      </c>
      <c r="BN27">
        <v>4257.8154999999997</v>
      </c>
      <c r="BO27">
        <v>5312.7034999999996</v>
      </c>
      <c r="BP27">
        <v>3295.9407999999999</v>
      </c>
      <c r="BQ27">
        <v>5312.1251000000002</v>
      </c>
      <c r="BR27">
        <v>2468.0841999999998</v>
      </c>
      <c r="BS27">
        <v>2412.3802999999998</v>
      </c>
      <c r="BT27" t="s">
        <v>480</v>
      </c>
      <c r="BU27">
        <v>2844.7462999999998</v>
      </c>
      <c r="BV27">
        <v>2016.0521000000001</v>
      </c>
      <c r="BW27">
        <v>3378.8314</v>
      </c>
      <c r="BX27">
        <v>3181.4094</v>
      </c>
      <c r="BY27">
        <v>2087.9171999999999</v>
      </c>
      <c r="BZ27">
        <v>1416.3639000000001</v>
      </c>
      <c r="CA27">
        <v>2675.4486000000002</v>
      </c>
      <c r="CB27">
        <v>3000.5174000000002</v>
      </c>
      <c r="CC27" t="s">
        <v>480</v>
      </c>
      <c r="CD27">
        <v>1448.0001999999999</v>
      </c>
      <c r="CE27">
        <v>2022.5133000000001</v>
      </c>
      <c r="CF27" t="s">
        <v>480</v>
      </c>
      <c r="CG27">
        <v>1336.7424000000001</v>
      </c>
      <c r="CH27">
        <v>1599.097</v>
      </c>
      <c r="CI27">
        <v>2412.2127999999998</v>
      </c>
      <c r="CJ27" t="s">
        <v>480</v>
      </c>
      <c r="CK27">
        <v>1967.0404000000001</v>
      </c>
      <c r="CL27">
        <v>3064.8449999999998</v>
      </c>
      <c r="CM27">
        <v>1913.7411</v>
      </c>
      <c r="CN27" t="s">
        <v>480</v>
      </c>
      <c r="CO27">
        <v>2130.3631999999998</v>
      </c>
      <c r="CP27">
        <v>1738.9675</v>
      </c>
      <c r="CQ27">
        <v>1355.5494000000001</v>
      </c>
      <c r="CR27">
        <v>1667.6397999999999</v>
      </c>
      <c r="CS27">
        <v>1892.6411000000001</v>
      </c>
      <c r="CT27">
        <v>1644.4399000000001</v>
      </c>
      <c r="CU27">
        <v>1474.2577000000001</v>
      </c>
      <c r="CV27" t="s">
        <v>480</v>
      </c>
      <c r="CW27">
        <v>1032.6587</v>
      </c>
      <c r="CX27">
        <v>3762.9169999999999</v>
      </c>
      <c r="CY27">
        <v>1602.8684000000001</v>
      </c>
      <c r="CZ27">
        <v>1320.5659000000001</v>
      </c>
      <c r="DA27">
        <v>1055.0905</v>
      </c>
      <c r="DB27">
        <v>1157.6832999999999</v>
      </c>
      <c r="DC27">
        <v>2686.6075999999998</v>
      </c>
      <c r="DD27">
        <v>1396.7750000000001</v>
      </c>
      <c r="DE27">
        <v>1717.5673999999999</v>
      </c>
      <c r="DF27">
        <v>1147.8711000000001</v>
      </c>
      <c r="DG27">
        <v>1386.9409000000001</v>
      </c>
      <c r="DH27">
        <v>935.56320000000005</v>
      </c>
      <c r="DI27">
        <v>1365.4452000000001</v>
      </c>
      <c r="DJ27">
        <v>760.3931</v>
      </c>
      <c r="DK27">
        <v>1177.6658</v>
      </c>
      <c r="DL27">
        <v>1367.1659</v>
      </c>
      <c r="DM27">
        <v>718.32770000000005</v>
      </c>
      <c r="DN27">
        <v>699.00580000000002</v>
      </c>
      <c r="DO27">
        <v>2821.8930999999998</v>
      </c>
      <c r="DP27">
        <v>922.13419999999996</v>
      </c>
      <c r="DQ27">
        <v>1951.5145</v>
      </c>
      <c r="DR27">
        <v>885.53779999999995</v>
      </c>
      <c r="DS27">
        <v>1698.1261</v>
      </c>
      <c r="DT27">
        <v>1269.0862999999999</v>
      </c>
      <c r="DU27">
        <v>615.28980000000001</v>
      </c>
      <c r="DV27" t="s">
        <v>480</v>
      </c>
      <c r="DW27">
        <v>762.36620000000005</v>
      </c>
      <c r="DX27">
        <v>741.86590000000001</v>
      </c>
      <c r="DY27">
        <v>1582.9554000000001</v>
      </c>
      <c r="DZ27">
        <v>2095.1641</v>
      </c>
      <c r="EA27">
        <v>1124.8562999999999</v>
      </c>
      <c r="EB27">
        <v>878.38679999999999</v>
      </c>
      <c r="EC27">
        <v>981.28589999999997</v>
      </c>
      <c r="ED27">
        <v>897.06799999999998</v>
      </c>
      <c r="EE27">
        <v>957.71180000000004</v>
      </c>
      <c r="EF27">
        <v>615.18529999999998</v>
      </c>
      <c r="EG27">
        <v>668.33860000000004</v>
      </c>
      <c r="EH27">
        <v>1061.9057</v>
      </c>
      <c r="EI27">
        <v>383.57159999999999</v>
      </c>
      <c r="EJ27">
        <v>2115.6837</v>
      </c>
      <c r="EK27" t="s">
        <v>480</v>
      </c>
      <c r="EL27">
        <v>489.56439999999998</v>
      </c>
      <c r="EM27">
        <v>460.12759999999997</v>
      </c>
      <c r="EN27">
        <v>290.01420000000002</v>
      </c>
      <c r="EO27" t="s">
        <v>480</v>
      </c>
      <c r="EP27">
        <v>442.11959999999999</v>
      </c>
      <c r="EQ27">
        <v>126.21299999999999</v>
      </c>
      <c r="ER27">
        <v>351.93779999999998</v>
      </c>
      <c r="ES27">
        <v>242.1789</v>
      </c>
      <c r="ET27">
        <v>289.34989999999999</v>
      </c>
      <c r="EU27">
        <v>123.88330000000001</v>
      </c>
      <c r="EV27">
        <v>175.21899999999999</v>
      </c>
      <c r="EW27">
        <v>269.38260000000002</v>
      </c>
      <c r="EX27">
        <v>371.37020000000001</v>
      </c>
      <c r="EY27">
        <v>190.72210000000001</v>
      </c>
      <c r="EZ27">
        <v>234.0967</v>
      </c>
      <c r="FA27">
        <v>77.962299999999999</v>
      </c>
      <c r="FB27">
        <v>180.11920000000001</v>
      </c>
      <c r="FC27">
        <v>95.134</v>
      </c>
      <c r="FD27">
        <v>134.30500000000001</v>
      </c>
      <c r="FE27">
        <v>362.15030000000002</v>
      </c>
      <c r="FF27">
        <v>160.29900000000001</v>
      </c>
      <c r="FG27">
        <v>166.39429999999999</v>
      </c>
      <c r="FH27">
        <v>0.28939999999999999</v>
      </c>
      <c r="FI27">
        <v>272.97300000000001</v>
      </c>
      <c r="FJ27">
        <v>136.29769999999999</v>
      </c>
      <c r="FK27">
        <v>-48.384700000000002</v>
      </c>
      <c r="FL27">
        <v>115.5562</v>
      </c>
      <c r="FM27">
        <v>10021.2212</v>
      </c>
      <c r="FN27">
        <v>1487.8062</v>
      </c>
      <c r="FO27" t="s">
        <v>480</v>
      </c>
      <c r="FP27">
        <v>2126.4629</v>
      </c>
      <c r="FQ27">
        <v>2045.0141000000001</v>
      </c>
      <c r="FR27">
        <v>2263.0779000000002</v>
      </c>
      <c r="FS27">
        <v>2641.9517000000001</v>
      </c>
      <c r="FT27" t="s">
        <v>480</v>
      </c>
      <c r="FU27">
        <v>635.05349999999999</v>
      </c>
      <c r="FV27">
        <v>18163.818899999998</v>
      </c>
      <c r="FW27">
        <v>8058.5838999999996</v>
      </c>
      <c r="FX27">
        <v>3806.5691000000002</v>
      </c>
      <c r="FY27">
        <v>4104.1899999999996</v>
      </c>
      <c r="FZ27">
        <v>456.04919999999998</v>
      </c>
      <c r="GA27">
        <v>12363.824199999999</v>
      </c>
      <c r="GB27">
        <v>1562.721</v>
      </c>
      <c r="GC27">
        <v>767.06590000000006</v>
      </c>
      <c r="GD27">
        <v>965.6173</v>
      </c>
      <c r="GE27">
        <v>8045.5441000000001</v>
      </c>
      <c r="GF27">
        <v>668.75170000000003</v>
      </c>
      <c r="GG27">
        <v>522.19690000000003</v>
      </c>
      <c r="GH27">
        <v>348.72179999999997</v>
      </c>
      <c r="GI27">
        <v>4307.0043999999998</v>
      </c>
      <c r="GJ27">
        <v>29802.6505</v>
      </c>
      <c r="GK27">
        <v>2805.7062000000001</v>
      </c>
      <c r="GL27">
        <v>2085.0201000000002</v>
      </c>
      <c r="GM27">
        <v>5378.4094999999998</v>
      </c>
      <c r="GN27">
        <v>10171.053</v>
      </c>
      <c r="GO27">
        <v>592.19770000000005</v>
      </c>
      <c r="GP27">
        <v>365.47919999999999</v>
      </c>
    </row>
    <row r="28" spans="1:198" x14ac:dyDescent="0.2">
      <c r="A28" s="177">
        <v>43061</v>
      </c>
      <c r="B28">
        <v>588163.57490000001</v>
      </c>
      <c r="C28">
        <v>189527.91469999999</v>
      </c>
      <c r="D28">
        <v>86680.009300000005</v>
      </c>
      <c r="E28">
        <v>75379.95</v>
      </c>
      <c r="F28">
        <v>48515.503100000002</v>
      </c>
      <c r="G28">
        <v>43161.794099999999</v>
      </c>
      <c r="H28">
        <v>38862.193599999999</v>
      </c>
      <c r="I28">
        <v>21495.347000000002</v>
      </c>
      <c r="J28">
        <v>17398.1528</v>
      </c>
      <c r="K28">
        <v>27873.393499999998</v>
      </c>
      <c r="L28">
        <v>22213.507000000001</v>
      </c>
      <c r="M28">
        <v>22908.773099999999</v>
      </c>
      <c r="N28">
        <v>20842.070899999999</v>
      </c>
      <c r="O28">
        <v>33659.362500000003</v>
      </c>
      <c r="P28">
        <v>13544.733099999999</v>
      </c>
      <c r="Q28">
        <v>20537.3442</v>
      </c>
      <c r="R28">
        <v>13071.3596</v>
      </c>
      <c r="S28">
        <v>11292.0484</v>
      </c>
      <c r="T28">
        <v>16122.0581</v>
      </c>
      <c r="U28">
        <v>15989.419400000001</v>
      </c>
      <c r="V28">
        <v>10634.9892</v>
      </c>
      <c r="W28">
        <v>5988.0568000000003</v>
      </c>
      <c r="X28">
        <v>12973.4571</v>
      </c>
      <c r="Y28">
        <v>12522.861199999999</v>
      </c>
      <c r="Z28">
        <v>11347.634099999999</v>
      </c>
      <c r="AA28">
        <v>12667.927</v>
      </c>
      <c r="AB28">
        <v>11843.169</v>
      </c>
      <c r="AC28">
        <v>10451.2891</v>
      </c>
      <c r="AD28">
        <v>21809.09</v>
      </c>
      <c r="AE28">
        <v>8717.6805999999997</v>
      </c>
      <c r="AF28">
        <v>15171.3068</v>
      </c>
      <c r="AG28">
        <v>7908.1386000000002</v>
      </c>
      <c r="AH28" t="s">
        <v>480</v>
      </c>
      <c r="AI28" t="s">
        <v>480</v>
      </c>
      <c r="AJ28">
        <v>14125.4365</v>
      </c>
      <c r="AK28">
        <v>5756.3693000000003</v>
      </c>
      <c r="AL28">
        <v>4593.2992999999997</v>
      </c>
      <c r="AM28">
        <v>6471.1463999999996</v>
      </c>
      <c r="AN28">
        <v>11477.8668</v>
      </c>
      <c r="AO28">
        <v>7424.9606999999996</v>
      </c>
      <c r="AP28">
        <v>4986.4070000000002</v>
      </c>
      <c r="AQ28">
        <v>10907.0571</v>
      </c>
      <c r="AR28">
        <v>5609.1578</v>
      </c>
      <c r="AS28">
        <v>5040.2641999999996</v>
      </c>
      <c r="AT28">
        <v>4934.3876</v>
      </c>
      <c r="AU28">
        <v>8525.4148999999998</v>
      </c>
      <c r="AV28">
        <v>3253.1810999999998</v>
      </c>
      <c r="AW28">
        <v>3563.8054999999999</v>
      </c>
      <c r="AX28">
        <v>5103.8860000000004</v>
      </c>
      <c r="AY28">
        <v>4429.643</v>
      </c>
      <c r="AZ28">
        <v>6871.7970999999998</v>
      </c>
      <c r="BA28">
        <v>3935.0731000000001</v>
      </c>
      <c r="BB28">
        <v>4021.7570999999998</v>
      </c>
      <c r="BC28">
        <v>2548.3022999999998</v>
      </c>
      <c r="BD28">
        <v>5207.6786000000002</v>
      </c>
      <c r="BE28" t="s">
        <v>480</v>
      </c>
      <c r="BF28">
        <v>5965.4880000000003</v>
      </c>
      <c r="BG28">
        <v>2936.9783000000002</v>
      </c>
      <c r="BH28" t="s">
        <v>480</v>
      </c>
      <c r="BI28">
        <v>3811.5147999999999</v>
      </c>
      <c r="BJ28">
        <v>4955.9134999999997</v>
      </c>
      <c r="BK28">
        <v>4213.3681999999999</v>
      </c>
      <c r="BL28">
        <v>5998.3635000000004</v>
      </c>
      <c r="BM28">
        <v>1624.6855</v>
      </c>
      <c r="BN28">
        <v>4255.8791000000001</v>
      </c>
      <c r="BO28">
        <v>5332.4732000000004</v>
      </c>
      <c r="BP28">
        <v>3283.9295999999999</v>
      </c>
      <c r="BQ28">
        <v>5246.7232000000004</v>
      </c>
      <c r="BR28">
        <v>2510.5394000000001</v>
      </c>
      <c r="BS28">
        <v>2415.5313000000001</v>
      </c>
      <c r="BT28" t="s">
        <v>480</v>
      </c>
      <c r="BU28">
        <v>2853.7076000000002</v>
      </c>
      <c r="BV28">
        <v>1993.3004000000001</v>
      </c>
      <c r="BW28">
        <v>3401.3613999999998</v>
      </c>
      <c r="BX28">
        <v>3171.8492000000001</v>
      </c>
      <c r="BY28">
        <v>2094.8654000000001</v>
      </c>
      <c r="BZ28">
        <v>1417.5784000000001</v>
      </c>
      <c r="CA28">
        <v>2675.4486000000002</v>
      </c>
      <c r="CB28">
        <v>3058.0364</v>
      </c>
      <c r="CC28" t="s">
        <v>480</v>
      </c>
      <c r="CD28">
        <v>1450.9585</v>
      </c>
      <c r="CE28">
        <v>2017.8948</v>
      </c>
      <c r="CF28" t="s">
        <v>480</v>
      </c>
      <c r="CG28">
        <v>1342.6484</v>
      </c>
      <c r="CH28">
        <v>1564.2701</v>
      </c>
      <c r="CI28">
        <v>2405.5668999999998</v>
      </c>
      <c r="CJ28" t="s">
        <v>480</v>
      </c>
      <c r="CK28">
        <v>1990.2094</v>
      </c>
      <c r="CL28">
        <v>3065.6127000000001</v>
      </c>
      <c r="CM28">
        <v>1927.4848999999999</v>
      </c>
      <c r="CN28" t="s">
        <v>480</v>
      </c>
      <c r="CO28">
        <v>2144.0338999999999</v>
      </c>
      <c r="CP28">
        <v>1754.2892999999999</v>
      </c>
      <c r="CQ28">
        <v>1343.8626999999999</v>
      </c>
      <c r="CR28">
        <v>1678.058</v>
      </c>
      <c r="CS28">
        <v>1880.0822000000001</v>
      </c>
      <c r="CT28">
        <v>1645.0130999999999</v>
      </c>
      <c r="CU28">
        <v>1442.0079000000001</v>
      </c>
      <c r="CV28" t="s">
        <v>480</v>
      </c>
      <c r="CW28">
        <v>1036.0600999999999</v>
      </c>
      <c r="CX28">
        <v>3762.9169999999999</v>
      </c>
      <c r="CY28">
        <v>1599.2489</v>
      </c>
      <c r="CZ28">
        <v>1291.3352</v>
      </c>
      <c r="DA28">
        <v>1064.1141</v>
      </c>
      <c r="DB28">
        <v>1152.729</v>
      </c>
      <c r="DC28">
        <v>2675.5981999999999</v>
      </c>
      <c r="DD28">
        <v>1379.2249999999999</v>
      </c>
      <c r="DE28">
        <v>1741.9916000000001</v>
      </c>
      <c r="DF28">
        <v>1134.0781999999999</v>
      </c>
      <c r="DG28">
        <v>1398.6161999999999</v>
      </c>
      <c r="DH28">
        <v>903.62670000000003</v>
      </c>
      <c r="DI28">
        <v>1355.2002</v>
      </c>
      <c r="DJ28">
        <v>759.95429999999999</v>
      </c>
      <c r="DK28">
        <v>1227.8575000000001</v>
      </c>
      <c r="DL28">
        <v>1371.3978999999999</v>
      </c>
      <c r="DM28">
        <v>740.36630000000002</v>
      </c>
      <c r="DN28">
        <v>703.65639999999996</v>
      </c>
      <c r="DO28">
        <v>2974.4605999999999</v>
      </c>
      <c r="DP28">
        <v>927.39980000000003</v>
      </c>
      <c r="DQ28">
        <v>1938.6063999999999</v>
      </c>
      <c r="DR28">
        <v>885.53779999999995</v>
      </c>
      <c r="DS28">
        <v>1701.3237999999999</v>
      </c>
      <c r="DT28">
        <v>1272.0890999999999</v>
      </c>
      <c r="DU28">
        <v>603.38490000000002</v>
      </c>
      <c r="DV28" t="s">
        <v>480</v>
      </c>
      <c r="DW28">
        <v>769.63620000000003</v>
      </c>
      <c r="DX28">
        <v>733.75850000000003</v>
      </c>
      <c r="DY28">
        <v>1580.2735</v>
      </c>
      <c r="DZ28">
        <v>2056.1923000000002</v>
      </c>
      <c r="EA28">
        <v>1167.7923000000001</v>
      </c>
      <c r="EB28">
        <v>876.79139999999995</v>
      </c>
      <c r="EC28">
        <v>979.79719999999998</v>
      </c>
      <c r="ED28">
        <v>900.19529999999997</v>
      </c>
      <c r="EE28">
        <v>927.89070000000004</v>
      </c>
      <c r="EF28">
        <v>579.73099999999999</v>
      </c>
      <c r="EG28">
        <v>659.2491</v>
      </c>
      <c r="EH28">
        <v>1072.3393000000001</v>
      </c>
      <c r="EI28">
        <v>383.57159999999999</v>
      </c>
      <c r="EJ28">
        <v>2115.6837</v>
      </c>
      <c r="EK28" t="s">
        <v>480</v>
      </c>
      <c r="EL28">
        <v>516.36509999999998</v>
      </c>
      <c r="EM28">
        <v>465.99360000000001</v>
      </c>
      <c r="EN28">
        <v>287.61279999999999</v>
      </c>
      <c r="EO28" t="s">
        <v>480</v>
      </c>
      <c r="EP28">
        <v>449.90230000000003</v>
      </c>
      <c r="EQ28">
        <v>118.9781</v>
      </c>
      <c r="ER28">
        <v>358.61070000000001</v>
      </c>
      <c r="ES28">
        <v>242.1789</v>
      </c>
      <c r="ET28">
        <v>289.34989999999999</v>
      </c>
      <c r="EU28">
        <v>124.739</v>
      </c>
      <c r="EV28">
        <v>172.56209999999999</v>
      </c>
      <c r="EW28">
        <v>277.81369999999998</v>
      </c>
      <c r="EX28">
        <v>373.06959999999998</v>
      </c>
      <c r="EY28">
        <v>190.99420000000001</v>
      </c>
      <c r="EZ28">
        <v>236.8586</v>
      </c>
      <c r="FA28">
        <v>77.297300000000007</v>
      </c>
      <c r="FB28">
        <v>187.38339999999999</v>
      </c>
      <c r="FC28">
        <v>94.453100000000006</v>
      </c>
      <c r="FD28">
        <v>132.08940000000001</v>
      </c>
      <c r="FE28">
        <v>370.9622</v>
      </c>
      <c r="FF28">
        <v>162.7595</v>
      </c>
      <c r="FG28">
        <v>167.51400000000001</v>
      </c>
      <c r="FH28">
        <v>0.28939999999999999</v>
      </c>
      <c r="FI28">
        <v>269.06700000000001</v>
      </c>
      <c r="FJ28">
        <v>136.29769999999999</v>
      </c>
      <c r="FK28">
        <v>-49.380499999999998</v>
      </c>
      <c r="FL28">
        <v>115.5562</v>
      </c>
      <c r="FM28">
        <v>10015.31</v>
      </c>
      <c r="FN28">
        <v>1491.2339999999999</v>
      </c>
      <c r="FO28" t="s">
        <v>480</v>
      </c>
      <c r="FP28">
        <v>2146.9295000000002</v>
      </c>
      <c r="FQ28">
        <v>2037.7204999999999</v>
      </c>
      <c r="FR28">
        <v>2301.7159999999999</v>
      </c>
      <c r="FS28">
        <v>2642.9074999999998</v>
      </c>
      <c r="FT28" t="s">
        <v>480</v>
      </c>
      <c r="FU28">
        <v>640.64300000000003</v>
      </c>
      <c r="FV28">
        <v>18455.244600000002</v>
      </c>
      <c r="FW28">
        <v>8048.7407000000003</v>
      </c>
      <c r="FX28">
        <v>3827.6151</v>
      </c>
      <c r="FY28">
        <v>4106.6099999999997</v>
      </c>
      <c r="FZ28">
        <v>456.04919999999998</v>
      </c>
      <c r="GA28">
        <v>12240.6469</v>
      </c>
      <c r="GB28">
        <v>1554.4009000000001</v>
      </c>
      <c r="GC28">
        <v>809.60140000000001</v>
      </c>
      <c r="GD28">
        <v>978.77679999999998</v>
      </c>
      <c r="GE28">
        <v>7853.8135000000002</v>
      </c>
      <c r="GF28">
        <v>663.9325</v>
      </c>
      <c r="GG28">
        <v>535.90039999999999</v>
      </c>
      <c r="GH28">
        <v>348.72179999999997</v>
      </c>
      <c r="GI28">
        <v>4292.5499</v>
      </c>
      <c r="GJ28">
        <v>29682.559600000001</v>
      </c>
      <c r="GK28">
        <v>2762.1790000000001</v>
      </c>
      <c r="GL28">
        <v>2081.2266</v>
      </c>
      <c r="GM28">
        <v>5365.2035999999998</v>
      </c>
      <c r="GN28">
        <v>9551.0789999999997</v>
      </c>
      <c r="GO28">
        <v>606.6857</v>
      </c>
      <c r="GP28">
        <v>369.38470000000001</v>
      </c>
    </row>
    <row r="29" spans="1:198" x14ac:dyDescent="0.2">
      <c r="A29" s="177">
        <v>43062</v>
      </c>
      <c r="B29">
        <v>588163.57490000001</v>
      </c>
      <c r="C29">
        <v>189527.91469999999</v>
      </c>
      <c r="D29">
        <v>86680.009300000005</v>
      </c>
      <c r="E29">
        <v>75379.95</v>
      </c>
      <c r="F29">
        <v>48515.503100000002</v>
      </c>
      <c r="G29">
        <v>43161.794099999999</v>
      </c>
      <c r="H29">
        <v>38862.193599999999</v>
      </c>
      <c r="I29">
        <v>21495.347000000002</v>
      </c>
      <c r="J29">
        <v>17398.1528</v>
      </c>
      <c r="K29">
        <v>27873.393499999998</v>
      </c>
      <c r="L29">
        <v>22213.507000000001</v>
      </c>
      <c r="M29">
        <v>22908.773099999999</v>
      </c>
      <c r="N29">
        <v>20842.070899999999</v>
      </c>
      <c r="O29">
        <v>33659.362500000003</v>
      </c>
      <c r="P29">
        <v>13544.733099999999</v>
      </c>
      <c r="Q29">
        <v>20537.3442</v>
      </c>
      <c r="R29">
        <v>13071.3596</v>
      </c>
      <c r="S29">
        <v>11292.0484</v>
      </c>
      <c r="T29">
        <v>16122.0581</v>
      </c>
      <c r="U29">
        <v>16021.842500000001</v>
      </c>
      <c r="V29">
        <v>10634.9892</v>
      </c>
      <c r="W29">
        <v>5988.0568000000003</v>
      </c>
      <c r="X29">
        <v>12973.4571</v>
      </c>
      <c r="Y29">
        <v>12522.861199999999</v>
      </c>
      <c r="Z29">
        <v>11347.634099999999</v>
      </c>
      <c r="AA29">
        <v>12667.927</v>
      </c>
      <c r="AB29">
        <v>11843.169</v>
      </c>
      <c r="AC29">
        <v>10451.2891</v>
      </c>
      <c r="AD29">
        <v>21809.09</v>
      </c>
      <c r="AE29">
        <v>8717.6805999999997</v>
      </c>
      <c r="AF29">
        <v>15171.3068</v>
      </c>
      <c r="AG29">
        <v>7908.1386000000002</v>
      </c>
      <c r="AH29" t="s">
        <v>480</v>
      </c>
      <c r="AI29" t="s">
        <v>480</v>
      </c>
      <c r="AJ29">
        <v>14077.649799999999</v>
      </c>
      <c r="AK29">
        <v>5756.3693000000003</v>
      </c>
      <c r="AL29">
        <v>4593.2992999999997</v>
      </c>
      <c r="AM29">
        <v>6471.1463999999996</v>
      </c>
      <c r="AN29">
        <v>11477.8668</v>
      </c>
      <c r="AO29">
        <v>7424.9606999999996</v>
      </c>
      <c r="AP29">
        <v>4986.4070000000002</v>
      </c>
      <c r="AQ29">
        <v>10907.0571</v>
      </c>
      <c r="AR29">
        <v>5609.1578</v>
      </c>
      <c r="AS29">
        <v>5040.2641999999996</v>
      </c>
      <c r="AT29">
        <v>4934.3876</v>
      </c>
      <c r="AU29">
        <v>8525.4148999999998</v>
      </c>
      <c r="AV29">
        <v>3253.1810999999998</v>
      </c>
      <c r="AW29">
        <v>3563.8054999999999</v>
      </c>
      <c r="AX29">
        <v>5103.8860000000004</v>
      </c>
      <c r="AY29">
        <v>4429.643</v>
      </c>
      <c r="AZ29">
        <v>6871.7970999999998</v>
      </c>
      <c r="BA29">
        <v>3935.0731000000001</v>
      </c>
      <c r="BB29">
        <v>4021.7570999999998</v>
      </c>
      <c r="BC29">
        <v>2548.3022999999998</v>
      </c>
      <c r="BD29">
        <v>5159.9507000000003</v>
      </c>
      <c r="BE29" t="s">
        <v>480</v>
      </c>
      <c r="BF29">
        <v>5965.4880000000003</v>
      </c>
      <c r="BG29">
        <v>2936.9783000000002</v>
      </c>
      <c r="BH29" t="s">
        <v>480</v>
      </c>
      <c r="BI29">
        <v>3811.5147999999999</v>
      </c>
      <c r="BJ29">
        <v>4955.9134999999997</v>
      </c>
      <c r="BK29">
        <v>4213.3681999999999</v>
      </c>
      <c r="BL29">
        <v>5998.3635000000004</v>
      </c>
      <c r="BM29">
        <v>1624.6855</v>
      </c>
      <c r="BN29">
        <v>4255.8791000000001</v>
      </c>
      <c r="BO29">
        <v>5332.4732000000004</v>
      </c>
      <c r="BP29">
        <v>3283.9295999999999</v>
      </c>
      <c r="BQ29">
        <v>5246.7232000000004</v>
      </c>
      <c r="BR29">
        <v>2510.5394000000001</v>
      </c>
      <c r="BS29">
        <v>2415.5313000000001</v>
      </c>
      <c r="BT29" t="s">
        <v>480</v>
      </c>
      <c r="BU29">
        <v>2853.7076000000002</v>
      </c>
      <c r="BV29">
        <v>1993.3004000000001</v>
      </c>
      <c r="BW29">
        <v>3401.3613999999998</v>
      </c>
      <c r="BX29">
        <v>3171.8492000000001</v>
      </c>
      <c r="BY29">
        <v>2094.8654000000001</v>
      </c>
      <c r="BZ29">
        <v>1417.5784000000001</v>
      </c>
      <c r="CA29">
        <v>2675.4486000000002</v>
      </c>
      <c r="CB29">
        <v>3058.0364</v>
      </c>
      <c r="CC29" t="s">
        <v>480</v>
      </c>
      <c r="CD29">
        <v>1450.9585</v>
      </c>
      <c r="CE29">
        <v>2017.8948</v>
      </c>
      <c r="CF29" t="s">
        <v>480</v>
      </c>
      <c r="CG29">
        <v>1342.6484</v>
      </c>
      <c r="CH29">
        <v>1564.2701</v>
      </c>
      <c r="CI29">
        <v>2405.5668999999998</v>
      </c>
      <c r="CJ29" t="s">
        <v>480</v>
      </c>
      <c r="CK29">
        <v>1990.2094</v>
      </c>
      <c r="CL29">
        <v>3046.4213</v>
      </c>
      <c r="CM29">
        <v>1927.4848999999999</v>
      </c>
      <c r="CN29" t="s">
        <v>480</v>
      </c>
      <c r="CO29">
        <v>2144.0338999999999</v>
      </c>
      <c r="CP29">
        <v>1754.2892999999999</v>
      </c>
      <c r="CQ29">
        <v>1343.8626999999999</v>
      </c>
      <c r="CR29">
        <v>1678.058</v>
      </c>
      <c r="CS29">
        <v>1880.0822000000001</v>
      </c>
      <c r="CT29">
        <v>1645.0130999999999</v>
      </c>
      <c r="CU29">
        <v>1442.0079000000001</v>
      </c>
      <c r="CV29" t="s">
        <v>480</v>
      </c>
      <c r="CW29">
        <v>1036.0600999999999</v>
      </c>
      <c r="CX29">
        <v>3762.9169999999999</v>
      </c>
      <c r="CY29">
        <v>1599.2489</v>
      </c>
      <c r="CZ29">
        <v>1291.3352</v>
      </c>
      <c r="DA29">
        <v>1064.1141</v>
      </c>
      <c r="DB29">
        <v>1152.729</v>
      </c>
      <c r="DC29">
        <v>2675.5981999999999</v>
      </c>
      <c r="DD29">
        <v>1379.2249999999999</v>
      </c>
      <c r="DE29">
        <v>1733.087</v>
      </c>
      <c r="DF29">
        <v>1134.0781999999999</v>
      </c>
      <c r="DG29">
        <v>1398.6161999999999</v>
      </c>
      <c r="DH29">
        <v>903.62670000000003</v>
      </c>
      <c r="DI29">
        <v>1360.5923</v>
      </c>
      <c r="DJ29">
        <v>759.95429999999999</v>
      </c>
      <c r="DK29">
        <v>1227.8575000000001</v>
      </c>
      <c r="DL29">
        <v>1371.3978999999999</v>
      </c>
      <c r="DM29">
        <v>740.36630000000002</v>
      </c>
      <c r="DN29">
        <v>703.65639999999996</v>
      </c>
      <c r="DO29">
        <v>2974.4605999999999</v>
      </c>
      <c r="DP29">
        <v>927.39980000000003</v>
      </c>
      <c r="DQ29">
        <v>1938.6063999999999</v>
      </c>
      <c r="DR29">
        <v>885.53779999999995</v>
      </c>
      <c r="DS29">
        <v>1701.3237999999999</v>
      </c>
      <c r="DT29">
        <v>1272.0890999999999</v>
      </c>
      <c r="DU29">
        <v>603.38490000000002</v>
      </c>
      <c r="DV29" t="s">
        <v>480</v>
      </c>
      <c r="DW29">
        <v>769.63620000000003</v>
      </c>
      <c r="DX29">
        <v>733.75850000000003</v>
      </c>
      <c r="DY29">
        <v>1580.2735</v>
      </c>
      <c r="DZ29">
        <v>2056.1923000000002</v>
      </c>
      <c r="EA29">
        <v>1167.7923000000001</v>
      </c>
      <c r="EB29">
        <v>876.79139999999995</v>
      </c>
      <c r="EC29">
        <v>979.79719999999998</v>
      </c>
      <c r="ED29">
        <v>900.19529999999997</v>
      </c>
      <c r="EE29">
        <v>927.89070000000004</v>
      </c>
      <c r="EF29">
        <v>579.73099999999999</v>
      </c>
      <c r="EG29">
        <v>659.2491</v>
      </c>
      <c r="EH29">
        <v>1072.3393000000001</v>
      </c>
      <c r="EI29">
        <v>383.57159999999999</v>
      </c>
      <c r="EJ29">
        <v>2115.6837</v>
      </c>
      <c r="EK29" t="s">
        <v>480</v>
      </c>
      <c r="EL29">
        <v>516.36509999999998</v>
      </c>
      <c r="EM29">
        <v>465.99360000000001</v>
      </c>
      <c r="EN29">
        <v>287.61279999999999</v>
      </c>
      <c r="EO29" t="s">
        <v>480</v>
      </c>
      <c r="EP29">
        <v>449.90230000000003</v>
      </c>
      <c r="EQ29">
        <v>118.9781</v>
      </c>
      <c r="ER29">
        <v>358.61070000000001</v>
      </c>
      <c r="ES29">
        <v>242.1789</v>
      </c>
      <c r="ET29">
        <v>289.34989999999999</v>
      </c>
      <c r="EU29">
        <v>124.739</v>
      </c>
      <c r="EV29">
        <v>172.56209999999999</v>
      </c>
      <c r="EW29">
        <v>277.81369999999998</v>
      </c>
      <c r="EX29">
        <v>373.06959999999998</v>
      </c>
      <c r="EY29">
        <v>190.99420000000001</v>
      </c>
      <c r="EZ29">
        <v>235.67500000000001</v>
      </c>
      <c r="FA29">
        <v>77.297300000000007</v>
      </c>
      <c r="FB29">
        <v>187.38339999999999</v>
      </c>
      <c r="FC29">
        <v>94.453100000000006</v>
      </c>
      <c r="FD29">
        <v>132.08940000000001</v>
      </c>
      <c r="FE29">
        <v>370.9622</v>
      </c>
      <c r="FF29">
        <v>162.7595</v>
      </c>
      <c r="FG29">
        <v>167.51400000000001</v>
      </c>
      <c r="FH29">
        <v>0.28939999999999999</v>
      </c>
      <c r="FI29">
        <v>269.06700000000001</v>
      </c>
      <c r="FJ29">
        <v>133.68119999999999</v>
      </c>
      <c r="FK29">
        <v>-49.380499999999998</v>
      </c>
      <c r="FL29">
        <v>115.5562</v>
      </c>
      <c r="FM29">
        <v>10094.674300000001</v>
      </c>
      <c r="FN29">
        <v>1491.2339999999999</v>
      </c>
      <c r="FO29" t="s">
        <v>480</v>
      </c>
      <c r="FP29">
        <v>2146.9295000000002</v>
      </c>
      <c r="FQ29">
        <v>2037.7204999999999</v>
      </c>
      <c r="FR29">
        <v>2301.7159999999999</v>
      </c>
      <c r="FS29">
        <v>2642.9074999999998</v>
      </c>
      <c r="FT29" t="s">
        <v>480</v>
      </c>
      <c r="FU29">
        <v>640.64300000000003</v>
      </c>
      <c r="FV29">
        <v>18455.244600000002</v>
      </c>
      <c r="FW29">
        <v>8048.7407000000003</v>
      </c>
      <c r="FX29">
        <v>3827.6151</v>
      </c>
      <c r="FY29">
        <v>4106.6099999999997</v>
      </c>
      <c r="FZ29">
        <v>483.70600000000002</v>
      </c>
      <c r="GA29">
        <v>12240.6469</v>
      </c>
      <c r="GB29">
        <v>1547.3607999999999</v>
      </c>
      <c r="GC29">
        <v>809.60140000000001</v>
      </c>
      <c r="GD29">
        <v>984.41660000000002</v>
      </c>
      <c r="GE29">
        <v>7843.7611999999999</v>
      </c>
      <c r="GF29">
        <v>663.9325</v>
      </c>
      <c r="GG29">
        <v>535.90039999999999</v>
      </c>
      <c r="GH29">
        <v>348.72179999999997</v>
      </c>
      <c r="GI29">
        <v>4292.5499</v>
      </c>
      <c r="GJ29">
        <v>29682.559600000001</v>
      </c>
      <c r="GK29">
        <v>2762.1790000000001</v>
      </c>
      <c r="GL29">
        <v>2081.2266</v>
      </c>
      <c r="GM29">
        <v>5365.2035999999998</v>
      </c>
      <c r="GN29">
        <v>9435.7350000000006</v>
      </c>
      <c r="GO29">
        <v>621.93619999999999</v>
      </c>
      <c r="GP29">
        <v>372.67360000000002</v>
      </c>
    </row>
    <row r="30" spans="1:198" x14ac:dyDescent="0.2">
      <c r="A30" s="177">
        <v>43063</v>
      </c>
      <c r="B30">
        <v>589320.76340000005</v>
      </c>
      <c r="C30">
        <v>191322.32750000001</v>
      </c>
      <c r="D30">
        <v>87449.000400000004</v>
      </c>
      <c r="E30">
        <v>75611.085999999996</v>
      </c>
      <c r="F30">
        <v>48431.240100000003</v>
      </c>
      <c r="G30">
        <v>43419.430899999999</v>
      </c>
      <c r="H30">
        <v>39445.075299999997</v>
      </c>
      <c r="I30">
        <v>21642.142</v>
      </c>
      <c r="J30">
        <v>17583.0226</v>
      </c>
      <c r="K30">
        <v>28252.596099999999</v>
      </c>
      <c r="L30">
        <v>22419.427</v>
      </c>
      <c r="M30">
        <v>22912.363099999999</v>
      </c>
      <c r="N30">
        <v>21155.267400000001</v>
      </c>
      <c r="O30">
        <v>33733.239800000003</v>
      </c>
      <c r="P30">
        <v>13620.070900000001</v>
      </c>
      <c r="Q30">
        <v>20702.852299999999</v>
      </c>
      <c r="R30">
        <v>13136.736800000001</v>
      </c>
      <c r="S30">
        <v>11404.7994</v>
      </c>
      <c r="T30">
        <v>16258.104300000001</v>
      </c>
      <c r="U30">
        <v>16335.0533</v>
      </c>
      <c r="V30">
        <v>10714.783600000001</v>
      </c>
      <c r="W30">
        <v>6012.4027999999998</v>
      </c>
      <c r="X30">
        <v>12908.6667</v>
      </c>
      <c r="Y30">
        <v>12644.561799999999</v>
      </c>
      <c r="Z30">
        <v>11416.400100000001</v>
      </c>
      <c r="AA30">
        <v>12837.343000000001</v>
      </c>
      <c r="AB30">
        <v>11964.5195</v>
      </c>
      <c r="AC30">
        <v>10529.5162</v>
      </c>
      <c r="AD30">
        <v>21889.687699999999</v>
      </c>
      <c r="AE30">
        <v>8744.7127</v>
      </c>
      <c r="AF30">
        <v>15182.909</v>
      </c>
      <c r="AG30">
        <v>7985.5955999999996</v>
      </c>
      <c r="AH30" t="s">
        <v>480</v>
      </c>
      <c r="AI30" t="s">
        <v>480</v>
      </c>
      <c r="AJ30">
        <v>14207.7359</v>
      </c>
      <c r="AK30">
        <v>5797.0003999999999</v>
      </c>
      <c r="AL30">
        <v>4644.3352000000004</v>
      </c>
      <c r="AM30">
        <v>6480.1626999999999</v>
      </c>
      <c r="AN30">
        <v>11523.796</v>
      </c>
      <c r="AO30">
        <v>7475.5944</v>
      </c>
      <c r="AP30">
        <v>5034.3558000000003</v>
      </c>
      <c r="AQ30">
        <v>10806.6543</v>
      </c>
      <c r="AR30">
        <v>5676.2257</v>
      </c>
      <c r="AS30">
        <v>5081.6094000000003</v>
      </c>
      <c r="AT30">
        <v>5113.3017</v>
      </c>
      <c r="AU30">
        <v>8519.9184999999998</v>
      </c>
      <c r="AV30">
        <v>3295.8141000000001</v>
      </c>
      <c r="AW30">
        <v>3594.7464</v>
      </c>
      <c r="AX30">
        <v>5146.7721000000001</v>
      </c>
      <c r="AY30">
        <v>4479.6899999999996</v>
      </c>
      <c r="AZ30">
        <v>6925.8490000000002</v>
      </c>
      <c r="BA30">
        <v>3955.7928999999999</v>
      </c>
      <c r="BB30">
        <v>4073.317</v>
      </c>
      <c r="BC30">
        <v>2572.5938000000001</v>
      </c>
      <c r="BD30">
        <v>5202.3755000000001</v>
      </c>
      <c r="BE30" t="s">
        <v>480</v>
      </c>
      <c r="BF30">
        <v>5997.2339000000002</v>
      </c>
      <c r="BG30">
        <v>3026.73</v>
      </c>
      <c r="BH30" t="s">
        <v>480</v>
      </c>
      <c r="BI30">
        <v>3819.3008</v>
      </c>
      <c r="BJ30">
        <v>4955.9134999999997</v>
      </c>
      <c r="BK30">
        <v>4191.2217000000001</v>
      </c>
      <c r="BL30">
        <v>5990.4678999999996</v>
      </c>
      <c r="BM30">
        <v>1638.6225999999999</v>
      </c>
      <c r="BN30">
        <v>4276.6949000000004</v>
      </c>
      <c r="BO30">
        <v>5374.4839000000002</v>
      </c>
      <c r="BP30">
        <v>3396.2076999999999</v>
      </c>
      <c r="BQ30">
        <v>5279.9049999999997</v>
      </c>
      <c r="BR30">
        <v>2514.2312000000002</v>
      </c>
      <c r="BS30">
        <v>2434.9625000000001</v>
      </c>
      <c r="BT30" t="s">
        <v>480</v>
      </c>
      <c r="BU30">
        <v>2882.6596</v>
      </c>
      <c r="BV30">
        <v>2044.4917</v>
      </c>
      <c r="BW30">
        <v>3396.6183000000001</v>
      </c>
      <c r="BX30">
        <v>3200.5299</v>
      </c>
      <c r="BY30">
        <v>2109.9196999999999</v>
      </c>
      <c r="BZ30">
        <v>1435.796</v>
      </c>
      <c r="CA30">
        <v>2706.5313000000001</v>
      </c>
      <c r="CB30">
        <v>3098.1660000000002</v>
      </c>
      <c r="CC30" t="s">
        <v>480</v>
      </c>
      <c r="CD30">
        <v>1453.9168</v>
      </c>
      <c r="CE30">
        <v>2040.9875</v>
      </c>
      <c r="CF30" t="s">
        <v>480</v>
      </c>
      <c r="CG30">
        <v>1333.6156000000001</v>
      </c>
      <c r="CH30">
        <v>1623.9734000000001</v>
      </c>
      <c r="CI30">
        <v>2423.2892999999999</v>
      </c>
      <c r="CJ30" t="s">
        <v>480</v>
      </c>
      <c r="CK30">
        <v>2012.8748000000001</v>
      </c>
      <c r="CL30">
        <v>3049.4919</v>
      </c>
      <c r="CM30">
        <v>1941.2286999999999</v>
      </c>
      <c r="CN30" t="s">
        <v>480</v>
      </c>
      <c r="CO30">
        <v>2122.8207000000002</v>
      </c>
      <c r="CP30">
        <v>1794.6831999999999</v>
      </c>
      <c r="CQ30">
        <v>1363.3406</v>
      </c>
      <c r="CR30">
        <v>1692.6433999999999</v>
      </c>
      <c r="CS30">
        <v>1865.8261</v>
      </c>
      <c r="CT30">
        <v>1635.2688000000001</v>
      </c>
      <c r="CU30">
        <v>1457.2841000000001</v>
      </c>
      <c r="CV30" t="s">
        <v>480</v>
      </c>
      <c r="CW30">
        <v>1039.4614999999999</v>
      </c>
      <c r="CX30">
        <v>3770.4360000000001</v>
      </c>
      <c r="CY30">
        <v>1606.4879000000001</v>
      </c>
      <c r="CZ30">
        <v>1301.0788</v>
      </c>
      <c r="DA30">
        <v>1127.2796000000001</v>
      </c>
      <c r="DB30">
        <v>1153.0205000000001</v>
      </c>
      <c r="DC30">
        <v>2689.7532000000001</v>
      </c>
      <c r="DD30">
        <v>1420.9939999999999</v>
      </c>
      <c r="DE30">
        <v>1738.1753000000001</v>
      </c>
      <c r="DF30">
        <v>1129.4804999999999</v>
      </c>
      <c r="DG30">
        <v>1410.2915</v>
      </c>
      <c r="DH30">
        <v>903.62670000000003</v>
      </c>
      <c r="DI30">
        <v>1352.5041000000001</v>
      </c>
      <c r="DJ30">
        <v>751.61689999999999</v>
      </c>
      <c r="DK30">
        <v>1207.297</v>
      </c>
      <c r="DL30">
        <v>1374.2192</v>
      </c>
      <c r="DM30">
        <v>743.3691</v>
      </c>
      <c r="DN30">
        <v>700.38379999999995</v>
      </c>
      <c r="DO30">
        <v>2919.5363000000002</v>
      </c>
      <c r="DP30">
        <v>927.05640000000005</v>
      </c>
      <c r="DQ30">
        <v>1954.8611000000001</v>
      </c>
      <c r="DR30">
        <v>898.11649999999997</v>
      </c>
      <c r="DS30">
        <v>1708.1759999999999</v>
      </c>
      <c r="DT30">
        <v>1274.2339999999999</v>
      </c>
      <c r="DU30">
        <v>609.3374</v>
      </c>
      <c r="DV30" t="s">
        <v>480</v>
      </c>
      <c r="DW30">
        <v>775.29060000000004</v>
      </c>
      <c r="DX30">
        <v>717.54349999999999</v>
      </c>
      <c r="DY30">
        <v>1571.8927000000001</v>
      </c>
      <c r="DZ30">
        <v>2079.1169</v>
      </c>
      <c r="EA30">
        <v>1174.0847000000001</v>
      </c>
      <c r="EB30">
        <v>888.59699999999998</v>
      </c>
      <c r="EC30">
        <v>1017.0163</v>
      </c>
      <c r="ED30">
        <v>900.19529999999997</v>
      </c>
      <c r="EE30">
        <v>924.57719999999995</v>
      </c>
      <c r="EF30">
        <v>577.33040000000005</v>
      </c>
      <c r="EG30">
        <v>696.2133</v>
      </c>
      <c r="EH30">
        <v>1076.5127</v>
      </c>
      <c r="EI30">
        <v>379.55459999999999</v>
      </c>
      <c r="EJ30">
        <v>2115.6837</v>
      </c>
      <c r="EK30" t="s">
        <v>480</v>
      </c>
      <c r="EL30">
        <v>515.74180000000001</v>
      </c>
      <c r="EM30">
        <v>479.19200000000001</v>
      </c>
      <c r="EN30">
        <v>297.21839999999997</v>
      </c>
      <c r="EO30" t="s">
        <v>480</v>
      </c>
      <c r="EP30">
        <v>448.48719999999997</v>
      </c>
      <c r="EQ30">
        <v>119.4605</v>
      </c>
      <c r="ER30">
        <v>358.61070000000001</v>
      </c>
      <c r="ES30">
        <v>242.875</v>
      </c>
      <c r="ET30">
        <v>285.4853</v>
      </c>
      <c r="EU30">
        <v>123.88160000000001</v>
      </c>
      <c r="EV30">
        <v>181.8614</v>
      </c>
      <c r="EW30">
        <v>282.87240000000003</v>
      </c>
      <c r="EX30">
        <v>373.6361</v>
      </c>
      <c r="EY30">
        <v>192.62690000000001</v>
      </c>
      <c r="EZ30">
        <v>236.06950000000001</v>
      </c>
      <c r="FA30">
        <v>74.637</v>
      </c>
      <c r="FB30">
        <v>187.54480000000001</v>
      </c>
      <c r="FC30">
        <v>94.453100000000006</v>
      </c>
      <c r="FD30">
        <v>136.5206</v>
      </c>
      <c r="FE30">
        <v>382.94630000000001</v>
      </c>
      <c r="FF30">
        <v>168.57509999999999</v>
      </c>
      <c r="FG30">
        <v>166.39429999999999</v>
      </c>
      <c r="FH30">
        <v>0.28939999999999999</v>
      </c>
      <c r="FI30">
        <v>269.50099999999998</v>
      </c>
      <c r="FJ30">
        <v>131.06469999999999</v>
      </c>
      <c r="FK30">
        <v>-48.384700000000002</v>
      </c>
      <c r="FL30">
        <v>114.31019999999999</v>
      </c>
      <c r="FM30">
        <v>10177.4467</v>
      </c>
      <c r="FN30">
        <v>1522.5736999999999</v>
      </c>
      <c r="FO30" t="s">
        <v>480</v>
      </c>
      <c r="FP30">
        <v>2161.8141999999998</v>
      </c>
      <c r="FQ30">
        <v>2030.4268</v>
      </c>
      <c r="FR30">
        <v>2285.8062</v>
      </c>
      <c r="FS30">
        <v>2766.2091999999998</v>
      </c>
      <c r="FT30" t="s">
        <v>480</v>
      </c>
      <c r="FU30">
        <v>650.42449999999997</v>
      </c>
      <c r="FV30">
        <v>18474.672999999999</v>
      </c>
      <c r="FW30">
        <v>8074.0517</v>
      </c>
      <c r="FX30">
        <v>3821.7689999999998</v>
      </c>
      <c r="FY30">
        <v>4148.96</v>
      </c>
      <c r="FZ30">
        <v>486.39479999999998</v>
      </c>
      <c r="GA30">
        <v>12233.8037</v>
      </c>
      <c r="GB30">
        <v>1553.1208999999999</v>
      </c>
      <c r="GC30">
        <v>801.86770000000001</v>
      </c>
      <c r="GD30">
        <v>1010.7355</v>
      </c>
      <c r="GE30">
        <v>7862.7488999999996</v>
      </c>
      <c r="GF30">
        <v>681.24599999999998</v>
      </c>
      <c r="GG30">
        <v>527.67830000000004</v>
      </c>
      <c r="GH30">
        <v>348.72179999999997</v>
      </c>
      <c r="GI30">
        <v>4330.4929000000002</v>
      </c>
      <c r="GJ30">
        <v>29873.473399999999</v>
      </c>
      <c r="GK30">
        <v>2779.5898999999999</v>
      </c>
      <c r="GL30">
        <v>2088.8136</v>
      </c>
      <c r="GM30">
        <v>5333.5897000000004</v>
      </c>
      <c r="GN30">
        <v>9454.9590000000007</v>
      </c>
      <c r="GO30">
        <v>636.42430000000002</v>
      </c>
      <c r="GP30">
        <v>364.86259999999999</v>
      </c>
    </row>
    <row r="31" spans="1:198" x14ac:dyDescent="0.2">
      <c r="A31" s="177">
        <v>43066</v>
      </c>
      <c r="B31">
        <v>594026.66330000001</v>
      </c>
      <c r="C31">
        <v>190779.83059999999</v>
      </c>
      <c r="D31">
        <v>87715.189599999998</v>
      </c>
      <c r="E31">
        <v>75199.375</v>
      </c>
      <c r="F31">
        <v>48484.458899999998</v>
      </c>
      <c r="G31">
        <v>44233.235999999997</v>
      </c>
      <c r="H31">
        <v>39664.934200000003</v>
      </c>
      <c r="I31">
        <v>21415.904999999999</v>
      </c>
      <c r="J31">
        <v>17716.903399999999</v>
      </c>
      <c r="K31">
        <v>28414.7984</v>
      </c>
      <c r="L31">
        <v>22169.827000000001</v>
      </c>
      <c r="M31">
        <v>22908.773099999999</v>
      </c>
      <c r="N31">
        <v>21126.955900000001</v>
      </c>
      <c r="O31">
        <v>33687.066500000001</v>
      </c>
      <c r="P31">
        <v>13620.070900000001</v>
      </c>
      <c r="Q31">
        <v>20769.692200000001</v>
      </c>
      <c r="R31">
        <v>13251.1468</v>
      </c>
      <c r="S31">
        <v>11248.328600000001</v>
      </c>
      <c r="T31">
        <v>16173.535</v>
      </c>
      <c r="U31">
        <v>16350.3112</v>
      </c>
      <c r="V31">
        <v>10433.403399999999</v>
      </c>
      <c r="W31">
        <v>5998.4907999999996</v>
      </c>
      <c r="X31">
        <v>12893.599099999999</v>
      </c>
      <c r="Y31">
        <v>12506.334000000001</v>
      </c>
      <c r="Z31">
        <v>11381.434300000001</v>
      </c>
      <c r="AA31">
        <v>12707.457399999999</v>
      </c>
      <c r="AB31">
        <v>11877.1132</v>
      </c>
      <c r="AC31">
        <v>10533.633400000001</v>
      </c>
      <c r="AD31">
        <v>22063.282599999999</v>
      </c>
      <c r="AE31">
        <v>8774.8341</v>
      </c>
      <c r="AF31">
        <v>15151.417299999999</v>
      </c>
      <c r="AG31">
        <v>7949.7573000000002</v>
      </c>
      <c r="AH31" t="s">
        <v>480</v>
      </c>
      <c r="AI31" t="s">
        <v>480</v>
      </c>
      <c r="AJ31">
        <v>14197.116599999999</v>
      </c>
      <c r="AK31">
        <v>5724.9997000000003</v>
      </c>
      <c r="AL31">
        <v>4669.8531000000003</v>
      </c>
      <c r="AM31">
        <v>6457.2461999999996</v>
      </c>
      <c r="AN31">
        <v>11445.7163</v>
      </c>
      <c r="AO31">
        <v>7446.4156000000003</v>
      </c>
      <c r="AP31">
        <v>4947.9295000000002</v>
      </c>
      <c r="AQ31">
        <v>10863.044900000001</v>
      </c>
      <c r="AR31">
        <v>5588.0577999999996</v>
      </c>
      <c r="AS31">
        <v>5054.7713000000003</v>
      </c>
      <c r="AT31">
        <v>5167.6149999999998</v>
      </c>
      <c r="AU31">
        <v>8478.6952000000001</v>
      </c>
      <c r="AV31">
        <v>3210.5481</v>
      </c>
      <c r="AW31">
        <v>3559.9378999999999</v>
      </c>
      <c r="AX31">
        <v>5147.0720000000001</v>
      </c>
      <c r="AY31">
        <v>4455.4566999999997</v>
      </c>
      <c r="AZ31">
        <v>6933.5706</v>
      </c>
      <c r="BA31">
        <v>3968.2248</v>
      </c>
      <c r="BB31">
        <v>4038.3458999999998</v>
      </c>
      <c r="BC31">
        <v>2516.5365000000002</v>
      </c>
      <c r="BD31">
        <v>5345.5591000000004</v>
      </c>
      <c r="BE31" t="s">
        <v>480</v>
      </c>
      <c r="BF31">
        <v>6161.7354999999998</v>
      </c>
      <c r="BG31">
        <v>3031.6855999999998</v>
      </c>
      <c r="BH31" t="s">
        <v>480</v>
      </c>
      <c r="BI31">
        <v>3749.2269000000001</v>
      </c>
      <c r="BJ31">
        <v>4941.1871000000001</v>
      </c>
      <c r="BK31">
        <v>4202.2950000000001</v>
      </c>
      <c r="BL31">
        <v>6011.5228999999999</v>
      </c>
      <c r="BM31">
        <v>1652.0236</v>
      </c>
      <c r="BN31">
        <v>4304.7721000000001</v>
      </c>
      <c r="BO31">
        <v>5320.9408999999996</v>
      </c>
      <c r="BP31">
        <v>3311.6075000000001</v>
      </c>
      <c r="BQ31">
        <v>5241.4333999999999</v>
      </c>
      <c r="BR31">
        <v>2512.3852999999999</v>
      </c>
      <c r="BS31">
        <v>2390.8483999999999</v>
      </c>
      <c r="BT31" t="s">
        <v>480</v>
      </c>
      <c r="BU31">
        <v>2890.9315000000001</v>
      </c>
      <c r="BV31">
        <v>1951.5889</v>
      </c>
      <c r="BW31">
        <v>3401.3613999999998</v>
      </c>
      <c r="BX31">
        <v>3206.9032999999999</v>
      </c>
      <c r="BY31">
        <v>2094.2863000000002</v>
      </c>
      <c r="BZ31">
        <v>1427.6993</v>
      </c>
      <c r="CA31">
        <v>2672.3404</v>
      </c>
      <c r="CB31">
        <v>2989.8162000000002</v>
      </c>
      <c r="CC31" t="s">
        <v>480</v>
      </c>
      <c r="CD31">
        <v>1459.8335</v>
      </c>
      <c r="CE31">
        <v>2024.8226</v>
      </c>
      <c r="CF31" t="s">
        <v>480</v>
      </c>
      <c r="CG31">
        <v>1337.0898</v>
      </c>
      <c r="CH31">
        <v>1484.0437999999999</v>
      </c>
      <c r="CI31">
        <v>2409.9974999999999</v>
      </c>
      <c r="CJ31" t="s">
        <v>480</v>
      </c>
      <c r="CK31">
        <v>1989.7058</v>
      </c>
      <c r="CL31">
        <v>3021.8562999999999</v>
      </c>
      <c r="CM31">
        <v>1904.7547999999999</v>
      </c>
      <c r="CN31" t="s">
        <v>480</v>
      </c>
      <c r="CO31">
        <v>2101.1361000000002</v>
      </c>
      <c r="CP31">
        <v>1811.3978</v>
      </c>
      <c r="CQ31">
        <v>1346.0888</v>
      </c>
      <c r="CR31">
        <v>1694.7270000000001</v>
      </c>
      <c r="CS31">
        <v>1855.6432</v>
      </c>
      <c r="CT31">
        <v>1612.9142999999999</v>
      </c>
      <c r="CU31">
        <v>1433.5211999999999</v>
      </c>
      <c r="CV31" t="s">
        <v>480</v>
      </c>
      <c r="CW31">
        <v>1061.5705</v>
      </c>
      <c r="CX31">
        <v>3772.9423000000002</v>
      </c>
      <c r="CY31">
        <v>1588.3904</v>
      </c>
      <c r="CZ31">
        <v>1292.7271000000001</v>
      </c>
      <c r="DA31">
        <v>1142.6197</v>
      </c>
      <c r="DB31">
        <v>1142.8205</v>
      </c>
      <c r="DC31">
        <v>2691.326</v>
      </c>
      <c r="DD31">
        <v>1360.6220000000001</v>
      </c>
      <c r="DE31">
        <v>1732.0693000000001</v>
      </c>
      <c r="DF31">
        <v>1124.8829000000001</v>
      </c>
      <c r="DG31">
        <v>1471.0033000000001</v>
      </c>
      <c r="DH31">
        <v>933.04190000000006</v>
      </c>
      <c r="DI31">
        <v>1346.5726999999999</v>
      </c>
      <c r="DJ31">
        <v>750.30050000000006</v>
      </c>
      <c r="DK31">
        <v>1209.1112000000001</v>
      </c>
      <c r="DL31">
        <v>1341.7743</v>
      </c>
      <c r="DM31">
        <v>738.54930000000002</v>
      </c>
      <c r="DN31">
        <v>702.9674</v>
      </c>
      <c r="DO31">
        <v>2864.6120000000001</v>
      </c>
      <c r="DP31">
        <v>914.12130000000002</v>
      </c>
      <c r="DQ31">
        <v>1930.001</v>
      </c>
      <c r="DR31">
        <v>900.21289999999999</v>
      </c>
      <c r="DS31">
        <v>1688.0762</v>
      </c>
      <c r="DT31">
        <v>1279.3816999999999</v>
      </c>
      <c r="DU31">
        <v>615.28980000000001</v>
      </c>
      <c r="DV31" t="s">
        <v>480</v>
      </c>
      <c r="DW31">
        <v>783.77210000000002</v>
      </c>
      <c r="DX31">
        <v>716.7328</v>
      </c>
      <c r="DY31">
        <v>1586.3077000000001</v>
      </c>
      <c r="DZ31">
        <v>2058.4848000000002</v>
      </c>
      <c r="EA31">
        <v>1109.3105</v>
      </c>
      <c r="EB31">
        <v>890.51139999999998</v>
      </c>
      <c r="EC31">
        <v>993.1961</v>
      </c>
      <c r="ED31">
        <v>895.50440000000003</v>
      </c>
      <c r="EE31">
        <v>914.63679999999999</v>
      </c>
      <c r="EF31">
        <v>562.85059999999999</v>
      </c>
      <c r="EG31">
        <v>662.88490000000002</v>
      </c>
      <c r="EH31">
        <v>1080.6862000000001</v>
      </c>
      <c r="EI31">
        <v>377.54610000000002</v>
      </c>
      <c r="EJ31">
        <v>2115.6837</v>
      </c>
      <c r="EK31" t="s">
        <v>480</v>
      </c>
      <c r="EL31">
        <v>522.59780000000001</v>
      </c>
      <c r="EM31">
        <v>483.5915</v>
      </c>
      <c r="EN31">
        <v>287.61279999999999</v>
      </c>
      <c r="EO31" t="s">
        <v>480</v>
      </c>
      <c r="EP31">
        <v>445.65719999999999</v>
      </c>
      <c r="EQ31">
        <v>108.36709999999999</v>
      </c>
      <c r="ER31">
        <v>354.16210000000001</v>
      </c>
      <c r="ES31">
        <v>238.4665</v>
      </c>
      <c r="ET31">
        <v>291.72809999999998</v>
      </c>
      <c r="EU31">
        <v>123.0243</v>
      </c>
      <c r="EV31">
        <v>179.2045</v>
      </c>
      <c r="EW31">
        <v>277.81369999999998</v>
      </c>
      <c r="EX31">
        <v>374.20249999999999</v>
      </c>
      <c r="EY31">
        <v>199.43010000000001</v>
      </c>
      <c r="EZ31">
        <v>235.28039999999999</v>
      </c>
      <c r="FA31">
        <v>75.302000000000007</v>
      </c>
      <c r="FB31">
        <v>180.76490000000001</v>
      </c>
      <c r="FC31">
        <v>97.176400000000001</v>
      </c>
      <c r="FD31">
        <v>134.30500000000001</v>
      </c>
      <c r="FE31">
        <v>357.56819999999999</v>
      </c>
      <c r="FF31">
        <v>172.82490000000001</v>
      </c>
      <c r="FG31">
        <v>167.51400000000001</v>
      </c>
      <c r="FH31">
        <v>0.28939999999999999</v>
      </c>
      <c r="FI31">
        <v>273.40710000000001</v>
      </c>
      <c r="FJ31">
        <v>131.06469999999999</v>
      </c>
      <c r="FK31">
        <v>-39.920099999999998</v>
      </c>
      <c r="FL31">
        <v>114.31019999999999</v>
      </c>
      <c r="FM31">
        <v>10324.0954</v>
      </c>
      <c r="FN31">
        <v>1511.3109999999999</v>
      </c>
      <c r="FO31" t="s">
        <v>480</v>
      </c>
      <c r="FP31">
        <v>2118.0902000000001</v>
      </c>
      <c r="FQ31">
        <v>2030.4268</v>
      </c>
      <c r="FR31">
        <v>2353.991</v>
      </c>
      <c r="FS31">
        <v>2723.1970000000001</v>
      </c>
      <c r="FT31" t="s">
        <v>480</v>
      </c>
      <c r="FU31">
        <v>674.17970000000003</v>
      </c>
      <c r="FV31">
        <v>15428.3027</v>
      </c>
      <c r="FW31">
        <v>8096.5504000000001</v>
      </c>
      <c r="FX31">
        <v>3752.7851000000001</v>
      </c>
      <c r="FY31">
        <v>4130.8100000000004</v>
      </c>
      <c r="FZ31">
        <v>483.70600000000002</v>
      </c>
      <c r="GA31">
        <v>12223.5389</v>
      </c>
      <c r="GB31">
        <v>1564.001</v>
      </c>
      <c r="GC31">
        <v>805.7346</v>
      </c>
      <c r="GD31">
        <v>1001.9626</v>
      </c>
      <c r="GE31">
        <v>7902.9579999999996</v>
      </c>
      <c r="GF31">
        <v>670.00120000000004</v>
      </c>
      <c r="GG31">
        <v>527.67830000000004</v>
      </c>
      <c r="GH31">
        <v>350.06990000000002</v>
      </c>
      <c r="GI31">
        <v>4332.2996999999996</v>
      </c>
      <c r="GJ31">
        <v>29580.944200000002</v>
      </c>
      <c r="GK31">
        <v>2857.9387999999999</v>
      </c>
      <c r="GL31">
        <v>2062.2588000000001</v>
      </c>
      <c r="GM31">
        <v>5339.9925000000003</v>
      </c>
      <c r="GN31">
        <v>9656.8109999999997</v>
      </c>
      <c r="GO31">
        <v>659.30010000000004</v>
      </c>
      <c r="GP31">
        <v>368.7681</v>
      </c>
    </row>
    <row r="32" spans="1:198" x14ac:dyDescent="0.2">
      <c r="A32" s="177">
        <v>43067</v>
      </c>
      <c r="B32">
        <v>601818.39919999999</v>
      </c>
      <c r="C32">
        <v>191322.32750000001</v>
      </c>
      <c r="D32">
        <v>87912.366800000003</v>
      </c>
      <c r="E32">
        <v>75112.698999999993</v>
      </c>
      <c r="F32">
        <v>48963.427799999998</v>
      </c>
      <c r="G32">
        <v>44695.346400000002</v>
      </c>
      <c r="H32">
        <v>39925.697099999998</v>
      </c>
      <c r="I32">
        <v>21353.733</v>
      </c>
      <c r="J32">
        <v>17924.919399999999</v>
      </c>
      <c r="K32">
        <v>28351.232599999999</v>
      </c>
      <c r="L32">
        <v>22132.386999999999</v>
      </c>
      <c r="M32">
        <v>23310.847099999999</v>
      </c>
      <c r="N32">
        <v>21310.980899999999</v>
      </c>
      <c r="O32">
        <v>33567.015800000001</v>
      </c>
      <c r="P32">
        <v>13645.183499999999</v>
      </c>
      <c r="Q32">
        <v>20715.583699999999</v>
      </c>
      <c r="R32">
        <v>13169.4254</v>
      </c>
      <c r="S32">
        <v>11165.491099999999</v>
      </c>
      <c r="T32">
        <v>16193.758099999999</v>
      </c>
      <c r="U32">
        <v>16374.257600000001</v>
      </c>
      <c r="V32">
        <v>10339.61</v>
      </c>
      <c r="W32">
        <v>6055.8779000000004</v>
      </c>
      <c r="X32">
        <v>13125.639300000001</v>
      </c>
      <c r="Y32">
        <v>12591.9751</v>
      </c>
      <c r="Z32">
        <v>11517.800800000001</v>
      </c>
      <c r="AA32">
        <v>12721.5754</v>
      </c>
      <c r="AB32">
        <v>11825.3483</v>
      </c>
      <c r="AC32">
        <v>10665.3843</v>
      </c>
      <c r="AD32">
        <v>22143.880300000001</v>
      </c>
      <c r="AE32">
        <v>8803.4107999999997</v>
      </c>
      <c r="AF32">
        <v>15381.2518</v>
      </c>
      <c r="AG32">
        <v>7976.3469999999998</v>
      </c>
      <c r="AH32" t="s">
        <v>480</v>
      </c>
      <c r="AI32" t="s">
        <v>480</v>
      </c>
      <c r="AJ32">
        <v>14239.593800000001</v>
      </c>
      <c r="AK32">
        <v>5934.7277999999997</v>
      </c>
      <c r="AL32">
        <v>4713.7120999999997</v>
      </c>
      <c r="AM32">
        <v>6601.1322</v>
      </c>
      <c r="AN32">
        <v>11542.1677</v>
      </c>
      <c r="AO32">
        <v>7515.9296999999997</v>
      </c>
      <c r="AP32">
        <v>4971.6079</v>
      </c>
      <c r="AQ32">
        <v>10945.5677</v>
      </c>
      <c r="AR32">
        <v>5581.2757000000001</v>
      </c>
      <c r="AS32">
        <v>5099.0178999999998</v>
      </c>
      <c r="AT32">
        <v>5166.0174999999999</v>
      </c>
      <c r="AU32">
        <v>8558.3935999999994</v>
      </c>
      <c r="AV32">
        <v>3237.9549999999999</v>
      </c>
      <c r="AW32">
        <v>3668.2310000000002</v>
      </c>
      <c r="AX32">
        <v>5172.2637000000004</v>
      </c>
      <c r="AY32">
        <v>4500.2356</v>
      </c>
      <c r="AZ32">
        <v>7022.3702000000003</v>
      </c>
      <c r="BA32">
        <v>4096.6880000000001</v>
      </c>
      <c r="BB32">
        <v>4063.9016999999999</v>
      </c>
      <c r="BC32">
        <v>2598.7539000000002</v>
      </c>
      <c r="BD32">
        <v>5403.8932000000004</v>
      </c>
      <c r="BE32" t="s">
        <v>480</v>
      </c>
      <c r="BF32">
        <v>6320.4651999999996</v>
      </c>
      <c r="BG32">
        <v>3061.97</v>
      </c>
      <c r="BH32" t="s">
        <v>480</v>
      </c>
      <c r="BI32">
        <v>3784.2638999999999</v>
      </c>
      <c r="BJ32">
        <v>4985.3662999999997</v>
      </c>
      <c r="BK32">
        <v>4252.4501</v>
      </c>
      <c r="BL32">
        <v>6085.2156999999997</v>
      </c>
      <c r="BM32">
        <v>1672.3932</v>
      </c>
      <c r="BN32">
        <v>4326.5559999999996</v>
      </c>
      <c r="BO32">
        <v>5205.6175000000003</v>
      </c>
      <c r="BP32">
        <v>3319.9630000000002</v>
      </c>
      <c r="BQ32">
        <v>5301.0645000000004</v>
      </c>
      <c r="BR32">
        <v>2510.5394000000001</v>
      </c>
      <c r="BS32">
        <v>2384.0212000000001</v>
      </c>
      <c r="BT32" t="s">
        <v>480</v>
      </c>
      <c r="BU32">
        <v>2904.0288</v>
      </c>
      <c r="BV32">
        <v>2000.8842999999999</v>
      </c>
      <c r="BW32">
        <v>3410.8478</v>
      </c>
      <c r="BX32">
        <v>3296.1320000000001</v>
      </c>
      <c r="BY32">
        <v>2094.8654000000001</v>
      </c>
      <c r="BZ32">
        <v>1439.4395</v>
      </c>
      <c r="CA32">
        <v>2663.7062999999998</v>
      </c>
      <c r="CB32">
        <v>2960.3879000000002</v>
      </c>
      <c r="CC32" t="s">
        <v>480</v>
      </c>
      <c r="CD32">
        <v>1420.1921</v>
      </c>
      <c r="CE32">
        <v>2031.7503999999999</v>
      </c>
      <c r="CF32" t="s">
        <v>480</v>
      </c>
      <c r="CG32">
        <v>1349.7704000000001</v>
      </c>
      <c r="CH32">
        <v>1559.9167</v>
      </c>
      <c r="CI32">
        <v>2432.1504</v>
      </c>
      <c r="CJ32" t="s">
        <v>480</v>
      </c>
      <c r="CK32">
        <v>2007.8380999999999</v>
      </c>
      <c r="CL32">
        <v>3057.9360999999999</v>
      </c>
      <c r="CM32">
        <v>1916.3842</v>
      </c>
      <c r="CN32" t="s">
        <v>480</v>
      </c>
      <c r="CO32">
        <v>2050.6959000000002</v>
      </c>
      <c r="CP32">
        <v>1830.8983000000001</v>
      </c>
      <c r="CQ32">
        <v>1382.8184000000001</v>
      </c>
      <c r="CR32">
        <v>1707.2286999999999</v>
      </c>
      <c r="CS32">
        <v>1884.8342</v>
      </c>
      <c r="CT32">
        <v>1606.6090999999999</v>
      </c>
      <c r="CU32">
        <v>1445.4025999999999</v>
      </c>
      <c r="CV32" t="s">
        <v>480</v>
      </c>
      <c r="CW32">
        <v>1061.5705</v>
      </c>
      <c r="CX32">
        <v>3759.1574999999998</v>
      </c>
      <c r="CY32">
        <v>1610.1074000000001</v>
      </c>
      <c r="CZ32">
        <v>1296.9029</v>
      </c>
      <c r="DA32">
        <v>1205.7852</v>
      </c>
      <c r="DB32">
        <v>1126.5005000000001</v>
      </c>
      <c r="DC32">
        <v>2718.0632000000001</v>
      </c>
      <c r="DD32">
        <v>1373.6089999999999</v>
      </c>
      <c r="DE32">
        <v>1707.1361999999999</v>
      </c>
      <c r="DF32">
        <v>1138.6758</v>
      </c>
      <c r="DG32">
        <v>1398.6161999999999</v>
      </c>
      <c r="DH32">
        <v>946.48879999999997</v>
      </c>
      <c r="DI32">
        <v>1364.3668</v>
      </c>
      <c r="DJ32">
        <v>759.07669999999996</v>
      </c>
      <c r="DK32">
        <v>1210.3206</v>
      </c>
      <c r="DL32">
        <v>1334.7211</v>
      </c>
      <c r="DM32">
        <v>735.14700000000005</v>
      </c>
      <c r="DN32">
        <v>703.82860000000005</v>
      </c>
      <c r="DO32">
        <v>2876.8173999999999</v>
      </c>
      <c r="DP32">
        <v>935.87059999999997</v>
      </c>
      <c r="DQ32">
        <v>1956.2953</v>
      </c>
      <c r="DR32">
        <v>902.30930000000001</v>
      </c>
      <c r="DS32">
        <v>1710.9168999999999</v>
      </c>
      <c r="DT32">
        <v>1305.9782</v>
      </c>
      <c r="DU32">
        <v>612.31359999999995</v>
      </c>
      <c r="DV32" t="s">
        <v>480</v>
      </c>
      <c r="DW32">
        <v>782.15660000000003</v>
      </c>
      <c r="DX32">
        <v>727.27250000000004</v>
      </c>
      <c r="DY32">
        <v>1616.4789000000001</v>
      </c>
      <c r="DZ32">
        <v>2063.0697</v>
      </c>
      <c r="EA32">
        <v>1014.5552</v>
      </c>
      <c r="EB32">
        <v>909.97469999999998</v>
      </c>
      <c r="EC32">
        <v>1014.0388</v>
      </c>
      <c r="ED32">
        <v>900.19529999999997</v>
      </c>
      <c r="EE32">
        <v>931.20410000000004</v>
      </c>
      <c r="EF32">
        <v>566.70740000000001</v>
      </c>
      <c r="EG32">
        <v>663.49090000000001</v>
      </c>
      <c r="EH32">
        <v>1084.8596</v>
      </c>
      <c r="EI32">
        <v>383.57159999999999</v>
      </c>
      <c r="EJ32">
        <v>2115.6837</v>
      </c>
      <c r="EK32" t="s">
        <v>480</v>
      </c>
      <c r="EL32">
        <v>550.22950000000003</v>
      </c>
      <c r="EM32">
        <v>483.5915</v>
      </c>
      <c r="EN32">
        <v>292.41559999999998</v>
      </c>
      <c r="EO32" t="s">
        <v>480</v>
      </c>
      <c r="EP32">
        <v>452.02480000000003</v>
      </c>
      <c r="EQ32">
        <v>115.50539999999999</v>
      </c>
      <c r="ER32">
        <v>354.16210000000001</v>
      </c>
      <c r="ES32">
        <v>244.9632</v>
      </c>
      <c r="ET32">
        <v>305.40289999999999</v>
      </c>
      <c r="EU32">
        <v>125.0437</v>
      </c>
      <c r="EV32">
        <v>179.2045</v>
      </c>
      <c r="EW32">
        <v>279.49990000000003</v>
      </c>
      <c r="EX32">
        <v>376.4683</v>
      </c>
      <c r="EY32">
        <v>219.56739999999999</v>
      </c>
      <c r="EZ32">
        <v>234.0967</v>
      </c>
      <c r="FA32">
        <v>84.613100000000003</v>
      </c>
      <c r="FB32">
        <v>180.9263</v>
      </c>
      <c r="FC32">
        <v>95.814800000000005</v>
      </c>
      <c r="FD32">
        <v>138.7363</v>
      </c>
      <c r="FE32">
        <v>353.6909</v>
      </c>
      <c r="FF32">
        <v>179.08779999999999</v>
      </c>
      <c r="FG32">
        <v>174.23249999999999</v>
      </c>
      <c r="FH32">
        <v>0.28939999999999999</v>
      </c>
      <c r="FI32">
        <v>286.8612</v>
      </c>
      <c r="FJ32">
        <v>138.91419999999999</v>
      </c>
      <c r="FK32">
        <v>-42.907600000000002</v>
      </c>
      <c r="FL32">
        <v>114.31019999999999</v>
      </c>
      <c r="FM32">
        <v>10196.808000000001</v>
      </c>
      <c r="FN32">
        <v>1504.4554000000001</v>
      </c>
      <c r="FO32" t="s">
        <v>480</v>
      </c>
      <c r="FP32">
        <v>2173.9081000000001</v>
      </c>
      <c r="FQ32">
        <v>2030.4268</v>
      </c>
      <c r="FR32">
        <v>2315.3528999999999</v>
      </c>
      <c r="FS32">
        <v>2760.4742999999999</v>
      </c>
      <c r="FT32" t="s">
        <v>480</v>
      </c>
      <c r="FU32">
        <v>686.7559</v>
      </c>
      <c r="FV32">
        <v>16022.8112</v>
      </c>
      <c r="FW32">
        <v>7960.1522999999997</v>
      </c>
      <c r="FX32">
        <v>3686.7242000000001</v>
      </c>
      <c r="FY32">
        <v>4173.16</v>
      </c>
      <c r="FZ32">
        <v>503.68029999999999</v>
      </c>
      <c r="GA32">
        <v>12041.054</v>
      </c>
      <c r="GB32">
        <v>1571.6812</v>
      </c>
      <c r="GC32">
        <v>840.53639999999996</v>
      </c>
      <c r="GD32">
        <v>997.5761</v>
      </c>
      <c r="GE32">
        <v>7839.2934999999998</v>
      </c>
      <c r="GF32">
        <v>670.17970000000003</v>
      </c>
      <c r="GG32">
        <v>520.82659999999998</v>
      </c>
      <c r="GH32">
        <v>348.72179999999997</v>
      </c>
      <c r="GI32">
        <v>4319.652</v>
      </c>
      <c r="GJ32">
        <v>30344.599300000002</v>
      </c>
      <c r="GK32">
        <v>2953.6986999999999</v>
      </c>
      <c r="GL32">
        <v>2132.4394000000002</v>
      </c>
      <c r="GM32">
        <v>5298.7743</v>
      </c>
      <c r="GN32">
        <v>9406.8989999999994</v>
      </c>
      <c r="GO32">
        <v>668.45039999999995</v>
      </c>
      <c r="GP32">
        <v>358.49040000000002</v>
      </c>
    </row>
    <row r="33" spans="1:198" x14ac:dyDescent="0.2">
      <c r="A33" s="177">
        <v>43068</v>
      </c>
      <c r="B33">
        <v>589937.93059999996</v>
      </c>
      <c r="C33">
        <v>189277.53159999999</v>
      </c>
      <c r="D33">
        <v>83697.703999999998</v>
      </c>
      <c r="E33">
        <v>72996.36</v>
      </c>
      <c r="F33">
        <v>49899.191099999996</v>
      </c>
      <c r="G33">
        <v>41456.483899999999</v>
      </c>
      <c r="H33">
        <v>39524.326800000003</v>
      </c>
      <c r="I33">
        <v>20310.625</v>
      </c>
      <c r="J33">
        <v>17558.669000000002</v>
      </c>
      <c r="K33">
        <v>23833.680400000001</v>
      </c>
      <c r="L33">
        <v>20422.627</v>
      </c>
      <c r="M33">
        <v>23590.8629</v>
      </c>
      <c r="N33">
        <v>20470.481800000001</v>
      </c>
      <c r="O33">
        <v>33151.455800000003</v>
      </c>
      <c r="P33">
        <v>13599.1438</v>
      </c>
      <c r="Q33">
        <v>19985.12</v>
      </c>
      <c r="R33">
        <v>12816.3886</v>
      </c>
      <c r="S33">
        <v>10107.012000000001</v>
      </c>
      <c r="T33">
        <v>15857.3195</v>
      </c>
      <c r="U33">
        <v>15875.409</v>
      </c>
      <c r="V33">
        <v>10069.429</v>
      </c>
      <c r="W33">
        <v>5930.6697000000004</v>
      </c>
      <c r="X33">
        <v>13021.673199999999</v>
      </c>
      <c r="Y33">
        <v>12153.847599999999</v>
      </c>
      <c r="Z33">
        <v>11390.7585</v>
      </c>
      <c r="AA33">
        <v>12148.384599999999</v>
      </c>
      <c r="AB33">
        <v>11512.213100000001</v>
      </c>
      <c r="AC33">
        <v>10552.160900000001</v>
      </c>
      <c r="AD33">
        <v>21895.887500000001</v>
      </c>
      <c r="AE33">
        <v>8692.9655999999995</v>
      </c>
      <c r="AF33">
        <v>15801.141600000001</v>
      </c>
      <c r="AG33">
        <v>7612.0477000000001</v>
      </c>
      <c r="AH33" t="s">
        <v>480</v>
      </c>
      <c r="AI33" t="s">
        <v>480</v>
      </c>
      <c r="AJ33">
        <v>14133.401</v>
      </c>
      <c r="AK33">
        <v>5876.47</v>
      </c>
      <c r="AL33">
        <v>4555.8198000000002</v>
      </c>
      <c r="AM33">
        <v>6592.8671999999997</v>
      </c>
      <c r="AN33">
        <v>11546.7606</v>
      </c>
      <c r="AO33">
        <v>7588.8765999999996</v>
      </c>
      <c r="AP33">
        <v>4753.7662</v>
      </c>
      <c r="AQ33">
        <v>10882.3002</v>
      </c>
      <c r="AR33">
        <v>5238.4007000000001</v>
      </c>
      <c r="AS33">
        <v>4911.8765000000003</v>
      </c>
      <c r="AT33">
        <v>4828.9560000000001</v>
      </c>
      <c r="AU33">
        <v>8651.8330000000005</v>
      </c>
      <c r="AV33">
        <v>3144.5684999999999</v>
      </c>
      <c r="AW33">
        <v>3501.9238</v>
      </c>
      <c r="AX33">
        <v>5144.9726000000001</v>
      </c>
      <c r="AY33">
        <v>4478.1094999999996</v>
      </c>
      <c r="AZ33">
        <v>6958.6661999999997</v>
      </c>
      <c r="BA33">
        <v>4030.3843999999999</v>
      </c>
      <c r="BB33">
        <v>3898.4614999999999</v>
      </c>
      <c r="BC33">
        <v>2524.0108</v>
      </c>
      <c r="BD33">
        <v>5244.8002999999999</v>
      </c>
      <c r="BE33" t="s">
        <v>480</v>
      </c>
      <c r="BF33">
        <v>6495.1363000000001</v>
      </c>
      <c r="BG33">
        <v>2935.3263999999999</v>
      </c>
      <c r="BH33" t="s">
        <v>480</v>
      </c>
      <c r="BI33">
        <v>3710.2968999999998</v>
      </c>
      <c r="BJ33">
        <v>4934.8757999999998</v>
      </c>
      <c r="BK33">
        <v>4276.5505999999996</v>
      </c>
      <c r="BL33">
        <v>5848.3460999999998</v>
      </c>
      <c r="BM33">
        <v>1637.0144</v>
      </c>
      <c r="BN33">
        <v>4373.9966999999997</v>
      </c>
      <c r="BO33">
        <v>5188.3190000000004</v>
      </c>
      <c r="BP33">
        <v>3138.7514999999999</v>
      </c>
      <c r="BQ33">
        <v>5043.3041999999996</v>
      </c>
      <c r="BR33">
        <v>2442.2419</v>
      </c>
      <c r="BS33">
        <v>2280.5630999999998</v>
      </c>
      <c r="BT33" t="s">
        <v>480</v>
      </c>
      <c r="BU33">
        <v>2910.2328000000002</v>
      </c>
      <c r="BV33">
        <v>1925.0452</v>
      </c>
      <c r="BW33">
        <v>3353.9297000000001</v>
      </c>
      <c r="BX33">
        <v>3238.7707</v>
      </c>
      <c r="BY33">
        <v>2056.6505000000002</v>
      </c>
      <c r="BZ33">
        <v>1396.527</v>
      </c>
      <c r="CA33">
        <v>2642.6392000000001</v>
      </c>
      <c r="CB33">
        <v>2897.6956</v>
      </c>
      <c r="CC33" t="s">
        <v>480</v>
      </c>
      <c r="CD33">
        <v>1310.1429000000001</v>
      </c>
      <c r="CE33">
        <v>1997.1114</v>
      </c>
      <c r="CF33" t="s">
        <v>480</v>
      </c>
      <c r="CG33">
        <v>1324.5827999999999</v>
      </c>
      <c r="CH33">
        <v>1452.3263999999999</v>
      </c>
      <c r="CI33">
        <v>2354.6152999999999</v>
      </c>
      <c r="CJ33" t="s">
        <v>480</v>
      </c>
      <c r="CK33">
        <v>2005.8234</v>
      </c>
      <c r="CL33">
        <v>2970.4234999999999</v>
      </c>
      <c r="CM33">
        <v>1817.0059000000001</v>
      </c>
      <c r="CN33" t="s">
        <v>480</v>
      </c>
      <c r="CO33">
        <v>1926.2452000000001</v>
      </c>
      <c r="CP33">
        <v>1708.3239000000001</v>
      </c>
      <c r="CQ33">
        <v>1336.0716</v>
      </c>
      <c r="CR33">
        <v>1644.72</v>
      </c>
      <c r="CS33">
        <v>1870.5780999999999</v>
      </c>
      <c r="CT33">
        <v>1588.2670000000001</v>
      </c>
      <c r="CU33">
        <v>1402.9688000000001</v>
      </c>
      <c r="CV33" t="s">
        <v>480</v>
      </c>
      <c r="CW33">
        <v>1039.4614999999999</v>
      </c>
      <c r="CX33">
        <v>3759.1574999999998</v>
      </c>
      <c r="CY33">
        <v>1602.8684000000001</v>
      </c>
      <c r="CZ33">
        <v>1262.1044999999999</v>
      </c>
      <c r="DA33">
        <v>1153.4481000000001</v>
      </c>
      <c r="DB33">
        <v>1076.0835</v>
      </c>
      <c r="DC33">
        <v>2722.7815000000001</v>
      </c>
      <c r="DD33">
        <v>1367.6420000000001</v>
      </c>
      <c r="DE33">
        <v>1644.0401999999999</v>
      </c>
      <c r="DF33">
        <v>1124.8829000000001</v>
      </c>
      <c r="DG33">
        <v>1307.5485000000001</v>
      </c>
      <c r="DH33">
        <v>941.02599999999995</v>
      </c>
      <c r="DI33">
        <v>1338.4845</v>
      </c>
      <c r="DJ33">
        <v>726.16579999999999</v>
      </c>
      <c r="DK33">
        <v>1226.6481000000001</v>
      </c>
      <c r="DL33">
        <v>1308.6242</v>
      </c>
      <c r="DM33">
        <v>721.25440000000003</v>
      </c>
      <c r="DN33">
        <v>703.31190000000004</v>
      </c>
      <c r="DO33">
        <v>2852.4065999999998</v>
      </c>
      <c r="DP33">
        <v>917.44090000000006</v>
      </c>
      <c r="DQ33">
        <v>1906.097</v>
      </c>
      <c r="DR33">
        <v>868.76639999999998</v>
      </c>
      <c r="DS33">
        <v>1746.0916</v>
      </c>
      <c r="DT33">
        <v>1295.6827000000001</v>
      </c>
      <c r="DU33">
        <v>609.3374</v>
      </c>
      <c r="DV33" t="s">
        <v>480</v>
      </c>
      <c r="DW33">
        <v>759.94290000000001</v>
      </c>
      <c r="DX33">
        <v>696.46410000000003</v>
      </c>
      <c r="DY33">
        <v>1617.1493</v>
      </c>
      <c r="DZ33">
        <v>2035.5601999999999</v>
      </c>
      <c r="EA33">
        <v>942.74839999999995</v>
      </c>
      <c r="EB33">
        <v>869.45280000000002</v>
      </c>
      <c r="EC33">
        <v>952.99940000000004</v>
      </c>
      <c r="ED33">
        <v>898.63170000000002</v>
      </c>
      <c r="EE33">
        <v>941.14449999999999</v>
      </c>
      <c r="EF33">
        <v>561.10619999999994</v>
      </c>
      <c r="EG33">
        <v>645.31169999999997</v>
      </c>
      <c r="EH33">
        <v>1072.3393000000001</v>
      </c>
      <c r="EI33">
        <v>375.5376</v>
      </c>
      <c r="EJ33">
        <v>2115.6837</v>
      </c>
      <c r="EK33" t="s">
        <v>480</v>
      </c>
      <c r="EL33">
        <v>540.04939999999999</v>
      </c>
      <c r="EM33">
        <v>476.25900000000001</v>
      </c>
      <c r="EN33">
        <v>292.41559999999998</v>
      </c>
      <c r="EO33" t="s">
        <v>480</v>
      </c>
      <c r="EP33">
        <v>451.31729999999999</v>
      </c>
      <c r="EQ33">
        <v>106.2449</v>
      </c>
      <c r="ER33">
        <v>347.48910000000001</v>
      </c>
      <c r="ES33">
        <v>245.8913</v>
      </c>
      <c r="ET33">
        <v>304.21370000000002</v>
      </c>
      <c r="EU33">
        <v>123.836</v>
      </c>
      <c r="EV33">
        <v>177.876</v>
      </c>
      <c r="EW33">
        <v>274.44130000000001</v>
      </c>
      <c r="EX33">
        <v>370.80380000000002</v>
      </c>
      <c r="EY33">
        <v>206.7775</v>
      </c>
      <c r="EZ33">
        <v>230.94030000000001</v>
      </c>
      <c r="FA33">
        <v>87.273399999999995</v>
      </c>
      <c r="FB33">
        <v>179.63489999999999</v>
      </c>
      <c r="FC33">
        <v>94.453100000000006</v>
      </c>
      <c r="FD33">
        <v>147.59870000000001</v>
      </c>
      <c r="FE33">
        <v>311.678</v>
      </c>
      <c r="FF33">
        <v>173.2723</v>
      </c>
      <c r="FG33">
        <v>174.23249999999999</v>
      </c>
      <c r="FH33">
        <v>0.28939999999999999</v>
      </c>
      <c r="FI33">
        <v>288.59719999999999</v>
      </c>
      <c r="FJ33">
        <v>138.91419999999999</v>
      </c>
      <c r="FK33">
        <v>-47.388800000000003</v>
      </c>
      <c r="FL33">
        <v>116.8021</v>
      </c>
      <c r="FM33">
        <v>9372.0071000000007</v>
      </c>
      <c r="FN33">
        <v>1463.3219999999999</v>
      </c>
      <c r="FO33" t="s">
        <v>480</v>
      </c>
      <c r="FP33">
        <v>2156.2323999999999</v>
      </c>
      <c r="FQ33">
        <v>2023.1332</v>
      </c>
      <c r="FR33">
        <v>2235.8040000000001</v>
      </c>
      <c r="FS33">
        <v>2587.4695999999999</v>
      </c>
      <c r="FT33" t="s">
        <v>480</v>
      </c>
      <c r="FU33">
        <v>661.60339999999997</v>
      </c>
      <c r="FV33">
        <v>14693.909799999999</v>
      </c>
      <c r="FW33">
        <v>7521.4285</v>
      </c>
      <c r="FX33">
        <v>3519.5259000000001</v>
      </c>
      <c r="FY33">
        <v>4257.8599999999997</v>
      </c>
      <c r="FZ33">
        <v>477.94409999999999</v>
      </c>
      <c r="GA33">
        <v>11500.4424</v>
      </c>
      <c r="GB33">
        <v>1551.2009</v>
      </c>
      <c r="GC33">
        <v>848.27009999999996</v>
      </c>
      <c r="GD33">
        <v>966.87059999999997</v>
      </c>
      <c r="GE33">
        <v>7606.9740000000002</v>
      </c>
      <c r="GF33">
        <v>649.83180000000004</v>
      </c>
      <c r="GG33">
        <v>481.08670000000001</v>
      </c>
      <c r="GH33">
        <v>351.41800000000001</v>
      </c>
      <c r="GI33">
        <v>4325.0725000000002</v>
      </c>
      <c r="GJ33">
        <v>29119.056</v>
      </c>
      <c r="GK33">
        <v>2753.4735999999998</v>
      </c>
      <c r="GL33">
        <v>2162.7878000000001</v>
      </c>
      <c r="GM33">
        <v>5343.5941000000003</v>
      </c>
      <c r="GN33">
        <v>8782.1190000000006</v>
      </c>
      <c r="GO33">
        <v>654.72490000000005</v>
      </c>
      <c r="GP33">
        <v>368.5625</v>
      </c>
    </row>
    <row r="34" spans="1:198" x14ac:dyDescent="0.2">
      <c r="A34" s="177">
        <v>43069</v>
      </c>
      <c r="B34">
        <v>596341.04029999999</v>
      </c>
      <c r="C34">
        <v>194250.98019999999</v>
      </c>
      <c r="D34">
        <v>85975.1008</v>
      </c>
      <c r="E34">
        <v>73566.976999999999</v>
      </c>
      <c r="F34">
        <v>50400.334499999997</v>
      </c>
      <c r="G34">
        <v>41738.657599999999</v>
      </c>
      <c r="H34">
        <v>40291.2765</v>
      </c>
      <c r="I34">
        <v>20726.831999999999</v>
      </c>
      <c r="J34">
        <v>18047.595499999999</v>
      </c>
      <c r="K34">
        <v>23912.589599999999</v>
      </c>
      <c r="L34">
        <v>19892.307000000001</v>
      </c>
      <c r="M34">
        <v>23958.728999999999</v>
      </c>
      <c r="N34">
        <v>20871.018899999999</v>
      </c>
      <c r="O34">
        <v>33410.0265</v>
      </c>
      <c r="P34">
        <v>13804.23</v>
      </c>
      <c r="Q34">
        <v>20239.747899999998</v>
      </c>
      <c r="R34">
        <v>13180.866400000001</v>
      </c>
      <c r="S34">
        <v>10130.0224</v>
      </c>
      <c r="T34">
        <v>16230.5273</v>
      </c>
      <c r="U34">
        <v>15887.912</v>
      </c>
      <c r="V34">
        <v>10153.4231</v>
      </c>
      <c r="W34">
        <v>6038.4879000000001</v>
      </c>
      <c r="X34">
        <v>13116.5988</v>
      </c>
      <c r="Y34">
        <v>12696.954100000001</v>
      </c>
      <c r="Z34">
        <v>11523.6284</v>
      </c>
      <c r="AA34">
        <v>12360.1546</v>
      </c>
      <c r="AB34">
        <v>11648.8385</v>
      </c>
      <c r="AC34">
        <v>10613.919099999999</v>
      </c>
      <c r="AD34">
        <v>22143.880300000001</v>
      </c>
      <c r="AE34">
        <v>8802.6384999999991</v>
      </c>
      <c r="AF34">
        <v>16135.9486</v>
      </c>
      <c r="AG34">
        <v>7776.9456</v>
      </c>
      <c r="AH34" t="s">
        <v>480</v>
      </c>
      <c r="AI34" t="s">
        <v>480</v>
      </c>
      <c r="AJ34">
        <v>14159.949199999999</v>
      </c>
      <c r="AK34">
        <v>6176.1242000000002</v>
      </c>
      <c r="AL34">
        <v>4662.6761999999999</v>
      </c>
      <c r="AM34">
        <v>6707.45</v>
      </c>
      <c r="AN34">
        <v>11542.1677</v>
      </c>
      <c r="AO34">
        <v>7697.8678</v>
      </c>
      <c r="AP34">
        <v>4821.8418000000001</v>
      </c>
      <c r="AQ34">
        <v>10893.3033</v>
      </c>
      <c r="AR34">
        <v>5045.1032999999998</v>
      </c>
      <c r="AS34">
        <v>4935.0878000000002</v>
      </c>
      <c r="AT34">
        <v>4873.6845000000003</v>
      </c>
      <c r="AU34">
        <v>8676.5669999999991</v>
      </c>
      <c r="AV34">
        <v>3094.83</v>
      </c>
      <c r="AW34">
        <v>3474.8505</v>
      </c>
      <c r="AX34">
        <v>5195.6561000000002</v>
      </c>
      <c r="AY34">
        <v>4494.9674999999997</v>
      </c>
      <c r="AZ34">
        <v>7003.0658999999996</v>
      </c>
      <c r="BA34">
        <v>4046.9603000000002</v>
      </c>
      <c r="BB34">
        <v>3958.9884000000002</v>
      </c>
      <c r="BC34">
        <v>2533.3535999999999</v>
      </c>
      <c r="BD34">
        <v>5308.7214999999997</v>
      </c>
      <c r="BE34" t="s">
        <v>480</v>
      </c>
      <c r="BF34">
        <v>6254.2052000000003</v>
      </c>
      <c r="BG34">
        <v>2871.4540000000002</v>
      </c>
      <c r="BH34" t="s">
        <v>480</v>
      </c>
      <c r="BI34">
        <v>3733.6549</v>
      </c>
      <c r="BJ34">
        <v>4924.3568999999998</v>
      </c>
      <c r="BK34">
        <v>4339.7331000000004</v>
      </c>
      <c r="BL34">
        <v>5987.8360000000002</v>
      </c>
      <c r="BM34">
        <v>1679.8978</v>
      </c>
      <c r="BN34">
        <v>4249.5860000000002</v>
      </c>
      <c r="BO34">
        <v>5240.2146000000002</v>
      </c>
      <c r="BP34">
        <v>3145.0182</v>
      </c>
      <c r="BQ34">
        <v>5055.3266000000003</v>
      </c>
      <c r="BR34">
        <v>2501.31</v>
      </c>
      <c r="BS34">
        <v>2325.7275</v>
      </c>
      <c r="BT34" t="s">
        <v>480</v>
      </c>
      <c r="BU34">
        <v>2927.4661000000001</v>
      </c>
      <c r="BV34">
        <v>1930.7330999999999</v>
      </c>
      <c r="BW34">
        <v>3337.3285999999998</v>
      </c>
      <c r="BX34">
        <v>3248.3308999999999</v>
      </c>
      <c r="BY34">
        <v>2077.4949000000001</v>
      </c>
      <c r="BZ34">
        <v>1408.2672</v>
      </c>
      <c r="CA34">
        <v>2686.5001999999999</v>
      </c>
      <c r="CB34">
        <v>2773.8537000000001</v>
      </c>
      <c r="CC34" t="s">
        <v>480</v>
      </c>
      <c r="CD34">
        <v>1320.2012</v>
      </c>
      <c r="CE34">
        <v>1994.8021000000001</v>
      </c>
      <c r="CF34" t="s">
        <v>480</v>
      </c>
      <c r="CG34">
        <v>1338.1320000000001</v>
      </c>
      <c r="CH34">
        <v>1467.8741</v>
      </c>
      <c r="CI34">
        <v>2387.8445999999999</v>
      </c>
      <c r="CJ34" t="s">
        <v>480</v>
      </c>
      <c r="CK34">
        <v>1991.2167999999999</v>
      </c>
      <c r="CL34">
        <v>2776.9744000000001</v>
      </c>
      <c r="CM34">
        <v>1828.6351999999999</v>
      </c>
      <c r="CN34" t="s">
        <v>480</v>
      </c>
      <c r="CO34">
        <v>1919.6455000000001</v>
      </c>
      <c r="CP34">
        <v>1738.9675</v>
      </c>
      <c r="CQ34">
        <v>1346.6452999999999</v>
      </c>
      <c r="CR34">
        <v>1655.1380999999999</v>
      </c>
      <c r="CS34">
        <v>1879.7427</v>
      </c>
      <c r="CT34">
        <v>1627.8172999999999</v>
      </c>
      <c r="CU34">
        <v>1421.6396999999999</v>
      </c>
      <c r="CV34" t="s">
        <v>480</v>
      </c>
      <c r="CW34">
        <v>1059.8697999999999</v>
      </c>
      <c r="CX34">
        <v>3757.9043999999999</v>
      </c>
      <c r="CY34">
        <v>1602.8684000000001</v>
      </c>
      <c r="CZ34">
        <v>1271.8480999999999</v>
      </c>
      <c r="DA34">
        <v>1177.8118999999999</v>
      </c>
      <c r="DB34">
        <v>1070.2550000000001</v>
      </c>
      <c r="DC34">
        <v>2713.3449000000001</v>
      </c>
      <c r="DD34">
        <v>1370.45</v>
      </c>
      <c r="DE34">
        <v>1673.2983999999999</v>
      </c>
      <c r="DF34">
        <v>1129.4804999999999</v>
      </c>
      <c r="DG34">
        <v>1312.2186999999999</v>
      </c>
      <c r="DH34">
        <v>941.02599999999995</v>
      </c>
      <c r="DI34">
        <v>1358.4354000000001</v>
      </c>
      <c r="DJ34">
        <v>745.91240000000005</v>
      </c>
      <c r="DK34">
        <v>1259.3028999999999</v>
      </c>
      <c r="DL34">
        <v>1277.5899999999999</v>
      </c>
      <c r="DM34">
        <v>703.67610000000002</v>
      </c>
      <c r="DN34">
        <v>702.79520000000002</v>
      </c>
      <c r="DO34">
        <v>2840.2012</v>
      </c>
      <c r="DP34">
        <v>919.38689999999997</v>
      </c>
      <c r="DQ34">
        <v>1914.6793</v>
      </c>
      <c r="DR34">
        <v>854.09130000000005</v>
      </c>
      <c r="DS34">
        <v>1743.8076000000001</v>
      </c>
      <c r="DT34">
        <v>1303.8333</v>
      </c>
      <c r="DU34">
        <v>606.36109999999996</v>
      </c>
      <c r="DV34" t="s">
        <v>480</v>
      </c>
      <c r="DW34">
        <v>765.59730000000002</v>
      </c>
      <c r="DX34">
        <v>696.46410000000003</v>
      </c>
      <c r="DY34">
        <v>1614.1322</v>
      </c>
      <c r="DZ34">
        <v>2040.1451</v>
      </c>
      <c r="EA34">
        <v>1006.042</v>
      </c>
      <c r="EB34">
        <v>853.49929999999995</v>
      </c>
      <c r="EC34">
        <v>967.88710000000003</v>
      </c>
      <c r="ED34">
        <v>912.70460000000003</v>
      </c>
      <c r="EE34">
        <v>947.77139999999997</v>
      </c>
      <c r="EF34">
        <v>554.20309999999995</v>
      </c>
      <c r="EG34">
        <v>591.9864</v>
      </c>
      <c r="EH34">
        <v>1068.1659</v>
      </c>
      <c r="EI34">
        <v>379.55459999999999</v>
      </c>
      <c r="EJ34">
        <v>2115.6837</v>
      </c>
      <c r="EK34" t="s">
        <v>480</v>
      </c>
      <c r="EL34">
        <v>525.71410000000003</v>
      </c>
      <c r="EM34">
        <v>476.25900000000001</v>
      </c>
      <c r="EN34">
        <v>292.41559999999998</v>
      </c>
      <c r="EO34" t="s">
        <v>480</v>
      </c>
      <c r="EP34">
        <v>443.53460000000001</v>
      </c>
      <c r="EQ34">
        <v>106.2449</v>
      </c>
      <c r="ER34">
        <v>347.48910000000001</v>
      </c>
      <c r="ES34">
        <v>245.6593</v>
      </c>
      <c r="ET34">
        <v>303.32190000000003</v>
      </c>
      <c r="EU34">
        <v>124.5261</v>
      </c>
      <c r="EV34">
        <v>175.21899999999999</v>
      </c>
      <c r="EW34">
        <v>270.40280000000001</v>
      </c>
      <c r="EX34">
        <v>364.00630000000001</v>
      </c>
      <c r="EY34">
        <v>214.1249</v>
      </c>
      <c r="EZ34">
        <v>227.78380000000001</v>
      </c>
      <c r="FA34">
        <v>89.601200000000006</v>
      </c>
      <c r="FB34">
        <v>180.76490000000001</v>
      </c>
      <c r="FC34">
        <v>95.814800000000005</v>
      </c>
      <c r="FD34">
        <v>152.0299</v>
      </c>
      <c r="FE34">
        <v>303.21089999999998</v>
      </c>
      <c r="FF34">
        <v>179.3115</v>
      </c>
      <c r="FG34">
        <v>170.8732</v>
      </c>
      <c r="FH34">
        <v>0.28939999999999999</v>
      </c>
      <c r="FI34">
        <v>289.46519999999998</v>
      </c>
      <c r="FJ34">
        <v>131.06469999999999</v>
      </c>
      <c r="FK34">
        <v>-49.380499999999998</v>
      </c>
      <c r="FL34">
        <v>114.31019999999999</v>
      </c>
      <c r="FM34">
        <v>9473.9102999999996</v>
      </c>
      <c r="FN34">
        <v>1454.5077000000001</v>
      </c>
      <c r="FO34" t="s">
        <v>480</v>
      </c>
      <c r="FP34">
        <v>2196.2352000000001</v>
      </c>
      <c r="FQ34">
        <v>2037.7204999999999</v>
      </c>
      <c r="FR34">
        <v>2288.0790000000002</v>
      </c>
      <c r="FS34">
        <v>2568.3530000000001</v>
      </c>
      <c r="FT34" t="s">
        <v>480</v>
      </c>
      <c r="FU34">
        <v>663.00080000000003</v>
      </c>
      <c r="FV34">
        <v>14728.8809</v>
      </c>
      <c r="FW34">
        <v>7708.4485999999997</v>
      </c>
      <c r="FX34">
        <v>3616.5709999999999</v>
      </c>
      <c r="FY34">
        <v>4300.21</v>
      </c>
      <c r="FZ34">
        <v>470.25990000000002</v>
      </c>
      <c r="GA34">
        <v>11511.8477</v>
      </c>
      <c r="GB34">
        <v>1550.5608999999999</v>
      </c>
      <c r="GC34">
        <v>863.73760000000004</v>
      </c>
      <c r="GD34">
        <v>941.88940000000002</v>
      </c>
      <c r="GE34">
        <v>7382.4728999999998</v>
      </c>
      <c r="GF34">
        <v>650.18880000000001</v>
      </c>
      <c r="GG34">
        <v>472.8646</v>
      </c>
      <c r="GH34">
        <v>351.41800000000001</v>
      </c>
      <c r="GI34">
        <v>4357.5950000000003</v>
      </c>
      <c r="GJ34">
        <v>29383.871899999998</v>
      </c>
      <c r="GK34">
        <v>2797.0007999999998</v>
      </c>
      <c r="GL34">
        <v>2176.0652</v>
      </c>
      <c r="GM34">
        <v>5471.6507000000001</v>
      </c>
      <c r="GN34">
        <v>9118.5390000000007</v>
      </c>
      <c r="GO34">
        <v>659.74040000000002</v>
      </c>
      <c r="GP34">
        <v>368.5625</v>
      </c>
    </row>
    <row r="35" spans="1:198" x14ac:dyDescent="0.2">
      <c r="A35" s="177">
        <v>43070</v>
      </c>
      <c r="B35">
        <v>597035.35340000002</v>
      </c>
      <c r="C35">
        <v>196546.1593</v>
      </c>
      <c r="D35">
        <v>84554.776899999997</v>
      </c>
      <c r="E35">
        <v>73213.05</v>
      </c>
      <c r="F35">
        <v>50085.4568</v>
      </c>
      <c r="G35">
        <v>42871.236400000002</v>
      </c>
      <c r="H35">
        <v>40091.869599999998</v>
      </c>
      <c r="I35">
        <v>20668.114000000001</v>
      </c>
      <c r="J35">
        <v>18070.7084</v>
      </c>
      <c r="K35">
        <v>23333.9221</v>
      </c>
      <c r="L35">
        <v>19371.507000000001</v>
      </c>
      <c r="M35">
        <v>23800.771400000001</v>
      </c>
      <c r="N35">
        <v>20605.598099999999</v>
      </c>
      <c r="O35">
        <v>33262.271800000002</v>
      </c>
      <c r="P35">
        <v>13854.4552</v>
      </c>
      <c r="Q35">
        <v>20269.984899999999</v>
      </c>
      <c r="R35">
        <v>13182.5008</v>
      </c>
      <c r="S35">
        <v>10203.6558</v>
      </c>
      <c r="T35">
        <v>16142.2811</v>
      </c>
      <c r="U35">
        <v>15984.1216</v>
      </c>
      <c r="V35">
        <v>10098.8269</v>
      </c>
      <c r="W35">
        <v>6061.0949000000001</v>
      </c>
      <c r="X35">
        <v>13225.0851</v>
      </c>
      <c r="Y35">
        <v>12687.9274</v>
      </c>
      <c r="Z35">
        <v>11508.4766</v>
      </c>
      <c r="AA35">
        <v>12306.5062</v>
      </c>
      <c r="AB35">
        <v>11508.8187</v>
      </c>
      <c r="AC35">
        <v>10548.043600000001</v>
      </c>
      <c r="AD35">
        <v>22230.677800000001</v>
      </c>
      <c r="AE35">
        <v>8703.0059999999994</v>
      </c>
      <c r="AF35">
        <v>15846.4455</v>
      </c>
      <c r="AG35">
        <v>7656.1754000000001</v>
      </c>
      <c r="AH35" t="s">
        <v>480</v>
      </c>
      <c r="AI35" t="s">
        <v>480</v>
      </c>
      <c r="AJ35">
        <v>13915.7058</v>
      </c>
      <c r="AK35">
        <v>6082.9116999999997</v>
      </c>
      <c r="AL35">
        <v>4664.2710999999999</v>
      </c>
      <c r="AM35">
        <v>6664.9979999999996</v>
      </c>
      <c r="AN35">
        <v>11551.353499999999</v>
      </c>
      <c r="AO35">
        <v>7619.7717000000002</v>
      </c>
      <c r="AP35">
        <v>4734.8235000000004</v>
      </c>
      <c r="AQ35">
        <v>10847.9157</v>
      </c>
      <c r="AR35">
        <v>4951.6543000000001</v>
      </c>
      <c r="AS35">
        <v>4967.7287999999999</v>
      </c>
      <c r="AT35">
        <v>5394.4525999999996</v>
      </c>
      <c r="AU35">
        <v>8596.8685999999998</v>
      </c>
      <c r="AV35">
        <v>3072.4983999999999</v>
      </c>
      <c r="AW35">
        <v>3405.2334999999998</v>
      </c>
      <c r="AX35">
        <v>5208.8518000000004</v>
      </c>
      <c r="AY35">
        <v>4479.1630999999998</v>
      </c>
      <c r="AZ35">
        <v>6956.7357000000002</v>
      </c>
      <c r="BA35">
        <v>4013.8085000000001</v>
      </c>
      <c r="BB35">
        <v>3980.9575</v>
      </c>
      <c r="BC35">
        <v>2542.6965</v>
      </c>
      <c r="BD35">
        <v>5186.7502999999997</v>
      </c>
      <c r="BE35" t="s">
        <v>480</v>
      </c>
      <c r="BF35">
        <v>6329.6776</v>
      </c>
      <c r="BG35">
        <v>2972.2181999999998</v>
      </c>
      <c r="BH35" t="s">
        <v>480</v>
      </c>
      <c r="BI35">
        <v>3718.0828999999999</v>
      </c>
      <c r="BJ35">
        <v>4905.4229999999998</v>
      </c>
      <c r="BK35">
        <v>4346.2467999999999</v>
      </c>
      <c r="BL35">
        <v>5866.7692999999999</v>
      </c>
      <c r="BM35">
        <v>1707.2358999999999</v>
      </c>
      <c r="BN35">
        <v>4208.4384</v>
      </c>
      <c r="BO35">
        <v>5241.0383000000002</v>
      </c>
      <c r="BP35">
        <v>3171.1293999999998</v>
      </c>
      <c r="BQ35">
        <v>5009.6414999999997</v>
      </c>
      <c r="BR35">
        <v>2493.9265</v>
      </c>
      <c r="BS35">
        <v>2297.3683999999998</v>
      </c>
      <c r="BT35" t="s">
        <v>480</v>
      </c>
      <c r="BU35">
        <v>2917.1261</v>
      </c>
      <c r="BV35">
        <v>1925.0452</v>
      </c>
      <c r="BW35">
        <v>3338.5144</v>
      </c>
      <c r="BX35">
        <v>3245.1442000000002</v>
      </c>
      <c r="BY35">
        <v>2067.6516999999999</v>
      </c>
      <c r="BZ35">
        <v>1416.7687000000001</v>
      </c>
      <c r="CA35">
        <v>2678.2114999999999</v>
      </c>
      <c r="CB35">
        <v>2754.8011000000001</v>
      </c>
      <c r="CC35" t="s">
        <v>480</v>
      </c>
      <c r="CD35">
        <v>1316.0595000000001</v>
      </c>
      <c r="CE35">
        <v>1999.4206999999999</v>
      </c>
      <c r="CF35" t="s">
        <v>480</v>
      </c>
      <c r="CG35">
        <v>1317.9819</v>
      </c>
      <c r="CH35">
        <v>1551.1157000000001</v>
      </c>
      <c r="CI35">
        <v>2361.2611999999999</v>
      </c>
      <c r="CJ35" t="s">
        <v>480</v>
      </c>
      <c r="CK35">
        <v>1992.2240999999999</v>
      </c>
      <c r="CL35">
        <v>2690.5068000000001</v>
      </c>
      <c r="CM35">
        <v>1800.0904</v>
      </c>
      <c r="CN35" t="s">
        <v>480</v>
      </c>
      <c r="CO35">
        <v>1839.9782</v>
      </c>
      <c r="CP35">
        <v>1751.5035</v>
      </c>
      <c r="CQ35">
        <v>1326.6108999999999</v>
      </c>
      <c r="CR35">
        <v>1636.3855000000001</v>
      </c>
      <c r="CS35">
        <v>1856.6614999999999</v>
      </c>
      <c r="CT35">
        <v>1612.3411000000001</v>
      </c>
      <c r="CU35">
        <v>1377.5084999999999</v>
      </c>
      <c r="CV35" t="s">
        <v>480</v>
      </c>
      <c r="CW35">
        <v>1073.4754</v>
      </c>
      <c r="CX35">
        <v>3730.3348999999998</v>
      </c>
      <c r="CY35">
        <v>1588.3904</v>
      </c>
      <c r="CZ35">
        <v>1328.9175</v>
      </c>
      <c r="DA35">
        <v>1117.2336</v>
      </c>
      <c r="DB35">
        <v>1054.8092999999999</v>
      </c>
      <c r="DC35">
        <v>2722.7815000000001</v>
      </c>
      <c r="DD35">
        <v>1346.231</v>
      </c>
      <c r="DE35">
        <v>1673.6297</v>
      </c>
      <c r="DF35">
        <v>1150.1699000000001</v>
      </c>
      <c r="DG35">
        <v>1260.8471999999999</v>
      </c>
      <c r="DH35">
        <v>946.06859999999995</v>
      </c>
      <c r="DI35">
        <v>1366.4353000000001</v>
      </c>
      <c r="DJ35">
        <v>748.54520000000002</v>
      </c>
      <c r="DK35">
        <v>1192.4998000000001</v>
      </c>
      <c r="DL35">
        <v>1279.0006000000001</v>
      </c>
      <c r="DM35">
        <v>697.15509999999995</v>
      </c>
      <c r="DN35">
        <v>689.7047</v>
      </c>
      <c r="DO35">
        <v>2827.9958000000001</v>
      </c>
      <c r="DP35">
        <v>899.24019999999996</v>
      </c>
      <c r="DQ35">
        <v>1919.4601</v>
      </c>
      <c r="DR35">
        <v>856.18769999999995</v>
      </c>
      <c r="DS35">
        <v>1731.4736</v>
      </c>
      <c r="DT35">
        <v>1274.663</v>
      </c>
      <c r="DU35">
        <v>603.38490000000002</v>
      </c>
      <c r="DV35" t="s">
        <v>480</v>
      </c>
      <c r="DW35">
        <v>772.46339999999998</v>
      </c>
      <c r="DX35">
        <v>698.0856</v>
      </c>
      <c r="DY35">
        <v>1588.3191999999999</v>
      </c>
      <c r="DZ35">
        <v>2028.6828</v>
      </c>
      <c r="EA35">
        <v>1019.367</v>
      </c>
      <c r="EB35">
        <v>845.20349999999996</v>
      </c>
      <c r="EC35">
        <v>942.57799999999997</v>
      </c>
      <c r="ED35">
        <v>901.75900000000001</v>
      </c>
      <c r="EE35">
        <v>967.65219999999999</v>
      </c>
      <c r="EF35">
        <v>550.20230000000004</v>
      </c>
      <c r="EG35">
        <v>561.68780000000004</v>
      </c>
      <c r="EH35">
        <v>1074.4259999999999</v>
      </c>
      <c r="EI35">
        <v>361.47809999999998</v>
      </c>
      <c r="EJ35">
        <v>2115.6837</v>
      </c>
      <c r="EK35" t="s">
        <v>480</v>
      </c>
      <c r="EL35">
        <v>519.27369999999996</v>
      </c>
      <c r="EM35">
        <v>477.72550000000001</v>
      </c>
      <c r="EN35">
        <v>297.21839999999997</v>
      </c>
      <c r="EO35" t="s">
        <v>480</v>
      </c>
      <c r="EP35">
        <v>432.92189999999999</v>
      </c>
      <c r="EQ35">
        <v>108.07769999999999</v>
      </c>
      <c r="ER35">
        <v>347.48910000000001</v>
      </c>
      <c r="ES35">
        <v>245.4273</v>
      </c>
      <c r="ET35">
        <v>275.67509999999999</v>
      </c>
      <c r="EU35">
        <v>122.9543</v>
      </c>
      <c r="EV35">
        <v>177.876</v>
      </c>
      <c r="EW35">
        <v>266.92540000000002</v>
      </c>
      <c r="EX35">
        <v>349.84480000000002</v>
      </c>
      <c r="EY35">
        <v>212.76419999999999</v>
      </c>
      <c r="EZ35">
        <v>228.5788</v>
      </c>
      <c r="FA35">
        <v>86.6083</v>
      </c>
      <c r="FB35">
        <v>181.2492</v>
      </c>
      <c r="FC35">
        <v>95.814800000000005</v>
      </c>
      <c r="FD35">
        <v>136.5206</v>
      </c>
      <c r="FE35">
        <v>303.56369999999998</v>
      </c>
      <c r="FF35">
        <v>179.98259999999999</v>
      </c>
      <c r="FG35">
        <v>165.27459999999999</v>
      </c>
      <c r="FH35">
        <v>0.28939999999999999</v>
      </c>
      <c r="FI35">
        <v>290.33319999999998</v>
      </c>
      <c r="FJ35">
        <v>133.68119999999999</v>
      </c>
      <c r="FK35">
        <v>-51.870100000000001</v>
      </c>
      <c r="FL35">
        <v>116.8021</v>
      </c>
      <c r="FM35">
        <v>9290.5238000000008</v>
      </c>
      <c r="FN35">
        <v>1418.7609</v>
      </c>
      <c r="FO35" t="s">
        <v>480</v>
      </c>
      <c r="FP35">
        <v>2141.3476999999998</v>
      </c>
      <c r="FQ35">
        <v>1993.9585</v>
      </c>
      <c r="FR35">
        <v>2233.5311999999999</v>
      </c>
      <c r="FS35">
        <v>2521.5174999999999</v>
      </c>
      <c r="FT35" t="s">
        <v>480</v>
      </c>
      <c r="FU35">
        <v>651.82190000000003</v>
      </c>
      <c r="FV35">
        <v>14340.3133</v>
      </c>
      <c r="FW35">
        <v>7602.9861000000001</v>
      </c>
      <c r="FX35">
        <v>3658.0783000000001</v>
      </c>
      <c r="FY35">
        <v>4266.33</v>
      </c>
      <c r="FZ35">
        <v>484.29829999999998</v>
      </c>
      <c r="GA35">
        <v>11421.745800000001</v>
      </c>
      <c r="GB35">
        <v>1533.9554000000001</v>
      </c>
      <c r="GC35">
        <v>863.73760000000004</v>
      </c>
      <c r="GD35">
        <v>879.21969999999999</v>
      </c>
      <c r="GE35">
        <v>7465.125</v>
      </c>
      <c r="GF35">
        <v>641.44280000000003</v>
      </c>
      <c r="GG35">
        <v>486.56810000000002</v>
      </c>
      <c r="GH35">
        <v>351.41800000000001</v>
      </c>
      <c r="GI35">
        <v>4326.8792999999996</v>
      </c>
      <c r="GJ35">
        <v>29282.2565</v>
      </c>
      <c r="GK35">
        <v>2675.1246000000001</v>
      </c>
      <c r="GL35">
        <v>2172.2716999999998</v>
      </c>
      <c r="GM35">
        <v>5462.4466000000002</v>
      </c>
      <c r="GN35">
        <v>8666.7749999999996</v>
      </c>
      <c r="GO35">
        <v>647.53179999999998</v>
      </c>
      <c r="GP35">
        <v>364.45139999999998</v>
      </c>
    </row>
    <row r="36" spans="1:198" x14ac:dyDescent="0.2">
      <c r="A36" s="177">
        <v>43073</v>
      </c>
      <c r="B36">
        <v>572502.95719999995</v>
      </c>
      <c r="C36">
        <v>191496.76519999999</v>
      </c>
      <c r="D36">
        <v>79092.968299999993</v>
      </c>
      <c r="E36">
        <v>70338.296000000002</v>
      </c>
      <c r="F36">
        <v>50555.555899999999</v>
      </c>
      <c r="G36">
        <v>39095.528700000003</v>
      </c>
      <c r="H36">
        <v>39606.1348</v>
      </c>
      <c r="I36">
        <v>19106.905999999999</v>
      </c>
      <c r="J36">
        <v>17491.1083</v>
      </c>
      <c r="K36">
        <v>23529.003199999999</v>
      </c>
      <c r="L36">
        <v>18544.107</v>
      </c>
      <c r="M36">
        <v>24066.4274</v>
      </c>
      <c r="N36">
        <v>19729.709599999998</v>
      </c>
      <c r="O36">
        <v>32966.762499999997</v>
      </c>
      <c r="P36">
        <v>13892.1242</v>
      </c>
      <c r="Q36">
        <v>19507.6927</v>
      </c>
      <c r="R36">
        <v>12912.8199</v>
      </c>
      <c r="S36">
        <v>9575.4714999999997</v>
      </c>
      <c r="T36">
        <v>15998.881100000001</v>
      </c>
      <c r="U36">
        <v>15751.2266</v>
      </c>
      <c r="V36">
        <v>9816.0468000000001</v>
      </c>
      <c r="W36">
        <v>5948.0598</v>
      </c>
      <c r="X36">
        <v>12987.017900000001</v>
      </c>
      <c r="Y36">
        <v>12296.770399999999</v>
      </c>
      <c r="Z36">
        <v>11513.1387</v>
      </c>
      <c r="AA36">
        <v>11939.438200000001</v>
      </c>
      <c r="AB36">
        <v>11124.400799999999</v>
      </c>
      <c r="AC36">
        <v>10447.171899999999</v>
      </c>
      <c r="AD36">
        <v>21387.502199999999</v>
      </c>
      <c r="AE36">
        <v>8814.9959999999992</v>
      </c>
      <c r="AF36">
        <v>16075.174999999999</v>
      </c>
      <c r="AG36">
        <v>7536.5663000000004</v>
      </c>
      <c r="AH36" t="s">
        <v>480</v>
      </c>
      <c r="AI36" t="s">
        <v>480</v>
      </c>
      <c r="AJ36">
        <v>13857.299800000001</v>
      </c>
      <c r="AK36">
        <v>6253.2037</v>
      </c>
      <c r="AL36">
        <v>4540.6686</v>
      </c>
      <c r="AM36">
        <v>6737.1288000000004</v>
      </c>
      <c r="AN36">
        <v>11551.353499999999</v>
      </c>
      <c r="AO36">
        <v>7593.1675999999998</v>
      </c>
      <c r="AP36">
        <v>4505.7344999999996</v>
      </c>
      <c r="AQ36">
        <v>10955.195400000001</v>
      </c>
      <c r="AR36">
        <v>4749.6837999999998</v>
      </c>
      <c r="AS36">
        <v>4915.5033000000003</v>
      </c>
      <c r="AT36">
        <v>5071.7681000000002</v>
      </c>
      <c r="AU36">
        <v>8651.8330000000005</v>
      </c>
      <c r="AV36">
        <v>2945.6145000000001</v>
      </c>
      <c r="AW36">
        <v>3231.1911</v>
      </c>
      <c r="AX36">
        <v>5172.5636000000004</v>
      </c>
      <c r="AY36">
        <v>4474.9486999999999</v>
      </c>
      <c r="AZ36">
        <v>7004.9962999999998</v>
      </c>
      <c r="BA36">
        <v>3951.6489999999999</v>
      </c>
      <c r="BB36">
        <v>3831.6578</v>
      </c>
      <c r="BC36">
        <v>2398.8161</v>
      </c>
      <c r="BD36">
        <v>4964.0201999999999</v>
      </c>
      <c r="BE36" t="s">
        <v>480</v>
      </c>
      <c r="BF36">
        <v>6181.6356999999998</v>
      </c>
      <c r="BG36">
        <v>2862.0934000000002</v>
      </c>
      <c r="BH36" t="s">
        <v>480</v>
      </c>
      <c r="BI36">
        <v>3640.2229000000002</v>
      </c>
      <c r="BJ36">
        <v>4880.1777000000002</v>
      </c>
      <c r="BK36">
        <v>4319.5407999999998</v>
      </c>
      <c r="BL36">
        <v>5698.3288000000002</v>
      </c>
      <c r="BM36">
        <v>1582.8742</v>
      </c>
      <c r="BN36">
        <v>4253.4587000000001</v>
      </c>
      <c r="BO36">
        <v>5287.9913999999999</v>
      </c>
      <c r="BP36">
        <v>2856.7509</v>
      </c>
      <c r="BQ36">
        <v>4894.7074000000002</v>
      </c>
      <c r="BR36">
        <v>2423.7831000000001</v>
      </c>
      <c r="BS36">
        <v>2253.2543000000001</v>
      </c>
      <c r="BT36" t="s">
        <v>480</v>
      </c>
      <c r="BU36">
        <v>2955.0394000000001</v>
      </c>
      <c r="BV36">
        <v>1837.8303000000001</v>
      </c>
      <c r="BW36">
        <v>3276.8532</v>
      </c>
      <c r="BX36">
        <v>3213.2768000000001</v>
      </c>
      <c r="BY36">
        <v>1982.5367000000001</v>
      </c>
      <c r="BZ36">
        <v>1394.5028</v>
      </c>
      <c r="CA36">
        <v>2640.2215999999999</v>
      </c>
      <c r="CB36">
        <v>2599.6585</v>
      </c>
      <c r="CC36" t="s">
        <v>480</v>
      </c>
      <c r="CD36">
        <v>1297.1262999999999</v>
      </c>
      <c r="CE36">
        <v>1999.4206999999999</v>
      </c>
      <c r="CF36" t="s">
        <v>480</v>
      </c>
      <c r="CG36">
        <v>1258.9213999999999</v>
      </c>
      <c r="CH36">
        <v>1452.9875</v>
      </c>
      <c r="CI36">
        <v>2359.0459000000001</v>
      </c>
      <c r="CJ36" t="s">
        <v>480</v>
      </c>
      <c r="CK36">
        <v>1974.0917999999999</v>
      </c>
      <c r="CL36">
        <v>2638.3009000000002</v>
      </c>
      <c r="CM36">
        <v>1782.6464000000001</v>
      </c>
      <c r="CN36" t="s">
        <v>480</v>
      </c>
      <c r="CO36">
        <v>1758.8967</v>
      </c>
      <c r="CP36">
        <v>1702.7524000000001</v>
      </c>
      <c r="CQ36">
        <v>1267.0644</v>
      </c>
      <c r="CR36">
        <v>1571.7929999999999</v>
      </c>
      <c r="CS36">
        <v>1852.5884000000001</v>
      </c>
      <c r="CT36">
        <v>1479.3603000000001</v>
      </c>
      <c r="CU36">
        <v>1309.6143</v>
      </c>
      <c r="CV36" t="s">
        <v>480</v>
      </c>
      <c r="CW36">
        <v>1046.2643</v>
      </c>
      <c r="CX36">
        <v>3729.0817000000002</v>
      </c>
      <c r="CY36">
        <v>1588.3904</v>
      </c>
      <c r="CZ36">
        <v>1195.2915</v>
      </c>
      <c r="DA36">
        <v>1054.2843</v>
      </c>
      <c r="DB36">
        <v>1017.2151</v>
      </c>
      <c r="DC36">
        <v>2694.4715000000001</v>
      </c>
      <c r="DD36">
        <v>1304.1110000000001</v>
      </c>
      <c r="DE36">
        <v>1655.0563</v>
      </c>
      <c r="DF36">
        <v>1147.8711000000001</v>
      </c>
      <c r="DG36">
        <v>1181.4548</v>
      </c>
      <c r="DH36">
        <v>896.48310000000004</v>
      </c>
      <c r="DI36">
        <v>1370.4843000000001</v>
      </c>
      <c r="DJ36">
        <v>718.70609999999999</v>
      </c>
      <c r="DK36">
        <v>1221.7999</v>
      </c>
      <c r="DL36">
        <v>1219.7535</v>
      </c>
      <c r="DM36">
        <v>653.77620000000002</v>
      </c>
      <c r="DN36">
        <v>669.38</v>
      </c>
      <c r="DO36">
        <v>2681.5309999999999</v>
      </c>
      <c r="DP36">
        <v>901.87300000000005</v>
      </c>
      <c r="DQ36">
        <v>1880.2575999999999</v>
      </c>
      <c r="DR36">
        <v>807.96969999999999</v>
      </c>
      <c r="DS36">
        <v>1737.8689999999999</v>
      </c>
      <c r="DT36">
        <v>1268.6573000000001</v>
      </c>
      <c r="DU36">
        <v>603.38490000000002</v>
      </c>
      <c r="DV36" t="s">
        <v>480</v>
      </c>
      <c r="DW36">
        <v>754.2885</v>
      </c>
      <c r="DX36">
        <v>672.14160000000004</v>
      </c>
      <c r="DY36">
        <v>1571.5573999999999</v>
      </c>
      <c r="DZ36">
        <v>2017.2206000000001</v>
      </c>
      <c r="EA36">
        <v>949.78099999999995</v>
      </c>
      <c r="EB36">
        <v>813.61559999999997</v>
      </c>
      <c r="EC36">
        <v>887.49369999999999</v>
      </c>
      <c r="ED36">
        <v>851.72180000000003</v>
      </c>
      <c r="EE36">
        <v>944.45799999999997</v>
      </c>
      <c r="EF36">
        <v>528.73950000000002</v>
      </c>
      <c r="EG36">
        <v>553.81020000000001</v>
      </c>
      <c r="EH36">
        <v>1055.6456000000001</v>
      </c>
      <c r="EI36">
        <v>353.44409999999999</v>
      </c>
      <c r="EJ36">
        <v>2115.6837</v>
      </c>
      <c r="EK36" t="s">
        <v>480</v>
      </c>
      <c r="EL36">
        <v>490.18759999999997</v>
      </c>
      <c r="EM36">
        <v>463.06060000000002</v>
      </c>
      <c r="EN36">
        <v>287.61279999999999</v>
      </c>
      <c r="EO36" t="s">
        <v>480</v>
      </c>
      <c r="EP36">
        <v>418.77159999999998</v>
      </c>
      <c r="EQ36">
        <v>111.3575</v>
      </c>
      <c r="ER36">
        <v>340.81619999999998</v>
      </c>
      <c r="ES36">
        <v>240.7868</v>
      </c>
      <c r="ET36">
        <v>269.7296</v>
      </c>
      <c r="EU36">
        <v>119.52249999999999</v>
      </c>
      <c r="EV36">
        <v>175.21899999999999</v>
      </c>
      <c r="EW36">
        <v>254.7543</v>
      </c>
      <c r="EX36">
        <v>335.11689999999999</v>
      </c>
      <c r="EY36">
        <v>211.9479</v>
      </c>
      <c r="EZ36">
        <v>230.9462</v>
      </c>
      <c r="FA36">
        <v>85.278199999999998</v>
      </c>
      <c r="FB36">
        <v>179.63489999999999</v>
      </c>
      <c r="FC36">
        <v>97.176400000000001</v>
      </c>
      <c r="FD36">
        <v>136.5206</v>
      </c>
      <c r="FE36">
        <v>297.91899999999998</v>
      </c>
      <c r="FF36">
        <v>180.65360000000001</v>
      </c>
      <c r="FG36">
        <v>169.7535</v>
      </c>
      <c r="FH36">
        <v>0.28939999999999999</v>
      </c>
      <c r="FI36">
        <v>282.95519999999999</v>
      </c>
      <c r="FJ36">
        <v>128.44810000000001</v>
      </c>
      <c r="FK36">
        <v>-51.372199999999999</v>
      </c>
      <c r="FL36">
        <v>114.31019999999999</v>
      </c>
      <c r="FM36">
        <v>8663.0164000000004</v>
      </c>
      <c r="FN36">
        <v>1397.2148</v>
      </c>
      <c r="FO36" t="s">
        <v>480</v>
      </c>
      <c r="FP36">
        <v>2107.857</v>
      </c>
      <c r="FQ36">
        <v>1935.6093000000001</v>
      </c>
      <c r="FR36">
        <v>2172.1649000000002</v>
      </c>
      <c r="FS36">
        <v>2482.3285999999998</v>
      </c>
      <c r="FT36" t="s">
        <v>480</v>
      </c>
      <c r="FU36">
        <v>630.8614</v>
      </c>
      <c r="FV36">
        <v>13815.746999999999</v>
      </c>
      <c r="FW36">
        <v>7292.2235000000001</v>
      </c>
      <c r="FX36">
        <v>3508.4182999999998</v>
      </c>
      <c r="FY36">
        <v>4296.58</v>
      </c>
      <c r="FZ36">
        <v>470.83839999999998</v>
      </c>
      <c r="GA36">
        <v>10435.1867</v>
      </c>
      <c r="GB36">
        <v>1539.0755999999999</v>
      </c>
      <c r="GC36">
        <v>875.33820000000003</v>
      </c>
      <c r="GD36">
        <v>897.39390000000003</v>
      </c>
      <c r="GE36">
        <v>7386.9405999999999</v>
      </c>
      <c r="GF36">
        <v>613.77679999999998</v>
      </c>
      <c r="GG36">
        <v>472.8646</v>
      </c>
      <c r="GH36">
        <v>351.41800000000001</v>
      </c>
      <c r="GI36">
        <v>4337.7200999999995</v>
      </c>
      <c r="GJ36">
        <v>27684.1234</v>
      </c>
      <c r="GK36">
        <v>2535.8375999999998</v>
      </c>
      <c r="GL36">
        <v>2166.5812999999998</v>
      </c>
      <c r="GM36">
        <v>5536.4793</v>
      </c>
      <c r="GN36">
        <v>8623.5210000000006</v>
      </c>
      <c r="GO36">
        <v>646.00580000000002</v>
      </c>
      <c r="GP36">
        <v>368.75749999999999</v>
      </c>
    </row>
    <row r="37" spans="1:198" x14ac:dyDescent="0.2">
      <c r="A37" s="177">
        <v>43074</v>
      </c>
      <c r="B37">
        <v>576437.39809999999</v>
      </c>
      <c r="C37">
        <v>189785.81349999999</v>
      </c>
      <c r="D37">
        <v>78649.319600000003</v>
      </c>
      <c r="E37">
        <v>70945.028000000006</v>
      </c>
      <c r="F37">
        <v>50941.392</v>
      </c>
      <c r="G37">
        <v>38873.4283</v>
      </c>
      <c r="H37">
        <v>39588.239300000001</v>
      </c>
      <c r="I37">
        <v>19552.472000000002</v>
      </c>
      <c r="J37">
        <v>17537.3341</v>
      </c>
      <c r="K37">
        <v>23345.440600000002</v>
      </c>
      <c r="L37">
        <v>19094.307000000001</v>
      </c>
      <c r="M37">
        <v>24184.8956</v>
      </c>
      <c r="N37">
        <v>19828.8</v>
      </c>
      <c r="O37">
        <v>33225.333100000003</v>
      </c>
      <c r="P37">
        <v>13867.011500000001</v>
      </c>
      <c r="Q37">
        <v>19614.3181</v>
      </c>
      <c r="R37">
        <v>13066.4563</v>
      </c>
      <c r="S37">
        <v>9734.2433000000001</v>
      </c>
      <c r="T37">
        <v>16168.0196</v>
      </c>
      <c r="U37">
        <v>16145.601000000001</v>
      </c>
      <c r="V37">
        <v>9862.2435000000005</v>
      </c>
      <c r="W37">
        <v>5871.5437000000002</v>
      </c>
      <c r="X37">
        <v>13051.808300000001</v>
      </c>
      <c r="Y37">
        <v>12239.6013</v>
      </c>
      <c r="Z37">
        <v>11325.489100000001</v>
      </c>
      <c r="AA37">
        <v>12010.028200000001</v>
      </c>
      <c r="AB37">
        <v>11245.751200000001</v>
      </c>
      <c r="AC37">
        <v>10482.1682</v>
      </c>
      <c r="AD37">
        <v>21195.307799999999</v>
      </c>
      <c r="AE37">
        <v>8760.1594999999998</v>
      </c>
      <c r="AF37">
        <v>15761.9151</v>
      </c>
      <c r="AG37">
        <v>7527.2763000000004</v>
      </c>
      <c r="AH37" t="s">
        <v>480</v>
      </c>
      <c r="AI37" t="s">
        <v>480</v>
      </c>
      <c r="AJ37">
        <v>13915.7058</v>
      </c>
      <c r="AK37">
        <v>6087.0942999999997</v>
      </c>
      <c r="AL37">
        <v>4628.3864999999996</v>
      </c>
      <c r="AM37">
        <v>6736.7530999999999</v>
      </c>
      <c r="AN37">
        <v>11477.8668</v>
      </c>
      <c r="AO37">
        <v>7718.0355</v>
      </c>
      <c r="AP37">
        <v>4482.0559999999996</v>
      </c>
      <c r="AQ37">
        <v>10891.927900000001</v>
      </c>
      <c r="AR37">
        <v>4748.1765999999998</v>
      </c>
      <c r="AS37">
        <v>4909.7003999999997</v>
      </c>
      <c r="AT37">
        <v>5081.3527999999997</v>
      </c>
      <c r="AU37">
        <v>8638.0918999999994</v>
      </c>
      <c r="AV37">
        <v>2990.2775999999999</v>
      </c>
      <c r="AW37">
        <v>3231.1911</v>
      </c>
      <c r="AX37">
        <v>5151.5704999999998</v>
      </c>
      <c r="AY37">
        <v>4559.7650999999996</v>
      </c>
      <c r="AZ37">
        <v>6987.6225000000004</v>
      </c>
      <c r="BA37">
        <v>3893.6333</v>
      </c>
      <c r="BB37">
        <v>3690.8766999999998</v>
      </c>
      <c r="BC37">
        <v>2402.5531999999998</v>
      </c>
      <c r="BD37">
        <v>4895.0798999999997</v>
      </c>
      <c r="BE37" t="s">
        <v>480</v>
      </c>
      <c r="BF37">
        <v>6114.8716000000004</v>
      </c>
      <c r="BG37">
        <v>2862.0934000000002</v>
      </c>
      <c r="BH37" t="s">
        <v>480</v>
      </c>
      <c r="BI37">
        <v>3628.5439000000001</v>
      </c>
      <c r="BJ37">
        <v>4888.5928000000004</v>
      </c>
      <c r="BK37">
        <v>4321.4948999999997</v>
      </c>
      <c r="BL37">
        <v>5719.3837999999996</v>
      </c>
      <c r="BM37">
        <v>1527.1259</v>
      </c>
      <c r="BN37">
        <v>4237.4838</v>
      </c>
      <c r="BO37">
        <v>5315.1746999999996</v>
      </c>
      <c r="BP37">
        <v>2865.6287000000002</v>
      </c>
      <c r="BQ37">
        <v>4927.8891999999996</v>
      </c>
      <c r="BR37">
        <v>2431.1666</v>
      </c>
      <c r="BS37">
        <v>2254.3045999999999</v>
      </c>
      <c r="BT37" t="s">
        <v>480</v>
      </c>
      <c r="BU37">
        <v>2929.5340999999999</v>
      </c>
      <c r="BV37">
        <v>1835.9342999999999</v>
      </c>
      <c r="BW37">
        <v>3282.7822000000001</v>
      </c>
      <c r="BX37">
        <v>3197.3431</v>
      </c>
      <c r="BY37">
        <v>2001.6442</v>
      </c>
      <c r="BZ37">
        <v>1409.8865000000001</v>
      </c>
      <c r="CA37">
        <v>2616.3915999999999</v>
      </c>
      <c r="CB37">
        <v>2681.3125</v>
      </c>
      <c r="CC37" t="s">
        <v>480</v>
      </c>
      <c r="CD37">
        <v>1359.8425</v>
      </c>
      <c r="CE37">
        <v>1997.1114</v>
      </c>
      <c r="CF37" t="s">
        <v>480</v>
      </c>
      <c r="CG37">
        <v>1249.8886</v>
      </c>
      <c r="CH37">
        <v>1431.6006</v>
      </c>
      <c r="CI37">
        <v>2387.8445999999999</v>
      </c>
      <c r="CJ37" t="s">
        <v>480</v>
      </c>
      <c r="CK37">
        <v>1969.5588</v>
      </c>
      <c r="CL37">
        <v>2637.5331000000001</v>
      </c>
      <c r="CM37">
        <v>1687.4969000000001</v>
      </c>
      <c r="CN37" t="s">
        <v>480</v>
      </c>
      <c r="CO37">
        <v>1750.8829000000001</v>
      </c>
      <c r="CP37">
        <v>1761.2538</v>
      </c>
      <c r="CQ37">
        <v>1260.3862999999999</v>
      </c>
      <c r="CR37">
        <v>1607.2147</v>
      </c>
      <c r="CS37">
        <v>1843.4238</v>
      </c>
      <c r="CT37">
        <v>1492.5436999999999</v>
      </c>
      <c r="CU37">
        <v>1350.3507999999999</v>
      </c>
      <c r="CV37" t="s">
        <v>480</v>
      </c>
      <c r="CW37">
        <v>1036.0600999999999</v>
      </c>
      <c r="CX37">
        <v>3719.0563999999999</v>
      </c>
      <c r="CY37">
        <v>1581.1514</v>
      </c>
      <c r="CZ37">
        <v>1211.9947999999999</v>
      </c>
      <c r="DA37">
        <v>1046.0735</v>
      </c>
      <c r="DB37">
        <v>1019.2551</v>
      </c>
      <c r="DC37">
        <v>2680.3164999999999</v>
      </c>
      <c r="DD37">
        <v>1323.7670000000001</v>
      </c>
      <c r="DE37">
        <v>1665.2335</v>
      </c>
      <c r="DF37">
        <v>1120.2853</v>
      </c>
      <c r="DG37">
        <v>1190.7951</v>
      </c>
      <c r="DH37">
        <v>895.64260000000002</v>
      </c>
      <c r="DI37">
        <v>1354.2882999999999</v>
      </c>
      <c r="DJ37">
        <v>722.2165</v>
      </c>
      <c r="DK37">
        <v>1218.1374000000001</v>
      </c>
      <c r="DL37">
        <v>1252.9037000000001</v>
      </c>
      <c r="DM37">
        <v>645.55409999999995</v>
      </c>
      <c r="DN37">
        <v>666.27959999999996</v>
      </c>
      <c r="DO37">
        <v>2626.6066999999998</v>
      </c>
      <c r="DP37">
        <v>894.20349999999996</v>
      </c>
      <c r="DQ37">
        <v>1905.5958000000001</v>
      </c>
      <c r="DR37">
        <v>814.25900000000001</v>
      </c>
      <c r="DS37">
        <v>1709.0897</v>
      </c>
      <c r="DT37">
        <v>1260.9358</v>
      </c>
      <c r="DU37">
        <v>603.38490000000002</v>
      </c>
      <c r="DV37" t="s">
        <v>480</v>
      </c>
      <c r="DW37">
        <v>747.01859999999999</v>
      </c>
      <c r="DX37">
        <v>625.92899999999997</v>
      </c>
      <c r="DY37">
        <v>1557.4775999999999</v>
      </c>
      <c r="DZ37">
        <v>2024.0979</v>
      </c>
      <c r="EA37">
        <v>924.61159999999995</v>
      </c>
      <c r="EB37">
        <v>816.80629999999996</v>
      </c>
      <c r="EC37">
        <v>902.38139999999999</v>
      </c>
      <c r="ED37">
        <v>856.41279999999995</v>
      </c>
      <c r="EE37">
        <v>921.26369999999997</v>
      </c>
      <c r="EF37">
        <v>536.74130000000002</v>
      </c>
      <c r="EG37">
        <v>535.63109999999995</v>
      </c>
      <c r="EH37">
        <v>1057.7322999999999</v>
      </c>
      <c r="EI37">
        <v>365.49509999999998</v>
      </c>
      <c r="EJ37">
        <v>2115.6837</v>
      </c>
      <c r="EK37" t="s">
        <v>480</v>
      </c>
      <c r="EL37">
        <v>498.91340000000002</v>
      </c>
      <c r="EM37">
        <v>464.52710000000002</v>
      </c>
      <c r="EN37">
        <v>297.21839999999997</v>
      </c>
      <c r="EO37" t="s">
        <v>480</v>
      </c>
      <c r="EP37">
        <v>418.0641</v>
      </c>
      <c r="EQ37">
        <v>110.9716</v>
      </c>
      <c r="ER37">
        <v>338.59190000000001</v>
      </c>
      <c r="ES37">
        <v>241.4829</v>
      </c>
      <c r="ET37">
        <v>267.64859999999999</v>
      </c>
      <c r="EU37">
        <v>117.2795</v>
      </c>
      <c r="EV37">
        <v>171.2336</v>
      </c>
      <c r="EW37">
        <v>259.97050000000002</v>
      </c>
      <c r="EX37">
        <v>327.75299999999999</v>
      </c>
      <c r="EY37">
        <v>211.67570000000001</v>
      </c>
      <c r="EZ37">
        <v>223.0549</v>
      </c>
      <c r="FA37">
        <v>78.294899999999998</v>
      </c>
      <c r="FB37">
        <v>179.31200000000001</v>
      </c>
      <c r="FC37">
        <v>98.5381</v>
      </c>
      <c r="FD37">
        <v>129.87379999999999</v>
      </c>
      <c r="FE37">
        <v>292.27420000000001</v>
      </c>
      <c r="FF37">
        <v>178.86420000000001</v>
      </c>
      <c r="FG37">
        <v>169.7535</v>
      </c>
      <c r="FH37">
        <v>0.2419</v>
      </c>
      <c r="FI37">
        <v>277.74709999999999</v>
      </c>
      <c r="FJ37">
        <v>131.06469999999999</v>
      </c>
      <c r="FK37">
        <v>-50.376300000000001</v>
      </c>
      <c r="FL37">
        <v>115.5562</v>
      </c>
      <c r="FM37">
        <v>8531.6149999999998</v>
      </c>
      <c r="FN37">
        <v>1337.9631999999999</v>
      </c>
      <c r="FO37" t="s">
        <v>480</v>
      </c>
      <c r="FP37">
        <v>2040.8756000000001</v>
      </c>
      <c r="FQ37">
        <v>1950.1966</v>
      </c>
      <c r="FR37">
        <v>2165.3463999999999</v>
      </c>
      <c r="FS37">
        <v>2487.1077</v>
      </c>
      <c r="FT37" t="s">
        <v>480</v>
      </c>
      <c r="FU37">
        <v>629.46410000000003</v>
      </c>
      <c r="FV37">
        <v>14099.4013</v>
      </c>
      <c r="FW37">
        <v>7365.3441000000003</v>
      </c>
      <c r="FX37">
        <v>3520.1104999999998</v>
      </c>
      <c r="FY37">
        <v>4361.92</v>
      </c>
      <c r="FZ37">
        <v>484.29829999999998</v>
      </c>
      <c r="GA37">
        <v>10672.417100000001</v>
      </c>
      <c r="GB37">
        <v>1514.7547</v>
      </c>
      <c r="GC37">
        <v>871.47130000000004</v>
      </c>
      <c r="GD37">
        <v>834.09739999999999</v>
      </c>
      <c r="GE37">
        <v>7432.7343000000001</v>
      </c>
      <c r="GF37">
        <v>548.62800000000004</v>
      </c>
      <c r="GG37">
        <v>497.5308</v>
      </c>
      <c r="GH37">
        <v>351.41800000000001</v>
      </c>
      <c r="GI37">
        <v>4297.9703</v>
      </c>
      <c r="GJ37">
        <v>28469.333299999998</v>
      </c>
      <c r="GK37">
        <v>2509.7213000000002</v>
      </c>
      <c r="GL37">
        <v>2122.9555999999998</v>
      </c>
      <c r="GM37">
        <v>5510.0676999999996</v>
      </c>
      <c r="GN37">
        <v>8932.0661999999993</v>
      </c>
      <c r="GO37">
        <v>650.58399999999995</v>
      </c>
      <c r="GP37">
        <v>380.68549999999999</v>
      </c>
    </row>
    <row r="38" spans="1:198" x14ac:dyDescent="0.2">
      <c r="A38" s="177">
        <v>43075</v>
      </c>
      <c r="B38">
        <v>585617.76020000002</v>
      </c>
      <c r="C38">
        <v>191580.22630000001</v>
      </c>
      <c r="D38">
        <v>81597.118799999997</v>
      </c>
      <c r="E38">
        <v>72555.756999999998</v>
      </c>
      <c r="F38">
        <v>51047.8295</v>
      </c>
      <c r="G38">
        <v>39733.562700000002</v>
      </c>
      <c r="H38">
        <v>40027.9571</v>
      </c>
      <c r="I38">
        <v>19821.883999999998</v>
      </c>
      <c r="J38">
        <v>17499.997899999998</v>
      </c>
      <c r="K38">
        <v>23418.1286</v>
      </c>
      <c r="L38">
        <v>19755.807000000001</v>
      </c>
      <c r="M38">
        <v>24353.623100000001</v>
      </c>
      <c r="N38">
        <v>20018.1335</v>
      </c>
      <c r="O38">
        <v>33225.333100000003</v>
      </c>
      <c r="P38">
        <v>13900.495000000001</v>
      </c>
      <c r="Q38">
        <v>19703.437900000001</v>
      </c>
      <c r="R38">
        <v>13058.284100000001</v>
      </c>
      <c r="S38">
        <v>9780.2641000000003</v>
      </c>
      <c r="T38">
        <v>16313.258099999999</v>
      </c>
      <c r="U38">
        <v>16046.2127</v>
      </c>
      <c r="V38">
        <v>10321.9401</v>
      </c>
      <c r="W38">
        <v>5904.5847000000003</v>
      </c>
      <c r="X38">
        <v>13080.4367</v>
      </c>
      <c r="Y38">
        <v>12436.684300000001</v>
      </c>
      <c r="Z38">
        <v>11335.9789</v>
      </c>
      <c r="AA38">
        <v>12074.971</v>
      </c>
      <c r="AB38">
        <v>11354.3727</v>
      </c>
      <c r="AC38">
        <v>10368.944799999999</v>
      </c>
      <c r="AD38">
        <v>21145.709200000001</v>
      </c>
      <c r="AE38">
        <v>8845.8898000000008</v>
      </c>
      <c r="AF38">
        <v>15616.0586</v>
      </c>
      <c r="AG38">
        <v>7526.1149999999998</v>
      </c>
      <c r="AH38" t="s">
        <v>480</v>
      </c>
      <c r="AI38" t="s">
        <v>480</v>
      </c>
      <c r="AJ38">
        <v>13902.431699999999</v>
      </c>
      <c r="AK38">
        <v>6058.7123000000001</v>
      </c>
      <c r="AL38">
        <v>4699.3581999999997</v>
      </c>
      <c r="AM38">
        <v>6671.3846000000003</v>
      </c>
      <c r="AN38">
        <v>11408.972900000001</v>
      </c>
      <c r="AO38">
        <v>7646.3759</v>
      </c>
      <c r="AP38">
        <v>4528.8209999999999</v>
      </c>
      <c r="AQ38">
        <v>10922.1862</v>
      </c>
      <c r="AR38">
        <v>4813.7416000000003</v>
      </c>
      <c r="AS38">
        <v>4923.4822000000004</v>
      </c>
      <c r="AT38">
        <v>5273.0465000000004</v>
      </c>
      <c r="AU38">
        <v>8478.6952000000001</v>
      </c>
      <c r="AV38">
        <v>3058.2874000000002</v>
      </c>
      <c r="AW38">
        <v>3335.6165000000001</v>
      </c>
      <c r="AX38">
        <v>5150.9706999999999</v>
      </c>
      <c r="AY38">
        <v>4566.6136999999999</v>
      </c>
      <c r="AZ38">
        <v>6947.0835999999999</v>
      </c>
      <c r="BA38">
        <v>3922.6410999999998</v>
      </c>
      <c r="BB38">
        <v>3698.4985999999999</v>
      </c>
      <c r="BC38">
        <v>2516.5365000000002</v>
      </c>
      <c r="BD38">
        <v>4847.3519999999999</v>
      </c>
      <c r="BE38" t="s">
        <v>480</v>
      </c>
      <c r="BF38">
        <v>6239.6913000000004</v>
      </c>
      <c r="BG38">
        <v>2897.3332999999998</v>
      </c>
      <c r="BH38" t="s">
        <v>480</v>
      </c>
      <c r="BI38">
        <v>3632.4369000000002</v>
      </c>
      <c r="BJ38">
        <v>4905.4229999999998</v>
      </c>
      <c r="BK38">
        <v>4365.7876999999999</v>
      </c>
      <c r="BL38">
        <v>5714.1201000000001</v>
      </c>
      <c r="BM38">
        <v>1500.3237999999999</v>
      </c>
      <c r="BN38">
        <v>4220.0565999999999</v>
      </c>
      <c r="BO38">
        <v>5312.7034999999996</v>
      </c>
      <c r="BP38">
        <v>2847.3508000000002</v>
      </c>
      <c r="BQ38">
        <v>4942.3161</v>
      </c>
      <c r="BR38">
        <v>2414.5536999999999</v>
      </c>
      <c r="BS38">
        <v>2260.0814999999998</v>
      </c>
      <c r="BT38" t="s">
        <v>480</v>
      </c>
      <c r="BU38">
        <v>2883.3489</v>
      </c>
      <c r="BV38">
        <v>1862.4780000000001</v>
      </c>
      <c r="BW38">
        <v>3292.2685000000001</v>
      </c>
      <c r="BX38">
        <v>3173.8265000000001</v>
      </c>
      <c r="BY38">
        <v>1983.6948</v>
      </c>
      <c r="BZ38">
        <v>1428.9138</v>
      </c>
      <c r="CA38">
        <v>2690.2991999999999</v>
      </c>
      <c r="CB38">
        <v>2701.7260000000001</v>
      </c>
      <c r="CC38" t="s">
        <v>480</v>
      </c>
      <c r="CD38">
        <v>1490.5998999999999</v>
      </c>
      <c r="CE38">
        <v>1992.4929</v>
      </c>
      <c r="CF38" t="s">
        <v>480</v>
      </c>
      <c r="CG38">
        <v>1234.2548999999999</v>
      </c>
      <c r="CH38">
        <v>1397.6332</v>
      </c>
      <c r="CI38">
        <v>2421.0740000000001</v>
      </c>
      <c r="CJ38" t="s">
        <v>480</v>
      </c>
      <c r="CK38">
        <v>1973.0844999999999</v>
      </c>
      <c r="CL38">
        <v>2629.0880000000002</v>
      </c>
      <c r="CM38">
        <v>1646.2043000000001</v>
      </c>
      <c r="CN38" t="s">
        <v>480</v>
      </c>
      <c r="CO38">
        <v>1757.4825000000001</v>
      </c>
      <c r="CP38">
        <v>1725.0386000000001</v>
      </c>
      <c r="CQ38">
        <v>1247.5864999999999</v>
      </c>
      <c r="CR38">
        <v>1615.5491999999999</v>
      </c>
      <c r="CS38">
        <v>1855.6432</v>
      </c>
      <c r="CT38">
        <v>1450.7005999999999</v>
      </c>
      <c r="CU38">
        <v>1336.7719999999999</v>
      </c>
      <c r="CV38" t="s">
        <v>480</v>
      </c>
      <c r="CW38">
        <v>1051.3664000000001</v>
      </c>
      <c r="CX38">
        <v>3701.5122000000001</v>
      </c>
      <c r="CY38">
        <v>1566.6733999999999</v>
      </c>
      <c r="CZ38">
        <v>1250.9690000000001</v>
      </c>
      <c r="DA38">
        <v>1042.4268</v>
      </c>
      <c r="DB38">
        <v>1051.6035999999999</v>
      </c>
      <c r="DC38">
        <v>2702.3353999999999</v>
      </c>
      <c r="DD38">
        <v>1337.807</v>
      </c>
      <c r="DE38">
        <v>1697.8005000000001</v>
      </c>
      <c r="DF38">
        <v>1120.2853</v>
      </c>
      <c r="DG38">
        <v>1218.8159000000001</v>
      </c>
      <c r="DH38">
        <v>882.19569999999999</v>
      </c>
      <c r="DI38">
        <v>1350.2393999999999</v>
      </c>
      <c r="DJ38">
        <v>727.92110000000002</v>
      </c>
      <c r="DK38">
        <v>1221.7999</v>
      </c>
      <c r="DL38">
        <v>1276.8847000000001</v>
      </c>
      <c r="DM38">
        <v>652.35860000000002</v>
      </c>
      <c r="DN38">
        <v>666.27959999999996</v>
      </c>
      <c r="DO38">
        <v>2644.9148</v>
      </c>
      <c r="DP38">
        <v>893.17330000000004</v>
      </c>
      <c r="DQ38">
        <v>1908.9423999999999</v>
      </c>
      <c r="DR38">
        <v>816.35550000000001</v>
      </c>
      <c r="DS38">
        <v>1691.7307000000001</v>
      </c>
      <c r="DT38">
        <v>1257.9329</v>
      </c>
      <c r="DU38">
        <v>612.31359999999995</v>
      </c>
      <c r="DV38" t="s">
        <v>480</v>
      </c>
      <c r="DW38">
        <v>763.17399999999998</v>
      </c>
      <c r="DX38">
        <v>633.24689999999998</v>
      </c>
      <c r="DY38">
        <v>1553.1195</v>
      </c>
      <c r="DZ38">
        <v>2024.0979</v>
      </c>
      <c r="EA38">
        <v>960.51499999999999</v>
      </c>
      <c r="EB38">
        <v>818.40160000000003</v>
      </c>
      <c r="EC38">
        <v>905.35889999999995</v>
      </c>
      <c r="ED38">
        <v>879.86770000000001</v>
      </c>
      <c r="EE38">
        <v>904.69650000000001</v>
      </c>
      <c r="EF38">
        <v>550.68110000000001</v>
      </c>
      <c r="EG38">
        <v>543.50869999999998</v>
      </c>
      <c r="EH38">
        <v>1055.6456000000001</v>
      </c>
      <c r="EI38">
        <v>391.60559999999998</v>
      </c>
      <c r="EJ38">
        <v>2115.6837</v>
      </c>
      <c r="EK38" t="s">
        <v>480</v>
      </c>
      <c r="EL38">
        <v>506.39269999999999</v>
      </c>
      <c r="EM38">
        <v>467.46010000000001</v>
      </c>
      <c r="EN38">
        <v>292.41559999999998</v>
      </c>
      <c r="EO38" t="s">
        <v>480</v>
      </c>
      <c r="EP38">
        <v>420.89420000000001</v>
      </c>
      <c r="EQ38">
        <v>110.87520000000001</v>
      </c>
      <c r="ER38">
        <v>340.81619999999998</v>
      </c>
      <c r="ES38">
        <v>243.8031</v>
      </c>
      <c r="ET38">
        <v>271.21600000000001</v>
      </c>
      <c r="EU38">
        <v>122.4166</v>
      </c>
      <c r="EV38">
        <v>180.53299999999999</v>
      </c>
      <c r="EW38">
        <v>256.49299999999999</v>
      </c>
      <c r="EX38">
        <v>332.85109999999997</v>
      </c>
      <c r="EY38">
        <v>212.76419999999999</v>
      </c>
      <c r="EZ38">
        <v>221.08199999999999</v>
      </c>
      <c r="FA38">
        <v>75.634600000000006</v>
      </c>
      <c r="FB38">
        <v>179.4735</v>
      </c>
      <c r="FC38">
        <v>102.623</v>
      </c>
      <c r="FD38">
        <v>123.227</v>
      </c>
      <c r="FE38">
        <v>297.91899999999998</v>
      </c>
      <c r="FF38">
        <v>179.3115</v>
      </c>
      <c r="FG38">
        <v>169.7535</v>
      </c>
      <c r="FH38">
        <v>0.2419</v>
      </c>
      <c r="FI38">
        <v>279.9171</v>
      </c>
      <c r="FJ38">
        <v>136.29769999999999</v>
      </c>
      <c r="FK38">
        <v>-51.870100000000001</v>
      </c>
      <c r="FL38">
        <v>116.8021</v>
      </c>
      <c r="FM38">
        <v>8576.0697</v>
      </c>
      <c r="FN38">
        <v>1373.2203999999999</v>
      </c>
      <c r="FO38" t="s">
        <v>480</v>
      </c>
      <c r="FP38">
        <v>1955.2882</v>
      </c>
      <c r="FQ38">
        <v>1964.7838999999999</v>
      </c>
      <c r="FR38">
        <v>2153.9823000000001</v>
      </c>
      <c r="FS38">
        <v>2496.6660000000002</v>
      </c>
      <c r="FT38" t="s">
        <v>480</v>
      </c>
      <c r="FU38">
        <v>628.06669999999997</v>
      </c>
      <c r="FV38">
        <v>14103.287</v>
      </c>
      <c r="FW38">
        <v>6874.4632000000001</v>
      </c>
      <c r="FX38">
        <v>3496.1415000000002</v>
      </c>
      <c r="FY38">
        <v>4223.9799999999996</v>
      </c>
      <c r="FZ38">
        <v>477.37610000000001</v>
      </c>
      <c r="GA38">
        <v>10752.254199999999</v>
      </c>
      <c r="GB38">
        <v>1526.2751000000001</v>
      </c>
      <c r="GC38">
        <v>863.73760000000004</v>
      </c>
      <c r="GD38">
        <v>746.35979999999995</v>
      </c>
      <c r="GE38">
        <v>7365.7191000000003</v>
      </c>
      <c r="GF38">
        <v>558.70209999999997</v>
      </c>
      <c r="GG38">
        <v>513.97490000000005</v>
      </c>
      <c r="GH38">
        <v>351.41800000000001</v>
      </c>
      <c r="GI38">
        <v>4301.5838999999996</v>
      </c>
      <c r="GJ38">
        <v>28407.748200000002</v>
      </c>
      <c r="GK38">
        <v>2448.7831999999999</v>
      </c>
      <c r="GL38">
        <v>2122.9555999999998</v>
      </c>
      <c r="GM38">
        <v>5507.2664000000004</v>
      </c>
      <c r="GN38">
        <v>8781.1578000000009</v>
      </c>
      <c r="GO38">
        <v>652.11</v>
      </c>
      <c r="GP38">
        <v>373.28190000000001</v>
      </c>
    </row>
    <row r="39" spans="1:198" x14ac:dyDescent="0.2">
      <c r="A39" s="177">
        <v>43076</v>
      </c>
      <c r="B39">
        <v>583380.52910000004</v>
      </c>
      <c r="C39">
        <v>191997.53159999999</v>
      </c>
      <c r="D39">
        <v>82134.426699999996</v>
      </c>
      <c r="E39">
        <v>73386.402000000002</v>
      </c>
      <c r="F39">
        <v>51030.089899999999</v>
      </c>
      <c r="G39">
        <v>39955.663200000003</v>
      </c>
      <c r="H39">
        <v>39866.897700000001</v>
      </c>
      <c r="I39">
        <v>20381.432000000001</v>
      </c>
      <c r="J39">
        <v>17667.121800000001</v>
      </c>
      <c r="K39">
        <v>24010.646400000001</v>
      </c>
      <c r="L39">
        <v>20144.307000000001</v>
      </c>
      <c r="M39">
        <v>24396.702499999999</v>
      </c>
      <c r="N39">
        <v>20347.255300000001</v>
      </c>
      <c r="O39">
        <v>33456.199800000002</v>
      </c>
      <c r="P39">
        <v>13846.0844</v>
      </c>
      <c r="Q39">
        <v>20021.722699999998</v>
      </c>
      <c r="R39">
        <v>13056.6497</v>
      </c>
      <c r="S39">
        <v>9860.8006000000005</v>
      </c>
      <c r="T39">
        <v>16519.1659</v>
      </c>
      <c r="U39">
        <v>16132.462299999999</v>
      </c>
      <c r="V39">
        <v>10336.0859</v>
      </c>
      <c r="W39">
        <v>5927.1917000000003</v>
      </c>
      <c r="X39">
        <v>13047.2881</v>
      </c>
      <c r="Y39">
        <v>12689.4318</v>
      </c>
      <c r="Z39">
        <v>11408.241400000001</v>
      </c>
      <c r="AA39">
        <v>12258.504999999999</v>
      </c>
      <c r="AB39">
        <v>11489.300800000001</v>
      </c>
      <c r="AC39">
        <v>10463.6407</v>
      </c>
      <c r="AD39">
        <v>21269.705600000001</v>
      </c>
      <c r="AE39">
        <v>8917.7178999999996</v>
      </c>
      <c r="AF39">
        <v>15759.152599999999</v>
      </c>
      <c r="AG39">
        <v>7617.8540000000003</v>
      </c>
      <c r="AH39" t="s">
        <v>480</v>
      </c>
      <c r="AI39" t="s">
        <v>480</v>
      </c>
      <c r="AJ39">
        <v>14021.8986</v>
      </c>
      <c r="AK39">
        <v>6200.6223</v>
      </c>
      <c r="AL39">
        <v>4767.1403</v>
      </c>
      <c r="AM39">
        <v>6752.1561000000002</v>
      </c>
      <c r="AN39">
        <v>11464.088</v>
      </c>
      <c r="AO39">
        <v>7681.9911000000002</v>
      </c>
      <c r="AP39">
        <v>4601.0402000000004</v>
      </c>
      <c r="AQ39">
        <v>11011.585999999999</v>
      </c>
      <c r="AR39">
        <v>4920.0021999999999</v>
      </c>
      <c r="AS39">
        <v>4952.4962999999998</v>
      </c>
      <c r="AT39">
        <v>5189.9791999999998</v>
      </c>
      <c r="AU39">
        <v>8624.3508000000002</v>
      </c>
      <c r="AV39">
        <v>3139.4931000000001</v>
      </c>
      <c r="AW39">
        <v>3556.0702999999999</v>
      </c>
      <c r="AX39">
        <v>5184.2597999999998</v>
      </c>
      <c r="AY39">
        <v>4586.1055999999999</v>
      </c>
      <c r="AZ39">
        <v>7020.4396999999999</v>
      </c>
      <c r="BA39">
        <v>4005.5205999999998</v>
      </c>
      <c r="BB39">
        <v>3790.8580999999999</v>
      </c>
      <c r="BC39">
        <v>2598.7539000000002</v>
      </c>
      <c r="BD39">
        <v>4932.2016000000003</v>
      </c>
      <c r="BE39" t="s">
        <v>480</v>
      </c>
      <c r="BF39">
        <v>6245.4969000000001</v>
      </c>
      <c r="BG39">
        <v>2901.1876999999999</v>
      </c>
      <c r="BH39" t="s">
        <v>480</v>
      </c>
      <c r="BI39">
        <v>3620.7579000000001</v>
      </c>
      <c r="BJ39">
        <v>4892.8004000000001</v>
      </c>
      <c r="BK39">
        <v>4408.7779</v>
      </c>
      <c r="BL39">
        <v>5790.4447</v>
      </c>
      <c r="BM39">
        <v>1588.9793</v>
      </c>
      <c r="BN39">
        <v>4220.5406999999996</v>
      </c>
      <c r="BO39">
        <v>5353.0667000000003</v>
      </c>
      <c r="BP39">
        <v>3006.6289999999999</v>
      </c>
      <c r="BQ39">
        <v>4955.7812000000004</v>
      </c>
      <c r="BR39">
        <v>2440.3960000000002</v>
      </c>
      <c r="BS39">
        <v>2266.9087</v>
      </c>
      <c r="BT39" t="s">
        <v>480</v>
      </c>
      <c r="BU39">
        <v>2914.3688000000002</v>
      </c>
      <c r="BV39">
        <v>1911.7734</v>
      </c>
      <c r="BW39">
        <v>3289.8969999999999</v>
      </c>
      <c r="BX39">
        <v>3017.5626000000002</v>
      </c>
      <c r="BY39">
        <v>1995.854</v>
      </c>
      <c r="BZ39">
        <v>1422.4364</v>
      </c>
      <c r="CA39">
        <v>2688.9178000000002</v>
      </c>
      <c r="CB39">
        <v>2841.8987000000002</v>
      </c>
      <c r="CC39" t="s">
        <v>480</v>
      </c>
      <c r="CD39">
        <v>1430.8420000000001</v>
      </c>
      <c r="CE39">
        <v>1987.8742999999999</v>
      </c>
      <c r="CF39" t="s">
        <v>480</v>
      </c>
      <c r="CG39">
        <v>1236.3394000000001</v>
      </c>
      <c r="CH39">
        <v>1471.8583000000001</v>
      </c>
      <c r="CI39">
        <v>2409.9974999999999</v>
      </c>
      <c r="CJ39" t="s">
        <v>480</v>
      </c>
      <c r="CK39">
        <v>1979.6323</v>
      </c>
      <c r="CL39">
        <v>2679.7586000000001</v>
      </c>
      <c r="CM39">
        <v>1705.3885</v>
      </c>
      <c r="CN39" t="s">
        <v>480</v>
      </c>
      <c r="CO39">
        <v>1766.9105999999999</v>
      </c>
      <c r="CP39">
        <v>1762.6467</v>
      </c>
      <c r="CQ39">
        <v>1293.2203</v>
      </c>
      <c r="CR39">
        <v>1598.8802000000001</v>
      </c>
      <c r="CS39">
        <v>1869.2203999999999</v>
      </c>
      <c r="CT39">
        <v>1519.4838</v>
      </c>
      <c r="CU39">
        <v>1360.5349000000001</v>
      </c>
      <c r="CV39" t="s">
        <v>480</v>
      </c>
      <c r="CW39">
        <v>1056.4684</v>
      </c>
      <c r="CX39">
        <v>3737.8537999999999</v>
      </c>
      <c r="CY39">
        <v>1577.5319</v>
      </c>
      <c r="CZ39">
        <v>1216.1705999999999</v>
      </c>
      <c r="DA39">
        <v>1047.9005999999999</v>
      </c>
      <c r="DB39">
        <v>1081.9121</v>
      </c>
      <c r="DC39">
        <v>2727.4998999999998</v>
      </c>
      <c r="DD39">
        <v>1341.317</v>
      </c>
      <c r="DE39">
        <v>1710.5219999999999</v>
      </c>
      <c r="DF39">
        <v>1184.6521</v>
      </c>
      <c r="DG39">
        <v>1197.8003000000001</v>
      </c>
      <c r="DH39">
        <v>875.89239999999995</v>
      </c>
      <c r="DI39">
        <v>1359.4169999999999</v>
      </c>
      <c r="DJ39">
        <v>745.47349999999994</v>
      </c>
      <c r="DK39">
        <v>1194.9414999999999</v>
      </c>
      <c r="DL39">
        <v>1290.2858000000001</v>
      </c>
      <c r="DM39">
        <v>709.34649999999999</v>
      </c>
      <c r="DN39">
        <v>663.69600000000003</v>
      </c>
      <c r="DO39">
        <v>2614.4013</v>
      </c>
      <c r="DP39">
        <v>887.67870000000005</v>
      </c>
      <c r="DQ39">
        <v>1909.4204999999999</v>
      </c>
      <c r="DR39">
        <v>839.41629999999998</v>
      </c>
      <c r="DS39">
        <v>1702.2375</v>
      </c>
      <c r="DT39">
        <v>1263.9386</v>
      </c>
      <c r="DU39">
        <v>606.36109999999996</v>
      </c>
      <c r="DV39" t="s">
        <v>480</v>
      </c>
      <c r="DW39">
        <v>792.25369999999998</v>
      </c>
      <c r="DX39">
        <v>570.81759999999997</v>
      </c>
      <c r="DY39">
        <v>1558.1479999999999</v>
      </c>
      <c r="DZ39">
        <v>2017.2206000000001</v>
      </c>
      <c r="EA39">
        <v>963.47609999999997</v>
      </c>
      <c r="EB39">
        <v>825.4212</v>
      </c>
      <c r="EC39">
        <v>941.08929999999998</v>
      </c>
      <c r="ED39">
        <v>901.75900000000001</v>
      </c>
      <c r="EE39">
        <v>931.20410000000004</v>
      </c>
      <c r="EF39">
        <v>570.68550000000005</v>
      </c>
      <c r="EG39">
        <v>564.11170000000004</v>
      </c>
      <c r="EH39">
        <v>1055.6456000000001</v>
      </c>
      <c r="EI39">
        <v>383.57159999999999</v>
      </c>
      <c r="EJ39">
        <v>2115.6837</v>
      </c>
      <c r="EK39" t="s">
        <v>480</v>
      </c>
      <c r="EL39">
        <v>514.49519999999995</v>
      </c>
      <c r="EM39">
        <v>471.85950000000003</v>
      </c>
      <c r="EN39">
        <v>287.61279999999999</v>
      </c>
      <c r="EO39" t="s">
        <v>480</v>
      </c>
      <c r="EP39">
        <v>426.55430000000001</v>
      </c>
      <c r="EQ39">
        <v>124.8625</v>
      </c>
      <c r="ER39">
        <v>343.04050000000001</v>
      </c>
      <c r="ES39">
        <v>251.22790000000001</v>
      </c>
      <c r="ET39">
        <v>273.5942</v>
      </c>
      <c r="EU39">
        <v>125.8353</v>
      </c>
      <c r="EV39">
        <v>187.1754</v>
      </c>
      <c r="EW39">
        <v>261.70920000000001</v>
      </c>
      <c r="EX39">
        <v>347.57900000000001</v>
      </c>
      <c r="EY39">
        <v>213.03639999999999</v>
      </c>
      <c r="EZ39">
        <v>225.4222</v>
      </c>
      <c r="FA39">
        <v>75.967100000000002</v>
      </c>
      <c r="FB39">
        <v>178.66630000000001</v>
      </c>
      <c r="FC39">
        <v>125.771</v>
      </c>
      <c r="FD39">
        <v>123.227</v>
      </c>
      <c r="FE39">
        <v>309.56130000000002</v>
      </c>
      <c r="FF39">
        <v>181.54830000000001</v>
      </c>
      <c r="FG39">
        <v>168.63380000000001</v>
      </c>
      <c r="FH39">
        <v>0.2419</v>
      </c>
      <c r="FI39">
        <v>271.23700000000002</v>
      </c>
      <c r="FJ39">
        <v>133.68119999999999</v>
      </c>
      <c r="FK39">
        <v>-52.368000000000002</v>
      </c>
      <c r="FL39">
        <v>116.8021</v>
      </c>
      <c r="FM39">
        <v>9010.1489000000001</v>
      </c>
      <c r="FN39">
        <v>1360.9783</v>
      </c>
      <c r="FO39" t="s">
        <v>480</v>
      </c>
      <c r="FP39">
        <v>2023.1999000000001</v>
      </c>
      <c r="FQ39">
        <v>1957.4902999999999</v>
      </c>
      <c r="FR39">
        <v>2206.2573000000002</v>
      </c>
      <c r="FS39">
        <v>2749.5106000000001</v>
      </c>
      <c r="FT39" t="s">
        <v>480</v>
      </c>
      <c r="FU39">
        <v>640.64300000000003</v>
      </c>
      <c r="FV39">
        <v>14538.4828</v>
      </c>
      <c r="FW39">
        <v>7090.7184999999999</v>
      </c>
      <c r="FX39">
        <v>3548.1716999999999</v>
      </c>
      <c r="FY39">
        <v>4242.13</v>
      </c>
      <c r="FZ39">
        <v>473.91500000000002</v>
      </c>
      <c r="GA39">
        <v>10940.441800000001</v>
      </c>
      <c r="GB39">
        <v>1590.2773</v>
      </c>
      <c r="GC39">
        <v>894.67250000000001</v>
      </c>
      <c r="GD39">
        <v>748.23990000000003</v>
      </c>
      <c r="GE39">
        <v>7527.6725999999999</v>
      </c>
      <c r="GF39">
        <v>580.18579999999997</v>
      </c>
      <c r="GG39">
        <v>526.30799999999999</v>
      </c>
      <c r="GH39">
        <v>351.41800000000001</v>
      </c>
      <c r="GI39">
        <v>4328.6860999999999</v>
      </c>
      <c r="GJ39">
        <v>28774.179499999998</v>
      </c>
      <c r="GK39">
        <v>2553.2485000000001</v>
      </c>
      <c r="GL39">
        <v>2121.0587999999998</v>
      </c>
      <c r="GM39">
        <v>5578.0977000000003</v>
      </c>
      <c r="GN39">
        <v>8582.1893999999993</v>
      </c>
      <c r="GO39">
        <v>645.62429999999995</v>
      </c>
      <c r="GP39">
        <v>371.43099999999998</v>
      </c>
    </row>
    <row r="40" spans="1:198" x14ac:dyDescent="0.2">
      <c r="A40" s="177">
        <v>43077</v>
      </c>
      <c r="B40">
        <v>596263.89439999999</v>
      </c>
      <c r="C40">
        <v>196504.42879999999</v>
      </c>
      <c r="D40">
        <v>81621.765899999999</v>
      </c>
      <c r="E40">
        <v>72931.353000000003</v>
      </c>
      <c r="F40">
        <v>51092.178500000002</v>
      </c>
      <c r="G40">
        <v>40904.637799999997</v>
      </c>
      <c r="H40">
        <v>39782.533199999998</v>
      </c>
      <c r="I40">
        <v>20521.319</v>
      </c>
      <c r="J40">
        <v>18004.925500000001</v>
      </c>
      <c r="K40">
        <v>23470.992600000001</v>
      </c>
      <c r="L40">
        <v>20280.807000000001</v>
      </c>
      <c r="M40">
        <v>24569.019899999999</v>
      </c>
      <c r="N40">
        <v>20610.906599999998</v>
      </c>
      <c r="O40">
        <v>33474.669099999999</v>
      </c>
      <c r="P40">
        <v>13975.8328</v>
      </c>
      <c r="Q40">
        <v>20050.368399999999</v>
      </c>
      <c r="R40">
        <v>13260.9534</v>
      </c>
      <c r="S40">
        <v>10077.0985</v>
      </c>
      <c r="T40">
        <v>16638.6659</v>
      </c>
      <c r="U40">
        <v>16509.2477</v>
      </c>
      <c r="V40">
        <v>10317.6963</v>
      </c>
      <c r="W40">
        <v>6019.3589000000002</v>
      </c>
      <c r="X40">
        <v>13110.5717</v>
      </c>
      <c r="Y40">
        <v>12716.512000000001</v>
      </c>
      <c r="Z40">
        <v>11438.545099999999</v>
      </c>
      <c r="AA40">
        <v>12261.328600000001</v>
      </c>
      <c r="AB40">
        <v>11474.025900000001</v>
      </c>
      <c r="AC40">
        <v>10478.050999999999</v>
      </c>
      <c r="AD40">
        <v>21530.098099999999</v>
      </c>
      <c r="AE40">
        <v>8954.7903999999999</v>
      </c>
      <c r="AF40">
        <v>15792.301799999999</v>
      </c>
      <c r="AG40">
        <v>7547.0176000000001</v>
      </c>
      <c r="AH40" t="s">
        <v>480</v>
      </c>
      <c r="AI40" t="s">
        <v>480</v>
      </c>
      <c r="AJ40">
        <v>14082.9594</v>
      </c>
      <c r="AK40">
        <v>6261.2701999999999</v>
      </c>
      <c r="AL40">
        <v>4765.5454</v>
      </c>
      <c r="AM40">
        <v>6734.8747000000003</v>
      </c>
      <c r="AN40">
        <v>11404.38</v>
      </c>
      <c r="AO40">
        <v>7677.7001</v>
      </c>
      <c r="AP40">
        <v>4624.1266999999998</v>
      </c>
      <c r="AQ40">
        <v>11118.865599999999</v>
      </c>
      <c r="AR40">
        <v>4930.5528999999997</v>
      </c>
      <c r="AS40">
        <v>4895.1934000000001</v>
      </c>
      <c r="AT40">
        <v>5234.7078000000001</v>
      </c>
      <c r="AU40">
        <v>8508.9256000000005</v>
      </c>
      <c r="AV40">
        <v>3104.9807000000001</v>
      </c>
      <c r="AW40">
        <v>3563.8054999999999</v>
      </c>
      <c r="AX40">
        <v>5203.1536999999998</v>
      </c>
      <c r="AY40">
        <v>4610.3388999999997</v>
      </c>
      <c r="AZ40">
        <v>7062.9090999999999</v>
      </c>
      <c r="BA40">
        <v>3964.0808999999999</v>
      </c>
      <c r="BB40">
        <v>3775.1660000000002</v>
      </c>
      <c r="BC40">
        <v>2604.3595999999998</v>
      </c>
      <c r="BD40">
        <v>4916.2923000000001</v>
      </c>
      <c r="BE40" t="s">
        <v>480</v>
      </c>
      <c r="BF40">
        <v>6271.6219000000001</v>
      </c>
      <c r="BG40">
        <v>2923.7633000000001</v>
      </c>
      <c r="BH40" t="s">
        <v>480</v>
      </c>
      <c r="BI40">
        <v>3671.3669</v>
      </c>
      <c r="BJ40">
        <v>4892.8004000000001</v>
      </c>
      <c r="BK40">
        <v>4453.0707000000002</v>
      </c>
      <c r="BL40">
        <v>5882.5605999999998</v>
      </c>
      <c r="BM40">
        <v>1577.4195999999999</v>
      </c>
      <c r="BN40">
        <v>4140.6661000000004</v>
      </c>
      <c r="BO40">
        <v>5393.4299000000001</v>
      </c>
      <c r="BP40">
        <v>2946.0511000000001</v>
      </c>
      <c r="BQ40">
        <v>4910.0960999999998</v>
      </c>
      <c r="BR40">
        <v>2457.0088999999998</v>
      </c>
      <c r="BS40">
        <v>2282.6637000000001</v>
      </c>
      <c r="BT40" t="s">
        <v>480</v>
      </c>
      <c r="BU40">
        <v>2972.962</v>
      </c>
      <c r="BV40">
        <v>1913.6694</v>
      </c>
      <c r="BW40">
        <v>3279.2248</v>
      </c>
      <c r="BX40">
        <v>2982.4829</v>
      </c>
      <c r="BY40">
        <v>1993.538</v>
      </c>
      <c r="BZ40">
        <v>1426.4848</v>
      </c>
      <c r="CA40">
        <v>2697.5518000000002</v>
      </c>
      <c r="CB40">
        <v>2743.6390999999999</v>
      </c>
      <c r="CC40" t="s">
        <v>480</v>
      </c>
      <c r="CD40">
        <v>1458.6501000000001</v>
      </c>
      <c r="CE40">
        <v>1967.0908999999999</v>
      </c>
      <c r="CF40" t="s">
        <v>480</v>
      </c>
      <c r="CG40">
        <v>1232.5178000000001</v>
      </c>
      <c r="CH40">
        <v>1434.1167</v>
      </c>
      <c r="CI40">
        <v>2429.9351000000001</v>
      </c>
      <c r="CJ40" t="s">
        <v>480</v>
      </c>
      <c r="CK40">
        <v>1966.0329999999999</v>
      </c>
      <c r="CL40">
        <v>2719.6808000000001</v>
      </c>
      <c r="CM40">
        <v>1722.2982999999999</v>
      </c>
      <c r="CN40" t="s">
        <v>480</v>
      </c>
      <c r="CO40">
        <v>1755.5969</v>
      </c>
      <c r="CP40">
        <v>1912.3897999999999</v>
      </c>
      <c r="CQ40">
        <v>1288.2118</v>
      </c>
      <c r="CR40">
        <v>1596.7965999999999</v>
      </c>
      <c r="CS40">
        <v>1873.9724000000001</v>
      </c>
      <c r="CT40">
        <v>1532.6672000000001</v>
      </c>
      <c r="CU40">
        <v>1367.3243</v>
      </c>
      <c r="CV40" t="s">
        <v>480</v>
      </c>
      <c r="CW40">
        <v>1070.0740000000001</v>
      </c>
      <c r="CX40">
        <v>3720.3096</v>
      </c>
      <c r="CY40">
        <v>1570.2928999999999</v>
      </c>
      <c r="CZ40">
        <v>1189.7238</v>
      </c>
      <c r="DA40">
        <v>1044.2514000000001</v>
      </c>
      <c r="DB40">
        <v>1113.6777</v>
      </c>
      <c r="DC40">
        <v>2725.9270999999999</v>
      </c>
      <c r="DD40">
        <v>1339.211</v>
      </c>
      <c r="DE40">
        <v>1721.9713999999999</v>
      </c>
      <c r="DF40">
        <v>1157.0663</v>
      </c>
      <c r="DG40">
        <v>1221.1510000000001</v>
      </c>
      <c r="DH40">
        <v>957.8347</v>
      </c>
      <c r="DI40">
        <v>1354.2882999999999</v>
      </c>
      <c r="DJ40">
        <v>738.45259999999996</v>
      </c>
      <c r="DK40">
        <v>1152.2121</v>
      </c>
      <c r="DL40">
        <v>1293.8124</v>
      </c>
      <c r="DM40">
        <v>722.10500000000002</v>
      </c>
      <c r="DN40">
        <v>667.48530000000005</v>
      </c>
      <c r="DO40">
        <v>2620.5039999999999</v>
      </c>
      <c r="DP40">
        <v>913.5489</v>
      </c>
      <c r="DQ40">
        <v>1912.7670000000001</v>
      </c>
      <c r="DR40">
        <v>833.12699999999995</v>
      </c>
      <c r="DS40">
        <v>1694.4716000000001</v>
      </c>
      <c r="DT40">
        <v>1255.3590999999999</v>
      </c>
      <c r="DU40">
        <v>609.3374</v>
      </c>
      <c r="DV40" t="s">
        <v>480</v>
      </c>
      <c r="DW40">
        <v>804.37030000000004</v>
      </c>
      <c r="DX40">
        <v>591.08680000000004</v>
      </c>
      <c r="DY40">
        <v>1546.7501</v>
      </c>
      <c r="DZ40">
        <v>2010.3432</v>
      </c>
      <c r="EA40">
        <v>1161.3952999999999</v>
      </c>
      <c r="EB40">
        <v>809.46770000000004</v>
      </c>
      <c r="EC40">
        <v>927.69039999999995</v>
      </c>
      <c r="ED40">
        <v>906.45</v>
      </c>
      <c r="EE40">
        <v>931.20410000000004</v>
      </c>
      <c r="EF40">
        <v>577.83109999999999</v>
      </c>
      <c r="EG40">
        <v>553.20429999999999</v>
      </c>
      <c r="EH40">
        <v>1043.1252999999999</v>
      </c>
      <c r="EI40">
        <v>399.6397</v>
      </c>
      <c r="EJ40">
        <v>2115.6837</v>
      </c>
      <c r="EK40" t="s">
        <v>480</v>
      </c>
      <c r="EL40">
        <v>507.01600000000002</v>
      </c>
      <c r="EM40">
        <v>467.46010000000001</v>
      </c>
      <c r="EN40">
        <v>292.41559999999998</v>
      </c>
      <c r="EO40" t="s">
        <v>480</v>
      </c>
      <c r="EP40">
        <v>420.89420000000001</v>
      </c>
      <c r="EQ40">
        <v>114.7337</v>
      </c>
      <c r="ER40">
        <v>340.81619999999998</v>
      </c>
      <c r="ES40">
        <v>249.83580000000001</v>
      </c>
      <c r="ET40">
        <v>276.54660000000001</v>
      </c>
      <c r="EU40">
        <v>129.85730000000001</v>
      </c>
      <c r="EV40">
        <v>180.53299999999999</v>
      </c>
      <c r="EW40">
        <v>256.49299999999999</v>
      </c>
      <c r="EX40">
        <v>341.9144</v>
      </c>
      <c r="EY40">
        <v>214.94130000000001</v>
      </c>
      <c r="EZ40">
        <v>226.2114</v>
      </c>
      <c r="FA40">
        <v>81.6203</v>
      </c>
      <c r="FB40">
        <v>179.31200000000001</v>
      </c>
      <c r="FC40">
        <v>125.771</v>
      </c>
      <c r="FD40">
        <v>123.227</v>
      </c>
      <c r="FE40">
        <v>293.33260000000001</v>
      </c>
      <c r="FF40">
        <v>184.45609999999999</v>
      </c>
      <c r="FG40">
        <v>169.7535</v>
      </c>
      <c r="FH40">
        <v>0.2419</v>
      </c>
      <c r="FI40">
        <v>271.67099999999999</v>
      </c>
      <c r="FJ40">
        <v>136.29769999999999</v>
      </c>
      <c r="FK40">
        <v>-53.861699999999999</v>
      </c>
      <c r="FL40">
        <v>114.31019999999999</v>
      </c>
      <c r="FM40">
        <v>9066.4624999999996</v>
      </c>
      <c r="FN40">
        <v>1318.8655000000001</v>
      </c>
      <c r="FO40" t="s">
        <v>480</v>
      </c>
      <c r="FP40">
        <v>2017.6180999999999</v>
      </c>
      <c r="FQ40">
        <v>1950.1966</v>
      </c>
      <c r="FR40">
        <v>2228.9854999999998</v>
      </c>
      <c r="FS40">
        <v>2544.6428999999998</v>
      </c>
      <c r="FT40" t="s">
        <v>480</v>
      </c>
      <c r="FU40">
        <v>635.05349999999999</v>
      </c>
      <c r="FV40">
        <v>14289.799499999999</v>
      </c>
      <c r="FW40">
        <v>7165.6305000000002</v>
      </c>
      <c r="FX40">
        <v>3592.6019999999999</v>
      </c>
      <c r="FY40">
        <v>4317.1499999999996</v>
      </c>
      <c r="FZ40">
        <v>465.06990000000002</v>
      </c>
      <c r="GA40">
        <v>10971.236199999999</v>
      </c>
      <c r="GB40">
        <v>1598.5976000000001</v>
      </c>
      <c r="GC40">
        <v>871.47130000000004</v>
      </c>
      <c r="GD40">
        <v>741.97289999999998</v>
      </c>
      <c r="GE40">
        <v>7612.5586000000003</v>
      </c>
      <c r="GF40">
        <v>579.61040000000003</v>
      </c>
      <c r="GG40">
        <v>507.80840000000001</v>
      </c>
      <c r="GH40">
        <v>351.41800000000001</v>
      </c>
      <c r="GI40">
        <v>4375.6630999999998</v>
      </c>
      <c r="GJ40">
        <v>29051.312399999999</v>
      </c>
      <c r="GK40">
        <v>2518.4267</v>
      </c>
      <c r="GL40">
        <v>2124.8523</v>
      </c>
      <c r="GM40">
        <v>5430.4324999999999</v>
      </c>
      <c r="GN40">
        <v>8397.6389999999992</v>
      </c>
      <c r="GO40">
        <v>643.33519999999999</v>
      </c>
      <c r="GP40">
        <v>360.53129999999999</v>
      </c>
    </row>
    <row r="41" spans="1:198" x14ac:dyDescent="0.2">
      <c r="A41" s="177">
        <v>43080</v>
      </c>
      <c r="B41">
        <v>604518.50569999998</v>
      </c>
      <c r="C41">
        <v>200134.98490000001</v>
      </c>
      <c r="D41">
        <v>81986.543799999999</v>
      </c>
      <c r="E41">
        <v>73725.883000000002</v>
      </c>
      <c r="F41">
        <v>51890.46</v>
      </c>
      <c r="G41">
        <v>41435.9882</v>
      </c>
      <c r="H41">
        <v>39897.575700000001</v>
      </c>
      <c r="I41">
        <v>20742.375</v>
      </c>
      <c r="J41">
        <v>17980.0347</v>
      </c>
      <c r="K41">
        <v>23398.304599999999</v>
      </c>
      <c r="L41">
        <v>20272.406999999999</v>
      </c>
      <c r="M41">
        <v>24572.609799999998</v>
      </c>
      <c r="N41">
        <v>20846.246299999999</v>
      </c>
      <c r="O41">
        <v>33382.322500000002</v>
      </c>
      <c r="P41">
        <v>13913.051299999999</v>
      </c>
      <c r="Q41">
        <v>20185.6394</v>
      </c>
      <c r="R41">
        <v>13435.8374</v>
      </c>
      <c r="S41">
        <v>10226.6662</v>
      </c>
      <c r="T41">
        <v>16646.019799999998</v>
      </c>
      <c r="U41">
        <v>16509.2477</v>
      </c>
      <c r="V41">
        <v>10454.911</v>
      </c>
      <c r="W41">
        <v>6066.3118999999997</v>
      </c>
      <c r="X41">
        <v>13024.6867</v>
      </c>
      <c r="Y41">
        <v>12573.5892</v>
      </c>
      <c r="Z41">
        <v>11470.0142</v>
      </c>
      <c r="AA41">
        <v>12244.387000000001</v>
      </c>
      <c r="AB41">
        <v>11496.089599999999</v>
      </c>
      <c r="AC41">
        <v>10632.4465</v>
      </c>
      <c r="AD41">
        <v>22298.875800000002</v>
      </c>
      <c r="AE41">
        <v>8923.8966</v>
      </c>
      <c r="AF41">
        <v>15860.2577</v>
      </c>
      <c r="AG41">
        <v>7516.8249999999998</v>
      </c>
      <c r="AH41" t="s">
        <v>480</v>
      </c>
      <c r="AI41" t="s">
        <v>480</v>
      </c>
      <c r="AJ41">
        <v>14213.045599999999</v>
      </c>
      <c r="AK41">
        <v>6287.8595999999998</v>
      </c>
      <c r="AL41">
        <v>4733.6480000000001</v>
      </c>
      <c r="AM41">
        <v>6706.3229000000001</v>
      </c>
      <c r="AN41">
        <v>11468.680899999999</v>
      </c>
      <c r="AO41">
        <v>7711.1698999999999</v>
      </c>
      <c r="AP41">
        <v>4676.2192999999997</v>
      </c>
      <c r="AQ41">
        <v>11125.7425</v>
      </c>
      <c r="AR41">
        <v>4982.5527000000002</v>
      </c>
      <c r="AS41">
        <v>4882.8622999999998</v>
      </c>
      <c r="AT41">
        <v>5383.2704999999996</v>
      </c>
      <c r="AU41">
        <v>8574.8829000000005</v>
      </c>
      <c r="AV41">
        <v>3134.4178000000002</v>
      </c>
      <c r="AW41">
        <v>3505.7914000000001</v>
      </c>
      <c r="AX41">
        <v>5150.6707999999999</v>
      </c>
      <c r="AY41">
        <v>4581.3644000000004</v>
      </c>
      <c r="AZ41">
        <v>6979.9008000000003</v>
      </c>
      <c r="BA41">
        <v>3947.5050000000001</v>
      </c>
      <c r="BB41">
        <v>3860.8002999999999</v>
      </c>
      <c r="BC41">
        <v>2624.9139</v>
      </c>
      <c r="BD41">
        <v>5139.0223999999998</v>
      </c>
      <c r="BE41" t="s">
        <v>480</v>
      </c>
      <c r="BF41">
        <v>6283.2331000000004</v>
      </c>
      <c r="BG41">
        <v>3076.2862</v>
      </c>
      <c r="BH41" t="s">
        <v>480</v>
      </c>
      <c r="BI41">
        <v>3679.1529</v>
      </c>
      <c r="BJ41">
        <v>4964.3285999999998</v>
      </c>
      <c r="BK41">
        <v>4457.6302999999998</v>
      </c>
      <c r="BL41">
        <v>5898.3518999999997</v>
      </c>
      <c r="BM41">
        <v>1652.2828</v>
      </c>
      <c r="BN41">
        <v>4224.4134000000004</v>
      </c>
      <c r="BO41">
        <v>5407.4333999999999</v>
      </c>
      <c r="BP41">
        <v>3024.9068000000002</v>
      </c>
      <c r="BQ41">
        <v>4924.0420000000004</v>
      </c>
      <c r="BR41">
        <v>2492.0805999999998</v>
      </c>
      <c r="BS41">
        <v>2353.0363000000002</v>
      </c>
      <c r="BT41" t="s">
        <v>480</v>
      </c>
      <c r="BU41">
        <v>2991.5738999999999</v>
      </c>
      <c r="BV41">
        <v>1934.5251000000001</v>
      </c>
      <c r="BW41">
        <v>3278.0390000000002</v>
      </c>
      <c r="BX41">
        <v>3014.3735000000001</v>
      </c>
      <c r="BY41">
        <v>1984.2737999999999</v>
      </c>
      <c r="BZ41">
        <v>1429.7235000000001</v>
      </c>
      <c r="CA41">
        <v>2732.4333999999999</v>
      </c>
      <c r="CB41">
        <v>2730.0248999999999</v>
      </c>
      <c r="CC41" t="s">
        <v>480</v>
      </c>
      <c r="CD41">
        <v>1501.2498000000001</v>
      </c>
      <c r="CE41">
        <v>1969.4002</v>
      </c>
      <c r="CF41" t="s">
        <v>480</v>
      </c>
      <c r="CG41">
        <v>1228.3488</v>
      </c>
      <c r="CH41">
        <v>1527.2127</v>
      </c>
      <c r="CI41">
        <v>2427.7197999999999</v>
      </c>
      <c r="CJ41" t="s">
        <v>480</v>
      </c>
      <c r="CK41">
        <v>1967.0404000000001</v>
      </c>
      <c r="CL41">
        <v>2728.8935999999999</v>
      </c>
      <c r="CM41">
        <v>1741.8502000000001</v>
      </c>
      <c r="CN41" t="s">
        <v>480</v>
      </c>
      <c r="CO41">
        <v>1740.5119999999999</v>
      </c>
      <c r="CP41">
        <v>1923.6884</v>
      </c>
      <c r="CQ41">
        <v>1284.8726999999999</v>
      </c>
      <c r="CR41">
        <v>1592.6293000000001</v>
      </c>
      <c r="CS41">
        <v>1854.6249</v>
      </c>
      <c r="CT41">
        <v>1491.3973000000001</v>
      </c>
      <c r="CU41">
        <v>1370.7190000000001</v>
      </c>
      <c r="CV41" t="s">
        <v>480</v>
      </c>
      <c r="CW41">
        <v>1080.2782</v>
      </c>
      <c r="CX41">
        <v>3735.3474999999999</v>
      </c>
      <c r="CY41">
        <v>1555.8149000000001</v>
      </c>
      <c r="CZ41">
        <v>1199.4673</v>
      </c>
      <c r="DA41">
        <v>991.3374</v>
      </c>
      <c r="DB41">
        <v>1099.1062999999999</v>
      </c>
      <c r="DC41">
        <v>2710.1993000000002</v>
      </c>
      <c r="DD41">
        <v>1396.7750000000001</v>
      </c>
      <c r="DE41">
        <v>1724.7701</v>
      </c>
      <c r="DF41">
        <v>1129.4804999999999</v>
      </c>
      <c r="DG41">
        <v>1235.1614</v>
      </c>
      <c r="DH41">
        <v>906.56830000000002</v>
      </c>
      <c r="DI41">
        <v>1332.6938</v>
      </c>
      <c r="DJ41">
        <v>739.76900000000001</v>
      </c>
      <c r="DK41">
        <v>1155.2642000000001</v>
      </c>
      <c r="DL41">
        <v>1317.7934</v>
      </c>
      <c r="DM41">
        <v>715.86749999999995</v>
      </c>
      <c r="DN41">
        <v>660.25109999999995</v>
      </c>
      <c r="DO41">
        <v>2638.8121000000001</v>
      </c>
      <c r="DP41">
        <v>884.13019999999995</v>
      </c>
      <c r="DQ41">
        <v>1917.5478000000001</v>
      </c>
      <c r="DR41">
        <v>835.22339999999997</v>
      </c>
      <c r="DS41">
        <v>1724.6214</v>
      </c>
      <c r="DT41">
        <v>1254.9301</v>
      </c>
      <c r="DU41">
        <v>600.40869999999995</v>
      </c>
      <c r="DV41" t="s">
        <v>480</v>
      </c>
      <c r="DW41">
        <v>771.65560000000005</v>
      </c>
      <c r="DX41">
        <v>612.16690000000006</v>
      </c>
      <c r="DY41">
        <v>1544.7387000000001</v>
      </c>
      <c r="DZ41">
        <v>2014.9281000000001</v>
      </c>
      <c r="EA41">
        <v>1174.6628000000001</v>
      </c>
      <c r="EB41">
        <v>925.60910000000001</v>
      </c>
      <c r="EC41">
        <v>923.22410000000002</v>
      </c>
      <c r="ED41">
        <v>917.39559999999994</v>
      </c>
      <c r="EE41">
        <v>1027.2944</v>
      </c>
      <c r="EF41">
        <v>573.02260000000001</v>
      </c>
      <c r="EG41">
        <v>562.89980000000003</v>
      </c>
      <c r="EH41">
        <v>1034.7783999999999</v>
      </c>
      <c r="EI41">
        <v>403.6567</v>
      </c>
      <c r="EJ41">
        <v>2115.6837</v>
      </c>
      <c r="EK41" t="s">
        <v>480</v>
      </c>
      <c r="EL41">
        <v>504.73059999999998</v>
      </c>
      <c r="EM41">
        <v>468.92660000000001</v>
      </c>
      <c r="EN41">
        <v>292.41559999999998</v>
      </c>
      <c r="EO41" t="s">
        <v>480</v>
      </c>
      <c r="EP41">
        <v>421.60169999999999</v>
      </c>
      <c r="EQ41">
        <v>111.5504</v>
      </c>
      <c r="ER41">
        <v>343.04050000000001</v>
      </c>
      <c r="ES41">
        <v>246.8194</v>
      </c>
      <c r="ET41">
        <v>273.22980000000001</v>
      </c>
      <c r="EU41">
        <v>132.4716</v>
      </c>
      <c r="EV41">
        <v>176.54750000000001</v>
      </c>
      <c r="EW41">
        <v>256.49299999999999</v>
      </c>
      <c r="EX41">
        <v>349.27839999999998</v>
      </c>
      <c r="EY41">
        <v>213.5806</v>
      </c>
      <c r="EZ41">
        <v>226.2114</v>
      </c>
      <c r="FA41">
        <v>73.639300000000006</v>
      </c>
      <c r="FB41">
        <v>178.8278</v>
      </c>
      <c r="FC41">
        <v>118.9627</v>
      </c>
      <c r="FD41">
        <v>112.149</v>
      </c>
      <c r="FE41">
        <v>296.50779999999997</v>
      </c>
      <c r="FF41">
        <v>184.0087</v>
      </c>
      <c r="FG41">
        <v>166.39429999999999</v>
      </c>
      <c r="FH41">
        <v>0.2419</v>
      </c>
      <c r="FI41">
        <v>280.35109999999997</v>
      </c>
      <c r="FJ41">
        <v>131.06469999999999</v>
      </c>
      <c r="FK41">
        <v>-51.870100000000001</v>
      </c>
      <c r="FL41">
        <v>113.0642</v>
      </c>
      <c r="FM41">
        <v>9411.1278999999995</v>
      </c>
      <c r="FN41">
        <v>1372.7307000000001</v>
      </c>
      <c r="FO41" t="s">
        <v>480</v>
      </c>
      <c r="FP41">
        <v>2025.0605</v>
      </c>
      <c r="FQ41">
        <v>1899.1410000000001</v>
      </c>
      <c r="FR41">
        <v>2199.4387999999999</v>
      </c>
      <c r="FS41">
        <v>2476.3537000000001</v>
      </c>
      <c r="FT41" t="s">
        <v>480</v>
      </c>
      <c r="FU41">
        <v>637.84820000000002</v>
      </c>
      <c r="FV41">
        <v>14371.3987</v>
      </c>
      <c r="FW41">
        <v>7247.6095999999998</v>
      </c>
      <c r="FX41">
        <v>3606.0481</v>
      </c>
      <c r="FY41">
        <v>4347.3999999999996</v>
      </c>
      <c r="FZ41">
        <v>447.76440000000002</v>
      </c>
      <c r="GA41">
        <v>11133.191500000001</v>
      </c>
      <c r="GB41">
        <v>1608.1978999999999</v>
      </c>
      <c r="GC41">
        <v>867.60440000000006</v>
      </c>
      <c r="GD41">
        <v>760.14710000000002</v>
      </c>
      <c r="GE41">
        <v>7382.4728999999998</v>
      </c>
      <c r="GF41">
        <v>579.41859999999997</v>
      </c>
      <c r="GG41">
        <v>578.38099999999997</v>
      </c>
      <c r="GH41">
        <v>351.41800000000001</v>
      </c>
      <c r="GI41">
        <v>4352.1746000000003</v>
      </c>
      <c r="GJ41">
        <v>29867.314900000001</v>
      </c>
      <c r="GK41">
        <v>2649.0083</v>
      </c>
      <c r="GL41">
        <v>2124.8523</v>
      </c>
      <c r="GM41">
        <v>5430.0322999999999</v>
      </c>
      <c r="GN41">
        <v>7965.0990000000002</v>
      </c>
      <c r="GO41">
        <v>620.06259999999997</v>
      </c>
      <c r="GP41">
        <v>356.41820000000001</v>
      </c>
    </row>
    <row r="42" spans="1:198" x14ac:dyDescent="0.2">
      <c r="A42" s="177">
        <v>43081</v>
      </c>
      <c r="B42">
        <v>607218.61219999997</v>
      </c>
      <c r="C42">
        <v>199801.14069999999</v>
      </c>
      <c r="D42">
        <v>81114.034599999999</v>
      </c>
      <c r="E42">
        <v>73097.482000000004</v>
      </c>
      <c r="F42">
        <v>51548.972900000001</v>
      </c>
      <c r="G42">
        <v>41012.693200000002</v>
      </c>
      <c r="H42">
        <v>39941.036099999998</v>
      </c>
      <c r="I42">
        <v>20383.159</v>
      </c>
      <c r="J42">
        <v>18010.259300000002</v>
      </c>
      <c r="K42">
        <v>23288.171200000001</v>
      </c>
      <c r="L42">
        <v>19785.206999999999</v>
      </c>
      <c r="M42">
        <v>24461.321499999998</v>
      </c>
      <c r="N42">
        <v>20692.302299999999</v>
      </c>
      <c r="O42">
        <v>33668.597099999999</v>
      </c>
      <c r="P42">
        <v>13980.0183</v>
      </c>
      <c r="Q42">
        <v>20172.907999999999</v>
      </c>
      <c r="R42">
        <v>13367.1913</v>
      </c>
      <c r="S42">
        <v>9846.9943000000003</v>
      </c>
      <c r="T42">
        <v>16715.881300000001</v>
      </c>
      <c r="U42">
        <v>16385.2772</v>
      </c>
      <c r="V42">
        <v>10282.331700000001</v>
      </c>
      <c r="W42">
        <v>6059.3558999999996</v>
      </c>
      <c r="X42">
        <v>13054.8218</v>
      </c>
      <c r="Y42">
        <v>12275.7081</v>
      </c>
      <c r="Z42">
        <v>11421.0622</v>
      </c>
      <c r="AA42">
        <v>12185.091399999999</v>
      </c>
      <c r="AB42">
        <v>11406.137500000001</v>
      </c>
      <c r="AC42">
        <v>10661.267</v>
      </c>
      <c r="AD42">
        <v>22112.8812</v>
      </c>
      <c r="AE42">
        <v>8879.1005999999998</v>
      </c>
      <c r="AF42">
        <v>16084.567300000001</v>
      </c>
      <c r="AG42">
        <v>7413.4735000000001</v>
      </c>
      <c r="AH42" t="s">
        <v>480</v>
      </c>
      <c r="AI42" t="s">
        <v>480</v>
      </c>
      <c r="AJ42">
        <v>14117.472100000001</v>
      </c>
      <c r="AK42">
        <v>6242.4484000000002</v>
      </c>
      <c r="AL42">
        <v>4692.1813000000002</v>
      </c>
      <c r="AM42">
        <v>6654.1031999999996</v>
      </c>
      <c r="AN42">
        <v>11454.902099999999</v>
      </c>
      <c r="AO42">
        <v>7700.0132999999996</v>
      </c>
      <c r="AP42">
        <v>4580.3216000000002</v>
      </c>
      <c r="AQ42">
        <v>11043.2197</v>
      </c>
      <c r="AR42">
        <v>4986.3208000000004</v>
      </c>
      <c r="AS42">
        <v>4881.4116000000004</v>
      </c>
      <c r="AT42">
        <v>5178.7970999999998</v>
      </c>
      <c r="AU42">
        <v>8665.5740999999998</v>
      </c>
      <c r="AV42">
        <v>3128.3272999999999</v>
      </c>
      <c r="AW42">
        <v>3432.3067999999998</v>
      </c>
      <c r="AX42">
        <v>5132.3766999999998</v>
      </c>
      <c r="AY42">
        <v>4528.6832999999997</v>
      </c>
      <c r="AZ42">
        <v>6991.4834000000001</v>
      </c>
      <c r="BA42">
        <v>3955.7928999999999</v>
      </c>
      <c r="BB42">
        <v>3825.3809000000001</v>
      </c>
      <c r="BC42">
        <v>2598.7539000000002</v>
      </c>
      <c r="BD42">
        <v>5192.0533999999998</v>
      </c>
      <c r="BE42" t="s">
        <v>480</v>
      </c>
      <c r="BF42">
        <v>6500.9417999999996</v>
      </c>
      <c r="BG42">
        <v>2896.2321000000002</v>
      </c>
      <c r="BH42" t="s">
        <v>480</v>
      </c>
      <c r="BI42">
        <v>3655.7948999999999</v>
      </c>
      <c r="BJ42">
        <v>4943.2909</v>
      </c>
      <c r="BK42">
        <v>4460.2358000000004</v>
      </c>
      <c r="BL42">
        <v>5856.2417999999998</v>
      </c>
      <c r="BM42">
        <v>1634.6678999999999</v>
      </c>
      <c r="BN42">
        <v>4236.9997000000003</v>
      </c>
      <c r="BO42">
        <v>5382.7213000000002</v>
      </c>
      <c r="BP42">
        <v>3064.0736000000002</v>
      </c>
      <c r="BQ42">
        <v>4908.1724999999997</v>
      </c>
      <c r="BR42">
        <v>2479.1595000000002</v>
      </c>
      <c r="BS42">
        <v>2330.9792000000002</v>
      </c>
      <c r="BT42" t="s">
        <v>480</v>
      </c>
      <c r="BU42">
        <v>3008.8072000000002</v>
      </c>
      <c r="BV42">
        <v>1877.6458</v>
      </c>
      <c r="BW42">
        <v>3287.5254</v>
      </c>
      <c r="BX42">
        <v>3094.1</v>
      </c>
      <c r="BY42">
        <v>1959.9552000000001</v>
      </c>
      <c r="BZ42">
        <v>1424.8653999999999</v>
      </c>
      <c r="CA42">
        <v>2781.8202999999999</v>
      </c>
      <c r="CB42">
        <v>2727.3020000000001</v>
      </c>
      <c r="CC42" t="s">
        <v>480</v>
      </c>
      <c r="CD42">
        <v>1478.7666999999999</v>
      </c>
      <c r="CE42">
        <v>1983.2557999999999</v>
      </c>
      <c r="CF42" t="s">
        <v>480</v>
      </c>
      <c r="CG42">
        <v>1214.4521999999999</v>
      </c>
      <c r="CH42">
        <v>1479.4066</v>
      </c>
      <c r="CI42">
        <v>2409.9974999999999</v>
      </c>
      <c r="CJ42" t="s">
        <v>480</v>
      </c>
      <c r="CK42">
        <v>1978.1212</v>
      </c>
      <c r="CL42">
        <v>2731.9645</v>
      </c>
      <c r="CM42">
        <v>1719.6560999999999</v>
      </c>
      <c r="CN42" t="s">
        <v>480</v>
      </c>
      <c r="CO42">
        <v>1717.4132</v>
      </c>
      <c r="CP42">
        <v>1850.2471</v>
      </c>
      <c r="CQ42">
        <v>1277.0816</v>
      </c>
      <c r="CR42">
        <v>1505.117</v>
      </c>
      <c r="CS42">
        <v>1859.7164</v>
      </c>
      <c r="CT42">
        <v>1466.75</v>
      </c>
      <c r="CU42">
        <v>1352.0482</v>
      </c>
      <c r="CV42" t="s">
        <v>480</v>
      </c>
      <c r="CW42">
        <v>1029.2573</v>
      </c>
      <c r="CX42">
        <v>3722.8159000000001</v>
      </c>
      <c r="CY42">
        <v>1548.5759</v>
      </c>
      <c r="CZ42">
        <v>1214.7786000000001</v>
      </c>
      <c r="DA42">
        <v>996.81129999999996</v>
      </c>
      <c r="DB42">
        <v>1107.5577000000001</v>
      </c>
      <c r="DC42">
        <v>2707.0538000000001</v>
      </c>
      <c r="DD42">
        <v>1397.828</v>
      </c>
      <c r="DE42">
        <v>1709.7587000000001</v>
      </c>
      <c r="DF42">
        <v>1129.4804999999999</v>
      </c>
      <c r="DG42">
        <v>1216.4809</v>
      </c>
      <c r="DH42">
        <v>881.77549999999997</v>
      </c>
      <c r="DI42">
        <v>1338.6323</v>
      </c>
      <c r="DJ42">
        <v>729.67629999999997</v>
      </c>
      <c r="DK42">
        <v>1163.1996999999999</v>
      </c>
      <c r="DL42">
        <v>1330.4892</v>
      </c>
      <c r="DM42">
        <v>711.89819999999997</v>
      </c>
      <c r="DN42">
        <v>658.01199999999994</v>
      </c>
      <c r="DO42">
        <v>2608.2986000000001</v>
      </c>
      <c r="DP42">
        <v>869.02009999999996</v>
      </c>
      <c r="DQ42">
        <v>1906.5519999999999</v>
      </c>
      <c r="DR42">
        <v>824.74120000000005</v>
      </c>
      <c r="DS42">
        <v>1688.5329999999999</v>
      </c>
      <c r="DT42">
        <v>1264.7964999999999</v>
      </c>
      <c r="DU42">
        <v>606.36109999999996</v>
      </c>
      <c r="DV42" t="s">
        <v>480</v>
      </c>
      <c r="DW42">
        <v>753.88469999999995</v>
      </c>
      <c r="DX42">
        <v>638.92229999999995</v>
      </c>
      <c r="DY42">
        <v>1547.4204999999999</v>
      </c>
      <c r="DZ42">
        <v>2008.0507</v>
      </c>
      <c r="EA42">
        <v>1154.9512</v>
      </c>
      <c r="EB42">
        <v>925.60910000000001</v>
      </c>
      <c r="EC42">
        <v>912.80269999999996</v>
      </c>
      <c r="ED42">
        <v>904.88630000000001</v>
      </c>
      <c r="EE42">
        <v>1057.1156000000001</v>
      </c>
      <c r="EF42">
        <v>573.02539999999999</v>
      </c>
      <c r="EG42">
        <v>553.81020000000001</v>
      </c>
      <c r="EH42">
        <v>1005.5643</v>
      </c>
      <c r="EI42">
        <v>407.6737</v>
      </c>
      <c r="EJ42">
        <v>2115.6837</v>
      </c>
      <c r="EK42" t="s">
        <v>480</v>
      </c>
      <c r="EL42">
        <v>491.43419999999998</v>
      </c>
      <c r="EM42">
        <v>451.32859999999999</v>
      </c>
      <c r="EN42">
        <v>297.21839999999997</v>
      </c>
      <c r="EO42" t="s">
        <v>480</v>
      </c>
      <c r="EP42">
        <v>420.18669999999997</v>
      </c>
      <c r="EQ42">
        <v>114.1549</v>
      </c>
      <c r="ER42">
        <v>345.26479999999998</v>
      </c>
      <c r="ES42">
        <v>244.9632</v>
      </c>
      <c r="ET42">
        <v>276.84820000000002</v>
      </c>
      <c r="EU42">
        <v>130.2595</v>
      </c>
      <c r="EV42">
        <v>179.2045</v>
      </c>
      <c r="EW42">
        <v>247.79939999999999</v>
      </c>
      <c r="EX42">
        <v>344.18029999999999</v>
      </c>
      <c r="EY42">
        <v>214.1249</v>
      </c>
      <c r="EZ42">
        <v>225.8168</v>
      </c>
      <c r="FA42">
        <v>70.313999999999993</v>
      </c>
      <c r="FB42">
        <v>180.9263</v>
      </c>
      <c r="FC42">
        <v>123.04770000000001</v>
      </c>
      <c r="FD42">
        <v>112.149</v>
      </c>
      <c r="FE42">
        <v>288.04070000000002</v>
      </c>
      <c r="FF42">
        <v>182.44300000000001</v>
      </c>
      <c r="FG42">
        <v>167.51400000000001</v>
      </c>
      <c r="FH42">
        <v>0.2419</v>
      </c>
      <c r="FI42">
        <v>278.18110000000001</v>
      </c>
      <c r="FJ42">
        <v>128.44810000000001</v>
      </c>
      <c r="FK42">
        <v>-52.368000000000002</v>
      </c>
      <c r="FL42">
        <v>111.81829999999999</v>
      </c>
      <c r="FM42">
        <v>9134.2687000000005</v>
      </c>
      <c r="FN42">
        <v>1477.5228</v>
      </c>
      <c r="FO42" t="s">
        <v>480</v>
      </c>
      <c r="FP42">
        <v>2054.83</v>
      </c>
      <c r="FQ42">
        <v>1891.8474000000001</v>
      </c>
      <c r="FR42">
        <v>2301.7159999999999</v>
      </c>
      <c r="FS42">
        <v>2381.5641999999998</v>
      </c>
      <c r="FT42" t="s">
        <v>480</v>
      </c>
      <c r="FU42">
        <v>637.84820000000002</v>
      </c>
      <c r="FV42">
        <v>14285.9138</v>
      </c>
      <c r="FW42">
        <v>7138.7752</v>
      </c>
      <c r="FX42">
        <v>3601.3712</v>
      </c>
      <c r="FY42">
        <v>4364.34</v>
      </c>
      <c r="FZ42">
        <v>467.76190000000003</v>
      </c>
      <c r="GA42">
        <v>11063.6191</v>
      </c>
      <c r="GB42">
        <v>1603.7177999999999</v>
      </c>
      <c r="GC42">
        <v>875.33820000000003</v>
      </c>
      <c r="GD42">
        <v>770.17430000000002</v>
      </c>
      <c r="GE42">
        <v>7225.4919</v>
      </c>
      <c r="GF42">
        <v>565.41570000000002</v>
      </c>
      <c r="GG42">
        <v>561.93690000000004</v>
      </c>
      <c r="GH42">
        <v>352.76609999999999</v>
      </c>
      <c r="GI42">
        <v>4361.2085999999999</v>
      </c>
      <c r="GJ42">
        <v>29787.254300000001</v>
      </c>
      <c r="GK42">
        <v>2692.5355</v>
      </c>
      <c r="GL42">
        <v>2138.1297</v>
      </c>
      <c r="GM42">
        <v>5414.8256000000001</v>
      </c>
      <c r="GN42">
        <v>8173.6794</v>
      </c>
      <c r="GO42">
        <v>631.12660000000005</v>
      </c>
      <c r="GP42">
        <v>360.53129999999999</v>
      </c>
    </row>
    <row r="43" spans="1:198" x14ac:dyDescent="0.2">
      <c r="A43" s="177">
        <v>43082</v>
      </c>
      <c r="B43">
        <v>605444.25650000002</v>
      </c>
      <c r="C43">
        <v>198382.3026</v>
      </c>
      <c r="D43">
        <v>83228.760200000004</v>
      </c>
      <c r="E43">
        <v>73292.502999999997</v>
      </c>
      <c r="F43">
        <v>51535.6682</v>
      </c>
      <c r="G43">
        <v>41750.435899999997</v>
      </c>
      <c r="H43">
        <v>40102.095600000001</v>
      </c>
      <c r="I43">
        <v>20790.731</v>
      </c>
      <c r="J43">
        <v>17796.909599999999</v>
      </c>
      <c r="K43">
        <v>23219.888500000001</v>
      </c>
      <c r="L43">
        <v>19571.007000000001</v>
      </c>
      <c r="M43">
        <v>24500.8109</v>
      </c>
      <c r="N43">
        <v>20823.243200000001</v>
      </c>
      <c r="O43">
        <v>33520.842499999999</v>
      </c>
      <c r="P43">
        <v>13925.607599999999</v>
      </c>
      <c r="Q43">
        <v>20048.776900000001</v>
      </c>
      <c r="R43">
        <v>13530.6343</v>
      </c>
      <c r="S43">
        <v>9966.6484999999993</v>
      </c>
      <c r="T43">
        <v>16623.958200000001</v>
      </c>
      <c r="U43">
        <v>16397.992099999999</v>
      </c>
      <c r="V43">
        <v>10320.5255</v>
      </c>
      <c r="W43">
        <v>6141.0889999999999</v>
      </c>
      <c r="X43">
        <v>13044.274600000001</v>
      </c>
      <c r="Y43">
        <v>12376.506299999999</v>
      </c>
      <c r="Z43">
        <v>11432.7174</v>
      </c>
      <c r="AA43">
        <v>12120.1486</v>
      </c>
      <c r="AB43">
        <v>11357.767099999999</v>
      </c>
      <c r="AC43">
        <v>10655.091200000001</v>
      </c>
      <c r="AD43">
        <v>21933.0864</v>
      </c>
      <c r="AE43">
        <v>8876.0112000000008</v>
      </c>
      <c r="AF43">
        <v>15844.7881</v>
      </c>
      <c r="AG43">
        <v>7442.5047999999997</v>
      </c>
      <c r="AH43" t="s">
        <v>480</v>
      </c>
      <c r="AI43" t="s">
        <v>480</v>
      </c>
      <c r="AJ43">
        <v>14117.472100000001</v>
      </c>
      <c r="AK43">
        <v>6257.0875999999998</v>
      </c>
      <c r="AL43">
        <v>4646.7275</v>
      </c>
      <c r="AM43">
        <v>6645.8382000000001</v>
      </c>
      <c r="AN43">
        <v>11395.194100000001</v>
      </c>
      <c r="AO43">
        <v>7698.2969000000003</v>
      </c>
      <c r="AP43">
        <v>4670.8917000000001</v>
      </c>
      <c r="AQ43">
        <v>11019.838299999999</v>
      </c>
      <c r="AR43">
        <v>4986.3208000000004</v>
      </c>
      <c r="AS43">
        <v>4922.7568000000001</v>
      </c>
      <c r="AT43">
        <v>5303.4825000000001</v>
      </c>
      <c r="AU43">
        <v>8662.8258999999998</v>
      </c>
      <c r="AV43">
        <v>3152.6889999999999</v>
      </c>
      <c r="AW43">
        <v>3548.3350999999998</v>
      </c>
      <c r="AX43">
        <v>5153.07</v>
      </c>
      <c r="AY43">
        <v>4506.5573000000004</v>
      </c>
      <c r="AZ43">
        <v>6964.4574000000002</v>
      </c>
      <c r="BA43">
        <v>3976.5128</v>
      </c>
      <c r="BB43">
        <v>3856.7651999999998</v>
      </c>
      <c r="BC43">
        <v>2697.7885000000001</v>
      </c>
      <c r="BD43">
        <v>5181.4471999999996</v>
      </c>
      <c r="BE43" t="s">
        <v>480</v>
      </c>
      <c r="BF43">
        <v>6561.9003000000002</v>
      </c>
      <c r="BG43">
        <v>2935.3263999999999</v>
      </c>
      <c r="BH43" t="s">
        <v>480</v>
      </c>
      <c r="BI43">
        <v>3686.9389000000001</v>
      </c>
      <c r="BJ43">
        <v>5023.2343000000001</v>
      </c>
      <c r="BK43">
        <v>4438.0892999999996</v>
      </c>
      <c r="BL43">
        <v>5998.3635000000004</v>
      </c>
      <c r="BM43">
        <v>1628.0623000000001</v>
      </c>
      <c r="BN43">
        <v>4261.6881999999996</v>
      </c>
      <c r="BO43">
        <v>5379.4263000000001</v>
      </c>
      <c r="BP43">
        <v>3151.8071</v>
      </c>
      <c r="BQ43">
        <v>4952.8958000000002</v>
      </c>
      <c r="BR43">
        <v>2466.2383</v>
      </c>
      <c r="BS43">
        <v>2360.3886000000002</v>
      </c>
      <c r="BT43" t="s">
        <v>480</v>
      </c>
      <c r="BU43">
        <v>3028.7977999999998</v>
      </c>
      <c r="BV43">
        <v>1870.0618999999999</v>
      </c>
      <c r="BW43">
        <v>3292.2685000000001</v>
      </c>
      <c r="BX43">
        <v>3103.6671999999999</v>
      </c>
      <c r="BY43">
        <v>1966.9033999999999</v>
      </c>
      <c r="BZ43">
        <v>1462.92</v>
      </c>
      <c r="CA43">
        <v>2818.0832999999998</v>
      </c>
      <c r="CB43">
        <v>2715.0491999999999</v>
      </c>
      <c r="CC43" t="s">
        <v>480</v>
      </c>
      <c r="CD43">
        <v>1535.5662</v>
      </c>
      <c r="CE43">
        <v>1987.8742999999999</v>
      </c>
      <c r="CF43" t="s">
        <v>480</v>
      </c>
      <c r="CG43">
        <v>1214.1048000000001</v>
      </c>
      <c r="CH43">
        <v>1424.0523000000001</v>
      </c>
      <c r="CI43">
        <v>2452.0880000000002</v>
      </c>
      <c r="CJ43" t="s">
        <v>480</v>
      </c>
      <c r="CK43">
        <v>1958.4779000000001</v>
      </c>
      <c r="CL43">
        <v>2812.5767000000001</v>
      </c>
      <c r="CM43">
        <v>1734.4521999999999</v>
      </c>
      <c r="CN43" t="s">
        <v>480</v>
      </c>
      <c r="CO43">
        <v>1744.2832000000001</v>
      </c>
      <c r="CP43">
        <v>1910.9774</v>
      </c>
      <c r="CQ43">
        <v>1280.4205999999999</v>
      </c>
      <c r="CR43">
        <v>1496.7825</v>
      </c>
      <c r="CS43">
        <v>1865.8261</v>
      </c>
      <c r="CT43">
        <v>1444.9686999999999</v>
      </c>
      <c r="CU43">
        <v>1375.8110999999999</v>
      </c>
      <c r="CV43" t="s">
        <v>480</v>
      </c>
      <c r="CW43">
        <v>1044.5636</v>
      </c>
      <c r="CX43">
        <v>3716.5500999999999</v>
      </c>
      <c r="CY43">
        <v>1537.7173</v>
      </c>
      <c r="CZ43">
        <v>1214.7786000000001</v>
      </c>
      <c r="DA43">
        <v>994.98659999999995</v>
      </c>
      <c r="DB43">
        <v>1119.7977000000001</v>
      </c>
      <c r="DC43">
        <v>2741.6549</v>
      </c>
      <c r="DD43">
        <v>1437.491</v>
      </c>
      <c r="DE43">
        <v>1715.8651</v>
      </c>
      <c r="DF43">
        <v>1134.0781999999999</v>
      </c>
      <c r="DG43">
        <v>1251.5069000000001</v>
      </c>
      <c r="DH43">
        <v>894.38199999999995</v>
      </c>
      <c r="DI43">
        <v>1350.2393999999999</v>
      </c>
      <c r="DJ43">
        <v>777.94560000000001</v>
      </c>
      <c r="DK43">
        <v>1184.5643</v>
      </c>
      <c r="DL43">
        <v>1366.4606000000001</v>
      </c>
      <c r="DM43">
        <v>708.2124</v>
      </c>
      <c r="DN43">
        <v>659.90660000000003</v>
      </c>
      <c r="DO43">
        <v>2461.8337999999999</v>
      </c>
      <c r="DP43">
        <v>874.62919999999997</v>
      </c>
      <c r="DQ43">
        <v>1918.982</v>
      </c>
      <c r="DR43">
        <v>831.03049999999996</v>
      </c>
      <c r="DS43">
        <v>1707.7192</v>
      </c>
      <c r="DT43">
        <v>1269.9441999999999</v>
      </c>
      <c r="DU43">
        <v>603.38490000000002</v>
      </c>
      <c r="DV43" t="s">
        <v>480</v>
      </c>
      <c r="DW43">
        <v>758.73130000000003</v>
      </c>
      <c r="DX43">
        <v>672.16390000000001</v>
      </c>
      <c r="DY43">
        <v>1545.4091000000001</v>
      </c>
      <c r="DZ43">
        <v>2014.9281000000001</v>
      </c>
      <c r="EA43">
        <v>1186.0347999999999</v>
      </c>
      <c r="EB43">
        <v>955.60170000000005</v>
      </c>
      <c r="EC43">
        <v>932.1567</v>
      </c>
      <c r="ED43">
        <v>893.94069999999999</v>
      </c>
      <c r="EE43">
        <v>1057.1156000000001</v>
      </c>
      <c r="EF43">
        <v>582.49869999999999</v>
      </c>
      <c r="EG43">
        <v>540.47889999999995</v>
      </c>
      <c r="EH43">
        <v>1013.9112</v>
      </c>
      <c r="EI43">
        <v>417.71620000000001</v>
      </c>
      <c r="EJ43">
        <v>2115.6837</v>
      </c>
      <c r="EK43" t="s">
        <v>480</v>
      </c>
      <c r="EL43">
        <v>492.88850000000002</v>
      </c>
      <c r="EM43">
        <v>457.19459999999998</v>
      </c>
      <c r="EN43">
        <v>292.41559999999998</v>
      </c>
      <c r="EO43" t="s">
        <v>480</v>
      </c>
      <c r="EP43">
        <v>424.43169999999998</v>
      </c>
      <c r="EQ43">
        <v>117.3383</v>
      </c>
      <c r="ER43">
        <v>345.26479999999998</v>
      </c>
      <c r="ES43">
        <v>247.0515</v>
      </c>
      <c r="ET43">
        <v>280.76799999999997</v>
      </c>
      <c r="EU43">
        <v>133.47710000000001</v>
      </c>
      <c r="EV43">
        <v>183.18989999999999</v>
      </c>
      <c r="EW43">
        <v>255.62370000000001</v>
      </c>
      <c r="EX43">
        <v>349.27839999999998</v>
      </c>
      <c r="EY43">
        <v>214.66909999999999</v>
      </c>
      <c r="EZ43">
        <v>234.1027</v>
      </c>
      <c r="FA43">
        <v>71.311599999999999</v>
      </c>
      <c r="FB43">
        <v>180.9263</v>
      </c>
      <c r="FC43">
        <v>125.771</v>
      </c>
      <c r="FD43">
        <v>116.5802</v>
      </c>
      <c r="FE43">
        <v>288.39350000000002</v>
      </c>
      <c r="FF43">
        <v>181.1009</v>
      </c>
      <c r="FG43">
        <v>169.7535</v>
      </c>
      <c r="FH43">
        <v>0.19439999999999999</v>
      </c>
      <c r="FI43">
        <v>280.7851</v>
      </c>
      <c r="FJ43">
        <v>136.29769999999999</v>
      </c>
      <c r="FK43">
        <v>-51.870100000000001</v>
      </c>
      <c r="FL43">
        <v>116.8021</v>
      </c>
      <c r="FM43">
        <v>9293.4429</v>
      </c>
      <c r="FN43">
        <v>1396.7251000000001</v>
      </c>
      <c r="FO43" t="s">
        <v>480</v>
      </c>
      <c r="FP43">
        <v>2072.5057000000002</v>
      </c>
      <c r="FQ43">
        <v>1884.5536999999999</v>
      </c>
      <c r="FR43">
        <v>2408.5387999999998</v>
      </c>
      <c r="FS43">
        <v>2431.5070999999998</v>
      </c>
      <c r="FT43" t="s">
        <v>480</v>
      </c>
      <c r="FU43">
        <v>637.84820000000002</v>
      </c>
      <c r="FV43">
        <v>13551.521000000001</v>
      </c>
      <c r="FW43">
        <v>7145.8424000000005</v>
      </c>
      <c r="FX43">
        <v>3627.0940000000001</v>
      </c>
      <c r="FY43">
        <v>4409.1099999999997</v>
      </c>
      <c r="FZ43">
        <v>466.99279999999999</v>
      </c>
      <c r="GA43">
        <v>11077.3055</v>
      </c>
      <c r="GB43">
        <v>1607.5579</v>
      </c>
      <c r="GC43">
        <v>875.33820000000003</v>
      </c>
      <c r="GD43">
        <v>736.95929999999998</v>
      </c>
      <c r="GE43">
        <v>7245.6107000000002</v>
      </c>
      <c r="GF43">
        <v>563.49749999999995</v>
      </c>
      <c r="GG43">
        <v>572.89959999999996</v>
      </c>
      <c r="GH43">
        <v>352.76609999999999</v>
      </c>
      <c r="GI43">
        <v>4377.4699000000001</v>
      </c>
      <c r="GJ43">
        <v>29134.452300000001</v>
      </c>
      <c r="GK43">
        <v>2718.6518000000001</v>
      </c>
      <c r="GL43">
        <v>2128.6459</v>
      </c>
      <c r="GM43">
        <v>5444.8388000000004</v>
      </c>
      <c r="GN43">
        <v>8694.6497999999992</v>
      </c>
      <c r="GO43">
        <v>627.69299999999998</v>
      </c>
      <c r="GP43">
        <v>357.44650000000001</v>
      </c>
    </row>
    <row r="44" spans="1:198" x14ac:dyDescent="0.2">
      <c r="A44" s="177">
        <v>43083</v>
      </c>
      <c r="B44">
        <v>600352.62710000004</v>
      </c>
      <c r="C44">
        <v>198966.5301</v>
      </c>
      <c r="D44">
        <v>82326.674400000004</v>
      </c>
      <c r="E44">
        <v>73509.192999999999</v>
      </c>
      <c r="F44">
        <v>51287.313999999998</v>
      </c>
      <c r="G44">
        <v>41500.490299999998</v>
      </c>
      <c r="H44">
        <v>40027.9571</v>
      </c>
      <c r="I44">
        <v>21274.291000000001</v>
      </c>
      <c r="J44">
        <v>18026.2605</v>
      </c>
      <c r="K44">
        <v>23270.549800000001</v>
      </c>
      <c r="L44">
        <v>19965.807000000001</v>
      </c>
      <c r="M44">
        <v>24324.9035</v>
      </c>
      <c r="N44">
        <v>20759.5422</v>
      </c>
      <c r="O44">
        <v>33234.567799999997</v>
      </c>
      <c r="P44">
        <v>13854.4552</v>
      </c>
      <c r="Q44">
        <v>20077.422600000002</v>
      </c>
      <c r="R44">
        <v>13509.386699999999</v>
      </c>
      <c r="S44">
        <v>9840.0912000000008</v>
      </c>
      <c r="T44">
        <v>16647.858199999999</v>
      </c>
      <c r="U44">
        <v>16214.4735</v>
      </c>
      <c r="V44">
        <v>10426.6193</v>
      </c>
      <c r="W44">
        <v>6151.5230000000001</v>
      </c>
      <c r="X44">
        <v>13029.207</v>
      </c>
      <c r="Y44">
        <v>12183.563</v>
      </c>
      <c r="Z44">
        <v>11358.123799999999</v>
      </c>
      <c r="AA44">
        <v>12156.8554</v>
      </c>
      <c r="AB44">
        <v>11336.552</v>
      </c>
      <c r="AC44">
        <v>10615.977699999999</v>
      </c>
      <c r="AD44">
        <v>22007.4843</v>
      </c>
      <c r="AE44">
        <v>8859.7919999999995</v>
      </c>
      <c r="AF44">
        <v>15971.307500000001</v>
      </c>
      <c r="AG44">
        <v>7364.7008999999998</v>
      </c>
      <c r="AH44" t="s">
        <v>480</v>
      </c>
      <c r="AI44" t="s">
        <v>480</v>
      </c>
      <c r="AJ44">
        <v>14117.472100000001</v>
      </c>
      <c r="AK44">
        <v>6313.5528000000004</v>
      </c>
      <c r="AL44">
        <v>4590.1095999999998</v>
      </c>
      <c r="AM44">
        <v>6606.0159999999996</v>
      </c>
      <c r="AN44">
        <v>11386.0083</v>
      </c>
      <c r="AO44">
        <v>7706.8788999999997</v>
      </c>
      <c r="AP44">
        <v>4677.9952000000003</v>
      </c>
      <c r="AQ44">
        <v>10962.0723</v>
      </c>
      <c r="AR44">
        <v>4967.4803000000002</v>
      </c>
      <c r="AS44">
        <v>4887.2145</v>
      </c>
      <c r="AT44">
        <v>5321.1292999999996</v>
      </c>
      <c r="AU44">
        <v>8761.7618000000002</v>
      </c>
      <c r="AV44">
        <v>3117.1615000000002</v>
      </c>
      <c r="AW44">
        <v>3505.7914000000001</v>
      </c>
      <c r="AX44">
        <v>5117.0816999999997</v>
      </c>
      <c r="AY44">
        <v>4491.2798000000003</v>
      </c>
      <c r="AZ44">
        <v>6966.3878999999997</v>
      </c>
      <c r="BA44">
        <v>3939.2170000000001</v>
      </c>
      <c r="BB44">
        <v>3898.9099000000001</v>
      </c>
      <c r="BC44">
        <v>2778.1372999999999</v>
      </c>
      <c r="BD44">
        <v>5149.6286</v>
      </c>
      <c r="BE44" t="s">
        <v>480</v>
      </c>
      <c r="BF44">
        <v>6558.9975000000004</v>
      </c>
      <c r="BG44">
        <v>3010.2112999999999</v>
      </c>
      <c r="BH44" t="s">
        <v>480</v>
      </c>
      <c r="BI44">
        <v>3574.0419999999999</v>
      </c>
      <c r="BJ44">
        <v>5029.5456000000004</v>
      </c>
      <c r="BK44">
        <v>4452.4193999999998</v>
      </c>
      <c r="BL44">
        <v>5995.7316000000001</v>
      </c>
      <c r="BM44">
        <v>1630.8146999999999</v>
      </c>
      <c r="BN44">
        <v>4242.3245999999999</v>
      </c>
      <c r="BO44">
        <v>5387.6637000000001</v>
      </c>
      <c r="BP44">
        <v>3131.4404</v>
      </c>
      <c r="BQ44">
        <v>4914.4241000000002</v>
      </c>
      <c r="BR44">
        <v>2530.8440999999998</v>
      </c>
      <c r="BS44">
        <v>2383.4960000000001</v>
      </c>
      <c r="BT44" t="s">
        <v>480</v>
      </c>
      <c r="BU44">
        <v>3026.0405000000001</v>
      </c>
      <c r="BV44">
        <v>1904.1895</v>
      </c>
      <c r="BW44">
        <v>3256.6948000000002</v>
      </c>
      <c r="BX44">
        <v>3119.6125000000002</v>
      </c>
      <c r="BY44">
        <v>1944.9009000000001</v>
      </c>
      <c r="BZ44">
        <v>1458.0619999999999</v>
      </c>
      <c r="CA44">
        <v>2792.5264999999999</v>
      </c>
      <c r="CB44">
        <v>2720.4949000000001</v>
      </c>
      <c r="CC44" t="s">
        <v>480</v>
      </c>
      <c r="CD44">
        <v>1490.0082</v>
      </c>
      <c r="CE44">
        <v>1969.4002</v>
      </c>
      <c r="CF44" t="s">
        <v>480</v>
      </c>
      <c r="CG44">
        <v>1197.0814</v>
      </c>
      <c r="CH44">
        <v>1396.3751</v>
      </c>
      <c r="CI44">
        <v>2427.7197999999999</v>
      </c>
      <c r="CJ44" t="s">
        <v>480</v>
      </c>
      <c r="CK44">
        <v>1942.3603000000001</v>
      </c>
      <c r="CL44">
        <v>2778.7964000000002</v>
      </c>
      <c r="CM44">
        <v>1728.1110000000001</v>
      </c>
      <c r="CN44" t="s">
        <v>480</v>
      </c>
      <c r="CO44">
        <v>1722.5986</v>
      </c>
      <c r="CP44">
        <v>1994.3050000000001</v>
      </c>
      <c r="CQ44">
        <v>1277.0816</v>
      </c>
      <c r="CR44">
        <v>1465.5281</v>
      </c>
      <c r="CS44">
        <v>1860.0558000000001</v>
      </c>
      <c r="CT44">
        <v>1453.5666000000001</v>
      </c>
      <c r="CU44">
        <v>1348.6533999999999</v>
      </c>
      <c r="CV44" t="s">
        <v>480</v>
      </c>
      <c r="CW44">
        <v>1032.6587</v>
      </c>
      <c r="CX44">
        <v>3724.0691000000002</v>
      </c>
      <c r="CY44">
        <v>1537.7173</v>
      </c>
      <c r="CZ44">
        <v>1196.6835000000001</v>
      </c>
      <c r="DA44">
        <v>992.24969999999996</v>
      </c>
      <c r="DB44">
        <v>1090.6549</v>
      </c>
      <c r="DC44">
        <v>2721.2087999999999</v>
      </c>
      <c r="DD44">
        <v>1427.3119999999999</v>
      </c>
      <c r="DE44">
        <v>1718.6638</v>
      </c>
      <c r="DF44">
        <v>1120.2853</v>
      </c>
      <c r="DG44">
        <v>1277.1926000000001</v>
      </c>
      <c r="DH44">
        <v>867.48810000000003</v>
      </c>
      <c r="DI44">
        <v>1352.6686999999999</v>
      </c>
      <c r="DJ44">
        <v>751.17809999999997</v>
      </c>
      <c r="DK44">
        <v>1176.6288999999999</v>
      </c>
      <c r="DL44">
        <v>1337.5424</v>
      </c>
      <c r="DM44">
        <v>714.44989999999996</v>
      </c>
      <c r="DN44">
        <v>657.32299999999998</v>
      </c>
      <c r="DO44">
        <v>2449.6284000000001</v>
      </c>
      <c r="DP44">
        <v>862.03750000000002</v>
      </c>
      <c r="DQ44">
        <v>1890.7754</v>
      </c>
      <c r="DR44">
        <v>818.45190000000002</v>
      </c>
      <c r="DS44">
        <v>1709.5464999999999</v>
      </c>
      <c r="DT44">
        <v>1269.5153</v>
      </c>
      <c r="DU44">
        <v>648.02829999999994</v>
      </c>
      <c r="DV44" t="s">
        <v>480</v>
      </c>
      <c r="DW44">
        <v>760.75070000000005</v>
      </c>
      <c r="DX44">
        <v>690.8116</v>
      </c>
      <c r="DY44">
        <v>1555.8014000000001</v>
      </c>
      <c r="DZ44">
        <v>2014.9281000000001</v>
      </c>
      <c r="EA44">
        <v>1214.8441</v>
      </c>
      <c r="EB44">
        <v>911.88909999999998</v>
      </c>
      <c r="EC44">
        <v>933.6454</v>
      </c>
      <c r="ED44">
        <v>900.19529999999997</v>
      </c>
      <c r="EE44">
        <v>1047.1751999999999</v>
      </c>
      <c r="EF44">
        <v>589.8723</v>
      </c>
      <c r="EG44">
        <v>553.20429999999999</v>
      </c>
      <c r="EH44">
        <v>997.21749999999997</v>
      </c>
      <c r="EI44">
        <v>411.69069999999999</v>
      </c>
      <c r="EJ44">
        <v>2115.6837</v>
      </c>
      <c r="EK44" t="s">
        <v>480</v>
      </c>
      <c r="EL44">
        <v>500.16</v>
      </c>
      <c r="EM44">
        <v>449.8621</v>
      </c>
      <c r="EN44">
        <v>287.61279999999999</v>
      </c>
      <c r="EO44" t="s">
        <v>480</v>
      </c>
      <c r="EP44">
        <v>429.3843</v>
      </c>
      <c r="EQ44">
        <v>113.3832</v>
      </c>
      <c r="ER44">
        <v>347.48910000000001</v>
      </c>
      <c r="ES44">
        <v>248.2116</v>
      </c>
      <c r="ET44">
        <v>271.72219999999999</v>
      </c>
      <c r="EU44">
        <v>132.67269999999999</v>
      </c>
      <c r="EV44">
        <v>187.1754</v>
      </c>
      <c r="EW44">
        <v>254.7543</v>
      </c>
      <c r="EX44">
        <v>345.31319999999999</v>
      </c>
      <c r="EY44">
        <v>211.67570000000001</v>
      </c>
      <c r="EZ44">
        <v>241.20490000000001</v>
      </c>
      <c r="FA44">
        <v>81.287700000000001</v>
      </c>
      <c r="FB44">
        <v>181.08770000000001</v>
      </c>
      <c r="FC44">
        <v>125.771</v>
      </c>
      <c r="FD44">
        <v>116.5802</v>
      </c>
      <c r="FE44">
        <v>299.68299999999999</v>
      </c>
      <c r="FF44">
        <v>178.19309999999999</v>
      </c>
      <c r="FG44">
        <v>167.51400000000001</v>
      </c>
      <c r="FH44">
        <v>0.19439999999999999</v>
      </c>
      <c r="FI44">
        <v>279.04910000000001</v>
      </c>
      <c r="FJ44">
        <v>133.68119999999999</v>
      </c>
      <c r="FK44">
        <v>-53.363799999999998</v>
      </c>
      <c r="FL44">
        <v>114.31019999999999</v>
      </c>
      <c r="FM44">
        <v>9297.6435000000001</v>
      </c>
      <c r="FN44">
        <v>1434.9204</v>
      </c>
      <c r="FO44" t="s">
        <v>480</v>
      </c>
      <c r="FP44">
        <v>2057.6208999999999</v>
      </c>
      <c r="FQ44">
        <v>1862.6727000000001</v>
      </c>
      <c r="FR44">
        <v>2453.9953</v>
      </c>
      <c r="FS44">
        <v>2432.5263</v>
      </c>
      <c r="FT44" t="s">
        <v>480</v>
      </c>
      <c r="FU44">
        <v>647.62980000000005</v>
      </c>
      <c r="FV44">
        <v>13870.1464</v>
      </c>
      <c r="FW44">
        <v>7097.7857000000004</v>
      </c>
      <c r="FX44">
        <v>3483.2800999999999</v>
      </c>
      <c r="FY44">
        <v>4384.91</v>
      </c>
      <c r="FZ44">
        <v>471.22300000000001</v>
      </c>
      <c r="GA44">
        <v>11223.2935</v>
      </c>
      <c r="GB44">
        <v>1601.1577</v>
      </c>
      <c r="GC44">
        <v>867.60440000000006</v>
      </c>
      <c r="GD44">
        <v>693.71720000000005</v>
      </c>
      <c r="GE44">
        <v>7275.7888999999996</v>
      </c>
      <c r="GF44">
        <v>570.59490000000005</v>
      </c>
      <c r="GG44">
        <v>556.45550000000003</v>
      </c>
      <c r="GH44">
        <v>352.76609999999999</v>
      </c>
      <c r="GI44">
        <v>4331.3963000000003</v>
      </c>
      <c r="GJ44">
        <v>29405.4267</v>
      </c>
      <c r="GK44">
        <v>2709.9463999999998</v>
      </c>
      <c r="GL44">
        <v>2092.6071999999999</v>
      </c>
      <c r="GM44">
        <v>5508.0667999999996</v>
      </c>
      <c r="GN44">
        <v>8527.4009999999998</v>
      </c>
      <c r="GO44">
        <v>614.72140000000002</v>
      </c>
      <c r="GP44">
        <v>352.30509999999998</v>
      </c>
    </row>
    <row r="45" spans="1:198" x14ac:dyDescent="0.2">
      <c r="A45" s="177">
        <v>43084</v>
      </c>
      <c r="B45">
        <v>617016.14150000003</v>
      </c>
      <c r="C45">
        <v>191079.45989999999</v>
      </c>
      <c r="D45">
        <v>83563.9614</v>
      </c>
      <c r="E45">
        <v>74404.845000000001</v>
      </c>
      <c r="F45">
        <v>52054.551200000002</v>
      </c>
      <c r="G45">
        <v>42528.492299999998</v>
      </c>
      <c r="H45">
        <v>40912.505700000002</v>
      </c>
      <c r="I45">
        <v>21849.382000000001</v>
      </c>
      <c r="J45">
        <v>18202.274000000001</v>
      </c>
      <c r="K45">
        <v>23744.123500000002</v>
      </c>
      <c r="L45">
        <v>19991.007000000001</v>
      </c>
      <c r="M45">
        <v>24841.855800000001</v>
      </c>
      <c r="N45">
        <v>21228.4522</v>
      </c>
      <c r="O45">
        <v>33437.730499999998</v>
      </c>
      <c r="P45">
        <v>14072.0978</v>
      </c>
      <c r="Q45">
        <v>20282.7163</v>
      </c>
      <c r="R45">
        <v>13659.754199999999</v>
      </c>
      <c r="S45">
        <v>10208.257799999999</v>
      </c>
      <c r="T45">
        <v>16864.7968</v>
      </c>
      <c r="U45">
        <v>16248.591899999999</v>
      </c>
      <c r="V45">
        <v>10606.271500000001</v>
      </c>
      <c r="W45">
        <v>6313.2502000000004</v>
      </c>
      <c r="X45">
        <v>13101.531199999999</v>
      </c>
      <c r="Y45">
        <v>12165.7173</v>
      </c>
      <c r="Z45">
        <v>11496.8213</v>
      </c>
      <c r="AA45">
        <v>12295.211799999999</v>
      </c>
      <c r="AB45">
        <v>11635.2608</v>
      </c>
      <c r="AC45">
        <v>10554.219499999999</v>
      </c>
      <c r="AD45">
        <v>22150.080099999999</v>
      </c>
      <c r="AE45">
        <v>9028.1630999999998</v>
      </c>
      <c r="AF45">
        <v>16165.782800000001</v>
      </c>
      <c r="AG45">
        <v>7403.0222000000003</v>
      </c>
      <c r="AH45" t="s">
        <v>480</v>
      </c>
      <c r="AI45" t="s">
        <v>480</v>
      </c>
      <c r="AJ45">
        <v>14183.842500000001</v>
      </c>
      <c r="AK45">
        <v>6392.7236999999996</v>
      </c>
      <c r="AL45">
        <v>4688.9916000000003</v>
      </c>
      <c r="AM45">
        <v>6638.7003000000004</v>
      </c>
      <c r="AN45">
        <v>11445.7163</v>
      </c>
      <c r="AO45">
        <v>7809.0045</v>
      </c>
      <c r="AP45">
        <v>4782.7722999999996</v>
      </c>
      <c r="AQ45">
        <v>11122.9918</v>
      </c>
      <c r="AR45">
        <v>5033.0454</v>
      </c>
      <c r="AS45">
        <v>4943.0667000000003</v>
      </c>
      <c r="AT45">
        <v>5409.3631999999998</v>
      </c>
      <c r="AU45">
        <v>8816.7261999999992</v>
      </c>
      <c r="AV45">
        <v>3158.7795000000001</v>
      </c>
      <c r="AW45">
        <v>3614.0844999999999</v>
      </c>
      <c r="AX45">
        <v>5214.8499000000002</v>
      </c>
      <c r="AY45">
        <v>4523.942</v>
      </c>
      <c r="AZ45">
        <v>6999.2051000000001</v>
      </c>
      <c r="BA45">
        <v>4063.5362</v>
      </c>
      <c r="BB45">
        <v>4027.5855999999999</v>
      </c>
      <c r="BC45">
        <v>2903.3319999999999</v>
      </c>
      <c r="BD45">
        <v>5324.6307999999999</v>
      </c>
      <c r="BE45" t="s">
        <v>480</v>
      </c>
      <c r="BF45">
        <v>6640.2754000000004</v>
      </c>
      <c r="BG45">
        <v>3058.6662000000001</v>
      </c>
      <c r="BH45" t="s">
        <v>480</v>
      </c>
      <c r="BI45">
        <v>3601.2930000000001</v>
      </c>
      <c r="BJ45">
        <v>5046.3757999999998</v>
      </c>
      <c r="BK45">
        <v>4485.6390000000001</v>
      </c>
      <c r="BL45">
        <v>5974.6765999999998</v>
      </c>
      <c r="BM45">
        <v>1583.4747</v>
      </c>
      <c r="BN45">
        <v>4295.0902999999998</v>
      </c>
      <c r="BO45">
        <v>5446.1490999999996</v>
      </c>
      <c r="BP45">
        <v>3218.6516999999999</v>
      </c>
      <c r="BQ45">
        <v>4980.7878000000001</v>
      </c>
      <c r="BR45">
        <v>2567.7617</v>
      </c>
      <c r="BS45">
        <v>2404.5028000000002</v>
      </c>
      <c r="BT45" t="s">
        <v>480</v>
      </c>
      <c r="BU45">
        <v>3061.8858</v>
      </c>
      <c r="BV45">
        <v>1913.6694</v>
      </c>
      <c r="BW45">
        <v>3332.5855000000001</v>
      </c>
      <c r="BX45">
        <v>3129.1797000000001</v>
      </c>
      <c r="BY45">
        <v>1967.4824000000001</v>
      </c>
      <c r="BZ45">
        <v>1502.1891000000001</v>
      </c>
      <c r="CA45">
        <v>2839.4958000000001</v>
      </c>
      <c r="CB45">
        <v>2796.7345999999998</v>
      </c>
      <c r="CC45" t="s">
        <v>480</v>
      </c>
      <c r="CD45">
        <v>1485.8666000000001</v>
      </c>
      <c r="CE45">
        <v>1964.7816</v>
      </c>
      <c r="CF45" t="s">
        <v>480</v>
      </c>
      <c r="CG45">
        <v>1217.9264000000001</v>
      </c>
      <c r="CH45">
        <v>1412.7298000000001</v>
      </c>
      <c r="CI45">
        <v>2454.3033</v>
      </c>
      <c r="CJ45" t="s">
        <v>480</v>
      </c>
      <c r="CK45">
        <v>1972.5808</v>
      </c>
      <c r="CL45">
        <v>2818.7186000000002</v>
      </c>
      <c r="CM45">
        <v>1725.9973</v>
      </c>
      <c r="CN45" t="s">
        <v>480</v>
      </c>
      <c r="CO45">
        <v>1739.0977</v>
      </c>
      <c r="CP45">
        <v>2007.0160000000001</v>
      </c>
      <c r="CQ45">
        <v>1335.5151000000001</v>
      </c>
      <c r="CR45">
        <v>1494.6989000000001</v>
      </c>
      <c r="CS45">
        <v>1893.3199</v>
      </c>
      <c r="CT45">
        <v>1495.4096999999999</v>
      </c>
      <c r="CU45">
        <v>1389.3898999999999</v>
      </c>
      <c r="CV45" t="s">
        <v>480</v>
      </c>
      <c r="CW45">
        <v>1053.067</v>
      </c>
      <c r="CX45">
        <v>3747.8791000000001</v>
      </c>
      <c r="CY45">
        <v>1548.5759</v>
      </c>
      <c r="CZ45">
        <v>1200.8593000000001</v>
      </c>
      <c r="DA45">
        <v>1008.6713</v>
      </c>
      <c r="DB45">
        <v>1073.7520999999999</v>
      </c>
      <c r="DC45">
        <v>2762.1010000000001</v>
      </c>
      <c r="DD45">
        <v>1453.6369999999999</v>
      </c>
      <c r="DE45">
        <v>1724.5156999999999</v>
      </c>
      <c r="DF45">
        <v>1157.0663</v>
      </c>
      <c r="DG45">
        <v>1293.5381</v>
      </c>
      <c r="DH45">
        <v>915.39279999999997</v>
      </c>
      <c r="DI45">
        <v>1437.9673</v>
      </c>
      <c r="DJ45">
        <v>744.59590000000003</v>
      </c>
      <c r="DK45">
        <v>1201.0456999999999</v>
      </c>
      <c r="DL45">
        <v>1344.5956000000001</v>
      </c>
      <c r="DM45">
        <v>766.05089999999996</v>
      </c>
      <c r="DN45">
        <v>657.66750000000002</v>
      </c>
      <c r="DO45">
        <v>2413.0122000000001</v>
      </c>
      <c r="DP45">
        <v>872.33979999999997</v>
      </c>
      <c r="DQ45">
        <v>1938.1052</v>
      </c>
      <c r="DR45">
        <v>847.80200000000002</v>
      </c>
      <c r="DS45">
        <v>1744.2644</v>
      </c>
      <c r="DT45">
        <v>1286.6742999999999</v>
      </c>
      <c r="DU45">
        <v>677.79060000000004</v>
      </c>
      <c r="DV45" t="s">
        <v>480</v>
      </c>
      <c r="DW45">
        <v>787.00319999999999</v>
      </c>
      <c r="DX45">
        <v>717.56709999999998</v>
      </c>
      <c r="DY45">
        <v>1569.2108000000001</v>
      </c>
      <c r="DZ45">
        <v>2026.3904</v>
      </c>
      <c r="EA45">
        <v>1294.4485999999999</v>
      </c>
      <c r="EB45">
        <v>906.14580000000001</v>
      </c>
      <c r="EC45">
        <v>950.02189999999996</v>
      </c>
      <c r="ED45">
        <v>912.70460000000003</v>
      </c>
      <c r="EE45">
        <v>1063.7425000000001</v>
      </c>
      <c r="EF45">
        <v>602.37040000000002</v>
      </c>
      <c r="EG45">
        <v>563.50570000000005</v>
      </c>
      <c r="EH45">
        <v>1020.1713999999999</v>
      </c>
      <c r="EI45">
        <v>417.71620000000001</v>
      </c>
      <c r="EJ45">
        <v>2115.6837</v>
      </c>
      <c r="EK45" t="s">
        <v>480</v>
      </c>
      <c r="EL45">
        <v>495.7971</v>
      </c>
      <c r="EM45">
        <v>463.06060000000002</v>
      </c>
      <c r="EN45">
        <v>287.61279999999999</v>
      </c>
      <c r="EO45" t="s">
        <v>480</v>
      </c>
      <c r="EP45">
        <v>433.62939999999998</v>
      </c>
      <c r="EQ45">
        <v>114.92659999999999</v>
      </c>
      <c r="ER45">
        <v>351.93779999999998</v>
      </c>
      <c r="ES45">
        <v>247.2835</v>
      </c>
      <c r="ET45">
        <v>271.1191</v>
      </c>
      <c r="EU45">
        <v>132.4716</v>
      </c>
      <c r="EV45">
        <v>193.81780000000001</v>
      </c>
      <c r="EW45">
        <v>259.97050000000002</v>
      </c>
      <c r="EX45">
        <v>349.84480000000002</v>
      </c>
      <c r="EY45">
        <v>215.4855</v>
      </c>
      <c r="EZ45">
        <v>236.4701</v>
      </c>
      <c r="FA45">
        <v>79.292500000000004</v>
      </c>
      <c r="FB45">
        <v>182.37909999999999</v>
      </c>
      <c r="FC45">
        <v>127.1326</v>
      </c>
      <c r="FD45">
        <v>114.3646</v>
      </c>
      <c r="FE45">
        <v>305.68049999999999</v>
      </c>
      <c r="FF45">
        <v>177.7458</v>
      </c>
      <c r="FG45">
        <v>167.51400000000001</v>
      </c>
      <c r="FH45">
        <v>0.19439999999999999</v>
      </c>
      <c r="FI45">
        <v>287.72919999999999</v>
      </c>
      <c r="FJ45">
        <v>136.29769999999999</v>
      </c>
      <c r="FK45">
        <v>-52.368000000000002</v>
      </c>
      <c r="FL45">
        <v>114.31019999999999</v>
      </c>
      <c r="FM45">
        <v>9532.3127000000004</v>
      </c>
      <c r="FN45">
        <v>1545.5547999999999</v>
      </c>
      <c r="FO45" t="s">
        <v>480</v>
      </c>
      <c r="FP45">
        <v>2077.1572000000001</v>
      </c>
      <c r="FQ45">
        <v>1906.4347</v>
      </c>
      <c r="FR45">
        <v>2447.1768000000002</v>
      </c>
      <c r="FS45">
        <v>2421.3146999999999</v>
      </c>
      <c r="FT45" t="s">
        <v>480</v>
      </c>
      <c r="FU45">
        <v>661.60339999999997</v>
      </c>
      <c r="FV45">
        <v>13877.917799999999</v>
      </c>
      <c r="FW45">
        <v>7154.3230000000003</v>
      </c>
      <c r="FX45">
        <v>3616.5709999999999</v>
      </c>
      <c r="FY45">
        <v>4367.97</v>
      </c>
      <c r="FZ45">
        <v>478.14519999999999</v>
      </c>
      <c r="GA45">
        <v>11470.7886</v>
      </c>
      <c r="GB45">
        <v>1606.2779</v>
      </c>
      <c r="GC45">
        <v>879.20500000000004</v>
      </c>
      <c r="GD45">
        <v>622.27369999999996</v>
      </c>
      <c r="GE45">
        <v>7299.2608</v>
      </c>
      <c r="GF45">
        <v>571.1703</v>
      </c>
      <c r="GG45">
        <v>546.86310000000003</v>
      </c>
      <c r="GH45">
        <v>352.76609999999999</v>
      </c>
      <c r="GI45">
        <v>4420.8333000000002</v>
      </c>
      <c r="GJ45">
        <v>30286.093499999999</v>
      </c>
      <c r="GK45">
        <v>2744.7680999999998</v>
      </c>
      <c r="GL45">
        <v>2151.4072000000001</v>
      </c>
      <c r="GM45">
        <v>5594.9052000000001</v>
      </c>
      <c r="GN45">
        <v>8637.9390000000003</v>
      </c>
      <c r="GO45">
        <v>627.31140000000005</v>
      </c>
      <c r="GP45">
        <v>260.17169999999999</v>
      </c>
    </row>
    <row r="46" spans="1:198" x14ac:dyDescent="0.2">
      <c r="A46" s="177">
        <v>43087</v>
      </c>
      <c r="B46">
        <v>613390.28419999999</v>
      </c>
      <c r="C46">
        <v>187021.41140000001</v>
      </c>
      <c r="D46">
        <v>83184.395300000004</v>
      </c>
      <c r="E46">
        <v>74115.925000000003</v>
      </c>
      <c r="F46">
        <v>52254.121599999999</v>
      </c>
      <c r="G46">
        <v>44580.465100000001</v>
      </c>
      <c r="H46">
        <v>41290.867599999998</v>
      </c>
      <c r="I46">
        <v>22054.895</v>
      </c>
      <c r="J46">
        <v>18049.3734</v>
      </c>
      <c r="K46">
        <v>23541.477999999999</v>
      </c>
      <c r="L46">
        <v>20028.807000000001</v>
      </c>
      <c r="M46">
        <v>25014.173200000001</v>
      </c>
      <c r="N46">
        <v>21345.237400000002</v>
      </c>
      <c r="O46">
        <v>33234.567799999997</v>
      </c>
      <c r="P46">
        <v>14084.6541</v>
      </c>
      <c r="Q46">
        <v>20367.061799999999</v>
      </c>
      <c r="R46">
        <v>13378.632299999999</v>
      </c>
      <c r="S46">
        <v>10157.634899999999</v>
      </c>
      <c r="T46">
        <v>17085.412199999999</v>
      </c>
      <c r="U46">
        <v>16151.958500000001</v>
      </c>
      <c r="V46">
        <v>10759.0466</v>
      </c>
      <c r="W46">
        <v>6422.8073000000004</v>
      </c>
      <c r="X46">
        <v>13137.693300000001</v>
      </c>
      <c r="Y46">
        <v>12174.6402</v>
      </c>
      <c r="Z46">
        <v>11600.553</v>
      </c>
      <c r="AA46">
        <v>12261.328600000001</v>
      </c>
      <c r="AB46">
        <v>11597.922200000001</v>
      </c>
      <c r="AC46">
        <v>10498.6371</v>
      </c>
      <c r="AD46">
        <v>21945.486000000001</v>
      </c>
      <c r="AE46">
        <v>9031.2525000000005</v>
      </c>
      <c r="AF46">
        <v>16575.175500000001</v>
      </c>
      <c r="AG46">
        <v>7415.7960000000003</v>
      </c>
      <c r="AH46" t="s">
        <v>480</v>
      </c>
      <c r="AI46" t="s">
        <v>480</v>
      </c>
      <c r="AJ46">
        <v>14154.639499999999</v>
      </c>
      <c r="AK46">
        <v>6440.2262000000001</v>
      </c>
      <c r="AL46">
        <v>4723.2812999999996</v>
      </c>
      <c r="AM46">
        <v>6667.6278000000002</v>
      </c>
      <c r="AN46">
        <v>11482.459699999999</v>
      </c>
      <c r="AO46">
        <v>8042.0054</v>
      </c>
      <c r="AP46">
        <v>4867.4228000000003</v>
      </c>
      <c r="AQ46">
        <v>11217.893</v>
      </c>
      <c r="AR46">
        <v>5041.3352000000004</v>
      </c>
      <c r="AS46">
        <v>4965.5527000000002</v>
      </c>
      <c r="AT46">
        <v>5500.8055999999997</v>
      </c>
      <c r="AU46">
        <v>8824.9709000000003</v>
      </c>
      <c r="AV46">
        <v>3176.0356999999999</v>
      </c>
      <c r="AW46">
        <v>3645.0254</v>
      </c>
      <c r="AX46">
        <v>5227.7456000000002</v>
      </c>
      <c r="AY46">
        <v>4152.5406999999996</v>
      </c>
      <c r="AZ46">
        <v>7080.2829000000002</v>
      </c>
      <c r="BA46">
        <v>4063.5362</v>
      </c>
      <c r="BB46">
        <v>4037.0009</v>
      </c>
      <c r="BC46">
        <v>2981.8121999999998</v>
      </c>
      <c r="BD46">
        <v>5388.268</v>
      </c>
      <c r="BE46" t="s">
        <v>480</v>
      </c>
      <c r="BF46">
        <v>6573.5114000000003</v>
      </c>
      <c r="BG46">
        <v>3068.5774999999999</v>
      </c>
      <c r="BH46" t="s">
        <v>480</v>
      </c>
      <c r="BI46">
        <v>3558.47</v>
      </c>
      <c r="BJ46">
        <v>5004.3002999999999</v>
      </c>
      <c r="BK46">
        <v>4499.9691000000003</v>
      </c>
      <c r="BL46">
        <v>6064.1606000000002</v>
      </c>
      <c r="BM46">
        <v>1608.7961</v>
      </c>
      <c r="BN46">
        <v>4282.5039999999999</v>
      </c>
      <c r="BO46">
        <v>5458.5051999999996</v>
      </c>
      <c r="BP46">
        <v>3307.4297000000001</v>
      </c>
      <c r="BQ46">
        <v>5005.3134</v>
      </c>
      <c r="BR46">
        <v>2597.2957999999999</v>
      </c>
      <c r="BS46">
        <v>2432.8618999999999</v>
      </c>
      <c r="BT46" t="s">
        <v>480</v>
      </c>
      <c r="BU46">
        <v>3121.8575999999998</v>
      </c>
      <c r="BV46">
        <v>1932.6291000000001</v>
      </c>
      <c r="BW46">
        <v>3361.0445</v>
      </c>
      <c r="BX46">
        <v>3100.4780999999998</v>
      </c>
      <c r="BY46">
        <v>1972.1144999999999</v>
      </c>
      <c r="BZ46">
        <v>1498.9503999999999</v>
      </c>
      <c r="CA46">
        <v>2860.5628999999999</v>
      </c>
      <c r="CB46">
        <v>2825.3244</v>
      </c>
      <c r="CC46" t="s">
        <v>480</v>
      </c>
      <c r="CD46">
        <v>1454.5084999999999</v>
      </c>
      <c r="CE46">
        <v>1987.8742999999999</v>
      </c>
      <c r="CF46" t="s">
        <v>480</v>
      </c>
      <c r="CG46">
        <v>1230.7807</v>
      </c>
      <c r="CH46">
        <v>1498.9065000000001</v>
      </c>
      <c r="CI46">
        <v>2516.3314</v>
      </c>
      <c r="CJ46" t="s">
        <v>480</v>
      </c>
      <c r="CK46">
        <v>1979.1286</v>
      </c>
      <c r="CL46">
        <v>2803.3638999999998</v>
      </c>
      <c r="CM46">
        <v>1724.9404</v>
      </c>
      <c r="CN46" t="s">
        <v>480</v>
      </c>
      <c r="CO46">
        <v>1725.4269999999999</v>
      </c>
      <c r="CP46">
        <v>1994.3050000000001</v>
      </c>
      <c r="CQ46">
        <v>1351.6539</v>
      </c>
      <c r="CR46">
        <v>1509.2843</v>
      </c>
      <c r="CS46">
        <v>1908.5943</v>
      </c>
      <c r="CT46">
        <v>1556.1681000000001</v>
      </c>
      <c r="CU46">
        <v>1401.2714000000001</v>
      </c>
      <c r="CV46" t="s">
        <v>480</v>
      </c>
      <c r="CW46">
        <v>1041.1622</v>
      </c>
      <c r="CX46">
        <v>3776.7017000000001</v>
      </c>
      <c r="CY46">
        <v>1552.1954000000001</v>
      </c>
      <c r="CZ46">
        <v>1248.1850999999999</v>
      </c>
      <c r="DA46">
        <v>1029.6543999999999</v>
      </c>
      <c r="DB46">
        <v>1036.1578999999999</v>
      </c>
      <c r="DC46">
        <v>2787.2655</v>
      </c>
      <c r="DD46">
        <v>1481.7170000000001</v>
      </c>
      <c r="DE46">
        <v>1748.1777</v>
      </c>
      <c r="DF46">
        <v>1193.8472999999999</v>
      </c>
      <c r="DG46">
        <v>1309.8835999999999</v>
      </c>
      <c r="DH46">
        <v>1030.5322000000001</v>
      </c>
      <c r="DI46">
        <v>1479.5368000000001</v>
      </c>
      <c r="DJ46">
        <v>767.41409999999996</v>
      </c>
      <c r="DK46">
        <v>1481.8385000000001</v>
      </c>
      <c r="DL46">
        <v>1417.2438</v>
      </c>
      <c r="DM46">
        <v>770.30370000000005</v>
      </c>
      <c r="DN46">
        <v>659.38990000000001</v>
      </c>
      <c r="DO46">
        <v>2406.9095000000002</v>
      </c>
      <c r="DP46">
        <v>887.5643</v>
      </c>
      <c r="DQ46">
        <v>1980.6542999999999</v>
      </c>
      <c r="DR46">
        <v>860.38059999999996</v>
      </c>
      <c r="DS46">
        <v>1770.7596000000001</v>
      </c>
      <c r="DT46">
        <v>1303.8333</v>
      </c>
      <c r="DU46">
        <v>651.00450000000001</v>
      </c>
      <c r="DV46" t="s">
        <v>480</v>
      </c>
      <c r="DW46">
        <v>788.21489999999994</v>
      </c>
      <c r="DX46">
        <v>721.62090000000001</v>
      </c>
      <c r="DY46">
        <v>1575.2449999999999</v>
      </c>
      <c r="DZ46">
        <v>2065.3620999999998</v>
      </c>
      <c r="EA46">
        <v>1295.5858000000001</v>
      </c>
      <c r="EB46">
        <v>928.1617</v>
      </c>
      <c r="EC46">
        <v>972.35339999999997</v>
      </c>
      <c r="ED46">
        <v>920.52290000000005</v>
      </c>
      <c r="EE46">
        <v>1023.981</v>
      </c>
      <c r="EF46">
        <v>605.33019999999999</v>
      </c>
      <c r="EG46">
        <v>574.41319999999996</v>
      </c>
      <c r="EH46">
        <v>1034.7783999999999</v>
      </c>
      <c r="EI46">
        <v>411.69069999999999</v>
      </c>
      <c r="EJ46">
        <v>2115.6837</v>
      </c>
      <c r="EK46" t="s">
        <v>480</v>
      </c>
      <c r="EL46">
        <v>502.44529999999997</v>
      </c>
      <c r="EM46">
        <v>461.59410000000003</v>
      </c>
      <c r="EN46">
        <v>290.01420000000002</v>
      </c>
      <c r="EO46" t="s">
        <v>480</v>
      </c>
      <c r="EP46">
        <v>437.87450000000001</v>
      </c>
      <c r="EQ46">
        <v>119.7499</v>
      </c>
      <c r="ER46">
        <v>347.48910000000001</v>
      </c>
      <c r="ES46">
        <v>251.69200000000001</v>
      </c>
      <c r="ET46">
        <v>272.92829999999998</v>
      </c>
      <c r="EU46">
        <v>132.2705</v>
      </c>
      <c r="EV46">
        <v>191.16079999999999</v>
      </c>
      <c r="EW46">
        <v>265.18669999999997</v>
      </c>
      <c r="EX46">
        <v>359.47460000000001</v>
      </c>
      <c r="EY46">
        <v>216.57400000000001</v>
      </c>
      <c r="EZ46">
        <v>236.07550000000001</v>
      </c>
      <c r="FA46">
        <v>69.648899999999998</v>
      </c>
      <c r="FB46">
        <v>185.4462</v>
      </c>
      <c r="FC46">
        <v>124.4093</v>
      </c>
      <c r="FD46">
        <v>116.5802</v>
      </c>
      <c r="FE46">
        <v>320.49799999999999</v>
      </c>
      <c r="FF46">
        <v>176.7004</v>
      </c>
      <c r="FG46">
        <v>168.63380000000001</v>
      </c>
      <c r="FH46">
        <v>0.19439999999999999</v>
      </c>
      <c r="FI46">
        <v>281.21910000000003</v>
      </c>
      <c r="FJ46">
        <v>133.68119999999999</v>
      </c>
      <c r="FK46">
        <v>-54.857500000000002</v>
      </c>
      <c r="FL46">
        <v>114.31019999999999</v>
      </c>
      <c r="FM46">
        <v>9761.1257999999998</v>
      </c>
      <c r="FN46">
        <v>1488.9033999999999</v>
      </c>
      <c r="FO46" t="s">
        <v>480</v>
      </c>
      <c r="FP46">
        <v>2079.0178000000001</v>
      </c>
      <c r="FQ46">
        <v>1899.1410000000001</v>
      </c>
      <c r="FR46">
        <v>2522.1801</v>
      </c>
      <c r="FS46">
        <v>2347.9292999999998</v>
      </c>
      <c r="FT46" t="s">
        <v>480</v>
      </c>
      <c r="FU46">
        <v>692.34540000000004</v>
      </c>
      <c r="FV46">
        <v>14157.6865</v>
      </c>
      <c r="FW46">
        <v>7135.9484000000002</v>
      </c>
      <c r="FX46">
        <v>3565.71</v>
      </c>
      <c r="FY46">
        <v>4444.2</v>
      </c>
      <c r="FZ46">
        <v>474.29950000000002</v>
      </c>
      <c r="GA46">
        <v>11371.5625</v>
      </c>
      <c r="GB46">
        <v>1601.7977000000001</v>
      </c>
      <c r="GC46">
        <v>879.20500000000004</v>
      </c>
      <c r="GD46">
        <v>750.74670000000003</v>
      </c>
      <c r="GE46">
        <v>7414.3850000000002</v>
      </c>
      <c r="GF46">
        <v>596.8741</v>
      </c>
      <c r="GG46">
        <v>493.41980000000001</v>
      </c>
      <c r="GH46">
        <v>352.76609999999999</v>
      </c>
      <c r="GI46">
        <v>4467.8104000000003</v>
      </c>
      <c r="GJ46">
        <v>29688.718099999998</v>
      </c>
      <c r="GK46">
        <v>2762.1790000000001</v>
      </c>
      <c r="GL46">
        <v>2140.0264999999999</v>
      </c>
      <c r="GM46">
        <v>5586.5015000000003</v>
      </c>
      <c r="GN46">
        <v>8585.0730000000003</v>
      </c>
      <c r="GO46">
        <v>620.82569999999998</v>
      </c>
      <c r="GP46">
        <v>271.48270000000002</v>
      </c>
    </row>
    <row r="47" spans="1:198" x14ac:dyDescent="0.2">
      <c r="A47" s="177">
        <v>43088</v>
      </c>
      <c r="B47">
        <v>609147.25970000005</v>
      </c>
      <c r="C47">
        <v>187476.76759999999</v>
      </c>
      <c r="D47">
        <v>82311.886199999994</v>
      </c>
      <c r="E47">
        <v>73523.638999999996</v>
      </c>
      <c r="F47">
        <v>52121.0746</v>
      </c>
      <c r="G47">
        <v>44278.111499999999</v>
      </c>
      <c r="H47">
        <v>40971.305200000003</v>
      </c>
      <c r="I47">
        <v>21928.824000000001</v>
      </c>
      <c r="J47">
        <v>18049.3734</v>
      </c>
      <c r="K47">
        <v>23081.1204</v>
      </c>
      <c r="L47">
        <v>19877.607</v>
      </c>
      <c r="M47">
        <v>24658.768599999999</v>
      </c>
      <c r="N47">
        <v>21242.608</v>
      </c>
      <c r="O47">
        <v>33363.8531</v>
      </c>
      <c r="P47">
        <v>14046.985199999999</v>
      </c>
      <c r="Q47">
        <v>20583.495500000001</v>
      </c>
      <c r="R47">
        <v>13287.104300000001</v>
      </c>
      <c r="S47">
        <v>10171.441199999999</v>
      </c>
      <c r="T47">
        <v>17206.750700000001</v>
      </c>
      <c r="U47">
        <v>16054.9013</v>
      </c>
      <c r="V47">
        <v>10853.823700000001</v>
      </c>
      <c r="W47">
        <v>6565.4054999999998</v>
      </c>
      <c r="X47">
        <v>13151.2541</v>
      </c>
      <c r="Y47">
        <v>12241.561299999999</v>
      </c>
      <c r="Z47">
        <v>11628.525600000001</v>
      </c>
      <c r="AA47">
        <v>12317.8006</v>
      </c>
      <c r="AB47">
        <v>11601.3166</v>
      </c>
      <c r="AC47">
        <v>10521.2817</v>
      </c>
      <c r="AD47">
        <v>21734.6921</v>
      </c>
      <c r="AE47">
        <v>9001.1311000000005</v>
      </c>
      <c r="AF47">
        <v>16444.236099999998</v>
      </c>
      <c r="AG47">
        <v>7332.1858000000002</v>
      </c>
      <c r="AH47" t="s">
        <v>480</v>
      </c>
      <c r="AI47" t="s">
        <v>480</v>
      </c>
      <c r="AJ47">
        <v>14151.984700000001</v>
      </c>
      <c r="AK47">
        <v>6465.0231000000003</v>
      </c>
      <c r="AL47">
        <v>4692.9787999999999</v>
      </c>
      <c r="AM47">
        <v>6608.6458000000002</v>
      </c>
      <c r="AN47">
        <v>11496.2384</v>
      </c>
      <c r="AO47">
        <v>8107.2285000000002</v>
      </c>
      <c r="AP47">
        <v>4852.0317999999997</v>
      </c>
      <c r="AQ47">
        <v>11219.268400000001</v>
      </c>
      <c r="AR47">
        <v>4963.7121999999999</v>
      </c>
      <c r="AS47">
        <v>4920.5807999999997</v>
      </c>
      <c r="AT47">
        <v>5415.7802000000001</v>
      </c>
      <c r="AU47">
        <v>8780.9994000000006</v>
      </c>
      <c r="AV47">
        <v>3142.5383000000002</v>
      </c>
      <c r="AW47">
        <v>3517.3942000000002</v>
      </c>
      <c r="AX47">
        <v>5194.1566000000003</v>
      </c>
      <c r="AY47">
        <v>4370.6401999999998</v>
      </c>
      <c r="AZ47">
        <v>7084.1436999999996</v>
      </c>
      <c r="BA47">
        <v>3997.2327</v>
      </c>
      <c r="BB47">
        <v>4041.9326999999998</v>
      </c>
      <c r="BC47">
        <v>2976.2064999999998</v>
      </c>
      <c r="BD47">
        <v>5335.2370000000001</v>
      </c>
      <c r="BE47" t="s">
        <v>480</v>
      </c>
      <c r="BF47">
        <v>6556.0946999999996</v>
      </c>
      <c r="BG47">
        <v>3038.2930999999999</v>
      </c>
      <c r="BH47" t="s">
        <v>480</v>
      </c>
      <c r="BI47">
        <v>3535.1120000000001</v>
      </c>
      <c r="BJ47">
        <v>5012.7154</v>
      </c>
      <c r="BK47">
        <v>4507.1341000000002</v>
      </c>
      <c r="BL47">
        <v>5869.4012000000002</v>
      </c>
      <c r="BM47">
        <v>1536.6851999999999</v>
      </c>
      <c r="BN47">
        <v>4253.9427999999998</v>
      </c>
      <c r="BO47">
        <v>5447.7965999999997</v>
      </c>
      <c r="BP47">
        <v>3283.4074000000001</v>
      </c>
      <c r="BQ47">
        <v>5007.2370000000001</v>
      </c>
      <c r="BR47">
        <v>2558.5322999999999</v>
      </c>
      <c r="BS47">
        <v>2364.59</v>
      </c>
      <c r="BT47" t="s">
        <v>480</v>
      </c>
      <c r="BU47">
        <v>3152.8775000000001</v>
      </c>
      <c r="BV47">
        <v>1936.4211</v>
      </c>
      <c r="BW47">
        <v>3308.8696</v>
      </c>
      <c r="BX47">
        <v>3100.4780999999998</v>
      </c>
      <c r="BY47">
        <v>1970.9565</v>
      </c>
      <c r="BZ47">
        <v>1488.4246000000001</v>
      </c>
      <c r="CA47">
        <v>2877.1403</v>
      </c>
      <c r="CB47">
        <v>2755.8919000000001</v>
      </c>
      <c r="CC47" t="s">
        <v>480</v>
      </c>
      <c r="CD47">
        <v>1423.7420999999999</v>
      </c>
      <c r="CE47">
        <v>1962.4724000000001</v>
      </c>
      <c r="CF47" t="s">
        <v>480</v>
      </c>
      <c r="CG47">
        <v>1225.9168999999999</v>
      </c>
      <c r="CH47">
        <v>1496.3904</v>
      </c>
      <c r="CI47">
        <v>2518.5466999999999</v>
      </c>
      <c r="CJ47" t="s">
        <v>480</v>
      </c>
      <c r="CK47">
        <v>1980.1359</v>
      </c>
      <c r="CL47">
        <v>2792.6156000000001</v>
      </c>
      <c r="CM47">
        <v>1735.509</v>
      </c>
      <c r="CN47" t="s">
        <v>480</v>
      </c>
      <c r="CO47">
        <v>1692.9001000000001</v>
      </c>
      <c r="CP47">
        <v>1942.0487000000001</v>
      </c>
      <c r="CQ47">
        <v>1343.3062</v>
      </c>
      <c r="CR47">
        <v>1500.9498000000001</v>
      </c>
      <c r="CS47">
        <v>1895.0171</v>
      </c>
      <c r="CT47">
        <v>1563.6197</v>
      </c>
      <c r="CU47">
        <v>1382.6005</v>
      </c>
      <c r="CV47" t="s">
        <v>480</v>
      </c>
      <c r="CW47">
        <v>1054.7677000000001</v>
      </c>
      <c r="CX47">
        <v>3735.3474999999999</v>
      </c>
      <c r="CY47">
        <v>1566.6733999999999</v>
      </c>
      <c r="CZ47">
        <v>1231.4819</v>
      </c>
      <c r="DA47">
        <v>1021.4412</v>
      </c>
      <c r="DB47">
        <v>1030.3293000000001</v>
      </c>
      <c r="DC47">
        <v>2776.2559999999999</v>
      </c>
      <c r="DD47">
        <v>1523.4860000000001</v>
      </c>
      <c r="DE47">
        <v>1773.8751</v>
      </c>
      <c r="DF47">
        <v>1152.4686999999999</v>
      </c>
      <c r="DG47">
        <v>1218.8159000000001</v>
      </c>
      <c r="DH47">
        <v>1020.0267</v>
      </c>
      <c r="DI47">
        <v>1479.8068000000001</v>
      </c>
      <c r="DJ47">
        <v>758.19910000000004</v>
      </c>
      <c r="DK47">
        <v>1523.9575</v>
      </c>
      <c r="DL47">
        <v>1354.4701</v>
      </c>
      <c r="DM47">
        <v>775.40710000000001</v>
      </c>
      <c r="DN47">
        <v>658.35640000000001</v>
      </c>
      <c r="DO47">
        <v>2431.3202999999999</v>
      </c>
      <c r="DP47">
        <v>897.17970000000003</v>
      </c>
      <c r="DQ47">
        <v>1982.0885000000001</v>
      </c>
      <c r="DR47">
        <v>851.99490000000003</v>
      </c>
      <c r="DS47">
        <v>1753.8575000000001</v>
      </c>
      <c r="DT47">
        <v>1304.2623000000001</v>
      </c>
      <c r="DU47">
        <v>630.17100000000005</v>
      </c>
      <c r="DV47" t="s">
        <v>480</v>
      </c>
      <c r="DW47">
        <v>786.59929999999997</v>
      </c>
      <c r="DX47">
        <v>694.8655</v>
      </c>
      <c r="DY47">
        <v>1571.5573999999999</v>
      </c>
      <c r="DZ47">
        <v>2081.4092999999998</v>
      </c>
      <c r="EA47">
        <v>1267.5346999999999</v>
      </c>
      <c r="EB47">
        <v>916.35609999999997</v>
      </c>
      <c r="EC47">
        <v>948.53309999999999</v>
      </c>
      <c r="ED47">
        <v>909.57730000000004</v>
      </c>
      <c r="EE47">
        <v>1027.2944</v>
      </c>
      <c r="EF47">
        <v>614.53470000000004</v>
      </c>
      <c r="EG47">
        <v>584.1087</v>
      </c>
      <c r="EH47">
        <v>1024.3448000000001</v>
      </c>
      <c r="EI47">
        <v>407.6737</v>
      </c>
      <c r="EJ47">
        <v>2115.6837</v>
      </c>
      <c r="EK47" t="s">
        <v>480</v>
      </c>
      <c r="EL47">
        <v>503.69189999999998</v>
      </c>
      <c r="EM47">
        <v>465.99360000000001</v>
      </c>
      <c r="EN47">
        <v>287.61279999999999</v>
      </c>
      <c r="EO47" t="s">
        <v>480</v>
      </c>
      <c r="EP47">
        <v>433.62939999999998</v>
      </c>
      <c r="EQ47">
        <v>117.6276</v>
      </c>
      <c r="ER47">
        <v>354.16210000000001</v>
      </c>
      <c r="ES47">
        <v>250.76390000000001</v>
      </c>
      <c r="ET47">
        <v>272.92829999999998</v>
      </c>
      <c r="EU47">
        <v>134.28149999999999</v>
      </c>
      <c r="EV47">
        <v>185.84690000000001</v>
      </c>
      <c r="EW47">
        <v>277.35770000000002</v>
      </c>
      <c r="EX47">
        <v>361.17399999999998</v>
      </c>
      <c r="EY47">
        <v>221.47229999999999</v>
      </c>
      <c r="EZ47">
        <v>229.36789999999999</v>
      </c>
      <c r="FA47">
        <v>64.660799999999995</v>
      </c>
      <c r="FB47">
        <v>183.3477</v>
      </c>
      <c r="FC47">
        <v>132.57919999999999</v>
      </c>
      <c r="FD47">
        <v>116.5802</v>
      </c>
      <c r="FE47">
        <v>315.55880000000002</v>
      </c>
      <c r="FF47">
        <v>172.89449999999999</v>
      </c>
      <c r="FG47">
        <v>161.9153</v>
      </c>
      <c r="FH47">
        <v>0.19439999999999999</v>
      </c>
      <c r="FI47">
        <v>279.48309999999998</v>
      </c>
      <c r="FJ47">
        <v>138.91419999999999</v>
      </c>
      <c r="FK47">
        <v>-44.899299999999997</v>
      </c>
      <c r="FL47">
        <v>116.8021</v>
      </c>
      <c r="FM47">
        <v>9555.8263999999999</v>
      </c>
      <c r="FN47">
        <v>1476.258</v>
      </c>
      <c r="FO47" t="s">
        <v>480</v>
      </c>
      <c r="FP47">
        <v>2042.7362000000001</v>
      </c>
      <c r="FQ47">
        <v>1869.9664</v>
      </c>
      <c r="FR47">
        <v>2542.6354999999999</v>
      </c>
      <c r="FS47">
        <v>2373.4103</v>
      </c>
      <c r="FT47" t="s">
        <v>480</v>
      </c>
      <c r="FU47">
        <v>683.96119999999996</v>
      </c>
      <c r="FV47">
        <v>13835.175300000001</v>
      </c>
      <c r="FW47">
        <v>7250.4364999999998</v>
      </c>
      <c r="FX47">
        <v>3561.6176999999998</v>
      </c>
      <c r="FY47">
        <v>4416.37</v>
      </c>
      <c r="FZ47">
        <v>483.91370000000001</v>
      </c>
      <c r="GA47">
        <v>11252.9473</v>
      </c>
      <c r="GB47">
        <v>1618.4383</v>
      </c>
      <c r="GC47">
        <v>879.20500000000004</v>
      </c>
      <c r="GD47">
        <v>753.88019999999995</v>
      </c>
      <c r="GE47">
        <v>7419.9735000000001</v>
      </c>
      <c r="GF47">
        <v>596.29870000000005</v>
      </c>
      <c r="GG47">
        <v>424.90269999999998</v>
      </c>
      <c r="GH47">
        <v>352.76609999999999</v>
      </c>
      <c r="GI47">
        <v>4433.4809999999998</v>
      </c>
      <c r="GJ47">
        <v>29584.023499999999</v>
      </c>
      <c r="GK47">
        <v>2683.8301000000001</v>
      </c>
      <c r="GL47">
        <v>2083.1233000000002</v>
      </c>
      <c r="GM47">
        <v>5513.6692999999996</v>
      </c>
      <c r="GN47">
        <v>8964.7469999999994</v>
      </c>
      <c r="GO47">
        <v>636.84939999999995</v>
      </c>
      <c r="GP47">
        <v>302.9479</v>
      </c>
    </row>
    <row r="48" spans="1:198" x14ac:dyDescent="0.2">
      <c r="A48" s="177">
        <v>43089</v>
      </c>
      <c r="B48">
        <v>606755.73679999996</v>
      </c>
      <c r="C48">
        <v>187807.93580000001</v>
      </c>
      <c r="D48">
        <v>81956.967199999999</v>
      </c>
      <c r="E48">
        <v>72895.237999999998</v>
      </c>
      <c r="F48">
        <v>51908.1996</v>
      </c>
      <c r="G48">
        <v>44471.6178</v>
      </c>
      <c r="H48">
        <v>40835.810799999999</v>
      </c>
      <c r="I48">
        <v>21763.031999999999</v>
      </c>
      <c r="J48">
        <v>18031.5942</v>
      </c>
      <c r="K48">
        <v>23001.8243</v>
      </c>
      <c r="L48">
        <v>19682.307000000001</v>
      </c>
      <c r="M48">
        <v>24637.228899999998</v>
      </c>
      <c r="N48">
        <v>20028.7503</v>
      </c>
      <c r="O48">
        <v>33151.455800000003</v>
      </c>
      <c r="P48">
        <v>14005.1309</v>
      </c>
      <c r="Q48">
        <v>20424.3531</v>
      </c>
      <c r="R48">
        <v>13193.941800000001</v>
      </c>
      <c r="S48">
        <v>10130.0224</v>
      </c>
      <c r="T48">
        <v>17265.5815</v>
      </c>
      <c r="U48">
        <v>16221.0429</v>
      </c>
      <c r="V48">
        <v>10770.3632</v>
      </c>
      <c r="W48">
        <v>6527.1475</v>
      </c>
      <c r="X48">
        <v>13193.4432</v>
      </c>
      <c r="Y48">
        <v>12052.695</v>
      </c>
      <c r="Z48">
        <v>11628.525600000001</v>
      </c>
      <c r="AA48">
        <v>12162.5026</v>
      </c>
      <c r="AB48">
        <v>11577.555700000001</v>
      </c>
      <c r="AC48">
        <v>10426.585800000001</v>
      </c>
      <c r="AD48">
        <v>21641.694800000001</v>
      </c>
      <c r="AE48">
        <v>8995.7247000000007</v>
      </c>
      <c r="AF48">
        <v>16571.308000000001</v>
      </c>
      <c r="AG48">
        <v>7286.8969999999999</v>
      </c>
      <c r="AH48" t="s">
        <v>480</v>
      </c>
      <c r="AI48" t="s">
        <v>480</v>
      </c>
      <c r="AJ48">
        <v>14138.7106</v>
      </c>
      <c r="AK48">
        <v>6424.9894999999997</v>
      </c>
      <c r="AL48">
        <v>4643.5376999999999</v>
      </c>
      <c r="AM48">
        <v>6564.3154000000004</v>
      </c>
      <c r="AN48">
        <v>11441.1234</v>
      </c>
      <c r="AO48">
        <v>8126.9670999999998</v>
      </c>
      <c r="AP48">
        <v>4841.3765000000003</v>
      </c>
      <c r="AQ48">
        <v>11222.019200000001</v>
      </c>
      <c r="AR48">
        <v>4997.6252000000004</v>
      </c>
      <c r="AS48">
        <v>4885.7637999999997</v>
      </c>
      <c r="AT48">
        <v>5303.4825000000001</v>
      </c>
      <c r="AU48">
        <v>8846.9567000000006</v>
      </c>
      <c r="AV48">
        <v>3092.7997999999998</v>
      </c>
      <c r="AW48">
        <v>3556.0702999999999</v>
      </c>
      <c r="AX48">
        <v>5186.3590999999997</v>
      </c>
      <c r="AY48">
        <v>4277.3948</v>
      </c>
      <c r="AZ48">
        <v>7060.9786000000004</v>
      </c>
      <c r="BA48">
        <v>3976.5128</v>
      </c>
      <c r="BB48">
        <v>4002.0297999999998</v>
      </c>
      <c r="BC48">
        <v>2884.6462000000001</v>
      </c>
      <c r="BD48">
        <v>6287.8410000000003</v>
      </c>
      <c r="BE48" t="s">
        <v>480</v>
      </c>
      <c r="BF48">
        <v>6524.1641</v>
      </c>
      <c r="BG48">
        <v>2966.1614</v>
      </c>
      <c r="BH48" t="s">
        <v>480</v>
      </c>
      <c r="BI48">
        <v>3503.9679999999998</v>
      </c>
      <c r="BJ48">
        <v>5037.9606999999996</v>
      </c>
      <c r="BK48">
        <v>4504.5285999999996</v>
      </c>
      <c r="BL48">
        <v>5677.2736999999997</v>
      </c>
      <c r="BM48">
        <v>1569.7130999999999</v>
      </c>
      <c r="BN48">
        <v>4221.0246999999999</v>
      </c>
      <c r="BO48">
        <v>5507.1057000000001</v>
      </c>
      <c r="BP48">
        <v>3158.596</v>
      </c>
      <c r="BQ48">
        <v>4970.6889000000001</v>
      </c>
      <c r="BR48">
        <v>2549.3029000000001</v>
      </c>
      <c r="BS48">
        <v>2394.5246000000002</v>
      </c>
      <c r="BT48" t="s">
        <v>480</v>
      </c>
      <c r="BU48">
        <v>3186.6547999999998</v>
      </c>
      <c r="BV48">
        <v>1944.0050000000001</v>
      </c>
      <c r="BW48">
        <v>3297.0117</v>
      </c>
      <c r="BX48">
        <v>3103.6671999999999</v>
      </c>
      <c r="BY48">
        <v>1976.7465999999999</v>
      </c>
      <c r="BZ48">
        <v>1473.4457</v>
      </c>
      <c r="CA48">
        <v>2918.5837999999999</v>
      </c>
      <c r="CB48">
        <v>2759.9762000000001</v>
      </c>
      <c r="CC48" t="s">
        <v>480</v>
      </c>
      <c r="CD48">
        <v>1323.1595</v>
      </c>
      <c r="CE48">
        <v>1962.4724000000001</v>
      </c>
      <c r="CF48" t="s">
        <v>480</v>
      </c>
      <c r="CG48">
        <v>1191.1754000000001</v>
      </c>
      <c r="CH48">
        <v>1537.2771</v>
      </c>
      <c r="CI48">
        <v>2549.5608000000002</v>
      </c>
      <c r="CJ48" t="s">
        <v>480</v>
      </c>
      <c r="CK48">
        <v>1981.6469999999999</v>
      </c>
      <c r="CL48">
        <v>2783.4027999999998</v>
      </c>
      <c r="CM48">
        <v>1733.3952999999999</v>
      </c>
      <c r="CN48" t="s">
        <v>480</v>
      </c>
      <c r="CO48">
        <v>1709.8706999999999</v>
      </c>
      <c r="CP48">
        <v>1974.5324000000001</v>
      </c>
      <c r="CQ48">
        <v>1344.4192</v>
      </c>
      <c r="CR48">
        <v>1480.1134999999999</v>
      </c>
      <c r="CS48">
        <v>1898.0719999999999</v>
      </c>
      <c r="CT48">
        <v>1515.4713999999999</v>
      </c>
      <c r="CU48">
        <v>1377.5084999999999</v>
      </c>
      <c r="CV48" t="s">
        <v>480</v>
      </c>
      <c r="CW48">
        <v>1044.5636</v>
      </c>
      <c r="CX48">
        <v>3720.3096</v>
      </c>
      <c r="CY48">
        <v>1588.3904</v>
      </c>
      <c r="CZ48">
        <v>1232.8738000000001</v>
      </c>
      <c r="DA48">
        <v>1015.0551</v>
      </c>
      <c r="DB48">
        <v>1034.4093</v>
      </c>
      <c r="DC48">
        <v>2809.2844</v>
      </c>
      <c r="DD48">
        <v>1538.93</v>
      </c>
      <c r="DE48">
        <v>1770.7559000000001</v>
      </c>
      <c r="DF48">
        <v>1134.0781999999999</v>
      </c>
      <c r="DG48">
        <v>1221.1510000000001</v>
      </c>
      <c r="DH48">
        <v>1040.6174000000001</v>
      </c>
      <c r="DI48">
        <v>1504.6405</v>
      </c>
      <c r="DJ48">
        <v>755.56619999999998</v>
      </c>
      <c r="DK48">
        <v>1592.9349</v>
      </c>
      <c r="DL48">
        <v>1363.6393</v>
      </c>
      <c r="DM48">
        <v>775.12360000000001</v>
      </c>
      <c r="DN48">
        <v>660.59559999999999</v>
      </c>
      <c r="DO48">
        <v>2413.0122000000001</v>
      </c>
      <c r="DP48">
        <v>900.04150000000004</v>
      </c>
      <c r="DQ48">
        <v>1978.7419</v>
      </c>
      <c r="DR48">
        <v>841.5127</v>
      </c>
      <c r="DS48">
        <v>1740.1531</v>
      </c>
      <c r="DT48">
        <v>1300.8305</v>
      </c>
      <c r="DU48">
        <v>630.17100000000005</v>
      </c>
      <c r="DV48" t="s">
        <v>480</v>
      </c>
      <c r="DW48">
        <v>778.92550000000006</v>
      </c>
      <c r="DX48">
        <v>677.83929999999998</v>
      </c>
      <c r="DY48">
        <v>1574.5744999999999</v>
      </c>
      <c r="DZ48">
        <v>2063.0697</v>
      </c>
      <c r="EA48">
        <v>1325.5323000000001</v>
      </c>
      <c r="EB48">
        <v>888.91610000000003</v>
      </c>
      <c r="EC48">
        <v>930.66790000000003</v>
      </c>
      <c r="ED48">
        <v>909.57730000000004</v>
      </c>
      <c r="EE48">
        <v>1020.6675</v>
      </c>
      <c r="EF48">
        <v>611.32899999999995</v>
      </c>
      <c r="EG48">
        <v>632.58640000000003</v>
      </c>
      <c r="EH48">
        <v>1024.3448000000001</v>
      </c>
      <c r="EI48">
        <v>405.66520000000003</v>
      </c>
      <c r="EJ48">
        <v>2115.6837</v>
      </c>
      <c r="EK48" t="s">
        <v>480</v>
      </c>
      <c r="EL48">
        <v>506.60050000000001</v>
      </c>
      <c r="EM48">
        <v>465.99360000000001</v>
      </c>
      <c r="EN48">
        <v>297.21839999999997</v>
      </c>
      <c r="EO48" t="s">
        <v>480</v>
      </c>
      <c r="EP48">
        <v>436.45949999999999</v>
      </c>
      <c r="EQ48">
        <v>115.50539999999999</v>
      </c>
      <c r="ER48">
        <v>351.93779999999998</v>
      </c>
      <c r="ES48">
        <v>249.83580000000001</v>
      </c>
      <c r="ET48">
        <v>273.22980000000001</v>
      </c>
      <c r="EU48">
        <v>132.67269999999999</v>
      </c>
      <c r="EV48">
        <v>191.16079999999999</v>
      </c>
      <c r="EW48">
        <v>277.35770000000002</v>
      </c>
      <c r="EX48">
        <v>361.74040000000002</v>
      </c>
      <c r="EY48">
        <v>218.47890000000001</v>
      </c>
      <c r="EZ48">
        <v>232.91900000000001</v>
      </c>
      <c r="FA48">
        <v>65.325900000000004</v>
      </c>
      <c r="FB48">
        <v>182.21770000000001</v>
      </c>
      <c r="FC48">
        <v>133.9408</v>
      </c>
      <c r="FD48">
        <v>121.01139999999999</v>
      </c>
      <c r="FE48">
        <v>325.78989999999999</v>
      </c>
      <c r="FF48">
        <v>174.23779999999999</v>
      </c>
      <c r="FG48">
        <v>165.27459999999999</v>
      </c>
      <c r="FH48">
        <v>0.19439999999999999</v>
      </c>
      <c r="FI48">
        <v>280.7851</v>
      </c>
      <c r="FJ48">
        <v>138.91419999999999</v>
      </c>
      <c r="FK48">
        <v>-45.895099999999999</v>
      </c>
      <c r="FL48">
        <v>118.04810000000001</v>
      </c>
      <c r="FM48">
        <v>9514.4410000000007</v>
      </c>
      <c r="FN48">
        <v>1549.6014</v>
      </c>
      <c r="FO48" t="s">
        <v>480</v>
      </c>
      <c r="FP48">
        <v>2050.1785</v>
      </c>
      <c r="FQ48">
        <v>1899.1410000000001</v>
      </c>
      <c r="FR48">
        <v>2558.5453000000002</v>
      </c>
      <c r="FS48">
        <v>2365.2564000000002</v>
      </c>
      <c r="FT48" t="s">
        <v>480</v>
      </c>
      <c r="FU48">
        <v>692.34540000000004</v>
      </c>
      <c r="FV48">
        <v>13345.580099999999</v>
      </c>
      <c r="FW48">
        <v>7312.6274999999996</v>
      </c>
      <c r="FX48">
        <v>3582.3714</v>
      </c>
      <c r="FY48">
        <v>4406.6899999999996</v>
      </c>
      <c r="FZ48">
        <v>486.22109999999998</v>
      </c>
      <c r="GA48">
        <v>11192.499100000001</v>
      </c>
      <c r="GB48">
        <v>1620.3584000000001</v>
      </c>
      <c r="GC48">
        <v>917.87369999999999</v>
      </c>
      <c r="GD48">
        <v>735.07920000000001</v>
      </c>
      <c r="GE48">
        <v>7399.8546999999999</v>
      </c>
      <c r="GF48">
        <v>597.06590000000006</v>
      </c>
      <c r="GG48">
        <v>438.60610000000003</v>
      </c>
      <c r="GH48">
        <v>354.11419999999998</v>
      </c>
      <c r="GI48">
        <v>4426.2538000000004</v>
      </c>
      <c r="GJ48">
        <v>30030.5154</v>
      </c>
      <c r="GK48">
        <v>2675.1246000000001</v>
      </c>
      <c r="GL48">
        <v>2103.9877999999999</v>
      </c>
      <c r="GM48">
        <v>5520.4723000000004</v>
      </c>
      <c r="GN48">
        <v>8931.1049999999996</v>
      </c>
      <c r="GO48">
        <v>636.84939999999995</v>
      </c>
      <c r="GP48">
        <v>301.9196</v>
      </c>
    </row>
    <row r="49" spans="1:198" x14ac:dyDescent="0.2">
      <c r="A49" s="177">
        <v>43090</v>
      </c>
      <c r="B49">
        <v>606601.44499999995</v>
      </c>
      <c r="C49">
        <v>185241.38260000001</v>
      </c>
      <c r="D49">
        <v>82109.779500000004</v>
      </c>
      <c r="E49">
        <v>73061.366999999998</v>
      </c>
      <c r="F49">
        <v>51704.194300000003</v>
      </c>
      <c r="G49">
        <v>43887.067600000002</v>
      </c>
      <c r="H49">
        <v>40649.186300000001</v>
      </c>
      <c r="I49">
        <v>21757.850999999999</v>
      </c>
      <c r="J49">
        <v>17892.9169</v>
      </c>
      <c r="K49">
        <v>22869.664199999999</v>
      </c>
      <c r="L49">
        <v>19869.206999999999</v>
      </c>
      <c r="M49">
        <v>24449.290099999998</v>
      </c>
      <c r="N49">
        <v>20228.7006</v>
      </c>
      <c r="O49">
        <v>33382.322500000002</v>
      </c>
      <c r="P49">
        <v>13988.3891</v>
      </c>
      <c r="Q49">
        <v>20209.5108</v>
      </c>
      <c r="R49">
        <v>13004.348</v>
      </c>
      <c r="S49">
        <v>10065.5933</v>
      </c>
      <c r="T49">
        <v>17002.681400000001</v>
      </c>
      <c r="U49">
        <v>16132.674199999999</v>
      </c>
      <c r="V49">
        <v>10811.386200000001</v>
      </c>
      <c r="W49">
        <v>6374.1153000000004</v>
      </c>
      <c r="X49">
        <v>13193.4432</v>
      </c>
      <c r="Y49">
        <v>11960.4925</v>
      </c>
      <c r="Z49">
        <v>11680.9743</v>
      </c>
      <c r="AA49">
        <v>11956.379800000001</v>
      </c>
      <c r="AB49">
        <v>11567.3724</v>
      </c>
      <c r="AC49">
        <v>10430.703</v>
      </c>
      <c r="AD49">
        <v>21840.089100000001</v>
      </c>
      <c r="AE49">
        <v>8964.0584999999992</v>
      </c>
      <c r="AF49">
        <v>16716.612000000001</v>
      </c>
      <c r="AG49">
        <v>7355.4108999999999</v>
      </c>
      <c r="AH49" t="s">
        <v>480</v>
      </c>
      <c r="AI49" t="s">
        <v>480</v>
      </c>
      <c r="AJ49">
        <v>14045.7919</v>
      </c>
      <c r="AK49">
        <v>6393.6198999999997</v>
      </c>
      <c r="AL49">
        <v>4698.5608000000002</v>
      </c>
      <c r="AM49">
        <v>6535.0122000000001</v>
      </c>
      <c r="AN49">
        <v>11344.672</v>
      </c>
      <c r="AO49">
        <v>8177.6008000000002</v>
      </c>
      <c r="AP49">
        <v>4801.7151000000003</v>
      </c>
      <c r="AQ49">
        <v>11215.1423</v>
      </c>
      <c r="AR49">
        <v>5005.1614</v>
      </c>
      <c r="AS49">
        <v>4862.5523999999996</v>
      </c>
      <c r="AT49">
        <v>5258.5635000000002</v>
      </c>
      <c r="AU49">
        <v>8877.1870999999992</v>
      </c>
      <c r="AV49">
        <v>3119.1916999999999</v>
      </c>
      <c r="AW49">
        <v>3536.7323000000001</v>
      </c>
      <c r="AX49">
        <v>5180.3611000000001</v>
      </c>
      <c r="AY49">
        <v>4227.3477999999996</v>
      </c>
      <c r="AZ49">
        <v>7049.3960999999999</v>
      </c>
      <c r="BA49">
        <v>3935.0731000000001</v>
      </c>
      <c r="BB49">
        <v>4055.3831</v>
      </c>
      <c r="BC49">
        <v>2845.4061000000002</v>
      </c>
      <c r="BD49">
        <v>5987.5088999999998</v>
      </c>
      <c r="BE49" t="s">
        <v>480</v>
      </c>
      <c r="BF49">
        <v>6538.6779999999999</v>
      </c>
      <c r="BG49">
        <v>2960.1044999999999</v>
      </c>
      <c r="BH49" t="s">
        <v>480</v>
      </c>
      <c r="BI49">
        <v>3492.2890000000002</v>
      </c>
      <c r="BJ49">
        <v>5080.0361000000003</v>
      </c>
      <c r="BK49">
        <v>4476.5199000000002</v>
      </c>
      <c r="BL49">
        <v>5700.9606999999996</v>
      </c>
      <c r="BM49">
        <v>1544.9421</v>
      </c>
      <c r="BN49">
        <v>4202.3873000000003</v>
      </c>
      <c r="BO49">
        <v>5469.2138000000004</v>
      </c>
      <c r="BP49">
        <v>3116.2959000000001</v>
      </c>
      <c r="BQ49">
        <v>4968.7654000000002</v>
      </c>
      <c r="BR49">
        <v>2510.5394000000001</v>
      </c>
      <c r="BS49">
        <v>2398.2008000000001</v>
      </c>
      <c r="BT49" t="s">
        <v>480</v>
      </c>
      <c r="BU49">
        <v>3192.8587000000002</v>
      </c>
      <c r="BV49">
        <v>1974.3406</v>
      </c>
      <c r="BW49">
        <v>3298.1975000000002</v>
      </c>
      <c r="BX49">
        <v>3113.2343999999998</v>
      </c>
      <c r="BY49">
        <v>1997.0120999999999</v>
      </c>
      <c r="BZ49">
        <v>1475.0651</v>
      </c>
      <c r="CA49">
        <v>2861.2537000000002</v>
      </c>
      <c r="CB49">
        <v>2730.0248999999999</v>
      </c>
      <c r="CC49" t="s">
        <v>480</v>
      </c>
      <c r="CD49">
        <v>1368.1258</v>
      </c>
      <c r="CE49">
        <v>1953.2353000000001</v>
      </c>
      <c r="CF49" t="s">
        <v>480</v>
      </c>
      <c r="CG49">
        <v>1171.3726999999999</v>
      </c>
      <c r="CH49">
        <v>1609.6152</v>
      </c>
      <c r="CI49">
        <v>2562.8525</v>
      </c>
      <c r="CJ49" t="s">
        <v>480</v>
      </c>
      <c r="CK49">
        <v>1974.0917999999999</v>
      </c>
      <c r="CL49">
        <v>2764.9771000000001</v>
      </c>
      <c r="CM49">
        <v>1740.7933</v>
      </c>
      <c r="CN49" t="s">
        <v>480</v>
      </c>
      <c r="CO49">
        <v>1831.0216</v>
      </c>
      <c r="CP49">
        <v>1994.3050000000001</v>
      </c>
      <c r="CQ49">
        <v>1349.4277999999999</v>
      </c>
      <c r="CR49">
        <v>1463.4445000000001</v>
      </c>
      <c r="CS49">
        <v>1900.4480000000001</v>
      </c>
      <c r="CT49">
        <v>1493.6901</v>
      </c>
      <c r="CU49">
        <v>1372.4164000000001</v>
      </c>
      <c r="CV49" t="s">
        <v>480</v>
      </c>
      <c r="CW49">
        <v>1036.0600999999999</v>
      </c>
      <c r="CX49">
        <v>3727.8285999999998</v>
      </c>
      <c r="CY49">
        <v>1610.1074000000001</v>
      </c>
      <c r="CZ49">
        <v>1249.5771</v>
      </c>
      <c r="DA49">
        <v>1024.1782000000001</v>
      </c>
      <c r="DB49">
        <v>1015.758</v>
      </c>
      <c r="DC49">
        <v>2842.3126999999999</v>
      </c>
      <c r="DD49">
        <v>1528.4</v>
      </c>
      <c r="DE49">
        <v>1752.9417000000001</v>
      </c>
      <c r="DF49">
        <v>1143.2734</v>
      </c>
      <c r="DG49">
        <v>1181.4548</v>
      </c>
      <c r="DH49">
        <v>1017.5054</v>
      </c>
      <c r="DI49">
        <v>1491.9537</v>
      </c>
      <c r="DJ49">
        <v>763.46479999999997</v>
      </c>
      <c r="DK49">
        <v>1568.5181</v>
      </c>
      <c r="DL49">
        <v>1379.8616999999999</v>
      </c>
      <c r="DM49">
        <v>775.40710000000001</v>
      </c>
      <c r="DN49">
        <v>665.24620000000004</v>
      </c>
      <c r="DO49">
        <v>2406.9095000000002</v>
      </c>
      <c r="DP49">
        <v>883.7867</v>
      </c>
      <c r="DQ49">
        <v>1973.4830999999999</v>
      </c>
      <c r="DR49">
        <v>856.18769999999995</v>
      </c>
      <c r="DS49">
        <v>1730.1031</v>
      </c>
      <c r="DT49">
        <v>1307.2651000000001</v>
      </c>
      <c r="DU49">
        <v>630.17100000000005</v>
      </c>
      <c r="DV49" t="s">
        <v>480</v>
      </c>
      <c r="DW49">
        <v>795.88869999999997</v>
      </c>
      <c r="DX49">
        <v>672.97469999999998</v>
      </c>
      <c r="DY49">
        <v>1568.5402999999999</v>
      </c>
      <c r="DZ49">
        <v>2065.3620999999998</v>
      </c>
      <c r="EA49">
        <v>1325.9114</v>
      </c>
      <c r="EB49">
        <v>893.38300000000004</v>
      </c>
      <c r="EC49">
        <v>933.6454</v>
      </c>
      <c r="ED49">
        <v>911.14099999999996</v>
      </c>
      <c r="EE49">
        <v>1007.4136999999999</v>
      </c>
      <c r="EF49">
        <v>614.37099999999998</v>
      </c>
      <c r="EG49">
        <v>596.22810000000004</v>
      </c>
      <c r="EH49">
        <v>1018.0846</v>
      </c>
      <c r="EI49">
        <v>405.66520000000003</v>
      </c>
      <c r="EJ49">
        <v>2115.6837</v>
      </c>
      <c r="EK49" t="s">
        <v>480</v>
      </c>
      <c r="EL49">
        <v>508.0548</v>
      </c>
      <c r="EM49">
        <v>463.06060000000002</v>
      </c>
      <c r="EN49">
        <v>306.82409999999999</v>
      </c>
      <c r="EO49" t="s">
        <v>480</v>
      </c>
      <c r="EP49">
        <v>423.7242</v>
      </c>
      <c r="EQ49">
        <v>114.1549</v>
      </c>
      <c r="ER49">
        <v>356.38639999999998</v>
      </c>
      <c r="ES49">
        <v>251.22790000000001</v>
      </c>
      <c r="ET49">
        <v>276.84820000000002</v>
      </c>
      <c r="EU49">
        <v>133.8793</v>
      </c>
      <c r="EV49">
        <v>188.50389999999999</v>
      </c>
      <c r="EW49">
        <v>279.09649999999999</v>
      </c>
      <c r="EX49">
        <v>360.04109999999997</v>
      </c>
      <c r="EY49">
        <v>218.751</v>
      </c>
      <c r="EZ49">
        <v>230.55160000000001</v>
      </c>
      <c r="FA49">
        <v>66.656000000000006</v>
      </c>
      <c r="FB49">
        <v>180.44200000000001</v>
      </c>
      <c r="FC49">
        <v>133.9408</v>
      </c>
      <c r="FD49">
        <v>149.8143</v>
      </c>
      <c r="FE49">
        <v>337.78500000000003</v>
      </c>
      <c r="FF49">
        <v>174.46170000000001</v>
      </c>
      <c r="FG49">
        <v>165.27459999999999</v>
      </c>
      <c r="FH49">
        <v>0.19439999999999999</v>
      </c>
      <c r="FI49">
        <v>282.08710000000002</v>
      </c>
      <c r="FJ49">
        <v>138.91419999999999</v>
      </c>
      <c r="FK49">
        <v>-41.413899999999998</v>
      </c>
      <c r="FL49">
        <v>118.04810000000001</v>
      </c>
      <c r="FM49">
        <v>9506.5598000000009</v>
      </c>
      <c r="FN49">
        <v>1508.1243999999999</v>
      </c>
      <c r="FO49" t="s">
        <v>480</v>
      </c>
      <c r="FP49">
        <v>1979.4760000000001</v>
      </c>
      <c r="FQ49">
        <v>1921.0219999999999</v>
      </c>
      <c r="FR49">
        <v>2569.9094</v>
      </c>
      <c r="FS49">
        <v>2393.7950999999998</v>
      </c>
      <c r="FT49" t="s">
        <v>480</v>
      </c>
      <c r="FU49">
        <v>711.9085</v>
      </c>
      <c r="FV49">
        <v>13427.1793</v>
      </c>
      <c r="FW49">
        <v>7186.8320000000003</v>
      </c>
      <c r="FX49">
        <v>3561.0331000000001</v>
      </c>
      <c r="FY49">
        <v>4378.8599999999997</v>
      </c>
      <c r="FZ49">
        <v>474.29950000000002</v>
      </c>
      <c r="GA49">
        <v>11387.5299</v>
      </c>
      <c r="GB49">
        <v>1626.1186</v>
      </c>
      <c r="GC49">
        <v>937.20799999999997</v>
      </c>
      <c r="GD49">
        <v>684.9434</v>
      </c>
      <c r="GE49">
        <v>7421.0911999999998</v>
      </c>
      <c r="GF49">
        <v>602.62869999999998</v>
      </c>
      <c r="GG49">
        <v>437.23570000000001</v>
      </c>
      <c r="GH49">
        <v>354.11419999999998</v>
      </c>
      <c r="GI49">
        <v>4422.6401999999998</v>
      </c>
      <c r="GJ49">
        <v>29882.711200000002</v>
      </c>
      <c r="GK49">
        <v>2727.3573000000001</v>
      </c>
      <c r="GL49">
        <v>2083.1233000000002</v>
      </c>
      <c r="GM49">
        <v>5475.6525000000001</v>
      </c>
      <c r="GN49">
        <v>9008.0010000000002</v>
      </c>
      <c r="GO49">
        <v>642.95360000000005</v>
      </c>
      <c r="GP49">
        <v>311.17410000000001</v>
      </c>
    </row>
    <row r="50" spans="1:198" x14ac:dyDescent="0.2">
      <c r="A50" s="177">
        <v>43091</v>
      </c>
      <c r="B50">
        <v>606678.59089999995</v>
      </c>
      <c r="C50">
        <v>185572.55069999999</v>
      </c>
      <c r="D50">
        <v>82326.674400000004</v>
      </c>
      <c r="E50">
        <v>72346.289999999994</v>
      </c>
      <c r="F50">
        <v>51473.579599999997</v>
      </c>
      <c r="G50">
        <v>44096.699399999998</v>
      </c>
      <c r="H50">
        <v>40618.508399999999</v>
      </c>
      <c r="I50">
        <v>21795.845000000001</v>
      </c>
      <c r="J50">
        <v>17933.809000000001</v>
      </c>
      <c r="K50">
        <v>22750.720099999999</v>
      </c>
      <c r="L50">
        <v>19749.507000000001</v>
      </c>
      <c r="M50">
        <v>24316.391500000002</v>
      </c>
      <c r="N50">
        <v>20191.541700000002</v>
      </c>
      <c r="O50">
        <v>33567.015800000001</v>
      </c>
      <c r="P50">
        <v>13992.5746</v>
      </c>
      <c r="Q50">
        <v>20207.919399999999</v>
      </c>
      <c r="R50">
        <v>12793.506600000001</v>
      </c>
      <c r="S50">
        <v>10031.0777</v>
      </c>
      <c r="T50">
        <v>17046.804499999998</v>
      </c>
      <c r="U50">
        <v>16135.0052</v>
      </c>
      <c r="V50">
        <v>10647.294400000001</v>
      </c>
      <c r="W50">
        <v>6361.9422999999997</v>
      </c>
      <c r="X50">
        <v>13154.267599999999</v>
      </c>
      <c r="Y50">
        <v>11862.3415</v>
      </c>
      <c r="Z50">
        <v>11604.0496</v>
      </c>
      <c r="AA50">
        <v>11894.2606</v>
      </c>
      <c r="AB50">
        <v>11519.002</v>
      </c>
      <c r="AC50">
        <v>10438.937400000001</v>
      </c>
      <c r="AD50">
        <v>21740.892</v>
      </c>
      <c r="AE50">
        <v>8920.0349000000006</v>
      </c>
      <c r="AF50">
        <v>16838.711599999999</v>
      </c>
      <c r="AG50">
        <v>7349.6045999999997</v>
      </c>
      <c r="AH50" t="s">
        <v>480</v>
      </c>
      <c r="AI50" t="s">
        <v>480</v>
      </c>
      <c r="AJ50">
        <v>14056.4112</v>
      </c>
      <c r="AK50">
        <v>6335.3621000000003</v>
      </c>
      <c r="AL50">
        <v>4653.9044000000004</v>
      </c>
      <c r="AM50">
        <v>6498.5711000000001</v>
      </c>
      <c r="AN50">
        <v>11261.999299999999</v>
      </c>
      <c r="AO50">
        <v>8219.6525000000001</v>
      </c>
      <c r="AP50">
        <v>4746.0707000000002</v>
      </c>
      <c r="AQ50">
        <v>11202.763800000001</v>
      </c>
      <c r="AR50">
        <v>4978.7846</v>
      </c>
      <c r="AS50">
        <v>4845.8693000000003</v>
      </c>
      <c r="AT50">
        <v>5223.2699000000002</v>
      </c>
      <c r="AU50">
        <v>8910.1656999999996</v>
      </c>
      <c r="AV50">
        <v>3100.9204</v>
      </c>
      <c r="AW50">
        <v>3517.3942000000002</v>
      </c>
      <c r="AX50">
        <v>5095.7887000000001</v>
      </c>
      <c r="AY50">
        <v>4126.7269999999999</v>
      </c>
      <c r="AZ50">
        <v>7014.6485000000002</v>
      </c>
      <c r="BA50">
        <v>3922.6410999999998</v>
      </c>
      <c r="BB50">
        <v>4021.3087</v>
      </c>
      <c r="BC50">
        <v>2778.1372999999999</v>
      </c>
      <c r="BD50">
        <v>5831.9798000000001</v>
      </c>
      <c r="BE50" t="s">
        <v>480</v>
      </c>
      <c r="BF50">
        <v>6547.3864000000003</v>
      </c>
      <c r="BG50">
        <v>2939.7314000000001</v>
      </c>
      <c r="BH50" t="s">
        <v>480</v>
      </c>
      <c r="BI50">
        <v>3437.7869999999998</v>
      </c>
      <c r="BJ50">
        <v>5084.2437</v>
      </c>
      <c r="BK50">
        <v>4466.7493999999997</v>
      </c>
      <c r="BL50">
        <v>5729.9114</v>
      </c>
      <c r="BM50">
        <v>1535.0337999999999</v>
      </c>
      <c r="BN50">
        <v>4205.5339000000004</v>
      </c>
      <c r="BO50">
        <v>5522.7568000000001</v>
      </c>
      <c r="BP50">
        <v>3089.6624999999999</v>
      </c>
      <c r="BQ50">
        <v>4946.1632</v>
      </c>
      <c r="BR50">
        <v>2495.7723999999998</v>
      </c>
      <c r="BS50">
        <v>2386.6471000000001</v>
      </c>
      <c r="BT50" t="s">
        <v>480</v>
      </c>
      <c r="BU50">
        <v>3201.82</v>
      </c>
      <c r="BV50">
        <v>1966.7566999999999</v>
      </c>
      <c r="BW50">
        <v>3286.3395999999998</v>
      </c>
      <c r="BX50">
        <v>3125.9906000000001</v>
      </c>
      <c r="BY50">
        <v>1962.8503000000001</v>
      </c>
      <c r="BZ50">
        <v>1462.1103000000001</v>
      </c>
      <c r="CA50">
        <v>2819.4648000000002</v>
      </c>
      <c r="CB50">
        <v>2721.8564000000001</v>
      </c>
      <c r="CC50" t="s">
        <v>480</v>
      </c>
      <c r="CD50">
        <v>1359.2509</v>
      </c>
      <c r="CE50">
        <v>1920.9055000000001</v>
      </c>
      <c r="CF50" t="s">
        <v>480</v>
      </c>
      <c r="CG50">
        <v>1160.2554</v>
      </c>
      <c r="CH50">
        <v>1530.3578</v>
      </c>
      <c r="CI50">
        <v>2514.1161000000002</v>
      </c>
      <c r="CJ50" t="s">
        <v>480</v>
      </c>
      <c r="CK50">
        <v>1962.5073</v>
      </c>
      <c r="CL50">
        <v>2761.9061999999999</v>
      </c>
      <c r="CM50">
        <v>1741.8502000000001</v>
      </c>
      <c r="CN50" t="s">
        <v>480</v>
      </c>
      <c r="CO50">
        <v>1738.6262999999999</v>
      </c>
      <c r="CP50">
        <v>1995.7174</v>
      </c>
      <c r="CQ50">
        <v>1348.8713</v>
      </c>
      <c r="CR50">
        <v>1440.5246</v>
      </c>
      <c r="CS50">
        <v>1886.5313000000001</v>
      </c>
      <c r="CT50">
        <v>1513.1786999999999</v>
      </c>
      <c r="CU50">
        <v>1353.7455</v>
      </c>
      <c r="CV50" t="s">
        <v>480</v>
      </c>
      <c r="CW50">
        <v>1017.3524</v>
      </c>
      <c r="CX50">
        <v>3730.3348999999998</v>
      </c>
      <c r="CY50">
        <v>1595.6294</v>
      </c>
      <c r="CZ50">
        <v>1207.819</v>
      </c>
      <c r="DA50">
        <v>1015.0551</v>
      </c>
      <c r="DB50">
        <v>1008.7637</v>
      </c>
      <c r="DC50">
        <v>2788.8382000000001</v>
      </c>
      <c r="DD50">
        <v>1545.5989999999999</v>
      </c>
      <c r="DE50">
        <v>1761.3398</v>
      </c>
      <c r="DF50">
        <v>1134.0781999999999</v>
      </c>
      <c r="DG50">
        <v>1202.4703999999999</v>
      </c>
      <c r="DH50">
        <v>1004.0585</v>
      </c>
      <c r="DI50">
        <v>1497.8922</v>
      </c>
      <c r="DJ50">
        <v>753.81100000000004</v>
      </c>
      <c r="DK50">
        <v>1632.6121000000001</v>
      </c>
      <c r="DL50">
        <v>1360.818</v>
      </c>
      <c r="DM50">
        <v>781.07749999999999</v>
      </c>
      <c r="DN50">
        <v>674.54729999999995</v>
      </c>
      <c r="DO50">
        <v>2382.4987000000001</v>
      </c>
      <c r="DP50">
        <v>864.09789999999998</v>
      </c>
      <c r="DQ50">
        <v>1978.7419</v>
      </c>
      <c r="DR50">
        <v>845.7056</v>
      </c>
      <c r="DS50">
        <v>1705.4351999999999</v>
      </c>
      <c r="DT50">
        <v>1298.2565999999999</v>
      </c>
      <c r="DU50">
        <v>624.21849999999995</v>
      </c>
      <c r="DV50" t="s">
        <v>480</v>
      </c>
      <c r="DW50">
        <v>787.81100000000004</v>
      </c>
      <c r="DX50">
        <v>664.86699999999996</v>
      </c>
      <c r="DY50">
        <v>1576.5859</v>
      </c>
      <c r="DZ50">
        <v>2056.1923000000002</v>
      </c>
      <c r="EA50">
        <v>1322.1206999999999</v>
      </c>
      <c r="EB50">
        <v>886.0444</v>
      </c>
      <c r="EC50">
        <v>923.22410000000002</v>
      </c>
      <c r="ED50">
        <v>904.88630000000001</v>
      </c>
      <c r="EE50">
        <v>987.53290000000004</v>
      </c>
      <c r="EF50">
        <v>611.1653</v>
      </c>
      <c r="EG50">
        <v>558.05200000000002</v>
      </c>
      <c r="EH50">
        <v>1022.2581</v>
      </c>
      <c r="EI50">
        <v>403.6567</v>
      </c>
      <c r="EJ50">
        <v>2115.6837</v>
      </c>
      <c r="EK50" t="s">
        <v>480</v>
      </c>
      <c r="EL50">
        <v>507.43150000000003</v>
      </c>
      <c r="EM50">
        <v>458.66109999999998</v>
      </c>
      <c r="EN50">
        <v>302.02120000000002</v>
      </c>
      <c r="EO50" t="s">
        <v>480</v>
      </c>
      <c r="EP50">
        <v>415.94159999999999</v>
      </c>
      <c r="EQ50">
        <v>112.9974</v>
      </c>
      <c r="ER50">
        <v>354.16210000000001</v>
      </c>
      <c r="ES50">
        <v>248.90770000000001</v>
      </c>
      <c r="ET50">
        <v>274.13440000000003</v>
      </c>
      <c r="EU50">
        <v>136.1771</v>
      </c>
      <c r="EV50">
        <v>184.51840000000001</v>
      </c>
      <c r="EW50">
        <v>270.40280000000001</v>
      </c>
      <c r="EX50">
        <v>352.6771</v>
      </c>
      <c r="EY50">
        <v>213.30850000000001</v>
      </c>
      <c r="EZ50">
        <v>230.55160000000001</v>
      </c>
      <c r="FA50">
        <v>67.321100000000001</v>
      </c>
      <c r="FB50">
        <v>180.9263</v>
      </c>
      <c r="FC50">
        <v>127.1326</v>
      </c>
      <c r="FD50">
        <v>147.59870000000001</v>
      </c>
      <c r="FE50">
        <v>313.08920000000001</v>
      </c>
      <c r="FF50">
        <v>174.68549999999999</v>
      </c>
      <c r="FG50">
        <v>163.0351</v>
      </c>
      <c r="FH50">
        <v>0.19439999999999999</v>
      </c>
      <c r="FI50">
        <v>277.74709999999999</v>
      </c>
      <c r="FJ50">
        <v>141.5308</v>
      </c>
      <c r="FK50">
        <v>-43.405500000000004</v>
      </c>
      <c r="FL50">
        <v>116.8021</v>
      </c>
      <c r="FM50">
        <v>9369.8016000000007</v>
      </c>
      <c r="FN50">
        <v>1496.4906000000001</v>
      </c>
      <c r="FO50" t="s">
        <v>480</v>
      </c>
      <c r="FP50">
        <v>2024.1302000000001</v>
      </c>
      <c r="FQ50">
        <v>1913.7283</v>
      </c>
      <c r="FR50">
        <v>2499.4517999999998</v>
      </c>
      <c r="FS50">
        <v>2377.4872999999998</v>
      </c>
      <c r="FT50" t="s">
        <v>480</v>
      </c>
      <c r="FU50">
        <v>682.56389999999999</v>
      </c>
      <c r="FV50">
        <v>13143.5249</v>
      </c>
      <c r="FW50">
        <v>7167.0438999999997</v>
      </c>
      <c r="FX50">
        <v>3575.6484</v>
      </c>
      <c r="FY50">
        <v>4363.13</v>
      </c>
      <c r="FZ50">
        <v>480.8372</v>
      </c>
      <c r="GA50">
        <v>11236.979799999999</v>
      </c>
      <c r="GB50">
        <v>1635.7189000000001</v>
      </c>
      <c r="GC50">
        <v>921.74059999999997</v>
      </c>
      <c r="GD50">
        <v>699.98419999999999</v>
      </c>
      <c r="GE50">
        <v>7492.6247000000003</v>
      </c>
      <c r="GF50">
        <v>594.76409999999998</v>
      </c>
      <c r="GG50">
        <v>433.12470000000002</v>
      </c>
      <c r="GH50">
        <v>354.11419999999998</v>
      </c>
      <c r="GI50">
        <v>4408.1857</v>
      </c>
      <c r="GJ50">
        <v>29282.2565</v>
      </c>
      <c r="GK50">
        <v>2709.9463999999998</v>
      </c>
      <c r="GL50">
        <v>2067.9490999999998</v>
      </c>
      <c r="GM50">
        <v>5540.0808999999999</v>
      </c>
      <c r="GN50">
        <v>8988.777</v>
      </c>
      <c r="GO50">
        <v>646.38729999999998</v>
      </c>
      <c r="GP50">
        <v>323.30779999999999</v>
      </c>
    </row>
    <row r="51" spans="1:198" x14ac:dyDescent="0.2">
      <c r="A51" s="177">
        <v>43094</v>
      </c>
      <c r="B51">
        <v>606678.59089999995</v>
      </c>
      <c r="C51">
        <v>185572.55069999999</v>
      </c>
      <c r="D51">
        <v>82326.674400000004</v>
      </c>
      <c r="E51">
        <v>72346.289999999994</v>
      </c>
      <c r="F51">
        <v>51473.579599999997</v>
      </c>
      <c r="G51">
        <v>44096.699399999998</v>
      </c>
      <c r="H51">
        <v>40618.508399999999</v>
      </c>
      <c r="I51">
        <v>21795.845000000001</v>
      </c>
      <c r="J51">
        <v>17933.809000000001</v>
      </c>
      <c r="K51">
        <v>22750.720099999999</v>
      </c>
      <c r="L51">
        <v>19749.507000000001</v>
      </c>
      <c r="M51">
        <v>24316.391500000002</v>
      </c>
      <c r="N51">
        <v>20191.541700000002</v>
      </c>
      <c r="O51">
        <v>33567.015800000001</v>
      </c>
      <c r="P51">
        <v>13992.5746</v>
      </c>
      <c r="Q51">
        <v>20207.919399999999</v>
      </c>
      <c r="R51">
        <v>12793.506600000001</v>
      </c>
      <c r="S51">
        <v>10031.0777</v>
      </c>
      <c r="T51">
        <v>17046.804499999998</v>
      </c>
      <c r="U51">
        <v>16135.0052</v>
      </c>
      <c r="V51">
        <v>10647.294400000001</v>
      </c>
      <c r="W51">
        <v>6361.9422999999997</v>
      </c>
      <c r="X51">
        <v>13154.267599999999</v>
      </c>
      <c r="Y51">
        <v>11862.3415</v>
      </c>
      <c r="Z51">
        <v>11604.0496</v>
      </c>
      <c r="AA51">
        <v>11894.2606</v>
      </c>
      <c r="AB51">
        <v>11519.002</v>
      </c>
      <c r="AC51">
        <v>10438.937400000001</v>
      </c>
      <c r="AD51">
        <v>21740.892</v>
      </c>
      <c r="AE51">
        <v>8920.0349000000006</v>
      </c>
      <c r="AF51">
        <v>16838.711599999999</v>
      </c>
      <c r="AG51">
        <v>7349.6045999999997</v>
      </c>
      <c r="AH51" t="s">
        <v>480</v>
      </c>
      <c r="AI51" t="s">
        <v>480</v>
      </c>
      <c r="AJ51">
        <v>14056.4112</v>
      </c>
      <c r="AK51">
        <v>6335.3621000000003</v>
      </c>
      <c r="AL51">
        <v>4653.9044000000004</v>
      </c>
      <c r="AM51">
        <v>6498.5711000000001</v>
      </c>
      <c r="AN51">
        <v>11261.999299999999</v>
      </c>
      <c r="AO51">
        <v>8219.6525000000001</v>
      </c>
      <c r="AP51">
        <v>4746.0707000000002</v>
      </c>
      <c r="AQ51">
        <v>11202.763800000001</v>
      </c>
      <c r="AR51">
        <v>4978.7846</v>
      </c>
      <c r="AS51">
        <v>4845.8693000000003</v>
      </c>
      <c r="AT51">
        <v>5223.2699000000002</v>
      </c>
      <c r="AU51">
        <v>8910.1656999999996</v>
      </c>
      <c r="AV51">
        <v>3100.9204</v>
      </c>
      <c r="AW51">
        <v>3517.3942000000002</v>
      </c>
      <c r="AX51">
        <v>5095.7887000000001</v>
      </c>
      <c r="AY51">
        <v>4126.7269999999999</v>
      </c>
      <c r="AZ51">
        <v>7014.6485000000002</v>
      </c>
      <c r="BA51">
        <v>3922.6410999999998</v>
      </c>
      <c r="BB51">
        <v>4021.3087</v>
      </c>
      <c r="BC51">
        <v>2778.1372999999999</v>
      </c>
      <c r="BD51">
        <v>5831.9798000000001</v>
      </c>
      <c r="BE51" t="s">
        <v>480</v>
      </c>
      <c r="BF51">
        <v>6547.3864000000003</v>
      </c>
      <c r="BG51">
        <v>2939.7314000000001</v>
      </c>
      <c r="BH51" t="s">
        <v>480</v>
      </c>
      <c r="BI51">
        <v>3437.7869999999998</v>
      </c>
      <c r="BJ51">
        <v>5084.2437</v>
      </c>
      <c r="BK51">
        <v>4466.7493999999997</v>
      </c>
      <c r="BL51">
        <v>5729.9114</v>
      </c>
      <c r="BM51">
        <v>1535.0337999999999</v>
      </c>
      <c r="BN51">
        <v>4205.5339000000004</v>
      </c>
      <c r="BO51">
        <v>5522.7568000000001</v>
      </c>
      <c r="BP51">
        <v>3089.6624999999999</v>
      </c>
      <c r="BQ51">
        <v>4946.1632</v>
      </c>
      <c r="BR51">
        <v>2495.7723999999998</v>
      </c>
      <c r="BS51">
        <v>2386.6471000000001</v>
      </c>
      <c r="BT51" t="s">
        <v>480</v>
      </c>
      <c r="BU51">
        <v>3201.82</v>
      </c>
      <c r="BV51">
        <v>1966.7566999999999</v>
      </c>
      <c r="BW51">
        <v>3286.3395999999998</v>
      </c>
      <c r="BX51">
        <v>3125.9906000000001</v>
      </c>
      <c r="BY51">
        <v>1962.8503000000001</v>
      </c>
      <c r="BZ51">
        <v>1462.1103000000001</v>
      </c>
      <c r="CA51">
        <v>2819.4648000000002</v>
      </c>
      <c r="CB51">
        <v>2721.8564000000001</v>
      </c>
      <c r="CC51" t="s">
        <v>480</v>
      </c>
      <c r="CD51">
        <v>1359.2509</v>
      </c>
      <c r="CE51">
        <v>1920.9055000000001</v>
      </c>
      <c r="CF51" t="s">
        <v>480</v>
      </c>
      <c r="CG51">
        <v>1160.2554</v>
      </c>
      <c r="CH51">
        <v>1530.3578</v>
      </c>
      <c r="CI51">
        <v>2514.1161000000002</v>
      </c>
      <c r="CJ51" t="s">
        <v>480</v>
      </c>
      <c r="CK51">
        <v>1962.5073</v>
      </c>
      <c r="CL51">
        <v>2761.9061999999999</v>
      </c>
      <c r="CM51">
        <v>1741.8502000000001</v>
      </c>
      <c r="CN51" t="s">
        <v>480</v>
      </c>
      <c r="CO51">
        <v>1738.6262999999999</v>
      </c>
      <c r="CP51">
        <v>1995.7174</v>
      </c>
      <c r="CQ51">
        <v>1348.8713</v>
      </c>
      <c r="CR51">
        <v>1440.5246</v>
      </c>
      <c r="CS51">
        <v>1886.5313000000001</v>
      </c>
      <c r="CT51">
        <v>1513.1786999999999</v>
      </c>
      <c r="CU51">
        <v>1353.7455</v>
      </c>
      <c r="CV51" t="s">
        <v>480</v>
      </c>
      <c r="CW51">
        <v>1017.3524</v>
      </c>
      <c r="CX51">
        <v>3730.3348999999998</v>
      </c>
      <c r="CY51">
        <v>1595.6294</v>
      </c>
      <c r="CZ51">
        <v>1207.819</v>
      </c>
      <c r="DA51">
        <v>1015.0551</v>
      </c>
      <c r="DB51">
        <v>1008.7637</v>
      </c>
      <c r="DC51">
        <v>2788.8382000000001</v>
      </c>
      <c r="DD51">
        <v>1545.5989999999999</v>
      </c>
      <c r="DE51">
        <v>1761.3398</v>
      </c>
      <c r="DF51">
        <v>1134.0781999999999</v>
      </c>
      <c r="DG51">
        <v>1202.4703999999999</v>
      </c>
      <c r="DH51">
        <v>1004.0585</v>
      </c>
      <c r="DI51">
        <v>1497.8922</v>
      </c>
      <c r="DJ51">
        <v>753.81100000000004</v>
      </c>
      <c r="DK51">
        <v>1632.6121000000001</v>
      </c>
      <c r="DL51">
        <v>1360.818</v>
      </c>
      <c r="DM51">
        <v>781.07749999999999</v>
      </c>
      <c r="DN51">
        <v>674.54729999999995</v>
      </c>
      <c r="DO51">
        <v>2382.4987000000001</v>
      </c>
      <c r="DP51">
        <v>864.09789999999998</v>
      </c>
      <c r="DQ51">
        <v>1978.7419</v>
      </c>
      <c r="DR51">
        <v>845.7056</v>
      </c>
      <c r="DS51">
        <v>1705.4351999999999</v>
      </c>
      <c r="DT51">
        <v>1298.2565999999999</v>
      </c>
      <c r="DU51">
        <v>624.21849999999995</v>
      </c>
      <c r="DV51" t="s">
        <v>480</v>
      </c>
      <c r="DW51">
        <v>787.81100000000004</v>
      </c>
      <c r="DX51">
        <v>664.86699999999996</v>
      </c>
      <c r="DY51">
        <v>1576.5859</v>
      </c>
      <c r="DZ51">
        <v>2056.1923000000002</v>
      </c>
      <c r="EA51">
        <v>1322.1206999999999</v>
      </c>
      <c r="EB51">
        <v>886.0444</v>
      </c>
      <c r="EC51">
        <v>923.22410000000002</v>
      </c>
      <c r="ED51">
        <v>904.88630000000001</v>
      </c>
      <c r="EE51">
        <v>987.53290000000004</v>
      </c>
      <c r="EF51">
        <v>611.1653</v>
      </c>
      <c r="EG51">
        <v>558.05200000000002</v>
      </c>
      <c r="EH51">
        <v>1022.2581</v>
      </c>
      <c r="EI51">
        <v>403.6567</v>
      </c>
      <c r="EJ51">
        <v>2115.6837</v>
      </c>
      <c r="EK51" t="s">
        <v>480</v>
      </c>
      <c r="EL51">
        <v>507.43150000000003</v>
      </c>
      <c r="EM51">
        <v>458.66109999999998</v>
      </c>
      <c r="EN51">
        <v>302.02120000000002</v>
      </c>
      <c r="EO51" t="s">
        <v>480</v>
      </c>
      <c r="EP51">
        <v>415.94159999999999</v>
      </c>
      <c r="EQ51">
        <v>112.9974</v>
      </c>
      <c r="ER51">
        <v>354.16210000000001</v>
      </c>
      <c r="ES51">
        <v>248.90770000000001</v>
      </c>
      <c r="ET51">
        <v>274.13440000000003</v>
      </c>
      <c r="EU51">
        <v>136.1771</v>
      </c>
      <c r="EV51">
        <v>184.51840000000001</v>
      </c>
      <c r="EW51">
        <v>270.40280000000001</v>
      </c>
      <c r="EX51">
        <v>352.6771</v>
      </c>
      <c r="EY51">
        <v>213.30850000000001</v>
      </c>
      <c r="EZ51">
        <v>230.55160000000001</v>
      </c>
      <c r="FA51">
        <v>67.321100000000001</v>
      </c>
      <c r="FB51">
        <v>180.9263</v>
      </c>
      <c r="FC51">
        <v>127.1326</v>
      </c>
      <c r="FD51">
        <v>147.59870000000001</v>
      </c>
      <c r="FE51">
        <v>313.08920000000001</v>
      </c>
      <c r="FF51">
        <v>174.68549999999999</v>
      </c>
      <c r="FG51">
        <v>163.0351</v>
      </c>
      <c r="FH51">
        <v>0.19439999999999999</v>
      </c>
      <c r="FI51">
        <v>277.74709999999999</v>
      </c>
      <c r="FJ51">
        <v>141.5308</v>
      </c>
      <c r="FK51">
        <v>-43.405500000000004</v>
      </c>
      <c r="FL51">
        <v>116.8021</v>
      </c>
      <c r="FM51">
        <v>9369.8016000000007</v>
      </c>
      <c r="FN51">
        <v>1496.4906000000001</v>
      </c>
      <c r="FO51" t="s">
        <v>480</v>
      </c>
      <c r="FP51">
        <v>2024.1302000000001</v>
      </c>
      <c r="FQ51">
        <v>1913.7283</v>
      </c>
      <c r="FR51">
        <v>2499.4517999999998</v>
      </c>
      <c r="FS51">
        <v>2377.4872999999998</v>
      </c>
      <c r="FT51" t="s">
        <v>480</v>
      </c>
      <c r="FU51">
        <v>682.56389999999999</v>
      </c>
      <c r="FV51">
        <v>13143.5249</v>
      </c>
      <c r="FW51">
        <v>7167.0438999999997</v>
      </c>
      <c r="FX51">
        <v>3575.6484</v>
      </c>
      <c r="FY51">
        <v>4363.13</v>
      </c>
      <c r="FZ51">
        <v>480.8372</v>
      </c>
      <c r="GA51">
        <v>11236.979799999999</v>
      </c>
      <c r="GB51">
        <v>1635.7189000000001</v>
      </c>
      <c r="GC51">
        <v>921.74059999999997</v>
      </c>
      <c r="GD51">
        <v>699.98419999999999</v>
      </c>
      <c r="GE51">
        <v>7492.6247000000003</v>
      </c>
      <c r="GF51">
        <v>594.76409999999998</v>
      </c>
      <c r="GG51">
        <v>433.12470000000002</v>
      </c>
      <c r="GH51">
        <v>354.11419999999998</v>
      </c>
      <c r="GI51">
        <v>4408.1857</v>
      </c>
      <c r="GJ51">
        <v>29282.2565</v>
      </c>
      <c r="GK51">
        <v>2709.9463999999998</v>
      </c>
      <c r="GL51">
        <v>2067.9490999999998</v>
      </c>
      <c r="GM51">
        <v>5540.0808999999999</v>
      </c>
      <c r="GN51">
        <v>8988.777</v>
      </c>
      <c r="GO51">
        <v>646.38729999999998</v>
      </c>
      <c r="GP51">
        <v>323.30779999999999</v>
      </c>
    </row>
    <row r="52" spans="1:198" x14ac:dyDescent="0.2">
      <c r="A52" s="177">
        <v>43095</v>
      </c>
      <c r="B52">
        <v>605829.98600000003</v>
      </c>
      <c r="C52">
        <v>185862.3229</v>
      </c>
      <c r="D52">
        <v>82050.626399999994</v>
      </c>
      <c r="E52">
        <v>72281.282999999996</v>
      </c>
      <c r="F52">
        <v>51779.587599999999</v>
      </c>
      <c r="G52">
        <v>44044.291400000002</v>
      </c>
      <c r="H52">
        <v>40728.4378</v>
      </c>
      <c r="I52">
        <v>21818.295999999998</v>
      </c>
      <c r="J52">
        <v>17949.8102</v>
      </c>
      <c r="K52">
        <v>22730.896100000002</v>
      </c>
      <c r="L52">
        <v>19877.607</v>
      </c>
      <c r="M52">
        <v>24524.719099999998</v>
      </c>
      <c r="N52">
        <v>19782.793699999998</v>
      </c>
      <c r="O52">
        <v>33502.373099999997</v>
      </c>
      <c r="P52">
        <v>14046.985199999999</v>
      </c>
      <c r="Q52">
        <v>20266.802100000001</v>
      </c>
      <c r="R52">
        <v>12920.992099999999</v>
      </c>
      <c r="S52">
        <v>10084.0016</v>
      </c>
      <c r="T52">
        <v>17103.7968</v>
      </c>
      <c r="U52">
        <v>16135.0052</v>
      </c>
      <c r="V52">
        <v>10579.394399999999</v>
      </c>
      <c r="W52">
        <v>6403.6782999999996</v>
      </c>
      <c r="X52">
        <v>13161.8014</v>
      </c>
      <c r="Y52">
        <v>11792.446099999999</v>
      </c>
      <c r="Z52">
        <v>11593.5599</v>
      </c>
      <c r="AA52">
        <v>11812.376200000001</v>
      </c>
      <c r="AB52">
        <v>11496.089599999999</v>
      </c>
      <c r="AC52">
        <v>10379.237800000001</v>
      </c>
      <c r="AD52">
        <v>21685.0936</v>
      </c>
      <c r="AE52">
        <v>8919.2625000000007</v>
      </c>
      <c r="AF52">
        <v>16764.125899999999</v>
      </c>
      <c r="AG52">
        <v>7356.5721000000003</v>
      </c>
      <c r="AH52" t="s">
        <v>480</v>
      </c>
      <c r="AI52" t="s">
        <v>480</v>
      </c>
      <c r="AJ52">
        <v>14056.4112</v>
      </c>
      <c r="AK52">
        <v>6353.5864000000001</v>
      </c>
      <c r="AL52">
        <v>4695.3711000000003</v>
      </c>
      <c r="AM52">
        <v>6515.4768000000004</v>
      </c>
      <c r="AN52">
        <v>11174.7338</v>
      </c>
      <c r="AO52">
        <v>8193.0483999999997</v>
      </c>
      <c r="AP52">
        <v>4745.4787999999999</v>
      </c>
      <c r="AQ52">
        <v>11201.388499999999</v>
      </c>
      <c r="AR52">
        <v>4982.5527000000002</v>
      </c>
      <c r="AS52">
        <v>4855.2988999999998</v>
      </c>
      <c r="AT52">
        <v>5398.1333999999997</v>
      </c>
      <c r="AU52">
        <v>8918.4104000000007</v>
      </c>
      <c r="AV52">
        <v>3115.1314000000002</v>
      </c>
      <c r="AW52">
        <v>3606.3492999999999</v>
      </c>
      <c r="AX52">
        <v>5081.0934999999999</v>
      </c>
      <c r="AY52">
        <v>4109.3423000000003</v>
      </c>
      <c r="AZ52">
        <v>7008.8572000000004</v>
      </c>
      <c r="BA52">
        <v>3964.0808999999999</v>
      </c>
      <c r="BB52">
        <v>4032.0691000000002</v>
      </c>
      <c r="BC52">
        <v>2793.0859</v>
      </c>
      <c r="BD52">
        <v>5831.9798000000001</v>
      </c>
      <c r="BE52" t="s">
        <v>480</v>
      </c>
      <c r="BF52">
        <v>6521.2613000000001</v>
      </c>
      <c r="BG52">
        <v>2957.3514</v>
      </c>
      <c r="BH52" t="s">
        <v>480</v>
      </c>
      <c r="BI52">
        <v>3445.5729999999999</v>
      </c>
      <c r="BJ52">
        <v>5082.1399000000001</v>
      </c>
      <c r="BK52">
        <v>4512.3450000000003</v>
      </c>
      <c r="BL52">
        <v>5735.1751000000004</v>
      </c>
      <c r="BM52">
        <v>1533.9328</v>
      </c>
      <c r="BN52">
        <v>4198.7566999999999</v>
      </c>
      <c r="BO52">
        <v>5456.8576999999996</v>
      </c>
      <c r="BP52">
        <v>3108.4625000000001</v>
      </c>
      <c r="BQ52">
        <v>4913.9431999999997</v>
      </c>
      <c r="BR52">
        <v>2551.1487999999999</v>
      </c>
      <c r="BS52">
        <v>2358.8130999999998</v>
      </c>
      <c r="BT52" t="s">
        <v>480</v>
      </c>
      <c r="BU52">
        <v>3211.4706999999999</v>
      </c>
      <c r="BV52">
        <v>1955.3807999999999</v>
      </c>
      <c r="BW52">
        <v>3285.1538</v>
      </c>
      <c r="BX52">
        <v>3132.3687</v>
      </c>
      <c r="BY52">
        <v>1981.3787</v>
      </c>
      <c r="BZ52">
        <v>1446.3217</v>
      </c>
      <c r="CA52">
        <v>2835.6968000000002</v>
      </c>
      <c r="CB52">
        <v>2784.4818</v>
      </c>
      <c r="CC52" t="s">
        <v>480</v>
      </c>
      <c r="CD52">
        <v>1394.1588999999999</v>
      </c>
      <c r="CE52">
        <v>1925.5241000000001</v>
      </c>
      <c r="CF52" t="s">
        <v>480</v>
      </c>
      <c r="CG52">
        <v>1157.4761000000001</v>
      </c>
      <c r="CH52">
        <v>1524.0675000000001</v>
      </c>
      <c r="CI52">
        <v>2505.2550000000001</v>
      </c>
      <c r="CJ52" t="s">
        <v>480</v>
      </c>
      <c r="CK52">
        <v>1957.9742000000001</v>
      </c>
      <c r="CL52">
        <v>2761.9061999999999</v>
      </c>
      <c r="CM52">
        <v>1748.1913999999999</v>
      </c>
      <c r="CN52" t="s">
        <v>480</v>
      </c>
      <c r="CO52">
        <v>1732.9694999999999</v>
      </c>
      <c r="CP52">
        <v>1901.0911000000001</v>
      </c>
      <c r="CQ52">
        <v>1356.1059</v>
      </c>
      <c r="CR52">
        <v>1440.5246</v>
      </c>
      <c r="CS52">
        <v>1881.1005</v>
      </c>
      <c r="CT52">
        <v>1532.0940000000001</v>
      </c>
      <c r="CU52">
        <v>1350.3507999999999</v>
      </c>
      <c r="CV52" t="s">
        <v>480</v>
      </c>
      <c r="CW52">
        <v>1019.0531</v>
      </c>
      <c r="CX52">
        <v>3722.8159000000001</v>
      </c>
      <c r="CY52">
        <v>1570.2928999999999</v>
      </c>
      <c r="CZ52">
        <v>1207.819</v>
      </c>
      <c r="DA52">
        <v>980.38739999999996</v>
      </c>
      <c r="DB52">
        <v>995.06659999999999</v>
      </c>
      <c r="DC52">
        <v>2793.5565999999999</v>
      </c>
      <c r="DD52">
        <v>1538.93</v>
      </c>
      <c r="DE52">
        <v>1761.3398</v>
      </c>
      <c r="DF52">
        <v>1166.2616</v>
      </c>
      <c r="DG52">
        <v>1195.4652000000001</v>
      </c>
      <c r="DH52">
        <v>973.3827</v>
      </c>
      <c r="DI52">
        <v>1497.8922</v>
      </c>
      <c r="DJ52">
        <v>748.54520000000002</v>
      </c>
      <c r="DK52">
        <v>1728.4478999999999</v>
      </c>
      <c r="DL52">
        <v>1377.0404000000001</v>
      </c>
      <c r="DM52">
        <v>783.06219999999996</v>
      </c>
      <c r="DN52">
        <v>675.75300000000004</v>
      </c>
      <c r="DO52">
        <v>2388.6014</v>
      </c>
      <c r="DP52">
        <v>853.91010000000006</v>
      </c>
      <c r="DQ52">
        <v>1974.4392</v>
      </c>
      <c r="DR52">
        <v>849.89840000000004</v>
      </c>
      <c r="DS52">
        <v>1712.7442000000001</v>
      </c>
      <c r="DT52">
        <v>1296.5407</v>
      </c>
      <c r="DU52">
        <v>627.19470000000001</v>
      </c>
      <c r="DV52" t="s">
        <v>480</v>
      </c>
      <c r="DW52">
        <v>797.90809999999999</v>
      </c>
      <c r="DX52">
        <v>656.75930000000005</v>
      </c>
      <c r="DY52">
        <v>1565.8584000000001</v>
      </c>
      <c r="DZ52">
        <v>2065.3620999999998</v>
      </c>
      <c r="EA52">
        <v>1266.0183999999999</v>
      </c>
      <c r="EB52">
        <v>885.08720000000005</v>
      </c>
      <c r="EC52">
        <v>909.8252</v>
      </c>
      <c r="ED52">
        <v>904.88630000000001</v>
      </c>
      <c r="EE52">
        <v>970.96559999999999</v>
      </c>
      <c r="EF52">
        <v>590.32849999999996</v>
      </c>
      <c r="EG52">
        <v>546.53859999999997</v>
      </c>
      <c r="EH52">
        <v>1024.3448000000001</v>
      </c>
      <c r="EI52">
        <v>407.6737</v>
      </c>
      <c r="EJ52">
        <v>2153.3283000000001</v>
      </c>
      <c r="EK52" t="s">
        <v>480</v>
      </c>
      <c r="EL52">
        <v>495.58929999999998</v>
      </c>
      <c r="EM52">
        <v>461.59410000000003</v>
      </c>
      <c r="EN52">
        <v>297.21839999999997</v>
      </c>
      <c r="EO52" t="s">
        <v>480</v>
      </c>
      <c r="EP52">
        <v>417.35660000000001</v>
      </c>
      <c r="EQ52">
        <v>115.50539999999999</v>
      </c>
      <c r="ER52">
        <v>360.83499999999998</v>
      </c>
      <c r="ES52">
        <v>247.2835</v>
      </c>
      <c r="ET52">
        <v>279.86349999999999</v>
      </c>
      <c r="EU52">
        <v>133.09399999999999</v>
      </c>
      <c r="EV52">
        <v>185.84690000000001</v>
      </c>
      <c r="EW52">
        <v>265.18669999999997</v>
      </c>
      <c r="EX52">
        <v>350.41129999999998</v>
      </c>
      <c r="EY52">
        <v>214.39699999999999</v>
      </c>
      <c r="EZ52">
        <v>230.55160000000001</v>
      </c>
      <c r="FA52">
        <v>67.487399999999994</v>
      </c>
      <c r="FB52">
        <v>181.89490000000001</v>
      </c>
      <c r="FC52">
        <v>140.7491</v>
      </c>
      <c r="FD52">
        <v>154.24549999999999</v>
      </c>
      <c r="FE52">
        <v>303.21089999999998</v>
      </c>
      <c r="FF52">
        <v>176.47659999999999</v>
      </c>
      <c r="FG52">
        <v>159.67590000000001</v>
      </c>
      <c r="FH52">
        <v>0.19439999999999999</v>
      </c>
      <c r="FI52">
        <v>274.70909999999998</v>
      </c>
      <c r="FJ52">
        <v>141.5308</v>
      </c>
      <c r="FK52">
        <v>-44.899299999999997</v>
      </c>
      <c r="FL52">
        <v>119.294</v>
      </c>
      <c r="FM52">
        <v>9369.8016000000007</v>
      </c>
      <c r="FN52">
        <v>1514.1941999999999</v>
      </c>
      <c r="FO52" t="s">
        <v>480</v>
      </c>
      <c r="FP52">
        <v>2015.7575999999999</v>
      </c>
      <c r="FQ52">
        <v>1899.1410000000001</v>
      </c>
      <c r="FR52">
        <v>2538.0898999999999</v>
      </c>
      <c r="FS52">
        <v>2433.5455999999999</v>
      </c>
      <c r="FT52" t="s">
        <v>480</v>
      </c>
      <c r="FU52">
        <v>685.35860000000002</v>
      </c>
      <c r="FV52">
        <v>13108.553900000001</v>
      </c>
      <c r="FW52">
        <v>7145.8424000000005</v>
      </c>
      <c r="FX52">
        <v>3560.4485</v>
      </c>
      <c r="FY52">
        <v>4381.28</v>
      </c>
      <c r="FZ52">
        <v>480.8372</v>
      </c>
      <c r="GA52">
        <v>11135.472599999999</v>
      </c>
      <c r="GB52">
        <v>1635.7189000000001</v>
      </c>
      <c r="GC52">
        <v>910.14</v>
      </c>
      <c r="GD52">
        <v>699.98419999999999</v>
      </c>
      <c r="GE52">
        <v>7492.6247000000003</v>
      </c>
      <c r="GF52">
        <v>586.70770000000005</v>
      </c>
      <c r="GG52">
        <v>435.86540000000002</v>
      </c>
      <c r="GH52">
        <v>354.11419999999998</v>
      </c>
      <c r="GI52">
        <v>4426.2538000000004</v>
      </c>
      <c r="GJ52">
        <v>28986.648099999999</v>
      </c>
      <c r="GK52">
        <v>2666.4191999999998</v>
      </c>
      <c r="GL52">
        <v>2071.7426999999998</v>
      </c>
      <c r="GM52">
        <v>5582.0995000000003</v>
      </c>
      <c r="GN52">
        <v>8988.777</v>
      </c>
      <c r="GO52">
        <v>646.38729999999998</v>
      </c>
      <c r="GP52">
        <v>323.30779999999999</v>
      </c>
    </row>
    <row r="53" spans="1:198" x14ac:dyDescent="0.2">
      <c r="A53" s="177">
        <v>43096</v>
      </c>
      <c r="B53">
        <v>608221.50890000002</v>
      </c>
      <c r="C53">
        <v>185655.34280000001</v>
      </c>
      <c r="D53">
        <v>82504.133900000001</v>
      </c>
      <c r="E53">
        <v>72360.736000000004</v>
      </c>
      <c r="F53">
        <v>51642.1057</v>
      </c>
      <c r="G53">
        <v>43802.408600000002</v>
      </c>
      <c r="H53">
        <v>40677.307800000002</v>
      </c>
      <c r="I53">
        <v>21980.633999999998</v>
      </c>
      <c r="J53">
        <v>17859.136600000002</v>
      </c>
      <c r="K53">
        <v>22902.7042</v>
      </c>
      <c r="L53">
        <v>19904.906999999999</v>
      </c>
      <c r="M53">
        <v>24363.085599999999</v>
      </c>
      <c r="N53">
        <v>19890.731500000002</v>
      </c>
      <c r="O53">
        <v>33576.250500000002</v>
      </c>
      <c r="P53">
        <v>13984.2037</v>
      </c>
      <c r="Q53">
        <v>20203.145100000002</v>
      </c>
      <c r="R53">
        <v>13020.692300000001</v>
      </c>
      <c r="S53">
        <v>10003.465200000001</v>
      </c>
      <c r="T53">
        <v>17138.727599999998</v>
      </c>
      <c r="U53">
        <v>15946.612499999999</v>
      </c>
      <c r="V53">
        <v>10624.661099999999</v>
      </c>
      <c r="W53">
        <v>6386.2883000000002</v>
      </c>
      <c r="X53">
        <v>13238.6459</v>
      </c>
      <c r="Y53">
        <v>11845.983</v>
      </c>
      <c r="Z53">
        <v>11590.0633</v>
      </c>
      <c r="AA53">
        <v>11891.437</v>
      </c>
      <c r="AB53">
        <v>11519.002</v>
      </c>
      <c r="AC53">
        <v>10436.8788</v>
      </c>
      <c r="AD53">
        <v>21821.489600000001</v>
      </c>
      <c r="AE53">
        <v>8926.2135999999991</v>
      </c>
      <c r="AF53">
        <v>16751.9712</v>
      </c>
      <c r="AG53">
        <v>7389.0871999999999</v>
      </c>
      <c r="AH53" t="s">
        <v>480</v>
      </c>
      <c r="AI53" t="s">
        <v>480</v>
      </c>
      <c r="AJ53">
        <v>14077.649799999999</v>
      </c>
      <c r="AK53">
        <v>6322.8143</v>
      </c>
      <c r="AL53">
        <v>4684.2070000000003</v>
      </c>
      <c r="AM53">
        <v>6488.8033999999998</v>
      </c>
      <c r="AN53">
        <v>11133.3974</v>
      </c>
      <c r="AO53">
        <v>8206.7795000000006</v>
      </c>
      <c r="AP53">
        <v>4779.2205999999996</v>
      </c>
      <c r="AQ53">
        <v>11190.385399999999</v>
      </c>
      <c r="AR53">
        <v>4990.8425999999999</v>
      </c>
      <c r="AS53">
        <v>4870.5312999999996</v>
      </c>
      <c r="AT53">
        <v>5338.7761</v>
      </c>
      <c r="AU53">
        <v>8896.4246000000003</v>
      </c>
      <c r="AV53">
        <v>3112.0862000000002</v>
      </c>
      <c r="AW53">
        <v>3563.8054999999999</v>
      </c>
      <c r="AX53">
        <v>5117.0816999999997</v>
      </c>
      <c r="AY53">
        <v>4129.3611000000001</v>
      </c>
      <c r="AZ53">
        <v>7008.8572000000004</v>
      </c>
      <c r="BA53">
        <v>3959.9369000000002</v>
      </c>
      <c r="BB53">
        <v>4007.8582999999999</v>
      </c>
      <c r="BC53">
        <v>2830.4573999999998</v>
      </c>
      <c r="BD53">
        <v>5542.3738000000003</v>
      </c>
      <c r="BE53" t="s">
        <v>480</v>
      </c>
      <c r="BF53">
        <v>6509.6502</v>
      </c>
      <c r="BG53">
        <v>2952.9463999999998</v>
      </c>
      <c r="BH53" t="s">
        <v>480</v>
      </c>
      <c r="BI53">
        <v>3430.0010000000002</v>
      </c>
      <c r="BJ53">
        <v>5086.3473999999997</v>
      </c>
      <c r="BK53">
        <v>4508.4368000000004</v>
      </c>
      <c r="BL53">
        <v>5756.2302</v>
      </c>
      <c r="BM53">
        <v>1527.8777</v>
      </c>
      <c r="BN53">
        <v>4198.2726000000002</v>
      </c>
      <c r="BO53">
        <v>5407.4333999999999</v>
      </c>
      <c r="BP53">
        <v>3125.1736999999998</v>
      </c>
      <c r="BQ53">
        <v>4943.7587999999996</v>
      </c>
      <c r="BR53">
        <v>2554.8406</v>
      </c>
      <c r="BS53">
        <v>2344.1084000000001</v>
      </c>
      <c r="BT53" t="s">
        <v>480</v>
      </c>
      <c r="BU53">
        <v>3212.16</v>
      </c>
      <c r="BV53">
        <v>1981.9245000000001</v>
      </c>
      <c r="BW53">
        <v>3279.2248</v>
      </c>
      <c r="BX53">
        <v>3125.9906000000001</v>
      </c>
      <c r="BY53">
        <v>1968.6404</v>
      </c>
      <c r="BZ53">
        <v>1459.2764999999999</v>
      </c>
      <c r="CA53">
        <v>2809.7946000000002</v>
      </c>
      <c r="CB53">
        <v>2784.4818</v>
      </c>
      <c r="CC53" t="s">
        <v>480</v>
      </c>
      <c r="CD53">
        <v>1377.5924</v>
      </c>
      <c r="CE53">
        <v>1932.4519</v>
      </c>
      <c r="CF53" t="s">
        <v>480</v>
      </c>
      <c r="CG53">
        <v>1165.4666999999999</v>
      </c>
      <c r="CH53">
        <v>1560.5510999999999</v>
      </c>
      <c r="CI53">
        <v>2478.6714999999999</v>
      </c>
      <c r="CJ53" t="s">
        <v>480</v>
      </c>
      <c r="CK53">
        <v>1954.4485</v>
      </c>
      <c r="CL53">
        <v>2774.9576999999999</v>
      </c>
      <c r="CM53">
        <v>1722.2982999999999</v>
      </c>
      <c r="CN53" t="s">
        <v>480</v>
      </c>
      <c r="CO53">
        <v>1751.3543</v>
      </c>
      <c r="CP53">
        <v>1908.1528000000001</v>
      </c>
      <c r="CQ53">
        <v>1354.4364</v>
      </c>
      <c r="CR53">
        <v>1442.6081999999999</v>
      </c>
      <c r="CS53">
        <v>1871.5963999999999</v>
      </c>
      <c r="CT53">
        <v>1559.0341000000001</v>
      </c>
      <c r="CU53">
        <v>1363.9295999999999</v>
      </c>
      <c r="CV53" t="s">
        <v>480</v>
      </c>
      <c r="CW53">
        <v>1025.8559</v>
      </c>
      <c r="CX53">
        <v>3729.0817000000002</v>
      </c>
      <c r="CY53">
        <v>1588.3904</v>
      </c>
      <c r="CZ53">
        <v>1211.9947999999999</v>
      </c>
      <c r="DA53">
        <v>981.29970000000003</v>
      </c>
      <c r="DB53">
        <v>984.28380000000004</v>
      </c>
      <c r="DC53">
        <v>2785.6927000000001</v>
      </c>
      <c r="DD53">
        <v>1555.778</v>
      </c>
      <c r="DE53">
        <v>1765.1570999999999</v>
      </c>
      <c r="DF53">
        <v>1143.2734</v>
      </c>
      <c r="DG53">
        <v>1216.4809</v>
      </c>
      <c r="DH53">
        <v>963.29750000000001</v>
      </c>
      <c r="DI53">
        <v>1506.8</v>
      </c>
      <c r="DJ53">
        <v>755.12739999999997</v>
      </c>
      <c r="DK53">
        <v>1778.5023000000001</v>
      </c>
      <c r="DL53">
        <v>1383.3883000000001</v>
      </c>
      <c r="DM53">
        <v>787.59849999999994</v>
      </c>
      <c r="DN53">
        <v>673.1694</v>
      </c>
      <c r="DO53">
        <v>2364.1905999999999</v>
      </c>
      <c r="DP53">
        <v>857.91650000000004</v>
      </c>
      <c r="DQ53">
        <v>1978.7419</v>
      </c>
      <c r="DR53">
        <v>839.41629999999998</v>
      </c>
      <c r="DS53">
        <v>1715.4851000000001</v>
      </c>
      <c r="DT53">
        <v>1295.6827000000001</v>
      </c>
      <c r="DU53">
        <v>624.21849999999995</v>
      </c>
      <c r="DV53" t="s">
        <v>480</v>
      </c>
      <c r="DW53">
        <v>818.50630000000001</v>
      </c>
      <c r="DX53">
        <v>657.57</v>
      </c>
      <c r="DY53">
        <v>1557.8127999999999</v>
      </c>
      <c r="DZ53">
        <v>2047.0225</v>
      </c>
      <c r="EA53">
        <v>1236.451</v>
      </c>
      <c r="EB53">
        <v>887.63980000000004</v>
      </c>
      <c r="EC53">
        <v>927.69039999999995</v>
      </c>
      <c r="ED53">
        <v>901.75900000000001</v>
      </c>
      <c r="EE53">
        <v>954.39829999999995</v>
      </c>
      <c r="EF53">
        <v>576.70439999999996</v>
      </c>
      <c r="EG53">
        <v>547.75049999999999</v>
      </c>
      <c r="EH53">
        <v>1026.4314999999999</v>
      </c>
      <c r="EI53">
        <v>409.68220000000002</v>
      </c>
      <c r="EJ53">
        <v>2153.3283000000001</v>
      </c>
      <c r="EK53" t="s">
        <v>480</v>
      </c>
      <c r="EL53">
        <v>495.7971</v>
      </c>
      <c r="EM53">
        <v>463.06060000000002</v>
      </c>
      <c r="EN53">
        <v>297.21839999999997</v>
      </c>
      <c r="EO53" t="s">
        <v>480</v>
      </c>
      <c r="EP53">
        <v>419.47910000000002</v>
      </c>
      <c r="EQ53">
        <v>115.8913</v>
      </c>
      <c r="ER53">
        <v>354.16210000000001</v>
      </c>
      <c r="ES53">
        <v>246.8194</v>
      </c>
      <c r="ET53">
        <v>279.2604</v>
      </c>
      <c r="EU53">
        <v>132.88839999999999</v>
      </c>
      <c r="EV53">
        <v>185.84690000000001</v>
      </c>
      <c r="EW53">
        <v>261.70920000000001</v>
      </c>
      <c r="EX53">
        <v>350.97770000000003</v>
      </c>
      <c r="EY53">
        <v>215.21340000000001</v>
      </c>
      <c r="EZ53">
        <v>228.1842</v>
      </c>
      <c r="FA53">
        <v>67.986199999999997</v>
      </c>
      <c r="FB53">
        <v>180.44200000000001</v>
      </c>
      <c r="FC53">
        <v>144.1532</v>
      </c>
      <c r="FD53">
        <v>152.0299</v>
      </c>
      <c r="FE53">
        <v>313.79480000000001</v>
      </c>
      <c r="FF53">
        <v>178.4915</v>
      </c>
      <c r="FG53">
        <v>160.79560000000001</v>
      </c>
      <c r="FH53">
        <v>0.19439999999999999</v>
      </c>
      <c r="FI53">
        <v>276.44510000000002</v>
      </c>
      <c r="FJ53">
        <v>131.06469999999999</v>
      </c>
      <c r="FK53">
        <v>-45.895099999999999</v>
      </c>
      <c r="FL53">
        <v>115.5562</v>
      </c>
      <c r="FM53">
        <v>9458.7795999999998</v>
      </c>
      <c r="FN53">
        <v>1529.3687</v>
      </c>
      <c r="FO53" t="s">
        <v>480</v>
      </c>
      <c r="FP53">
        <v>1996.2212999999999</v>
      </c>
      <c r="FQ53">
        <v>1891.8474000000001</v>
      </c>
      <c r="FR53">
        <v>2508.5430999999999</v>
      </c>
      <c r="FS53">
        <v>2427.4301</v>
      </c>
      <c r="FT53" t="s">
        <v>480</v>
      </c>
      <c r="FU53">
        <v>685.35860000000002</v>
      </c>
      <c r="FV53">
        <v>13380.5512</v>
      </c>
      <c r="FW53">
        <v>7114.7469000000001</v>
      </c>
      <c r="FX53">
        <v>3527.7103999999999</v>
      </c>
      <c r="FY53">
        <v>4394.59</v>
      </c>
      <c r="FZ53">
        <v>470.83839999999998</v>
      </c>
      <c r="GA53">
        <v>11084.1487</v>
      </c>
      <c r="GB53">
        <v>1638.279</v>
      </c>
      <c r="GC53">
        <v>883.07190000000003</v>
      </c>
      <c r="GD53">
        <v>726.30550000000005</v>
      </c>
      <c r="GE53">
        <v>7492.6247000000003</v>
      </c>
      <c r="GF53">
        <v>585.17309999999998</v>
      </c>
      <c r="GG53">
        <v>444.08749999999998</v>
      </c>
      <c r="GH53">
        <v>354.11419999999998</v>
      </c>
      <c r="GI53">
        <v>4411.7992999999997</v>
      </c>
      <c r="GJ53">
        <v>29038.9954</v>
      </c>
      <c r="GK53">
        <v>2718.6518000000001</v>
      </c>
      <c r="GL53">
        <v>2081.2266</v>
      </c>
      <c r="GM53">
        <v>5590.9034000000001</v>
      </c>
      <c r="GN53">
        <v>9166.5990000000002</v>
      </c>
      <c r="GO53">
        <v>641.80909999999994</v>
      </c>
      <c r="GP53">
        <v>321.45690000000002</v>
      </c>
    </row>
    <row r="54" spans="1:198" x14ac:dyDescent="0.2">
      <c r="A54" s="177">
        <v>43097</v>
      </c>
      <c r="B54">
        <v>608298.65480000002</v>
      </c>
      <c r="C54">
        <v>186234.88699999999</v>
      </c>
      <c r="D54">
        <v>82597.793099999995</v>
      </c>
      <c r="E54">
        <v>72461.857999999993</v>
      </c>
      <c r="F54">
        <v>51664.280200000001</v>
      </c>
      <c r="G54">
        <v>43661.310299999997</v>
      </c>
      <c r="H54">
        <v>40638.960299999999</v>
      </c>
      <c r="I54">
        <v>22054.895</v>
      </c>
      <c r="J54">
        <v>17839.5795</v>
      </c>
      <c r="K54">
        <v>23010.634999999998</v>
      </c>
      <c r="L54">
        <v>19724.307000000001</v>
      </c>
      <c r="M54">
        <v>24341.534500000002</v>
      </c>
      <c r="N54">
        <v>19874.8063</v>
      </c>
      <c r="O54">
        <v>33659.362500000003</v>
      </c>
      <c r="P54">
        <v>13984.2037</v>
      </c>
      <c r="Q54">
        <v>20201.5537</v>
      </c>
      <c r="R54">
        <v>13081.1662</v>
      </c>
      <c r="S54">
        <v>9980.4547000000002</v>
      </c>
      <c r="T54">
        <v>17212.266100000001</v>
      </c>
      <c r="U54">
        <v>15979.6713</v>
      </c>
      <c r="V54">
        <v>10582.223599999999</v>
      </c>
      <c r="W54">
        <v>6377.5933000000005</v>
      </c>
      <c r="X54">
        <v>13267.2742</v>
      </c>
      <c r="Y54">
        <v>11837.0602</v>
      </c>
      <c r="Z54">
        <v>11595.8909</v>
      </c>
      <c r="AA54">
        <v>11902.731400000001</v>
      </c>
      <c r="AB54">
        <v>11603.013800000001</v>
      </c>
      <c r="AC54">
        <v>10408.058300000001</v>
      </c>
      <c r="AD54">
        <v>21840.089100000001</v>
      </c>
      <c r="AE54">
        <v>8954.7903999999999</v>
      </c>
      <c r="AF54">
        <v>16803.352500000001</v>
      </c>
      <c r="AG54">
        <v>7493.6</v>
      </c>
      <c r="AH54" t="s">
        <v>480</v>
      </c>
      <c r="AI54" t="s">
        <v>480</v>
      </c>
      <c r="AJ54">
        <v>14847.4113</v>
      </c>
      <c r="AK54">
        <v>6351.1962999999996</v>
      </c>
      <c r="AL54">
        <v>4667.4607999999998</v>
      </c>
      <c r="AM54">
        <v>6501.2008999999998</v>
      </c>
      <c r="AN54">
        <v>11257.4064</v>
      </c>
      <c r="AO54">
        <v>8225.2307999999994</v>
      </c>
      <c r="AP54">
        <v>4747.8465999999999</v>
      </c>
      <c r="AQ54">
        <v>11289.4128</v>
      </c>
      <c r="AR54">
        <v>5009.6831000000002</v>
      </c>
      <c r="AS54">
        <v>4895.1934000000001</v>
      </c>
      <c r="AT54">
        <v>5386.9035999999996</v>
      </c>
      <c r="AU54">
        <v>8871.6905999999999</v>
      </c>
      <c r="AV54">
        <v>3128.3272999999999</v>
      </c>
      <c r="AW54">
        <v>3571.5408000000002</v>
      </c>
      <c r="AX54">
        <v>5111.6835000000001</v>
      </c>
      <c r="AY54">
        <v>4118.8248999999996</v>
      </c>
      <c r="AZ54">
        <v>6987.6225000000004</v>
      </c>
      <c r="BA54">
        <v>3984.8006999999998</v>
      </c>
      <c r="BB54">
        <v>3960.3335000000002</v>
      </c>
      <c r="BC54">
        <v>2837.9317000000001</v>
      </c>
      <c r="BD54">
        <v>5569.1891999999998</v>
      </c>
      <c r="BE54" t="s">
        <v>480</v>
      </c>
      <c r="BF54">
        <v>6498.0389999999998</v>
      </c>
      <c r="BG54">
        <v>2912.2002000000002</v>
      </c>
      <c r="BH54" t="s">
        <v>480</v>
      </c>
      <c r="BI54">
        <v>3465.038</v>
      </c>
      <c r="BJ54">
        <v>5092.6587</v>
      </c>
      <c r="BK54">
        <v>4532.5374000000002</v>
      </c>
      <c r="BL54">
        <v>5769.3896000000004</v>
      </c>
      <c r="BM54">
        <v>1516.8684000000001</v>
      </c>
      <c r="BN54">
        <v>4214.7316000000001</v>
      </c>
      <c r="BO54">
        <v>5424.7318999999998</v>
      </c>
      <c r="BP54">
        <v>3164.8627000000001</v>
      </c>
      <c r="BQ54">
        <v>4889.4174999999996</v>
      </c>
      <c r="BR54">
        <v>2521.6147000000001</v>
      </c>
      <c r="BS54">
        <v>2367.2157999999999</v>
      </c>
      <c r="BT54" t="s">
        <v>480</v>
      </c>
      <c r="BU54">
        <v>3321.0744</v>
      </c>
      <c r="BV54">
        <v>1972.4446</v>
      </c>
      <c r="BW54">
        <v>3300.5691000000002</v>
      </c>
      <c r="BX54">
        <v>3132.3687</v>
      </c>
      <c r="BY54">
        <v>1995.2750000000001</v>
      </c>
      <c r="BZ54">
        <v>1467.778</v>
      </c>
      <c r="CA54">
        <v>2798.0522999999998</v>
      </c>
      <c r="CB54">
        <v>2803.5417000000002</v>
      </c>
      <c r="CC54" t="s">
        <v>480</v>
      </c>
      <c r="CD54">
        <v>1378.7756999999999</v>
      </c>
      <c r="CE54">
        <v>1930.1425999999999</v>
      </c>
      <c r="CF54" t="s">
        <v>480</v>
      </c>
      <c r="CG54">
        <v>1153.3071</v>
      </c>
      <c r="CH54">
        <v>1604.5830000000001</v>
      </c>
      <c r="CI54">
        <v>2452.0880000000002</v>
      </c>
      <c r="CJ54" t="s">
        <v>480</v>
      </c>
      <c r="CK54">
        <v>1946.3896999999999</v>
      </c>
      <c r="CL54">
        <v>2781.8672999999999</v>
      </c>
      <c r="CM54">
        <v>1681.0807</v>
      </c>
      <c r="CN54" t="s">
        <v>480</v>
      </c>
      <c r="CO54">
        <v>1765.4964</v>
      </c>
      <c r="CP54">
        <v>1888.3801000000001</v>
      </c>
      <c r="CQ54">
        <v>1378.3662999999999</v>
      </c>
      <c r="CR54">
        <v>1446.7755</v>
      </c>
      <c r="CS54">
        <v>1865.4866999999999</v>
      </c>
      <c r="CT54">
        <v>1561.9001000000001</v>
      </c>
      <c r="CU54">
        <v>1353.7455</v>
      </c>
      <c r="CV54" t="s">
        <v>480</v>
      </c>
      <c r="CW54">
        <v>1015.6517</v>
      </c>
      <c r="CX54">
        <v>3732.8411999999998</v>
      </c>
      <c r="CY54">
        <v>1581.1514</v>
      </c>
      <c r="CZ54">
        <v>1213.3867</v>
      </c>
      <c r="DA54">
        <v>984.03660000000002</v>
      </c>
      <c r="DB54">
        <v>983.40949999999998</v>
      </c>
      <c r="DC54">
        <v>2779.4016000000001</v>
      </c>
      <c r="DD54">
        <v>1570.1690000000001</v>
      </c>
      <c r="DE54">
        <v>1758.7950000000001</v>
      </c>
      <c r="DF54">
        <v>1143.2734</v>
      </c>
      <c r="DG54">
        <v>1216.4809</v>
      </c>
      <c r="DH54">
        <v>949.85059999999999</v>
      </c>
      <c r="DI54">
        <v>1522.9958999999999</v>
      </c>
      <c r="DJ54">
        <v>747.66759999999999</v>
      </c>
      <c r="DK54">
        <v>1978.7198000000001</v>
      </c>
      <c r="DL54">
        <v>1366.4606000000001</v>
      </c>
      <c r="DM54">
        <v>791.28430000000003</v>
      </c>
      <c r="DN54">
        <v>673.34159999999997</v>
      </c>
      <c r="DO54">
        <v>2376.3960000000002</v>
      </c>
      <c r="DP54">
        <v>860.32039999999995</v>
      </c>
      <c r="DQ54">
        <v>1981.1323</v>
      </c>
      <c r="DR54">
        <v>835.22339999999997</v>
      </c>
      <c r="DS54">
        <v>1736.9554000000001</v>
      </c>
      <c r="DT54">
        <v>1297.3986</v>
      </c>
      <c r="DU54">
        <v>636.12339999999995</v>
      </c>
      <c r="DV54" t="s">
        <v>480</v>
      </c>
      <c r="DW54">
        <v>826.98779999999999</v>
      </c>
      <c r="DX54">
        <v>651.08389999999997</v>
      </c>
      <c r="DY54">
        <v>1555.1309000000001</v>
      </c>
      <c r="DZ54">
        <v>2049.3148999999999</v>
      </c>
      <c r="EA54">
        <v>1314.5392999999999</v>
      </c>
      <c r="EB54">
        <v>889.55420000000004</v>
      </c>
      <c r="EC54">
        <v>942.57799999999997</v>
      </c>
      <c r="ED54">
        <v>908.01369999999997</v>
      </c>
      <c r="EE54">
        <v>954.39829999999995</v>
      </c>
      <c r="EF54">
        <v>591.12990000000002</v>
      </c>
      <c r="EG54">
        <v>621.6789</v>
      </c>
      <c r="EH54">
        <v>1028.5182</v>
      </c>
      <c r="EI54">
        <v>407.6737</v>
      </c>
      <c r="EJ54">
        <v>2153.3283000000001</v>
      </c>
      <c r="EK54" t="s">
        <v>480</v>
      </c>
      <c r="EL54">
        <v>495.17380000000003</v>
      </c>
      <c r="EM54">
        <v>465.99360000000001</v>
      </c>
      <c r="EN54">
        <v>297.21839999999997</v>
      </c>
      <c r="EO54" t="s">
        <v>480</v>
      </c>
      <c r="EP54">
        <v>427.96929999999998</v>
      </c>
      <c r="EQ54">
        <v>117.43470000000001</v>
      </c>
      <c r="ER54">
        <v>358.61070000000001</v>
      </c>
      <c r="ES54">
        <v>249.6037</v>
      </c>
      <c r="ET54">
        <v>274.43599999999998</v>
      </c>
      <c r="EU54">
        <v>131.4496</v>
      </c>
      <c r="EV54">
        <v>187.1754</v>
      </c>
      <c r="EW54">
        <v>261.70920000000001</v>
      </c>
      <c r="EX54">
        <v>350.41129999999998</v>
      </c>
      <c r="EY54">
        <v>216.02979999999999</v>
      </c>
      <c r="EZ54">
        <v>227.00049999999999</v>
      </c>
      <c r="FA54">
        <v>68.318700000000007</v>
      </c>
      <c r="FB54">
        <v>181.572</v>
      </c>
      <c r="FC54">
        <v>138.0258</v>
      </c>
      <c r="FD54">
        <v>152.0299</v>
      </c>
      <c r="FE54">
        <v>318.73399999999998</v>
      </c>
      <c r="FF54">
        <v>179.27019999999999</v>
      </c>
      <c r="FG54">
        <v>159.67590000000001</v>
      </c>
      <c r="FH54">
        <v>0.19439999999999999</v>
      </c>
      <c r="FI54">
        <v>276.0111</v>
      </c>
      <c r="FJ54">
        <v>144.1473</v>
      </c>
      <c r="FK54">
        <v>-43.903399999999998</v>
      </c>
      <c r="FL54">
        <v>116.8021</v>
      </c>
      <c r="FM54">
        <v>9277.5974999999999</v>
      </c>
      <c r="FN54">
        <v>1587.0318</v>
      </c>
      <c r="FO54" t="s">
        <v>480</v>
      </c>
      <c r="FP54">
        <v>1984.1275000000001</v>
      </c>
      <c r="FQ54">
        <v>1906.4347</v>
      </c>
      <c r="FR54">
        <v>2476.7235999999998</v>
      </c>
      <c r="FS54">
        <v>2401.9490999999998</v>
      </c>
      <c r="FT54" t="s">
        <v>480</v>
      </c>
      <c r="FU54">
        <v>697.93489999999997</v>
      </c>
      <c r="FV54">
        <v>13139.639300000001</v>
      </c>
      <c r="FW54">
        <v>7137.3617999999997</v>
      </c>
      <c r="FX54">
        <v>3522.4488999999999</v>
      </c>
      <c r="FY54">
        <v>4357.08</v>
      </c>
      <c r="FZ54">
        <v>480.45260000000002</v>
      </c>
      <c r="GA54">
        <v>11288.3037</v>
      </c>
      <c r="GB54">
        <v>1643.3992000000001</v>
      </c>
      <c r="GC54">
        <v>859.87070000000006</v>
      </c>
      <c r="GD54">
        <v>746.35979999999995</v>
      </c>
      <c r="GE54">
        <v>7473.6235999999999</v>
      </c>
      <c r="GF54">
        <v>578.45950000000005</v>
      </c>
      <c r="GG54">
        <v>437.23570000000001</v>
      </c>
      <c r="GH54">
        <v>354.11419999999998</v>
      </c>
      <c r="GI54">
        <v>4406.3788999999997</v>
      </c>
      <c r="GJ54">
        <v>29063.629499999999</v>
      </c>
      <c r="GK54">
        <v>2683.8301000000001</v>
      </c>
      <c r="GL54">
        <v>2069.8458999999998</v>
      </c>
      <c r="GM54">
        <v>5521.6728000000003</v>
      </c>
      <c r="GN54">
        <v>8878.2389999999996</v>
      </c>
      <c r="GO54">
        <v>657.45129999999995</v>
      </c>
      <c r="GP54">
        <v>324.7473</v>
      </c>
    </row>
    <row r="55" spans="1:198" x14ac:dyDescent="0.2">
      <c r="A55" s="177">
        <v>43098</v>
      </c>
      <c r="B55">
        <v>606386.02859999996</v>
      </c>
      <c r="C55">
        <v>185241.38260000001</v>
      </c>
      <c r="D55">
        <v>82444.980800000005</v>
      </c>
      <c r="E55">
        <v>72057.37</v>
      </c>
      <c r="F55">
        <v>52201.561500000003</v>
      </c>
      <c r="G55">
        <v>43141.262199999997</v>
      </c>
      <c r="H55">
        <v>40434.440399999999</v>
      </c>
      <c r="I55">
        <v>21912.491000000002</v>
      </c>
      <c r="J55">
        <v>18724.9169</v>
      </c>
      <c r="K55">
        <v>22957.771000000001</v>
      </c>
      <c r="L55">
        <v>19627.706999999999</v>
      </c>
      <c r="M55">
        <v>24248.1463</v>
      </c>
      <c r="N55">
        <v>19692.5507</v>
      </c>
      <c r="O55">
        <v>34203.127800000002</v>
      </c>
      <c r="P55">
        <v>13745.1242</v>
      </c>
      <c r="Q55">
        <v>20082.168300000001</v>
      </c>
      <c r="R55">
        <v>13087.9136</v>
      </c>
      <c r="S55">
        <v>9795.2415999999994</v>
      </c>
      <c r="T55">
        <v>17363.4899</v>
      </c>
      <c r="U55">
        <v>15952.8182</v>
      </c>
      <c r="V55">
        <v>10660.0257</v>
      </c>
      <c r="W55">
        <v>6346.4232000000002</v>
      </c>
      <c r="X55">
        <v>13639.2657</v>
      </c>
      <c r="Y55">
        <v>11776.0875</v>
      </c>
      <c r="Z55">
        <v>11413.5252</v>
      </c>
      <c r="AA55">
        <v>11845.1222</v>
      </c>
      <c r="AB55">
        <v>11642.770200000001</v>
      </c>
      <c r="AC55">
        <v>10314.3809</v>
      </c>
      <c r="AD55">
        <v>20451.696599999999</v>
      </c>
      <c r="AE55">
        <v>9075.6239999999998</v>
      </c>
      <c r="AF55">
        <v>15739.632100000001</v>
      </c>
      <c r="AG55">
        <v>7457.3091000000004</v>
      </c>
      <c r="AH55" t="s">
        <v>480</v>
      </c>
      <c r="AI55" t="s">
        <v>480</v>
      </c>
      <c r="AJ55">
        <v>14745.0553</v>
      </c>
      <c r="AK55">
        <v>6364.6259</v>
      </c>
      <c r="AL55">
        <v>4663.5892999999996</v>
      </c>
      <c r="AM55">
        <v>6422.3540000000003</v>
      </c>
      <c r="AN55">
        <v>10926.5488</v>
      </c>
      <c r="AO55">
        <v>7962.93</v>
      </c>
      <c r="AP55">
        <v>4744.4492</v>
      </c>
      <c r="AQ55">
        <v>11530.911599999999</v>
      </c>
      <c r="AR55">
        <v>5035.3062</v>
      </c>
      <c r="AS55">
        <v>4904.1423000000004</v>
      </c>
      <c r="AT55">
        <v>5293.857</v>
      </c>
      <c r="AU55">
        <v>8733.5370000000003</v>
      </c>
      <c r="AV55">
        <v>3090.6086</v>
      </c>
      <c r="AW55">
        <v>3562.6547999999998</v>
      </c>
      <c r="AX55">
        <v>5148.3068999999996</v>
      </c>
      <c r="AY55">
        <v>4081.6687000000002</v>
      </c>
      <c r="AZ55">
        <v>6843.3607000000002</v>
      </c>
      <c r="BA55">
        <v>4250.7929000000004</v>
      </c>
      <c r="BB55">
        <v>3848.1223</v>
      </c>
      <c r="BC55">
        <v>3097.7487000000001</v>
      </c>
      <c r="BD55">
        <v>5456.5645999999997</v>
      </c>
      <c r="BE55" t="s">
        <v>480</v>
      </c>
      <c r="BF55">
        <v>6493.0246999999999</v>
      </c>
      <c r="BG55">
        <v>2947.92</v>
      </c>
      <c r="BH55" t="s">
        <v>480</v>
      </c>
      <c r="BI55">
        <v>3447.3490000000002</v>
      </c>
      <c r="BJ55">
        <v>4922.6965</v>
      </c>
      <c r="BK55">
        <v>4484.1644999999999</v>
      </c>
      <c r="BL55">
        <v>5774.6113999999998</v>
      </c>
      <c r="BM55">
        <v>1499.2535</v>
      </c>
      <c r="BN55">
        <v>4283.1152000000002</v>
      </c>
      <c r="BO55">
        <v>5441.2605000000003</v>
      </c>
      <c r="BP55">
        <v>3145.4933000000001</v>
      </c>
      <c r="BQ55">
        <v>4952.3797999999997</v>
      </c>
      <c r="BR55">
        <v>2503.9252999999999</v>
      </c>
      <c r="BS55">
        <v>2365.6667000000002</v>
      </c>
      <c r="BT55" t="s">
        <v>480</v>
      </c>
      <c r="BU55">
        <v>3289.4261999999999</v>
      </c>
      <c r="BV55">
        <v>1962.1098999999999</v>
      </c>
      <c r="BW55">
        <v>3304.21</v>
      </c>
      <c r="BX55">
        <v>3129.1797000000001</v>
      </c>
      <c r="BY55">
        <v>2015.7207000000001</v>
      </c>
      <c r="BZ55">
        <v>1476.434</v>
      </c>
      <c r="CA55">
        <v>2846.5828000000001</v>
      </c>
      <c r="CB55">
        <v>2787.2046</v>
      </c>
      <c r="CC55" t="s">
        <v>480</v>
      </c>
      <c r="CD55">
        <v>1321.3577</v>
      </c>
      <c r="CE55">
        <v>1979.2446</v>
      </c>
      <c r="CF55" t="s">
        <v>480</v>
      </c>
      <c r="CG55">
        <v>1107.6116</v>
      </c>
      <c r="CH55">
        <v>1465.8289</v>
      </c>
      <c r="CI55">
        <v>2389.0846999999999</v>
      </c>
      <c r="CJ55" t="s">
        <v>480</v>
      </c>
      <c r="CK55">
        <v>1916.4493</v>
      </c>
      <c r="CL55">
        <v>2771.8867</v>
      </c>
      <c r="CM55">
        <v>1621.1138000000001</v>
      </c>
      <c r="CN55" t="s">
        <v>480</v>
      </c>
      <c r="CO55">
        <v>1754.2216000000001</v>
      </c>
      <c r="CP55">
        <v>1867.1950999999999</v>
      </c>
      <c r="CQ55">
        <v>1362.3911000000001</v>
      </c>
      <c r="CR55">
        <v>1435.9865</v>
      </c>
      <c r="CS55">
        <v>1844.7155</v>
      </c>
      <c r="CT55">
        <v>1518.5829000000001</v>
      </c>
      <c r="CU55">
        <v>1362.895</v>
      </c>
      <c r="CV55" t="s">
        <v>480</v>
      </c>
      <c r="CW55">
        <v>990.82129999999995</v>
      </c>
      <c r="CX55">
        <v>3755.8323</v>
      </c>
      <c r="CY55">
        <v>1557.3039000000001</v>
      </c>
      <c r="CZ55">
        <v>1215.0143</v>
      </c>
      <c r="DA55">
        <v>984.03660000000002</v>
      </c>
      <c r="DB55">
        <v>1006.4424</v>
      </c>
      <c r="DC55">
        <v>2854.7471999999998</v>
      </c>
      <c r="DD55">
        <v>1582.056</v>
      </c>
      <c r="DE55">
        <v>1755.7834</v>
      </c>
      <c r="DF55">
        <v>1135.5535</v>
      </c>
      <c r="DG55">
        <v>1204.9697000000001</v>
      </c>
      <c r="DH55">
        <v>848.96820000000002</v>
      </c>
      <c r="DI55">
        <v>1532.1736000000001</v>
      </c>
      <c r="DJ55">
        <v>728.08209999999997</v>
      </c>
      <c r="DK55">
        <v>1847.8420000000001</v>
      </c>
      <c r="DL55">
        <v>1345.8914</v>
      </c>
      <c r="DM55">
        <v>786.4461</v>
      </c>
      <c r="DN55">
        <v>668.40470000000005</v>
      </c>
      <c r="DO55">
        <v>2534.5954000000002</v>
      </c>
      <c r="DP55">
        <v>827.8193</v>
      </c>
      <c r="DQ55">
        <v>1973.4830999999999</v>
      </c>
      <c r="DR55">
        <v>840.1703</v>
      </c>
      <c r="DS55">
        <v>1712.2925</v>
      </c>
      <c r="DT55">
        <v>1280.3932</v>
      </c>
      <c r="DU55">
        <v>628.41700000000003</v>
      </c>
      <c r="DV55" t="s">
        <v>480</v>
      </c>
      <c r="DW55">
        <v>801.01440000000002</v>
      </c>
      <c r="DX55">
        <v>619.46379999999999</v>
      </c>
      <c r="DY55">
        <v>1539.3737000000001</v>
      </c>
      <c r="DZ55">
        <v>2121.9677999999999</v>
      </c>
      <c r="EA55">
        <v>1206.2737</v>
      </c>
      <c r="EB55">
        <v>896.63779999999997</v>
      </c>
      <c r="EC55">
        <v>944.17280000000005</v>
      </c>
      <c r="ED55">
        <v>904.30830000000003</v>
      </c>
      <c r="EE55">
        <v>939.29139999999995</v>
      </c>
      <c r="EF55">
        <v>595.9384</v>
      </c>
      <c r="EG55">
        <v>689.47260000000006</v>
      </c>
      <c r="EH55">
        <v>1015.9761</v>
      </c>
      <c r="EI55">
        <v>399.96969999999999</v>
      </c>
      <c r="EJ55">
        <v>2142.4683</v>
      </c>
      <c r="EK55" t="s">
        <v>480</v>
      </c>
      <c r="EL55">
        <v>539.91229999999996</v>
      </c>
      <c r="EM55">
        <v>471.0641</v>
      </c>
      <c r="EN55">
        <v>281.99059999999997</v>
      </c>
      <c r="EO55" t="s">
        <v>480</v>
      </c>
      <c r="EP55">
        <v>415.06720000000001</v>
      </c>
      <c r="EQ55">
        <v>115.96510000000001</v>
      </c>
      <c r="ER55">
        <v>348.4479</v>
      </c>
      <c r="ES55">
        <v>247.4744</v>
      </c>
      <c r="ET55">
        <v>270.21460000000002</v>
      </c>
      <c r="EU55">
        <v>114.3831</v>
      </c>
      <c r="EV55">
        <v>186.3459</v>
      </c>
      <c r="EW55">
        <v>272.89210000000003</v>
      </c>
      <c r="EX55">
        <v>341.86090000000002</v>
      </c>
      <c r="EY55">
        <v>212.74700000000001</v>
      </c>
      <c r="EZ55">
        <v>229.57679999999999</v>
      </c>
      <c r="FA55">
        <v>67.664100000000005</v>
      </c>
      <c r="FB55">
        <v>184.4171</v>
      </c>
      <c r="FC55">
        <v>139.4837</v>
      </c>
      <c r="FD55">
        <v>152.9879</v>
      </c>
      <c r="FE55">
        <v>324.02589999999998</v>
      </c>
      <c r="FF55">
        <v>178.57820000000001</v>
      </c>
      <c r="FG55">
        <v>153.75360000000001</v>
      </c>
      <c r="FH55">
        <v>0.2155</v>
      </c>
      <c r="FI55">
        <v>266.89710000000002</v>
      </c>
      <c r="FJ55">
        <v>166.94909999999999</v>
      </c>
      <c r="FK55">
        <v>-36.036099999999998</v>
      </c>
      <c r="FL55">
        <v>100.61499999999999</v>
      </c>
      <c r="FM55">
        <v>9198.6461999999992</v>
      </c>
      <c r="FN55">
        <v>1558.7031999999999</v>
      </c>
      <c r="FO55" t="s">
        <v>480</v>
      </c>
      <c r="FP55">
        <v>1904.6283000000001</v>
      </c>
      <c r="FQ55">
        <v>1960.5597</v>
      </c>
      <c r="FR55">
        <v>2383.8998000000001</v>
      </c>
      <c r="FS55">
        <v>2386.6605</v>
      </c>
      <c r="FT55" t="s">
        <v>480</v>
      </c>
      <c r="FU55">
        <v>685.06439999999998</v>
      </c>
      <c r="FV55">
        <v>12970.6441</v>
      </c>
      <c r="FW55">
        <v>7055.3827000000001</v>
      </c>
      <c r="FX55">
        <v>3412.2727</v>
      </c>
      <c r="FY55">
        <v>4342.66</v>
      </c>
      <c r="FZ55">
        <v>480.26029999999997</v>
      </c>
      <c r="GA55">
        <v>11212.800800000001</v>
      </c>
      <c r="GB55">
        <v>1636.3588999999999</v>
      </c>
      <c r="GC55">
        <v>869.63699999999994</v>
      </c>
      <c r="GD55">
        <v>772.69090000000006</v>
      </c>
      <c r="GE55">
        <v>7355.1463000000003</v>
      </c>
      <c r="GF55">
        <v>561.1173</v>
      </c>
      <c r="GG55">
        <v>435.04039999999998</v>
      </c>
      <c r="GH55">
        <v>356.38729999999998</v>
      </c>
      <c r="GI55">
        <v>4521.1233000000002</v>
      </c>
      <c r="GJ55">
        <v>28458.648099999999</v>
      </c>
      <c r="GK55">
        <v>2800.7993999999999</v>
      </c>
      <c r="GL55">
        <v>2021.0199</v>
      </c>
      <c r="GM55">
        <v>5431.6532999999999</v>
      </c>
      <c r="GN55">
        <v>8676.4619999999995</v>
      </c>
      <c r="GO55">
        <v>660.35609999999997</v>
      </c>
      <c r="GP55">
        <v>338.43009999999998</v>
      </c>
    </row>
    <row r="56" spans="1:198" x14ac:dyDescent="0.2">
      <c r="A56" s="177">
        <v>43101</v>
      </c>
      <c r="B56">
        <v>606386.02859999996</v>
      </c>
      <c r="C56">
        <v>185241.38260000001</v>
      </c>
      <c r="D56">
        <v>82444.980800000005</v>
      </c>
      <c r="E56">
        <v>72057.37</v>
      </c>
      <c r="F56">
        <v>52201.561500000003</v>
      </c>
      <c r="G56">
        <v>43141.262199999997</v>
      </c>
      <c r="H56">
        <v>40434.440399999999</v>
      </c>
      <c r="I56">
        <v>21912.491000000002</v>
      </c>
      <c r="J56">
        <v>18724.9169</v>
      </c>
      <c r="K56">
        <v>22957.771000000001</v>
      </c>
      <c r="L56">
        <v>19627.706999999999</v>
      </c>
      <c r="M56">
        <v>24248.1463</v>
      </c>
      <c r="N56">
        <v>19692.5507</v>
      </c>
      <c r="O56">
        <v>34203.127800000002</v>
      </c>
      <c r="P56">
        <v>13745.1242</v>
      </c>
      <c r="Q56">
        <v>20082.168300000001</v>
      </c>
      <c r="R56">
        <v>13087.9136</v>
      </c>
      <c r="S56">
        <v>9795.2415999999994</v>
      </c>
      <c r="T56">
        <v>17363.4899</v>
      </c>
      <c r="U56">
        <v>15952.8182</v>
      </c>
      <c r="V56">
        <v>10660.0257</v>
      </c>
      <c r="W56">
        <v>6346.4232000000002</v>
      </c>
      <c r="X56">
        <v>13639.2657</v>
      </c>
      <c r="Y56">
        <v>11776.0875</v>
      </c>
      <c r="Z56">
        <v>11413.5252</v>
      </c>
      <c r="AA56">
        <v>11845.1222</v>
      </c>
      <c r="AB56">
        <v>11642.770200000001</v>
      </c>
      <c r="AC56">
        <v>10314.3809</v>
      </c>
      <c r="AD56">
        <v>20451.696599999999</v>
      </c>
      <c r="AE56">
        <v>9075.6239999999998</v>
      </c>
      <c r="AF56">
        <v>15739.632100000001</v>
      </c>
      <c r="AG56">
        <v>7457.3091000000004</v>
      </c>
      <c r="AH56" t="s">
        <v>480</v>
      </c>
      <c r="AI56" t="s">
        <v>480</v>
      </c>
      <c r="AJ56">
        <v>14745.0553</v>
      </c>
      <c r="AK56">
        <v>6364.6259</v>
      </c>
      <c r="AL56">
        <v>4663.5892999999996</v>
      </c>
      <c r="AM56">
        <v>6422.3540000000003</v>
      </c>
      <c r="AN56">
        <v>10926.5488</v>
      </c>
      <c r="AO56">
        <v>7962.93</v>
      </c>
      <c r="AP56">
        <v>4744.4492</v>
      </c>
      <c r="AQ56">
        <v>11530.911599999999</v>
      </c>
      <c r="AR56">
        <v>5035.3062</v>
      </c>
      <c r="AS56">
        <v>4904.1423000000004</v>
      </c>
      <c r="AT56">
        <v>5293.857</v>
      </c>
      <c r="AU56">
        <v>8733.5370000000003</v>
      </c>
      <c r="AV56">
        <v>3090.6086</v>
      </c>
      <c r="AW56">
        <v>3562.6547999999998</v>
      </c>
      <c r="AX56">
        <v>5148.3068999999996</v>
      </c>
      <c r="AY56">
        <v>4081.6687000000002</v>
      </c>
      <c r="AZ56">
        <v>6843.3607000000002</v>
      </c>
      <c r="BA56">
        <v>4250.7929000000004</v>
      </c>
      <c r="BB56">
        <v>3848.1223</v>
      </c>
      <c r="BC56">
        <v>3097.7487000000001</v>
      </c>
      <c r="BD56">
        <v>5456.5645999999997</v>
      </c>
      <c r="BE56" t="s">
        <v>480</v>
      </c>
      <c r="BF56">
        <v>6493.0246999999999</v>
      </c>
      <c r="BG56">
        <v>2947.92</v>
      </c>
      <c r="BH56" t="s">
        <v>480</v>
      </c>
      <c r="BI56">
        <v>3447.3490000000002</v>
      </c>
      <c r="BJ56">
        <v>4922.6965</v>
      </c>
      <c r="BK56">
        <v>4484.1644999999999</v>
      </c>
      <c r="BL56">
        <v>5774.6113999999998</v>
      </c>
      <c r="BM56">
        <v>1499.2535</v>
      </c>
      <c r="BN56">
        <v>4283.1152000000002</v>
      </c>
      <c r="BO56">
        <v>5441.2605000000003</v>
      </c>
      <c r="BP56">
        <v>3145.4933000000001</v>
      </c>
      <c r="BQ56">
        <v>4952.3797999999997</v>
      </c>
      <c r="BR56">
        <v>2503.9252999999999</v>
      </c>
      <c r="BS56">
        <v>2365.6667000000002</v>
      </c>
      <c r="BT56" t="s">
        <v>480</v>
      </c>
      <c r="BU56">
        <v>3289.4261999999999</v>
      </c>
      <c r="BV56">
        <v>1962.1098999999999</v>
      </c>
      <c r="BW56">
        <v>3304.21</v>
      </c>
      <c r="BX56">
        <v>3129.1797000000001</v>
      </c>
      <c r="BY56">
        <v>2015.7207000000001</v>
      </c>
      <c r="BZ56">
        <v>1476.434</v>
      </c>
      <c r="CA56">
        <v>2846.5828000000001</v>
      </c>
      <c r="CB56">
        <v>2787.2046</v>
      </c>
      <c r="CC56" t="s">
        <v>480</v>
      </c>
      <c r="CD56">
        <v>1321.3577</v>
      </c>
      <c r="CE56">
        <v>1979.2446</v>
      </c>
      <c r="CF56" t="s">
        <v>480</v>
      </c>
      <c r="CG56">
        <v>1107.6116</v>
      </c>
      <c r="CH56">
        <v>1465.8289</v>
      </c>
      <c r="CI56">
        <v>2389.0846999999999</v>
      </c>
      <c r="CJ56" t="s">
        <v>480</v>
      </c>
      <c r="CK56">
        <v>1916.4493</v>
      </c>
      <c r="CL56">
        <v>2771.8867</v>
      </c>
      <c r="CM56">
        <v>1621.1138000000001</v>
      </c>
      <c r="CN56" t="s">
        <v>480</v>
      </c>
      <c r="CO56">
        <v>1754.2216000000001</v>
      </c>
      <c r="CP56">
        <v>1867.1950999999999</v>
      </c>
      <c r="CQ56">
        <v>1362.3911000000001</v>
      </c>
      <c r="CR56">
        <v>1435.9865</v>
      </c>
      <c r="CS56">
        <v>1844.7155</v>
      </c>
      <c r="CT56">
        <v>1518.5829000000001</v>
      </c>
      <c r="CU56">
        <v>1362.895</v>
      </c>
      <c r="CV56" t="s">
        <v>480</v>
      </c>
      <c r="CW56">
        <v>990.82129999999995</v>
      </c>
      <c r="CX56">
        <v>3755.8323</v>
      </c>
      <c r="CY56">
        <v>1557.3039000000001</v>
      </c>
      <c r="CZ56">
        <v>1215.0143</v>
      </c>
      <c r="DA56">
        <v>984.03660000000002</v>
      </c>
      <c r="DB56">
        <v>1006.4424</v>
      </c>
      <c r="DC56">
        <v>2854.7471999999998</v>
      </c>
      <c r="DD56">
        <v>1582.056</v>
      </c>
      <c r="DE56">
        <v>1755.7834</v>
      </c>
      <c r="DF56">
        <v>1135.5535</v>
      </c>
      <c r="DG56">
        <v>1204.9697000000001</v>
      </c>
      <c r="DH56">
        <v>848.96820000000002</v>
      </c>
      <c r="DI56">
        <v>1532.1736000000001</v>
      </c>
      <c r="DJ56">
        <v>728.08209999999997</v>
      </c>
      <c r="DK56">
        <v>1847.8420000000001</v>
      </c>
      <c r="DL56">
        <v>1345.8914</v>
      </c>
      <c r="DM56">
        <v>786.4461</v>
      </c>
      <c r="DN56">
        <v>668.40470000000005</v>
      </c>
      <c r="DO56">
        <v>2534.5954000000002</v>
      </c>
      <c r="DP56">
        <v>827.8193</v>
      </c>
      <c r="DQ56">
        <v>1973.4830999999999</v>
      </c>
      <c r="DR56">
        <v>840.1703</v>
      </c>
      <c r="DS56">
        <v>1712.2925</v>
      </c>
      <c r="DT56">
        <v>1280.3932</v>
      </c>
      <c r="DU56">
        <v>628.41700000000003</v>
      </c>
      <c r="DV56" t="s">
        <v>480</v>
      </c>
      <c r="DW56">
        <v>801.01440000000002</v>
      </c>
      <c r="DX56">
        <v>619.46379999999999</v>
      </c>
      <c r="DY56">
        <v>1539.3737000000001</v>
      </c>
      <c r="DZ56">
        <v>2121.9677999999999</v>
      </c>
      <c r="EA56">
        <v>1206.2737</v>
      </c>
      <c r="EB56">
        <v>896.63779999999997</v>
      </c>
      <c r="EC56">
        <v>944.17280000000005</v>
      </c>
      <c r="ED56">
        <v>904.30830000000003</v>
      </c>
      <c r="EE56">
        <v>939.29139999999995</v>
      </c>
      <c r="EF56">
        <v>595.9384</v>
      </c>
      <c r="EG56">
        <v>689.47260000000006</v>
      </c>
      <c r="EH56">
        <v>1015.9761</v>
      </c>
      <c r="EI56">
        <v>399.96969999999999</v>
      </c>
      <c r="EJ56">
        <v>2142.4683</v>
      </c>
      <c r="EK56" t="s">
        <v>480</v>
      </c>
      <c r="EL56">
        <v>539.91229999999996</v>
      </c>
      <c r="EM56">
        <v>471.0641</v>
      </c>
      <c r="EN56">
        <v>281.99059999999997</v>
      </c>
      <c r="EO56" t="s">
        <v>480</v>
      </c>
      <c r="EP56">
        <v>415.06720000000001</v>
      </c>
      <c r="EQ56">
        <v>115.96510000000001</v>
      </c>
      <c r="ER56">
        <v>348.4479</v>
      </c>
      <c r="ES56">
        <v>247.4744</v>
      </c>
      <c r="ET56">
        <v>270.21460000000002</v>
      </c>
      <c r="EU56">
        <v>114.3831</v>
      </c>
      <c r="EV56">
        <v>186.3459</v>
      </c>
      <c r="EW56">
        <v>272.89210000000003</v>
      </c>
      <c r="EX56">
        <v>341.86090000000002</v>
      </c>
      <c r="EY56">
        <v>212.74700000000001</v>
      </c>
      <c r="EZ56">
        <v>229.57679999999999</v>
      </c>
      <c r="FA56">
        <v>67.664100000000005</v>
      </c>
      <c r="FB56">
        <v>184.4171</v>
      </c>
      <c r="FC56">
        <v>139.4837</v>
      </c>
      <c r="FD56">
        <v>152.9879</v>
      </c>
      <c r="FE56">
        <v>324.02589999999998</v>
      </c>
      <c r="FF56">
        <v>178.57820000000001</v>
      </c>
      <c r="FG56">
        <v>153.75360000000001</v>
      </c>
      <c r="FH56">
        <v>0.2155</v>
      </c>
      <c r="FI56">
        <v>266.89710000000002</v>
      </c>
      <c r="FJ56">
        <v>166.94909999999999</v>
      </c>
      <c r="FK56">
        <v>-36.036099999999998</v>
      </c>
      <c r="FL56">
        <v>100.61499999999999</v>
      </c>
      <c r="FM56">
        <v>9198.6461999999992</v>
      </c>
      <c r="FN56">
        <v>1558.7031999999999</v>
      </c>
      <c r="FO56" t="s">
        <v>480</v>
      </c>
      <c r="FP56">
        <v>1904.6283000000001</v>
      </c>
      <c r="FQ56">
        <v>1960.5597</v>
      </c>
      <c r="FR56">
        <v>2383.8998000000001</v>
      </c>
      <c r="FS56">
        <v>2386.6605</v>
      </c>
      <c r="FT56" t="s">
        <v>480</v>
      </c>
      <c r="FU56">
        <v>685.06439999999998</v>
      </c>
      <c r="FV56">
        <v>12970.6441</v>
      </c>
      <c r="FW56">
        <v>7055.3827000000001</v>
      </c>
      <c r="FX56">
        <v>3412.2727</v>
      </c>
      <c r="FY56">
        <v>4342.66</v>
      </c>
      <c r="FZ56">
        <v>480.26029999999997</v>
      </c>
      <c r="GA56">
        <v>11212.800800000001</v>
      </c>
      <c r="GB56">
        <v>1636.3588999999999</v>
      </c>
      <c r="GC56">
        <v>869.63699999999994</v>
      </c>
      <c r="GD56">
        <v>772.69090000000006</v>
      </c>
      <c r="GE56">
        <v>7355.1463000000003</v>
      </c>
      <c r="GF56">
        <v>561.1173</v>
      </c>
      <c r="GG56">
        <v>435.04039999999998</v>
      </c>
      <c r="GH56">
        <v>356.38729999999998</v>
      </c>
      <c r="GI56">
        <v>4521.1233000000002</v>
      </c>
      <c r="GJ56">
        <v>28458.648099999999</v>
      </c>
      <c r="GK56">
        <v>2800.7993999999999</v>
      </c>
      <c r="GL56">
        <v>2021.0199</v>
      </c>
      <c r="GM56">
        <v>5431.6532999999999</v>
      </c>
      <c r="GN56">
        <v>8676.4619999999995</v>
      </c>
      <c r="GO56">
        <v>660.35609999999997</v>
      </c>
      <c r="GP56">
        <v>338.43009999999998</v>
      </c>
    </row>
    <row r="57" spans="1:198" x14ac:dyDescent="0.2">
      <c r="A57" s="177">
        <v>43102</v>
      </c>
      <c r="B57">
        <v>609549.01049999997</v>
      </c>
      <c r="C57">
        <v>182550.64129999999</v>
      </c>
      <c r="D57">
        <v>83657.620599999995</v>
      </c>
      <c r="E57">
        <v>73631.983999999997</v>
      </c>
      <c r="F57">
        <v>51669.373800000001</v>
      </c>
      <c r="G57">
        <v>43935.444199999998</v>
      </c>
      <c r="H57">
        <v>40674.751300000004</v>
      </c>
      <c r="I57">
        <v>22143.909</v>
      </c>
      <c r="J57">
        <v>18739.140200000002</v>
      </c>
      <c r="K57">
        <v>23462.182000000001</v>
      </c>
      <c r="L57">
        <v>19976.307000000001</v>
      </c>
      <c r="M57">
        <v>23971.573400000001</v>
      </c>
      <c r="N57">
        <v>19858.881000000001</v>
      </c>
      <c r="O57">
        <v>34147.719799999999</v>
      </c>
      <c r="P57">
        <v>13870.6872</v>
      </c>
      <c r="Q57">
        <v>19973.951400000002</v>
      </c>
      <c r="R57">
        <v>13112.43</v>
      </c>
      <c r="S57">
        <v>10149.602000000001</v>
      </c>
      <c r="T57">
        <v>17251.343700000001</v>
      </c>
      <c r="U57">
        <v>15908.739799999999</v>
      </c>
      <c r="V57">
        <v>11196.1531</v>
      </c>
      <c r="W57">
        <v>6461.1974</v>
      </c>
      <c r="X57">
        <v>13743.2317</v>
      </c>
      <c r="Y57">
        <v>11893.5713</v>
      </c>
      <c r="Z57">
        <v>11439.1667</v>
      </c>
      <c r="AA57">
        <v>11910.065000000001</v>
      </c>
      <c r="AB57">
        <v>11724.2363</v>
      </c>
      <c r="AC57">
        <v>10341.1428</v>
      </c>
      <c r="AD57">
        <v>20978.681400000001</v>
      </c>
      <c r="AE57">
        <v>9016.1535000000003</v>
      </c>
      <c r="AF57">
        <v>15841.8421</v>
      </c>
      <c r="AG57">
        <v>7502.5978999999998</v>
      </c>
      <c r="AH57" t="s">
        <v>480</v>
      </c>
      <c r="AI57" t="s">
        <v>480</v>
      </c>
      <c r="AJ57">
        <v>14444.996999999999</v>
      </c>
      <c r="AK57">
        <v>6356.2605999999996</v>
      </c>
      <c r="AL57">
        <v>4744.1302999999998</v>
      </c>
      <c r="AM57">
        <v>6483.9657999999999</v>
      </c>
      <c r="AN57">
        <v>10958.6993</v>
      </c>
      <c r="AO57">
        <v>7997.6869999999999</v>
      </c>
      <c r="AP57">
        <v>4750.9607999999998</v>
      </c>
      <c r="AQ57">
        <v>11445.638000000001</v>
      </c>
      <c r="AR57">
        <v>5050.3786</v>
      </c>
      <c r="AS57">
        <v>4901.9663</v>
      </c>
      <c r="AT57">
        <v>5401.3419000000004</v>
      </c>
      <c r="AU57">
        <v>8774.7602999999999</v>
      </c>
      <c r="AV57">
        <v>3112.9402</v>
      </c>
      <c r="AW57">
        <v>3516.2433999999998</v>
      </c>
      <c r="AX57">
        <v>5154.0050000000001</v>
      </c>
      <c r="AY57">
        <v>4128.5549000000001</v>
      </c>
      <c r="AZ57">
        <v>6968.8383000000003</v>
      </c>
      <c r="BA57">
        <v>4337.8163000000004</v>
      </c>
      <c r="BB57">
        <v>3996.9737</v>
      </c>
      <c r="BC57">
        <v>3136.9888000000001</v>
      </c>
      <c r="BD57">
        <v>5982.1458000000002</v>
      </c>
      <c r="BE57" t="s">
        <v>480</v>
      </c>
      <c r="BF57">
        <v>6571.3998000000001</v>
      </c>
      <c r="BG57">
        <v>3004.6343000000002</v>
      </c>
      <c r="BH57" t="s">
        <v>480</v>
      </c>
      <c r="BI57">
        <v>3513.53</v>
      </c>
      <c r="BJ57">
        <v>5002.6397999999999</v>
      </c>
      <c r="BK57">
        <v>4469.8344999999999</v>
      </c>
      <c r="BL57">
        <v>5835.1448</v>
      </c>
      <c r="BM57">
        <v>1543.8412000000001</v>
      </c>
      <c r="BN57">
        <v>4277.3060999999998</v>
      </c>
      <c r="BO57">
        <v>5383.5987999999998</v>
      </c>
      <c r="BP57">
        <v>3073.4265</v>
      </c>
      <c r="BQ57">
        <v>4944.2046</v>
      </c>
      <c r="BR57">
        <v>2572.2229000000002</v>
      </c>
      <c r="BS57">
        <v>2395.6012999999998</v>
      </c>
      <c r="BT57" t="s">
        <v>480</v>
      </c>
      <c r="BU57">
        <v>3339.058</v>
      </c>
      <c r="BV57">
        <v>2028.4691</v>
      </c>
      <c r="BW57">
        <v>3306.5816</v>
      </c>
      <c r="BX57">
        <v>3125.9906000000001</v>
      </c>
      <c r="BY57">
        <v>2001.8244</v>
      </c>
      <c r="BZ57">
        <v>1470.7663</v>
      </c>
      <c r="CA57">
        <v>2886.9902999999999</v>
      </c>
      <c r="CB57">
        <v>2837.5772000000002</v>
      </c>
      <c r="CC57" t="s">
        <v>480</v>
      </c>
      <c r="CD57">
        <v>1374.6072999999999</v>
      </c>
      <c r="CE57">
        <v>2002.3372999999999</v>
      </c>
      <c r="CF57" t="s">
        <v>480</v>
      </c>
      <c r="CG57">
        <v>1114.5599</v>
      </c>
      <c r="CH57">
        <v>1487.8448000000001</v>
      </c>
      <c r="CI57">
        <v>2431.1752000000001</v>
      </c>
      <c r="CJ57" t="s">
        <v>480</v>
      </c>
      <c r="CK57">
        <v>1903.3536999999999</v>
      </c>
      <c r="CL57">
        <v>2774.9576999999999</v>
      </c>
      <c r="CM57">
        <v>1653.348</v>
      </c>
      <c r="CN57" t="s">
        <v>480</v>
      </c>
      <c r="CO57">
        <v>1747.6219000000001</v>
      </c>
      <c r="CP57">
        <v>1990.068</v>
      </c>
      <c r="CQ57">
        <v>1310.6357</v>
      </c>
      <c r="CR57">
        <v>1492.2444</v>
      </c>
      <c r="CS57">
        <v>1841.6605999999999</v>
      </c>
      <c r="CT57">
        <v>1493.3624</v>
      </c>
      <c r="CU57">
        <v>1352.7109</v>
      </c>
      <c r="CV57" t="s">
        <v>480</v>
      </c>
      <c r="CW57">
        <v>1014.631</v>
      </c>
      <c r="CX57">
        <v>3763.3512000000001</v>
      </c>
      <c r="CY57">
        <v>1565.2668000000001</v>
      </c>
      <c r="CZ57">
        <v>1227.5417</v>
      </c>
      <c r="DA57">
        <v>967.61509999999998</v>
      </c>
      <c r="DB57">
        <v>995.95100000000002</v>
      </c>
      <c r="DC57">
        <v>2791.8361</v>
      </c>
      <c r="DD57">
        <v>1535.0219999999999</v>
      </c>
      <c r="DE57">
        <v>1735.1699000000001</v>
      </c>
      <c r="DF57">
        <v>1163.1393</v>
      </c>
      <c r="DG57">
        <v>1221.3152</v>
      </c>
      <c r="DH57">
        <v>883.42600000000004</v>
      </c>
      <c r="DI57">
        <v>1536.4925000000001</v>
      </c>
      <c r="DJ57">
        <v>743.44050000000004</v>
      </c>
      <c r="DK57">
        <v>1944.2882</v>
      </c>
      <c r="DL57">
        <v>1410.0758000000001</v>
      </c>
      <c r="DM57">
        <v>783.04390000000001</v>
      </c>
      <c r="DN57">
        <v>670.81610000000001</v>
      </c>
      <c r="DO57">
        <v>2473.5684000000001</v>
      </c>
      <c r="DP57">
        <v>833.54280000000006</v>
      </c>
      <c r="DQ57">
        <v>2005.5144</v>
      </c>
      <c r="DR57">
        <v>833.88099999999997</v>
      </c>
      <c r="DS57">
        <v>1791.3214</v>
      </c>
      <c r="DT57">
        <v>1276.1034</v>
      </c>
      <c r="DU57">
        <v>634.36940000000004</v>
      </c>
      <c r="DV57" t="s">
        <v>480</v>
      </c>
      <c r="DW57">
        <v>815.15039999999999</v>
      </c>
      <c r="DX57">
        <v>630.00379999999996</v>
      </c>
      <c r="DY57">
        <v>1555.4648999999999</v>
      </c>
      <c r="DZ57">
        <v>2119.6754000000001</v>
      </c>
      <c r="EA57">
        <v>1171.3993</v>
      </c>
      <c r="EB57">
        <v>915.14390000000003</v>
      </c>
      <c r="EC57">
        <v>951.61659999999995</v>
      </c>
      <c r="ED57">
        <v>896.49</v>
      </c>
      <c r="EE57">
        <v>959.17219999999998</v>
      </c>
      <c r="EF57">
        <v>597.5412</v>
      </c>
      <c r="EG57">
        <v>681.59500000000003</v>
      </c>
      <c r="EH57">
        <v>1020.1495</v>
      </c>
      <c r="EI57">
        <v>408.00369999999998</v>
      </c>
      <c r="EJ57">
        <v>2112.3526000000002</v>
      </c>
      <c r="EK57" t="s">
        <v>480</v>
      </c>
      <c r="EL57">
        <v>536.38049999999998</v>
      </c>
      <c r="EM57">
        <v>457.86559999999997</v>
      </c>
      <c r="EN57">
        <v>291.59620000000001</v>
      </c>
      <c r="EO57" t="s">
        <v>480</v>
      </c>
      <c r="EP57">
        <v>417.18970000000002</v>
      </c>
      <c r="EQ57">
        <v>118.3767</v>
      </c>
      <c r="ER57">
        <v>362.7903</v>
      </c>
      <c r="ES57">
        <v>251.88290000000001</v>
      </c>
      <c r="ET57">
        <v>275.64210000000003</v>
      </c>
      <c r="EU57">
        <v>112.7388</v>
      </c>
      <c r="EV57">
        <v>185.01740000000001</v>
      </c>
      <c r="EW57">
        <v>271.15339999999998</v>
      </c>
      <c r="EX57">
        <v>334.49700000000001</v>
      </c>
      <c r="EY57">
        <v>213.01910000000001</v>
      </c>
      <c r="EZ57">
        <v>231.1551</v>
      </c>
      <c r="FA57">
        <v>66.001400000000004</v>
      </c>
      <c r="FB57">
        <v>181.9957</v>
      </c>
      <c r="FC57">
        <v>144.93029999999999</v>
      </c>
      <c r="FD57">
        <v>150.7723</v>
      </c>
      <c r="FE57">
        <v>330.37630000000001</v>
      </c>
      <c r="FF57">
        <v>181.72499999999999</v>
      </c>
      <c r="FG57">
        <v>153.75360000000001</v>
      </c>
      <c r="FH57">
        <v>0.2155</v>
      </c>
      <c r="FI57">
        <v>263.85899999999998</v>
      </c>
      <c r="FJ57">
        <v>163.02430000000001</v>
      </c>
      <c r="FK57">
        <v>-25.579899999999999</v>
      </c>
      <c r="FL57">
        <v>100.61499999999999</v>
      </c>
      <c r="FM57">
        <v>9609.3930999999993</v>
      </c>
      <c r="FN57">
        <v>1536.9530999999999</v>
      </c>
      <c r="FO57" t="s">
        <v>480</v>
      </c>
      <c r="FP57">
        <v>2044.1728000000001</v>
      </c>
      <c r="FQ57">
        <v>1880.3295000000001</v>
      </c>
      <c r="FR57">
        <v>2404.3552</v>
      </c>
      <c r="FS57">
        <v>2473.2959999999998</v>
      </c>
      <c r="FT57" t="s">
        <v>480</v>
      </c>
      <c r="FU57">
        <v>689.25649999999996</v>
      </c>
      <c r="FV57">
        <v>13553.4956</v>
      </c>
      <c r="FW57">
        <v>7025.7006000000001</v>
      </c>
      <c r="FX57">
        <v>3484.1797000000001</v>
      </c>
      <c r="FY57">
        <v>4346.29</v>
      </c>
      <c r="FZ57">
        <v>503.52659999999997</v>
      </c>
      <c r="GA57">
        <v>11566.365299999999</v>
      </c>
      <c r="GB57">
        <v>1617.4364</v>
      </c>
      <c r="GC57">
        <v>908.3057</v>
      </c>
      <c r="GD57">
        <v>822.20060000000001</v>
      </c>
      <c r="GE57">
        <v>7384.2067999999999</v>
      </c>
      <c r="GF57">
        <v>584.13559999999995</v>
      </c>
      <c r="GG57">
        <v>433.67009999999999</v>
      </c>
      <c r="GH57">
        <v>356.38729999999998</v>
      </c>
      <c r="GI57">
        <v>4598.8159999999998</v>
      </c>
      <c r="GJ57">
        <v>29810.4408</v>
      </c>
      <c r="GK57">
        <v>2731.1559000000002</v>
      </c>
      <c r="GL57">
        <v>2058.9553999999998</v>
      </c>
      <c r="GM57">
        <v>5546.1039000000001</v>
      </c>
      <c r="GN57">
        <v>8676.4619999999995</v>
      </c>
      <c r="GO57">
        <v>652.3415</v>
      </c>
      <c r="GP57">
        <v>324.54430000000002</v>
      </c>
    </row>
    <row r="58" spans="1:198" x14ac:dyDescent="0.2">
      <c r="A58" s="177">
        <v>43103</v>
      </c>
      <c r="B58">
        <v>612634.84649999999</v>
      </c>
      <c r="C58">
        <v>187021.41140000001</v>
      </c>
      <c r="D58">
        <v>85304.050300000003</v>
      </c>
      <c r="E58">
        <v>74267.607999999993</v>
      </c>
      <c r="F58">
        <v>52228.1708</v>
      </c>
      <c r="G58">
        <v>45040.042500000003</v>
      </c>
      <c r="H58">
        <v>40787.237300000001</v>
      </c>
      <c r="I58">
        <v>22347.695</v>
      </c>
      <c r="J58">
        <v>18861.816299999999</v>
      </c>
      <c r="K58">
        <v>23959.985000000001</v>
      </c>
      <c r="L58">
        <v>20348.007000000001</v>
      </c>
      <c r="M58">
        <v>24319.9833</v>
      </c>
      <c r="N58">
        <v>20216.314299999998</v>
      </c>
      <c r="O58">
        <v>34120.015800000001</v>
      </c>
      <c r="P58">
        <v>13925.0978</v>
      </c>
      <c r="Q58">
        <v>20316.1077</v>
      </c>
      <c r="R58">
        <v>13347.787899999999</v>
      </c>
      <c r="S58">
        <v>10918.149799999999</v>
      </c>
      <c r="T58">
        <v>17306.497599999999</v>
      </c>
      <c r="U58">
        <v>15803.8418</v>
      </c>
      <c r="V58">
        <v>11412.5844</v>
      </c>
      <c r="W58">
        <v>6579.4494999999997</v>
      </c>
      <c r="X58">
        <v>13887.8801</v>
      </c>
      <c r="Y58">
        <v>12046.7464</v>
      </c>
      <c r="Z58">
        <v>11429.842500000001</v>
      </c>
      <c r="AA58">
        <v>12158.541800000001</v>
      </c>
      <c r="AB58">
        <v>11967.7858</v>
      </c>
      <c r="AC58">
        <v>10431.7215</v>
      </c>
      <c r="AD58">
        <v>20978.681400000001</v>
      </c>
      <c r="AE58">
        <v>9027.7386999999999</v>
      </c>
      <c r="AF58">
        <v>16103.720799999999</v>
      </c>
      <c r="AG58">
        <v>7593.1756999999998</v>
      </c>
      <c r="AH58" t="s">
        <v>480</v>
      </c>
      <c r="AI58" t="s">
        <v>480</v>
      </c>
      <c r="AJ58">
        <v>14309.572399999999</v>
      </c>
      <c r="AK58">
        <v>6480.8427000000001</v>
      </c>
      <c r="AL58">
        <v>4855.7713000000003</v>
      </c>
      <c r="AM58">
        <v>6540.3180000000002</v>
      </c>
      <c r="AN58">
        <v>10954.106400000001</v>
      </c>
      <c r="AO58">
        <v>8033.7313999999997</v>
      </c>
      <c r="AP58">
        <v>4785.8864999999996</v>
      </c>
      <c r="AQ58">
        <v>11409.8781</v>
      </c>
      <c r="AR58">
        <v>5132.5232999999998</v>
      </c>
      <c r="AS58">
        <v>4901.9663</v>
      </c>
      <c r="AT58">
        <v>5532.8905999999997</v>
      </c>
      <c r="AU58">
        <v>8857.2068999999992</v>
      </c>
      <c r="AV58">
        <v>3169.7842000000001</v>
      </c>
      <c r="AW58">
        <v>3531.7139000000002</v>
      </c>
      <c r="AX58">
        <v>5155.2046</v>
      </c>
      <c r="AY58">
        <v>4493.1076000000003</v>
      </c>
      <c r="AZ58">
        <v>6986.2120999999997</v>
      </c>
      <c r="BA58">
        <v>4333.6517000000003</v>
      </c>
      <c r="BB58">
        <v>4024.3229000000001</v>
      </c>
      <c r="BC58">
        <v>3125.7773000000002</v>
      </c>
      <c r="BD58">
        <v>7017.2191000000003</v>
      </c>
      <c r="BE58" t="s">
        <v>480</v>
      </c>
      <c r="BF58">
        <v>6664.2888999999996</v>
      </c>
      <c r="BG58">
        <v>3027.7604999999999</v>
      </c>
      <c r="BH58" t="s">
        <v>480</v>
      </c>
      <c r="BI58">
        <v>3517.4229999999998</v>
      </c>
      <c r="BJ58">
        <v>4941.6304</v>
      </c>
      <c r="BK58">
        <v>4458.7613000000001</v>
      </c>
      <c r="BL58">
        <v>5864.0955000000004</v>
      </c>
      <c r="BM58">
        <v>1578.5205000000001</v>
      </c>
      <c r="BN58">
        <v>4284.0833000000002</v>
      </c>
      <c r="BO58">
        <v>5392.6598999999997</v>
      </c>
      <c r="BP58">
        <v>3077.6043</v>
      </c>
      <c r="BQ58">
        <v>4949.0136000000002</v>
      </c>
      <c r="BR58">
        <v>2631.2910000000002</v>
      </c>
      <c r="BS58">
        <v>2383.5223999999998</v>
      </c>
      <c r="BT58" t="s">
        <v>480</v>
      </c>
      <c r="BU58">
        <v>3297.6981000000001</v>
      </c>
      <c r="BV58">
        <v>2055.0128</v>
      </c>
      <c r="BW58">
        <v>3285.2372999999998</v>
      </c>
      <c r="BX58">
        <v>3145.125</v>
      </c>
      <c r="BY58">
        <v>2020.3527999999999</v>
      </c>
      <c r="BZ58">
        <v>1471.9808</v>
      </c>
      <c r="CA58">
        <v>2839.6756</v>
      </c>
      <c r="CB58">
        <v>2863.4443000000001</v>
      </c>
      <c r="CC58" t="s">
        <v>480</v>
      </c>
      <c r="CD58">
        <v>1427.8569</v>
      </c>
      <c r="CE58">
        <v>2048.5227</v>
      </c>
      <c r="CF58" t="s">
        <v>480</v>
      </c>
      <c r="CG58">
        <v>1139.5737999999999</v>
      </c>
      <c r="CH58">
        <v>1536.9088999999999</v>
      </c>
      <c r="CI58">
        <v>2484.3420999999998</v>
      </c>
      <c r="CJ58" t="s">
        <v>480</v>
      </c>
      <c r="CK58">
        <v>1879.681</v>
      </c>
      <c r="CL58">
        <v>2778.7964000000002</v>
      </c>
      <c r="CM58">
        <v>1651.2343000000001</v>
      </c>
      <c r="CN58" t="s">
        <v>480</v>
      </c>
      <c r="CO58">
        <v>1705.1956</v>
      </c>
      <c r="CP58">
        <v>2009.8407</v>
      </c>
      <c r="CQ58">
        <v>1317.8704</v>
      </c>
      <c r="CR58">
        <v>1542.2514000000001</v>
      </c>
      <c r="CS58">
        <v>1847.7702999999999</v>
      </c>
      <c r="CT58">
        <v>1539.2177999999999</v>
      </c>
      <c r="CU58">
        <v>1384.9606000000001</v>
      </c>
      <c r="CV58" t="s">
        <v>480</v>
      </c>
      <c r="CW58">
        <v>1067.3525999999999</v>
      </c>
      <c r="CX58">
        <v>3765.8575999999998</v>
      </c>
      <c r="CY58">
        <v>1564.5428999999999</v>
      </c>
      <c r="CZ58">
        <v>1251.2046</v>
      </c>
      <c r="DA58">
        <v>958.49199999999996</v>
      </c>
      <c r="DB58">
        <v>1023.0538</v>
      </c>
      <c r="DC58">
        <v>2821.7188999999998</v>
      </c>
      <c r="DD58">
        <v>1529.7570000000001</v>
      </c>
      <c r="DE58">
        <v>1753.7474999999999</v>
      </c>
      <c r="DF58">
        <v>1195.3226999999999</v>
      </c>
      <c r="DG58">
        <v>1279.6919</v>
      </c>
      <c r="DH58">
        <v>854.85119999999995</v>
      </c>
      <c r="DI58">
        <v>1561.8661</v>
      </c>
      <c r="DJ58">
        <v>758.36009999999999</v>
      </c>
      <c r="DK58">
        <v>2107.2701999999999</v>
      </c>
      <c r="DL58">
        <v>1427.7089000000001</v>
      </c>
      <c r="DM58">
        <v>779.35810000000004</v>
      </c>
      <c r="DN58">
        <v>683.04539999999997</v>
      </c>
      <c r="DO58">
        <v>2436.9522000000002</v>
      </c>
      <c r="DP58">
        <v>840.18209999999999</v>
      </c>
      <c r="DQ58">
        <v>2010.2952</v>
      </c>
      <c r="DR58">
        <v>831.78449999999998</v>
      </c>
      <c r="DS58">
        <v>1787.2101</v>
      </c>
      <c r="DT58">
        <v>1261.9473</v>
      </c>
      <c r="DU58">
        <v>637.34559999999999</v>
      </c>
      <c r="DV58" t="s">
        <v>480</v>
      </c>
      <c r="DW58">
        <v>822.01639999999998</v>
      </c>
      <c r="DX58">
        <v>651.89459999999997</v>
      </c>
      <c r="DY58">
        <v>1545.0726999999999</v>
      </c>
      <c r="DZ58">
        <v>2115.0904999999998</v>
      </c>
      <c r="EA58">
        <v>1130.4598000000001</v>
      </c>
      <c r="EB58">
        <v>935.24530000000004</v>
      </c>
      <c r="EC58">
        <v>933.75139999999999</v>
      </c>
      <c r="ED58">
        <v>876.16240000000005</v>
      </c>
      <c r="EE58">
        <v>952.5453</v>
      </c>
      <c r="EF58">
        <v>597.57050000000004</v>
      </c>
      <c r="EG58">
        <v>684.01890000000003</v>
      </c>
      <c r="EH58">
        <v>1020.1495</v>
      </c>
      <c r="EI58">
        <v>403.98669999999998</v>
      </c>
      <c r="EJ58">
        <v>2112.3526000000002</v>
      </c>
      <c r="EK58" t="s">
        <v>480</v>
      </c>
      <c r="EL58">
        <v>538.87350000000004</v>
      </c>
      <c r="EM58">
        <v>463.73160000000001</v>
      </c>
      <c r="EN58">
        <v>281.99059999999997</v>
      </c>
      <c r="EO58" t="s">
        <v>480</v>
      </c>
      <c r="EP58">
        <v>415.06720000000001</v>
      </c>
      <c r="EQ58">
        <v>122.13890000000001</v>
      </c>
      <c r="ER58">
        <v>362.7903</v>
      </c>
      <c r="ES58">
        <v>253.27500000000001</v>
      </c>
      <c r="ET58">
        <v>281.06959999999998</v>
      </c>
      <c r="EU58">
        <v>112.1221</v>
      </c>
      <c r="EV58">
        <v>186.3459</v>
      </c>
      <c r="EW58">
        <v>272.89210000000003</v>
      </c>
      <c r="EX58">
        <v>337.89569999999998</v>
      </c>
      <c r="EY58">
        <v>211.6585</v>
      </c>
      <c r="EZ58">
        <v>233.12790000000001</v>
      </c>
      <c r="FA58">
        <v>66.666499999999999</v>
      </c>
      <c r="FB58">
        <v>181.6729</v>
      </c>
      <c r="FC58">
        <v>153.1002</v>
      </c>
      <c r="FD58">
        <v>152.9879</v>
      </c>
      <c r="FE58">
        <v>325.78989999999999</v>
      </c>
      <c r="FF58">
        <v>178.12860000000001</v>
      </c>
      <c r="FG58">
        <v>153.75360000000001</v>
      </c>
      <c r="FH58">
        <v>0.2155</v>
      </c>
      <c r="FI58">
        <v>264.29300000000001</v>
      </c>
      <c r="FJ58">
        <v>166.94909999999999</v>
      </c>
      <c r="FK58">
        <v>-31.056999999999999</v>
      </c>
      <c r="FL58">
        <v>100.61499999999999</v>
      </c>
      <c r="FM58">
        <v>9831.2180000000008</v>
      </c>
      <c r="FN58">
        <v>1531.8949</v>
      </c>
      <c r="FO58" t="s">
        <v>480</v>
      </c>
      <c r="FP58">
        <v>2099.0603999999998</v>
      </c>
      <c r="FQ58">
        <v>1887.6231</v>
      </c>
      <c r="FR58">
        <v>2417.9922000000001</v>
      </c>
      <c r="FS58">
        <v>2476.3537000000001</v>
      </c>
      <c r="FT58" t="s">
        <v>480</v>
      </c>
      <c r="FU58">
        <v>682.26969999999994</v>
      </c>
      <c r="FV58">
        <v>13996.4627</v>
      </c>
      <c r="FW58">
        <v>7196.7259999999997</v>
      </c>
      <c r="FX58">
        <v>3560.7635</v>
      </c>
      <c r="FY58">
        <v>4369.28</v>
      </c>
      <c r="FZ58">
        <v>543.90610000000004</v>
      </c>
      <c r="GA58">
        <v>11680.4184</v>
      </c>
      <c r="GB58">
        <v>1637.9278999999999</v>
      </c>
      <c r="GC58">
        <v>954.70809999999994</v>
      </c>
      <c r="GD58">
        <v>853.53589999999997</v>
      </c>
      <c r="GE58">
        <v>7585.3945999999996</v>
      </c>
      <c r="GF58">
        <v>582.79290000000003</v>
      </c>
      <c r="GG58">
        <v>436.41070000000002</v>
      </c>
      <c r="GH58">
        <v>369.86810000000003</v>
      </c>
      <c r="GI58">
        <v>4622.3046000000004</v>
      </c>
      <c r="GJ58">
        <v>29902.818500000001</v>
      </c>
      <c r="GK58">
        <v>2818.2103000000002</v>
      </c>
      <c r="GL58">
        <v>2038.0908999999999</v>
      </c>
      <c r="GM58">
        <v>5524.8945999999996</v>
      </c>
      <c r="GN58">
        <v>8772.5820000000003</v>
      </c>
      <c r="GO58">
        <v>637.07539999999995</v>
      </c>
      <c r="GP58">
        <v>328.65859999999998</v>
      </c>
    </row>
    <row r="59" spans="1:198" x14ac:dyDescent="0.2">
      <c r="A59" s="177">
        <v>43104</v>
      </c>
      <c r="B59">
        <v>618497.93489999999</v>
      </c>
      <c r="C59">
        <v>188967.02439999999</v>
      </c>
      <c r="D59">
        <v>86378.665999999997</v>
      </c>
      <c r="E59">
        <v>75271.604999999996</v>
      </c>
      <c r="F59">
        <v>52724.879300000001</v>
      </c>
      <c r="G59">
        <v>45527.839500000002</v>
      </c>
      <c r="H59">
        <v>41515.839500000002</v>
      </c>
      <c r="I59">
        <v>22510.032999999999</v>
      </c>
      <c r="J59">
        <v>19373.855599999999</v>
      </c>
      <c r="K59">
        <v>24552.502700000001</v>
      </c>
      <c r="L59">
        <v>21204.807000000001</v>
      </c>
      <c r="M59">
        <v>24549.862000000001</v>
      </c>
      <c r="N59">
        <v>20379.1057</v>
      </c>
      <c r="O59">
        <v>34147.719799999999</v>
      </c>
      <c r="P59">
        <v>13954.3958</v>
      </c>
      <c r="Q59">
        <v>20624.844000000001</v>
      </c>
      <c r="R59">
        <v>13414.799499999999</v>
      </c>
      <c r="S59">
        <v>11194.274799999999</v>
      </c>
      <c r="T59">
        <v>17424.159199999998</v>
      </c>
      <c r="U59">
        <v>15546.3647</v>
      </c>
      <c r="V59">
        <v>11382.878199999999</v>
      </c>
      <c r="W59">
        <v>6400.3323</v>
      </c>
      <c r="X59">
        <v>14046.0893</v>
      </c>
      <c r="Y59">
        <v>12170.1788</v>
      </c>
      <c r="Z59">
        <v>11513.7603</v>
      </c>
      <c r="AA59">
        <v>12342.075800000001</v>
      </c>
      <c r="AB59">
        <v>12001.73</v>
      </c>
      <c r="AC59">
        <v>10516.124400000001</v>
      </c>
      <c r="AD59">
        <v>21015.880300000001</v>
      </c>
      <c r="AE59">
        <v>9205.3778999999995</v>
      </c>
      <c r="AF59">
        <v>16323.610500000001</v>
      </c>
      <c r="AG59">
        <v>7716.2685000000001</v>
      </c>
      <c r="AH59" t="s">
        <v>480</v>
      </c>
      <c r="AI59" t="s">
        <v>480</v>
      </c>
      <c r="AJ59">
        <v>14267.086300000001</v>
      </c>
      <c r="AK59">
        <v>6448.5767999999998</v>
      </c>
      <c r="AL59">
        <v>4749.7123000000001</v>
      </c>
      <c r="AM59">
        <v>6681.5742</v>
      </c>
      <c r="AN59">
        <v>11128.637500000001</v>
      </c>
      <c r="AO59">
        <v>8107.5364</v>
      </c>
      <c r="AP59">
        <v>4909.0145000000002</v>
      </c>
      <c r="AQ59">
        <v>11508.905500000001</v>
      </c>
      <c r="AR59">
        <v>5210.8999000000003</v>
      </c>
      <c r="AS59">
        <v>5181.2277000000004</v>
      </c>
      <c r="AT59">
        <v>5447.8652000000002</v>
      </c>
      <c r="AU59">
        <v>8840.7175999999999</v>
      </c>
      <c r="AV59">
        <v>3193.1307999999999</v>
      </c>
      <c r="AW59">
        <v>3477.5673000000002</v>
      </c>
      <c r="AX59">
        <v>5207.6875</v>
      </c>
      <c r="AY59">
        <v>4515.7605000000003</v>
      </c>
      <c r="AZ59">
        <v>7071.1507000000001</v>
      </c>
      <c r="BA59">
        <v>4375.0911999999998</v>
      </c>
      <c r="BB59">
        <v>4113.5439999999999</v>
      </c>
      <c r="BC59">
        <v>3187.4404</v>
      </c>
      <c r="BD59">
        <v>6872.4161000000004</v>
      </c>
      <c r="BE59" t="s">
        <v>480</v>
      </c>
      <c r="BF59">
        <v>6713.6361999999999</v>
      </c>
      <c r="BG59">
        <v>3007.9380000000001</v>
      </c>
      <c r="BH59" t="s">
        <v>480</v>
      </c>
      <c r="BI59">
        <v>3532.9949999999999</v>
      </c>
      <c r="BJ59">
        <v>4945.8379999999997</v>
      </c>
      <c r="BK59">
        <v>4448.3393999999998</v>
      </c>
      <c r="BL59">
        <v>6003.5852999999997</v>
      </c>
      <c r="BM59">
        <v>1603.2914000000001</v>
      </c>
      <c r="BN59">
        <v>4304.4151000000002</v>
      </c>
      <c r="BO59">
        <v>5454.4403000000002</v>
      </c>
      <c r="BP59">
        <v>3127.7377999999999</v>
      </c>
      <c r="BQ59">
        <v>4954.7843000000003</v>
      </c>
      <c r="BR59">
        <v>2666.3627000000001</v>
      </c>
      <c r="BS59">
        <v>2444.9670999999998</v>
      </c>
      <c r="BT59" t="s">
        <v>480</v>
      </c>
      <c r="BU59">
        <v>3403.1658000000002</v>
      </c>
      <c r="BV59">
        <v>2096.7242000000001</v>
      </c>
      <c r="BW59">
        <v>3311.3247999999999</v>
      </c>
      <c r="BX59">
        <v>3170.6374999999998</v>
      </c>
      <c r="BY59">
        <v>2074.2011000000002</v>
      </c>
      <c r="BZ59">
        <v>1507.2014999999999</v>
      </c>
      <c r="CA59">
        <v>2855.5623000000001</v>
      </c>
      <c r="CB59">
        <v>2951.9367000000002</v>
      </c>
      <c r="CC59" t="s">
        <v>480</v>
      </c>
      <c r="CD59">
        <v>1401.8237999999999</v>
      </c>
      <c r="CE59">
        <v>2054.2957999999999</v>
      </c>
      <c r="CF59" t="s">
        <v>480</v>
      </c>
      <c r="CG59">
        <v>1086.0718999999999</v>
      </c>
      <c r="CH59">
        <v>1528.7316000000001</v>
      </c>
      <c r="CI59">
        <v>2479.9115999999999</v>
      </c>
      <c r="CJ59" t="s">
        <v>480</v>
      </c>
      <c r="CK59">
        <v>1866.5853999999999</v>
      </c>
      <c r="CL59">
        <v>2764.2094000000002</v>
      </c>
      <c r="CM59">
        <v>1734.7263</v>
      </c>
      <c r="CN59" t="s">
        <v>480</v>
      </c>
      <c r="CO59">
        <v>1695.2961</v>
      </c>
      <c r="CP59">
        <v>1970.2954</v>
      </c>
      <c r="CQ59">
        <v>1318.9834000000001</v>
      </c>
      <c r="CR59">
        <v>1531.8333</v>
      </c>
      <c r="CS59">
        <v>1869.1543999999999</v>
      </c>
      <c r="CT59">
        <v>1553.5477000000001</v>
      </c>
      <c r="CU59">
        <v>1396.8421000000001</v>
      </c>
      <c r="CV59" t="s">
        <v>480</v>
      </c>
      <c r="CW59">
        <v>1089.4616000000001</v>
      </c>
      <c r="CX59">
        <v>3788.4144000000001</v>
      </c>
      <c r="CY59">
        <v>1586.2599</v>
      </c>
      <c r="CZ59">
        <v>1276.2594999999999</v>
      </c>
      <c r="DA59">
        <v>953.93039999999996</v>
      </c>
      <c r="DB59">
        <v>1054.8194000000001</v>
      </c>
      <c r="DC59">
        <v>2890.9211</v>
      </c>
      <c r="DD59">
        <v>1543.4459999999999</v>
      </c>
      <c r="DE59">
        <v>1745.6039000000001</v>
      </c>
      <c r="DF59">
        <v>1195.3226999999999</v>
      </c>
      <c r="DG59">
        <v>1282.027</v>
      </c>
      <c r="DH59">
        <v>893.93140000000005</v>
      </c>
      <c r="DI59">
        <v>1552.6884</v>
      </c>
      <c r="DJ59">
        <v>786.00519999999995</v>
      </c>
      <c r="DK59">
        <v>2231.1853000000001</v>
      </c>
      <c r="DL59">
        <v>1397.38</v>
      </c>
      <c r="DM59">
        <v>787.86369999999999</v>
      </c>
      <c r="DN59">
        <v>705.26480000000004</v>
      </c>
      <c r="DO59">
        <v>2461.3629999999998</v>
      </c>
      <c r="DP59">
        <v>870.86</v>
      </c>
      <c r="DQ59">
        <v>2003.124</v>
      </c>
      <c r="DR59">
        <v>842.26670000000001</v>
      </c>
      <c r="DS59">
        <v>1794.5191</v>
      </c>
      <c r="DT59">
        <v>1267.9529</v>
      </c>
      <c r="DU59">
        <v>649.25049999999999</v>
      </c>
      <c r="DV59" t="s">
        <v>480</v>
      </c>
      <c r="DW59">
        <v>834.53689999999995</v>
      </c>
      <c r="DX59">
        <v>653.51620000000003</v>
      </c>
      <c r="DY59">
        <v>1556.1353999999999</v>
      </c>
      <c r="DZ59">
        <v>2115.0904999999998</v>
      </c>
      <c r="EA59">
        <v>1081.9390000000001</v>
      </c>
      <c r="EB59">
        <v>936.20249999999999</v>
      </c>
      <c r="EC59">
        <v>950.12789999999995</v>
      </c>
      <c r="ED59">
        <v>908.99929999999995</v>
      </c>
      <c r="EE59">
        <v>965.79909999999995</v>
      </c>
      <c r="EF59">
        <v>600.77620000000002</v>
      </c>
      <c r="EG59">
        <v>654.32640000000004</v>
      </c>
      <c r="EH59">
        <v>1015.9761</v>
      </c>
      <c r="EI59">
        <v>416.03769999999997</v>
      </c>
      <c r="EJ59">
        <v>2112.3526000000002</v>
      </c>
      <c r="EK59" t="s">
        <v>480</v>
      </c>
      <c r="EL59">
        <v>544.27520000000004</v>
      </c>
      <c r="EM59">
        <v>470.37830000000002</v>
      </c>
      <c r="EN59">
        <v>286.79340000000002</v>
      </c>
      <c r="EO59" t="s">
        <v>480</v>
      </c>
      <c r="EP59">
        <v>416.48219999999998</v>
      </c>
      <c r="EQ59">
        <v>121.84950000000001</v>
      </c>
      <c r="ER59">
        <v>375.024</v>
      </c>
      <c r="ES59">
        <v>257.68349999999998</v>
      </c>
      <c r="ET59">
        <v>283.7833</v>
      </c>
      <c r="EU59">
        <v>113.1499</v>
      </c>
      <c r="EV59">
        <v>186.3459</v>
      </c>
      <c r="EW59">
        <v>274.63080000000002</v>
      </c>
      <c r="EX59">
        <v>340.72800000000001</v>
      </c>
      <c r="EY59">
        <v>215.4683</v>
      </c>
      <c r="EZ59">
        <v>232.73330000000001</v>
      </c>
      <c r="FA59">
        <v>66.666499999999999</v>
      </c>
      <c r="FB59">
        <v>181.9957</v>
      </c>
      <c r="FC59">
        <v>147.65360000000001</v>
      </c>
      <c r="FD59">
        <v>152.9879</v>
      </c>
      <c r="FE59">
        <v>337.78500000000003</v>
      </c>
      <c r="FF59">
        <v>175.8809</v>
      </c>
      <c r="FG59">
        <v>155.9931</v>
      </c>
      <c r="FH59">
        <v>0.2155</v>
      </c>
      <c r="FI59">
        <v>267.76510000000002</v>
      </c>
      <c r="FJ59">
        <v>164.33260000000001</v>
      </c>
      <c r="FK59">
        <v>-30.0611</v>
      </c>
      <c r="FL59">
        <v>98.123099999999994</v>
      </c>
      <c r="FM59">
        <v>10040.6829</v>
      </c>
      <c r="FN59">
        <v>1526.8368</v>
      </c>
      <c r="FO59" t="s">
        <v>480</v>
      </c>
      <c r="FP59">
        <v>2098.1300999999999</v>
      </c>
      <c r="FQ59">
        <v>1960.5597</v>
      </c>
      <c r="FR59">
        <v>2590.7269999999999</v>
      </c>
      <c r="FS59">
        <v>2484.5077000000001</v>
      </c>
      <c r="FT59" t="s">
        <v>480</v>
      </c>
      <c r="FU59">
        <v>703.23009999999999</v>
      </c>
      <c r="FV59">
        <v>14303.431200000001</v>
      </c>
      <c r="FW59">
        <v>7284.3589000000002</v>
      </c>
      <c r="FX59">
        <v>3495.2873</v>
      </c>
      <c r="FY59">
        <v>4365.6499999999996</v>
      </c>
      <c r="FZ59">
        <v>549.67460000000005</v>
      </c>
      <c r="GA59">
        <v>11696.3858</v>
      </c>
      <c r="GB59">
        <v>1644.3315</v>
      </c>
      <c r="GC59">
        <v>943.10749999999996</v>
      </c>
      <c r="GD59">
        <v>856.04269999999997</v>
      </c>
      <c r="GE59">
        <v>7639.0447000000004</v>
      </c>
      <c r="GF59">
        <v>652.03970000000004</v>
      </c>
      <c r="GG59">
        <v>439.15140000000002</v>
      </c>
      <c r="GH59">
        <v>373.91239999999999</v>
      </c>
      <c r="GI59">
        <v>4634.9521999999997</v>
      </c>
      <c r="GJ59">
        <v>29114.529299999998</v>
      </c>
      <c r="GK59">
        <v>2705.0396000000001</v>
      </c>
      <c r="GL59">
        <v>2024.8135</v>
      </c>
      <c r="GM59">
        <v>5514.0897999999997</v>
      </c>
      <c r="GN59">
        <v>8772.5820000000003</v>
      </c>
      <c r="GO59">
        <v>644.70839999999998</v>
      </c>
      <c r="GP59">
        <v>333.59570000000002</v>
      </c>
    </row>
    <row r="60" spans="1:198" x14ac:dyDescent="0.2">
      <c r="A60" s="177">
        <v>43105</v>
      </c>
      <c r="B60">
        <v>626829.69209999999</v>
      </c>
      <c r="C60">
        <v>190167.50889999999</v>
      </c>
      <c r="D60">
        <v>87423.705199999997</v>
      </c>
      <c r="E60">
        <v>76297.270999999993</v>
      </c>
      <c r="F60">
        <v>52693.835099999997</v>
      </c>
      <c r="G60">
        <v>45535.902300000002</v>
      </c>
      <c r="H60">
        <v>42052.704299999998</v>
      </c>
      <c r="I60">
        <v>22710.365000000002</v>
      </c>
      <c r="J60">
        <v>19425.415099999998</v>
      </c>
      <c r="K60">
        <v>24281.5746</v>
      </c>
      <c r="L60">
        <v>21219.507000000001</v>
      </c>
      <c r="M60">
        <v>24474.433099999998</v>
      </c>
      <c r="N60">
        <v>20407.417300000001</v>
      </c>
      <c r="O60">
        <v>34840.319799999997</v>
      </c>
      <c r="P60">
        <v>14059.0317</v>
      </c>
      <c r="Q60">
        <v>20610.521199999999</v>
      </c>
      <c r="R60">
        <v>13055.225</v>
      </c>
      <c r="S60">
        <v>11256.402899999999</v>
      </c>
      <c r="T60">
        <v>17519.7592</v>
      </c>
      <c r="U60">
        <v>15316.648499999999</v>
      </c>
      <c r="V60">
        <v>11372.9761</v>
      </c>
      <c r="W60">
        <v>6417.7223000000004</v>
      </c>
      <c r="X60">
        <v>14163.6162</v>
      </c>
      <c r="Y60">
        <v>12324.841</v>
      </c>
      <c r="Z60">
        <v>11644.2991</v>
      </c>
      <c r="AA60">
        <v>12457.8434</v>
      </c>
      <c r="AB60">
        <v>12055.1921</v>
      </c>
      <c r="AC60">
        <v>10596.410099999999</v>
      </c>
      <c r="AD60">
        <v>21350.670600000001</v>
      </c>
      <c r="AE60">
        <v>9293.4251999999997</v>
      </c>
      <c r="AF60">
        <v>16362.837100000001</v>
      </c>
      <c r="AG60">
        <v>7791.7498999999998</v>
      </c>
      <c r="AH60" t="s">
        <v>480</v>
      </c>
      <c r="AI60" t="s">
        <v>480</v>
      </c>
      <c r="AJ60">
        <v>14176.8033</v>
      </c>
      <c r="AK60">
        <v>6440.8091000000004</v>
      </c>
      <c r="AL60">
        <v>4749.7123000000001</v>
      </c>
      <c r="AM60">
        <v>6698.1041999999998</v>
      </c>
      <c r="AN60">
        <v>11656.8238</v>
      </c>
      <c r="AO60">
        <v>8121.6967000000004</v>
      </c>
      <c r="AP60">
        <v>4954.5955000000004</v>
      </c>
      <c r="AQ60">
        <v>11521.2839</v>
      </c>
      <c r="AR60">
        <v>5244.8128999999999</v>
      </c>
      <c r="AS60">
        <v>5236.3545999999997</v>
      </c>
      <c r="AT60">
        <v>5555.3500999999997</v>
      </c>
      <c r="AU60">
        <v>8714.2994999999992</v>
      </c>
      <c r="AV60">
        <v>3205.3117000000002</v>
      </c>
      <c r="AW60">
        <v>3496.9054000000001</v>
      </c>
      <c r="AX60">
        <v>5259.8705</v>
      </c>
      <c r="AY60">
        <v>4693.8224</v>
      </c>
      <c r="AZ60">
        <v>7129.0635000000002</v>
      </c>
      <c r="BA60">
        <v>4341.9395999999997</v>
      </c>
      <c r="BB60">
        <v>4155.2403000000004</v>
      </c>
      <c r="BC60">
        <v>3176.2289000000001</v>
      </c>
      <c r="BD60">
        <v>7135.2066999999997</v>
      </c>
      <c r="BE60" t="s">
        <v>480</v>
      </c>
      <c r="BF60">
        <v>6670.0945000000002</v>
      </c>
      <c r="BG60">
        <v>3032.7161000000001</v>
      </c>
      <c r="BH60" t="s">
        <v>480</v>
      </c>
      <c r="BI60">
        <v>3466.8139999999999</v>
      </c>
      <c r="BJ60">
        <v>4922.6965</v>
      </c>
      <c r="BK60">
        <v>4463.9722000000002</v>
      </c>
      <c r="BL60">
        <v>6100.9650000000001</v>
      </c>
      <c r="BM60">
        <v>1604.3923</v>
      </c>
      <c r="BN60">
        <v>4298.6059999999998</v>
      </c>
      <c r="BO60">
        <v>5422.3145000000004</v>
      </c>
      <c r="BP60">
        <v>3103.1932000000002</v>
      </c>
      <c r="BQ60">
        <v>4952.3797999999997</v>
      </c>
      <c r="BR60">
        <v>2671.9004</v>
      </c>
      <c r="BS60">
        <v>2407.1550000000002</v>
      </c>
      <c r="BT60" t="s">
        <v>480</v>
      </c>
      <c r="BU60">
        <v>3412.1271999999999</v>
      </c>
      <c r="BV60">
        <v>2106.2040999999999</v>
      </c>
      <c r="BW60">
        <v>3319.6253000000002</v>
      </c>
      <c r="BX60">
        <v>3135.5578</v>
      </c>
      <c r="BY60">
        <v>2134.4185000000002</v>
      </c>
      <c r="BZ60">
        <v>1525.0143</v>
      </c>
      <c r="CA60">
        <v>2831.7323000000001</v>
      </c>
      <c r="CB60">
        <v>2832.1316000000002</v>
      </c>
      <c r="CC60" t="s">
        <v>480</v>
      </c>
      <c r="CD60">
        <v>1429.0401999999999</v>
      </c>
      <c r="CE60">
        <v>2041.5949000000001</v>
      </c>
      <c r="CF60" t="s">
        <v>480</v>
      </c>
      <c r="CG60">
        <v>1121.5082</v>
      </c>
      <c r="CH60">
        <v>1533.7637999999999</v>
      </c>
      <c r="CI60">
        <v>2486.5574000000001</v>
      </c>
      <c r="CJ60" t="s">
        <v>480</v>
      </c>
      <c r="CK60">
        <v>1894.2874999999999</v>
      </c>
      <c r="CL60">
        <v>2756.5320000000002</v>
      </c>
      <c r="CM60">
        <v>1737.3685</v>
      </c>
      <c r="CN60" t="s">
        <v>480</v>
      </c>
      <c r="CO60">
        <v>1670.3117</v>
      </c>
      <c r="CP60">
        <v>1970.2954</v>
      </c>
      <c r="CQ60">
        <v>1318.9834000000001</v>
      </c>
      <c r="CR60">
        <v>1494.328</v>
      </c>
      <c r="CS60">
        <v>1876.9612999999999</v>
      </c>
      <c r="CT60">
        <v>1684.2357</v>
      </c>
      <c r="CU60">
        <v>1384.9606000000001</v>
      </c>
      <c r="CV60" t="s">
        <v>480</v>
      </c>
      <c r="CW60">
        <v>1072.4547</v>
      </c>
      <c r="CX60">
        <v>3701.9465</v>
      </c>
      <c r="CY60">
        <v>1607.9770000000001</v>
      </c>
      <c r="CZ60">
        <v>1294.3547000000001</v>
      </c>
      <c r="DA60">
        <v>943.89499999999998</v>
      </c>
      <c r="DB60">
        <v>1094.1622</v>
      </c>
      <c r="DC60">
        <v>2897.2123000000001</v>
      </c>
      <c r="DD60">
        <v>1545.5519999999999</v>
      </c>
      <c r="DE60">
        <v>1769.5256999999999</v>
      </c>
      <c r="DF60">
        <v>1167.7369000000001</v>
      </c>
      <c r="DG60">
        <v>1261.0114000000001</v>
      </c>
      <c r="DH60">
        <v>943.93719999999996</v>
      </c>
      <c r="DI60">
        <v>1563.7556999999999</v>
      </c>
      <c r="DJ60">
        <v>787.32159999999999</v>
      </c>
      <c r="DK60">
        <v>2348.3858</v>
      </c>
      <c r="DL60">
        <v>1390.3268</v>
      </c>
      <c r="DM60">
        <v>796.65290000000005</v>
      </c>
      <c r="DN60">
        <v>702.68110000000001</v>
      </c>
      <c r="DO60">
        <v>2467.4657000000002</v>
      </c>
      <c r="DP60">
        <v>870.28769999999997</v>
      </c>
      <c r="DQ60">
        <v>2023.2032999999999</v>
      </c>
      <c r="DR60">
        <v>838.07380000000001</v>
      </c>
      <c r="DS60">
        <v>1784.9259999999999</v>
      </c>
      <c r="DT60">
        <v>1268.8108999999999</v>
      </c>
      <c r="DU60">
        <v>661.15539999999999</v>
      </c>
      <c r="DV60" t="s">
        <v>480</v>
      </c>
      <c r="DW60">
        <v>828.47860000000003</v>
      </c>
      <c r="DX60">
        <v>641.3546</v>
      </c>
      <c r="DY60">
        <v>1571.8914</v>
      </c>
      <c r="DZ60">
        <v>2110.5056</v>
      </c>
      <c r="EA60">
        <v>1092.5528999999999</v>
      </c>
      <c r="EB60">
        <v>930.45920000000001</v>
      </c>
      <c r="EC60">
        <v>969.48180000000002</v>
      </c>
      <c r="ED60">
        <v>891.79899999999998</v>
      </c>
      <c r="EE60">
        <v>965.79909999999995</v>
      </c>
      <c r="EF60">
        <v>612.79740000000004</v>
      </c>
      <c r="EG60">
        <v>677.35320000000002</v>
      </c>
      <c r="EH60">
        <v>1043.1034</v>
      </c>
      <c r="EI60">
        <v>414.0292</v>
      </c>
      <c r="EJ60">
        <v>2112.3526000000002</v>
      </c>
      <c r="EK60" t="s">
        <v>480</v>
      </c>
      <c r="EL60">
        <v>549.26139999999998</v>
      </c>
      <c r="EM60">
        <v>468.90460000000002</v>
      </c>
      <c r="EN60">
        <v>289.19479999999999</v>
      </c>
      <c r="EO60" t="s">
        <v>480</v>
      </c>
      <c r="EP60">
        <v>415.7747</v>
      </c>
      <c r="EQ60">
        <v>130.24180000000001</v>
      </c>
      <c r="ER60">
        <v>371.6875</v>
      </c>
      <c r="ES60">
        <v>247.4744</v>
      </c>
      <c r="ET60">
        <v>289.21080000000001</v>
      </c>
      <c r="EU60">
        <v>114.10769999999999</v>
      </c>
      <c r="EV60">
        <v>186.3459</v>
      </c>
      <c r="EW60">
        <v>274.63080000000002</v>
      </c>
      <c r="EX60">
        <v>347.52550000000002</v>
      </c>
      <c r="EY60">
        <v>214.92400000000001</v>
      </c>
      <c r="EZ60">
        <v>232.33879999999999</v>
      </c>
      <c r="FA60">
        <v>67.664100000000005</v>
      </c>
      <c r="FB60">
        <v>186.19280000000001</v>
      </c>
      <c r="FC60">
        <v>151.73849999999999</v>
      </c>
      <c r="FD60">
        <v>157.41909999999999</v>
      </c>
      <c r="FE60">
        <v>342.37130000000002</v>
      </c>
      <c r="FF60">
        <v>176.78</v>
      </c>
      <c r="FG60">
        <v>157.11279999999999</v>
      </c>
      <c r="FH60">
        <v>0.2155</v>
      </c>
      <c r="FI60">
        <v>267.33109999999999</v>
      </c>
      <c r="FJ60">
        <v>166.94909999999999</v>
      </c>
      <c r="FK60">
        <v>-24.086200000000002</v>
      </c>
      <c r="FL60">
        <v>99.438900000000004</v>
      </c>
      <c r="FM60">
        <v>10114.8431</v>
      </c>
      <c r="FN60">
        <v>1526.8368</v>
      </c>
      <c r="FO60" t="s">
        <v>480</v>
      </c>
      <c r="FP60">
        <v>2105.5725000000002</v>
      </c>
      <c r="FQ60">
        <v>1989.7343000000001</v>
      </c>
      <c r="FR60">
        <v>2524.8150000000001</v>
      </c>
      <c r="FS60">
        <v>2481.4499000000001</v>
      </c>
      <c r="FT60" t="s">
        <v>480</v>
      </c>
      <c r="FU60">
        <v>699.03800000000001</v>
      </c>
      <c r="FV60">
        <v>15484.676799999999</v>
      </c>
      <c r="FW60">
        <v>7360.6841999999997</v>
      </c>
      <c r="FX60">
        <v>3499.9641999999999</v>
      </c>
      <c r="FY60">
        <v>4387.43</v>
      </c>
      <c r="FZ60">
        <v>551.59739999999999</v>
      </c>
      <c r="GA60">
        <v>12025.9992</v>
      </c>
      <c r="GB60">
        <v>1659.7001</v>
      </c>
      <c r="GC60">
        <v>919.90629999999999</v>
      </c>
      <c r="GD60">
        <v>861.05629999999996</v>
      </c>
      <c r="GE60">
        <v>7717.2844999999998</v>
      </c>
      <c r="GF60">
        <v>657.60239999999999</v>
      </c>
      <c r="GG60">
        <v>458.33620000000002</v>
      </c>
      <c r="GH60">
        <v>373.91239999999999</v>
      </c>
      <c r="GI60">
        <v>4665.6679999999997</v>
      </c>
      <c r="GJ60">
        <v>30715.741699999999</v>
      </c>
      <c r="GK60">
        <v>2705.0396000000001</v>
      </c>
      <c r="GL60">
        <v>2091.2004999999999</v>
      </c>
      <c r="GM60">
        <v>5472.0712000000003</v>
      </c>
      <c r="GN60">
        <v>8868.7019999999993</v>
      </c>
      <c r="GO60">
        <v>652.3415</v>
      </c>
      <c r="GP60">
        <v>327.0129</v>
      </c>
    </row>
    <row r="61" spans="1:198" x14ac:dyDescent="0.2">
      <c r="A61" s="177">
        <v>43108</v>
      </c>
      <c r="B61">
        <v>627524.00520000001</v>
      </c>
      <c r="C61">
        <v>192278.70600000001</v>
      </c>
      <c r="D61">
        <v>87275.8223</v>
      </c>
      <c r="E61">
        <v>76846.218999999997</v>
      </c>
      <c r="F61">
        <v>52534.178800000002</v>
      </c>
      <c r="G61">
        <v>45390.772599999997</v>
      </c>
      <c r="H61">
        <v>42078.2693</v>
      </c>
      <c r="I61">
        <v>22760.448</v>
      </c>
      <c r="J61">
        <v>19480.530500000001</v>
      </c>
      <c r="K61">
        <v>24409.329300000001</v>
      </c>
      <c r="L61">
        <v>21349.706999999999</v>
      </c>
      <c r="M61">
        <v>24319.9833</v>
      </c>
      <c r="N61">
        <v>20603.902399999999</v>
      </c>
      <c r="O61">
        <v>34692.5651</v>
      </c>
      <c r="P61">
        <v>13992.0648</v>
      </c>
      <c r="Q61">
        <v>20709.1895</v>
      </c>
      <c r="R61">
        <v>13084.644700000001</v>
      </c>
      <c r="S61">
        <v>11265.607099999999</v>
      </c>
      <c r="T61">
        <v>17740.374599999999</v>
      </c>
      <c r="U61">
        <v>15301.814399999999</v>
      </c>
      <c r="V61">
        <v>11670.038699999999</v>
      </c>
      <c r="W61">
        <v>6574.2325000000001</v>
      </c>
      <c r="X61">
        <v>14086.771699999999</v>
      </c>
      <c r="Y61">
        <v>12448.273300000001</v>
      </c>
      <c r="Z61">
        <v>11710.734</v>
      </c>
      <c r="AA61">
        <v>12720.438200000001</v>
      </c>
      <c r="AB61">
        <v>12162.1163</v>
      </c>
      <c r="AC61">
        <v>10670.52</v>
      </c>
      <c r="AD61">
        <v>21387.869500000001</v>
      </c>
      <c r="AE61">
        <v>9296.5146000000004</v>
      </c>
      <c r="AF61">
        <v>16282.174000000001</v>
      </c>
      <c r="AG61">
        <v>7878.8437999999996</v>
      </c>
      <c r="AH61" t="s">
        <v>480</v>
      </c>
      <c r="AI61" t="s">
        <v>480</v>
      </c>
      <c r="AJ61">
        <v>14067.9326</v>
      </c>
      <c r="AK61">
        <v>6592.8769000000002</v>
      </c>
      <c r="AL61">
        <v>4777.6225999999997</v>
      </c>
      <c r="AM61">
        <v>6728.1587</v>
      </c>
      <c r="AN61">
        <v>12065.593999999999</v>
      </c>
      <c r="AO61">
        <v>8098.5254000000004</v>
      </c>
      <c r="AP61">
        <v>4999.5844999999999</v>
      </c>
      <c r="AQ61">
        <v>11665.6988</v>
      </c>
      <c r="AR61">
        <v>5247.8274000000001</v>
      </c>
      <c r="AS61">
        <v>5405.3621000000003</v>
      </c>
      <c r="AT61">
        <v>5795.9880000000003</v>
      </c>
      <c r="AU61">
        <v>8769.2638999999999</v>
      </c>
      <c r="AV61">
        <v>3230.6885000000002</v>
      </c>
      <c r="AW61">
        <v>3581.9928</v>
      </c>
      <c r="AX61">
        <v>5318.0514999999996</v>
      </c>
      <c r="AY61">
        <v>4653.2579999999998</v>
      </c>
      <c r="AZ61">
        <v>7198.5586999999996</v>
      </c>
      <c r="BA61">
        <v>4424.8185999999996</v>
      </c>
      <c r="BB61">
        <v>4181.6927999999998</v>
      </c>
      <c r="BC61">
        <v>3179.9661000000001</v>
      </c>
      <c r="BD61">
        <v>7317.5511999999999</v>
      </c>
      <c r="BE61" t="s">
        <v>480</v>
      </c>
      <c r="BF61">
        <v>6713.6361999999999</v>
      </c>
      <c r="BG61">
        <v>3013.4443000000001</v>
      </c>
      <c r="BH61" t="s">
        <v>480</v>
      </c>
      <c r="BI61">
        <v>3447.3490000000002</v>
      </c>
      <c r="BJ61">
        <v>4985.8096999999998</v>
      </c>
      <c r="BK61">
        <v>4482.2103999999999</v>
      </c>
      <c r="BL61">
        <v>6129.9156999999996</v>
      </c>
      <c r="BM61">
        <v>1606.5942</v>
      </c>
      <c r="BN61">
        <v>4352.3397999999997</v>
      </c>
      <c r="BO61">
        <v>5428.0807000000004</v>
      </c>
      <c r="BP61">
        <v>3085.4376999999999</v>
      </c>
      <c r="BQ61">
        <v>5015.8581000000004</v>
      </c>
      <c r="BR61">
        <v>2651.5956999999999</v>
      </c>
      <c r="BS61">
        <v>2443.3915999999999</v>
      </c>
      <c r="BT61" t="s">
        <v>480</v>
      </c>
      <c r="BU61">
        <v>3476.9243000000001</v>
      </c>
      <c r="BV61">
        <v>2146.0196000000001</v>
      </c>
      <c r="BW61">
        <v>3348.0843</v>
      </c>
      <c r="BX61">
        <v>3161.0702999999999</v>
      </c>
      <c r="BY61">
        <v>2176.1075000000001</v>
      </c>
      <c r="BZ61">
        <v>1543.6367</v>
      </c>
      <c r="CA61">
        <v>2852.1086</v>
      </c>
      <c r="CB61">
        <v>2847.1071999999999</v>
      </c>
      <c r="CC61" t="s">
        <v>480</v>
      </c>
      <c r="CD61">
        <v>1421.9403</v>
      </c>
      <c r="CE61">
        <v>2078.5430999999999</v>
      </c>
      <c r="CF61" t="s">
        <v>480</v>
      </c>
      <c r="CG61">
        <v>1138.1840999999999</v>
      </c>
      <c r="CH61">
        <v>1559.5539000000001</v>
      </c>
      <c r="CI61">
        <v>2488.7727</v>
      </c>
      <c r="CJ61" t="s">
        <v>480</v>
      </c>
      <c r="CK61">
        <v>1944.6550999999999</v>
      </c>
      <c r="CL61">
        <v>2735.8031999999998</v>
      </c>
      <c r="CM61">
        <v>1701.4351999999999</v>
      </c>
      <c r="CN61" t="s">
        <v>480</v>
      </c>
      <c r="CO61">
        <v>1709.9096</v>
      </c>
      <c r="CP61">
        <v>1956.1721</v>
      </c>
      <c r="CQ61">
        <v>1251.0891999999999</v>
      </c>
      <c r="CR61">
        <v>1510.9970000000001</v>
      </c>
      <c r="CS61">
        <v>1886.4653000000001</v>
      </c>
      <c r="CT61">
        <v>1702.0047</v>
      </c>
      <c r="CU61">
        <v>1379.8685</v>
      </c>
      <c r="CV61" t="s">
        <v>480</v>
      </c>
      <c r="CW61">
        <v>1079.2574</v>
      </c>
      <c r="CX61">
        <v>3742.0475000000001</v>
      </c>
      <c r="CY61">
        <v>1593.499</v>
      </c>
      <c r="CZ61">
        <v>1318.0175999999999</v>
      </c>
      <c r="DA61">
        <v>931.12270000000001</v>
      </c>
      <c r="DB61">
        <v>1126.8021000000001</v>
      </c>
      <c r="DC61">
        <v>2900.3578000000002</v>
      </c>
      <c r="DD61">
        <v>1580.3009999999999</v>
      </c>
      <c r="DE61">
        <v>1761.1277</v>
      </c>
      <c r="DF61">
        <v>1199.9203</v>
      </c>
      <c r="DG61">
        <v>1352.079</v>
      </c>
      <c r="DH61">
        <v>944.77760000000001</v>
      </c>
      <c r="DI61">
        <v>1542.701</v>
      </c>
      <c r="DJ61">
        <v>802.24120000000005</v>
      </c>
      <c r="DK61">
        <v>2129.8557000000001</v>
      </c>
      <c r="DL61">
        <v>1336.0169000000001</v>
      </c>
      <c r="DM61">
        <v>789.56489999999997</v>
      </c>
      <c r="DN61">
        <v>698.375</v>
      </c>
      <c r="DO61">
        <v>2455.2602999999999</v>
      </c>
      <c r="DP61">
        <v>888.60289999999998</v>
      </c>
      <c r="DQ61">
        <v>2040.4141999999999</v>
      </c>
      <c r="DR61">
        <v>840.1703</v>
      </c>
      <c r="DS61">
        <v>1806.3963000000001</v>
      </c>
      <c r="DT61">
        <v>1266.6659999999999</v>
      </c>
      <c r="DU61">
        <v>661.15539999999999</v>
      </c>
      <c r="DV61" t="s">
        <v>480</v>
      </c>
      <c r="DW61">
        <v>819.99699999999996</v>
      </c>
      <c r="DX61">
        <v>637.30079999999998</v>
      </c>
      <c r="DY61">
        <v>1557.4763</v>
      </c>
      <c r="DZ61">
        <v>2140.3074999999999</v>
      </c>
      <c r="EA61">
        <v>1141.0737999999999</v>
      </c>
      <c r="EB61">
        <v>914.82479999999998</v>
      </c>
      <c r="EC61">
        <v>959.06039999999996</v>
      </c>
      <c r="ED61">
        <v>885.5444</v>
      </c>
      <c r="EE61">
        <v>979.05290000000002</v>
      </c>
      <c r="EF61">
        <v>612.47569999999996</v>
      </c>
      <c r="EG61">
        <v>658.56809999999996</v>
      </c>
      <c r="EH61">
        <v>1038.93</v>
      </c>
      <c r="EI61">
        <v>415.03339999999997</v>
      </c>
      <c r="EJ61">
        <v>2112.3526000000002</v>
      </c>
      <c r="EK61" t="s">
        <v>480</v>
      </c>
      <c r="EL61">
        <v>556.94839999999999</v>
      </c>
      <c r="EM61">
        <v>467.43090000000001</v>
      </c>
      <c r="EN61">
        <v>286.79340000000002</v>
      </c>
      <c r="EO61" t="s">
        <v>480</v>
      </c>
      <c r="EP61">
        <v>410.82209999999998</v>
      </c>
      <c r="EQ61">
        <v>133.3287</v>
      </c>
      <c r="ER61">
        <v>367.2389</v>
      </c>
      <c r="ES61">
        <v>246.0823</v>
      </c>
      <c r="ET61">
        <v>291.02</v>
      </c>
      <c r="EU61">
        <v>113.97199999999999</v>
      </c>
      <c r="EV61">
        <v>190.3313</v>
      </c>
      <c r="EW61">
        <v>278.10829999999999</v>
      </c>
      <c r="EX61">
        <v>361.68689999999998</v>
      </c>
      <c r="EY61">
        <v>214.37979999999999</v>
      </c>
      <c r="EZ61">
        <v>230.36590000000001</v>
      </c>
      <c r="FA61">
        <v>63.341099999999997</v>
      </c>
      <c r="FB61">
        <v>186.51570000000001</v>
      </c>
      <c r="FC61">
        <v>136.7604</v>
      </c>
      <c r="FD61">
        <v>155.20349999999999</v>
      </c>
      <c r="FE61">
        <v>334.25700000000001</v>
      </c>
      <c r="FF61">
        <v>176.78</v>
      </c>
      <c r="FG61">
        <v>162.7115</v>
      </c>
      <c r="FH61">
        <v>0.2155</v>
      </c>
      <c r="FI61">
        <v>264.29300000000001</v>
      </c>
      <c r="FJ61">
        <v>166.94909999999999</v>
      </c>
      <c r="FK61">
        <v>-19.106999999999999</v>
      </c>
      <c r="FL61">
        <v>96.877200000000002</v>
      </c>
      <c r="FM61">
        <v>10280.651599999999</v>
      </c>
      <c r="FN61">
        <v>1514.6972000000001</v>
      </c>
      <c r="FO61" t="s">
        <v>480</v>
      </c>
      <c r="FP61">
        <v>2143.7145999999998</v>
      </c>
      <c r="FQ61">
        <v>1821.9802</v>
      </c>
      <c r="FR61">
        <v>2542.9976000000001</v>
      </c>
      <c r="FS61">
        <v>2466.1613000000002</v>
      </c>
      <c r="FT61" t="s">
        <v>480</v>
      </c>
      <c r="FU61">
        <v>708.81960000000004</v>
      </c>
      <c r="FV61">
        <v>15337.0211</v>
      </c>
      <c r="FW61">
        <v>7398.8468999999996</v>
      </c>
      <c r="FX61">
        <v>3484.1797000000001</v>
      </c>
      <c r="FY61">
        <v>4386.22</v>
      </c>
      <c r="FZ61">
        <v>518.90920000000006</v>
      </c>
      <c r="GA61">
        <v>12078.463599999999</v>
      </c>
      <c r="GB61">
        <v>1649.4543000000001</v>
      </c>
      <c r="GC61">
        <v>912.17259999999999</v>
      </c>
      <c r="GD61">
        <v>834.73469999999998</v>
      </c>
      <c r="GE61">
        <v>7799.9949999999999</v>
      </c>
      <c r="GF61">
        <v>661.05520000000001</v>
      </c>
      <c r="GG61">
        <v>456.96589999999998</v>
      </c>
      <c r="GH61">
        <v>392.11160000000001</v>
      </c>
      <c r="GI61">
        <v>4665.6679999999997</v>
      </c>
      <c r="GJ61">
        <v>30971.319800000001</v>
      </c>
      <c r="GK61">
        <v>2722.4504000000002</v>
      </c>
      <c r="GL61">
        <v>2093.0972999999999</v>
      </c>
      <c r="GM61">
        <v>5540.9016000000001</v>
      </c>
      <c r="GN61">
        <v>9032.1059999999998</v>
      </c>
      <c r="GO61">
        <v>664.55430000000001</v>
      </c>
      <c r="GP61">
        <v>329.48140000000001</v>
      </c>
    </row>
    <row r="62" spans="1:198" x14ac:dyDescent="0.2">
      <c r="A62" s="177">
        <v>43109</v>
      </c>
      <c r="B62">
        <v>627061.1298</v>
      </c>
      <c r="C62">
        <v>192609.87409999999</v>
      </c>
      <c r="D62">
        <v>88094.107699999993</v>
      </c>
      <c r="E62">
        <v>77055.686000000002</v>
      </c>
      <c r="F62">
        <v>52897.840300000003</v>
      </c>
      <c r="G62">
        <v>44733.657500000001</v>
      </c>
      <c r="H62">
        <v>42241.885199999997</v>
      </c>
      <c r="I62">
        <v>22786.352999999999</v>
      </c>
      <c r="J62">
        <v>19354.298599999998</v>
      </c>
      <c r="K62">
        <v>24561.313399999999</v>
      </c>
      <c r="L62">
        <v>21299.307000000001</v>
      </c>
      <c r="M62">
        <v>24154.758000000002</v>
      </c>
      <c r="N62">
        <v>20416.2778</v>
      </c>
      <c r="O62">
        <v>34720.269099999998</v>
      </c>
      <c r="P62">
        <v>13946.025</v>
      </c>
      <c r="Q62">
        <v>20809.449199999999</v>
      </c>
      <c r="R62">
        <v>13019.2675</v>
      </c>
      <c r="S62">
        <v>11451.991400000001</v>
      </c>
      <c r="T62">
        <v>17657.643800000002</v>
      </c>
      <c r="U62">
        <v>15308.171899999999</v>
      </c>
      <c r="V62">
        <v>11597.894899999999</v>
      </c>
      <c r="W62">
        <v>6455.9804000000004</v>
      </c>
      <c r="X62">
        <v>14119.9203</v>
      </c>
      <c r="Y62">
        <v>12437.863300000001</v>
      </c>
      <c r="Z62">
        <v>11731.7135</v>
      </c>
      <c r="AA62">
        <v>12762.7922</v>
      </c>
      <c r="AB62">
        <v>12283.4668</v>
      </c>
      <c r="AC62">
        <v>10682.8716</v>
      </c>
      <c r="AD62">
        <v>21040.679599999999</v>
      </c>
      <c r="AE62">
        <v>9389.1959999999999</v>
      </c>
      <c r="AF62">
        <v>16539.632799999999</v>
      </c>
      <c r="AG62">
        <v>7893.9400999999998</v>
      </c>
      <c r="AH62" t="s">
        <v>480</v>
      </c>
      <c r="AI62" t="s">
        <v>480</v>
      </c>
      <c r="AJ62">
        <v>14059.966399999999</v>
      </c>
      <c r="AK62">
        <v>6540.893</v>
      </c>
      <c r="AL62">
        <v>4791.1790000000001</v>
      </c>
      <c r="AM62">
        <v>6790.8975</v>
      </c>
      <c r="AN62">
        <v>11858.9125</v>
      </c>
      <c r="AO62">
        <v>8014.8509999999997</v>
      </c>
      <c r="AP62">
        <v>5004.3202000000001</v>
      </c>
      <c r="AQ62">
        <v>11635.440500000001</v>
      </c>
      <c r="AR62">
        <v>5256.8707999999997</v>
      </c>
      <c r="AS62">
        <v>5383.6014999999998</v>
      </c>
      <c r="AT62">
        <v>5614.7075000000004</v>
      </c>
      <c r="AU62">
        <v>8769.2638999999999</v>
      </c>
      <c r="AV62">
        <v>3256.0653000000002</v>
      </c>
      <c r="AW62">
        <v>3593.5956999999999</v>
      </c>
      <c r="AX62">
        <v>5303.0564000000004</v>
      </c>
      <c r="AY62">
        <v>4572.1292000000003</v>
      </c>
      <c r="AZ62">
        <v>7194.6979000000001</v>
      </c>
      <c r="BA62">
        <v>4486.9778999999999</v>
      </c>
      <c r="BB62">
        <v>4247.5999000000002</v>
      </c>
      <c r="BC62">
        <v>3172.4917999999998</v>
      </c>
      <c r="BD62">
        <v>7548.1633000000002</v>
      </c>
      <c r="BE62" t="s">
        <v>480</v>
      </c>
      <c r="BF62">
        <v>6803.6225000000004</v>
      </c>
      <c r="BG62">
        <v>2971.0462000000002</v>
      </c>
      <c r="BH62" t="s">
        <v>480</v>
      </c>
      <c r="BI62">
        <v>3630.3199</v>
      </c>
      <c r="BJ62">
        <v>4947.9417000000003</v>
      </c>
      <c r="BK62">
        <v>4454.8531000000003</v>
      </c>
      <c r="BL62">
        <v>6029.9041999999999</v>
      </c>
      <c r="BM62">
        <v>1550.4467999999999</v>
      </c>
      <c r="BN62">
        <v>4308.7718999999997</v>
      </c>
      <c r="BO62">
        <v>5450.3216000000002</v>
      </c>
      <c r="BP62">
        <v>3165.8600999999999</v>
      </c>
      <c r="BQ62">
        <v>4906.2138000000004</v>
      </c>
      <c r="BR62">
        <v>2596.2193000000002</v>
      </c>
      <c r="BS62">
        <v>2419.759</v>
      </c>
      <c r="BT62" t="s">
        <v>480</v>
      </c>
      <c r="BU62">
        <v>3348.7087000000001</v>
      </c>
      <c r="BV62">
        <v>2098.6201999999998</v>
      </c>
      <c r="BW62">
        <v>3333.8548000000001</v>
      </c>
      <c r="BX62">
        <v>3170.6374999999998</v>
      </c>
      <c r="BY62">
        <v>2190.5828000000001</v>
      </c>
      <c r="BZ62">
        <v>1541.6125</v>
      </c>
      <c r="CA62">
        <v>3020.3002000000001</v>
      </c>
      <c r="CB62">
        <v>2768.1446999999998</v>
      </c>
      <c r="CC62" t="s">
        <v>480</v>
      </c>
      <c r="CD62">
        <v>1398.8653999999999</v>
      </c>
      <c r="CE62">
        <v>2073.9245999999998</v>
      </c>
      <c r="CF62" t="s">
        <v>480</v>
      </c>
      <c r="CG62">
        <v>1147.9118000000001</v>
      </c>
      <c r="CH62">
        <v>1634.4081000000001</v>
      </c>
      <c r="CI62">
        <v>2488.7727</v>
      </c>
      <c r="CJ62" t="s">
        <v>480</v>
      </c>
      <c r="CK62">
        <v>1965.3058000000001</v>
      </c>
      <c r="CL62">
        <v>2733.5</v>
      </c>
      <c r="CM62">
        <v>1708.8332</v>
      </c>
      <c r="CN62" t="s">
        <v>480</v>
      </c>
      <c r="CO62">
        <v>1686.8108</v>
      </c>
      <c r="CP62">
        <v>1960.4091000000001</v>
      </c>
      <c r="CQ62">
        <v>1263.8888999999999</v>
      </c>
      <c r="CR62">
        <v>1496.4115999999999</v>
      </c>
      <c r="CS62">
        <v>1871.8698999999999</v>
      </c>
      <c r="CT62">
        <v>1753.5921000000001</v>
      </c>
      <c r="CU62">
        <v>1345.9213999999999</v>
      </c>
      <c r="CV62" t="s">
        <v>480</v>
      </c>
      <c r="CW62">
        <v>1130.2782999999999</v>
      </c>
      <c r="CX62">
        <v>3753.326</v>
      </c>
      <c r="CY62">
        <v>1586.2599</v>
      </c>
      <c r="CZ62">
        <v>1315.2338</v>
      </c>
      <c r="DA62">
        <v>927.47349999999994</v>
      </c>
      <c r="DB62">
        <v>1088.6251</v>
      </c>
      <c r="DC62">
        <v>2905.0762</v>
      </c>
      <c r="DD62">
        <v>1593.99</v>
      </c>
      <c r="DE62">
        <v>1768.7623000000001</v>
      </c>
      <c r="DF62">
        <v>1176.9322</v>
      </c>
      <c r="DG62">
        <v>1293.7022999999999</v>
      </c>
      <c r="DH62">
        <v>919.98479999999995</v>
      </c>
      <c r="DI62">
        <v>1530.8239000000001</v>
      </c>
      <c r="DJ62">
        <v>796.09780000000001</v>
      </c>
      <c r="DK62">
        <v>1871.6483000000001</v>
      </c>
      <c r="DL62">
        <v>1312.7412999999999</v>
      </c>
      <c r="DM62">
        <v>813.94770000000005</v>
      </c>
      <c r="DN62">
        <v>682.35640000000001</v>
      </c>
      <c r="DO62">
        <v>2443.0549000000001</v>
      </c>
      <c r="DP62">
        <v>884.4819</v>
      </c>
      <c r="DQ62">
        <v>2028.4621999999999</v>
      </c>
      <c r="DR62">
        <v>840.1703</v>
      </c>
      <c r="DS62">
        <v>1812.3349000000001</v>
      </c>
      <c r="DT62">
        <v>1255.0836999999999</v>
      </c>
      <c r="DU62">
        <v>658.17920000000004</v>
      </c>
      <c r="DV62" t="s">
        <v>480</v>
      </c>
      <c r="DW62">
        <v>808.28430000000003</v>
      </c>
      <c r="DX62">
        <v>630.00379999999996</v>
      </c>
      <c r="DY62">
        <v>1556.1353999999999</v>
      </c>
      <c r="DZ62">
        <v>2108.2130999999999</v>
      </c>
      <c r="EA62">
        <v>1155.0993000000001</v>
      </c>
      <c r="EB62">
        <v>912.2722</v>
      </c>
      <c r="EC62">
        <v>962.03800000000001</v>
      </c>
      <c r="ED62">
        <v>893.36270000000002</v>
      </c>
      <c r="EE62">
        <v>969.11260000000004</v>
      </c>
      <c r="EF62">
        <v>597.24879999999996</v>
      </c>
      <c r="EG62">
        <v>639.78309999999999</v>
      </c>
      <c r="EH62">
        <v>1028.4964</v>
      </c>
      <c r="EI62">
        <v>418.0462</v>
      </c>
      <c r="EJ62">
        <v>2112.3526000000002</v>
      </c>
      <c r="EK62" t="s">
        <v>480</v>
      </c>
      <c r="EL62">
        <v>546.97609999999997</v>
      </c>
      <c r="EM62">
        <v>465.9572</v>
      </c>
      <c r="EN62">
        <v>286.79340000000002</v>
      </c>
      <c r="EO62" t="s">
        <v>480</v>
      </c>
      <c r="EP62">
        <v>400.20940000000002</v>
      </c>
      <c r="EQ62">
        <v>132.07470000000001</v>
      </c>
      <c r="ER62">
        <v>367.2389</v>
      </c>
      <c r="ES62">
        <v>245.1542</v>
      </c>
      <c r="ET62">
        <v>288.6078</v>
      </c>
      <c r="EU62">
        <v>106.77800000000001</v>
      </c>
      <c r="EV62">
        <v>189.00290000000001</v>
      </c>
      <c r="EW62">
        <v>276.36959999999999</v>
      </c>
      <c r="EX62">
        <v>358.8546</v>
      </c>
      <c r="EY62">
        <v>211.6585</v>
      </c>
      <c r="EZ62">
        <v>230.36590000000001</v>
      </c>
      <c r="FA62">
        <v>65.003799999999998</v>
      </c>
      <c r="FB62">
        <v>186.19280000000001</v>
      </c>
      <c r="FC62">
        <v>136.7604</v>
      </c>
      <c r="FD62">
        <v>155.20349999999999</v>
      </c>
      <c r="FE62">
        <v>388.23489999999998</v>
      </c>
      <c r="FF62">
        <v>176.78</v>
      </c>
      <c r="FG62">
        <v>162.7115</v>
      </c>
      <c r="FH62">
        <v>0.2155</v>
      </c>
      <c r="FI62">
        <v>263.85899999999998</v>
      </c>
      <c r="FJ62">
        <v>166.94909999999999</v>
      </c>
      <c r="FK62">
        <v>-20.6008</v>
      </c>
      <c r="FL62">
        <v>95.880399999999995</v>
      </c>
      <c r="FM62">
        <v>10119.6862</v>
      </c>
      <c r="FN62">
        <v>1513.6856</v>
      </c>
      <c r="FO62" t="s">
        <v>480</v>
      </c>
      <c r="FP62">
        <v>2104.6421999999998</v>
      </c>
      <c r="FQ62">
        <v>1778.2183</v>
      </c>
      <c r="FR62">
        <v>2547.5432999999998</v>
      </c>
      <c r="FS62">
        <v>2469.2190000000001</v>
      </c>
      <c r="FT62" t="s">
        <v>480</v>
      </c>
      <c r="FU62">
        <v>703.23009999999999</v>
      </c>
      <c r="FV62">
        <v>15383.6492</v>
      </c>
      <c r="FW62">
        <v>7444.0767999999998</v>
      </c>
      <c r="FX62">
        <v>3517.5023999999999</v>
      </c>
      <c r="FY62">
        <v>4335.3999999999996</v>
      </c>
      <c r="FZ62">
        <v>543.90610000000004</v>
      </c>
      <c r="GA62">
        <v>11797.893099999999</v>
      </c>
      <c r="GB62">
        <v>1653.2964999999999</v>
      </c>
      <c r="GC62">
        <v>939.24059999999997</v>
      </c>
      <c r="GD62">
        <v>803.39949999999999</v>
      </c>
      <c r="GE62">
        <v>7994.4766</v>
      </c>
      <c r="GF62">
        <v>658.9452</v>
      </c>
      <c r="GG62">
        <v>432.29969999999997</v>
      </c>
      <c r="GH62">
        <v>418.39920000000001</v>
      </c>
      <c r="GI62">
        <v>4710.8382000000001</v>
      </c>
      <c r="GJ62">
        <v>30651.077300000001</v>
      </c>
      <c r="GK62">
        <v>2696.3341</v>
      </c>
      <c r="GL62">
        <v>2070.3359999999998</v>
      </c>
      <c r="GM62">
        <v>5569.7143999999998</v>
      </c>
      <c r="GN62">
        <v>8964.8220000000001</v>
      </c>
      <c r="GO62">
        <v>645.47170000000006</v>
      </c>
      <c r="GP62">
        <v>327.0129</v>
      </c>
    </row>
    <row r="63" spans="1:198" x14ac:dyDescent="0.2">
      <c r="A63" s="177">
        <v>43110</v>
      </c>
      <c r="B63">
        <v>623975.29379999998</v>
      </c>
      <c r="C63">
        <v>191533.57759999999</v>
      </c>
      <c r="D63">
        <v>88296.214300000007</v>
      </c>
      <c r="E63">
        <v>76802.880999999994</v>
      </c>
      <c r="F63">
        <v>52405.566700000003</v>
      </c>
      <c r="G63">
        <v>44713.500599999999</v>
      </c>
      <c r="H63">
        <v>41899.314299999998</v>
      </c>
      <c r="I63">
        <v>22921.059000000001</v>
      </c>
      <c r="J63">
        <v>19108.946400000001</v>
      </c>
      <c r="K63">
        <v>24420.3426</v>
      </c>
      <c r="L63">
        <v>22231.706999999999</v>
      </c>
      <c r="M63">
        <v>24054.186099999999</v>
      </c>
      <c r="N63">
        <v>20479.999400000001</v>
      </c>
      <c r="O63">
        <v>35043.482400000001</v>
      </c>
      <c r="P63">
        <v>13828.8328</v>
      </c>
      <c r="Q63">
        <v>20612.1126</v>
      </c>
      <c r="R63">
        <v>13009.460999999999</v>
      </c>
      <c r="S63">
        <v>11067.717500000001</v>
      </c>
      <c r="T63">
        <v>17804.720799999999</v>
      </c>
      <c r="U63">
        <v>15214.2934</v>
      </c>
      <c r="V63">
        <v>11527.1657</v>
      </c>
      <c r="W63">
        <v>6417.7223000000004</v>
      </c>
      <c r="X63">
        <v>14064.170400000001</v>
      </c>
      <c r="Y63">
        <v>12385.813599999999</v>
      </c>
      <c r="Z63">
        <v>11693.251200000001</v>
      </c>
      <c r="AA63">
        <v>12697.849399999999</v>
      </c>
      <c r="AB63">
        <v>12026.3395</v>
      </c>
      <c r="AC63">
        <v>11798.6368</v>
      </c>
      <c r="AD63">
        <v>20823.6859</v>
      </c>
      <c r="AE63">
        <v>9490.3731000000007</v>
      </c>
      <c r="AF63">
        <v>16767.809799999999</v>
      </c>
      <c r="AG63">
        <v>7898.5851000000002</v>
      </c>
      <c r="AH63" t="s">
        <v>480</v>
      </c>
      <c r="AI63" t="s">
        <v>480</v>
      </c>
      <c r="AJ63">
        <v>14022.7911</v>
      </c>
      <c r="AK63">
        <v>6518.7849999999999</v>
      </c>
      <c r="AL63">
        <v>4941.8942999999999</v>
      </c>
      <c r="AM63">
        <v>6762.7213000000002</v>
      </c>
      <c r="AN63">
        <v>11946.178</v>
      </c>
      <c r="AO63">
        <v>8016.5673999999999</v>
      </c>
      <c r="AP63">
        <v>4984.1935000000003</v>
      </c>
      <c r="AQ63">
        <v>11573.5484</v>
      </c>
      <c r="AR63">
        <v>5217.6824999999999</v>
      </c>
      <c r="AS63">
        <v>5386.5029000000004</v>
      </c>
      <c r="AT63">
        <v>5572.9969000000001</v>
      </c>
      <c r="AU63">
        <v>8708.8029999999999</v>
      </c>
      <c r="AV63">
        <v>3240.8391999999999</v>
      </c>
      <c r="AW63">
        <v>3632.2718</v>
      </c>
      <c r="AX63">
        <v>5298.8577999999998</v>
      </c>
      <c r="AY63">
        <v>4613.7471999999998</v>
      </c>
      <c r="AZ63">
        <v>7156.0893999999998</v>
      </c>
      <c r="BA63">
        <v>4466.2581</v>
      </c>
      <c r="BB63">
        <v>4245.3581999999997</v>
      </c>
      <c r="BC63">
        <v>3125.7773000000002</v>
      </c>
      <c r="BD63">
        <v>7135.2066999999997</v>
      </c>
      <c r="BE63" t="s">
        <v>480</v>
      </c>
      <c r="BF63">
        <v>6774.5946999999996</v>
      </c>
      <c r="BG63">
        <v>2971.5967999999998</v>
      </c>
      <c r="BH63" t="s">
        <v>480</v>
      </c>
      <c r="BI63">
        <v>3606.9618999999998</v>
      </c>
      <c r="BJ63">
        <v>4979.4983000000002</v>
      </c>
      <c r="BK63">
        <v>4387.1111000000001</v>
      </c>
      <c r="BL63">
        <v>5972.0027</v>
      </c>
      <c r="BM63">
        <v>1542.1898000000001</v>
      </c>
      <c r="BN63">
        <v>4309.2559000000001</v>
      </c>
      <c r="BO63">
        <v>5439.6130000000003</v>
      </c>
      <c r="BP63">
        <v>3193.0156999999999</v>
      </c>
      <c r="BQ63">
        <v>4915.3508000000002</v>
      </c>
      <c r="BR63">
        <v>2646.0581000000002</v>
      </c>
      <c r="BS63">
        <v>2399.8026</v>
      </c>
      <c r="BT63" t="s">
        <v>480</v>
      </c>
      <c r="BU63">
        <v>3418.3310999999999</v>
      </c>
      <c r="BV63">
        <v>2083.4524000000001</v>
      </c>
      <c r="BW63">
        <v>3329.1116000000002</v>
      </c>
      <c r="BX63">
        <v>3141.9358999999999</v>
      </c>
      <c r="BY63">
        <v>2208.5322000000001</v>
      </c>
      <c r="BZ63">
        <v>1517.3224</v>
      </c>
      <c r="CA63">
        <v>2980.5835000000002</v>
      </c>
      <c r="CB63">
        <v>2795.3732</v>
      </c>
      <c r="CC63" t="s">
        <v>480</v>
      </c>
      <c r="CD63">
        <v>1390.5822000000001</v>
      </c>
      <c r="CE63">
        <v>2020.8114</v>
      </c>
      <c r="CF63" t="s">
        <v>480</v>
      </c>
      <c r="CG63">
        <v>1150.6911</v>
      </c>
      <c r="CH63">
        <v>1721.8427999999999</v>
      </c>
      <c r="CI63">
        <v>2504.2797</v>
      </c>
      <c r="CJ63" t="s">
        <v>480</v>
      </c>
      <c r="CK63">
        <v>1931.5595000000001</v>
      </c>
      <c r="CL63">
        <v>2725.0549000000001</v>
      </c>
      <c r="CM63">
        <v>1700.9068</v>
      </c>
      <c r="CN63" t="s">
        <v>480</v>
      </c>
      <c r="CO63">
        <v>1682.5681999999999</v>
      </c>
      <c r="CP63">
        <v>2115.7656000000002</v>
      </c>
      <c r="CQ63">
        <v>1257.7673</v>
      </c>
      <c r="CR63">
        <v>1450.5718999999999</v>
      </c>
      <c r="CS63">
        <v>1881.3739</v>
      </c>
      <c r="CT63">
        <v>1719.2004999999999</v>
      </c>
      <c r="CU63">
        <v>1334.04</v>
      </c>
      <c r="CV63" t="s">
        <v>480</v>
      </c>
      <c r="CW63">
        <v>1104.7679000000001</v>
      </c>
      <c r="CX63">
        <v>3753.326</v>
      </c>
      <c r="CY63">
        <v>1597.1185</v>
      </c>
      <c r="CZ63">
        <v>1309.6659999999999</v>
      </c>
      <c r="DA63">
        <v>991.33510000000001</v>
      </c>
      <c r="DB63">
        <v>1050.1566</v>
      </c>
      <c r="DC63">
        <v>2890.9211</v>
      </c>
      <c r="DD63">
        <v>1591.5329999999999</v>
      </c>
      <c r="DE63">
        <v>1778.6873000000001</v>
      </c>
      <c r="DF63">
        <v>1181.5298</v>
      </c>
      <c r="DG63">
        <v>1289.0322000000001</v>
      </c>
      <c r="DH63">
        <v>919.98479999999995</v>
      </c>
      <c r="DI63">
        <v>1538.1121000000001</v>
      </c>
      <c r="DJ63">
        <v>795.22019999999998</v>
      </c>
      <c r="DK63">
        <v>2036.4614999999999</v>
      </c>
      <c r="DL63">
        <v>1376.9256</v>
      </c>
      <c r="DM63">
        <v>819.6182</v>
      </c>
      <c r="DN63">
        <v>682.87310000000002</v>
      </c>
      <c r="DO63">
        <v>2449.1576</v>
      </c>
      <c r="DP63">
        <v>888.71730000000002</v>
      </c>
      <c r="DQ63">
        <v>2026.0717999999999</v>
      </c>
      <c r="DR63">
        <v>842.26670000000001</v>
      </c>
      <c r="DS63">
        <v>1809.5940000000001</v>
      </c>
      <c r="DT63">
        <v>1260.6603</v>
      </c>
      <c r="DU63">
        <v>664.13170000000002</v>
      </c>
      <c r="DV63" t="s">
        <v>480</v>
      </c>
      <c r="DW63">
        <v>810.70759999999996</v>
      </c>
      <c r="DX63">
        <v>626.76070000000004</v>
      </c>
      <c r="DY63">
        <v>1561.1639</v>
      </c>
      <c r="DZ63">
        <v>2119.6754000000001</v>
      </c>
      <c r="EA63">
        <v>1151.6876999999999</v>
      </c>
      <c r="EB63">
        <v>906.529</v>
      </c>
      <c r="EC63">
        <v>967.99300000000005</v>
      </c>
      <c r="ED63">
        <v>857.39850000000001</v>
      </c>
      <c r="EE63">
        <v>975.73950000000002</v>
      </c>
      <c r="EF63">
        <v>600.45450000000005</v>
      </c>
      <c r="EG63">
        <v>665.83979999999997</v>
      </c>
      <c r="EH63">
        <v>1041.0166999999999</v>
      </c>
      <c r="EI63">
        <v>414.0292</v>
      </c>
      <c r="EJ63">
        <v>2112.3526000000002</v>
      </c>
      <c r="EK63" t="s">
        <v>480</v>
      </c>
      <c r="EL63">
        <v>553.83209999999997</v>
      </c>
      <c r="EM63">
        <v>467.43090000000001</v>
      </c>
      <c r="EN63">
        <v>286.79340000000002</v>
      </c>
      <c r="EO63" t="s">
        <v>480</v>
      </c>
      <c r="EP63">
        <v>393.84179999999998</v>
      </c>
      <c r="EQ63">
        <v>135.45089999999999</v>
      </c>
      <c r="ER63">
        <v>369.13839999999999</v>
      </c>
      <c r="ES63">
        <v>246.7783</v>
      </c>
      <c r="ET63">
        <v>295.2414</v>
      </c>
      <c r="EU63">
        <v>108.6279</v>
      </c>
      <c r="EV63">
        <v>187.67439999999999</v>
      </c>
      <c r="EW63">
        <v>271.15339999999998</v>
      </c>
      <c r="EX63">
        <v>355.45589999999999</v>
      </c>
      <c r="EY63">
        <v>213.8355</v>
      </c>
      <c r="EZ63">
        <v>230.36590000000001</v>
      </c>
      <c r="FA63">
        <v>65.003799999999998</v>
      </c>
      <c r="FB63">
        <v>184.9014</v>
      </c>
      <c r="FC63">
        <v>140.84530000000001</v>
      </c>
      <c r="FD63">
        <v>155.20349999999999</v>
      </c>
      <c r="FE63">
        <v>382.2373</v>
      </c>
      <c r="FF63">
        <v>174.3075</v>
      </c>
      <c r="FG63">
        <v>171.6694</v>
      </c>
      <c r="FH63">
        <v>0.2155</v>
      </c>
      <c r="FI63">
        <v>265.161</v>
      </c>
      <c r="FJ63">
        <v>166.94909999999999</v>
      </c>
      <c r="FK63">
        <v>-19.604900000000001</v>
      </c>
      <c r="FL63">
        <v>95.132800000000003</v>
      </c>
      <c r="FM63">
        <v>10210.908600000001</v>
      </c>
      <c r="FN63">
        <v>1517.7320999999999</v>
      </c>
      <c r="FO63" t="s">
        <v>480</v>
      </c>
      <c r="FP63">
        <v>2094.4088999999999</v>
      </c>
      <c r="FQ63">
        <v>1763.6310000000001</v>
      </c>
      <c r="FR63">
        <v>2552.0889000000002</v>
      </c>
      <c r="FS63">
        <v>2478.3921999999998</v>
      </c>
      <c r="FT63" t="s">
        <v>480</v>
      </c>
      <c r="FU63">
        <v>686.46180000000004</v>
      </c>
      <c r="FV63">
        <v>15368.1065</v>
      </c>
      <c r="FW63">
        <v>7394.6066000000001</v>
      </c>
      <c r="FX63">
        <v>3492.3642</v>
      </c>
      <c r="FY63">
        <v>4285.79</v>
      </c>
      <c r="FZ63">
        <v>518.90920000000006</v>
      </c>
      <c r="GA63">
        <v>11870.887000000001</v>
      </c>
      <c r="GB63">
        <v>1645.6122</v>
      </c>
      <c r="GC63">
        <v>997.24360000000001</v>
      </c>
      <c r="GD63">
        <v>773.31759999999997</v>
      </c>
      <c r="GE63">
        <v>8009.6787000000004</v>
      </c>
      <c r="GF63">
        <v>653.38239999999996</v>
      </c>
      <c r="GG63">
        <v>440.52179999999998</v>
      </c>
      <c r="GH63">
        <v>425.81369999999998</v>
      </c>
      <c r="GI63">
        <v>4618.6908999999996</v>
      </c>
      <c r="GJ63">
        <v>30672.632099999999</v>
      </c>
      <c r="GK63">
        <v>2705.0396000000001</v>
      </c>
      <c r="GL63">
        <v>2038.0908999999999</v>
      </c>
      <c r="GM63">
        <v>5552.5068000000001</v>
      </c>
      <c r="GN63">
        <v>8787</v>
      </c>
      <c r="GO63">
        <v>643.18179999999995</v>
      </c>
      <c r="GP63">
        <v>316.31580000000002</v>
      </c>
    </row>
    <row r="64" spans="1:198" x14ac:dyDescent="0.2">
      <c r="A64" s="177">
        <v>43111</v>
      </c>
      <c r="B64">
        <v>625981.08719999995</v>
      </c>
      <c r="C64">
        <v>192154.51790000001</v>
      </c>
      <c r="D64">
        <v>89188.441200000001</v>
      </c>
      <c r="E64">
        <v>77019.570999999996</v>
      </c>
      <c r="F64">
        <v>52197.126600000003</v>
      </c>
      <c r="G64">
        <v>46346.209799999997</v>
      </c>
      <c r="H64">
        <v>41768.9329</v>
      </c>
      <c r="I64">
        <v>23154.204000000002</v>
      </c>
      <c r="J64">
        <v>19100.056799999998</v>
      </c>
      <c r="K64">
        <v>24814.620299999999</v>
      </c>
      <c r="L64">
        <v>22252.706999999999</v>
      </c>
      <c r="M64">
        <v>23809.94</v>
      </c>
      <c r="N64">
        <v>20772.056499999999</v>
      </c>
      <c r="O64">
        <v>35265.114399999999</v>
      </c>
      <c r="P64">
        <v>13971.1376</v>
      </c>
      <c r="Q64">
        <v>20680.543799999999</v>
      </c>
      <c r="R64">
        <v>12976.7724</v>
      </c>
      <c r="S64">
        <v>11295.5206</v>
      </c>
      <c r="T64">
        <v>17931.574700000001</v>
      </c>
      <c r="U64">
        <v>15209.4193</v>
      </c>
      <c r="V64">
        <v>11595.0658</v>
      </c>
      <c r="W64">
        <v>6445.5463</v>
      </c>
      <c r="X64">
        <v>13911.9882</v>
      </c>
      <c r="Y64">
        <v>12440.837600000001</v>
      </c>
      <c r="Z64">
        <v>11748.0308</v>
      </c>
      <c r="AA64">
        <v>12706.3202</v>
      </c>
      <c r="AB64">
        <v>12034.8256</v>
      </c>
      <c r="AC64">
        <v>12344.167799999999</v>
      </c>
      <c r="AD64">
        <v>20891.883900000001</v>
      </c>
      <c r="AE64">
        <v>9517.4051999999992</v>
      </c>
      <c r="AF64">
        <v>16852.3403</v>
      </c>
      <c r="AG64">
        <v>8040.2579999999998</v>
      </c>
      <c r="AH64" t="s">
        <v>480</v>
      </c>
      <c r="AI64" t="s">
        <v>480</v>
      </c>
      <c r="AJ64">
        <v>14102.452499999999</v>
      </c>
      <c r="AK64">
        <v>6631.4166999999998</v>
      </c>
      <c r="AL64">
        <v>5022.4353000000001</v>
      </c>
      <c r="AM64">
        <v>6829.5925999999999</v>
      </c>
      <c r="AN64">
        <v>11923.213400000001</v>
      </c>
      <c r="AO64">
        <v>8124.7003999999997</v>
      </c>
      <c r="AP64">
        <v>4991.2970999999998</v>
      </c>
      <c r="AQ64">
        <v>11906.3904</v>
      </c>
      <c r="AR64">
        <v>5265.1606000000002</v>
      </c>
      <c r="AS64">
        <v>5467.7425999999996</v>
      </c>
      <c r="AT64">
        <v>5722.1923999999999</v>
      </c>
      <c r="AU64">
        <v>8736.2852000000003</v>
      </c>
      <c r="AV64">
        <v>3312.9092999999998</v>
      </c>
      <c r="AW64">
        <v>3810.1817999999998</v>
      </c>
      <c r="AX64">
        <v>5359.7379000000001</v>
      </c>
      <c r="AY64">
        <v>4656.9456</v>
      </c>
      <c r="AZ64">
        <v>7144.5069000000003</v>
      </c>
      <c r="BA64">
        <v>4540.8491999999997</v>
      </c>
      <c r="BB64">
        <v>4335.0276000000003</v>
      </c>
      <c r="BC64">
        <v>3191.1774999999998</v>
      </c>
      <c r="BD64">
        <v>6952.8621999999996</v>
      </c>
      <c r="BE64" t="s">
        <v>480</v>
      </c>
      <c r="BF64">
        <v>6719.4417999999996</v>
      </c>
      <c r="BG64">
        <v>3034.3679999999999</v>
      </c>
      <c r="BH64" t="s">
        <v>480</v>
      </c>
      <c r="BI64">
        <v>3696.5009</v>
      </c>
      <c r="BJ64">
        <v>5038.4040000000005</v>
      </c>
      <c r="BK64">
        <v>4514.1274000000003</v>
      </c>
      <c r="BL64">
        <v>6048.3272999999999</v>
      </c>
      <c r="BM64">
        <v>1629.7137</v>
      </c>
      <c r="BN64">
        <v>4404.6214</v>
      </c>
      <c r="BO64">
        <v>5475.0338000000002</v>
      </c>
      <c r="BP64">
        <v>3312.0826000000002</v>
      </c>
      <c r="BQ64">
        <v>4979.7909</v>
      </c>
      <c r="BR64">
        <v>2677.4380000000001</v>
      </c>
      <c r="BS64">
        <v>2448.1181000000001</v>
      </c>
      <c r="BT64" t="s">
        <v>480</v>
      </c>
      <c r="BU64">
        <v>3457.623</v>
      </c>
      <c r="BV64">
        <v>2127.0599000000002</v>
      </c>
      <c r="BW64">
        <v>3402.6307999999999</v>
      </c>
      <c r="BX64">
        <v>3196.15</v>
      </c>
      <c r="BY64">
        <v>2223.5866000000001</v>
      </c>
      <c r="BZ64">
        <v>1539.5884000000001</v>
      </c>
      <c r="CA64">
        <v>3043.4395</v>
      </c>
      <c r="CB64">
        <v>2926.0697</v>
      </c>
      <c r="CC64" t="s">
        <v>480</v>
      </c>
      <c r="CD64">
        <v>1370.4657</v>
      </c>
      <c r="CE64">
        <v>2080.8524000000002</v>
      </c>
      <c r="CF64" t="s">
        <v>480</v>
      </c>
      <c r="CG64">
        <v>1173.9679000000001</v>
      </c>
      <c r="CH64">
        <v>1624.9727</v>
      </c>
      <c r="CI64">
        <v>2572.9537</v>
      </c>
      <c r="CJ64" t="s">
        <v>480</v>
      </c>
      <c r="CK64">
        <v>1966.8168000000001</v>
      </c>
      <c r="CL64">
        <v>2707.3969999999999</v>
      </c>
      <c r="CM64">
        <v>1730.4989</v>
      </c>
      <c r="CN64" t="s">
        <v>480</v>
      </c>
      <c r="CO64">
        <v>1697.1817000000001</v>
      </c>
      <c r="CP64">
        <v>2063.5093000000002</v>
      </c>
      <c r="CQ64">
        <v>1267.7845</v>
      </c>
      <c r="CR64">
        <v>1460.99</v>
      </c>
      <c r="CS64">
        <v>1905.8127999999999</v>
      </c>
      <c r="CT64">
        <v>1752.4457</v>
      </c>
      <c r="CU64">
        <v>1344.2240999999999</v>
      </c>
      <c r="CV64" t="s">
        <v>480</v>
      </c>
      <c r="CW64">
        <v>1108.1693</v>
      </c>
      <c r="CX64">
        <v>3729.5160000000001</v>
      </c>
      <c r="CY64">
        <v>1586.2599</v>
      </c>
      <c r="CZ64">
        <v>1316.6257000000001</v>
      </c>
      <c r="DA64">
        <v>986.77350000000001</v>
      </c>
      <c r="DB64">
        <v>1058.6079999999999</v>
      </c>
      <c r="DC64">
        <v>2916.0855999999999</v>
      </c>
      <c r="DD64">
        <v>1611.54</v>
      </c>
      <c r="DE64">
        <v>1793.702</v>
      </c>
      <c r="DF64">
        <v>1213.7131999999999</v>
      </c>
      <c r="DG64">
        <v>1335.7336</v>
      </c>
      <c r="DH64">
        <v>927.12850000000003</v>
      </c>
      <c r="DI64">
        <v>1533.7932000000001</v>
      </c>
      <c r="DJ64">
        <v>844.80589999999995</v>
      </c>
      <c r="DK64">
        <v>2169.5329000000002</v>
      </c>
      <c r="DL64">
        <v>1396.6747</v>
      </c>
      <c r="DM64">
        <v>844.28459999999995</v>
      </c>
      <c r="DN64">
        <v>699.92520000000002</v>
      </c>
      <c r="DO64">
        <v>2467.4657000000002</v>
      </c>
      <c r="DP64">
        <v>908.63509999999997</v>
      </c>
      <c r="DQ64">
        <v>2354.9902999999999</v>
      </c>
      <c r="DR64">
        <v>863.23109999999997</v>
      </c>
      <c r="DS64">
        <v>1858.4730999999999</v>
      </c>
      <c r="DT64">
        <v>1278.2483</v>
      </c>
      <c r="DU64">
        <v>673.06029999999998</v>
      </c>
      <c r="DV64" t="s">
        <v>480</v>
      </c>
      <c r="DW64">
        <v>840.99900000000002</v>
      </c>
      <c r="DX64">
        <v>638.11149999999998</v>
      </c>
      <c r="DY64">
        <v>1590.9998000000001</v>
      </c>
      <c r="DZ64">
        <v>2110.5056</v>
      </c>
      <c r="EA64">
        <v>1233.1876</v>
      </c>
      <c r="EB64">
        <v>939.07410000000004</v>
      </c>
      <c r="EC64">
        <v>994.79079999999999</v>
      </c>
      <c r="ED64">
        <v>871.47140000000002</v>
      </c>
      <c r="EE64">
        <v>988.99329999999998</v>
      </c>
      <c r="EF64">
        <v>630.76179999999999</v>
      </c>
      <c r="EG64">
        <v>665.83979999999997</v>
      </c>
      <c r="EH64">
        <v>1063.9706000000001</v>
      </c>
      <c r="EI64">
        <v>422.06319999999999</v>
      </c>
      <c r="EJ64">
        <v>2112.3526000000002</v>
      </c>
      <c r="EK64" t="s">
        <v>480</v>
      </c>
      <c r="EL64">
        <v>562.3501</v>
      </c>
      <c r="EM64">
        <v>476.27300000000002</v>
      </c>
      <c r="EN64">
        <v>306.00470000000001</v>
      </c>
      <c r="EO64" t="s">
        <v>480</v>
      </c>
      <c r="EP64">
        <v>401.62439999999998</v>
      </c>
      <c r="EQ64">
        <v>144.7115</v>
      </c>
      <c r="ER64">
        <v>362.7903</v>
      </c>
      <c r="ES64">
        <v>250.02670000000001</v>
      </c>
      <c r="ET64">
        <v>308.81020000000001</v>
      </c>
      <c r="EU64">
        <v>110.0667</v>
      </c>
      <c r="EV64">
        <v>190.3313</v>
      </c>
      <c r="EW64">
        <v>279.84699999999998</v>
      </c>
      <c r="EX64">
        <v>372.44959999999998</v>
      </c>
      <c r="EY64">
        <v>217.101</v>
      </c>
      <c r="EZ64">
        <v>231.5496</v>
      </c>
      <c r="FA64">
        <v>62.676000000000002</v>
      </c>
      <c r="FB64">
        <v>186.19280000000001</v>
      </c>
      <c r="FC64">
        <v>155.82339999999999</v>
      </c>
      <c r="FD64">
        <v>157.41909999999999</v>
      </c>
      <c r="FE64">
        <v>409.75540000000001</v>
      </c>
      <c r="FF64">
        <v>183.29839999999999</v>
      </c>
      <c r="FG64">
        <v>170.5497</v>
      </c>
      <c r="FH64">
        <v>0.2155</v>
      </c>
      <c r="FI64">
        <v>265.59500000000003</v>
      </c>
      <c r="FJ64">
        <v>169.56559999999999</v>
      </c>
      <c r="FK64">
        <v>-18.609100000000002</v>
      </c>
      <c r="FL64">
        <v>98.123099999999994</v>
      </c>
      <c r="FM64">
        <v>10158.006799999999</v>
      </c>
      <c r="FN64">
        <v>1555.1624999999999</v>
      </c>
      <c r="FO64" t="s">
        <v>480</v>
      </c>
      <c r="FP64">
        <v>2130.6905000000002</v>
      </c>
      <c r="FQ64">
        <v>1821.9802</v>
      </c>
      <c r="FR64">
        <v>2536.1790999999998</v>
      </c>
      <c r="FS64">
        <v>2484.5077000000001</v>
      </c>
      <c r="FT64" t="s">
        <v>480</v>
      </c>
      <c r="FU64">
        <v>707.42219999999998</v>
      </c>
      <c r="FV64">
        <v>15935.415300000001</v>
      </c>
      <c r="FW64">
        <v>7448.3171000000002</v>
      </c>
      <c r="FX64">
        <v>3556.6713</v>
      </c>
      <c r="FY64">
        <v>4308.78</v>
      </c>
      <c r="FZ64">
        <v>516.9864</v>
      </c>
      <c r="GA64">
        <v>12033.982900000001</v>
      </c>
      <c r="GB64">
        <v>1659.7001</v>
      </c>
      <c r="GC64">
        <v>1047.5128999999999</v>
      </c>
      <c r="GD64">
        <v>767.05060000000003</v>
      </c>
      <c r="GE64">
        <v>8139.3627999999999</v>
      </c>
      <c r="GF64">
        <v>659.13699999999994</v>
      </c>
      <c r="GG64">
        <v>456.96589999999998</v>
      </c>
      <c r="GH64">
        <v>425.81369999999998</v>
      </c>
      <c r="GI64">
        <v>4772.2696999999998</v>
      </c>
      <c r="GJ64">
        <v>30595.650699999998</v>
      </c>
      <c r="GK64">
        <v>2774.6831000000002</v>
      </c>
      <c r="GL64">
        <v>2094.9940999999999</v>
      </c>
      <c r="GM64">
        <v>5416.0464000000002</v>
      </c>
      <c r="GN64">
        <v>9368.5259999999998</v>
      </c>
      <c r="GO64">
        <v>644.70839999999998</v>
      </c>
      <c r="GP64">
        <v>331.12709999999998</v>
      </c>
    </row>
    <row r="65" spans="1:198" x14ac:dyDescent="0.2">
      <c r="A65" s="177">
        <v>43112</v>
      </c>
      <c r="B65">
        <v>637707.26399999997</v>
      </c>
      <c r="C65">
        <v>194472.69500000001</v>
      </c>
      <c r="D65">
        <v>92210.181899999996</v>
      </c>
      <c r="E65">
        <v>77842.993000000002</v>
      </c>
      <c r="F65">
        <v>52769.228300000002</v>
      </c>
      <c r="G65">
        <v>46047.887600000002</v>
      </c>
      <c r="H65">
        <v>42154.964200000002</v>
      </c>
      <c r="I65">
        <v>23259.550999999999</v>
      </c>
      <c r="J65">
        <v>19444.9722</v>
      </c>
      <c r="K65">
        <v>25398.327300000001</v>
      </c>
      <c r="L65">
        <v>21971.307000000001</v>
      </c>
      <c r="M65">
        <v>24097.288400000001</v>
      </c>
      <c r="N65">
        <v>20734.885600000001</v>
      </c>
      <c r="O65">
        <v>35080.4211</v>
      </c>
      <c r="P65">
        <v>14084.1443</v>
      </c>
      <c r="Q65">
        <v>20562.778399999999</v>
      </c>
      <c r="R65">
        <v>12986.579</v>
      </c>
      <c r="S65">
        <v>11417.4758</v>
      </c>
      <c r="T65">
        <v>17898.482400000001</v>
      </c>
      <c r="U65">
        <v>15341.4426</v>
      </c>
      <c r="V65">
        <v>11621.9429</v>
      </c>
      <c r="W65">
        <v>6563.7984999999999</v>
      </c>
      <c r="X65">
        <v>13946.6435</v>
      </c>
      <c r="Y65">
        <v>12538.988600000001</v>
      </c>
      <c r="Z65">
        <v>11816.7968</v>
      </c>
      <c r="AA65">
        <v>12762.7922</v>
      </c>
      <c r="AB65">
        <v>12205.3951</v>
      </c>
      <c r="AC65">
        <v>12165.069</v>
      </c>
      <c r="AD65">
        <v>20922.883000000002</v>
      </c>
      <c r="AE65">
        <v>9571.4693000000007</v>
      </c>
      <c r="AF65">
        <v>17004.274099999999</v>
      </c>
      <c r="AG65">
        <v>8056.5155000000004</v>
      </c>
      <c r="AH65" t="s">
        <v>480</v>
      </c>
      <c r="AI65" t="s">
        <v>480</v>
      </c>
      <c r="AJ65">
        <v>14070.5879</v>
      </c>
      <c r="AK65">
        <v>6605.1260000000002</v>
      </c>
      <c r="AL65">
        <v>5087.8249999999998</v>
      </c>
      <c r="AM65">
        <v>6831.8467000000001</v>
      </c>
      <c r="AN65">
        <v>11895.6558</v>
      </c>
      <c r="AO65">
        <v>8116.1184000000003</v>
      </c>
      <c r="AP65">
        <v>5242.8806000000004</v>
      </c>
      <c r="AQ65">
        <v>12148.457399999999</v>
      </c>
      <c r="AR65">
        <v>5268.1751000000004</v>
      </c>
      <c r="AS65">
        <v>5551.1584000000003</v>
      </c>
      <c r="AT65">
        <v>5704.5456000000004</v>
      </c>
      <c r="AU65">
        <v>8741.7816999999995</v>
      </c>
      <c r="AV65">
        <v>3463.1397999999999</v>
      </c>
      <c r="AW65">
        <v>3868.1959999999999</v>
      </c>
      <c r="AX65">
        <v>5339.0447000000004</v>
      </c>
      <c r="AY65">
        <v>4646.9362000000001</v>
      </c>
      <c r="AZ65">
        <v>7109.7592000000004</v>
      </c>
      <c r="BA65">
        <v>4594.7205999999996</v>
      </c>
      <c r="BB65">
        <v>4309.9201999999996</v>
      </c>
      <c r="BC65">
        <v>3256.5776999999998</v>
      </c>
      <c r="BD65">
        <v>7044.0343999999996</v>
      </c>
      <c r="BE65" t="s">
        <v>480</v>
      </c>
      <c r="BF65">
        <v>6707.8307000000004</v>
      </c>
      <c r="BG65">
        <v>3092.1835000000001</v>
      </c>
      <c r="BH65" t="s">
        <v>480</v>
      </c>
      <c r="BI65">
        <v>3692.6079</v>
      </c>
      <c r="BJ65">
        <v>5080.4794000000002</v>
      </c>
      <c r="BK65">
        <v>4504.3568999999998</v>
      </c>
      <c r="BL65">
        <v>6116.7563</v>
      </c>
      <c r="BM65">
        <v>1652.2828</v>
      </c>
      <c r="BN65">
        <v>4379.9328999999998</v>
      </c>
      <c r="BO65">
        <v>5490.6848</v>
      </c>
      <c r="BP65">
        <v>3396.6828</v>
      </c>
      <c r="BQ65">
        <v>5003.3548000000001</v>
      </c>
      <c r="BR65">
        <v>2760.5025999999998</v>
      </c>
      <c r="BS65">
        <v>2495.9083999999998</v>
      </c>
      <c r="BT65" t="s">
        <v>480</v>
      </c>
      <c r="BU65">
        <v>3489.3323</v>
      </c>
      <c r="BV65">
        <v>2134.6437999999998</v>
      </c>
      <c r="BW65">
        <v>3390.7728000000002</v>
      </c>
      <c r="BX65">
        <v>3205.7170999999998</v>
      </c>
      <c r="BY65">
        <v>2238.0619000000002</v>
      </c>
      <c r="BZ65">
        <v>1540.8028999999999</v>
      </c>
      <c r="CA65">
        <v>3087.6459</v>
      </c>
      <c r="CB65">
        <v>2941.0453000000002</v>
      </c>
      <c r="CC65" t="s">
        <v>480</v>
      </c>
      <c r="CD65">
        <v>1421.9403</v>
      </c>
      <c r="CE65">
        <v>2043.9041</v>
      </c>
      <c r="CF65" t="s">
        <v>480</v>
      </c>
      <c r="CG65">
        <v>1178.1369</v>
      </c>
      <c r="CH65">
        <v>1589.1181999999999</v>
      </c>
      <c r="CI65">
        <v>2568.5230999999999</v>
      </c>
      <c r="CJ65" t="s">
        <v>480</v>
      </c>
      <c r="CK65">
        <v>1965.3058000000001</v>
      </c>
      <c r="CL65">
        <v>2720.4485</v>
      </c>
      <c r="CM65">
        <v>1732.0842</v>
      </c>
      <c r="CN65" t="s">
        <v>480</v>
      </c>
      <c r="CO65">
        <v>1691.9962</v>
      </c>
      <c r="CP65">
        <v>2095.9929999999999</v>
      </c>
      <c r="CQ65">
        <v>1313.4183</v>
      </c>
      <c r="CR65">
        <v>1479.7426</v>
      </c>
      <c r="CS65">
        <v>1902.0790999999999</v>
      </c>
      <c r="CT65">
        <v>1726.0788</v>
      </c>
      <c r="CU65">
        <v>1398.5393999999999</v>
      </c>
      <c r="CV65" t="s">
        <v>480</v>
      </c>
      <c r="CW65">
        <v>1145.5845999999999</v>
      </c>
      <c r="CX65">
        <v>3834.7813000000001</v>
      </c>
      <c r="CY65">
        <v>1589.8795</v>
      </c>
      <c r="CZ65">
        <v>1312.4499000000001</v>
      </c>
      <c r="DA65">
        <v>986.77350000000001</v>
      </c>
      <c r="DB65">
        <v>1064.1451</v>
      </c>
      <c r="DC65">
        <v>2933.3861999999999</v>
      </c>
      <c r="DD65">
        <v>1610.838</v>
      </c>
      <c r="DE65">
        <v>1800.8277</v>
      </c>
      <c r="DF65">
        <v>1241.2989</v>
      </c>
      <c r="DG65">
        <v>1328.7283</v>
      </c>
      <c r="DH65">
        <v>920.82529999999997</v>
      </c>
      <c r="DI65">
        <v>1534.6030000000001</v>
      </c>
      <c r="DJ65">
        <v>887.80939999999998</v>
      </c>
      <c r="DK65">
        <v>2170.1433000000002</v>
      </c>
      <c r="DL65">
        <v>1432.6460999999999</v>
      </c>
      <c r="DM65">
        <v>857.89359999999999</v>
      </c>
      <c r="DN65">
        <v>698.03049999999996</v>
      </c>
      <c r="DO65">
        <v>2430.8494999999998</v>
      </c>
      <c r="DP65">
        <v>924.54639999999995</v>
      </c>
      <c r="DQ65">
        <v>2361.6833999999999</v>
      </c>
      <c r="DR65">
        <v>856.94169999999997</v>
      </c>
      <c r="DS65">
        <v>1856.1890000000001</v>
      </c>
      <c r="DT65">
        <v>1299.2681</v>
      </c>
      <c r="DU65">
        <v>690.91769999999997</v>
      </c>
      <c r="DV65" t="s">
        <v>480</v>
      </c>
      <c r="DW65">
        <v>837.36400000000003</v>
      </c>
      <c r="DX65">
        <v>657.57</v>
      </c>
      <c r="DY65">
        <v>1598.3749</v>
      </c>
      <c r="DZ65">
        <v>2124.2602999999999</v>
      </c>
      <c r="EA65">
        <v>1274.5061000000001</v>
      </c>
      <c r="EB65">
        <v>967.15219999999999</v>
      </c>
      <c r="EC65">
        <v>978.4144</v>
      </c>
      <c r="ED65">
        <v>865.21680000000003</v>
      </c>
      <c r="EE65">
        <v>995.62019999999995</v>
      </c>
      <c r="EF65">
        <v>632.3646</v>
      </c>
      <c r="EG65">
        <v>640.38900000000001</v>
      </c>
      <c r="EH65">
        <v>1063.9706000000001</v>
      </c>
      <c r="EI65">
        <v>418.0462</v>
      </c>
      <c r="EJ65">
        <v>2112.3526000000002</v>
      </c>
      <c r="EK65" t="s">
        <v>480</v>
      </c>
      <c r="EL65">
        <v>568.37509999999997</v>
      </c>
      <c r="EM65">
        <v>477.74669999999998</v>
      </c>
      <c r="EN65">
        <v>310.80759999999998</v>
      </c>
      <c r="EO65" t="s">
        <v>480</v>
      </c>
      <c r="EP65">
        <v>405.16199999999998</v>
      </c>
      <c r="EQ65">
        <v>145.09729999999999</v>
      </c>
      <c r="ER65">
        <v>373.91180000000003</v>
      </c>
      <c r="ES65">
        <v>253.50700000000001</v>
      </c>
      <c r="ET65">
        <v>310.61939999999998</v>
      </c>
      <c r="EU65">
        <v>108.8129</v>
      </c>
      <c r="EV65">
        <v>198.3022</v>
      </c>
      <c r="EW65">
        <v>288.54059999999998</v>
      </c>
      <c r="EX65">
        <v>374.149</v>
      </c>
      <c r="EY65">
        <v>215.1961</v>
      </c>
      <c r="EZ65">
        <v>231.9442</v>
      </c>
      <c r="FA65">
        <v>63.008600000000001</v>
      </c>
      <c r="FB65">
        <v>186.83850000000001</v>
      </c>
      <c r="FC65">
        <v>151.88140000000001</v>
      </c>
      <c r="FD65">
        <v>157.41909999999999</v>
      </c>
      <c r="FE65">
        <v>416.81139999999999</v>
      </c>
      <c r="FF65">
        <v>183.5231</v>
      </c>
      <c r="FG65">
        <v>166.07069999999999</v>
      </c>
      <c r="FH65">
        <v>0.2155</v>
      </c>
      <c r="FI65">
        <v>266.4631</v>
      </c>
      <c r="FJ65">
        <v>164.33260000000001</v>
      </c>
      <c r="FK65">
        <v>-10.6425</v>
      </c>
      <c r="FL65">
        <v>93.139300000000006</v>
      </c>
      <c r="FM65">
        <v>10306.0468</v>
      </c>
      <c r="FN65">
        <v>1538.4704999999999</v>
      </c>
      <c r="FO65" t="s">
        <v>480</v>
      </c>
      <c r="FP65">
        <v>2142.7842999999998</v>
      </c>
      <c r="FQ65">
        <v>1843.8612000000001</v>
      </c>
      <c r="FR65">
        <v>2581.6356000000001</v>
      </c>
      <c r="FS65">
        <v>2528.3350999999998</v>
      </c>
      <c r="FT65" t="s">
        <v>480</v>
      </c>
      <c r="FU65">
        <v>710.21690000000001</v>
      </c>
      <c r="FV65">
        <v>15527.4192</v>
      </c>
      <c r="FW65">
        <v>7492.1334999999999</v>
      </c>
      <c r="FX65">
        <v>3618.6399000000001</v>
      </c>
      <c r="FY65">
        <v>4325.72</v>
      </c>
      <c r="FZ65">
        <v>503.52659999999997</v>
      </c>
      <c r="GA65">
        <v>12070.4799</v>
      </c>
      <c r="GB65">
        <v>1684.0337</v>
      </c>
      <c r="GC65">
        <v>1082.3146999999999</v>
      </c>
      <c r="GD65">
        <v>711.90049999999997</v>
      </c>
      <c r="GE65">
        <v>8020.8584000000001</v>
      </c>
      <c r="GF65">
        <v>655.10879999999997</v>
      </c>
      <c r="GG65">
        <v>452.85489999999999</v>
      </c>
      <c r="GH65">
        <v>425.13959999999997</v>
      </c>
      <c r="GI65">
        <v>4788.5309999999999</v>
      </c>
      <c r="GJ65">
        <v>30943.606500000002</v>
      </c>
      <c r="GK65">
        <v>2774.6831000000002</v>
      </c>
      <c r="GL65">
        <v>2106.3746999999998</v>
      </c>
      <c r="GM65">
        <v>5288.7902000000004</v>
      </c>
      <c r="GN65">
        <v>9637.6620000000003</v>
      </c>
      <c r="GO65">
        <v>618.75609999999995</v>
      </c>
      <c r="GP65">
        <v>330.30430000000001</v>
      </c>
    </row>
    <row r="66" spans="1:198" x14ac:dyDescent="0.2">
      <c r="A66" s="177">
        <v>43115</v>
      </c>
      <c r="B66">
        <v>637707.26399999997</v>
      </c>
      <c r="C66">
        <v>194472.69500000001</v>
      </c>
      <c r="D66">
        <v>92210.181899999996</v>
      </c>
      <c r="E66">
        <v>77842.993000000002</v>
      </c>
      <c r="F66">
        <v>52769.228300000002</v>
      </c>
      <c r="G66">
        <v>46047.887600000002</v>
      </c>
      <c r="H66">
        <v>42154.964200000002</v>
      </c>
      <c r="I66">
        <v>23259.550999999999</v>
      </c>
      <c r="J66">
        <v>19444.9722</v>
      </c>
      <c r="K66">
        <v>25398.327300000001</v>
      </c>
      <c r="L66">
        <v>21971.307000000001</v>
      </c>
      <c r="M66">
        <v>24097.288400000001</v>
      </c>
      <c r="N66">
        <v>20734.885600000001</v>
      </c>
      <c r="O66">
        <v>35080.4211</v>
      </c>
      <c r="P66">
        <v>14084.1443</v>
      </c>
      <c r="Q66">
        <v>20562.778399999999</v>
      </c>
      <c r="R66">
        <v>12986.579</v>
      </c>
      <c r="S66">
        <v>11417.4758</v>
      </c>
      <c r="T66">
        <v>17898.482400000001</v>
      </c>
      <c r="U66">
        <v>15427.904</v>
      </c>
      <c r="V66">
        <v>11621.9429</v>
      </c>
      <c r="W66">
        <v>6563.7984999999999</v>
      </c>
      <c r="X66">
        <v>13946.6435</v>
      </c>
      <c r="Y66">
        <v>12538.988600000001</v>
      </c>
      <c r="Z66">
        <v>11816.7968</v>
      </c>
      <c r="AA66">
        <v>12762.7922</v>
      </c>
      <c r="AB66">
        <v>12205.3951</v>
      </c>
      <c r="AC66">
        <v>12165.069</v>
      </c>
      <c r="AD66">
        <v>20922.883000000002</v>
      </c>
      <c r="AE66">
        <v>9571.4693000000007</v>
      </c>
      <c r="AF66">
        <v>17004.274099999999</v>
      </c>
      <c r="AG66">
        <v>8056.5155000000004</v>
      </c>
      <c r="AH66" t="s">
        <v>480</v>
      </c>
      <c r="AI66" t="s">
        <v>480</v>
      </c>
      <c r="AJ66">
        <v>13969.6834</v>
      </c>
      <c r="AK66">
        <v>6605.1260000000002</v>
      </c>
      <c r="AL66">
        <v>5087.8249999999998</v>
      </c>
      <c r="AM66">
        <v>6831.8467000000001</v>
      </c>
      <c r="AN66">
        <v>11895.6558</v>
      </c>
      <c r="AO66">
        <v>8116.1184000000003</v>
      </c>
      <c r="AP66">
        <v>5242.8806000000004</v>
      </c>
      <c r="AQ66">
        <v>12148.457399999999</v>
      </c>
      <c r="AR66">
        <v>5268.1751000000004</v>
      </c>
      <c r="AS66">
        <v>5551.1584000000003</v>
      </c>
      <c r="AT66">
        <v>5704.5456000000004</v>
      </c>
      <c r="AU66">
        <v>8741.7816999999995</v>
      </c>
      <c r="AV66">
        <v>3463.1397999999999</v>
      </c>
      <c r="AW66">
        <v>3868.1959999999999</v>
      </c>
      <c r="AX66">
        <v>5339.0447000000004</v>
      </c>
      <c r="AY66">
        <v>4646.9362000000001</v>
      </c>
      <c r="AZ66">
        <v>7109.7592000000004</v>
      </c>
      <c r="BA66">
        <v>4594.7205999999996</v>
      </c>
      <c r="BB66">
        <v>4309.9201999999996</v>
      </c>
      <c r="BC66">
        <v>3256.5776999999998</v>
      </c>
      <c r="BD66">
        <v>7301.4620000000004</v>
      </c>
      <c r="BE66" t="s">
        <v>480</v>
      </c>
      <c r="BF66">
        <v>6707.8307000000004</v>
      </c>
      <c r="BG66">
        <v>3092.1835000000001</v>
      </c>
      <c r="BH66" t="s">
        <v>480</v>
      </c>
      <c r="BI66">
        <v>3692.6079</v>
      </c>
      <c r="BJ66">
        <v>5080.4794000000002</v>
      </c>
      <c r="BK66">
        <v>4504.3568999999998</v>
      </c>
      <c r="BL66">
        <v>6116.7563</v>
      </c>
      <c r="BM66">
        <v>1652.2828</v>
      </c>
      <c r="BN66">
        <v>4379.9328999999998</v>
      </c>
      <c r="BO66">
        <v>5490.6848</v>
      </c>
      <c r="BP66">
        <v>3396.6828</v>
      </c>
      <c r="BQ66">
        <v>5003.3548000000001</v>
      </c>
      <c r="BR66">
        <v>2760.5025999999998</v>
      </c>
      <c r="BS66">
        <v>2495.9083999999998</v>
      </c>
      <c r="BT66" t="s">
        <v>480</v>
      </c>
      <c r="BU66">
        <v>3489.3323</v>
      </c>
      <c r="BV66">
        <v>2134.6437999999998</v>
      </c>
      <c r="BW66">
        <v>3390.7728000000002</v>
      </c>
      <c r="BX66">
        <v>3205.7170999999998</v>
      </c>
      <c r="BY66">
        <v>2238.0619000000002</v>
      </c>
      <c r="BZ66">
        <v>1540.8028999999999</v>
      </c>
      <c r="CA66">
        <v>3087.6459</v>
      </c>
      <c r="CB66">
        <v>2941.0453000000002</v>
      </c>
      <c r="CC66" t="s">
        <v>480</v>
      </c>
      <c r="CD66">
        <v>1421.9403</v>
      </c>
      <c r="CE66">
        <v>2043.9041</v>
      </c>
      <c r="CF66" t="s">
        <v>480</v>
      </c>
      <c r="CG66">
        <v>1178.1369</v>
      </c>
      <c r="CH66">
        <v>1589.1181999999999</v>
      </c>
      <c r="CI66">
        <v>2568.5230999999999</v>
      </c>
      <c r="CJ66" t="s">
        <v>480</v>
      </c>
      <c r="CK66">
        <v>1965.3058000000001</v>
      </c>
      <c r="CL66">
        <v>2703.5583000000001</v>
      </c>
      <c r="CM66">
        <v>1732.0842</v>
      </c>
      <c r="CN66" t="s">
        <v>480</v>
      </c>
      <c r="CO66">
        <v>1691.9962</v>
      </c>
      <c r="CP66">
        <v>2095.9929999999999</v>
      </c>
      <c r="CQ66">
        <v>1313.4183</v>
      </c>
      <c r="CR66">
        <v>1479.7426</v>
      </c>
      <c r="CS66">
        <v>1902.0790999999999</v>
      </c>
      <c r="CT66">
        <v>1726.0788</v>
      </c>
      <c r="CU66">
        <v>1398.5393999999999</v>
      </c>
      <c r="CV66" t="s">
        <v>480</v>
      </c>
      <c r="CW66">
        <v>1145.5845999999999</v>
      </c>
      <c r="CX66">
        <v>3834.7813000000001</v>
      </c>
      <c r="CY66">
        <v>1589.8795</v>
      </c>
      <c r="CZ66">
        <v>1312.4499000000001</v>
      </c>
      <c r="DA66">
        <v>986.77350000000001</v>
      </c>
      <c r="DB66">
        <v>1064.1451</v>
      </c>
      <c r="DC66">
        <v>2933.3861999999999</v>
      </c>
      <c r="DD66">
        <v>1610.838</v>
      </c>
      <c r="DE66">
        <v>1792.1750999999999</v>
      </c>
      <c r="DF66">
        <v>1241.2989</v>
      </c>
      <c r="DG66">
        <v>1328.7283</v>
      </c>
      <c r="DH66">
        <v>920.82529999999997</v>
      </c>
      <c r="DI66">
        <v>1489.7943</v>
      </c>
      <c r="DJ66">
        <v>887.80939999999998</v>
      </c>
      <c r="DK66">
        <v>2170.1433000000002</v>
      </c>
      <c r="DL66">
        <v>1432.6460999999999</v>
      </c>
      <c r="DM66">
        <v>857.89359999999999</v>
      </c>
      <c r="DN66">
        <v>698.03049999999996</v>
      </c>
      <c r="DO66">
        <v>2430.8494999999998</v>
      </c>
      <c r="DP66">
        <v>924.54639999999995</v>
      </c>
      <c r="DQ66">
        <v>2361.6833999999999</v>
      </c>
      <c r="DR66">
        <v>856.94169999999997</v>
      </c>
      <c r="DS66">
        <v>1856.1890000000001</v>
      </c>
      <c r="DT66">
        <v>1299.2681</v>
      </c>
      <c r="DU66">
        <v>690.91769999999997</v>
      </c>
      <c r="DV66" t="s">
        <v>480</v>
      </c>
      <c r="DW66">
        <v>837.36400000000003</v>
      </c>
      <c r="DX66">
        <v>657.57</v>
      </c>
      <c r="DY66">
        <v>1598.3749</v>
      </c>
      <c r="DZ66">
        <v>2124.2602999999999</v>
      </c>
      <c r="EA66">
        <v>1274.5061000000001</v>
      </c>
      <c r="EB66">
        <v>967.15219999999999</v>
      </c>
      <c r="EC66">
        <v>978.4144</v>
      </c>
      <c r="ED66">
        <v>865.21680000000003</v>
      </c>
      <c r="EE66">
        <v>995.62019999999995</v>
      </c>
      <c r="EF66">
        <v>632.3646</v>
      </c>
      <c r="EG66">
        <v>640.38900000000001</v>
      </c>
      <c r="EH66">
        <v>1063.9706000000001</v>
      </c>
      <c r="EI66">
        <v>418.0462</v>
      </c>
      <c r="EJ66">
        <v>2112.3526000000002</v>
      </c>
      <c r="EK66" t="s">
        <v>480</v>
      </c>
      <c r="EL66">
        <v>568.37509999999997</v>
      </c>
      <c r="EM66">
        <v>477.74669999999998</v>
      </c>
      <c r="EN66">
        <v>310.80759999999998</v>
      </c>
      <c r="EO66" t="s">
        <v>480</v>
      </c>
      <c r="EP66">
        <v>405.16199999999998</v>
      </c>
      <c r="EQ66">
        <v>145.09729999999999</v>
      </c>
      <c r="ER66">
        <v>373.91180000000003</v>
      </c>
      <c r="ES66">
        <v>253.50700000000001</v>
      </c>
      <c r="ET66">
        <v>310.61939999999998</v>
      </c>
      <c r="EU66">
        <v>108.8129</v>
      </c>
      <c r="EV66">
        <v>198.3022</v>
      </c>
      <c r="EW66">
        <v>288.54059999999998</v>
      </c>
      <c r="EX66">
        <v>374.149</v>
      </c>
      <c r="EY66">
        <v>215.1961</v>
      </c>
      <c r="EZ66">
        <v>231.5496</v>
      </c>
      <c r="FA66">
        <v>63.008600000000001</v>
      </c>
      <c r="FB66">
        <v>186.83850000000001</v>
      </c>
      <c r="FC66">
        <v>151.88140000000001</v>
      </c>
      <c r="FD66">
        <v>157.41909999999999</v>
      </c>
      <c r="FE66">
        <v>416.81139999999999</v>
      </c>
      <c r="FF66">
        <v>183.5231</v>
      </c>
      <c r="FG66">
        <v>166.07069999999999</v>
      </c>
      <c r="FH66">
        <v>0.2155</v>
      </c>
      <c r="FI66">
        <v>266.4631</v>
      </c>
      <c r="FJ66">
        <v>164.33260000000001</v>
      </c>
      <c r="FK66">
        <v>-10.6425</v>
      </c>
      <c r="FL66">
        <v>93.139300000000006</v>
      </c>
      <c r="FM66">
        <v>10554.4678</v>
      </c>
      <c r="FN66">
        <v>1538.4704999999999</v>
      </c>
      <c r="FO66" t="s">
        <v>480</v>
      </c>
      <c r="FP66">
        <v>2142.7842999999998</v>
      </c>
      <c r="FQ66">
        <v>1843.8612000000001</v>
      </c>
      <c r="FR66">
        <v>2581.6356000000001</v>
      </c>
      <c r="FS66">
        <v>2528.3350999999998</v>
      </c>
      <c r="FT66" t="s">
        <v>480</v>
      </c>
      <c r="FU66">
        <v>710.21690000000001</v>
      </c>
      <c r="FV66">
        <v>15527.4192</v>
      </c>
      <c r="FW66">
        <v>7492.1334999999999</v>
      </c>
      <c r="FX66">
        <v>3618.6399000000001</v>
      </c>
      <c r="FY66">
        <v>4325.72</v>
      </c>
      <c r="FZ66">
        <v>503.52659999999997</v>
      </c>
      <c r="GA66">
        <v>12070.4799</v>
      </c>
      <c r="GB66">
        <v>1707.0864999999999</v>
      </c>
      <c r="GC66">
        <v>1082.3146999999999</v>
      </c>
      <c r="GD66">
        <v>673.04480000000001</v>
      </c>
      <c r="GE66">
        <v>7980.6116000000002</v>
      </c>
      <c r="GF66">
        <v>655.10879999999997</v>
      </c>
      <c r="GG66">
        <v>452.85489999999999</v>
      </c>
      <c r="GH66">
        <v>425.13959999999997</v>
      </c>
      <c r="GI66">
        <v>4788.5309999999999</v>
      </c>
      <c r="GJ66">
        <v>30943.606500000002</v>
      </c>
      <c r="GK66">
        <v>2774.6831000000002</v>
      </c>
      <c r="GL66">
        <v>2106.3746999999998</v>
      </c>
      <c r="GM66">
        <v>5288.7902000000004</v>
      </c>
      <c r="GN66">
        <v>9522.3179999999993</v>
      </c>
      <c r="GO66">
        <v>624.86249999999995</v>
      </c>
      <c r="GP66">
        <v>326.19</v>
      </c>
    </row>
    <row r="67" spans="1:198" x14ac:dyDescent="0.2">
      <c r="A67" s="177">
        <v>43116</v>
      </c>
      <c r="B67">
        <v>628064.02650000004</v>
      </c>
      <c r="C67">
        <v>194803.86319999999</v>
      </c>
      <c r="D67">
        <v>90933.459499999997</v>
      </c>
      <c r="E67">
        <v>76867.888000000006</v>
      </c>
      <c r="F67">
        <v>53177.238899999997</v>
      </c>
      <c r="G67">
        <v>45890.663800000002</v>
      </c>
      <c r="H67">
        <v>41587.421499999997</v>
      </c>
      <c r="I67">
        <v>23535.870999999999</v>
      </c>
      <c r="J67">
        <v>30308.908800000001</v>
      </c>
      <c r="K67">
        <v>24532.6787</v>
      </c>
      <c r="L67">
        <v>21381.206999999999</v>
      </c>
      <c r="M67">
        <v>24312.799599999998</v>
      </c>
      <c r="N67">
        <v>20494.1597</v>
      </c>
      <c r="O67">
        <v>34904.962399999997</v>
      </c>
      <c r="P67">
        <v>14054.846299999999</v>
      </c>
      <c r="Q67">
        <v>20776.029299999998</v>
      </c>
      <c r="R67">
        <v>12903.223</v>
      </c>
      <c r="S67">
        <v>11475.0018</v>
      </c>
      <c r="T67">
        <v>17938.928599999999</v>
      </c>
      <c r="U67">
        <v>16500.619299999998</v>
      </c>
      <c r="V67">
        <v>11266.882299999999</v>
      </c>
      <c r="W67">
        <v>6459.4584000000004</v>
      </c>
      <c r="X67">
        <v>13934.5895</v>
      </c>
      <c r="Y67">
        <v>12375.4036</v>
      </c>
      <c r="Z67">
        <v>11820.2934</v>
      </c>
      <c r="AA67">
        <v>12539.727800000001</v>
      </c>
      <c r="AB67">
        <v>12134.960999999999</v>
      </c>
      <c r="AC67">
        <v>11961.266799999999</v>
      </c>
      <c r="AD67">
        <v>20333.900000000001</v>
      </c>
      <c r="AE67">
        <v>9598.5013999999992</v>
      </c>
      <c r="AF67">
        <v>15993.2235</v>
      </c>
      <c r="AG67">
        <v>7982.1953000000003</v>
      </c>
      <c r="AH67" t="s">
        <v>480</v>
      </c>
      <c r="AI67" t="s">
        <v>480</v>
      </c>
      <c r="AJ67">
        <v>13956.406499999999</v>
      </c>
      <c r="AK67">
        <v>6500.5607</v>
      </c>
      <c r="AL67">
        <v>4982.5635000000002</v>
      </c>
      <c r="AM67">
        <v>6894.9611999999997</v>
      </c>
      <c r="AN67">
        <v>11666.009599999999</v>
      </c>
      <c r="AO67">
        <v>8044.0298000000003</v>
      </c>
      <c r="AP67">
        <v>5136.3275000000003</v>
      </c>
      <c r="AQ67">
        <v>11983.411700000001</v>
      </c>
      <c r="AR67">
        <v>5124.9871000000003</v>
      </c>
      <c r="AS67">
        <v>5544.6301999999996</v>
      </c>
      <c r="AT67">
        <v>5410.9674000000005</v>
      </c>
      <c r="AU67">
        <v>8799.4943000000003</v>
      </c>
      <c r="AV67">
        <v>3354.5272</v>
      </c>
      <c r="AW67">
        <v>3736.6972000000001</v>
      </c>
      <c r="AX67">
        <v>5344.7428</v>
      </c>
      <c r="AY67">
        <v>4656.4188000000004</v>
      </c>
      <c r="AZ67">
        <v>7109.7592000000004</v>
      </c>
      <c r="BA67">
        <v>4549.1370999999999</v>
      </c>
      <c r="BB67">
        <v>4159.2754999999997</v>
      </c>
      <c r="BC67">
        <v>3279.0007000000001</v>
      </c>
      <c r="BD67">
        <v>7140.5697</v>
      </c>
      <c r="BE67" t="s">
        <v>480</v>
      </c>
      <c r="BF67">
        <v>6707.8307000000004</v>
      </c>
      <c r="BG67">
        <v>2971.5967999999998</v>
      </c>
      <c r="BH67" t="s">
        <v>480</v>
      </c>
      <c r="BI67">
        <v>3606.9618999999998</v>
      </c>
      <c r="BJ67">
        <v>5055.2340999999997</v>
      </c>
      <c r="BK67">
        <v>4462.6695</v>
      </c>
      <c r="BL67">
        <v>6032.5360000000001</v>
      </c>
      <c r="BM67">
        <v>1677.0536999999999</v>
      </c>
      <c r="BN67">
        <v>4369.7669999999998</v>
      </c>
      <c r="BO67">
        <v>5479.1525000000001</v>
      </c>
      <c r="BP67">
        <v>3379.9717000000001</v>
      </c>
      <c r="BQ67">
        <v>4930.7394999999997</v>
      </c>
      <c r="BR67">
        <v>2657.1333</v>
      </c>
      <c r="BS67">
        <v>2449.1685000000002</v>
      </c>
      <c r="BT67" t="s">
        <v>480</v>
      </c>
      <c r="BU67">
        <v>3456.9337</v>
      </c>
      <c r="BV67">
        <v>2123.2678999999998</v>
      </c>
      <c r="BW67">
        <v>3305.3957999999998</v>
      </c>
      <c r="BX67">
        <v>3196.15</v>
      </c>
      <c r="BY67">
        <v>2224.7446</v>
      </c>
      <c r="BZ67">
        <v>1545.6609000000001</v>
      </c>
      <c r="CA67">
        <v>3025.4805999999999</v>
      </c>
      <c r="CB67">
        <v>2917.9011999999998</v>
      </c>
      <c r="CC67" t="s">
        <v>480</v>
      </c>
      <c r="CD67">
        <v>1379.9322999999999</v>
      </c>
      <c r="CE67">
        <v>1958.4612</v>
      </c>
      <c r="CF67" t="s">
        <v>480</v>
      </c>
      <c r="CG67">
        <v>1142.3531</v>
      </c>
      <c r="CH67">
        <v>1570.2473</v>
      </c>
      <c r="CI67">
        <v>2519.7867999999999</v>
      </c>
      <c r="CJ67" t="s">
        <v>480</v>
      </c>
      <c r="CK67">
        <v>1982.9344000000001</v>
      </c>
      <c r="CL67">
        <v>2715.0744</v>
      </c>
      <c r="CM67">
        <v>1726.2714000000001</v>
      </c>
      <c r="CN67" t="s">
        <v>480</v>
      </c>
      <c r="CO67">
        <v>1719.3377</v>
      </c>
      <c r="CP67">
        <v>1997.1297</v>
      </c>
      <c r="CQ67">
        <v>1276.1321</v>
      </c>
      <c r="CR67">
        <v>1483.9099000000001</v>
      </c>
      <c r="CS67">
        <v>1920.0689</v>
      </c>
      <c r="CT67">
        <v>1711.1758</v>
      </c>
      <c r="CU67">
        <v>1379.8685</v>
      </c>
      <c r="CV67" t="s">
        <v>480</v>
      </c>
      <c r="CW67">
        <v>1147.2853</v>
      </c>
      <c r="CX67">
        <v>3828.5155</v>
      </c>
      <c r="CY67">
        <v>1611.5965000000001</v>
      </c>
      <c r="CZ67">
        <v>1291.5708</v>
      </c>
      <c r="DA67">
        <v>1033.3012000000001</v>
      </c>
      <c r="DB67">
        <v>1034.7109</v>
      </c>
      <c r="DC67">
        <v>2917.6583999999998</v>
      </c>
      <c r="DD67">
        <v>1641.0239999999999</v>
      </c>
      <c r="DE67">
        <v>1777.9238</v>
      </c>
      <c r="DF67">
        <v>1245.8966</v>
      </c>
      <c r="DG67">
        <v>1331.0634</v>
      </c>
      <c r="DH67">
        <v>890.98990000000003</v>
      </c>
      <c r="DI67">
        <v>1540.5415</v>
      </c>
      <c r="DJ67">
        <v>860.16430000000003</v>
      </c>
      <c r="DK67">
        <v>2226.9123</v>
      </c>
      <c r="DL67">
        <v>1369.8724</v>
      </c>
      <c r="DM67">
        <v>836.0625</v>
      </c>
      <c r="DN67">
        <v>705.60919999999999</v>
      </c>
      <c r="DO67">
        <v>2388.1306</v>
      </c>
      <c r="DP67">
        <v>908.06269999999995</v>
      </c>
      <c r="DQ67">
        <v>2441.5225999999998</v>
      </c>
      <c r="DR67">
        <v>859.03819999999996</v>
      </c>
      <c r="DS67">
        <v>1882.6842999999999</v>
      </c>
      <c r="DT67">
        <v>1268.8108999999999</v>
      </c>
      <c r="DU67">
        <v>652.22680000000003</v>
      </c>
      <c r="DV67" t="s">
        <v>480</v>
      </c>
      <c r="DW67">
        <v>808.68820000000005</v>
      </c>
      <c r="DX67">
        <v>645.4085</v>
      </c>
      <c r="DY67">
        <v>1587.6474000000001</v>
      </c>
      <c r="DZ67">
        <v>2099.0432999999998</v>
      </c>
      <c r="EA67">
        <v>1171.3993</v>
      </c>
      <c r="EB67">
        <v>944.49829999999997</v>
      </c>
      <c r="EC67">
        <v>957.57169999999996</v>
      </c>
      <c r="ED67">
        <v>848.01649999999995</v>
      </c>
      <c r="EE67">
        <v>995.62019999999995</v>
      </c>
      <c r="EF67">
        <v>628.51840000000004</v>
      </c>
      <c r="EG67">
        <v>642.81290000000001</v>
      </c>
      <c r="EH67">
        <v>1051.4503</v>
      </c>
      <c r="EI67">
        <v>416.03769999999997</v>
      </c>
      <c r="EJ67">
        <v>2112.3526000000002</v>
      </c>
      <c r="EK67" t="s">
        <v>480</v>
      </c>
      <c r="EL67">
        <v>559.44150000000002</v>
      </c>
      <c r="EM67">
        <v>479.22030000000001</v>
      </c>
      <c r="EN67">
        <v>310.80759999999998</v>
      </c>
      <c r="EO67" t="s">
        <v>480</v>
      </c>
      <c r="EP67">
        <v>386.0591</v>
      </c>
      <c r="EQ67">
        <v>135.16149999999999</v>
      </c>
      <c r="ER67">
        <v>369.46319999999997</v>
      </c>
      <c r="ES67">
        <v>250.4907</v>
      </c>
      <c r="ET67">
        <v>310.0163</v>
      </c>
      <c r="EU67">
        <v>105.54470000000001</v>
      </c>
      <c r="EV67">
        <v>187.67439999999999</v>
      </c>
      <c r="EW67">
        <v>285.06319999999999</v>
      </c>
      <c r="EX67">
        <v>356.0224</v>
      </c>
      <c r="EY67">
        <v>211.9306</v>
      </c>
      <c r="EZ67">
        <v>231.5496</v>
      </c>
      <c r="FA67">
        <v>60.680799999999998</v>
      </c>
      <c r="FB67">
        <v>186.35419999999999</v>
      </c>
      <c r="FC67">
        <v>142.34110000000001</v>
      </c>
      <c r="FD67">
        <v>155.20349999999999</v>
      </c>
      <c r="FE67">
        <v>399.52429999999998</v>
      </c>
      <c r="FF67">
        <v>181.05070000000001</v>
      </c>
      <c r="FG67">
        <v>167.19049999999999</v>
      </c>
      <c r="FH67">
        <v>0.2155</v>
      </c>
      <c r="FI67">
        <v>265.161</v>
      </c>
      <c r="FJ67">
        <v>166.94909999999999</v>
      </c>
      <c r="FK67">
        <v>-20.102900000000002</v>
      </c>
      <c r="FL67">
        <v>94.385199999999998</v>
      </c>
      <c r="FM67">
        <v>10247.3928</v>
      </c>
      <c r="FN67">
        <v>1527.3425999999999</v>
      </c>
      <c r="FO67" t="s">
        <v>480</v>
      </c>
      <c r="FP67">
        <v>2065.5697</v>
      </c>
      <c r="FQ67">
        <v>1814.6866</v>
      </c>
      <c r="FR67">
        <v>2463.4486999999999</v>
      </c>
      <c r="FS67">
        <v>2462.0844000000002</v>
      </c>
      <c r="FT67" t="s">
        <v>480</v>
      </c>
      <c r="FU67">
        <v>701.83280000000002</v>
      </c>
      <c r="FV67">
        <v>14777.483700000001</v>
      </c>
      <c r="FW67">
        <v>7229.2349999999997</v>
      </c>
      <c r="FX67">
        <v>3636.1781999999998</v>
      </c>
      <c r="FY67">
        <v>4259.17</v>
      </c>
      <c r="FZ67">
        <v>509.29509999999999</v>
      </c>
      <c r="GA67">
        <v>11689.5427</v>
      </c>
      <c r="GB67">
        <v>1709.6479999999999</v>
      </c>
      <c r="GC67">
        <v>1024.3117</v>
      </c>
      <c r="GD67">
        <v>675.55160000000001</v>
      </c>
      <c r="GE67">
        <v>7960.4881999999998</v>
      </c>
      <c r="GF67">
        <v>653.38239999999996</v>
      </c>
      <c r="GG67">
        <v>441.89210000000003</v>
      </c>
      <c r="GH67">
        <v>439.96859999999998</v>
      </c>
      <c r="GI67">
        <v>4653.0203000000001</v>
      </c>
      <c r="GJ67">
        <v>30571.0167</v>
      </c>
      <c r="GK67">
        <v>2626.6905999999999</v>
      </c>
      <c r="GL67">
        <v>2093.0972999999999</v>
      </c>
      <c r="GM67">
        <v>5238.3679000000002</v>
      </c>
      <c r="GN67">
        <v>10031.754000000001</v>
      </c>
      <c r="GO67">
        <v>617.22950000000003</v>
      </c>
      <c r="GP67">
        <v>331.12709999999998</v>
      </c>
    </row>
    <row r="68" spans="1:198" x14ac:dyDescent="0.2">
      <c r="A68" s="177">
        <v>43117</v>
      </c>
      <c r="B68">
        <v>641873.14260000002</v>
      </c>
      <c r="C68">
        <v>197618.79250000001</v>
      </c>
      <c r="D68">
        <v>92920.019799999995</v>
      </c>
      <c r="E68">
        <v>77698.532999999996</v>
      </c>
      <c r="F68">
        <v>54356.921499999997</v>
      </c>
      <c r="G68">
        <v>47176.674200000001</v>
      </c>
      <c r="H68">
        <v>42098.7212</v>
      </c>
      <c r="I68">
        <v>23708.571</v>
      </c>
      <c r="J68">
        <v>30192.317899999998</v>
      </c>
      <c r="K68">
        <v>24757.350900000001</v>
      </c>
      <c r="L68">
        <v>21836.906999999999</v>
      </c>
      <c r="M68">
        <v>24808.475600000002</v>
      </c>
      <c r="N68">
        <v>20849.938399999999</v>
      </c>
      <c r="O68">
        <v>35025.013099999996</v>
      </c>
      <c r="P68">
        <v>14243.1908</v>
      </c>
      <c r="Q68">
        <v>20967.000199999999</v>
      </c>
      <c r="R68">
        <v>13079.741400000001</v>
      </c>
      <c r="S68">
        <v>11946.7153</v>
      </c>
      <c r="T68">
        <v>18071.2978</v>
      </c>
      <c r="U68">
        <v>16455.9051</v>
      </c>
      <c r="V68">
        <v>11753.4992</v>
      </c>
      <c r="W68">
        <v>6589.8834999999999</v>
      </c>
      <c r="X68">
        <v>14119.9203</v>
      </c>
      <c r="Y68">
        <v>12629.704</v>
      </c>
      <c r="Z68">
        <v>11949.6667</v>
      </c>
      <c r="AA68">
        <v>12703.4966</v>
      </c>
      <c r="AB68">
        <v>12335.2317</v>
      </c>
      <c r="AC68">
        <v>12214.4755</v>
      </c>
      <c r="AD68">
        <v>20116.906299999999</v>
      </c>
      <c r="AE68">
        <v>9680.3698999999997</v>
      </c>
      <c r="AF68">
        <v>16003.7207</v>
      </c>
      <c r="AG68">
        <v>8145.9319999999998</v>
      </c>
      <c r="AH68" t="s">
        <v>480</v>
      </c>
      <c r="AI68" t="s">
        <v>480</v>
      </c>
      <c r="AJ68">
        <v>13988.2711</v>
      </c>
      <c r="AK68">
        <v>6604.5285000000003</v>
      </c>
      <c r="AL68">
        <v>5051.9404000000004</v>
      </c>
      <c r="AM68">
        <v>6956.9485999999997</v>
      </c>
      <c r="AN68">
        <v>11491.478499999999</v>
      </c>
      <c r="AO68">
        <v>8103.6746000000003</v>
      </c>
      <c r="AP68">
        <v>5219.2021000000004</v>
      </c>
      <c r="AQ68">
        <v>11880.2582</v>
      </c>
      <c r="AR68">
        <v>5139.3059000000003</v>
      </c>
      <c r="AS68">
        <v>5620.7924000000003</v>
      </c>
      <c r="AT68">
        <v>5526.4736000000003</v>
      </c>
      <c r="AU68">
        <v>8747.2780999999995</v>
      </c>
      <c r="AV68">
        <v>3359.6025</v>
      </c>
      <c r="AW68">
        <v>3802.4466000000002</v>
      </c>
      <c r="AX68">
        <v>5421.8176999999996</v>
      </c>
      <c r="AY68">
        <v>4632.1854999999996</v>
      </c>
      <c r="AZ68">
        <v>7148.3676999999998</v>
      </c>
      <c r="BA68">
        <v>4574.0007999999998</v>
      </c>
      <c r="BB68">
        <v>4239.9780000000001</v>
      </c>
      <c r="BC68">
        <v>3314.5036</v>
      </c>
      <c r="BD68">
        <v>7044.0343999999996</v>
      </c>
      <c r="BE68" t="s">
        <v>480</v>
      </c>
      <c r="BF68">
        <v>6672.9973</v>
      </c>
      <c r="BG68">
        <v>2956.73</v>
      </c>
      <c r="BH68" t="s">
        <v>480</v>
      </c>
      <c r="BI68">
        <v>3634.2129</v>
      </c>
      <c r="BJ68">
        <v>5065.7529999999997</v>
      </c>
      <c r="BK68">
        <v>4379.2947000000004</v>
      </c>
      <c r="BL68">
        <v>6045.6954999999998</v>
      </c>
      <c r="BM68">
        <v>1762.9262000000001</v>
      </c>
      <c r="BN68">
        <v>4438.5075999999999</v>
      </c>
      <c r="BO68">
        <v>5536.8140999999996</v>
      </c>
      <c r="BP68">
        <v>3404.5162</v>
      </c>
      <c r="BQ68">
        <v>4954.7843000000003</v>
      </c>
      <c r="BR68">
        <v>2618.3699000000001</v>
      </c>
      <c r="BS68">
        <v>2486.4553999999998</v>
      </c>
      <c r="BT68" t="s">
        <v>480</v>
      </c>
      <c r="BU68">
        <v>3453.4870000000001</v>
      </c>
      <c r="BV68">
        <v>2166.8753999999999</v>
      </c>
      <c r="BW68">
        <v>3316.0679</v>
      </c>
      <c r="BX68">
        <v>3224.8515000000002</v>
      </c>
      <c r="BY68">
        <v>2244.4310999999998</v>
      </c>
      <c r="BZ68">
        <v>1564.6882000000001</v>
      </c>
      <c r="CA68">
        <v>3075.5581999999999</v>
      </c>
      <c r="CB68">
        <v>2947.8524000000002</v>
      </c>
      <c r="CC68" t="s">
        <v>480</v>
      </c>
      <c r="CD68">
        <v>1406.5571</v>
      </c>
      <c r="CE68">
        <v>1986.1723999999999</v>
      </c>
      <c r="CF68" t="s">
        <v>480</v>
      </c>
      <c r="CG68">
        <v>1125.6772000000001</v>
      </c>
      <c r="CH68">
        <v>1524.9574</v>
      </c>
      <c r="CI68">
        <v>2559.6619999999998</v>
      </c>
      <c r="CJ68" t="s">
        <v>480</v>
      </c>
      <c r="CK68">
        <v>2059.4931000000001</v>
      </c>
      <c r="CL68">
        <v>2717.3775999999998</v>
      </c>
      <c r="CM68">
        <v>1729.442</v>
      </c>
      <c r="CN68" t="s">
        <v>480</v>
      </c>
      <c r="CO68">
        <v>1778.7346</v>
      </c>
      <c r="CP68">
        <v>2059.2723000000001</v>
      </c>
      <c r="CQ68">
        <v>1270.0105000000001</v>
      </c>
      <c r="CR68">
        <v>1498.4953</v>
      </c>
      <c r="CS68">
        <v>1950.9570000000001</v>
      </c>
      <c r="CT68">
        <v>1715.1881000000001</v>
      </c>
      <c r="CU68">
        <v>1403.6315</v>
      </c>
      <c r="CV68" t="s">
        <v>480</v>
      </c>
      <c r="CW68">
        <v>1154.088</v>
      </c>
      <c r="CX68">
        <v>3822.2496999999998</v>
      </c>
      <c r="CY68">
        <v>1593.499</v>
      </c>
      <c r="CZ68">
        <v>1336.1128000000001</v>
      </c>
      <c r="DA68">
        <v>1054.2843</v>
      </c>
      <c r="DB68">
        <v>1052.1966</v>
      </c>
      <c r="DC68">
        <v>2939.6772999999998</v>
      </c>
      <c r="DD68">
        <v>1592.9369999999999</v>
      </c>
      <c r="DE68">
        <v>1790.9027000000001</v>
      </c>
      <c r="DF68">
        <v>1310.2633000000001</v>
      </c>
      <c r="DG68">
        <v>1321.7230999999999</v>
      </c>
      <c r="DH68">
        <v>840.14369999999997</v>
      </c>
      <c r="DI68">
        <v>1541.6212</v>
      </c>
      <c r="DJ68">
        <v>872.88980000000004</v>
      </c>
      <c r="DK68">
        <v>2272.0834</v>
      </c>
      <c r="DL68">
        <v>1384.6841999999999</v>
      </c>
      <c r="DM68">
        <v>840.59879999999998</v>
      </c>
      <c r="DN68">
        <v>713.87689999999998</v>
      </c>
      <c r="DO68">
        <v>2400.3359999999998</v>
      </c>
      <c r="DP68">
        <v>922.82939999999996</v>
      </c>
      <c r="DQ68">
        <v>2448.6938</v>
      </c>
      <c r="DR68">
        <v>854.84529999999995</v>
      </c>
      <c r="DS68">
        <v>1880.4002</v>
      </c>
      <c r="DT68">
        <v>1292.8335</v>
      </c>
      <c r="DU68">
        <v>656.69110000000001</v>
      </c>
      <c r="DV68" t="s">
        <v>480</v>
      </c>
      <c r="DW68">
        <v>820.40089999999998</v>
      </c>
      <c r="DX68">
        <v>671.35310000000004</v>
      </c>
      <c r="DY68">
        <v>1594.6874</v>
      </c>
      <c r="DZ68">
        <v>2128.8452000000002</v>
      </c>
      <c r="EA68">
        <v>1193.7644</v>
      </c>
      <c r="EB68">
        <v>965.23779999999999</v>
      </c>
      <c r="EC68">
        <v>962.03800000000001</v>
      </c>
      <c r="ED68">
        <v>846.45280000000002</v>
      </c>
      <c r="EE68">
        <v>982.3664</v>
      </c>
      <c r="EF68">
        <v>648.39009999999996</v>
      </c>
      <c r="EG68">
        <v>683.41290000000004</v>
      </c>
      <c r="EH68">
        <v>1051.4503</v>
      </c>
      <c r="EI68">
        <v>418.0462</v>
      </c>
      <c r="EJ68">
        <v>2112.3526000000002</v>
      </c>
      <c r="EK68" t="s">
        <v>480</v>
      </c>
      <c r="EL68">
        <v>560.68809999999996</v>
      </c>
      <c r="EM68">
        <v>480.69400000000002</v>
      </c>
      <c r="EN68">
        <v>306.00470000000001</v>
      </c>
      <c r="EO68" t="s">
        <v>480</v>
      </c>
      <c r="EP68">
        <v>316.01519999999999</v>
      </c>
      <c r="EQ68">
        <v>135.74029999999999</v>
      </c>
      <c r="ER68">
        <v>365.01459999999997</v>
      </c>
      <c r="ES68">
        <v>256.05930000000001</v>
      </c>
      <c r="ET68">
        <v>307.90559999999999</v>
      </c>
      <c r="EU68">
        <v>109.039</v>
      </c>
      <c r="EV68">
        <v>191.65979999999999</v>
      </c>
      <c r="EW68">
        <v>297.23430000000002</v>
      </c>
      <c r="EX68">
        <v>359.42110000000002</v>
      </c>
      <c r="EY68">
        <v>226.0812</v>
      </c>
      <c r="EZ68">
        <v>232.73330000000001</v>
      </c>
      <c r="FA68">
        <v>61.678400000000003</v>
      </c>
      <c r="FB68">
        <v>187</v>
      </c>
      <c r="FC68">
        <v>151.88140000000001</v>
      </c>
      <c r="FD68">
        <v>155.20349999999999</v>
      </c>
      <c r="FE68">
        <v>401.28829999999999</v>
      </c>
      <c r="FF68">
        <v>180.37639999999999</v>
      </c>
      <c r="FG68">
        <v>169.4299</v>
      </c>
      <c r="FH68">
        <v>0.2155</v>
      </c>
      <c r="FI68">
        <v>267.76510000000002</v>
      </c>
      <c r="FJ68">
        <v>166.94909999999999</v>
      </c>
      <c r="FK68">
        <v>-18.1112</v>
      </c>
      <c r="FL68">
        <v>95.631200000000007</v>
      </c>
      <c r="FM68">
        <v>10556.3634</v>
      </c>
      <c r="FN68">
        <v>1551.1159</v>
      </c>
      <c r="FO68" t="s">
        <v>480</v>
      </c>
      <c r="FP68">
        <v>2072.0817999999999</v>
      </c>
      <c r="FQ68">
        <v>1800.0992000000001</v>
      </c>
      <c r="FR68">
        <v>2467.9942999999998</v>
      </c>
      <c r="FS68">
        <v>2505.9117999999999</v>
      </c>
      <c r="FT68" t="s">
        <v>480</v>
      </c>
      <c r="FU68">
        <v>710.21690000000001</v>
      </c>
      <c r="FV68">
        <v>15065.0237</v>
      </c>
      <c r="FW68">
        <v>7316.8678</v>
      </c>
      <c r="FX68">
        <v>3572.4557</v>
      </c>
      <c r="FY68">
        <v>4385.01</v>
      </c>
      <c r="FZ68">
        <v>509.29509999999999</v>
      </c>
      <c r="GA68">
        <v>11932.475700000001</v>
      </c>
      <c r="GB68">
        <v>1666.1035999999999</v>
      </c>
      <c r="GC68">
        <v>989.50990000000002</v>
      </c>
      <c r="GD68">
        <v>685.57889999999998</v>
      </c>
      <c r="GE68">
        <v>7964.9601000000002</v>
      </c>
      <c r="GF68">
        <v>668.91980000000001</v>
      </c>
      <c r="GG68">
        <v>459.70659999999998</v>
      </c>
      <c r="GH68">
        <v>439.96859999999998</v>
      </c>
      <c r="GI68">
        <v>4656.6338999999998</v>
      </c>
      <c r="GJ68">
        <v>30946.685799999999</v>
      </c>
      <c r="GK68">
        <v>2626.6905999999999</v>
      </c>
      <c r="GL68">
        <v>2112.0650000000001</v>
      </c>
      <c r="GM68">
        <v>5157.1319999999996</v>
      </c>
      <c r="GN68">
        <v>10791.102000000001</v>
      </c>
      <c r="GO68">
        <v>617.22950000000003</v>
      </c>
      <c r="GP68">
        <v>334.41849999999999</v>
      </c>
    </row>
    <row r="69" spans="1:198" x14ac:dyDescent="0.2">
      <c r="A69" s="177">
        <v>43118</v>
      </c>
      <c r="B69">
        <v>641564.55900000001</v>
      </c>
      <c r="C69">
        <v>197453.20850000001</v>
      </c>
      <c r="D69">
        <v>92777.066300000006</v>
      </c>
      <c r="E69">
        <v>78948.111999999994</v>
      </c>
      <c r="F69">
        <v>53846.9084</v>
      </c>
      <c r="G69">
        <v>47297.615599999997</v>
      </c>
      <c r="H69">
        <v>42126.842700000001</v>
      </c>
      <c r="I69">
        <v>23767.289000000001</v>
      </c>
      <c r="J69">
        <v>30567.299500000001</v>
      </c>
      <c r="K69">
        <v>24658.230800000001</v>
      </c>
      <c r="L69">
        <v>22051.107</v>
      </c>
      <c r="M69">
        <v>24546.270199999999</v>
      </c>
      <c r="N69">
        <v>20649.923500000001</v>
      </c>
      <c r="O69">
        <v>34988.074399999998</v>
      </c>
      <c r="P69">
        <v>14125.998600000001</v>
      </c>
      <c r="Q69">
        <v>21027.474300000002</v>
      </c>
      <c r="R69">
        <v>13019.2675</v>
      </c>
      <c r="S69">
        <v>12114.6914</v>
      </c>
      <c r="T69">
        <v>18032.6901</v>
      </c>
      <c r="U69">
        <v>16717.408599999999</v>
      </c>
      <c r="V69">
        <v>11875.153399999999</v>
      </c>
      <c r="W69">
        <v>6697.7016000000003</v>
      </c>
      <c r="X69">
        <v>14148.5486</v>
      </c>
      <c r="Y69">
        <v>12702.573700000001</v>
      </c>
      <c r="Z69">
        <v>11943.839</v>
      </c>
      <c r="AA69">
        <v>12726.0854</v>
      </c>
      <c r="AB69">
        <v>12555.0203</v>
      </c>
      <c r="AC69">
        <v>12261.8235</v>
      </c>
      <c r="AD69">
        <v>19949.511200000001</v>
      </c>
      <c r="AE69">
        <v>9652.5655000000006</v>
      </c>
      <c r="AF69">
        <v>15875.543799999999</v>
      </c>
      <c r="AG69">
        <v>8523.3390999999992</v>
      </c>
      <c r="AH69" t="s">
        <v>480</v>
      </c>
      <c r="AI69" t="s">
        <v>480</v>
      </c>
      <c r="AJ69">
        <v>13985.6157</v>
      </c>
      <c r="AK69">
        <v>6681.3092999999999</v>
      </c>
      <c r="AL69">
        <v>4969.8045000000002</v>
      </c>
      <c r="AM69">
        <v>6977.2353999999996</v>
      </c>
      <c r="AN69">
        <v>11468.5139</v>
      </c>
      <c r="AO69">
        <v>8120.4093999999996</v>
      </c>
      <c r="AP69">
        <v>5264.7830999999996</v>
      </c>
      <c r="AQ69">
        <v>11794.9846</v>
      </c>
      <c r="AR69">
        <v>5217.6824999999999</v>
      </c>
      <c r="AS69">
        <v>5592.5034999999998</v>
      </c>
      <c r="AT69">
        <v>5439.8440000000001</v>
      </c>
      <c r="AU69">
        <v>8766.5156000000006</v>
      </c>
      <c r="AV69">
        <v>3348.4367999999999</v>
      </c>
      <c r="AW69">
        <v>3933.9454000000001</v>
      </c>
      <c r="AX69">
        <v>5388.2286000000004</v>
      </c>
      <c r="AY69">
        <v>4646.4093999999996</v>
      </c>
      <c r="AZ69">
        <v>7268.0540000000001</v>
      </c>
      <c r="BA69">
        <v>4607.1523999999999</v>
      </c>
      <c r="BB69">
        <v>4262.3954000000003</v>
      </c>
      <c r="BC69">
        <v>3392.9839000000002</v>
      </c>
      <c r="BD69">
        <v>6781.2438000000002</v>
      </c>
      <c r="BE69" t="s">
        <v>480</v>
      </c>
      <c r="BF69">
        <v>6597.5249000000003</v>
      </c>
      <c r="BG69">
        <v>2946.8188</v>
      </c>
      <c r="BH69" t="s">
        <v>480</v>
      </c>
      <c r="BI69">
        <v>3704.2869000000001</v>
      </c>
      <c r="BJ69">
        <v>5069.9606000000003</v>
      </c>
      <c r="BK69">
        <v>4353.8914000000004</v>
      </c>
      <c r="BL69">
        <v>5985.1620999999996</v>
      </c>
      <c r="BM69">
        <v>1849.8996999999999</v>
      </c>
      <c r="BN69">
        <v>4334.4285</v>
      </c>
      <c r="BO69">
        <v>5540.1090999999997</v>
      </c>
      <c r="BP69">
        <v>3478.6718999999998</v>
      </c>
      <c r="BQ69">
        <v>4951.8989000000001</v>
      </c>
      <c r="BR69">
        <v>2670.0545000000002</v>
      </c>
      <c r="BS69">
        <v>2496.9587999999999</v>
      </c>
      <c r="BT69" t="s">
        <v>480</v>
      </c>
      <c r="BU69">
        <v>3523.7988999999998</v>
      </c>
      <c r="BV69">
        <v>2142.2276999999999</v>
      </c>
      <c r="BW69">
        <v>3307.7674000000002</v>
      </c>
      <c r="BX69">
        <v>3186.5828000000001</v>
      </c>
      <c r="BY69">
        <v>2265.2755999999999</v>
      </c>
      <c r="BZ69">
        <v>1536.7545</v>
      </c>
      <c r="CA69">
        <v>3038.6044000000002</v>
      </c>
      <c r="CB69">
        <v>2898.8411999999998</v>
      </c>
      <c r="CC69" t="s">
        <v>480</v>
      </c>
      <c r="CD69">
        <v>1488.2065</v>
      </c>
      <c r="CE69">
        <v>1972.3168000000001</v>
      </c>
      <c r="CF69" t="s">
        <v>480</v>
      </c>
      <c r="CG69">
        <v>1145.8272999999999</v>
      </c>
      <c r="CH69">
        <v>1565.8442</v>
      </c>
      <c r="CI69">
        <v>2548.5855000000001</v>
      </c>
      <c r="CJ69" t="s">
        <v>480</v>
      </c>
      <c r="CK69">
        <v>2175.8420999999998</v>
      </c>
      <c r="CL69">
        <v>2761.9061999999999</v>
      </c>
      <c r="CM69">
        <v>1716.2312999999999</v>
      </c>
      <c r="CN69" t="s">
        <v>480</v>
      </c>
      <c r="CO69">
        <v>1833.4175</v>
      </c>
      <c r="CP69">
        <v>2172.2588999999998</v>
      </c>
      <c r="CQ69">
        <v>1302.8445999999999</v>
      </c>
      <c r="CR69">
        <v>1492.2444</v>
      </c>
      <c r="CS69">
        <v>1933.6460999999999</v>
      </c>
      <c r="CT69">
        <v>1728.9448</v>
      </c>
      <c r="CU69">
        <v>1403.6315</v>
      </c>
      <c r="CV69" t="s">
        <v>480</v>
      </c>
      <c r="CW69">
        <v>1133.6796999999999</v>
      </c>
      <c r="CX69">
        <v>3805.9585999999999</v>
      </c>
      <c r="CY69">
        <v>1589.8795</v>
      </c>
      <c r="CZ69">
        <v>1333.3289</v>
      </c>
      <c r="DA69">
        <v>1060.6704999999999</v>
      </c>
      <c r="DB69">
        <v>1058.0252</v>
      </c>
      <c r="DC69">
        <v>2917.6583999999998</v>
      </c>
      <c r="DD69">
        <v>1599.2550000000001</v>
      </c>
      <c r="DE69">
        <v>1806.6809000000001</v>
      </c>
      <c r="DF69">
        <v>1328.6538</v>
      </c>
      <c r="DG69">
        <v>1324.0581999999999</v>
      </c>
      <c r="DH69">
        <v>791.81880000000001</v>
      </c>
      <c r="DI69">
        <v>1545.9401</v>
      </c>
      <c r="DJ69">
        <v>862.35839999999996</v>
      </c>
      <c r="DK69">
        <v>2132.9078</v>
      </c>
      <c r="DL69">
        <v>1369.1670999999999</v>
      </c>
      <c r="DM69">
        <v>871.78620000000001</v>
      </c>
      <c r="DN69">
        <v>714.04920000000004</v>
      </c>
      <c r="DO69">
        <v>2400.3359999999998</v>
      </c>
      <c r="DP69">
        <v>914.2441</v>
      </c>
      <c r="DQ69">
        <v>2390.8462</v>
      </c>
      <c r="DR69">
        <v>854.84529999999995</v>
      </c>
      <c r="DS69">
        <v>1856.6459</v>
      </c>
      <c r="DT69">
        <v>1273.9585999999999</v>
      </c>
      <c r="DU69">
        <v>655.20299999999997</v>
      </c>
      <c r="DV69" t="s">
        <v>480</v>
      </c>
      <c r="DW69">
        <v>829.6902</v>
      </c>
      <c r="DX69">
        <v>658.38080000000002</v>
      </c>
      <c r="DY69">
        <v>1585.3008</v>
      </c>
      <c r="DZ69">
        <v>2121.9677999999999</v>
      </c>
      <c r="EA69">
        <v>1186.9411</v>
      </c>
      <c r="EB69">
        <v>965.87599999999998</v>
      </c>
      <c r="EC69">
        <v>962.03800000000001</v>
      </c>
      <c r="ED69">
        <v>844.88919999999996</v>
      </c>
      <c r="EE69">
        <v>952.5453</v>
      </c>
      <c r="EF69">
        <v>643.58159999999998</v>
      </c>
      <c r="EG69">
        <v>734.92039999999997</v>
      </c>
      <c r="EH69">
        <v>1057.7103999999999</v>
      </c>
      <c r="EI69">
        <v>405.99520000000001</v>
      </c>
      <c r="EJ69">
        <v>2112.3526000000002</v>
      </c>
      <c r="EK69" t="s">
        <v>480</v>
      </c>
      <c r="EL69">
        <v>561.31129999999996</v>
      </c>
      <c r="EM69">
        <v>482.16770000000002</v>
      </c>
      <c r="EN69">
        <v>303.60329999999999</v>
      </c>
      <c r="EO69" t="s">
        <v>480</v>
      </c>
      <c r="EP69">
        <v>325.21289999999999</v>
      </c>
      <c r="EQ69">
        <v>136.89789999999999</v>
      </c>
      <c r="ER69">
        <v>362.7903</v>
      </c>
      <c r="ES69">
        <v>252.34690000000001</v>
      </c>
      <c r="ET69">
        <v>309.11169999999998</v>
      </c>
      <c r="EU69">
        <v>108.42230000000001</v>
      </c>
      <c r="EV69">
        <v>189.00290000000001</v>
      </c>
      <c r="EW69">
        <v>281.58569999999997</v>
      </c>
      <c r="EX69">
        <v>346.39260000000002</v>
      </c>
      <c r="EY69">
        <v>237.23830000000001</v>
      </c>
      <c r="EZ69">
        <v>232.33879999999999</v>
      </c>
      <c r="FA69">
        <v>56.690300000000001</v>
      </c>
      <c r="FB69">
        <v>185.70849999999999</v>
      </c>
      <c r="FC69">
        <v>160.05879999999999</v>
      </c>
      <c r="FD69">
        <v>157.41909999999999</v>
      </c>
      <c r="FE69">
        <v>407.28590000000003</v>
      </c>
      <c r="FF69">
        <v>180.82589999999999</v>
      </c>
      <c r="FG69">
        <v>170.5497</v>
      </c>
      <c r="FH69">
        <v>0.2155</v>
      </c>
      <c r="FI69">
        <v>263.85899999999998</v>
      </c>
      <c r="FJ69">
        <v>166.94909999999999</v>
      </c>
      <c r="FK69">
        <v>-17.613299999999999</v>
      </c>
      <c r="FL69">
        <v>92.192400000000006</v>
      </c>
      <c r="FM69">
        <v>10510.3683</v>
      </c>
      <c r="FN69">
        <v>1528.3542</v>
      </c>
      <c r="FO69" t="s">
        <v>480</v>
      </c>
      <c r="FP69">
        <v>2098.1300999999999</v>
      </c>
      <c r="FQ69">
        <v>1741.75</v>
      </c>
      <c r="FR69">
        <v>2406.6280000000002</v>
      </c>
      <c r="FS69">
        <v>2528.3350999999998</v>
      </c>
      <c r="FT69" t="s">
        <v>480</v>
      </c>
      <c r="FU69">
        <v>710.21690000000001</v>
      </c>
      <c r="FV69">
        <v>15146.6229</v>
      </c>
      <c r="FW69">
        <v>7373.4050999999999</v>
      </c>
      <c r="FX69">
        <v>3598.7631999999999</v>
      </c>
      <c r="FY69">
        <v>4385.01</v>
      </c>
      <c r="FZ69">
        <v>507.37220000000002</v>
      </c>
      <c r="GA69">
        <v>12067.058300000001</v>
      </c>
      <c r="GB69">
        <v>1685.3144</v>
      </c>
      <c r="GC69">
        <v>985.64300000000003</v>
      </c>
      <c r="GD69">
        <v>698.11300000000006</v>
      </c>
      <c r="GE69">
        <v>7799.5011000000004</v>
      </c>
      <c r="GF69">
        <v>677.93529999999998</v>
      </c>
      <c r="GG69">
        <v>461.07690000000002</v>
      </c>
      <c r="GH69">
        <v>433.22820000000002</v>
      </c>
      <c r="GI69">
        <v>4618.6908999999996</v>
      </c>
      <c r="GJ69">
        <v>31605.646199999999</v>
      </c>
      <c r="GK69">
        <v>2583.1633999999999</v>
      </c>
      <c r="GL69">
        <v>2098.7876000000001</v>
      </c>
      <c r="GM69">
        <v>5131.1205</v>
      </c>
      <c r="GN69">
        <v>10858.386</v>
      </c>
      <c r="GO69">
        <v>640.89189999999996</v>
      </c>
      <c r="GP69">
        <v>334.41849999999999</v>
      </c>
    </row>
    <row r="70" spans="1:198" x14ac:dyDescent="0.2">
      <c r="A70" s="177">
        <v>43119</v>
      </c>
      <c r="B70">
        <v>640793.1</v>
      </c>
      <c r="C70">
        <v>198902.0692</v>
      </c>
      <c r="D70">
        <v>92545.383100000006</v>
      </c>
      <c r="E70">
        <v>79063.679999999993</v>
      </c>
      <c r="F70">
        <v>54086.392800000001</v>
      </c>
      <c r="G70">
        <v>47462.902199999997</v>
      </c>
      <c r="H70">
        <v>42980.713400000001</v>
      </c>
      <c r="I70">
        <v>23964.167000000001</v>
      </c>
      <c r="J70">
        <v>30457.0108</v>
      </c>
      <c r="K70">
        <v>25261.761900000001</v>
      </c>
      <c r="L70">
        <v>22225.406999999999</v>
      </c>
      <c r="M70">
        <v>24754.5978</v>
      </c>
      <c r="N70">
        <v>20733.1155</v>
      </c>
      <c r="O70">
        <v>35394.399799999999</v>
      </c>
      <c r="P70">
        <v>14075.7734</v>
      </c>
      <c r="Q70">
        <v>21318.705000000002</v>
      </c>
      <c r="R70">
        <v>13228.4745</v>
      </c>
      <c r="S70">
        <v>11532.527899999999</v>
      </c>
      <c r="T70">
        <v>18128.290099999998</v>
      </c>
      <c r="U70">
        <v>16510.1554</v>
      </c>
      <c r="V70">
        <v>11664.3804</v>
      </c>
      <c r="W70">
        <v>6749.8716999999997</v>
      </c>
      <c r="X70">
        <v>14350.4537</v>
      </c>
      <c r="Y70">
        <v>12872.1072</v>
      </c>
      <c r="Z70">
        <v>12037.081</v>
      </c>
      <c r="AA70">
        <v>12912.442999999999</v>
      </c>
      <c r="AB70">
        <v>12826.5738</v>
      </c>
      <c r="AC70">
        <v>12270.0579</v>
      </c>
      <c r="AD70">
        <v>20079.707399999999</v>
      </c>
      <c r="AE70">
        <v>9708.1743000000006</v>
      </c>
      <c r="AF70">
        <v>16200.406000000001</v>
      </c>
      <c r="AG70">
        <v>8698.6882999999998</v>
      </c>
      <c r="AH70" t="s">
        <v>480</v>
      </c>
      <c r="AI70" t="s">
        <v>480</v>
      </c>
      <c r="AJ70">
        <v>14041.378699999999</v>
      </c>
      <c r="AK70">
        <v>6656.2136</v>
      </c>
      <c r="AL70">
        <v>5042.3711999999996</v>
      </c>
      <c r="AM70">
        <v>7062.8908000000001</v>
      </c>
      <c r="AN70">
        <v>11491.478499999999</v>
      </c>
      <c r="AO70">
        <v>8198.5054999999993</v>
      </c>
      <c r="AP70">
        <v>5387.3190999999997</v>
      </c>
      <c r="AQ70">
        <v>11819.741400000001</v>
      </c>
      <c r="AR70">
        <v>5250.0882000000001</v>
      </c>
      <c r="AS70">
        <v>5663.5883000000003</v>
      </c>
      <c r="AT70">
        <v>5398.1333999999997</v>
      </c>
      <c r="AU70">
        <v>8780.2566999999999</v>
      </c>
      <c r="AV70">
        <v>3418.4767000000002</v>
      </c>
      <c r="AW70">
        <v>4007.43</v>
      </c>
      <c r="AX70">
        <v>5455.7066000000004</v>
      </c>
      <c r="AY70">
        <v>4663.2673999999997</v>
      </c>
      <c r="AZ70">
        <v>7356.8535000000002</v>
      </c>
      <c r="BA70">
        <v>4598.8644999999997</v>
      </c>
      <c r="BB70">
        <v>4330.5442000000003</v>
      </c>
      <c r="BC70">
        <v>3495.7556</v>
      </c>
      <c r="BD70">
        <v>6845.6007</v>
      </c>
      <c r="BE70" t="s">
        <v>480</v>
      </c>
      <c r="BF70">
        <v>6684.6084000000001</v>
      </c>
      <c r="BG70">
        <v>2968.8436999999999</v>
      </c>
      <c r="BH70" t="s">
        <v>480</v>
      </c>
      <c r="BI70">
        <v>3824.9697999999999</v>
      </c>
      <c r="BJ70">
        <v>5015.2624999999998</v>
      </c>
      <c r="BK70">
        <v>4387.1111000000001</v>
      </c>
      <c r="BL70">
        <v>6040.4317000000001</v>
      </c>
      <c r="BM70">
        <v>1855.4043999999999</v>
      </c>
      <c r="BN70">
        <v>4315.5491000000002</v>
      </c>
      <c r="BO70">
        <v>5617.5405000000001</v>
      </c>
      <c r="BP70">
        <v>3556.4832000000001</v>
      </c>
      <c r="BQ70">
        <v>5015.3771999999999</v>
      </c>
      <c r="BR70">
        <v>2651.5956999999999</v>
      </c>
      <c r="BS70">
        <v>2514.2892999999999</v>
      </c>
      <c r="BT70" t="s">
        <v>480</v>
      </c>
      <c r="BU70">
        <v>3557.5761000000002</v>
      </c>
      <c r="BV70">
        <v>2151.7076000000002</v>
      </c>
      <c r="BW70">
        <v>3368.2428</v>
      </c>
      <c r="BX70">
        <v>3218.4733999999999</v>
      </c>
      <c r="BY70">
        <v>2293.0682000000002</v>
      </c>
      <c r="BZ70">
        <v>1560.2349999999999</v>
      </c>
      <c r="CA70">
        <v>3133.5790999999999</v>
      </c>
      <c r="CB70">
        <v>2999.5864999999999</v>
      </c>
      <c r="CC70" t="s">
        <v>480</v>
      </c>
      <c r="CD70">
        <v>1498.8563999999999</v>
      </c>
      <c r="CE70">
        <v>1981.5539000000001</v>
      </c>
      <c r="CF70" t="s">
        <v>480</v>
      </c>
      <c r="CG70">
        <v>1157.9867999999999</v>
      </c>
      <c r="CH70">
        <v>1643.8434999999999</v>
      </c>
      <c r="CI70">
        <v>2577.3843000000002</v>
      </c>
      <c r="CJ70" t="s">
        <v>480</v>
      </c>
      <c r="CK70">
        <v>2115.4009999999998</v>
      </c>
      <c r="CL70">
        <v>2814.1122</v>
      </c>
      <c r="CM70">
        <v>1716.2312999999999</v>
      </c>
      <c r="CN70" t="s">
        <v>480</v>
      </c>
      <c r="CO70">
        <v>1800.4192</v>
      </c>
      <c r="CP70">
        <v>2139.7752999999998</v>
      </c>
      <c r="CQ70">
        <v>1333.4526000000001</v>
      </c>
      <c r="CR70">
        <v>1494.328</v>
      </c>
      <c r="CS70">
        <v>1951.9753000000001</v>
      </c>
      <c r="CT70">
        <v>1751.8724999999999</v>
      </c>
      <c r="CU70">
        <v>1480.0124000000001</v>
      </c>
      <c r="CV70" t="s">
        <v>480</v>
      </c>
      <c r="CW70">
        <v>1143.8839</v>
      </c>
      <c r="CX70">
        <v>3818.4902000000002</v>
      </c>
      <c r="CY70">
        <v>1607.9770000000001</v>
      </c>
      <c r="CZ70">
        <v>1373.6950999999999</v>
      </c>
      <c r="DA70">
        <v>1053.3720000000001</v>
      </c>
      <c r="DB70">
        <v>1053.3623</v>
      </c>
      <c r="DC70">
        <v>2966.4144999999999</v>
      </c>
      <c r="DD70">
        <v>1645.587</v>
      </c>
      <c r="DE70">
        <v>1778.9418000000001</v>
      </c>
      <c r="DF70">
        <v>1365.4348</v>
      </c>
      <c r="DG70">
        <v>1387.1051</v>
      </c>
      <c r="DH70">
        <v>799.80290000000002</v>
      </c>
      <c r="DI70">
        <v>1545.1303</v>
      </c>
      <c r="DJ70">
        <v>871.57339999999999</v>
      </c>
      <c r="DK70">
        <v>2093.8409000000001</v>
      </c>
      <c r="DL70">
        <v>1367.7564</v>
      </c>
      <c r="DM70">
        <v>872.63679999999999</v>
      </c>
      <c r="DN70">
        <v>733.34040000000005</v>
      </c>
      <c r="DO70">
        <v>2443.0549000000001</v>
      </c>
      <c r="DP70">
        <v>938.62620000000004</v>
      </c>
      <c r="DQ70">
        <v>2407.5790000000002</v>
      </c>
      <c r="DR70">
        <v>869.5204</v>
      </c>
      <c r="DS70">
        <v>1858.4730999999999</v>
      </c>
      <c r="DT70">
        <v>1289.4016999999999</v>
      </c>
      <c r="DU70">
        <v>655.20299999999997</v>
      </c>
      <c r="DV70" t="s">
        <v>480</v>
      </c>
      <c r="DW70">
        <v>852.30780000000004</v>
      </c>
      <c r="DX70">
        <v>679.46090000000004</v>
      </c>
      <c r="DY70">
        <v>1601.7273</v>
      </c>
      <c r="DZ70">
        <v>2179.2791999999999</v>
      </c>
      <c r="EA70">
        <v>1236.9783</v>
      </c>
      <c r="EB70">
        <v>982.7867</v>
      </c>
      <c r="EC70">
        <v>965.01549999999997</v>
      </c>
      <c r="ED70">
        <v>858.96209999999996</v>
      </c>
      <c r="EE70">
        <v>965.79909999999995</v>
      </c>
      <c r="EF70">
        <v>649.99289999999996</v>
      </c>
      <c r="EG70">
        <v>717.34730000000002</v>
      </c>
      <c r="EH70">
        <v>1059.7972</v>
      </c>
      <c r="EI70">
        <v>424.07170000000002</v>
      </c>
      <c r="EJ70">
        <v>2112.3526000000002</v>
      </c>
      <c r="EK70" t="s">
        <v>480</v>
      </c>
      <c r="EL70">
        <v>579.17849999999999</v>
      </c>
      <c r="EM70">
        <v>479.22030000000001</v>
      </c>
      <c r="EN70">
        <v>301.20190000000002</v>
      </c>
      <c r="EO70" t="s">
        <v>480</v>
      </c>
      <c r="EP70">
        <v>334.41050000000001</v>
      </c>
      <c r="EQ70">
        <v>137.6696</v>
      </c>
      <c r="ER70">
        <v>360.5659</v>
      </c>
      <c r="ES70">
        <v>253.27500000000001</v>
      </c>
      <c r="ET70">
        <v>316.34840000000003</v>
      </c>
      <c r="EU70">
        <v>108.42230000000001</v>
      </c>
      <c r="EV70">
        <v>190.3313</v>
      </c>
      <c r="EW70">
        <v>285.06319999999999</v>
      </c>
      <c r="EX70">
        <v>351.4907</v>
      </c>
      <c r="EY70">
        <v>239.14320000000001</v>
      </c>
      <c r="EZ70">
        <v>237.86269999999999</v>
      </c>
      <c r="FA70">
        <v>59.683199999999999</v>
      </c>
      <c r="FB70">
        <v>191.35849999999999</v>
      </c>
      <c r="FC70">
        <v>157.333</v>
      </c>
      <c r="FD70">
        <v>157.41909999999999</v>
      </c>
      <c r="FE70">
        <v>445.0351</v>
      </c>
      <c r="FF70">
        <v>182.39930000000001</v>
      </c>
      <c r="FG70">
        <v>167.19049999999999</v>
      </c>
      <c r="FH70">
        <v>0.2155</v>
      </c>
      <c r="FI70">
        <v>267.76510000000002</v>
      </c>
      <c r="FJ70">
        <v>166.94909999999999</v>
      </c>
      <c r="FK70">
        <v>-29.065300000000001</v>
      </c>
      <c r="FL70">
        <v>93.139300000000006</v>
      </c>
      <c r="FM70">
        <v>10629.229499999999</v>
      </c>
      <c r="FN70">
        <v>1530.3775000000001</v>
      </c>
      <c r="FO70" t="s">
        <v>480</v>
      </c>
      <c r="FP70">
        <v>2100.9209999999998</v>
      </c>
      <c r="FQ70">
        <v>1763.6310000000001</v>
      </c>
      <c r="FR70">
        <v>2408.9009000000001</v>
      </c>
      <c r="FS70">
        <v>2750.5297999999998</v>
      </c>
      <c r="FT70" t="s">
        <v>480</v>
      </c>
      <c r="FU70">
        <v>703.23009999999999</v>
      </c>
      <c r="FV70">
        <v>16036.442800000001</v>
      </c>
      <c r="FW70">
        <v>7514.7484999999997</v>
      </c>
      <c r="FX70">
        <v>3616.3015</v>
      </c>
      <c r="FY70">
        <v>4418.8900000000003</v>
      </c>
      <c r="FZ70">
        <v>516.9864</v>
      </c>
      <c r="GA70">
        <v>12156.019700000001</v>
      </c>
      <c r="GB70">
        <v>1725.0165999999999</v>
      </c>
      <c r="GC70">
        <v>1016.5779</v>
      </c>
      <c r="GD70">
        <v>745.74260000000004</v>
      </c>
      <c r="GE70">
        <v>7906.8257999999996</v>
      </c>
      <c r="GF70">
        <v>673.52340000000004</v>
      </c>
      <c r="GG70">
        <v>456.96589999999998</v>
      </c>
      <c r="GH70">
        <v>441.31670000000003</v>
      </c>
      <c r="GI70">
        <v>4645.7930999999999</v>
      </c>
      <c r="GJ70">
        <v>31882.7791</v>
      </c>
      <c r="GK70">
        <v>2557.0470999999998</v>
      </c>
      <c r="GL70">
        <v>2142.4133999999999</v>
      </c>
      <c r="GM70">
        <v>5243.17</v>
      </c>
      <c r="GN70">
        <v>11012.178</v>
      </c>
      <c r="GO70">
        <v>626.38919999999996</v>
      </c>
      <c r="GP70">
        <v>336.88709999999998</v>
      </c>
    </row>
    <row r="71" spans="1:198" x14ac:dyDescent="0.2">
      <c r="A71" s="177">
        <v>43122</v>
      </c>
      <c r="B71">
        <v>653213.58990000002</v>
      </c>
      <c r="C71">
        <v>199440.21739999999</v>
      </c>
      <c r="D71">
        <v>93315.5432</v>
      </c>
      <c r="E71">
        <v>79757.088000000003</v>
      </c>
      <c r="F71">
        <v>54676.234199999999</v>
      </c>
      <c r="G71">
        <v>47724.942000000003</v>
      </c>
      <c r="H71">
        <v>43218.467799999999</v>
      </c>
      <c r="I71">
        <v>24245.668000000001</v>
      </c>
      <c r="J71">
        <v>30775.272400000002</v>
      </c>
      <c r="K71">
        <v>25733.132900000001</v>
      </c>
      <c r="L71">
        <v>22475.307000000001</v>
      </c>
      <c r="M71">
        <v>24830.026699999999</v>
      </c>
      <c r="N71">
        <v>21099.5144</v>
      </c>
      <c r="O71">
        <v>35597.562400000003</v>
      </c>
      <c r="P71">
        <v>14347.8266</v>
      </c>
      <c r="Q71">
        <v>21492.1702</v>
      </c>
      <c r="R71">
        <v>13313.464900000001</v>
      </c>
      <c r="S71">
        <v>11346.1435</v>
      </c>
      <c r="T71">
        <v>18220.213299999999</v>
      </c>
      <c r="U71">
        <v>16502.738399999998</v>
      </c>
      <c r="V71">
        <v>11872.3243</v>
      </c>
      <c r="W71">
        <v>6722.0477000000001</v>
      </c>
      <c r="X71">
        <v>14519.2102</v>
      </c>
      <c r="Y71">
        <v>12924.156999999999</v>
      </c>
      <c r="Z71">
        <v>12145.474899999999</v>
      </c>
      <c r="AA71">
        <v>12937.8554</v>
      </c>
      <c r="AB71">
        <v>12961.502</v>
      </c>
      <c r="AC71">
        <v>12267.999299999999</v>
      </c>
      <c r="AD71">
        <v>19509.323899999999</v>
      </c>
      <c r="AE71">
        <v>9721.3042000000005</v>
      </c>
      <c r="AF71">
        <v>16202.0635</v>
      </c>
      <c r="AG71">
        <v>8860.1023999999998</v>
      </c>
      <c r="AH71" t="s">
        <v>480</v>
      </c>
      <c r="AI71" t="s">
        <v>480</v>
      </c>
      <c r="AJ71">
        <v>14033.4126</v>
      </c>
      <c r="AK71">
        <v>6632.6117000000004</v>
      </c>
      <c r="AL71">
        <v>5079.8507</v>
      </c>
      <c r="AM71">
        <v>7197.3846999999996</v>
      </c>
      <c r="AN71">
        <v>11633.859200000001</v>
      </c>
      <c r="AO71">
        <v>8236.2662</v>
      </c>
      <c r="AP71">
        <v>5453.6187</v>
      </c>
      <c r="AQ71">
        <v>11950.402599999999</v>
      </c>
      <c r="AR71">
        <v>5250.0882000000001</v>
      </c>
      <c r="AS71">
        <v>5689.701</v>
      </c>
      <c r="AT71">
        <v>5394.9249</v>
      </c>
      <c r="AU71">
        <v>8796.7461000000003</v>
      </c>
      <c r="AV71">
        <v>3435.7329</v>
      </c>
      <c r="AW71">
        <v>3984.2242999999999</v>
      </c>
      <c r="AX71">
        <v>5457.8059000000003</v>
      </c>
      <c r="AY71">
        <v>4655.3652000000002</v>
      </c>
      <c r="AZ71">
        <v>7374.2272999999996</v>
      </c>
      <c r="BA71">
        <v>4611.2963</v>
      </c>
      <c r="BB71">
        <v>4275.3973999999998</v>
      </c>
      <c r="BC71">
        <v>3564.893</v>
      </c>
      <c r="BD71">
        <v>6802.6961000000001</v>
      </c>
      <c r="BE71" t="s">
        <v>480</v>
      </c>
      <c r="BF71">
        <v>7169.3732</v>
      </c>
      <c r="BG71">
        <v>3002.9823999999999</v>
      </c>
      <c r="BH71" t="s">
        <v>480</v>
      </c>
      <c r="BI71">
        <v>3817.1837999999998</v>
      </c>
      <c r="BJ71">
        <v>5046.8190999999997</v>
      </c>
      <c r="BK71">
        <v>4362.3591999999999</v>
      </c>
      <c r="BL71">
        <v>6043.0636000000004</v>
      </c>
      <c r="BM71">
        <v>1887.3313000000001</v>
      </c>
      <c r="BN71">
        <v>4361.5375000000004</v>
      </c>
      <c r="BO71">
        <v>5634.0153</v>
      </c>
      <c r="BP71">
        <v>3638.4722999999999</v>
      </c>
      <c r="BQ71">
        <v>5010.5681999999997</v>
      </c>
      <c r="BR71">
        <v>2646.0581000000002</v>
      </c>
      <c r="BS71">
        <v>2501.1601000000001</v>
      </c>
      <c r="BT71" t="s">
        <v>480</v>
      </c>
      <c r="BU71">
        <v>3584.46</v>
      </c>
      <c r="BV71">
        <v>2168.7712999999999</v>
      </c>
      <c r="BW71">
        <v>3348.0843</v>
      </c>
      <c r="BX71">
        <v>3192.9609</v>
      </c>
      <c r="BY71">
        <v>2335.9151999999999</v>
      </c>
      <c r="BZ71">
        <v>1569.5462</v>
      </c>
      <c r="CA71">
        <v>3112.5120000000002</v>
      </c>
      <c r="CB71">
        <v>3003.6707000000001</v>
      </c>
      <c r="CC71" t="s">
        <v>480</v>
      </c>
      <c r="CD71">
        <v>1501.8146999999999</v>
      </c>
      <c r="CE71">
        <v>1916.8943999999999</v>
      </c>
      <c r="CF71" t="s">
        <v>480</v>
      </c>
      <c r="CG71">
        <v>1175.7049999999999</v>
      </c>
      <c r="CH71">
        <v>1576.5376000000001</v>
      </c>
      <c r="CI71">
        <v>2577.3843000000002</v>
      </c>
      <c r="CJ71" t="s">
        <v>480</v>
      </c>
      <c r="CK71">
        <v>2142.5994999999998</v>
      </c>
      <c r="CL71">
        <v>2778.0286000000001</v>
      </c>
      <c r="CM71">
        <v>1729.9703999999999</v>
      </c>
      <c r="CN71" t="s">
        <v>480</v>
      </c>
      <c r="CO71">
        <v>1799.0050000000001</v>
      </c>
      <c r="CP71">
        <v>2125.652</v>
      </c>
      <c r="CQ71">
        <v>1345.6958</v>
      </c>
      <c r="CR71">
        <v>1502.6624999999999</v>
      </c>
      <c r="CS71">
        <v>1950.2781</v>
      </c>
      <c r="CT71">
        <v>1738.6891000000001</v>
      </c>
      <c r="CU71">
        <v>1449.4601</v>
      </c>
      <c r="CV71" t="s">
        <v>480</v>
      </c>
      <c r="CW71">
        <v>1121.7747999999999</v>
      </c>
      <c r="CX71">
        <v>3815.9839000000002</v>
      </c>
      <c r="CY71">
        <v>1618.8354999999999</v>
      </c>
      <c r="CZ71">
        <v>1329.1531</v>
      </c>
      <c r="DA71">
        <v>1043.3366000000001</v>
      </c>
      <c r="DB71">
        <v>1044.9109000000001</v>
      </c>
      <c r="DC71">
        <v>2949.114</v>
      </c>
      <c r="DD71">
        <v>1622.7719999999999</v>
      </c>
      <c r="DE71">
        <v>1738.7328</v>
      </c>
      <c r="DF71">
        <v>1434.3992000000001</v>
      </c>
      <c r="DG71">
        <v>1422.1311000000001</v>
      </c>
      <c r="DH71">
        <v>818.29240000000004</v>
      </c>
      <c r="DI71">
        <v>1545.6702</v>
      </c>
      <c r="DJ71">
        <v>873.76750000000004</v>
      </c>
      <c r="DK71">
        <v>1983.9655</v>
      </c>
      <c r="DL71">
        <v>1347.3021000000001</v>
      </c>
      <c r="DM71">
        <v>878.02369999999996</v>
      </c>
      <c r="DN71">
        <v>721.97230000000002</v>
      </c>
      <c r="DO71">
        <v>2443.0549000000001</v>
      </c>
      <c r="DP71">
        <v>918.47950000000003</v>
      </c>
      <c r="DQ71">
        <v>2383.6750000000002</v>
      </c>
      <c r="DR71">
        <v>869.5204</v>
      </c>
      <c r="DS71">
        <v>1880.4002</v>
      </c>
      <c r="DT71">
        <v>1281.2511</v>
      </c>
      <c r="DU71">
        <v>646.27430000000004</v>
      </c>
      <c r="DV71" t="s">
        <v>480</v>
      </c>
      <c r="DW71">
        <v>835.34460000000001</v>
      </c>
      <c r="DX71">
        <v>667.29930000000002</v>
      </c>
      <c r="DY71">
        <v>1607.0909999999999</v>
      </c>
      <c r="DZ71">
        <v>2170.1093999999998</v>
      </c>
      <c r="EA71">
        <v>1244.1805999999999</v>
      </c>
      <c r="EB71">
        <v>974.49090000000001</v>
      </c>
      <c r="EC71">
        <v>976.92560000000003</v>
      </c>
      <c r="ED71">
        <v>852.70749999999998</v>
      </c>
      <c r="EE71">
        <v>975.73950000000002</v>
      </c>
      <c r="EF71">
        <v>629.98590000000002</v>
      </c>
      <c r="EG71">
        <v>746.43380000000002</v>
      </c>
      <c r="EH71">
        <v>1049.3635999999999</v>
      </c>
      <c r="EI71">
        <v>420.05470000000003</v>
      </c>
      <c r="EJ71">
        <v>2112.3526000000002</v>
      </c>
      <c r="EK71" t="s">
        <v>480</v>
      </c>
      <c r="EL71">
        <v>570.66039999999998</v>
      </c>
      <c r="EM71">
        <v>476.27300000000002</v>
      </c>
      <c r="EN71">
        <v>296.39909999999998</v>
      </c>
      <c r="EO71" t="s">
        <v>480</v>
      </c>
      <c r="EP71">
        <v>349.26830000000001</v>
      </c>
      <c r="EQ71">
        <v>136.70490000000001</v>
      </c>
      <c r="ER71">
        <v>362.81060000000002</v>
      </c>
      <c r="ES71">
        <v>251.65090000000001</v>
      </c>
      <c r="ET71">
        <v>317.85599999999999</v>
      </c>
      <c r="EU71">
        <v>113.1499</v>
      </c>
      <c r="EV71">
        <v>187.67439999999999</v>
      </c>
      <c r="EW71">
        <v>285.06319999999999</v>
      </c>
      <c r="EX71">
        <v>341.86090000000002</v>
      </c>
      <c r="EY71">
        <v>231.52369999999999</v>
      </c>
      <c r="EZ71">
        <v>244.17570000000001</v>
      </c>
      <c r="FA71">
        <v>63.008600000000001</v>
      </c>
      <c r="FB71">
        <v>190.06710000000001</v>
      </c>
      <c r="FC71">
        <v>155.9701</v>
      </c>
      <c r="FD71">
        <v>161.8503</v>
      </c>
      <c r="FE71">
        <v>444.3295</v>
      </c>
      <c r="FF71">
        <v>183.18600000000001</v>
      </c>
      <c r="FG71">
        <v>168.31020000000001</v>
      </c>
      <c r="FH71">
        <v>0.2155</v>
      </c>
      <c r="FI71">
        <v>268.19909999999999</v>
      </c>
      <c r="FJ71">
        <v>164.33260000000001</v>
      </c>
      <c r="FK71">
        <v>-24.584099999999999</v>
      </c>
      <c r="FL71">
        <v>93.139300000000006</v>
      </c>
      <c r="FM71">
        <v>10996.828799999999</v>
      </c>
      <c r="FN71">
        <v>1514.6972000000001</v>
      </c>
      <c r="FO71" t="s">
        <v>480</v>
      </c>
      <c r="FP71">
        <v>2150.2267000000002</v>
      </c>
      <c r="FQ71">
        <v>1770.9246000000001</v>
      </c>
      <c r="FR71">
        <v>2481.6313</v>
      </c>
      <c r="FS71">
        <v>2813.7228</v>
      </c>
      <c r="FT71" t="s">
        <v>480</v>
      </c>
      <c r="FU71">
        <v>690.65390000000002</v>
      </c>
      <c r="FV71">
        <v>17097.232499999998</v>
      </c>
      <c r="FW71">
        <v>7463.8648999999996</v>
      </c>
      <c r="FX71">
        <v>3625.6552000000001</v>
      </c>
      <c r="FY71">
        <v>4389.8500000000004</v>
      </c>
      <c r="FZ71">
        <v>520.83209999999997</v>
      </c>
      <c r="GA71">
        <v>12195.9383</v>
      </c>
      <c r="GB71">
        <v>1822.3510000000001</v>
      </c>
      <c r="GC71">
        <v>1039.7791</v>
      </c>
      <c r="GD71">
        <v>763.2903</v>
      </c>
      <c r="GE71">
        <v>7855.3994000000002</v>
      </c>
      <c r="GF71">
        <v>665.46699999999998</v>
      </c>
      <c r="GG71">
        <v>451.48450000000003</v>
      </c>
      <c r="GH71">
        <v>437.2724</v>
      </c>
      <c r="GI71">
        <v>4710.8382000000001</v>
      </c>
      <c r="GJ71">
        <v>32440.124199999998</v>
      </c>
      <c r="GK71">
        <v>2565.7525000000001</v>
      </c>
      <c r="GL71">
        <v>2134.8263000000002</v>
      </c>
      <c r="GM71">
        <v>5259.5772999999999</v>
      </c>
      <c r="GN71">
        <v>10819.938</v>
      </c>
      <c r="GO71">
        <v>630.96900000000005</v>
      </c>
      <c r="GP71">
        <v>351.69850000000002</v>
      </c>
    </row>
    <row r="72" spans="1:198" x14ac:dyDescent="0.2">
      <c r="A72" s="177">
        <v>43123</v>
      </c>
      <c r="B72">
        <v>655450.821</v>
      </c>
      <c r="C72">
        <v>201137.45420000001</v>
      </c>
      <c r="D72">
        <v>94421.594899999996</v>
      </c>
      <c r="E72">
        <v>80009.892999999996</v>
      </c>
      <c r="F72">
        <v>54379.095999999998</v>
      </c>
      <c r="G72">
        <v>48236.927300000003</v>
      </c>
      <c r="H72">
        <v>43164.781300000002</v>
      </c>
      <c r="I72">
        <v>24337.199000000001</v>
      </c>
      <c r="J72">
        <v>30397.139800000001</v>
      </c>
      <c r="K72">
        <v>26019.479800000001</v>
      </c>
      <c r="L72">
        <v>22876.406999999999</v>
      </c>
      <c r="M72">
        <v>24934.190500000001</v>
      </c>
      <c r="N72">
        <v>21124.294999999998</v>
      </c>
      <c r="O72">
        <v>35532.919800000003</v>
      </c>
      <c r="P72">
        <v>14360.382900000001</v>
      </c>
      <c r="Q72">
        <v>21617.8927</v>
      </c>
      <c r="R72">
        <v>13369.0355</v>
      </c>
      <c r="S72">
        <v>11730.4174</v>
      </c>
      <c r="T72">
        <v>18251.467100000002</v>
      </c>
      <c r="U72">
        <v>16611.239000000001</v>
      </c>
      <c r="V72">
        <v>12015.1973</v>
      </c>
      <c r="W72">
        <v>6704.6576999999997</v>
      </c>
      <c r="X72">
        <v>14544.825000000001</v>
      </c>
      <c r="Y72">
        <v>12986.6168</v>
      </c>
      <c r="Z72">
        <v>12120.998799999999</v>
      </c>
      <c r="AA72">
        <v>12954.797</v>
      </c>
      <c r="AB72">
        <v>12852.8806</v>
      </c>
      <c r="AC72">
        <v>12364.7539</v>
      </c>
      <c r="AD72">
        <v>19552.722600000001</v>
      </c>
      <c r="AE72">
        <v>9773.8235999999997</v>
      </c>
      <c r="AF72">
        <v>16142.947399999999</v>
      </c>
      <c r="AG72">
        <v>9049.3865999999998</v>
      </c>
      <c r="AH72" t="s">
        <v>480</v>
      </c>
      <c r="AI72" t="s">
        <v>480</v>
      </c>
      <c r="AJ72">
        <v>14166.181699999999</v>
      </c>
      <c r="AK72">
        <v>6639.7819</v>
      </c>
      <c r="AL72">
        <v>5012.0685999999996</v>
      </c>
      <c r="AM72">
        <v>7249.6044000000002</v>
      </c>
      <c r="AN72">
        <v>11716.531800000001</v>
      </c>
      <c r="AO72">
        <v>8284.3253000000004</v>
      </c>
      <c r="AP72">
        <v>5434.0839999999998</v>
      </c>
      <c r="AQ72">
        <v>11940.7749</v>
      </c>
      <c r="AR72">
        <v>5335.2474000000002</v>
      </c>
      <c r="AS72">
        <v>5592.5034999999998</v>
      </c>
      <c r="AT72">
        <v>5648.3968000000004</v>
      </c>
      <c r="AU72">
        <v>8793.9977999999992</v>
      </c>
      <c r="AV72">
        <v>3542.3154</v>
      </c>
      <c r="AW72">
        <v>3953.2833999999998</v>
      </c>
      <c r="AX72">
        <v>5472.8010000000004</v>
      </c>
      <c r="AY72">
        <v>4682.2325000000001</v>
      </c>
      <c r="AZ72">
        <v>7352.9925999999996</v>
      </c>
      <c r="BA72">
        <v>4665.1677</v>
      </c>
      <c r="BB72">
        <v>4331.8891999999996</v>
      </c>
      <c r="BC72">
        <v>3559.2873</v>
      </c>
      <c r="BD72">
        <v>6947.4991</v>
      </c>
      <c r="BE72" t="s">
        <v>480</v>
      </c>
      <c r="BF72">
        <v>7076.4840999999997</v>
      </c>
      <c r="BG72">
        <v>3075.6648</v>
      </c>
      <c r="BH72" t="s">
        <v>480</v>
      </c>
      <c r="BI72">
        <v>3844.4348</v>
      </c>
      <c r="BJ72">
        <v>5065.7529999999997</v>
      </c>
      <c r="BK72">
        <v>4329.1395000000002</v>
      </c>
      <c r="BL72">
        <v>6219.3998000000001</v>
      </c>
      <c r="BM72">
        <v>1849.8996999999999</v>
      </c>
      <c r="BN72">
        <v>4443.3485000000001</v>
      </c>
      <c r="BO72">
        <v>5600.2420000000002</v>
      </c>
      <c r="BP72">
        <v>3628.55</v>
      </c>
      <c r="BQ72">
        <v>5016.8199000000004</v>
      </c>
      <c r="BR72">
        <v>2708.8180000000002</v>
      </c>
      <c r="BS72">
        <v>2542.1233000000002</v>
      </c>
      <c r="BT72" t="s">
        <v>480</v>
      </c>
      <c r="BU72">
        <v>3555.5081</v>
      </c>
      <c r="BV72">
        <v>2155.4994999999999</v>
      </c>
      <c r="BW72">
        <v>3338.598</v>
      </c>
      <c r="BX72">
        <v>3202.5281</v>
      </c>
      <c r="BY72">
        <v>2401.3436999999999</v>
      </c>
      <c r="BZ72">
        <v>1574.4041999999999</v>
      </c>
      <c r="CA72">
        <v>3180.8937000000001</v>
      </c>
      <c r="CB72">
        <v>3052.6819</v>
      </c>
      <c r="CC72" t="s">
        <v>480</v>
      </c>
      <c r="CD72">
        <v>1516.0146</v>
      </c>
      <c r="CE72">
        <v>2023.1206999999999</v>
      </c>
      <c r="CF72" t="s">
        <v>480</v>
      </c>
      <c r="CG72">
        <v>1171.5360000000001</v>
      </c>
      <c r="CH72">
        <v>1591.0052000000001</v>
      </c>
      <c r="CI72">
        <v>2568.5230999999999</v>
      </c>
      <c r="CJ72" t="s">
        <v>480</v>
      </c>
      <c r="CK72">
        <v>2154.1840000000002</v>
      </c>
      <c r="CL72">
        <v>2845.5893000000001</v>
      </c>
      <c r="CM72">
        <v>1706.7194999999999</v>
      </c>
      <c r="CN72" t="s">
        <v>480</v>
      </c>
      <c r="CO72">
        <v>1809.8472999999999</v>
      </c>
      <c r="CP72">
        <v>2153.8986</v>
      </c>
      <c r="CQ72">
        <v>1404.6858999999999</v>
      </c>
      <c r="CR72">
        <v>1500.5789</v>
      </c>
      <c r="CS72">
        <v>1940.0952</v>
      </c>
      <c r="CT72">
        <v>1740.9818</v>
      </c>
      <c r="CU72">
        <v>1483.4070999999999</v>
      </c>
      <c r="CV72" t="s">
        <v>480</v>
      </c>
      <c r="CW72">
        <v>1106.4685999999999</v>
      </c>
      <c r="CX72">
        <v>3832.2750000000001</v>
      </c>
      <c r="CY72">
        <v>1694.8451</v>
      </c>
      <c r="CZ72">
        <v>1329.1531</v>
      </c>
      <c r="DA72">
        <v>1028.7397000000001</v>
      </c>
      <c r="DB72">
        <v>1056.2765999999999</v>
      </c>
      <c r="DC72">
        <v>2969.5601000000001</v>
      </c>
      <c r="DD72">
        <v>1639.269</v>
      </c>
      <c r="DE72">
        <v>1943.8496</v>
      </c>
      <c r="DF72">
        <v>1347.0443</v>
      </c>
      <c r="DG72">
        <v>1387.1051</v>
      </c>
      <c r="DH72">
        <v>834.26059999999995</v>
      </c>
      <c r="DI72">
        <v>1544.3206</v>
      </c>
      <c r="DJ72">
        <v>879.76379999999995</v>
      </c>
      <c r="DK72">
        <v>1882.0254</v>
      </c>
      <c r="DL72">
        <v>1365.6405</v>
      </c>
      <c r="DM72">
        <v>886.52940000000001</v>
      </c>
      <c r="DN72">
        <v>731.27350000000001</v>
      </c>
      <c r="DO72">
        <v>2418.6441</v>
      </c>
      <c r="DP72">
        <v>917.10590000000002</v>
      </c>
      <c r="DQ72">
        <v>2354.9902999999999</v>
      </c>
      <c r="DR72">
        <v>863.23109999999997</v>
      </c>
      <c r="DS72">
        <v>1920.1431</v>
      </c>
      <c r="DT72">
        <v>1279.1062999999999</v>
      </c>
      <c r="DU72">
        <v>655.20299999999997</v>
      </c>
      <c r="DV72" t="s">
        <v>480</v>
      </c>
      <c r="DW72">
        <v>836.15239999999994</v>
      </c>
      <c r="DX72">
        <v>672.97469999999998</v>
      </c>
      <c r="DY72">
        <v>1597.0340000000001</v>
      </c>
      <c r="DZ72">
        <v>2193.0340000000001</v>
      </c>
      <c r="EA72">
        <v>1267.3037999999999</v>
      </c>
      <c r="EB72">
        <v>985.97739999999999</v>
      </c>
      <c r="EC72">
        <v>978.4144</v>
      </c>
      <c r="ED72">
        <v>860.5258</v>
      </c>
      <c r="EE72">
        <v>988.99329999999998</v>
      </c>
      <c r="EF72">
        <v>633.19159999999999</v>
      </c>
      <c r="EG72">
        <v>740.98009999999999</v>
      </c>
      <c r="EH72">
        <v>1043.1034</v>
      </c>
      <c r="EI72">
        <v>430.09719999999999</v>
      </c>
      <c r="EJ72">
        <v>2112.3526000000002</v>
      </c>
      <c r="EK72" t="s">
        <v>480</v>
      </c>
      <c r="EL72">
        <v>570.66039999999998</v>
      </c>
      <c r="EM72">
        <v>471.8519</v>
      </c>
      <c r="EN72">
        <v>293.99770000000001</v>
      </c>
      <c r="EO72" t="s">
        <v>480</v>
      </c>
      <c r="EP72">
        <v>349.97590000000002</v>
      </c>
      <c r="EQ72">
        <v>134.1969</v>
      </c>
      <c r="ER72">
        <v>365.0351</v>
      </c>
      <c r="ES72">
        <v>249.5626</v>
      </c>
      <c r="ET72">
        <v>314.53919999999999</v>
      </c>
      <c r="EU72">
        <v>115.822</v>
      </c>
      <c r="EV72">
        <v>187.67439999999999</v>
      </c>
      <c r="EW72">
        <v>279.84699999999998</v>
      </c>
      <c r="EX72">
        <v>329.96530000000001</v>
      </c>
      <c r="EY72">
        <v>233.97280000000001</v>
      </c>
      <c r="EZ72">
        <v>249.69970000000001</v>
      </c>
      <c r="FA72">
        <v>63.341099999999997</v>
      </c>
      <c r="FB72">
        <v>190.2285</v>
      </c>
      <c r="FC72">
        <v>157.333</v>
      </c>
      <c r="FD72">
        <v>160.74250000000001</v>
      </c>
      <c r="FE72">
        <v>434.09840000000003</v>
      </c>
      <c r="FF72">
        <v>182.6241</v>
      </c>
      <c r="FG72">
        <v>168.31020000000001</v>
      </c>
      <c r="FH72">
        <v>0.2155</v>
      </c>
      <c r="FI72">
        <v>266.89710000000002</v>
      </c>
      <c r="FJ72">
        <v>166.94909999999999</v>
      </c>
      <c r="FK72">
        <v>-23.5883</v>
      </c>
      <c r="FL72">
        <v>88.1554</v>
      </c>
      <c r="FM72">
        <v>10871.763999999999</v>
      </c>
      <c r="FN72">
        <v>1515.7088000000001</v>
      </c>
      <c r="FO72" t="s">
        <v>480</v>
      </c>
      <c r="FP72">
        <v>2186.5083</v>
      </c>
      <c r="FQ72">
        <v>1843.8612000000001</v>
      </c>
      <c r="FR72">
        <v>2592.9998000000001</v>
      </c>
      <c r="FS72">
        <v>2872.8388</v>
      </c>
      <c r="FT72" t="s">
        <v>480</v>
      </c>
      <c r="FU72">
        <v>694.84590000000003</v>
      </c>
      <c r="FV72">
        <v>16988.4336</v>
      </c>
      <c r="FW72">
        <v>7731.0037000000002</v>
      </c>
      <c r="FX72">
        <v>3765.9614999999999</v>
      </c>
      <c r="FY72">
        <v>4508.43</v>
      </c>
      <c r="FZ72">
        <v>522.75490000000002</v>
      </c>
      <c r="GA72">
        <v>12014.5939</v>
      </c>
      <c r="GB72">
        <v>1818.5088000000001</v>
      </c>
      <c r="GC72">
        <v>1070.7140999999999</v>
      </c>
      <c r="GD72">
        <v>780.83810000000005</v>
      </c>
      <c r="GE72">
        <v>7886.7024000000001</v>
      </c>
      <c r="GF72">
        <v>704.02269999999999</v>
      </c>
      <c r="GG72">
        <v>448.74380000000002</v>
      </c>
      <c r="GH72">
        <v>437.2724</v>
      </c>
      <c r="GI72">
        <v>4669.2816000000003</v>
      </c>
      <c r="GJ72">
        <v>32341.588100000001</v>
      </c>
      <c r="GK72">
        <v>2557.0470999999998</v>
      </c>
      <c r="GL72">
        <v>2150.0005000000001</v>
      </c>
      <c r="GM72">
        <v>5280.3864999999996</v>
      </c>
      <c r="GN72">
        <v>10723.817999999999</v>
      </c>
      <c r="GO72">
        <v>621.80930000000001</v>
      </c>
      <c r="GP72">
        <v>363.21839999999997</v>
      </c>
    </row>
    <row r="73" spans="1:198" x14ac:dyDescent="0.2">
      <c r="A73" s="177">
        <v>43124</v>
      </c>
      <c r="B73">
        <v>654833.65379999997</v>
      </c>
      <c r="C73">
        <v>202503.52290000001</v>
      </c>
      <c r="D73">
        <v>93286.048500000004</v>
      </c>
      <c r="E73">
        <v>79728.195999999996</v>
      </c>
      <c r="F73">
        <v>53829.168799999999</v>
      </c>
      <c r="G73">
        <v>47878.134400000003</v>
      </c>
      <c r="H73">
        <v>42932.139900000002</v>
      </c>
      <c r="I73">
        <v>24511.626</v>
      </c>
      <c r="J73">
        <v>30740.6103</v>
      </c>
      <c r="K73">
        <v>25616.391500000002</v>
      </c>
      <c r="L73">
        <v>22595.007000000001</v>
      </c>
      <c r="M73">
        <v>24226.595099999999</v>
      </c>
      <c r="N73">
        <v>21255.278200000001</v>
      </c>
      <c r="O73">
        <v>35551.3891</v>
      </c>
      <c r="P73">
        <v>14423.164500000001</v>
      </c>
      <c r="Q73">
        <v>21980.737499999999</v>
      </c>
      <c r="R73">
        <v>13336.3469</v>
      </c>
      <c r="S73">
        <v>11463.4966</v>
      </c>
      <c r="T73">
        <v>18869.190399999999</v>
      </c>
      <c r="U73">
        <v>16439.799599999998</v>
      </c>
      <c r="V73">
        <v>11978.418100000001</v>
      </c>
      <c r="W73">
        <v>6617.7075000000004</v>
      </c>
      <c r="X73">
        <v>14510.169599999999</v>
      </c>
      <c r="Y73">
        <v>12906.311400000001</v>
      </c>
      <c r="Z73">
        <v>12066.2192</v>
      </c>
      <c r="AA73">
        <v>12850.3238</v>
      </c>
      <c r="AB73">
        <v>12826.5738</v>
      </c>
      <c r="AC73">
        <v>12325.640299999999</v>
      </c>
      <c r="AD73">
        <v>19670.519199999999</v>
      </c>
      <c r="AE73">
        <v>9708.1743000000006</v>
      </c>
      <c r="AF73">
        <v>16071.676600000001</v>
      </c>
      <c r="AG73">
        <v>8926.3454000000002</v>
      </c>
      <c r="AH73">
        <v>8959.1371999999992</v>
      </c>
      <c r="AI73" t="s">
        <v>480</v>
      </c>
      <c r="AJ73">
        <v>14113.0741</v>
      </c>
      <c r="AK73">
        <v>6631.7154</v>
      </c>
      <c r="AL73">
        <v>4991.3352999999997</v>
      </c>
      <c r="AM73">
        <v>7231.5717000000004</v>
      </c>
      <c r="AN73">
        <v>11620.080400000001</v>
      </c>
      <c r="AO73">
        <v>8358.1304</v>
      </c>
      <c r="AP73">
        <v>5350.6175000000003</v>
      </c>
      <c r="AQ73">
        <v>11898.1381</v>
      </c>
      <c r="AR73">
        <v>5339.7691000000004</v>
      </c>
      <c r="AS73">
        <v>5540.8797000000004</v>
      </c>
      <c r="AT73">
        <v>5473.5333000000001</v>
      </c>
      <c r="AU73">
        <v>8739.0334000000003</v>
      </c>
      <c r="AV73">
        <v>3503.7426999999998</v>
      </c>
      <c r="AW73">
        <v>3891.4016000000001</v>
      </c>
      <c r="AX73">
        <v>5438.6121999999996</v>
      </c>
      <c r="AY73">
        <v>4668.5355</v>
      </c>
      <c r="AZ73">
        <v>7312.4537</v>
      </c>
      <c r="BA73">
        <v>4544.9931999999999</v>
      </c>
      <c r="BB73">
        <v>4334.1309000000001</v>
      </c>
      <c r="BC73">
        <v>3428.4868000000001</v>
      </c>
      <c r="BD73">
        <v>6700.7977000000001</v>
      </c>
      <c r="BE73" t="s">
        <v>480</v>
      </c>
      <c r="BF73">
        <v>7003.9146000000001</v>
      </c>
      <c r="BG73">
        <v>3049.2348999999999</v>
      </c>
      <c r="BH73" t="s">
        <v>480</v>
      </c>
      <c r="BI73">
        <v>3766.5747999999999</v>
      </c>
      <c r="BJ73">
        <v>5055.2340999999997</v>
      </c>
      <c r="BK73">
        <v>4364.3132999999998</v>
      </c>
      <c r="BL73">
        <v>6208.8721999999998</v>
      </c>
      <c r="BM73">
        <v>1838.3398999999999</v>
      </c>
      <c r="BN73">
        <v>4425.4372000000003</v>
      </c>
      <c r="BO73">
        <v>5611.7743</v>
      </c>
      <c r="BP73">
        <v>3580.5055000000002</v>
      </c>
      <c r="BQ73">
        <v>4980.7527</v>
      </c>
      <c r="BR73">
        <v>2703.2802999999999</v>
      </c>
      <c r="BS73">
        <v>2473.3262</v>
      </c>
      <c r="BT73" t="s">
        <v>480</v>
      </c>
      <c r="BU73">
        <v>3525.1774999999998</v>
      </c>
      <c r="BV73">
        <v>2113.788</v>
      </c>
      <c r="BW73">
        <v>3339.7838000000002</v>
      </c>
      <c r="BX73">
        <v>3183.3937000000001</v>
      </c>
      <c r="BY73">
        <v>2392.6585</v>
      </c>
      <c r="BZ73">
        <v>1573.9993999999999</v>
      </c>
      <c r="CA73">
        <v>3110.7851999999998</v>
      </c>
      <c r="CB73">
        <v>2980.5266000000001</v>
      </c>
      <c r="CC73" t="s">
        <v>480</v>
      </c>
      <c r="CD73">
        <v>1472.8232</v>
      </c>
      <c r="CE73">
        <v>2087.7802000000001</v>
      </c>
      <c r="CF73" t="s">
        <v>480</v>
      </c>
      <c r="CG73">
        <v>1189.6016</v>
      </c>
      <c r="CH73">
        <v>1563.3280999999999</v>
      </c>
      <c r="CI73">
        <v>2495.4186</v>
      </c>
      <c r="CJ73" t="s">
        <v>480</v>
      </c>
      <c r="CK73">
        <v>2139.5774000000001</v>
      </c>
      <c r="CL73">
        <v>2884.7438000000002</v>
      </c>
      <c r="CM73">
        <v>1697.7362000000001</v>
      </c>
      <c r="CN73" t="s">
        <v>480</v>
      </c>
      <c r="CO73">
        <v>1749.979</v>
      </c>
      <c r="CP73">
        <v>2159.5479</v>
      </c>
      <c r="CQ73">
        <v>1410.251</v>
      </c>
      <c r="CR73">
        <v>1548.5023000000001</v>
      </c>
      <c r="CS73">
        <v>1906.8311000000001</v>
      </c>
      <c r="CT73">
        <v>1735.8231000000001</v>
      </c>
      <c r="CU73">
        <v>1429.0917999999999</v>
      </c>
      <c r="CV73" t="s">
        <v>480</v>
      </c>
      <c r="CW73">
        <v>1096.2644</v>
      </c>
      <c r="CX73">
        <v>3810.9713000000002</v>
      </c>
      <c r="CY73">
        <v>1673.1280999999999</v>
      </c>
      <c r="CZ73">
        <v>1305.4902</v>
      </c>
      <c r="DA73">
        <v>1003.1951</v>
      </c>
      <c r="DB73">
        <v>1044.0365999999999</v>
      </c>
      <c r="DC73">
        <v>2958.5506</v>
      </c>
      <c r="DD73">
        <v>1632.249</v>
      </c>
      <c r="DE73">
        <v>1967.7714000000001</v>
      </c>
      <c r="DF73">
        <v>1278.08</v>
      </c>
      <c r="DG73">
        <v>1375.4296999999999</v>
      </c>
      <c r="DH73">
        <v>805.26570000000004</v>
      </c>
      <c r="DI73">
        <v>1556.1976</v>
      </c>
      <c r="DJ73">
        <v>912.36360000000002</v>
      </c>
      <c r="DK73">
        <v>1885.6880000000001</v>
      </c>
      <c r="DL73">
        <v>1336.7222999999999</v>
      </c>
      <c r="DM73">
        <v>881.42600000000004</v>
      </c>
      <c r="DN73">
        <v>714.56590000000006</v>
      </c>
      <c r="DO73">
        <v>2375.9252000000001</v>
      </c>
      <c r="DP73">
        <v>907.8338</v>
      </c>
      <c r="DQ73">
        <v>2325.8274000000001</v>
      </c>
      <c r="DR73">
        <v>863.23109999999997</v>
      </c>
      <c r="DS73">
        <v>1949.3792000000001</v>
      </c>
      <c r="DT73">
        <v>1265.3791000000001</v>
      </c>
      <c r="DU73">
        <v>643.29809999999998</v>
      </c>
      <c r="DV73" t="s">
        <v>480</v>
      </c>
      <c r="DW73">
        <v>868.05930000000001</v>
      </c>
      <c r="DX73">
        <v>678.65009999999995</v>
      </c>
      <c r="DY73">
        <v>1596.6987999999999</v>
      </c>
      <c r="DZ73">
        <v>2140.3074999999999</v>
      </c>
      <c r="EA73">
        <v>1270.3363999999999</v>
      </c>
      <c r="EB73">
        <v>973.53359999999998</v>
      </c>
      <c r="EC73">
        <v>970.97059999999999</v>
      </c>
      <c r="ED73">
        <v>848.01649999999995</v>
      </c>
      <c r="EE73">
        <v>992.30679999999995</v>
      </c>
      <c r="EF73">
        <v>625.09500000000003</v>
      </c>
      <c r="EG73">
        <v>704.01589999999999</v>
      </c>
      <c r="EH73">
        <v>1026.4096999999999</v>
      </c>
      <c r="EI73">
        <v>420.05470000000003</v>
      </c>
      <c r="EJ73">
        <v>2277.9888999999998</v>
      </c>
      <c r="EK73" t="s">
        <v>480</v>
      </c>
      <c r="EL73">
        <v>580.0095</v>
      </c>
      <c r="EM73">
        <v>455.64150000000001</v>
      </c>
      <c r="EN73">
        <v>291.59620000000001</v>
      </c>
      <c r="EO73" t="s">
        <v>480</v>
      </c>
      <c r="EP73">
        <v>344.31569999999999</v>
      </c>
      <c r="EQ73">
        <v>136.02969999999999</v>
      </c>
      <c r="ER73">
        <v>359.47399999999999</v>
      </c>
      <c r="ES73">
        <v>246.7783</v>
      </c>
      <c r="ET73">
        <v>306.6995</v>
      </c>
      <c r="EU73">
        <v>110.6833</v>
      </c>
      <c r="EV73">
        <v>189.00290000000001</v>
      </c>
      <c r="EW73">
        <v>279.84699999999998</v>
      </c>
      <c r="EX73">
        <v>318.06970000000001</v>
      </c>
      <c r="EY73">
        <v>230.9794</v>
      </c>
      <c r="EZ73">
        <v>248.91050000000001</v>
      </c>
      <c r="FA73">
        <v>63.008600000000001</v>
      </c>
      <c r="FB73">
        <v>242.20779999999999</v>
      </c>
      <c r="FC73">
        <v>147.7927</v>
      </c>
      <c r="FD73">
        <v>160.74250000000001</v>
      </c>
      <c r="FE73">
        <v>434.45119999999997</v>
      </c>
      <c r="FF73">
        <v>177.45429999999999</v>
      </c>
      <c r="FG73">
        <v>169.4299</v>
      </c>
      <c r="FH73">
        <v>0.2155</v>
      </c>
      <c r="FI73">
        <v>268.63310000000001</v>
      </c>
      <c r="FJ73">
        <v>164.33260000000001</v>
      </c>
      <c r="FK73">
        <v>-23.090299999999999</v>
      </c>
      <c r="FL73">
        <v>91.893299999999996</v>
      </c>
      <c r="FM73">
        <v>10981.3838</v>
      </c>
      <c r="FN73">
        <v>1482.325</v>
      </c>
      <c r="FO73" t="s">
        <v>480</v>
      </c>
      <c r="FP73">
        <v>2212.5565999999999</v>
      </c>
      <c r="FQ73">
        <v>1763.6310000000001</v>
      </c>
      <c r="FR73">
        <v>2529.3607000000002</v>
      </c>
      <c r="FS73">
        <v>2914.6277</v>
      </c>
      <c r="FT73" t="s">
        <v>480</v>
      </c>
      <c r="FU73">
        <v>685.06439999999998</v>
      </c>
      <c r="FV73">
        <v>16720.321899999999</v>
      </c>
      <c r="FW73">
        <v>7610.8618999999999</v>
      </c>
      <c r="FX73">
        <v>3777.0691000000002</v>
      </c>
      <c r="FY73">
        <v>4516.8999999999996</v>
      </c>
      <c r="FZ73">
        <v>503.52659999999997</v>
      </c>
      <c r="GA73">
        <v>11949.583699999999</v>
      </c>
      <c r="GB73">
        <v>1796.7366999999999</v>
      </c>
      <c r="GC73">
        <v>1062.9802999999999</v>
      </c>
      <c r="GD73">
        <v>829.72109999999998</v>
      </c>
      <c r="GE73">
        <v>7828.5681999999997</v>
      </c>
      <c r="GF73">
        <v>701.52909999999997</v>
      </c>
      <c r="GG73">
        <v>447.37349999999998</v>
      </c>
      <c r="GH73">
        <v>437.2724</v>
      </c>
      <c r="GI73">
        <v>4638.5658000000003</v>
      </c>
      <c r="GJ73">
        <v>31414.732400000001</v>
      </c>
      <c r="GK73">
        <v>2496.1089999999999</v>
      </c>
      <c r="GL73">
        <v>2117.7552999999998</v>
      </c>
      <c r="GM73">
        <v>5241.5693000000001</v>
      </c>
      <c r="GN73">
        <v>10550.802</v>
      </c>
      <c r="GO73">
        <v>624.0992</v>
      </c>
      <c r="GP73">
        <v>357.45850000000002</v>
      </c>
    </row>
    <row r="74" spans="1:198" x14ac:dyDescent="0.2">
      <c r="A74" s="177">
        <v>43125</v>
      </c>
      <c r="B74">
        <v>658768.09470000002</v>
      </c>
      <c r="C74">
        <v>203124.4632</v>
      </c>
      <c r="D74">
        <v>93153.3223</v>
      </c>
      <c r="E74">
        <v>79085.349000000002</v>
      </c>
      <c r="F74">
        <v>53727.166100000002</v>
      </c>
      <c r="G74">
        <v>48103.8917</v>
      </c>
      <c r="H74">
        <v>43001.165399999998</v>
      </c>
      <c r="I74">
        <v>24528.896000000001</v>
      </c>
      <c r="J74">
        <v>31087.231899999999</v>
      </c>
      <c r="K74">
        <v>25609.783500000001</v>
      </c>
      <c r="L74">
        <v>22479.507000000001</v>
      </c>
      <c r="M74">
        <v>24445.6983</v>
      </c>
      <c r="N74">
        <v>21611.0569</v>
      </c>
      <c r="O74">
        <v>35606.797100000003</v>
      </c>
      <c r="P74">
        <v>14519.429400000001</v>
      </c>
      <c r="Q74">
        <v>21985.5118</v>
      </c>
      <c r="R74">
        <v>13145.1186</v>
      </c>
      <c r="S74">
        <v>11537.13</v>
      </c>
      <c r="T74">
        <v>19053.036599999999</v>
      </c>
      <c r="U74">
        <v>16521.810799999999</v>
      </c>
      <c r="V74">
        <v>11934.566000000001</v>
      </c>
      <c r="W74">
        <v>6645.5316000000003</v>
      </c>
      <c r="X74">
        <v>14543.3182</v>
      </c>
      <c r="Y74">
        <v>12768.0077</v>
      </c>
      <c r="Z74">
        <v>12089.529699999999</v>
      </c>
      <c r="AA74">
        <v>12703.4966</v>
      </c>
      <c r="AB74">
        <v>12689.948399999999</v>
      </c>
      <c r="AC74">
        <v>12379.1641</v>
      </c>
      <c r="AD74">
        <v>19887.512999999999</v>
      </c>
      <c r="AE74">
        <v>9739.0681000000004</v>
      </c>
      <c r="AF74">
        <v>15704.825500000001</v>
      </c>
      <c r="AG74">
        <v>8898.4750999999997</v>
      </c>
      <c r="AH74">
        <v>9214.5015999999996</v>
      </c>
      <c r="AI74" t="s">
        <v>480</v>
      </c>
      <c r="AJ74">
        <v>13990.9265</v>
      </c>
      <c r="AK74">
        <v>6608.7111000000004</v>
      </c>
      <c r="AL74">
        <v>5122.1147000000001</v>
      </c>
      <c r="AM74">
        <v>7237.9583000000002</v>
      </c>
      <c r="AN74">
        <v>11748.6823</v>
      </c>
      <c r="AO74">
        <v>8525.0499999999993</v>
      </c>
      <c r="AP74">
        <v>5310.3640999999998</v>
      </c>
      <c r="AQ74">
        <v>11910.516600000001</v>
      </c>
      <c r="AR74">
        <v>5406.0878000000002</v>
      </c>
      <c r="AS74">
        <v>5678.2830999999996</v>
      </c>
      <c r="AT74">
        <v>4961.7767999999996</v>
      </c>
      <c r="AU74">
        <v>8799.4943000000003</v>
      </c>
      <c r="AV74">
        <v>3457.0493999999999</v>
      </c>
      <c r="AW74">
        <v>3937.8130000000001</v>
      </c>
      <c r="AX74">
        <v>5452.4098000000004</v>
      </c>
      <c r="AY74">
        <v>4698.5636000000004</v>
      </c>
      <c r="AZ74">
        <v>7347.2013999999999</v>
      </c>
      <c r="BA74">
        <v>4603.0306</v>
      </c>
      <c r="BB74">
        <v>4351.1680999999999</v>
      </c>
      <c r="BC74">
        <v>3462.1212</v>
      </c>
      <c r="BD74">
        <v>6593.5361999999996</v>
      </c>
      <c r="BE74" t="s">
        <v>480</v>
      </c>
      <c r="BF74">
        <v>6948.7617</v>
      </c>
      <c r="BG74">
        <v>3051.9879999999998</v>
      </c>
      <c r="BH74" t="s">
        <v>480</v>
      </c>
      <c r="BI74">
        <v>3758.7889</v>
      </c>
      <c r="BJ74">
        <v>5044.7152999999998</v>
      </c>
      <c r="BK74">
        <v>4363.0105000000003</v>
      </c>
      <c r="BL74">
        <v>6298.3563000000004</v>
      </c>
      <c r="BM74">
        <v>1844.9455</v>
      </c>
      <c r="BN74">
        <v>4464.1643000000004</v>
      </c>
      <c r="BO74">
        <v>5623.3067000000001</v>
      </c>
      <c r="BP74">
        <v>3617.0610999999999</v>
      </c>
      <c r="BQ74">
        <v>4979.7909</v>
      </c>
      <c r="BR74">
        <v>2729.1226999999999</v>
      </c>
      <c r="BS74">
        <v>2428.1617000000001</v>
      </c>
      <c r="BT74" t="s">
        <v>480</v>
      </c>
      <c r="BU74">
        <v>3523.1095</v>
      </c>
      <c r="BV74">
        <v>2127.0599000000002</v>
      </c>
      <c r="BW74">
        <v>3338.598</v>
      </c>
      <c r="BX74">
        <v>3161.0702999999999</v>
      </c>
      <c r="BY74">
        <v>2363.7078999999999</v>
      </c>
      <c r="BZ74">
        <v>1571.1655000000001</v>
      </c>
      <c r="CA74">
        <v>3104.9140000000002</v>
      </c>
      <c r="CB74">
        <v>2934.2381999999998</v>
      </c>
      <c r="CC74" t="s">
        <v>480</v>
      </c>
      <c r="CD74">
        <v>1601.2139999999999</v>
      </c>
      <c r="CE74">
        <v>2019.5965000000001</v>
      </c>
      <c r="CF74" t="s">
        <v>480</v>
      </c>
      <c r="CG74">
        <v>1185.0852</v>
      </c>
      <c r="CH74">
        <v>1534.3928000000001</v>
      </c>
      <c r="CI74">
        <v>2528.6478999999999</v>
      </c>
      <c r="CJ74" t="s">
        <v>480</v>
      </c>
      <c r="CK74">
        <v>2144.1104999999998</v>
      </c>
      <c r="CL74">
        <v>2791.0801000000001</v>
      </c>
      <c r="CM74">
        <v>1650.1775</v>
      </c>
      <c r="CN74" t="s">
        <v>480</v>
      </c>
      <c r="CO74">
        <v>1750.9218000000001</v>
      </c>
      <c r="CP74">
        <v>2149.6615999999999</v>
      </c>
      <c r="CQ74">
        <v>1410.8074999999999</v>
      </c>
      <c r="CR74">
        <v>1579.7566999999999</v>
      </c>
      <c r="CS74">
        <v>1918.0323000000001</v>
      </c>
      <c r="CT74">
        <v>1714.0418</v>
      </c>
      <c r="CU74">
        <v>1429.0917999999999</v>
      </c>
      <c r="CV74" t="s">
        <v>480</v>
      </c>
      <c r="CW74">
        <v>1094.5636999999999</v>
      </c>
      <c r="CX74">
        <v>3827.2622999999999</v>
      </c>
      <c r="CY74">
        <v>1687.6061</v>
      </c>
      <c r="CZ74">
        <v>1369.5192999999999</v>
      </c>
      <c r="DA74">
        <v>994.98429999999996</v>
      </c>
      <c r="DB74">
        <v>999.7396</v>
      </c>
      <c r="DC74">
        <v>3005.7339999999999</v>
      </c>
      <c r="DD74">
        <v>1561.6980000000001</v>
      </c>
      <c r="DE74">
        <v>1919.4187999999999</v>
      </c>
      <c r="DF74">
        <v>1319.4585999999999</v>
      </c>
      <c r="DG74">
        <v>1410.4557</v>
      </c>
      <c r="DH74">
        <v>787.19640000000004</v>
      </c>
      <c r="DI74">
        <v>1587.2398000000001</v>
      </c>
      <c r="DJ74">
        <v>916.76890000000003</v>
      </c>
      <c r="DK74">
        <v>1895.4547</v>
      </c>
      <c r="DL74">
        <v>1326.8477</v>
      </c>
      <c r="DM74">
        <v>878.02369999999996</v>
      </c>
      <c r="DN74">
        <v>729.20659999999998</v>
      </c>
      <c r="DO74">
        <v>2369.8225000000002</v>
      </c>
      <c r="DP74">
        <v>896.84469999999999</v>
      </c>
      <c r="DQ74">
        <v>2323.9151000000002</v>
      </c>
      <c r="DR74">
        <v>861.13459999999998</v>
      </c>
      <c r="DS74">
        <v>1935.6748</v>
      </c>
      <c r="DT74">
        <v>1279.5352</v>
      </c>
      <c r="DU74">
        <v>646.27430000000004</v>
      </c>
      <c r="DV74" t="s">
        <v>480</v>
      </c>
      <c r="DW74">
        <v>871.29039999999998</v>
      </c>
      <c r="DX74">
        <v>681.89319999999998</v>
      </c>
      <c r="DY74">
        <v>1610.1081999999999</v>
      </c>
      <c r="DZ74">
        <v>2149.4773</v>
      </c>
      <c r="EA74">
        <v>1285.4991</v>
      </c>
      <c r="EB74">
        <v>971.93830000000003</v>
      </c>
      <c r="EC74">
        <v>996.27959999999996</v>
      </c>
      <c r="ED74">
        <v>854.27110000000005</v>
      </c>
      <c r="EE74">
        <v>962.48559999999998</v>
      </c>
      <c r="EF74">
        <v>633.91060000000004</v>
      </c>
      <c r="EG74">
        <v>677.95920000000001</v>
      </c>
      <c r="EH74">
        <v>1030.5831000000001</v>
      </c>
      <c r="EI74">
        <v>434.11419999999998</v>
      </c>
      <c r="EJ74">
        <v>2277.9888999999998</v>
      </c>
      <c r="EK74" t="s">
        <v>480</v>
      </c>
      <c r="EL74">
        <v>581.25599999999997</v>
      </c>
      <c r="EM74">
        <v>464.48349999999999</v>
      </c>
      <c r="EN74">
        <v>296.39909999999998</v>
      </c>
      <c r="EO74" t="s">
        <v>480</v>
      </c>
      <c r="EP74">
        <v>357.75850000000003</v>
      </c>
      <c r="EQ74">
        <v>144.61500000000001</v>
      </c>
      <c r="ER74">
        <v>382.83049999999997</v>
      </c>
      <c r="ES74">
        <v>263.27030000000002</v>
      </c>
      <c r="ET74">
        <v>305.49340000000001</v>
      </c>
      <c r="EU74">
        <v>111.7111</v>
      </c>
      <c r="EV74">
        <v>187.67439999999999</v>
      </c>
      <c r="EW74">
        <v>269.41469999999998</v>
      </c>
      <c r="EX74">
        <v>315.8039</v>
      </c>
      <c r="EY74">
        <v>222.54349999999999</v>
      </c>
      <c r="EZ74">
        <v>244.9649</v>
      </c>
      <c r="FA74">
        <v>59.018099999999997</v>
      </c>
      <c r="FB74">
        <v>234.9436</v>
      </c>
      <c r="FC74">
        <v>151.88140000000001</v>
      </c>
      <c r="FD74">
        <v>159.63470000000001</v>
      </c>
      <c r="FE74">
        <v>455.97179999999997</v>
      </c>
      <c r="FF74">
        <v>176.3305</v>
      </c>
      <c r="FG74">
        <v>166.07069999999999</v>
      </c>
      <c r="FH74">
        <v>0.2155</v>
      </c>
      <c r="FI74">
        <v>270.3691</v>
      </c>
      <c r="FJ74">
        <v>164.33260000000001</v>
      </c>
      <c r="FK74">
        <v>-24.584099999999999</v>
      </c>
      <c r="FL74">
        <v>90.647400000000005</v>
      </c>
      <c r="FM74">
        <v>11572.7093</v>
      </c>
      <c r="FN74">
        <v>1474.2319</v>
      </c>
      <c r="FO74" t="s">
        <v>480</v>
      </c>
      <c r="FP74">
        <v>2176.2750000000001</v>
      </c>
      <c r="FQ74">
        <v>1661.5198</v>
      </c>
      <c r="FR74">
        <v>2554.3616999999999</v>
      </c>
      <c r="FS74">
        <v>2887.1082000000001</v>
      </c>
      <c r="FT74" t="s">
        <v>480</v>
      </c>
      <c r="FU74">
        <v>694.84590000000003</v>
      </c>
      <c r="FV74">
        <v>17031.175999999999</v>
      </c>
      <c r="FW74">
        <v>7568.4588999999996</v>
      </c>
      <c r="FX74">
        <v>3791.6842999999999</v>
      </c>
      <c r="FY74">
        <v>4551.99</v>
      </c>
      <c r="FZ74">
        <v>507.37220000000002</v>
      </c>
      <c r="GA74">
        <v>12059.0746</v>
      </c>
      <c r="GB74">
        <v>1781.3680999999999</v>
      </c>
      <c r="GC74">
        <v>1024.3117</v>
      </c>
      <c r="GD74">
        <v>856.04269999999997</v>
      </c>
      <c r="GE74">
        <v>7739.1309000000001</v>
      </c>
      <c r="GF74">
        <v>705.17359999999996</v>
      </c>
      <c r="GG74">
        <v>444.63279999999997</v>
      </c>
      <c r="GH74">
        <v>437.2724</v>
      </c>
      <c r="GI74">
        <v>4658.4407000000001</v>
      </c>
      <c r="GJ74">
        <v>31365.464400000001</v>
      </c>
      <c r="GK74">
        <v>2530.9308000000001</v>
      </c>
      <c r="GL74">
        <v>2134.8263000000002</v>
      </c>
      <c r="GM74">
        <v>5232.7654000000002</v>
      </c>
      <c r="GN74">
        <v>10118.262000000001</v>
      </c>
      <c r="GO74">
        <v>621.80930000000001</v>
      </c>
      <c r="GP74">
        <v>364.04129999999998</v>
      </c>
    </row>
    <row r="75" spans="1:198" x14ac:dyDescent="0.2">
      <c r="A75" s="177">
        <v>43126</v>
      </c>
      <c r="B75">
        <v>672114.33539999998</v>
      </c>
      <c r="C75">
        <v>207885.0055</v>
      </c>
      <c r="D75">
        <v>95016.404899999994</v>
      </c>
      <c r="E75">
        <v>80342.150999999998</v>
      </c>
      <c r="F75">
        <v>54481.098700000002</v>
      </c>
      <c r="G75">
        <v>53090.709600000002</v>
      </c>
      <c r="H75">
        <v>43670.968099999998</v>
      </c>
      <c r="I75">
        <v>25254.236000000001</v>
      </c>
      <c r="J75">
        <v>31433.853500000001</v>
      </c>
      <c r="K75">
        <v>25810.226299999998</v>
      </c>
      <c r="L75">
        <v>23212.406999999999</v>
      </c>
      <c r="M75">
        <v>24941.374199999998</v>
      </c>
      <c r="N75">
        <v>22375.715400000001</v>
      </c>
      <c r="O75">
        <v>35828.429100000001</v>
      </c>
      <c r="P75">
        <v>14841.7078</v>
      </c>
      <c r="Q75">
        <v>22154.202700000002</v>
      </c>
      <c r="R75">
        <v>13244.818799999999</v>
      </c>
      <c r="S75">
        <v>11712.009099999999</v>
      </c>
      <c r="T75">
        <v>19174.375100000001</v>
      </c>
      <c r="U75">
        <v>16694.945599999999</v>
      </c>
      <c r="V75">
        <v>12022.270200000001</v>
      </c>
      <c r="W75">
        <v>6723.7866999999997</v>
      </c>
      <c r="X75">
        <v>14648.790999999999</v>
      </c>
      <c r="Y75">
        <v>12924.156999999999</v>
      </c>
      <c r="Z75">
        <v>12211.909799999999</v>
      </c>
      <c r="AA75">
        <v>12968.915000000001</v>
      </c>
      <c r="AB75">
        <v>13031.9362</v>
      </c>
      <c r="AC75">
        <v>12302.995699999999</v>
      </c>
      <c r="AD75">
        <v>20234.7029</v>
      </c>
      <c r="AE75">
        <v>9814.7579000000005</v>
      </c>
      <c r="AF75">
        <v>16202.0635</v>
      </c>
      <c r="AG75">
        <v>8935.6355000000003</v>
      </c>
      <c r="AH75">
        <v>9179.8361999999997</v>
      </c>
      <c r="AI75" t="s">
        <v>480</v>
      </c>
      <c r="AJ75">
        <v>14059.966399999999</v>
      </c>
      <c r="AK75">
        <v>6789.1608999999999</v>
      </c>
      <c r="AL75">
        <v>5271.2352000000001</v>
      </c>
      <c r="AM75">
        <v>7361.5574999999999</v>
      </c>
      <c r="AN75">
        <v>11914.0275</v>
      </c>
      <c r="AO75">
        <v>8610.8698999999997</v>
      </c>
      <c r="AP75">
        <v>5490.9123</v>
      </c>
      <c r="AQ75">
        <v>11927.0211</v>
      </c>
      <c r="AR75">
        <v>5504.0585000000001</v>
      </c>
      <c r="AS75">
        <v>5866.0437000000002</v>
      </c>
      <c r="AT75">
        <v>4926.4831999999997</v>
      </c>
      <c r="AU75">
        <v>8898.4302000000007</v>
      </c>
      <c r="AV75">
        <v>3621.491</v>
      </c>
      <c r="AW75">
        <v>4107.9877999999999</v>
      </c>
      <c r="AX75">
        <v>5668.9359999999997</v>
      </c>
      <c r="AY75">
        <v>4682.2325000000001</v>
      </c>
      <c r="AZ75">
        <v>7426.3487999999998</v>
      </c>
      <c r="BA75">
        <v>4656.9022000000004</v>
      </c>
      <c r="BB75">
        <v>4495.0877</v>
      </c>
      <c r="BC75">
        <v>3594.7901999999999</v>
      </c>
      <c r="BD75">
        <v>6802.6961000000001</v>
      </c>
      <c r="BE75" t="s">
        <v>480</v>
      </c>
      <c r="BF75">
        <v>7070.4270999999999</v>
      </c>
      <c r="BG75">
        <v>3177.5302999999999</v>
      </c>
      <c r="BH75" t="s">
        <v>480</v>
      </c>
      <c r="BI75">
        <v>3793.8258000000001</v>
      </c>
      <c r="BJ75">
        <v>5046.8190999999997</v>
      </c>
      <c r="BK75">
        <v>4397.1068999999998</v>
      </c>
      <c r="BL75">
        <v>6374.6809000000003</v>
      </c>
      <c r="BM75">
        <v>1889.5332000000001</v>
      </c>
      <c r="BN75">
        <v>4489.8209999999999</v>
      </c>
      <c r="BO75">
        <v>5629.0727999999999</v>
      </c>
      <c r="BP75">
        <v>3719.4169000000002</v>
      </c>
      <c r="BQ75">
        <v>5060.1004999999996</v>
      </c>
      <c r="BR75">
        <v>2795.5743000000002</v>
      </c>
      <c r="BS75">
        <v>2497.4839000000002</v>
      </c>
      <c r="BT75" t="s">
        <v>480</v>
      </c>
      <c r="BU75">
        <v>3591.3533000000002</v>
      </c>
      <c r="BV75">
        <v>2149.8116</v>
      </c>
      <c r="BW75">
        <v>3358.7565</v>
      </c>
      <c r="BX75">
        <v>3183.3937000000001</v>
      </c>
      <c r="BY75">
        <v>2410.0288999999998</v>
      </c>
      <c r="BZ75">
        <v>1577.2381</v>
      </c>
      <c r="CA75">
        <v>3120.8006999999998</v>
      </c>
      <c r="CB75">
        <v>2962.8281000000002</v>
      </c>
      <c r="CC75" t="s">
        <v>480</v>
      </c>
      <c r="CD75">
        <v>1629.6138000000001</v>
      </c>
      <c r="CE75">
        <v>2066.7858000000001</v>
      </c>
      <c r="CF75" t="s">
        <v>480</v>
      </c>
      <c r="CG75">
        <v>1180.5688</v>
      </c>
      <c r="CH75">
        <v>1613.6502</v>
      </c>
      <c r="CI75">
        <v>2590.6759999999999</v>
      </c>
      <c r="CJ75" t="s">
        <v>480</v>
      </c>
      <c r="CK75">
        <v>2137.0590999999999</v>
      </c>
      <c r="CL75">
        <v>2772.6545000000001</v>
      </c>
      <c r="CM75">
        <v>1664.4450999999999</v>
      </c>
      <c r="CN75" t="s">
        <v>480</v>
      </c>
      <c r="CO75">
        <v>1749.5074999999999</v>
      </c>
      <c r="CP75">
        <v>2180.7329</v>
      </c>
      <c r="CQ75">
        <v>1454.7717</v>
      </c>
      <c r="CR75">
        <v>1606.8438000000001</v>
      </c>
      <c r="CS75">
        <v>1898.3453999999999</v>
      </c>
      <c r="CT75">
        <v>1722.0664999999999</v>
      </c>
      <c r="CU75">
        <v>1435.8812</v>
      </c>
      <c r="CV75" t="s">
        <v>480</v>
      </c>
      <c r="CW75">
        <v>1113.2713000000001</v>
      </c>
      <c r="CX75">
        <v>3827.2622999999999</v>
      </c>
      <c r="CY75">
        <v>1691.2256</v>
      </c>
      <c r="CZ75">
        <v>1398.75</v>
      </c>
      <c r="DA75">
        <v>994.98429999999996</v>
      </c>
      <c r="DB75">
        <v>1060.9394</v>
      </c>
      <c r="DC75">
        <v>3008.8796000000002</v>
      </c>
      <c r="DD75">
        <v>1592.2349999999999</v>
      </c>
      <c r="DE75">
        <v>1975.915</v>
      </c>
      <c r="DF75">
        <v>1471.1802</v>
      </c>
      <c r="DG75">
        <v>1424.4662000000001</v>
      </c>
      <c r="DH75">
        <v>793.91980000000001</v>
      </c>
      <c r="DI75">
        <v>1626.9197999999999</v>
      </c>
      <c r="DJ75">
        <v>1043.6387</v>
      </c>
      <c r="DK75">
        <v>1842.3481999999999</v>
      </c>
      <c r="DL75">
        <v>1375.5150000000001</v>
      </c>
      <c r="DM75">
        <v>893.90089999999998</v>
      </c>
      <c r="DN75">
        <v>738.16319999999996</v>
      </c>
      <c r="DO75">
        <v>2375.9252000000001</v>
      </c>
      <c r="DP75">
        <v>902.11109999999996</v>
      </c>
      <c r="DQ75">
        <v>2286.404</v>
      </c>
      <c r="DR75">
        <v>871.61680000000001</v>
      </c>
      <c r="DS75">
        <v>1959.4291000000001</v>
      </c>
      <c r="DT75">
        <v>1285.9699000000001</v>
      </c>
      <c r="DU75">
        <v>658.17920000000004</v>
      </c>
      <c r="DV75" t="s">
        <v>480</v>
      </c>
      <c r="DW75">
        <v>901.98559999999998</v>
      </c>
      <c r="DX75">
        <v>686.75779999999997</v>
      </c>
      <c r="DY75">
        <v>1608.7672</v>
      </c>
      <c r="DZ75">
        <v>2158.6471000000001</v>
      </c>
      <c r="EA75">
        <v>1252.8992000000001</v>
      </c>
      <c r="EB75">
        <v>986.93460000000005</v>
      </c>
      <c r="EC75">
        <v>1024.5661</v>
      </c>
      <c r="ED75">
        <v>854.27110000000005</v>
      </c>
      <c r="EE75">
        <v>949.23180000000002</v>
      </c>
      <c r="EF75">
        <v>657.95450000000005</v>
      </c>
      <c r="EG75">
        <v>680.38310000000001</v>
      </c>
      <c r="EH75">
        <v>1030.5831000000001</v>
      </c>
      <c r="EI75">
        <v>442.14819999999997</v>
      </c>
      <c r="EJ75">
        <v>2277.9888999999998</v>
      </c>
      <c r="EK75" t="s">
        <v>480</v>
      </c>
      <c r="EL75">
        <v>586.24220000000003</v>
      </c>
      <c r="EM75">
        <v>457.11520000000002</v>
      </c>
      <c r="EN75">
        <v>310.80759999999998</v>
      </c>
      <c r="EO75" t="s">
        <v>480</v>
      </c>
      <c r="EP75">
        <v>360.58859999999999</v>
      </c>
      <c r="EQ75">
        <v>141.72110000000001</v>
      </c>
      <c r="ER75">
        <v>376.15719999999999</v>
      </c>
      <c r="ES75">
        <v>251.86429999999999</v>
      </c>
      <c r="ET75">
        <v>307.60410000000002</v>
      </c>
      <c r="EU75">
        <v>116.64409999999999</v>
      </c>
      <c r="EV75">
        <v>186.3459</v>
      </c>
      <c r="EW75">
        <v>251.35339999999999</v>
      </c>
      <c r="EX75">
        <v>304.47469999999998</v>
      </c>
      <c r="EY75">
        <v>217.101</v>
      </c>
      <c r="EZ75">
        <v>244.9649</v>
      </c>
      <c r="FA75">
        <v>58.020499999999998</v>
      </c>
      <c r="FB75">
        <v>231.87649999999999</v>
      </c>
      <c r="FC75">
        <v>146.4298</v>
      </c>
      <c r="FD75">
        <v>159.63470000000001</v>
      </c>
      <c r="FE75">
        <v>449.9742</v>
      </c>
      <c r="FF75">
        <v>174.9819</v>
      </c>
      <c r="FG75">
        <v>167.19049999999999</v>
      </c>
      <c r="FH75">
        <v>0.2155</v>
      </c>
      <c r="FI75">
        <v>274.27510000000001</v>
      </c>
      <c r="FJ75">
        <v>160.40780000000001</v>
      </c>
      <c r="FK75">
        <v>-22.0945</v>
      </c>
      <c r="FL75">
        <v>93.139300000000006</v>
      </c>
      <c r="FM75">
        <v>11960.511</v>
      </c>
      <c r="FN75">
        <v>1483.3366000000001</v>
      </c>
      <c r="FO75" t="s">
        <v>480</v>
      </c>
      <c r="FP75">
        <v>2177.2053000000001</v>
      </c>
      <c r="FQ75">
        <v>1756.3372999999999</v>
      </c>
      <c r="FR75">
        <v>2604.3638999999998</v>
      </c>
      <c r="FS75">
        <v>2933.9933000000001</v>
      </c>
      <c r="FT75" t="s">
        <v>480</v>
      </c>
      <c r="FU75">
        <v>704.62750000000005</v>
      </c>
      <c r="FV75">
        <v>17361.458500000001</v>
      </c>
      <c r="FW75">
        <v>7859.6261999999997</v>
      </c>
      <c r="FX75">
        <v>3901.5909000000001</v>
      </c>
      <c r="FY75">
        <v>4633.0600000000004</v>
      </c>
      <c r="FZ75">
        <v>509.29509999999999</v>
      </c>
      <c r="GA75">
        <v>12306.569799999999</v>
      </c>
      <c r="GB75">
        <v>1774.9645</v>
      </c>
      <c r="GC75">
        <v>1051.3797</v>
      </c>
      <c r="GD75">
        <v>856.04269999999997</v>
      </c>
      <c r="GE75">
        <v>7759.2542999999996</v>
      </c>
      <c r="GF75">
        <v>710.92819999999995</v>
      </c>
      <c r="GG75">
        <v>447.37349999999998</v>
      </c>
      <c r="GH75">
        <v>435.38940000000002</v>
      </c>
      <c r="GI75">
        <v>4663.8612000000003</v>
      </c>
      <c r="GJ75">
        <v>31581.012200000001</v>
      </c>
      <c r="GK75">
        <v>2565.7525000000001</v>
      </c>
      <c r="GL75">
        <v>2170.8649999999998</v>
      </c>
      <c r="GM75">
        <v>5358.8212000000003</v>
      </c>
      <c r="GN75">
        <v>10387.397999999999</v>
      </c>
      <c r="GO75">
        <v>618.75609999999995</v>
      </c>
      <c r="GP75">
        <v>364.86410000000001</v>
      </c>
    </row>
    <row r="76" spans="1:198" x14ac:dyDescent="0.2">
      <c r="A76" s="177">
        <v>43129</v>
      </c>
      <c r="B76">
        <v>671034.29280000005</v>
      </c>
      <c r="C76">
        <v>204531.92790000001</v>
      </c>
      <c r="D76">
        <v>93507.258799999996</v>
      </c>
      <c r="E76">
        <v>80053.231</v>
      </c>
      <c r="F76">
        <v>53784.819799999997</v>
      </c>
      <c r="G76">
        <v>43032.414900000003</v>
      </c>
      <c r="H76">
        <v>43356.518700000001</v>
      </c>
      <c r="I76">
        <v>24796.580999999998</v>
      </c>
      <c r="J76">
        <v>31175.462800000001</v>
      </c>
      <c r="K76">
        <v>25501.852699999999</v>
      </c>
      <c r="L76">
        <v>22731.507000000001</v>
      </c>
      <c r="M76">
        <v>24517.5353</v>
      </c>
      <c r="N76">
        <v>21973.915700000001</v>
      </c>
      <c r="O76">
        <v>35449.807800000002</v>
      </c>
      <c r="P76">
        <v>14732.8866</v>
      </c>
      <c r="Q76">
        <v>22020.523099999999</v>
      </c>
      <c r="R76">
        <v>13367.401</v>
      </c>
      <c r="S76">
        <v>11916.801799999999</v>
      </c>
      <c r="T76">
        <v>18896.7673</v>
      </c>
      <c r="U76">
        <v>16975.733400000001</v>
      </c>
      <c r="V76">
        <v>11886.4701</v>
      </c>
      <c r="W76">
        <v>6741.1767</v>
      </c>
      <c r="X76">
        <v>14495.1021</v>
      </c>
      <c r="Y76">
        <v>12674.3181</v>
      </c>
      <c r="Z76">
        <v>12140.8128</v>
      </c>
      <c r="AA76">
        <v>12618.7886</v>
      </c>
      <c r="AB76">
        <v>12929.254999999999</v>
      </c>
      <c r="AC76">
        <v>12128.013999999999</v>
      </c>
      <c r="AD76">
        <v>19837.914400000001</v>
      </c>
      <c r="AE76">
        <v>9805.4897000000001</v>
      </c>
      <c r="AF76">
        <v>15907.035599999999</v>
      </c>
      <c r="AG76">
        <v>8839.2508999999991</v>
      </c>
      <c r="AH76">
        <v>8798.5167000000001</v>
      </c>
      <c r="AI76" t="s">
        <v>480</v>
      </c>
      <c r="AJ76">
        <v>14054.655699999999</v>
      </c>
      <c r="AK76">
        <v>6718.0564999999997</v>
      </c>
      <c r="AL76">
        <v>5297.5505999999996</v>
      </c>
      <c r="AM76">
        <v>7357.8006999999998</v>
      </c>
      <c r="AN76">
        <v>11762.460999999999</v>
      </c>
      <c r="AO76">
        <v>8596.7096000000001</v>
      </c>
      <c r="AP76">
        <v>5473.7453999999998</v>
      </c>
      <c r="AQ76">
        <v>11741.344800000001</v>
      </c>
      <c r="AR76">
        <v>5454.3194999999996</v>
      </c>
      <c r="AS76">
        <v>5833.6711999999998</v>
      </c>
      <c r="AT76">
        <v>4830.2281000000003</v>
      </c>
      <c r="AU76">
        <v>8859.9550999999992</v>
      </c>
      <c r="AV76">
        <v>3569.7222999999999</v>
      </c>
      <c r="AW76">
        <v>3957.1509999999998</v>
      </c>
      <c r="AX76">
        <v>5850.5775000000003</v>
      </c>
      <c r="AY76">
        <v>4633.2392</v>
      </c>
      <c r="AZ76">
        <v>7343.3405000000002</v>
      </c>
      <c r="BA76">
        <v>4619.6064999999999</v>
      </c>
      <c r="BB76">
        <v>4468.6351999999997</v>
      </c>
      <c r="BC76">
        <v>3533.1271999999999</v>
      </c>
      <c r="BD76">
        <v>6523.8163000000004</v>
      </c>
      <c r="BE76" t="s">
        <v>480</v>
      </c>
      <c r="BF76">
        <v>6985.3222999999998</v>
      </c>
      <c r="BG76">
        <v>3086.6772999999998</v>
      </c>
      <c r="BH76" t="s">
        <v>480</v>
      </c>
      <c r="BI76">
        <v>3758.7889</v>
      </c>
      <c r="BJ76">
        <v>5029.9889000000003</v>
      </c>
      <c r="BK76">
        <v>4322.1000000000004</v>
      </c>
      <c r="BL76">
        <v>6382.5766000000003</v>
      </c>
      <c r="BM76">
        <v>1881.8267000000001</v>
      </c>
      <c r="BN76">
        <v>4546.9434000000001</v>
      </c>
      <c r="BO76">
        <v>5565.6450000000004</v>
      </c>
      <c r="BP76">
        <v>3631.6833999999999</v>
      </c>
      <c r="BQ76">
        <v>5025.4759999999997</v>
      </c>
      <c r="BR76">
        <v>2730.9684999999999</v>
      </c>
      <c r="BS76">
        <v>2566.2809999999999</v>
      </c>
      <c r="BT76" t="s">
        <v>480</v>
      </c>
      <c r="BU76">
        <v>3578.2559999999999</v>
      </c>
      <c r="BV76">
        <v>2127.0599000000002</v>
      </c>
      <c r="BW76">
        <v>3357.5707000000002</v>
      </c>
      <c r="BX76">
        <v>3141.9358999999999</v>
      </c>
      <c r="BY76">
        <v>2379.3411999999998</v>
      </c>
      <c r="BZ76">
        <v>1582.0961</v>
      </c>
      <c r="CA76">
        <v>3067.6147999999998</v>
      </c>
      <c r="CB76">
        <v>2919.2626</v>
      </c>
      <c r="CC76" t="s">
        <v>480</v>
      </c>
      <c r="CD76">
        <v>1578.1391000000001</v>
      </c>
      <c r="CE76">
        <v>2012.8551</v>
      </c>
      <c r="CF76" t="s">
        <v>480</v>
      </c>
      <c r="CG76">
        <v>1182.6532999999999</v>
      </c>
      <c r="CH76">
        <v>1547.6024</v>
      </c>
      <c r="CI76">
        <v>2586.2455</v>
      </c>
      <c r="CJ76" t="s">
        <v>480</v>
      </c>
      <c r="CK76">
        <v>2122.5716000000002</v>
      </c>
      <c r="CL76">
        <v>2744.2483000000002</v>
      </c>
      <c r="CM76">
        <v>1628.5118</v>
      </c>
      <c r="CN76" t="s">
        <v>480</v>
      </c>
      <c r="CO76">
        <v>1763.6496999999999</v>
      </c>
      <c r="CP76">
        <v>2151.0738999999999</v>
      </c>
      <c r="CQ76">
        <v>1409.1378999999999</v>
      </c>
      <c r="CR76">
        <v>1606.8438000000001</v>
      </c>
      <c r="CS76">
        <v>1896.3088</v>
      </c>
      <c r="CT76">
        <v>1673.345</v>
      </c>
      <c r="CU76">
        <v>1427.3943999999999</v>
      </c>
      <c r="CV76" t="s">
        <v>480</v>
      </c>
      <c r="CW76">
        <v>1128.5776000000001</v>
      </c>
      <c r="CX76">
        <v>3828.5155</v>
      </c>
      <c r="CY76">
        <v>1683.9866</v>
      </c>
      <c r="CZ76">
        <v>1404.3178</v>
      </c>
      <c r="DA76">
        <v>981.29970000000003</v>
      </c>
      <c r="DB76">
        <v>1030.6309000000001</v>
      </c>
      <c r="DC76">
        <v>3001.0156999999999</v>
      </c>
      <c r="DD76">
        <v>1571.877</v>
      </c>
      <c r="DE76">
        <v>1966.499</v>
      </c>
      <c r="DF76">
        <v>1484.9730999999999</v>
      </c>
      <c r="DG76">
        <v>1412.7908</v>
      </c>
      <c r="DH76">
        <v>836.78189999999995</v>
      </c>
      <c r="DI76">
        <v>1623.9504999999999</v>
      </c>
      <c r="DJ76">
        <v>1019.1459</v>
      </c>
      <c r="DK76">
        <v>1814.8793000000001</v>
      </c>
      <c r="DL76">
        <v>1334.6062999999999</v>
      </c>
      <c r="DM76">
        <v>875.75549999999998</v>
      </c>
      <c r="DN76">
        <v>730.75670000000002</v>
      </c>
      <c r="DO76">
        <v>2357.6170999999999</v>
      </c>
      <c r="DP76">
        <v>903.94269999999995</v>
      </c>
      <c r="DQ76">
        <v>2298.4645999999998</v>
      </c>
      <c r="DR76">
        <v>873.71320000000003</v>
      </c>
      <c r="DS76">
        <v>1964.9109000000001</v>
      </c>
      <c r="DT76">
        <v>1281.2511</v>
      </c>
      <c r="DU76">
        <v>637.34559999999999</v>
      </c>
      <c r="DV76" t="s">
        <v>480</v>
      </c>
      <c r="DW76">
        <v>875.73310000000004</v>
      </c>
      <c r="DX76">
        <v>717.56709999999998</v>
      </c>
      <c r="DY76">
        <v>1597.0340000000001</v>
      </c>
      <c r="DZ76">
        <v>2131.1377000000002</v>
      </c>
      <c r="EA76">
        <v>1216.1295</v>
      </c>
      <c r="EB76">
        <v>991.08249999999998</v>
      </c>
      <c r="EC76">
        <v>1011.1672</v>
      </c>
      <c r="ED76">
        <v>857.39850000000001</v>
      </c>
      <c r="EE76">
        <v>962.48559999999998</v>
      </c>
      <c r="EF76">
        <v>653.94740000000002</v>
      </c>
      <c r="EG76">
        <v>658.56809999999996</v>
      </c>
      <c r="EH76">
        <v>1007.6292</v>
      </c>
      <c r="EI76">
        <v>440.1397</v>
      </c>
      <c r="EJ76">
        <v>2277.9888999999998</v>
      </c>
      <c r="EK76" t="s">
        <v>480</v>
      </c>
      <c r="EL76">
        <v>575.43880000000001</v>
      </c>
      <c r="EM76">
        <v>451.22039999999998</v>
      </c>
      <c r="EN76">
        <v>296.39909999999998</v>
      </c>
      <c r="EO76" t="s">
        <v>480</v>
      </c>
      <c r="EP76">
        <v>362.71109999999999</v>
      </c>
      <c r="EQ76">
        <v>150.8852</v>
      </c>
      <c r="ER76">
        <v>377.26940000000002</v>
      </c>
      <c r="ES76">
        <v>247.90100000000001</v>
      </c>
      <c r="ET76">
        <v>300.66890000000001</v>
      </c>
      <c r="EU76">
        <v>115.4109</v>
      </c>
      <c r="EV76">
        <v>187.67439999999999</v>
      </c>
      <c r="EW76">
        <v>238.57149999999999</v>
      </c>
      <c r="EX76">
        <v>293.71199999999999</v>
      </c>
      <c r="EY76">
        <v>214.92400000000001</v>
      </c>
      <c r="EZ76">
        <v>242.2029</v>
      </c>
      <c r="FA76">
        <v>57.687899999999999</v>
      </c>
      <c r="FB76">
        <v>231.71510000000001</v>
      </c>
      <c r="FC76">
        <v>150.51849999999999</v>
      </c>
      <c r="FD76">
        <v>157.41909999999999</v>
      </c>
      <c r="FE76">
        <v>451.3854</v>
      </c>
      <c r="FF76">
        <v>173.08420000000001</v>
      </c>
      <c r="FG76">
        <v>170.5497</v>
      </c>
      <c r="FH76">
        <v>0.2155</v>
      </c>
      <c r="FI76">
        <v>271.67110000000002</v>
      </c>
      <c r="FJ76">
        <v>159.09960000000001</v>
      </c>
      <c r="FK76">
        <v>-20.6008</v>
      </c>
      <c r="FL76">
        <v>90.647400000000005</v>
      </c>
      <c r="FM76">
        <v>11765.620800000001</v>
      </c>
      <c r="FN76">
        <v>1457.54</v>
      </c>
      <c r="FO76" t="s">
        <v>480</v>
      </c>
      <c r="FP76">
        <v>2164.1812</v>
      </c>
      <c r="FQ76">
        <v>1690.6944000000001</v>
      </c>
      <c r="FR76">
        <v>2602.0911000000001</v>
      </c>
      <c r="FS76">
        <v>2875.8966</v>
      </c>
      <c r="FT76" t="s">
        <v>480</v>
      </c>
      <c r="FU76">
        <v>690.65390000000002</v>
      </c>
      <c r="FV76">
        <v>17151.632000000001</v>
      </c>
      <c r="FW76">
        <v>7767.7529999999997</v>
      </c>
      <c r="FX76">
        <v>3825.0070999999998</v>
      </c>
      <c r="FY76">
        <v>4676.62</v>
      </c>
      <c r="FZ76">
        <v>511.21789999999999</v>
      </c>
      <c r="GA76">
        <v>12297.445599999999</v>
      </c>
      <c r="GB76">
        <v>1771.1223</v>
      </c>
      <c r="GC76">
        <v>1039.7791</v>
      </c>
      <c r="GD76">
        <v>848.5222</v>
      </c>
      <c r="GE76">
        <v>7705.5919000000004</v>
      </c>
      <c r="GF76">
        <v>710.92819999999995</v>
      </c>
      <c r="GG76">
        <v>440.52179999999998</v>
      </c>
      <c r="GH76">
        <v>447.23919999999998</v>
      </c>
      <c r="GI76">
        <v>4645.7930999999999</v>
      </c>
      <c r="GJ76">
        <v>32335.429499999998</v>
      </c>
      <c r="GK76">
        <v>2513.5198999999998</v>
      </c>
      <c r="GL76">
        <v>2108.2714999999998</v>
      </c>
      <c r="GM76">
        <v>5278.7857999999997</v>
      </c>
      <c r="GN76">
        <v>10483.518</v>
      </c>
      <c r="GO76">
        <v>618.75609999999995</v>
      </c>
      <c r="GP76">
        <v>359.92700000000002</v>
      </c>
    </row>
    <row r="77" spans="1:198" x14ac:dyDescent="0.2">
      <c r="A77" s="177">
        <v>43130</v>
      </c>
      <c r="B77">
        <v>661931.07660000003</v>
      </c>
      <c r="C77">
        <v>200475.11790000001</v>
      </c>
      <c r="D77">
        <v>92853.459400000007</v>
      </c>
      <c r="E77">
        <v>79280.37</v>
      </c>
      <c r="F77">
        <v>53806.994299999998</v>
      </c>
      <c r="G77">
        <v>40488.613700000002</v>
      </c>
      <c r="H77">
        <v>43175.007299999997</v>
      </c>
      <c r="I77">
        <v>24710.231</v>
      </c>
      <c r="J77">
        <v>31043.116399999999</v>
      </c>
      <c r="K77">
        <v>25202.2899</v>
      </c>
      <c r="L77">
        <v>23516.906999999999</v>
      </c>
      <c r="M77">
        <v>24420.5553</v>
      </c>
      <c r="N77">
        <v>21710.1793</v>
      </c>
      <c r="O77">
        <v>35126.594400000002</v>
      </c>
      <c r="P77">
        <v>14695.217699999999</v>
      </c>
      <c r="Q77">
        <v>21855.014999999999</v>
      </c>
      <c r="R77">
        <v>13217.0335</v>
      </c>
      <c r="S77">
        <v>11720.1844</v>
      </c>
      <c r="T77">
        <v>18942.728899999998</v>
      </c>
      <c r="U77">
        <v>16567.372599999999</v>
      </c>
      <c r="V77">
        <v>11784.62</v>
      </c>
      <c r="W77">
        <v>6702.9187000000002</v>
      </c>
      <c r="X77">
        <v>14345.9334</v>
      </c>
      <c r="Y77">
        <v>12680.266600000001</v>
      </c>
      <c r="Z77">
        <v>12094.191800000001</v>
      </c>
      <c r="AA77">
        <v>12455.0198</v>
      </c>
      <c r="AB77">
        <v>12838.454299999999</v>
      </c>
      <c r="AC77">
        <v>12263.882100000001</v>
      </c>
      <c r="AD77">
        <v>19558.922500000001</v>
      </c>
      <c r="AE77">
        <v>9715.8976999999995</v>
      </c>
      <c r="AF77">
        <v>15800.9581</v>
      </c>
      <c r="AG77">
        <v>8869.4436000000005</v>
      </c>
      <c r="AH77">
        <v>8637.7952999999998</v>
      </c>
      <c r="AI77" t="s">
        <v>480</v>
      </c>
      <c r="AJ77">
        <v>14033.4126</v>
      </c>
      <c r="AK77">
        <v>6708.1975000000002</v>
      </c>
      <c r="AL77">
        <v>5210.6301000000003</v>
      </c>
      <c r="AM77">
        <v>7322.4866000000002</v>
      </c>
      <c r="AN77">
        <v>11656.8238</v>
      </c>
      <c r="AO77">
        <v>8559.3780000000006</v>
      </c>
      <c r="AP77">
        <v>5399.7502999999997</v>
      </c>
      <c r="AQ77">
        <v>11384.4617</v>
      </c>
      <c r="AR77">
        <v>5426.4355999999998</v>
      </c>
      <c r="AS77">
        <v>5755.9771000000001</v>
      </c>
      <c r="AT77">
        <v>4775.6835000000001</v>
      </c>
      <c r="AU77">
        <v>8783.0049999999992</v>
      </c>
      <c r="AV77">
        <v>3547.3906999999999</v>
      </c>
      <c r="AW77">
        <v>4030.6356000000001</v>
      </c>
      <c r="AX77">
        <v>5772.0866999999998</v>
      </c>
      <c r="AY77">
        <v>4631.1319000000003</v>
      </c>
      <c r="AZ77">
        <v>7285.4278000000004</v>
      </c>
      <c r="BA77">
        <v>4723.2057999999997</v>
      </c>
      <c r="BB77">
        <v>4427.3872000000001</v>
      </c>
      <c r="BC77">
        <v>3363.0866000000001</v>
      </c>
      <c r="BD77">
        <v>6239.5734000000002</v>
      </c>
      <c r="BE77" t="s">
        <v>480</v>
      </c>
      <c r="BF77">
        <v>6935.4332999999997</v>
      </c>
      <c r="BG77">
        <v>3026.1086</v>
      </c>
      <c r="BH77" t="s">
        <v>480</v>
      </c>
      <c r="BI77">
        <v>3739.3238999999999</v>
      </c>
      <c r="BJ77">
        <v>5011.0549000000001</v>
      </c>
      <c r="BK77">
        <v>4292.7494999999999</v>
      </c>
      <c r="BL77">
        <v>6424.6867000000002</v>
      </c>
      <c r="BM77">
        <v>1839.4409000000001</v>
      </c>
      <c r="BN77">
        <v>4502.4072999999999</v>
      </c>
      <c r="BO77">
        <v>5575.5298000000003</v>
      </c>
      <c r="BP77">
        <v>3700.0945999999999</v>
      </c>
      <c r="BQ77">
        <v>5010.0873000000001</v>
      </c>
      <c r="BR77">
        <v>2670.0545000000002</v>
      </c>
      <c r="BS77">
        <v>2597.2658999999999</v>
      </c>
      <c r="BT77" t="s">
        <v>480</v>
      </c>
      <c r="BU77">
        <v>3521.0414999999998</v>
      </c>
      <c r="BV77">
        <v>2092.9322999999999</v>
      </c>
      <c r="BW77">
        <v>3350.4558999999999</v>
      </c>
      <c r="BX77">
        <v>3113.2343999999998</v>
      </c>
      <c r="BY77">
        <v>2344.6003999999998</v>
      </c>
      <c r="BZ77">
        <v>1550.9238</v>
      </c>
      <c r="CA77">
        <v>3024.4445000000001</v>
      </c>
      <c r="CB77">
        <v>2941.0453000000002</v>
      </c>
      <c r="CC77" t="s">
        <v>480</v>
      </c>
      <c r="CD77">
        <v>1560.3893</v>
      </c>
      <c r="CE77">
        <v>1972.4070999999999</v>
      </c>
      <c r="CF77" t="s">
        <v>480</v>
      </c>
      <c r="CG77">
        <v>1150.3436999999999</v>
      </c>
      <c r="CH77">
        <v>1613.0211999999999</v>
      </c>
      <c r="CI77">
        <v>2619.4748</v>
      </c>
      <c r="CJ77" t="s">
        <v>480</v>
      </c>
      <c r="CK77">
        <v>2135.1471000000001</v>
      </c>
      <c r="CL77">
        <v>2718.913</v>
      </c>
      <c r="CM77">
        <v>1621.6422</v>
      </c>
      <c r="CN77" t="s">
        <v>480</v>
      </c>
      <c r="CO77">
        <v>1745.2648999999999</v>
      </c>
      <c r="CP77">
        <v>2139.7752999999998</v>
      </c>
      <c r="CQ77">
        <v>1403.5728999999999</v>
      </c>
      <c r="CR77">
        <v>1625.5965000000001</v>
      </c>
      <c r="CS77">
        <v>1892.9145000000001</v>
      </c>
      <c r="CT77">
        <v>1643.539</v>
      </c>
      <c r="CU77">
        <v>1388.3552999999999</v>
      </c>
      <c r="CV77" t="s">
        <v>480</v>
      </c>
      <c r="CW77">
        <v>1120.0741</v>
      </c>
      <c r="CX77">
        <v>3822.2496999999998</v>
      </c>
      <c r="CY77">
        <v>1687.6061</v>
      </c>
      <c r="CZ77">
        <v>1383.4386999999999</v>
      </c>
      <c r="DA77">
        <v>956.66740000000004</v>
      </c>
      <c r="DB77">
        <v>1029.1738</v>
      </c>
      <c r="DC77">
        <v>2986.8607000000002</v>
      </c>
      <c r="DD77">
        <v>1544.1479999999999</v>
      </c>
      <c r="DE77">
        <v>1903.1315999999999</v>
      </c>
      <c r="DF77">
        <v>1484.9730999999999</v>
      </c>
      <c r="DG77">
        <v>1408.1206999999999</v>
      </c>
      <c r="DH77">
        <v>802.74440000000004</v>
      </c>
      <c r="DI77">
        <v>1620.4413999999999</v>
      </c>
      <c r="DJ77">
        <v>1013.2495</v>
      </c>
      <c r="DK77">
        <v>1780.0853999999999</v>
      </c>
      <c r="DL77">
        <v>1333.9010000000001</v>
      </c>
      <c r="DM77">
        <v>872.63679999999999</v>
      </c>
      <c r="DN77">
        <v>729.37879999999996</v>
      </c>
      <c r="DO77">
        <v>2369.8225000000002</v>
      </c>
      <c r="DP77">
        <v>908.86490000000003</v>
      </c>
      <c r="DQ77">
        <v>2278.9821000000002</v>
      </c>
      <c r="DR77">
        <v>867.4239</v>
      </c>
      <c r="DS77">
        <v>1979.0721000000001</v>
      </c>
      <c r="DT77">
        <v>1269.6687999999999</v>
      </c>
      <c r="DU77">
        <v>646.27430000000004</v>
      </c>
      <c r="DV77" t="s">
        <v>480</v>
      </c>
      <c r="DW77">
        <v>867.25149999999996</v>
      </c>
      <c r="DX77">
        <v>687.56859999999995</v>
      </c>
      <c r="DY77">
        <v>1586.3064999999999</v>
      </c>
      <c r="DZ77">
        <v>2101.3357000000001</v>
      </c>
      <c r="EA77">
        <v>1175.5690999999999</v>
      </c>
      <c r="EB77">
        <v>993.95410000000004</v>
      </c>
      <c r="EC77">
        <v>1029.0324000000001</v>
      </c>
      <c r="ED77">
        <v>852.70749999999998</v>
      </c>
      <c r="EE77">
        <v>955.8587</v>
      </c>
      <c r="EF77">
        <v>665.05100000000004</v>
      </c>
      <c r="EG77">
        <v>661.59799999999996</v>
      </c>
      <c r="EH77">
        <v>1003.4558</v>
      </c>
      <c r="EI77">
        <v>434.11419999999998</v>
      </c>
      <c r="EJ77">
        <v>2277.9888999999998</v>
      </c>
      <c r="EK77" t="s">
        <v>480</v>
      </c>
      <c r="EL77">
        <v>567.95960000000002</v>
      </c>
      <c r="EM77">
        <v>451.22039999999998</v>
      </c>
      <c r="EN77">
        <v>322.81459999999998</v>
      </c>
      <c r="EO77" t="s">
        <v>480</v>
      </c>
      <c r="EP77">
        <v>363.41860000000003</v>
      </c>
      <c r="EQ77">
        <v>142.29990000000001</v>
      </c>
      <c r="ER77">
        <v>380.60610000000003</v>
      </c>
      <c r="ES77">
        <v>244.4041</v>
      </c>
      <c r="ET77">
        <v>305.49340000000001</v>
      </c>
      <c r="EU77">
        <v>114.3831</v>
      </c>
      <c r="EV77">
        <v>186.3459</v>
      </c>
      <c r="EW77">
        <v>228.12200000000001</v>
      </c>
      <c r="EX77">
        <v>286.91449999999998</v>
      </c>
      <c r="EY77">
        <v>210.2979</v>
      </c>
      <c r="EZ77">
        <v>242.2029</v>
      </c>
      <c r="FA77">
        <v>55.692700000000002</v>
      </c>
      <c r="FB77">
        <v>228.00229999999999</v>
      </c>
      <c r="FC77">
        <v>143.70400000000001</v>
      </c>
      <c r="FD77">
        <v>159.63470000000001</v>
      </c>
      <c r="FE77">
        <v>452.44380000000001</v>
      </c>
      <c r="FF77">
        <v>170.3672</v>
      </c>
      <c r="FG77">
        <v>163.8312</v>
      </c>
      <c r="FH77">
        <v>0.2155</v>
      </c>
      <c r="FI77">
        <v>272.10509999999999</v>
      </c>
      <c r="FJ77">
        <v>169.56559999999999</v>
      </c>
      <c r="FK77">
        <v>-31.5549</v>
      </c>
      <c r="FL77">
        <v>88.1554</v>
      </c>
      <c r="FM77">
        <v>11459.0597</v>
      </c>
      <c r="FN77">
        <v>1465.1273000000001</v>
      </c>
      <c r="FO77" t="s">
        <v>480</v>
      </c>
      <c r="FP77">
        <v>2137.2026000000001</v>
      </c>
      <c r="FQ77">
        <v>1668.8134</v>
      </c>
      <c r="FR77">
        <v>2504.3595999999998</v>
      </c>
      <c r="FS77">
        <v>2813.7228</v>
      </c>
      <c r="FT77" t="s">
        <v>480</v>
      </c>
      <c r="FU77">
        <v>683.66700000000003</v>
      </c>
      <c r="FV77">
        <v>17186.6031</v>
      </c>
      <c r="FW77">
        <v>8015.1037999999999</v>
      </c>
      <c r="FX77">
        <v>3750.7615999999998</v>
      </c>
      <c r="FY77">
        <v>4636.6899999999996</v>
      </c>
      <c r="FZ77">
        <v>490.06670000000003</v>
      </c>
      <c r="GA77">
        <v>12185.673500000001</v>
      </c>
      <c r="GB77">
        <v>1755.7537</v>
      </c>
      <c r="GC77">
        <v>1016.5779</v>
      </c>
      <c r="GD77">
        <v>879.16269999999997</v>
      </c>
      <c r="GE77">
        <v>7674.2888999999996</v>
      </c>
      <c r="GF77">
        <v>711.31190000000004</v>
      </c>
      <c r="GG77">
        <v>436.41070000000002</v>
      </c>
      <c r="GH77">
        <v>455.79730000000001</v>
      </c>
      <c r="GI77">
        <v>4622.3046000000004</v>
      </c>
      <c r="GJ77">
        <v>32658.7513</v>
      </c>
      <c r="GK77">
        <v>2452.5817999999999</v>
      </c>
      <c r="GL77">
        <v>2055.1617999999999</v>
      </c>
      <c r="GM77">
        <v>5213.5568999999996</v>
      </c>
      <c r="GN77">
        <v>10310.502</v>
      </c>
      <c r="GO77">
        <v>631.73230000000001</v>
      </c>
      <c r="GP77">
        <v>359.92700000000002</v>
      </c>
    </row>
    <row r="78" spans="1:198" x14ac:dyDescent="0.2">
      <c r="A78" s="177">
        <v>43131</v>
      </c>
      <c r="B78">
        <v>678037.33290000004</v>
      </c>
      <c r="C78">
        <v>203083.06719999999</v>
      </c>
      <c r="D78">
        <v>94259.373999999996</v>
      </c>
      <c r="E78">
        <v>79476.192999999999</v>
      </c>
      <c r="F78">
        <v>55057.635300000002</v>
      </c>
      <c r="G78">
        <v>42524.460899999998</v>
      </c>
      <c r="H78">
        <v>43300.617400000003</v>
      </c>
      <c r="I78">
        <v>25103.987000000001</v>
      </c>
      <c r="J78">
        <v>30954.885399999999</v>
      </c>
      <c r="K78">
        <v>25539.25</v>
      </c>
      <c r="L78">
        <v>23400.403999999999</v>
      </c>
      <c r="M78">
        <v>24309.2078</v>
      </c>
      <c r="N78">
        <v>21696.018899999999</v>
      </c>
      <c r="O78">
        <v>35117.359799999998</v>
      </c>
      <c r="P78">
        <v>14762.7327</v>
      </c>
      <c r="Q78">
        <v>21918.671900000001</v>
      </c>
      <c r="R78">
        <v>13053.5906</v>
      </c>
      <c r="S78">
        <v>11859.5283</v>
      </c>
      <c r="T78">
        <v>19159.667399999998</v>
      </c>
      <c r="U78">
        <v>16654.045900000001</v>
      </c>
      <c r="V78">
        <v>11901.363300000001</v>
      </c>
      <c r="W78">
        <v>6755.0887000000002</v>
      </c>
      <c r="X78">
        <v>14356.4807</v>
      </c>
      <c r="Y78">
        <v>13742.7192</v>
      </c>
      <c r="Z78">
        <v>12093.0262</v>
      </c>
      <c r="AA78">
        <v>12703.4966</v>
      </c>
      <c r="AB78">
        <v>12835.9085</v>
      </c>
      <c r="AC78">
        <v>12331.816199999999</v>
      </c>
      <c r="AD78">
        <v>19937.111499999999</v>
      </c>
      <c r="AE78">
        <v>9670.3294000000005</v>
      </c>
      <c r="AF78">
        <v>15915.322899999999</v>
      </c>
      <c r="AG78">
        <v>8840.4122000000007</v>
      </c>
      <c r="AH78">
        <v>8785.9110999999994</v>
      </c>
      <c r="AI78" t="s">
        <v>480</v>
      </c>
      <c r="AJ78">
        <v>14060.9836</v>
      </c>
      <c r="AK78">
        <v>6802.6049999999996</v>
      </c>
      <c r="AL78">
        <v>5270.4377999999997</v>
      </c>
      <c r="AM78">
        <v>7341.2707</v>
      </c>
      <c r="AN78">
        <v>11744.0893</v>
      </c>
      <c r="AO78">
        <v>8545.6468000000004</v>
      </c>
      <c r="AP78">
        <v>5413.9573</v>
      </c>
      <c r="AQ78">
        <v>11319.873600000001</v>
      </c>
      <c r="AR78">
        <v>5482.3415999999997</v>
      </c>
      <c r="AS78">
        <v>5673.9666999999999</v>
      </c>
      <c r="AT78">
        <v>4647.0457999999999</v>
      </c>
      <c r="AU78">
        <v>8807.7389000000003</v>
      </c>
      <c r="AV78">
        <v>3565.6619999999998</v>
      </c>
      <c r="AW78">
        <v>4019.0328</v>
      </c>
      <c r="AX78">
        <v>5746.2239</v>
      </c>
      <c r="AY78">
        <v>4587.4066999999995</v>
      </c>
      <c r="AZ78">
        <v>7268.0540000000001</v>
      </c>
      <c r="BA78">
        <v>4702.4858999999997</v>
      </c>
      <c r="BB78">
        <v>4440.3892999999998</v>
      </c>
      <c r="BC78">
        <v>3421.0124999999998</v>
      </c>
      <c r="BD78">
        <v>6293.2040999999999</v>
      </c>
      <c r="BE78" t="s">
        <v>480</v>
      </c>
      <c r="BF78">
        <v>6973.5837000000001</v>
      </c>
      <c r="BG78">
        <v>3055.8422999999998</v>
      </c>
      <c r="BH78" t="s">
        <v>480</v>
      </c>
      <c r="BI78">
        <v>3735.4308999999998</v>
      </c>
      <c r="BJ78">
        <v>4973.1869999999999</v>
      </c>
      <c r="BK78">
        <v>4268.6169</v>
      </c>
      <c r="BL78">
        <v>6369.4170999999997</v>
      </c>
      <c r="BM78">
        <v>1854.5345</v>
      </c>
      <c r="BN78">
        <v>4523.2231000000002</v>
      </c>
      <c r="BO78">
        <v>5535.9903999999997</v>
      </c>
      <c r="BP78">
        <v>3655.1833999999999</v>
      </c>
      <c r="BQ78">
        <v>5016.3389999999999</v>
      </c>
      <c r="BR78">
        <v>2666.3627000000001</v>
      </c>
      <c r="BS78">
        <v>2635.078</v>
      </c>
      <c r="BT78" t="s">
        <v>480</v>
      </c>
      <c r="BU78">
        <v>3515.5268999999998</v>
      </c>
      <c r="BV78">
        <v>2081.5563999999999</v>
      </c>
      <c r="BW78">
        <v>3395.5160000000001</v>
      </c>
      <c r="BX78">
        <v>3103.0855999999999</v>
      </c>
      <c r="BY78">
        <v>2351.5486000000001</v>
      </c>
      <c r="BZ78">
        <v>1550.1141</v>
      </c>
      <c r="CA78">
        <v>2988.1815000000001</v>
      </c>
      <c r="CB78">
        <v>2905.5509000000002</v>
      </c>
      <c r="CC78" t="s">
        <v>480</v>
      </c>
      <c r="CD78">
        <v>1447.3818000000001</v>
      </c>
      <c r="CE78">
        <v>1952.1831</v>
      </c>
      <c r="CF78" t="s">
        <v>480</v>
      </c>
      <c r="CG78">
        <v>1173.2731000000001</v>
      </c>
      <c r="CH78">
        <v>1634.4081000000001</v>
      </c>
      <c r="CI78">
        <v>2561.8773000000001</v>
      </c>
      <c r="CJ78" t="s">
        <v>480</v>
      </c>
      <c r="CK78">
        <v>2131.6259</v>
      </c>
      <c r="CL78">
        <v>2674.0025000000001</v>
      </c>
      <c r="CM78">
        <v>1643.8362999999999</v>
      </c>
      <c r="CN78" t="s">
        <v>480</v>
      </c>
      <c r="CO78">
        <v>1783.9201</v>
      </c>
      <c r="CP78">
        <v>2201.2172999999998</v>
      </c>
      <c r="CQ78">
        <v>1425.2766999999999</v>
      </c>
      <c r="CR78">
        <v>1665.1853000000001</v>
      </c>
      <c r="CS78">
        <v>1858.2927</v>
      </c>
      <c r="CT78">
        <v>1637.8071</v>
      </c>
      <c r="CU78">
        <v>1391.75</v>
      </c>
      <c r="CV78" t="s">
        <v>480</v>
      </c>
      <c r="CW78">
        <v>1128.5776000000001</v>
      </c>
      <c r="CX78">
        <v>3823.5029</v>
      </c>
      <c r="CY78">
        <v>1702.0841</v>
      </c>
      <c r="CZ78">
        <v>1375.0871</v>
      </c>
      <c r="DA78">
        <v>980.99019999999996</v>
      </c>
      <c r="DB78">
        <v>1049.8652</v>
      </c>
      <c r="DC78">
        <v>2944.3955999999998</v>
      </c>
      <c r="DD78">
        <v>1546.2539999999999</v>
      </c>
      <c r="DE78">
        <v>1914.396</v>
      </c>
      <c r="DF78">
        <v>1466.5826</v>
      </c>
      <c r="DG78">
        <v>1424.4662000000001</v>
      </c>
      <c r="DH78">
        <v>785.9357</v>
      </c>
      <c r="DI78">
        <v>1610.6966</v>
      </c>
      <c r="DJ78">
        <v>996.92100000000005</v>
      </c>
      <c r="DK78">
        <v>1818.5418</v>
      </c>
      <c r="DL78">
        <v>1334.6062999999999</v>
      </c>
      <c r="DM78">
        <v>859.02769999999998</v>
      </c>
      <c r="DN78">
        <v>737.4742</v>
      </c>
      <c r="DO78">
        <v>2333.2062999999998</v>
      </c>
      <c r="DP78">
        <v>901.42430000000002</v>
      </c>
      <c r="DQ78">
        <v>2249.7584000000002</v>
      </c>
      <c r="DR78">
        <v>877.90610000000004</v>
      </c>
      <c r="DS78">
        <v>1983.6403</v>
      </c>
      <c r="DT78">
        <v>1261.9473</v>
      </c>
      <c r="DU78">
        <v>655.20299999999997</v>
      </c>
      <c r="DV78" t="s">
        <v>480</v>
      </c>
      <c r="DW78">
        <v>883.00300000000004</v>
      </c>
      <c r="DX78">
        <v>685.13630000000001</v>
      </c>
      <c r="DY78">
        <v>1584.6303</v>
      </c>
      <c r="DZ78">
        <v>2096.7507999999998</v>
      </c>
      <c r="EA78">
        <v>1150.5505000000001</v>
      </c>
      <c r="EB78">
        <v>979.27689999999996</v>
      </c>
      <c r="EC78">
        <v>1027.5436999999999</v>
      </c>
      <c r="ED78">
        <v>848.01649999999995</v>
      </c>
      <c r="EE78">
        <v>939.32159999999999</v>
      </c>
      <c r="EF78">
        <v>664.35730000000001</v>
      </c>
      <c r="EG78">
        <v>650.69050000000004</v>
      </c>
      <c r="EH78">
        <v>1009.7159</v>
      </c>
      <c r="EI78">
        <v>420.05470000000003</v>
      </c>
      <c r="EJ78">
        <v>2277.9888999999998</v>
      </c>
      <c r="EK78" t="s">
        <v>480</v>
      </c>
      <c r="EL78">
        <v>570.45270000000005</v>
      </c>
      <c r="EM78">
        <v>449.74680000000001</v>
      </c>
      <c r="EN78">
        <v>339.62450000000001</v>
      </c>
      <c r="EO78" t="s">
        <v>480</v>
      </c>
      <c r="EP78">
        <v>302.57240000000002</v>
      </c>
      <c r="EQ78">
        <v>143.74680000000001</v>
      </c>
      <c r="ER78">
        <v>382.83049999999997</v>
      </c>
      <c r="ES78">
        <v>242.30590000000001</v>
      </c>
      <c r="ET78">
        <v>299.84809999999999</v>
      </c>
      <c r="EU78">
        <v>113.97199999999999</v>
      </c>
      <c r="EV78">
        <v>189.00290000000001</v>
      </c>
      <c r="EW78">
        <v>233.3468</v>
      </c>
      <c r="EX78">
        <v>282.38290000000001</v>
      </c>
      <c r="EY78">
        <v>210.57</v>
      </c>
      <c r="EZ78">
        <v>243.7276</v>
      </c>
      <c r="FA78">
        <v>58.353000000000002</v>
      </c>
      <c r="FB78">
        <v>225.25800000000001</v>
      </c>
      <c r="FC78">
        <v>134.16370000000001</v>
      </c>
      <c r="FD78">
        <v>159.63470000000001</v>
      </c>
      <c r="FE78">
        <v>469.73079999999999</v>
      </c>
      <c r="FF78">
        <v>172.17850000000001</v>
      </c>
      <c r="FG78">
        <v>164.95099999999999</v>
      </c>
      <c r="FH78">
        <v>0.2155</v>
      </c>
      <c r="FI78">
        <v>270.80309999999997</v>
      </c>
      <c r="FJ78">
        <v>164.33260000000001</v>
      </c>
      <c r="FK78">
        <v>-33.546500000000002</v>
      </c>
      <c r="FL78">
        <v>85.663499999999999</v>
      </c>
      <c r="FM78">
        <v>11833.536899999999</v>
      </c>
      <c r="FN78">
        <v>1092.2925</v>
      </c>
      <c r="FO78" t="s">
        <v>480</v>
      </c>
      <c r="FP78">
        <v>2150.2267000000002</v>
      </c>
      <c r="FQ78">
        <v>1668.8134</v>
      </c>
      <c r="FR78">
        <v>2542.9976000000001</v>
      </c>
      <c r="FS78">
        <v>2771.9533000000001</v>
      </c>
      <c r="FT78" t="s">
        <v>480</v>
      </c>
      <c r="FU78">
        <v>687.85910000000001</v>
      </c>
      <c r="FV78">
        <v>17726.712100000001</v>
      </c>
      <c r="FW78">
        <v>8122.8789999999999</v>
      </c>
      <c r="FX78">
        <v>3689.3775999999998</v>
      </c>
      <c r="FY78">
        <v>4589.5</v>
      </c>
      <c r="FZ78">
        <v>490.06670000000003</v>
      </c>
      <c r="GA78">
        <v>13139.157300000001</v>
      </c>
      <c r="GB78">
        <v>1777.5259000000001</v>
      </c>
      <c r="GC78">
        <v>1008.8442</v>
      </c>
      <c r="GD78">
        <v>958.23</v>
      </c>
      <c r="GE78">
        <v>7893.4102000000003</v>
      </c>
      <c r="GF78">
        <v>710.3528</v>
      </c>
      <c r="GG78">
        <v>448.74380000000002</v>
      </c>
      <c r="GH78">
        <v>455.95929999999998</v>
      </c>
      <c r="GI78">
        <v>4586.1683999999996</v>
      </c>
      <c r="GJ78">
        <v>35202.215499999998</v>
      </c>
      <c r="GK78">
        <v>2435.1709999999998</v>
      </c>
      <c r="GL78">
        <v>2041.8843999999999</v>
      </c>
      <c r="GM78">
        <v>5122.3166000000001</v>
      </c>
      <c r="GN78">
        <v>10502.742</v>
      </c>
      <c r="GO78">
        <v>656.92129999999997</v>
      </c>
      <c r="GP78">
        <v>353.3442</v>
      </c>
    </row>
    <row r="79" spans="1:198" x14ac:dyDescent="0.2">
      <c r="A79" s="177">
        <v>43132</v>
      </c>
      <c r="B79">
        <v>672262.48820000002</v>
      </c>
      <c r="C79">
        <v>203248.6513</v>
      </c>
      <c r="D79">
        <v>94072.574099999998</v>
      </c>
      <c r="E79">
        <v>78631.101999999999</v>
      </c>
      <c r="F79">
        <v>53607.532099999997</v>
      </c>
      <c r="G79">
        <v>43298.485999999997</v>
      </c>
      <c r="H79">
        <v>42725.405100000004</v>
      </c>
      <c r="I79">
        <v>25784.424999999999</v>
      </c>
      <c r="J79">
        <v>30794.179</v>
      </c>
      <c r="K79">
        <v>25528.2366</v>
      </c>
      <c r="L79">
        <v>23219.804</v>
      </c>
      <c r="M79">
        <v>23871.001499999998</v>
      </c>
      <c r="N79">
        <v>21561.495699999999</v>
      </c>
      <c r="O79">
        <v>35080.4211</v>
      </c>
      <c r="P79">
        <v>14566.7783</v>
      </c>
      <c r="Q79">
        <v>21888.4349</v>
      </c>
      <c r="R79">
        <v>12993.1167</v>
      </c>
      <c r="S79">
        <v>11689.993200000001</v>
      </c>
      <c r="T79">
        <v>19078.775099999999</v>
      </c>
      <c r="U79">
        <v>16821.247100000001</v>
      </c>
      <c r="V79">
        <v>11898.5342</v>
      </c>
      <c r="W79">
        <v>6725.5257000000001</v>
      </c>
      <c r="X79">
        <v>14457.433199999999</v>
      </c>
      <c r="Y79">
        <v>13559.8014</v>
      </c>
      <c r="Z79">
        <v>12066.2192</v>
      </c>
      <c r="AA79">
        <v>11960.889800000001</v>
      </c>
      <c r="AB79">
        <v>12984.4143</v>
      </c>
      <c r="AC79">
        <v>12187.713599999999</v>
      </c>
      <c r="AD79">
        <v>20017.709200000001</v>
      </c>
      <c r="AE79">
        <v>9670.3294000000005</v>
      </c>
      <c r="AF79">
        <v>15940.184800000001</v>
      </c>
      <c r="AG79">
        <v>8783.5103999999992</v>
      </c>
      <c r="AH79">
        <v>8647.2494999999999</v>
      </c>
      <c r="AI79" t="s">
        <v>480</v>
      </c>
      <c r="AJ79">
        <v>15452.8613</v>
      </c>
      <c r="AK79">
        <v>6557.6234999999997</v>
      </c>
      <c r="AL79">
        <v>5292.7659999999996</v>
      </c>
      <c r="AM79">
        <v>7284.5428000000002</v>
      </c>
      <c r="AN79">
        <v>11698.160099999999</v>
      </c>
      <c r="AO79">
        <v>8506.1697000000004</v>
      </c>
      <c r="AP79">
        <v>5326.9390999999996</v>
      </c>
      <c r="AQ79">
        <v>11353.513199999999</v>
      </c>
      <c r="AR79">
        <v>5408.4867000000004</v>
      </c>
      <c r="AS79">
        <v>5679.0024999999996</v>
      </c>
      <c r="AT79">
        <v>4648.6499999999996</v>
      </c>
      <c r="AU79">
        <v>8780.2566999999999</v>
      </c>
      <c r="AV79">
        <v>3597.1291999999999</v>
      </c>
      <c r="AW79">
        <v>4022.9004</v>
      </c>
      <c r="AX79">
        <v>5751.6369999999997</v>
      </c>
      <c r="AY79">
        <v>4382.4773999999998</v>
      </c>
      <c r="AZ79">
        <v>7314.3842000000004</v>
      </c>
      <c r="BA79">
        <v>4694.1980000000003</v>
      </c>
      <c r="BB79">
        <v>4440.3892999999998</v>
      </c>
      <c r="BC79">
        <v>3394.8525</v>
      </c>
      <c r="BD79">
        <v>6411.1917000000003</v>
      </c>
      <c r="BE79" t="s">
        <v>480</v>
      </c>
      <c r="BF79">
        <v>6941.3026</v>
      </c>
      <c r="BG79">
        <v>3064.1017000000002</v>
      </c>
      <c r="BH79" t="s">
        <v>480</v>
      </c>
      <c r="BI79">
        <v>3789.9328</v>
      </c>
      <c r="BJ79">
        <v>4950.0455000000002</v>
      </c>
      <c r="BK79">
        <v>4307.0986000000003</v>
      </c>
      <c r="BL79">
        <v>6403.6315999999997</v>
      </c>
      <c r="BM79">
        <v>1893.067</v>
      </c>
      <c r="BN79">
        <v>4493.6936999999998</v>
      </c>
      <c r="BO79">
        <v>5547.5227000000004</v>
      </c>
      <c r="BP79">
        <v>3616.5389</v>
      </c>
      <c r="BQ79">
        <v>5015.3771999999999</v>
      </c>
      <c r="BR79">
        <v>2662.6709999999998</v>
      </c>
      <c r="BS79">
        <v>2591.4890999999998</v>
      </c>
      <c r="BT79" t="s">
        <v>480</v>
      </c>
      <c r="BU79">
        <v>3501.7402000000002</v>
      </c>
      <c r="BV79">
        <v>2100.5162</v>
      </c>
      <c r="BW79">
        <v>3433.4614000000001</v>
      </c>
      <c r="BX79">
        <v>3068.0059000000001</v>
      </c>
      <c r="BY79">
        <v>2328.9670000000001</v>
      </c>
      <c r="BZ79">
        <v>1557.806</v>
      </c>
      <c r="CA79">
        <v>2991.6351</v>
      </c>
      <c r="CB79">
        <v>2925.9722000000002</v>
      </c>
      <c r="CC79" t="s">
        <v>480</v>
      </c>
      <c r="CD79">
        <v>1495.8981000000001</v>
      </c>
      <c r="CE79">
        <v>1961.1714999999999</v>
      </c>
      <c r="CF79" t="s">
        <v>480</v>
      </c>
      <c r="CG79">
        <v>1199.3291999999999</v>
      </c>
      <c r="CH79">
        <v>1690.3915</v>
      </c>
      <c r="CI79">
        <v>2555.2314000000001</v>
      </c>
      <c r="CJ79" t="s">
        <v>480</v>
      </c>
      <c r="CK79">
        <v>2122.0686000000001</v>
      </c>
      <c r="CL79">
        <v>2687.8217</v>
      </c>
      <c r="CM79">
        <v>1643.3079</v>
      </c>
      <c r="CN79" t="s">
        <v>480</v>
      </c>
      <c r="CO79">
        <v>1775.4348</v>
      </c>
      <c r="CP79">
        <v>2208.2788999999998</v>
      </c>
      <c r="CQ79">
        <v>1419.1550999999999</v>
      </c>
      <c r="CR79">
        <v>1663.1016999999999</v>
      </c>
      <c r="CS79">
        <v>1870.8516</v>
      </c>
      <c r="CT79">
        <v>1648.6976999999999</v>
      </c>
      <c r="CU79">
        <v>1408.7235000000001</v>
      </c>
      <c r="CV79" t="s">
        <v>480</v>
      </c>
      <c r="CW79">
        <v>1142.1831999999999</v>
      </c>
      <c r="CX79">
        <v>3844.8065999999999</v>
      </c>
      <c r="CY79">
        <v>1698.4646</v>
      </c>
      <c r="CZ79">
        <v>1404.3178</v>
      </c>
      <c r="DA79">
        <v>971.86710000000005</v>
      </c>
      <c r="DB79">
        <v>1035.5852</v>
      </c>
      <c r="DC79">
        <v>2974.2784000000001</v>
      </c>
      <c r="DD79">
        <v>1538.883</v>
      </c>
      <c r="DE79">
        <v>1951.1274000000001</v>
      </c>
      <c r="DF79">
        <v>1451.8675000000001</v>
      </c>
      <c r="DG79">
        <v>1415.1259</v>
      </c>
      <c r="DH79">
        <v>794.76030000000003</v>
      </c>
      <c r="DI79">
        <v>1637.1596999999999</v>
      </c>
      <c r="DJ79">
        <v>982.86030000000005</v>
      </c>
      <c r="DK79">
        <v>1745.2915</v>
      </c>
      <c r="DL79">
        <v>1324.7318</v>
      </c>
      <c r="DM79">
        <v>857.89359999999999</v>
      </c>
      <c r="DN79">
        <v>736.09630000000004</v>
      </c>
      <c r="DO79">
        <v>2321.0009</v>
      </c>
      <c r="DP79">
        <v>917.56460000000004</v>
      </c>
      <c r="DQ79">
        <v>2241.8726000000001</v>
      </c>
      <c r="DR79">
        <v>875.80970000000002</v>
      </c>
      <c r="DS79">
        <v>2070.4349999999999</v>
      </c>
      <c r="DT79">
        <v>1269.2398000000001</v>
      </c>
      <c r="DU79">
        <v>655.20299999999997</v>
      </c>
      <c r="DV79" t="s">
        <v>480</v>
      </c>
      <c r="DW79">
        <v>908.04390000000001</v>
      </c>
      <c r="DX79">
        <v>671.35310000000004</v>
      </c>
      <c r="DY79">
        <v>1587.6474000000001</v>
      </c>
      <c r="DZ79">
        <v>2103.6282000000001</v>
      </c>
      <c r="EA79">
        <v>1122.8785</v>
      </c>
      <c r="EB79">
        <v>982.14850000000001</v>
      </c>
      <c r="EC79">
        <v>1037.9649999999999</v>
      </c>
      <c r="ED79">
        <v>841.76179999999999</v>
      </c>
      <c r="EE79">
        <v>720.62729999999999</v>
      </c>
      <c r="EF79">
        <v>683.77729999999997</v>
      </c>
      <c r="EG79">
        <v>640.38900000000001</v>
      </c>
      <c r="EH79">
        <v>1038.93</v>
      </c>
      <c r="EI79">
        <v>432.10570000000001</v>
      </c>
      <c r="EJ79">
        <v>2277.9888999999998</v>
      </c>
      <c r="EK79" t="s">
        <v>480</v>
      </c>
      <c r="EL79">
        <v>568.99839999999995</v>
      </c>
      <c r="EM79">
        <v>449.74680000000001</v>
      </c>
      <c r="EN79">
        <v>339.62450000000001</v>
      </c>
      <c r="EO79" t="s">
        <v>480</v>
      </c>
      <c r="EP79">
        <v>293.37470000000002</v>
      </c>
      <c r="EQ79">
        <v>142.49279999999999</v>
      </c>
      <c r="ER79">
        <v>380.60610000000003</v>
      </c>
      <c r="ES79">
        <v>255.12809999999999</v>
      </c>
      <c r="ET79">
        <v>303.76799999999997</v>
      </c>
      <c r="EU79">
        <v>109.2445</v>
      </c>
      <c r="EV79">
        <v>189.00290000000001</v>
      </c>
      <c r="EW79">
        <v>223.43109999999999</v>
      </c>
      <c r="EX79">
        <v>280.11700000000002</v>
      </c>
      <c r="EY79">
        <v>204.31110000000001</v>
      </c>
      <c r="EZ79">
        <v>240.1224</v>
      </c>
      <c r="FA79">
        <v>54.3626</v>
      </c>
      <c r="FB79">
        <v>218.3167</v>
      </c>
      <c r="FC79">
        <v>140.97819999999999</v>
      </c>
      <c r="FD79">
        <v>159.63470000000001</v>
      </c>
      <c r="FE79">
        <v>473.61160000000001</v>
      </c>
      <c r="FF79">
        <v>202.74440000000001</v>
      </c>
      <c r="FG79">
        <v>163.8312</v>
      </c>
      <c r="FH79">
        <v>0.2155</v>
      </c>
      <c r="FI79">
        <v>270.80309999999997</v>
      </c>
      <c r="FJ79">
        <v>164.33260000000001</v>
      </c>
      <c r="FK79">
        <v>-33.546500000000002</v>
      </c>
      <c r="FL79">
        <v>83.171599999999998</v>
      </c>
      <c r="FM79">
        <v>11688.2003</v>
      </c>
      <c r="FN79">
        <v>1109.4902999999999</v>
      </c>
      <c r="FO79" t="s">
        <v>480</v>
      </c>
      <c r="FP79">
        <v>2133.4814000000001</v>
      </c>
      <c r="FQ79">
        <v>1654.2261000000001</v>
      </c>
      <c r="FR79">
        <v>2574.8172</v>
      </c>
      <c r="FS79">
        <v>2813.7422999999999</v>
      </c>
      <c r="FT79" t="s">
        <v>480</v>
      </c>
      <c r="FU79">
        <v>669.6934</v>
      </c>
      <c r="FV79">
        <v>16770.8357</v>
      </c>
      <c r="FW79">
        <v>7862.8073000000004</v>
      </c>
      <c r="FX79">
        <v>3672.424</v>
      </c>
      <c r="FY79">
        <v>4694.7700000000004</v>
      </c>
      <c r="FZ79">
        <v>522.75490000000002</v>
      </c>
      <c r="GA79">
        <v>12907.629499999999</v>
      </c>
      <c r="GB79">
        <v>1780.0872999999999</v>
      </c>
      <c r="GC79">
        <v>997.24360000000001</v>
      </c>
      <c r="GD79">
        <v>991.15440000000001</v>
      </c>
      <c r="GE79">
        <v>7877.7587000000003</v>
      </c>
      <c r="GF79">
        <v>708.05089999999996</v>
      </c>
      <c r="GG79">
        <v>456.96589999999998</v>
      </c>
      <c r="GH79">
        <v>455.95929999999998</v>
      </c>
      <c r="GI79">
        <v>4589.7820000000002</v>
      </c>
      <c r="GJ79">
        <v>35577.884599999998</v>
      </c>
      <c r="GK79">
        <v>2530.9308000000001</v>
      </c>
      <c r="GL79">
        <v>2036.1940999999999</v>
      </c>
      <c r="GM79">
        <v>5116.3167999999996</v>
      </c>
      <c r="GN79">
        <v>10406.621999999999</v>
      </c>
      <c r="GO79">
        <v>663.02769999999998</v>
      </c>
      <c r="GP79">
        <v>359.10419999999999</v>
      </c>
    </row>
    <row r="80" spans="1:198" x14ac:dyDescent="0.2">
      <c r="A80" s="177">
        <v>43133</v>
      </c>
      <c r="B80">
        <v>653167.00150000001</v>
      </c>
      <c r="C80">
        <v>197039.24830000001</v>
      </c>
      <c r="D80">
        <v>92234.070399999997</v>
      </c>
      <c r="E80">
        <v>77215.394</v>
      </c>
      <c r="F80">
        <v>52787.483200000002</v>
      </c>
      <c r="G80">
        <v>42054.103199999998</v>
      </c>
      <c r="H80">
        <v>42155.305800000002</v>
      </c>
      <c r="I80">
        <v>25257.69</v>
      </c>
      <c r="J80">
        <v>30252.188900000001</v>
      </c>
      <c r="K80">
        <v>24662.588</v>
      </c>
      <c r="L80">
        <v>22896.403999999999</v>
      </c>
      <c r="M80">
        <v>23716.551800000001</v>
      </c>
      <c r="N80">
        <v>21099.5144</v>
      </c>
      <c r="O80">
        <v>34609.453099999999</v>
      </c>
      <c r="P80">
        <v>14395.839400000001</v>
      </c>
      <c r="Q80">
        <v>21431.696100000001</v>
      </c>
      <c r="R80">
        <v>12721.8014</v>
      </c>
      <c r="S80">
        <v>11564.583699999999</v>
      </c>
      <c r="T80">
        <v>18786.459599999998</v>
      </c>
      <c r="U80">
        <v>16678.84</v>
      </c>
      <c r="V80">
        <v>11740.100700000001</v>
      </c>
      <c r="W80">
        <v>6563.7984999999999</v>
      </c>
      <c r="X80">
        <v>14270.5957</v>
      </c>
      <c r="Y80">
        <v>13378.370800000001</v>
      </c>
      <c r="Z80">
        <v>11901.8801</v>
      </c>
      <c r="AA80">
        <v>11641.823</v>
      </c>
      <c r="AB80">
        <v>12720.4982</v>
      </c>
      <c r="AC80">
        <v>12055.962799999999</v>
      </c>
      <c r="AD80">
        <v>19848.974300000002</v>
      </c>
      <c r="AE80">
        <v>9539.0308000000005</v>
      </c>
      <c r="AF80">
        <v>15542.394399999999</v>
      </c>
      <c r="AG80">
        <v>8636.0303999999996</v>
      </c>
      <c r="AH80">
        <v>8681.9148999999998</v>
      </c>
      <c r="AI80" t="s">
        <v>480</v>
      </c>
      <c r="AJ80">
        <v>14910.9853</v>
      </c>
      <c r="AK80">
        <v>6439.0165999999999</v>
      </c>
      <c r="AL80">
        <v>5844.5914000000002</v>
      </c>
      <c r="AM80">
        <v>7154.1814000000004</v>
      </c>
      <c r="AN80">
        <v>11509.850200000001</v>
      </c>
      <c r="AO80">
        <v>8323.3734000000004</v>
      </c>
      <c r="AP80">
        <v>5231.0412999999999</v>
      </c>
      <c r="AQ80">
        <v>10944.4555</v>
      </c>
      <c r="AR80">
        <v>5373.0664999999999</v>
      </c>
      <c r="AS80">
        <v>5550.9512000000004</v>
      </c>
      <c r="AT80">
        <v>4512.2885999999999</v>
      </c>
      <c r="AU80">
        <v>8648.3421999999991</v>
      </c>
      <c r="AV80">
        <v>3506.7878999999998</v>
      </c>
      <c r="AW80">
        <v>3930.0776999999998</v>
      </c>
      <c r="AX80">
        <v>5647.5841</v>
      </c>
      <c r="AY80">
        <v>4315.0456999999997</v>
      </c>
      <c r="AZ80">
        <v>7148.3676999999998</v>
      </c>
      <c r="BA80">
        <v>4636.1823999999997</v>
      </c>
      <c r="BB80">
        <v>4419.3168999999998</v>
      </c>
      <c r="BC80">
        <v>3342.5322999999999</v>
      </c>
      <c r="BD80">
        <v>6207.3949000000002</v>
      </c>
      <c r="BE80" t="s">
        <v>480</v>
      </c>
      <c r="BF80">
        <v>6873.8056999999999</v>
      </c>
      <c r="BG80">
        <v>3032.7161000000001</v>
      </c>
      <c r="BH80" t="s">
        <v>480</v>
      </c>
      <c r="BI80">
        <v>3700.3939</v>
      </c>
      <c r="BJ80">
        <v>4943.7341999999999</v>
      </c>
      <c r="BK80">
        <v>4242.5275000000001</v>
      </c>
      <c r="BL80">
        <v>6300.9881999999998</v>
      </c>
      <c r="BM80">
        <v>1834.7176999999999</v>
      </c>
      <c r="BN80">
        <v>4403.1691000000001</v>
      </c>
      <c r="BO80">
        <v>5432.1994000000004</v>
      </c>
      <c r="BP80">
        <v>3562.7498999999998</v>
      </c>
      <c r="BQ80">
        <v>4840.3311000000003</v>
      </c>
      <c r="BR80">
        <v>2592.5275000000001</v>
      </c>
      <c r="BS80">
        <v>2546.3245999999999</v>
      </c>
      <c r="BT80" t="s">
        <v>480</v>
      </c>
      <c r="BU80">
        <v>3369.3886000000002</v>
      </c>
      <c r="BV80">
        <v>2068.2846</v>
      </c>
      <c r="BW80">
        <v>3350.4558999999999</v>
      </c>
      <c r="BX80">
        <v>2994.6574999999998</v>
      </c>
      <c r="BY80">
        <v>2282.0668999999998</v>
      </c>
      <c r="BZ80">
        <v>1593.0266999999999</v>
      </c>
      <c r="CA80">
        <v>2890.7892000000002</v>
      </c>
      <c r="CB80">
        <v>2847.0097999999998</v>
      </c>
      <c r="CC80" t="s">
        <v>480</v>
      </c>
      <c r="CD80">
        <v>1435.5485000000001</v>
      </c>
      <c r="CE80">
        <v>1931.9590000000001</v>
      </c>
      <c r="CF80" t="s">
        <v>480</v>
      </c>
      <c r="CG80">
        <v>1206.9722999999999</v>
      </c>
      <c r="CH80">
        <v>1656.424</v>
      </c>
      <c r="CI80">
        <v>2517.5715</v>
      </c>
      <c r="CJ80" t="s">
        <v>480</v>
      </c>
      <c r="CK80">
        <v>2072.2696000000001</v>
      </c>
      <c r="CL80">
        <v>2627.1707000000001</v>
      </c>
      <c r="CM80">
        <v>1630.6255000000001</v>
      </c>
      <c r="CN80" t="s">
        <v>480</v>
      </c>
      <c r="CO80">
        <v>1699.0672999999999</v>
      </c>
      <c r="CP80">
        <v>2116.4773</v>
      </c>
      <c r="CQ80">
        <v>1380.7560000000001</v>
      </c>
      <c r="CR80">
        <v>1671.4362000000001</v>
      </c>
      <c r="CS80">
        <v>1853.5407</v>
      </c>
      <c r="CT80">
        <v>1653.2833000000001</v>
      </c>
      <c r="CU80">
        <v>1342.5266999999999</v>
      </c>
      <c r="CV80" t="s">
        <v>480</v>
      </c>
      <c r="CW80">
        <v>1121.7747999999999</v>
      </c>
      <c r="CX80">
        <v>3807.2118</v>
      </c>
      <c r="CY80">
        <v>1680.3670999999999</v>
      </c>
      <c r="CZ80">
        <v>1379.2628999999999</v>
      </c>
      <c r="DA80">
        <v>943.5856</v>
      </c>
      <c r="DB80">
        <v>1025.0938000000001</v>
      </c>
      <c r="DC80">
        <v>2890.9211</v>
      </c>
      <c r="DD80">
        <v>1526.598</v>
      </c>
      <c r="DE80">
        <v>1920.5179000000001</v>
      </c>
      <c r="DF80">
        <v>1456.4756</v>
      </c>
      <c r="DG80">
        <v>1356.7492</v>
      </c>
      <c r="DH80">
        <v>760.30250000000001</v>
      </c>
      <c r="DI80">
        <v>1640.6701</v>
      </c>
      <c r="DJ80">
        <v>972.8818</v>
      </c>
      <c r="DK80">
        <v>1672.6515999999999</v>
      </c>
      <c r="DL80">
        <v>1304.2773999999999</v>
      </c>
      <c r="DM80">
        <v>859.59479999999996</v>
      </c>
      <c r="DN80">
        <v>724.55600000000004</v>
      </c>
      <c r="DO80">
        <v>2382.0279</v>
      </c>
      <c r="DP80">
        <v>878.98820000000001</v>
      </c>
      <c r="DQ80">
        <v>2180.6419000000001</v>
      </c>
      <c r="DR80">
        <v>877.90610000000004</v>
      </c>
      <c r="DS80">
        <v>2038.4580000000001</v>
      </c>
      <c r="DT80">
        <v>1235.3507999999999</v>
      </c>
      <c r="DU80">
        <v>634.36940000000004</v>
      </c>
      <c r="DV80" t="s">
        <v>480</v>
      </c>
      <c r="DW80">
        <v>897.94680000000005</v>
      </c>
      <c r="DX80">
        <v>663.82870000000003</v>
      </c>
      <c r="DY80">
        <v>1582.2837</v>
      </c>
      <c r="DZ80">
        <v>2071.5338000000002</v>
      </c>
      <c r="EA80">
        <v>1120.604</v>
      </c>
      <c r="EB80">
        <v>939.39319999999998</v>
      </c>
      <c r="EC80">
        <v>1032.01</v>
      </c>
      <c r="ED80">
        <v>818.30690000000004</v>
      </c>
      <c r="EE80">
        <v>699.08920000000001</v>
      </c>
      <c r="EF80">
        <v>691.77080000000001</v>
      </c>
      <c r="EG80">
        <v>574.94420000000002</v>
      </c>
      <c r="EH80">
        <v>1024.3228999999999</v>
      </c>
      <c r="EI80">
        <v>416.03769999999997</v>
      </c>
      <c r="EJ80">
        <v>2277.9888999999998</v>
      </c>
      <c r="EK80" t="s">
        <v>480</v>
      </c>
      <c r="EL80">
        <v>566.71299999999997</v>
      </c>
      <c r="EM80">
        <v>440.90469999999999</v>
      </c>
      <c r="EN80">
        <v>330.01889999999997</v>
      </c>
      <c r="EO80" t="s">
        <v>480</v>
      </c>
      <c r="EP80">
        <v>283.46949999999998</v>
      </c>
      <c r="EQ80">
        <v>140.5635</v>
      </c>
      <c r="ER80">
        <v>371.70830000000001</v>
      </c>
      <c r="ES80">
        <v>252.3305</v>
      </c>
      <c r="ET80">
        <v>295.3252</v>
      </c>
      <c r="EU80">
        <v>114.6992</v>
      </c>
      <c r="EV80">
        <v>186.3459</v>
      </c>
      <c r="EW80">
        <v>216.45060000000001</v>
      </c>
      <c r="EX80">
        <v>267.08850000000001</v>
      </c>
      <c r="EY80">
        <v>203.49469999999999</v>
      </c>
      <c r="EZ80">
        <v>237.71889999999999</v>
      </c>
      <c r="FA80">
        <v>51.702300000000001</v>
      </c>
      <c r="FB80">
        <v>214.60390000000001</v>
      </c>
      <c r="FC80">
        <v>136.8895</v>
      </c>
      <c r="FD80">
        <v>145.39660000000001</v>
      </c>
      <c r="FE80">
        <v>439.39030000000002</v>
      </c>
      <c r="FF80">
        <v>205.11689999999999</v>
      </c>
      <c r="FG80">
        <v>162.7115</v>
      </c>
      <c r="FH80">
        <v>0.2155</v>
      </c>
      <c r="FI80">
        <v>268.63310000000001</v>
      </c>
      <c r="FJ80">
        <v>161.71610000000001</v>
      </c>
      <c r="FK80">
        <v>-40.019399999999997</v>
      </c>
      <c r="FL80">
        <v>83.171599999999998</v>
      </c>
      <c r="FM80">
        <v>11625.6847</v>
      </c>
      <c r="FN80">
        <v>1062.4494</v>
      </c>
      <c r="FO80" t="s">
        <v>480</v>
      </c>
      <c r="FP80">
        <v>2086.0362</v>
      </c>
      <c r="FQ80">
        <v>1617.7579000000001</v>
      </c>
      <c r="FR80">
        <v>2561.1801999999998</v>
      </c>
      <c r="FS80">
        <v>2756.6646999999998</v>
      </c>
      <c r="FT80" t="s">
        <v>480</v>
      </c>
      <c r="FU80">
        <v>643.14350000000002</v>
      </c>
      <c r="FV80">
        <v>16444.438900000001</v>
      </c>
      <c r="FW80">
        <v>7724.2909</v>
      </c>
      <c r="FX80">
        <v>3696.393</v>
      </c>
      <c r="FY80">
        <v>4625.8</v>
      </c>
      <c r="FZ80">
        <v>518.90920000000006</v>
      </c>
      <c r="GA80">
        <v>12568.891900000001</v>
      </c>
      <c r="GB80">
        <v>1755.7851000000001</v>
      </c>
      <c r="GC80">
        <v>1004.9773</v>
      </c>
      <c r="GD80">
        <v>905.55110000000002</v>
      </c>
      <c r="GE80">
        <v>7770.4340000000002</v>
      </c>
      <c r="GF80">
        <v>688.86900000000003</v>
      </c>
      <c r="GG80">
        <v>429.55900000000003</v>
      </c>
      <c r="GH80">
        <v>428.95929999999998</v>
      </c>
      <c r="GI80">
        <v>4513.8959999999997</v>
      </c>
      <c r="GJ80">
        <v>34453.956700000002</v>
      </c>
      <c r="GK80">
        <v>2461.2873</v>
      </c>
      <c r="GL80">
        <v>1926.1813</v>
      </c>
      <c r="GM80">
        <v>5811.6127999999999</v>
      </c>
      <c r="GN80">
        <v>10252.83</v>
      </c>
      <c r="GO80">
        <v>663.02769999999998</v>
      </c>
      <c r="GP80">
        <v>358.28129999999999</v>
      </c>
    </row>
    <row r="81" spans="1:198" x14ac:dyDescent="0.2">
      <c r="A81" s="177">
        <v>43136</v>
      </c>
      <c r="B81">
        <v>624061.78399999999</v>
      </c>
      <c r="C81">
        <v>188594.4602</v>
      </c>
      <c r="D81">
        <v>89594.293699999995</v>
      </c>
      <c r="E81">
        <v>74954.595000000001</v>
      </c>
      <c r="F81">
        <v>50792.769800000002</v>
      </c>
      <c r="G81">
        <v>39506.270600000003</v>
      </c>
      <c r="H81">
        <v>40680.205900000001</v>
      </c>
      <c r="I81">
        <v>24848.391</v>
      </c>
      <c r="J81">
        <v>29385.634900000001</v>
      </c>
      <c r="K81">
        <v>24120.731599999999</v>
      </c>
      <c r="L81">
        <v>22321.004000000001</v>
      </c>
      <c r="M81">
        <v>22969.446</v>
      </c>
      <c r="N81">
        <v>20929.5903</v>
      </c>
      <c r="O81">
        <v>33824.506500000003</v>
      </c>
      <c r="P81">
        <v>13807.9763</v>
      </c>
      <c r="Q81">
        <v>20836.503400000001</v>
      </c>
      <c r="R81">
        <v>12659.6931</v>
      </c>
      <c r="S81">
        <v>11218.546399999999</v>
      </c>
      <c r="T81">
        <v>18310.297900000001</v>
      </c>
      <c r="U81">
        <v>16545.969099999998</v>
      </c>
      <c r="V81">
        <v>11508.109</v>
      </c>
      <c r="W81">
        <v>6370.7691999999997</v>
      </c>
      <c r="X81">
        <v>13800.4884</v>
      </c>
      <c r="Y81">
        <v>13000.6381</v>
      </c>
      <c r="Z81">
        <v>11418.1873</v>
      </c>
      <c r="AA81">
        <v>11130.751399999999</v>
      </c>
      <c r="AB81">
        <v>12358.144</v>
      </c>
      <c r="AC81">
        <v>11726.5856</v>
      </c>
      <c r="AD81">
        <v>19706.020400000001</v>
      </c>
      <c r="AE81">
        <v>9153.6308000000008</v>
      </c>
      <c r="AF81">
        <v>14927.476699999999</v>
      </c>
      <c r="AG81">
        <v>8413.0686000000005</v>
      </c>
      <c r="AH81">
        <v>8625.1897000000008</v>
      </c>
      <c r="AI81" t="s">
        <v>480</v>
      </c>
      <c r="AJ81">
        <v>14820.6726</v>
      </c>
      <c r="AK81">
        <v>6229.5873000000001</v>
      </c>
      <c r="AL81">
        <v>5534.3888999999999</v>
      </c>
      <c r="AM81">
        <v>6906.6072999999997</v>
      </c>
      <c r="AN81">
        <v>11169.9738</v>
      </c>
      <c r="AO81">
        <v>8092.0888999999997</v>
      </c>
      <c r="AP81">
        <v>4965.8427000000001</v>
      </c>
      <c r="AQ81">
        <v>10883.904200000001</v>
      </c>
      <c r="AR81">
        <v>5205.009</v>
      </c>
      <c r="AS81">
        <v>5478.2929000000004</v>
      </c>
      <c r="AT81">
        <v>4364.6974</v>
      </c>
      <c r="AU81">
        <v>8497.1900999999998</v>
      </c>
      <c r="AV81">
        <v>3413.4013</v>
      </c>
      <c r="AW81">
        <v>3744.4324999999999</v>
      </c>
      <c r="AX81">
        <v>5486.0916999999999</v>
      </c>
      <c r="AY81">
        <v>4150.6809000000003</v>
      </c>
      <c r="AZ81">
        <v>6939.8819000000003</v>
      </c>
      <c r="BA81">
        <v>4453.8476000000001</v>
      </c>
      <c r="BB81">
        <v>4307.2300999999998</v>
      </c>
      <c r="BC81">
        <v>3256.5776999999998</v>
      </c>
      <c r="BD81">
        <v>5917.7889999999998</v>
      </c>
      <c r="BE81" t="s">
        <v>480</v>
      </c>
      <c r="BF81">
        <v>6703.5959999999995</v>
      </c>
      <c r="BG81">
        <v>2984.2611999999999</v>
      </c>
      <c r="BH81" t="s">
        <v>480</v>
      </c>
      <c r="BI81">
        <v>3575.8180000000002</v>
      </c>
      <c r="BJ81">
        <v>4889.0361000000003</v>
      </c>
      <c r="BK81">
        <v>4074.9034999999999</v>
      </c>
      <c r="BL81">
        <v>6064.1185999999998</v>
      </c>
      <c r="BM81">
        <v>1814.3505</v>
      </c>
      <c r="BN81">
        <v>4314.5808999999999</v>
      </c>
      <c r="BO81">
        <v>5328.4084000000003</v>
      </c>
      <c r="BP81">
        <v>3385.1939000000002</v>
      </c>
      <c r="BQ81">
        <v>4746.5564000000004</v>
      </c>
      <c r="BR81">
        <v>2461.4701</v>
      </c>
      <c r="BS81">
        <v>2407.6801999999998</v>
      </c>
      <c r="BT81" t="s">
        <v>480</v>
      </c>
      <c r="BU81">
        <v>3328.0286999999998</v>
      </c>
      <c r="BV81">
        <v>1984.8616</v>
      </c>
      <c r="BW81">
        <v>3193.9313000000002</v>
      </c>
      <c r="BX81">
        <v>2937.2543999999998</v>
      </c>
      <c r="BY81">
        <v>2192.3199</v>
      </c>
      <c r="BZ81">
        <v>1530.682</v>
      </c>
      <c r="CA81">
        <v>2824.1343000000002</v>
      </c>
      <c r="CB81">
        <v>2714.9517999999998</v>
      </c>
      <c r="CC81" t="s">
        <v>480</v>
      </c>
      <c r="CD81">
        <v>1395.9070999999999</v>
      </c>
      <c r="CE81">
        <v>1875.7811999999999</v>
      </c>
      <c r="CF81" t="s">
        <v>480</v>
      </c>
      <c r="CG81">
        <v>1157.6394</v>
      </c>
      <c r="CH81">
        <v>1646.9885999999999</v>
      </c>
      <c r="CI81">
        <v>2459.9739</v>
      </c>
      <c r="CJ81" t="s">
        <v>480</v>
      </c>
      <c r="CK81">
        <v>2008.3860999999999</v>
      </c>
      <c r="CL81">
        <v>2575.7323999999999</v>
      </c>
      <c r="CM81">
        <v>1598.9196999999999</v>
      </c>
      <c r="CN81" t="s">
        <v>480</v>
      </c>
      <c r="CO81">
        <v>1668.8974000000001</v>
      </c>
      <c r="CP81">
        <v>1973.8317</v>
      </c>
      <c r="CQ81">
        <v>1321.2094</v>
      </c>
      <c r="CR81">
        <v>1596.4257</v>
      </c>
      <c r="CS81">
        <v>1821.6342999999999</v>
      </c>
      <c r="CT81">
        <v>1663.0275999999999</v>
      </c>
      <c r="CU81">
        <v>1286.5139999999999</v>
      </c>
      <c r="CV81" t="s">
        <v>480</v>
      </c>
      <c r="CW81">
        <v>1086.0601999999999</v>
      </c>
      <c r="CX81">
        <v>3734.5286000000001</v>
      </c>
      <c r="CY81">
        <v>1658.6501000000001</v>
      </c>
      <c r="CZ81">
        <v>1350.0322000000001</v>
      </c>
      <c r="DA81">
        <v>894.32090000000005</v>
      </c>
      <c r="DB81">
        <v>1001.7796</v>
      </c>
      <c r="DC81">
        <v>2851.6017000000002</v>
      </c>
      <c r="DD81">
        <v>1490.0940000000001</v>
      </c>
      <c r="DE81">
        <v>1850.3711000000001</v>
      </c>
      <c r="DF81">
        <v>1382.7456</v>
      </c>
      <c r="DG81">
        <v>1326.3933</v>
      </c>
      <c r="DH81">
        <v>738.87149999999997</v>
      </c>
      <c r="DI81">
        <v>1585.5835999999999</v>
      </c>
      <c r="DJ81">
        <v>937.95690000000002</v>
      </c>
      <c r="DK81">
        <v>1606.7263</v>
      </c>
      <c r="DL81">
        <v>1266.19</v>
      </c>
      <c r="DM81">
        <v>834.07780000000002</v>
      </c>
      <c r="DN81">
        <v>700.78639999999996</v>
      </c>
      <c r="DO81">
        <v>2333.2062999999998</v>
      </c>
      <c r="DP81">
        <v>831.13969999999995</v>
      </c>
      <c r="DQ81">
        <v>2127.7609000000002</v>
      </c>
      <c r="DR81">
        <v>867.4239</v>
      </c>
      <c r="DS81">
        <v>2005.5673999999999</v>
      </c>
      <c r="DT81">
        <v>1174.8652999999999</v>
      </c>
      <c r="DU81">
        <v>607.58339999999998</v>
      </c>
      <c r="DV81" t="s">
        <v>480</v>
      </c>
      <c r="DW81">
        <v>916.12159999999994</v>
      </c>
      <c r="DX81">
        <v>633.83019999999999</v>
      </c>
      <c r="DY81">
        <v>1548.7601999999999</v>
      </c>
      <c r="DZ81">
        <v>2011.93</v>
      </c>
      <c r="EA81">
        <v>1115.6760999999999</v>
      </c>
      <c r="EB81">
        <v>924.71600000000001</v>
      </c>
      <c r="EC81">
        <v>1030.5211999999999</v>
      </c>
      <c r="ED81">
        <v>799.54300000000001</v>
      </c>
      <c r="EE81">
        <v>694.11890000000005</v>
      </c>
      <c r="EF81">
        <v>643.68579999999997</v>
      </c>
      <c r="EG81">
        <v>565.24869999999999</v>
      </c>
      <c r="EH81">
        <v>986.76199999999994</v>
      </c>
      <c r="EI81">
        <v>397.96120000000002</v>
      </c>
      <c r="EJ81">
        <v>2277.9888999999998</v>
      </c>
      <c r="EK81" t="s">
        <v>480</v>
      </c>
      <c r="EL81">
        <v>549.88469999999995</v>
      </c>
      <c r="EM81">
        <v>424.69420000000002</v>
      </c>
      <c r="EN81">
        <v>310.80759999999998</v>
      </c>
      <c r="EO81" t="s">
        <v>480</v>
      </c>
      <c r="EP81">
        <v>277.1019</v>
      </c>
      <c r="EQ81">
        <v>138.73070000000001</v>
      </c>
      <c r="ER81">
        <v>356.13729999999998</v>
      </c>
      <c r="ES81">
        <v>246.7354</v>
      </c>
      <c r="ET81">
        <v>278.74110000000002</v>
      </c>
      <c r="EU81">
        <v>111.59139999999999</v>
      </c>
      <c r="EV81">
        <v>186.3459</v>
      </c>
      <c r="EW81">
        <v>212.96029999999999</v>
      </c>
      <c r="EX81">
        <v>258.59160000000003</v>
      </c>
      <c r="EY81">
        <v>200.77350000000001</v>
      </c>
      <c r="EZ81">
        <v>237.3184</v>
      </c>
      <c r="FA81">
        <v>52.034799999999997</v>
      </c>
      <c r="FB81">
        <v>209.92250000000001</v>
      </c>
      <c r="FC81">
        <v>128.7122</v>
      </c>
      <c r="FD81">
        <v>136.4862</v>
      </c>
      <c r="FE81">
        <v>402.3467</v>
      </c>
      <c r="FF81">
        <v>199.3552</v>
      </c>
      <c r="FG81">
        <v>157.11279999999999</v>
      </c>
      <c r="FH81">
        <v>0.2155</v>
      </c>
      <c r="FI81">
        <v>265.161</v>
      </c>
      <c r="FJ81">
        <v>164.33260000000001</v>
      </c>
      <c r="FK81">
        <v>-43.006900000000002</v>
      </c>
      <c r="FL81">
        <v>80.679699999999997</v>
      </c>
      <c r="FM81">
        <v>11022.406999999999</v>
      </c>
      <c r="FN81">
        <v>1030.0771999999999</v>
      </c>
      <c r="FO81" t="s">
        <v>480</v>
      </c>
      <c r="FP81">
        <v>1982.7732000000001</v>
      </c>
      <c r="FQ81">
        <v>1610.4641999999999</v>
      </c>
      <c r="FR81">
        <v>2495.2683000000002</v>
      </c>
      <c r="FS81">
        <v>2678.1831000000002</v>
      </c>
      <c r="FT81" t="s">
        <v>480</v>
      </c>
      <c r="FU81">
        <v>617.99099999999999</v>
      </c>
      <c r="FV81">
        <v>15438.048699999999</v>
      </c>
      <c r="FW81">
        <v>7410.5087000000003</v>
      </c>
      <c r="FX81">
        <v>3539.7175999999999</v>
      </c>
      <c r="FY81">
        <v>4570.1400000000003</v>
      </c>
      <c r="FZ81">
        <v>518.90920000000006</v>
      </c>
      <c r="GA81">
        <v>12073.9015</v>
      </c>
      <c r="GB81">
        <v>1714.8015</v>
      </c>
      <c r="GC81">
        <v>962.44179999999994</v>
      </c>
      <c r="GD81">
        <v>848.9212</v>
      </c>
      <c r="GE81">
        <v>7571.4359999999997</v>
      </c>
      <c r="GF81">
        <v>682.53899999999999</v>
      </c>
      <c r="GG81">
        <v>413.11489999999998</v>
      </c>
      <c r="GH81">
        <v>398.66660000000002</v>
      </c>
      <c r="GI81">
        <v>4466.9189999999999</v>
      </c>
      <c r="GJ81">
        <v>33564.052100000001</v>
      </c>
      <c r="GK81">
        <v>2374.2329</v>
      </c>
      <c r="GL81">
        <v>1853.1555000000001</v>
      </c>
      <c r="GM81">
        <v>5773.5198</v>
      </c>
      <c r="GN81">
        <v>9877.9619999999995</v>
      </c>
      <c r="GO81">
        <v>653.86810000000003</v>
      </c>
      <c r="GP81">
        <v>347.58420000000001</v>
      </c>
    </row>
    <row r="82" spans="1:198" x14ac:dyDescent="0.2">
      <c r="A82" s="177">
        <v>43137</v>
      </c>
      <c r="B82">
        <v>649702.09470000002</v>
      </c>
      <c r="C82">
        <v>194017.3388</v>
      </c>
      <c r="D82">
        <v>91658.923500000004</v>
      </c>
      <c r="E82">
        <v>76341.410999999993</v>
      </c>
      <c r="F82">
        <v>50296.307800000002</v>
      </c>
      <c r="G82">
        <v>39167.634700000002</v>
      </c>
      <c r="H82">
        <v>41503.3986</v>
      </c>
      <c r="I82">
        <v>25129.892</v>
      </c>
      <c r="J82">
        <v>29741.709800000001</v>
      </c>
      <c r="K82">
        <v>24878.449499999999</v>
      </c>
      <c r="L82">
        <v>22598.204000000002</v>
      </c>
      <c r="M82">
        <v>22865.282200000001</v>
      </c>
      <c r="N82">
        <v>21218.1073</v>
      </c>
      <c r="O82">
        <v>33990.730499999998</v>
      </c>
      <c r="P82">
        <v>13866.3457</v>
      </c>
      <c r="Q82">
        <v>21000.420099999999</v>
      </c>
      <c r="R82">
        <v>12731.607900000001</v>
      </c>
      <c r="S82">
        <v>11402.0159</v>
      </c>
      <c r="T82">
        <v>18472.082600000002</v>
      </c>
      <c r="U82">
        <v>16439.799599999998</v>
      </c>
      <c r="V82">
        <v>11413.3318</v>
      </c>
      <c r="W82">
        <v>6842.0388000000003</v>
      </c>
      <c r="X82">
        <v>13808.0221</v>
      </c>
      <c r="Y82">
        <v>12975.3567</v>
      </c>
      <c r="Z82">
        <v>11447.3254</v>
      </c>
      <c r="AA82">
        <v>11212.6358</v>
      </c>
      <c r="AB82">
        <v>12449.793299999999</v>
      </c>
      <c r="AC82">
        <v>11755.4061</v>
      </c>
      <c r="AD82">
        <v>19886.266599999999</v>
      </c>
      <c r="AE82">
        <v>9153.6308000000008</v>
      </c>
      <c r="AF82">
        <v>15076.095600000001</v>
      </c>
      <c r="AG82">
        <v>8500.7494000000006</v>
      </c>
      <c r="AH82">
        <v>8625.1897000000008</v>
      </c>
      <c r="AI82" t="s">
        <v>480</v>
      </c>
      <c r="AJ82">
        <v>14685.203600000001</v>
      </c>
      <c r="AK82">
        <v>6315.6296000000002</v>
      </c>
      <c r="AL82">
        <v>5468.9992000000002</v>
      </c>
      <c r="AM82">
        <v>6899.4694</v>
      </c>
      <c r="AN82">
        <v>11293.9828</v>
      </c>
      <c r="AO82">
        <v>8162.8903</v>
      </c>
      <c r="AP82">
        <v>5116.2008999999998</v>
      </c>
      <c r="AQ82">
        <v>10936.382</v>
      </c>
      <c r="AR82">
        <v>5281.1247000000003</v>
      </c>
      <c r="AS82">
        <v>5489.8031000000001</v>
      </c>
      <c r="AT82">
        <v>4507.4758000000002</v>
      </c>
      <c r="AU82">
        <v>8379.0166000000008</v>
      </c>
      <c r="AV82">
        <v>3556.5264000000002</v>
      </c>
      <c r="AW82">
        <v>3817.9171000000001</v>
      </c>
      <c r="AX82">
        <v>5499.9252999999999</v>
      </c>
      <c r="AY82">
        <v>4214.9517999999998</v>
      </c>
      <c r="AZ82">
        <v>6922.5081</v>
      </c>
      <c r="BA82">
        <v>4594.7425999999996</v>
      </c>
      <c r="BB82">
        <v>4465.4966999999997</v>
      </c>
      <c r="BC82">
        <v>3333.1894000000002</v>
      </c>
      <c r="BD82">
        <v>5982.1458000000002</v>
      </c>
      <c r="BE82" t="s">
        <v>480</v>
      </c>
      <c r="BF82">
        <v>6727.0731999999998</v>
      </c>
      <c r="BG82">
        <v>3032.1655000000001</v>
      </c>
      <c r="BH82" t="s">
        <v>480</v>
      </c>
      <c r="BI82">
        <v>3564.1390000000001</v>
      </c>
      <c r="BJ82">
        <v>4910.0738000000001</v>
      </c>
      <c r="BK82">
        <v>4046.2051999999999</v>
      </c>
      <c r="BL82">
        <v>6148.3388999999997</v>
      </c>
      <c r="BM82">
        <v>1951.4163000000001</v>
      </c>
      <c r="BN82">
        <v>4242.9358000000002</v>
      </c>
      <c r="BO82">
        <v>5367.9477999999999</v>
      </c>
      <c r="BP82">
        <v>3402.4272999999998</v>
      </c>
      <c r="BQ82">
        <v>4820.6143000000002</v>
      </c>
      <c r="BR82">
        <v>2527.9218000000001</v>
      </c>
      <c r="BS82">
        <v>2424.4856</v>
      </c>
      <c r="BT82" t="s">
        <v>480</v>
      </c>
      <c r="BU82">
        <v>3353.5340000000001</v>
      </c>
      <c r="BV82">
        <v>1994.3415</v>
      </c>
      <c r="BW82">
        <v>3206.9749999999999</v>
      </c>
      <c r="BX82">
        <v>2943.6325000000002</v>
      </c>
      <c r="BY82">
        <v>2235.7458999999999</v>
      </c>
      <c r="BZ82">
        <v>1537.1593</v>
      </c>
      <c r="CA82">
        <v>2850.3818000000001</v>
      </c>
      <c r="CB82">
        <v>2716.3132000000001</v>
      </c>
      <c r="CC82" t="s">
        <v>480</v>
      </c>
      <c r="CD82">
        <v>1434.3652</v>
      </c>
      <c r="CE82">
        <v>1887.0168000000001</v>
      </c>
      <c r="CF82" t="s">
        <v>480</v>
      </c>
      <c r="CG82">
        <v>1128.8039000000001</v>
      </c>
      <c r="CH82">
        <v>1623.0856000000001</v>
      </c>
      <c r="CI82">
        <v>2475.4810000000002</v>
      </c>
      <c r="CJ82" t="s">
        <v>480</v>
      </c>
      <c r="CK82">
        <v>2001.8468</v>
      </c>
      <c r="CL82">
        <v>2511.2426999999998</v>
      </c>
      <c r="CM82">
        <v>1610.5452</v>
      </c>
      <c r="CN82" t="s">
        <v>480</v>
      </c>
      <c r="CO82">
        <v>1695.2961</v>
      </c>
      <c r="CP82">
        <v>2058.5717</v>
      </c>
      <c r="CQ82">
        <v>1346.2524000000001</v>
      </c>
      <c r="CR82">
        <v>1625.5965000000001</v>
      </c>
      <c r="CS82">
        <v>1782.9393</v>
      </c>
      <c r="CT82">
        <v>1689.9675999999999</v>
      </c>
      <c r="CU82">
        <v>1315.3690999999999</v>
      </c>
      <c r="CV82" t="s">
        <v>480</v>
      </c>
      <c r="CW82">
        <v>1103.0672</v>
      </c>
      <c r="CX82">
        <v>3725.7565</v>
      </c>
      <c r="CY82">
        <v>1673.1280999999999</v>
      </c>
      <c r="CZ82">
        <v>1361.1677</v>
      </c>
      <c r="DA82">
        <v>908.91790000000003</v>
      </c>
      <c r="DB82">
        <v>999.44820000000004</v>
      </c>
      <c r="DC82">
        <v>2887.7755999999999</v>
      </c>
      <c r="DD82">
        <v>1515.366</v>
      </c>
      <c r="DE82">
        <v>1839.1476</v>
      </c>
      <c r="DF82">
        <v>1415.0025000000001</v>
      </c>
      <c r="DG82">
        <v>1300.7075</v>
      </c>
      <c r="DH82">
        <v>773.32920000000001</v>
      </c>
      <c r="DI82">
        <v>1585.8535999999999</v>
      </c>
      <c r="DJ82">
        <v>947.48180000000002</v>
      </c>
      <c r="DK82">
        <v>1689.1329000000001</v>
      </c>
      <c r="DL82">
        <v>1255.6102000000001</v>
      </c>
      <c r="DM82">
        <v>836.91300000000001</v>
      </c>
      <c r="DN82">
        <v>699.58069999999998</v>
      </c>
      <c r="DO82">
        <v>2321.0009</v>
      </c>
      <c r="DP82">
        <v>847.28</v>
      </c>
      <c r="DQ82">
        <v>2161.1594</v>
      </c>
      <c r="DR82">
        <v>882.09900000000005</v>
      </c>
      <c r="DS82">
        <v>2016.0741</v>
      </c>
      <c r="DT82">
        <v>1150.4137000000001</v>
      </c>
      <c r="DU82">
        <v>616.51210000000003</v>
      </c>
      <c r="DV82" t="s">
        <v>480</v>
      </c>
      <c r="DW82">
        <v>920.16049999999996</v>
      </c>
      <c r="DX82">
        <v>648.42409999999995</v>
      </c>
      <c r="DY82">
        <v>1544.4022</v>
      </c>
      <c r="DZ82">
        <v>1936.2789</v>
      </c>
      <c r="EA82">
        <v>1240.0108</v>
      </c>
      <c r="EB82">
        <v>926.31129999999996</v>
      </c>
      <c r="EC82">
        <v>1034.9875</v>
      </c>
      <c r="ED82">
        <v>821.43420000000003</v>
      </c>
      <c r="EE82">
        <v>700.74599999999998</v>
      </c>
      <c r="EF82">
        <v>642.88430000000005</v>
      </c>
      <c r="EG82">
        <v>585.24570000000006</v>
      </c>
      <c r="EH82">
        <v>988.84870000000001</v>
      </c>
      <c r="EI82">
        <v>389.9271</v>
      </c>
      <c r="EJ82">
        <v>2277.9888999999998</v>
      </c>
      <c r="EK82" t="s">
        <v>480</v>
      </c>
      <c r="EL82">
        <v>549.26139999999998</v>
      </c>
      <c r="EM82">
        <v>414.37849999999997</v>
      </c>
      <c r="EN82">
        <v>296.39909999999998</v>
      </c>
      <c r="EO82" t="s">
        <v>480</v>
      </c>
      <c r="EP82">
        <v>298.32729999999998</v>
      </c>
      <c r="EQ82">
        <v>139.21299999999999</v>
      </c>
      <c r="ER82">
        <v>358.36180000000002</v>
      </c>
      <c r="ES82">
        <v>240.20769999999999</v>
      </c>
      <c r="ET82">
        <v>282.35950000000003</v>
      </c>
      <c r="EU82">
        <v>111.59139999999999</v>
      </c>
      <c r="EV82">
        <v>189.00290000000001</v>
      </c>
      <c r="EW82">
        <v>218.19569999999999</v>
      </c>
      <c r="EX82">
        <v>256.89229999999998</v>
      </c>
      <c r="EY82">
        <v>205.1275</v>
      </c>
      <c r="EZ82">
        <v>237.71889999999999</v>
      </c>
      <c r="FA82">
        <v>59.018099999999997</v>
      </c>
      <c r="FB82">
        <v>204.91829999999999</v>
      </c>
      <c r="FC82">
        <v>139.61529999999999</v>
      </c>
      <c r="FD82">
        <v>134.2586</v>
      </c>
      <c r="FE82">
        <v>403.75790000000001</v>
      </c>
      <c r="FF82">
        <v>201.7276</v>
      </c>
      <c r="FG82">
        <v>163.8312</v>
      </c>
      <c r="FH82">
        <v>0.2155</v>
      </c>
      <c r="FI82">
        <v>264.72699999999998</v>
      </c>
      <c r="FJ82">
        <v>164.33260000000001</v>
      </c>
      <c r="FK82">
        <v>-42.509</v>
      </c>
      <c r="FL82">
        <v>80.679699999999997</v>
      </c>
      <c r="FM82">
        <v>11280.901400000001</v>
      </c>
      <c r="FN82">
        <v>1025.019</v>
      </c>
      <c r="FO82" t="s">
        <v>480</v>
      </c>
      <c r="FP82">
        <v>2001.3792000000001</v>
      </c>
      <c r="FQ82">
        <v>1603.1704999999999</v>
      </c>
      <c r="FR82">
        <v>2502.0866999999998</v>
      </c>
      <c r="FS82">
        <v>2709.7795999999998</v>
      </c>
      <c r="FT82" t="s">
        <v>480</v>
      </c>
      <c r="FU82">
        <v>619.38829999999996</v>
      </c>
      <c r="FV82">
        <v>15667.303599999999</v>
      </c>
      <c r="FW82">
        <v>7324.2893000000004</v>
      </c>
      <c r="FX82">
        <v>3533.2869000000001</v>
      </c>
      <c r="FY82">
        <v>4498.75</v>
      </c>
      <c r="FZ82">
        <v>476.6069</v>
      </c>
      <c r="GA82">
        <v>12181.1114</v>
      </c>
      <c r="GB82">
        <v>1649.4838999999999</v>
      </c>
      <c r="GC82">
        <v>985.64300000000003</v>
      </c>
      <c r="GD82">
        <v>847.60419999999999</v>
      </c>
      <c r="GE82">
        <v>7461.8752999999997</v>
      </c>
      <c r="GF82">
        <v>694.62360000000001</v>
      </c>
      <c r="GG82">
        <v>422.70729999999998</v>
      </c>
      <c r="GH82">
        <v>383.52019999999999</v>
      </c>
      <c r="GI82">
        <v>4463.3054000000002</v>
      </c>
      <c r="GJ82">
        <v>33875.417999999998</v>
      </c>
      <c r="GK82">
        <v>2426.4654999999998</v>
      </c>
      <c r="GL82">
        <v>1859.7942</v>
      </c>
      <c r="GM82">
        <v>5431.0846000000001</v>
      </c>
      <c r="GN82">
        <v>9541.5419999999995</v>
      </c>
      <c r="GO82">
        <v>641.65520000000004</v>
      </c>
      <c r="GP82">
        <v>336.88709999999998</v>
      </c>
    </row>
    <row r="83" spans="1:198" x14ac:dyDescent="0.2">
      <c r="A83" s="177">
        <v>43138</v>
      </c>
      <c r="B83">
        <v>636458.45070000004</v>
      </c>
      <c r="C83">
        <v>191823.34969999999</v>
      </c>
      <c r="D83">
        <v>90611.861300000004</v>
      </c>
      <c r="E83">
        <v>76688.115000000005</v>
      </c>
      <c r="F83">
        <v>50566.7022</v>
      </c>
      <c r="G83">
        <v>38095.287400000001</v>
      </c>
      <c r="H83">
        <v>41610.7716</v>
      </c>
      <c r="I83">
        <v>25846.597000000002</v>
      </c>
      <c r="J83">
        <v>29833.091899999999</v>
      </c>
      <c r="K83">
        <v>24420.2945</v>
      </c>
      <c r="L83">
        <v>22955.204000000002</v>
      </c>
      <c r="M83">
        <v>23048.466799999998</v>
      </c>
      <c r="N83">
        <v>21241.117900000001</v>
      </c>
      <c r="O83">
        <v>34083.077100000002</v>
      </c>
      <c r="P83">
        <v>13991.4229</v>
      </c>
      <c r="Q83">
        <v>21049.754300000001</v>
      </c>
      <c r="R83">
        <v>12337.7104</v>
      </c>
      <c r="S83">
        <v>11348.600700000001</v>
      </c>
      <c r="T83">
        <v>18518.044099999999</v>
      </c>
      <c r="U83">
        <v>16278.320100000001</v>
      </c>
      <c r="V83">
        <v>11440.2089</v>
      </c>
      <c r="W83">
        <v>6662.9215999999997</v>
      </c>
      <c r="X83">
        <v>13578.995500000001</v>
      </c>
      <c r="Y83">
        <v>12737.4149</v>
      </c>
      <c r="Z83">
        <v>11537.0708</v>
      </c>
      <c r="AA83">
        <v>10927.4522</v>
      </c>
      <c r="AB83">
        <v>12274.132100000001</v>
      </c>
      <c r="AC83">
        <v>11920.0947</v>
      </c>
      <c r="AD83">
        <v>19575.497299999999</v>
      </c>
      <c r="AE83">
        <v>9096.4773000000005</v>
      </c>
      <c r="AF83">
        <v>15367.8086</v>
      </c>
      <c r="AG83">
        <v>8499.5864999999994</v>
      </c>
      <c r="AH83">
        <v>8852.0905999999995</v>
      </c>
      <c r="AI83" t="s">
        <v>480</v>
      </c>
      <c r="AJ83">
        <v>14563.0159</v>
      </c>
      <c r="AK83">
        <v>6781.0944</v>
      </c>
      <c r="AL83">
        <v>5351.7762000000002</v>
      </c>
      <c r="AM83">
        <v>6928.7725</v>
      </c>
      <c r="AN83">
        <v>11147.0092</v>
      </c>
      <c r="AO83">
        <v>8075.3540000000003</v>
      </c>
      <c r="AP83">
        <v>4872.3594000000003</v>
      </c>
      <c r="AQ83">
        <v>11014.4259</v>
      </c>
      <c r="AR83">
        <v>5271.3276999999998</v>
      </c>
      <c r="AS83">
        <v>5449.5173000000004</v>
      </c>
      <c r="AT83">
        <v>4720.8414000000002</v>
      </c>
      <c r="AU83">
        <v>8425.7363999999998</v>
      </c>
      <c r="AV83">
        <v>3763.6010000000001</v>
      </c>
      <c r="AW83">
        <v>3895.2692999999999</v>
      </c>
      <c r="AX83">
        <v>5461.4317000000001</v>
      </c>
      <c r="AY83">
        <v>3997.9059000000002</v>
      </c>
      <c r="AZ83">
        <v>6943.7428</v>
      </c>
      <c r="BA83">
        <v>4644.4703</v>
      </c>
      <c r="BB83">
        <v>4894.8230000000003</v>
      </c>
      <c r="BC83">
        <v>3372.4295000000002</v>
      </c>
      <c r="BD83">
        <v>5853.4321</v>
      </c>
      <c r="BE83" t="s">
        <v>480</v>
      </c>
      <c r="BF83">
        <v>6753.4850999999999</v>
      </c>
      <c r="BG83">
        <v>3350.1378</v>
      </c>
      <c r="BH83" t="s">
        <v>480</v>
      </c>
      <c r="BI83">
        <v>3536.8879999999999</v>
      </c>
      <c r="BJ83">
        <v>4943.7341999999999</v>
      </c>
      <c r="BK83">
        <v>4076.8602000000001</v>
      </c>
      <c r="BL83">
        <v>6216.7678999999998</v>
      </c>
      <c r="BM83">
        <v>1947.5630000000001</v>
      </c>
      <c r="BN83">
        <v>4271.9811</v>
      </c>
      <c r="BO83">
        <v>5339.1170000000002</v>
      </c>
      <c r="BP83">
        <v>3419.6606000000002</v>
      </c>
      <c r="BQ83">
        <v>5184.2605999999996</v>
      </c>
      <c r="BR83">
        <v>2498.3877000000002</v>
      </c>
      <c r="BS83">
        <v>2418.7087000000001</v>
      </c>
      <c r="BT83" t="s">
        <v>480</v>
      </c>
      <c r="BU83">
        <v>2712.9427000000001</v>
      </c>
      <c r="BV83">
        <v>1984.8616</v>
      </c>
      <c r="BW83">
        <v>3170.2154999999998</v>
      </c>
      <c r="BX83">
        <v>2924.4982</v>
      </c>
      <c r="BY83">
        <v>2264.6965</v>
      </c>
      <c r="BZ83">
        <v>1522.5853</v>
      </c>
      <c r="CA83">
        <v>2893.2067999999999</v>
      </c>
      <c r="CB83">
        <v>2686.3618999999999</v>
      </c>
      <c r="CC83" t="s">
        <v>480</v>
      </c>
      <c r="CD83">
        <v>1437.9151999999999</v>
      </c>
      <c r="CE83">
        <v>1884.7696000000001</v>
      </c>
      <c r="CF83" t="s">
        <v>480</v>
      </c>
      <c r="CG83">
        <v>1124.2874999999999</v>
      </c>
      <c r="CH83">
        <v>1629.3759</v>
      </c>
      <c r="CI83">
        <v>2464.4045000000001</v>
      </c>
      <c r="CJ83" t="s">
        <v>480</v>
      </c>
      <c r="CK83">
        <v>1975.1867999999999</v>
      </c>
      <c r="CL83">
        <v>2490.5138000000002</v>
      </c>
      <c r="CM83">
        <v>1649.1206</v>
      </c>
      <c r="CN83" t="s">
        <v>480</v>
      </c>
      <c r="CO83">
        <v>1742.4365</v>
      </c>
      <c r="CP83">
        <v>2082.5812999999998</v>
      </c>
      <c r="CQ83">
        <v>1347.3653999999999</v>
      </c>
      <c r="CR83">
        <v>1648.5163</v>
      </c>
      <c r="CS83">
        <v>1791.425</v>
      </c>
      <c r="CT83">
        <v>1734.6767</v>
      </c>
      <c r="CU83">
        <v>1315.3690999999999</v>
      </c>
      <c r="CV83" t="s">
        <v>480</v>
      </c>
      <c r="CW83">
        <v>1111.5707</v>
      </c>
      <c r="CX83">
        <v>3729.5160000000001</v>
      </c>
      <c r="CY83">
        <v>1727.4205999999999</v>
      </c>
      <c r="CZ83">
        <v>1368.1274000000001</v>
      </c>
      <c r="DA83">
        <v>908.00559999999996</v>
      </c>
      <c r="DB83">
        <v>988.08249999999998</v>
      </c>
      <c r="DC83">
        <v>2886.2028</v>
      </c>
      <c r="DD83">
        <v>1502.73</v>
      </c>
      <c r="DE83">
        <v>1856.2379000000001</v>
      </c>
      <c r="DF83">
        <v>1410.3943999999999</v>
      </c>
      <c r="DG83">
        <v>1265.6814999999999</v>
      </c>
      <c r="DH83">
        <v>800.22310000000004</v>
      </c>
      <c r="DI83">
        <v>1580.1829</v>
      </c>
      <c r="DJ83">
        <v>969.25319999999999</v>
      </c>
      <c r="DK83">
        <v>1618.3243</v>
      </c>
      <c r="DL83">
        <v>1295.8136</v>
      </c>
      <c r="DM83">
        <v>840.88229999999999</v>
      </c>
      <c r="DN83">
        <v>779.45479999999998</v>
      </c>
      <c r="DO83">
        <v>2314.8982000000001</v>
      </c>
      <c r="DP83">
        <v>853.20709999999997</v>
      </c>
      <c r="DQ83">
        <v>2155.5929999999998</v>
      </c>
      <c r="DR83">
        <v>909.35260000000005</v>
      </c>
      <c r="DS83">
        <v>1974.0472</v>
      </c>
      <c r="DT83">
        <v>1171.8625</v>
      </c>
      <c r="DU83">
        <v>619.48829999999998</v>
      </c>
      <c r="DV83" t="s">
        <v>480</v>
      </c>
      <c r="DW83">
        <v>868.86710000000005</v>
      </c>
      <c r="DX83">
        <v>652.47799999999995</v>
      </c>
      <c r="DY83">
        <v>1544.7374</v>
      </c>
      <c r="DZ83">
        <v>1929.4015999999999</v>
      </c>
      <c r="EA83">
        <v>1232.8085000000001</v>
      </c>
      <c r="EB83">
        <v>1057.1850999999999</v>
      </c>
      <c r="EC83">
        <v>1049.8751</v>
      </c>
      <c r="ED83">
        <v>813.61590000000001</v>
      </c>
      <c r="EE83">
        <v>694.11890000000005</v>
      </c>
      <c r="EF83">
        <v>631.66449999999998</v>
      </c>
      <c r="EG83">
        <v>572.5204</v>
      </c>
      <c r="EH83">
        <v>978.41520000000003</v>
      </c>
      <c r="EI83">
        <v>391.93560000000002</v>
      </c>
      <c r="EJ83">
        <v>2277.9888999999998</v>
      </c>
      <c r="EK83" t="s">
        <v>480</v>
      </c>
      <c r="EL83">
        <v>553.00099999999998</v>
      </c>
      <c r="EM83">
        <v>522.12329999999997</v>
      </c>
      <c r="EN83">
        <v>296.39909999999998</v>
      </c>
      <c r="EO83" t="s">
        <v>480</v>
      </c>
      <c r="EP83">
        <v>288.4221</v>
      </c>
      <c r="EQ83">
        <v>141.91399999999999</v>
      </c>
      <c r="ER83">
        <v>356.13729999999998</v>
      </c>
      <c r="ES83">
        <v>236.7107</v>
      </c>
      <c r="ET83">
        <v>283.86709999999999</v>
      </c>
      <c r="EU83">
        <v>113.24890000000001</v>
      </c>
      <c r="EV83">
        <v>187.67439999999999</v>
      </c>
      <c r="EW83">
        <v>221.68600000000001</v>
      </c>
      <c r="EX83">
        <v>256.32580000000002</v>
      </c>
      <c r="EY83">
        <v>203.49469999999999</v>
      </c>
      <c r="EZ83">
        <v>238.52010000000001</v>
      </c>
      <c r="FA83">
        <v>64.338700000000003</v>
      </c>
      <c r="FB83">
        <v>199.91409999999999</v>
      </c>
      <c r="FC83">
        <v>135.5266</v>
      </c>
      <c r="FD83">
        <v>140.94139999999999</v>
      </c>
      <c r="FE83">
        <v>408.34429999999998</v>
      </c>
      <c r="FF83">
        <v>197.66059999999999</v>
      </c>
      <c r="FG83">
        <v>163.8312</v>
      </c>
      <c r="FH83">
        <v>0.2155</v>
      </c>
      <c r="FI83">
        <v>266.89710000000002</v>
      </c>
      <c r="FJ83">
        <v>166.94909999999999</v>
      </c>
      <c r="FK83">
        <v>-48.483899999999998</v>
      </c>
      <c r="FL83">
        <v>82.922399999999996</v>
      </c>
      <c r="FM83">
        <v>11411.095600000001</v>
      </c>
      <c r="FN83">
        <v>1055.8738000000001</v>
      </c>
      <c r="FO83" t="s">
        <v>480</v>
      </c>
      <c r="FP83">
        <v>1975.3308999999999</v>
      </c>
      <c r="FQ83">
        <v>1610.4641999999999</v>
      </c>
      <c r="FR83">
        <v>2492.9953999999998</v>
      </c>
      <c r="FS83">
        <v>2766.8571000000002</v>
      </c>
      <c r="FT83" t="s">
        <v>480</v>
      </c>
      <c r="FU83">
        <v>609.60680000000002</v>
      </c>
      <c r="FV83">
        <v>15690.6176</v>
      </c>
      <c r="FW83">
        <v>7108.0339999999997</v>
      </c>
      <c r="FX83">
        <v>3588.2402000000002</v>
      </c>
      <c r="FY83">
        <v>4541.1000000000004</v>
      </c>
      <c r="FZ83">
        <v>474.6841</v>
      </c>
      <c r="GA83">
        <v>12057.9341</v>
      </c>
      <c r="GB83">
        <v>1717.3630000000001</v>
      </c>
      <c r="GC83">
        <v>1008.8442</v>
      </c>
      <c r="GD83">
        <v>888.43039999999996</v>
      </c>
      <c r="GE83">
        <v>7712.2996999999996</v>
      </c>
      <c r="GF83">
        <v>689.63630000000001</v>
      </c>
      <c r="GG83">
        <v>410.37430000000001</v>
      </c>
      <c r="GH83">
        <v>397.34949999999998</v>
      </c>
      <c r="GI83">
        <v>4450.6576999999997</v>
      </c>
      <c r="GJ83">
        <v>33850.879800000002</v>
      </c>
      <c r="GK83">
        <v>2530.9308000000001</v>
      </c>
      <c r="GL83">
        <v>1800.9942000000001</v>
      </c>
      <c r="GM83">
        <v>5484.0137000000004</v>
      </c>
      <c r="GN83">
        <v>10050.977999999999</v>
      </c>
      <c r="GO83">
        <v>649.28819999999996</v>
      </c>
      <c r="GP83">
        <v>345.93849999999998</v>
      </c>
    </row>
    <row r="84" spans="1:198" x14ac:dyDescent="0.2">
      <c r="A84" s="177">
        <v>43139</v>
      </c>
      <c r="B84">
        <v>601039.40289999999</v>
      </c>
      <c r="C84">
        <v>183419.9577</v>
      </c>
      <c r="D84">
        <v>87082.327399999995</v>
      </c>
      <c r="E84">
        <v>72339.869000000006</v>
      </c>
      <c r="F84">
        <v>48212.940399999999</v>
      </c>
      <c r="G84">
        <v>36305.354399999997</v>
      </c>
      <c r="H84">
        <v>39427.521500000003</v>
      </c>
      <c r="I84">
        <v>23589.407999999999</v>
      </c>
      <c r="J84">
        <v>28537.987499999999</v>
      </c>
      <c r="K84">
        <v>23158.1656</v>
      </c>
      <c r="L84">
        <v>21527.204000000002</v>
      </c>
      <c r="M84">
        <v>22014.012699999999</v>
      </c>
      <c r="N84">
        <v>20504.78</v>
      </c>
      <c r="O84">
        <v>33482.823799999998</v>
      </c>
      <c r="P84">
        <v>13432.744500000001</v>
      </c>
      <c r="Q84">
        <v>20137.8681</v>
      </c>
      <c r="R84">
        <v>12202.052799999999</v>
      </c>
      <c r="S84">
        <v>10668.1381</v>
      </c>
      <c r="T84">
        <v>17745.89</v>
      </c>
      <c r="U84">
        <v>16179.991400000001</v>
      </c>
      <c r="V84">
        <v>10991.7858</v>
      </c>
      <c r="W84">
        <v>6487.2824000000001</v>
      </c>
      <c r="X84">
        <v>13116.421899999999</v>
      </c>
      <c r="Y84">
        <v>12257.069799999999</v>
      </c>
      <c r="Z84">
        <v>11441.400299999999</v>
      </c>
      <c r="AA84">
        <v>10433.322200000001</v>
      </c>
      <c r="AB84">
        <v>11748.845799999999</v>
      </c>
      <c r="AC84">
        <v>11808.929899999999</v>
      </c>
      <c r="AD84">
        <v>18960.173999999999</v>
      </c>
      <c r="AE84">
        <v>8878.6792999999998</v>
      </c>
      <c r="AF84">
        <v>15028.0293</v>
      </c>
      <c r="AG84">
        <v>8271.6690999999992</v>
      </c>
      <c r="AH84">
        <v>8798.5167000000001</v>
      </c>
      <c r="AI84" t="s">
        <v>480</v>
      </c>
      <c r="AJ84">
        <v>14377.078</v>
      </c>
      <c r="AK84">
        <v>6479.9463999999998</v>
      </c>
      <c r="AL84">
        <v>5217.8069999999998</v>
      </c>
      <c r="AM84">
        <v>6811.5599000000002</v>
      </c>
      <c r="AN84">
        <v>10834.690399999999</v>
      </c>
      <c r="AO84">
        <v>7867.2408999999998</v>
      </c>
      <c r="AP84">
        <v>4779.8977000000004</v>
      </c>
      <c r="AQ84">
        <v>10671.301799999999</v>
      </c>
      <c r="AR84">
        <v>5171.8496999999998</v>
      </c>
      <c r="AS84">
        <v>5233.7004999999999</v>
      </c>
      <c r="AT84">
        <v>4509.0801000000001</v>
      </c>
      <c r="AU84">
        <v>8161.9071999999996</v>
      </c>
      <c r="AV84">
        <v>3563.6318999999999</v>
      </c>
      <c r="AW84">
        <v>3864.3283999999999</v>
      </c>
      <c r="AX84">
        <v>5252.7245000000003</v>
      </c>
      <c r="AY84">
        <v>3829.3265999999999</v>
      </c>
      <c r="AZ84">
        <v>6787.3783999999996</v>
      </c>
      <c r="BA84">
        <v>4474.5673999999999</v>
      </c>
      <c r="BB84">
        <v>4542.0447999999997</v>
      </c>
      <c r="BC84">
        <v>3129.5145000000002</v>
      </c>
      <c r="BD84">
        <v>5654.9984000000004</v>
      </c>
      <c r="BE84" t="s">
        <v>480</v>
      </c>
      <c r="BF84">
        <v>6533.3864000000003</v>
      </c>
      <c r="BG84">
        <v>3259.7683999999999</v>
      </c>
      <c r="BH84" t="s">
        <v>480</v>
      </c>
      <c r="BI84">
        <v>3396.74</v>
      </c>
      <c r="BJ84">
        <v>4821.7154</v>
      </c>
      <c r="BK84">
        <v>3994.0266000000001</v>
      </c>
      <c r="BL84">
        <v>6150.9708000000001</v>
      </c>
      <c r="BM84">
        <v>1905.7276999999999</v>
      </c>
      <c r="BN84">
        <v>4149.9907999999996</v>
      </c>
      <c r="BO84">
        <v>5212.2613000000001</v>
      </c>
      <c r="BP84">
        <v>3330.8827000000001</v>
      </c>
      <c r="BQ84">
        <v>4937.6309000000001</v>
      </c>
      <c r="BR84">
        <v>2489.1583000000001</v>
      </c>
      <c r="BS84">
        <v>2301.0709999999999</v>
      </c>
      <c r="BT84" t="s">
        <v>480</v>
      </c>
      <c r="BU84">
        <v>2586.8789999999999</v>
      </c>
      <c r="BV84">
        <v>1922.2944</v>
      </c>
      <c r="BW84">
        <v>3071.7946999999999</v>
      </c>
      <c r="BX84">
        <v>2857.5279</v>
      </c>
      <c r="BY84">
        <v>2137.8926000000001</v>
      </c>
      <c r="BZ84">
        <v>1515.3996</v>
      </c>
      <c r="CA84">
        <v>2772.6752999999999</v>
      </c>
      <c r="CB84">
        <v>2581.5324000000001</v>
      </c>
      <c r="CC84" t="s">
        <v>480</v>
      </c>
      <c r="CD84">
        <v>1380.5238999999999</v>
      </c>
      <c r="CE84">
        <v>1790.3909000000001</v>
      </c>
      <c r="CF84" t="s">
        <v>480</v>
      </c>
      <c r="CG84">
        <v>1137.1419000000001</v>
      </c>
      <c r="CH84">
        <v>1552.0056</v>
      </c>
      <c r="CI84">
        <v>2373.5776999999998</v>
      </c>
      <c r="CJ84" t="s">
        <v>480</v>
      </c>
      <c r="CK84">
        <v>1984.2411</v>
      </c>
      <c r="CL84">
        <v>2439.0756000000001</v>
      </c>
      <c r="CM84">
        <v>1619.5284999999999</v>
      </c>
      <c r="CN84" t="s">
        <v>480</v>
      </c>
      <c r="CO84">
        <v>1625.0569</v>
      </c>
      <c r="CP84">
        <v>2030.325</v>
      </c>
      <c r="CQ84">
        <v>1336.7917</v>
      </c>
      <c r="CR84">
        <v>1642.2655</v>
      </c>
      <c r="CS84">
        <v>1737.7951</v>
      </c>
      <c r="CT84">
        <v>1713.4685999999999</v>
      </c>
      <c r="CU84">
        <v>1279.7246</v>
      </c>
      <c r="CV84" t="s">
        <v>480</v>
      </c>
      <c r="CW84">
        <v>1070.7539999999999</v>
      </c>
      <c r="CX84">
        <v>3689.4149000000002</v>
      </c>
      <c r="CY84">
        <v>1662.2696000000001</v>
      </c>
      <c r="CZ84">
        <v>1312.4499000000001</v>
      </c>
      <c r="DA84">
        <v>870.60090000000002</v>
      </c>
      <c r="DB84">
        <v>963.31110000000001</v>
      </c>
      <c r="DC84">
        <v>2823.2917000000002</v>
      </c>
      <c r="DD84">
        <v>1467.279</v>
      </c>
      <c r="DE84">
        <v>1804.7119</v>
      </c>
      <c r="DF84">
        <v>1345.8806</v>
      </c>
      <c r="DG84">
        <v>1216.6451</v>
      </c>
      <c r="DH84">
        <v>745.17470000000003</v>
      </c>
      <c r="DI84">
        <v>1545.8887999999999</v>
      </c>
      <c r="DJ84">
        <v>959.72820000000002</v>
      </c>
      <c r="DK84">
        <v>1620.1556</v>
      </c>
      <c r="DL84">
        <v>1256.3154999999999</v>
      </c>
      <c r="DM84">
        <v>797.50350000000003</v>
      </c>
      <c r="DN84">
        <v>739.03499999999997</v>
      </c>
      <c r="DO84">
        <v>2253.8712</v>
      </c>
      <c r="DP84">
        <v>830.42790000000002</v>
      </c>
      <c r="DQ84">
        <v>2079.5185000000001</v>
      </c>
      <c r="DR84">
        <v>903.06330000000003</v>
      </c>
      <c r="DS84">
        <v>1935.2180000000001</v>
      </c>
      <c r="DT84">
        <v>1149.5556999999999</v>
      </c>
      <c r="DU84">
        <v>594.19039999999995</v>
      </c>
      <c r="DV84" t="s">
        <v>480</v>
      </c>
      <c r="DW84">
        <v>830.09410000000003</v>
      </c>
      <c r="DX84">
        <v>636.26250000000005</v>
      </c>
      <c r="DY84">
        <v>1573.9038</v>
      </c>
      <c r="DZ84">
        <v>1897.3072</v>
      </c>
      <c r="EA84">
        <v>1085.7297000000001</v>
      </c>
      <c r="EB84">
        <v>1066.4474</v>
      </c>
      <c r="EC84">
        <v>1023.0774</v>
      </c>
      <c r="ED84">
        <v>804.23400000000004</v>
      </c>
      <c r="EE84">
        <v>704.05960000000005</v>
      </c>
      <c r="EF84">
        <v>612.43050000000005</v>
      </c>
      <c r="EG84">
        <v>542.82780000000002</v>
      </c>
      <c r="EH84">
        <v>965.89480000000003</v>
      </c>
      <c r="EI84">
        <v>379.88459999999998</v>
      </c>
      <c r="EJ84">
        <v>2277.9888999999998</v>
      </c>
      <c r="EK84" t="s">
        <v>480</v>
      </c>
      <c r="EL84">
        <v>539.70460000000003</v>
      </c>
      <c r="EM84">
        <v>513.27840000000003</v>
      </c>
      <c r="EN84">
        <v>291.59620000000001</v>
      </c>
      <c r="EO84" t="s">
        <v>480</v>
      </c>
      <c r="EP84">
        <v>286.2996</v>
      </c>
      <c r="EQ84">
        <v>139.50239999999999</v>
      </c>
      <c r="ER84">
        <v>339.67660000000001</v>
      </c>
      <c r="ES84">
        <v>229.71680000000001</v>
      </c>
      <c r="ET84">
        <v>265.17230000000001</v>
      </c>
      <c r="EU84">
        <v>112.62730000000001</v>
      </c>
      <c r="EV84">
        <v>187.67439999999999</v>
      </c>
      <c r="EW84">
        <v>211.21510000000001</v>
      </c>
      <c r="EX84">
        <v>259.15809999999999</v>
      </c>
      <c r="EY84">
        <v>200.50139999999999</v>
      </c>
      <c r="EZ84">
        <v>234.91489999999999</v>
      </c>
      <c r="FA84">
        <v>59.3506</v>
      </c>
      <c r="FB84">
        <v>201.68979999999999</v>
      </c>
      <c r="FC84">
        <v>138.25239999999999</v>
      </c>
      <c r="FD84">
        <v>140.94049999999999</v>
      </c>
      <c r="FE84">
        <v>380.12049999999999</v>
      </c>
      <c r="FF84">
        <v>189.86529999999999</v>
      </c>
      <c r="FG84">
        <v>163.8312</v>
      </c>
      <c r="FH84">
        <v>0.2155</v>
      </c>
      <c r="FI84">
        <v>262.99099999999999</v>
      </c>
      <c r="FJ84">
        <v>166.94909999999999</v>
      </c>
      <c r="FK84">
        <v>-49.977699999999999</v>
      </c>
      <c r="FL84">
        <v>80.679699999999997</v>
      </c>
      <c r="FM84">
        <v>10953.8578</v>
      </c>
      <c r="FN84">
        <v>1061.4377999999999</v>
      </c>
      <c r="FO84" t="s">
        <v>480</v>
      </c>
      <c r="FP84">
        <v>1933.4675</v>
      </c>
      <c r="FQ84">
        <v>1581.2896000000001</v>
      </c>
      <c r="FR84">
        <v>2415.7193000000002</v>
      </c>
      <c r="FS84">
        <v>2681.2408</v>
      </c>
      <c r="FT84" t="s">
        <v>480</v>
      </c>
      <c r="FU84">
        <v>581.65949999999998</v>
      </c>
      <c r="FV84">
        <v>14847.4259</v>
      </c>
      <c r="FW84">
        <v>6915.8071</v>
      </c>
      <c r="FX84">
        <v>3376.9863</v>
      </c>
      <c r="FY84">
        <v>4202.3</v>
      </c>
      <c r="FZ84">
        <v>472.76130000000001</v>
      </c>
      <c r="GA84">
        <v>10533.420700000001</v>
      </c>
      <c r="GB84">
        <v>1643.0802000000001</v>
      </c>
      <c r="GC84">
        <v>985.64300000000003</v>
      </c>
      <c r="GD84">
        <v>895.01530000000002</v>
      </c>
      <c r="GE84">
        <v>7390.3254999999999</v>
      </c>
      <c r="GF84">
        <v>663.35699999999997</v>
      </c>
      <c r="GG84">
        <v>404.8929</v>
      </c>
      <c r="GH84">
        <v>379.56900000000002</v>
      </c>
      <c r="GI84">
        <v>4354.8968000000004</v>
      </c>
      <c r="GJ84">
        <v>31854.0805</v>
      </c>
      <c r="GK84">
        <v>2356.8220000000001</v>
      </c>
      <c r="GL84">
        <v>1702.3620000000001</v>
      </c>
      <c r="GM84">
        <v>5210.9476000000004</v>
      </c>
      <c r="GN84">
        <v>10022.142</v>
      </c>
      <c r="GO84">
        <v>617.22950000000003</v>
      </c>
      <c r="GP84">
        <v>339.35570000000001</v>
      </c>
    </row>
    <row r="85" spans="1:198" x14ac:dyDescent="0.2">
      <c r="A85" s="177">
        <v>43140</v>
      </c>
      <c r="B85">
        <v>625447.74670000002</v>
      </c>
      <c r="C85">
        <v>187104.2035</v>
      </c>
      <c r="D85">
        <v>88473.494699999996</v>
      </c>
      <c r="E85">
        <v>74470.653999999995</v>
      </c>
      <c r="F85">
        <v>49622.537900000003</v>
      </c>
      <c r="G85">
        <v>38188.0092</v>
      </c>
      <c r="H85">
        <v>40529.372499999998</v>
      </c>
      <c r="I85">
        <v>24463.27</v>
      </c>
      <c r="J85">
        <v>28890.9113</v>
      </c>
      <c r="K85">
        <v>23407.0671</v>
      </c>
      <c r="L85">
        <v>21945.103999999999</v>
      </c>
      <c r="M85">
        <v>22840.139200000001</v>
      </c>
      <c r="N85">
        <v>20892.419399999999</v>
      </c>
      <c r="O85">
        <v>33390.477099999996</v>
      </c>
      <c r="P85">
        <v>13762.114600000001</v>
      </c>
      <c r="Q85">
        <v>20669.403900000001</v>
      </c>
      <c r="R85">
        <v>12143.213299999999</v>
      </c>
      <c r="S85">
        <v>10977.017</v>
      </c>
      <c r="T85">
        <v>18146.674800000001</v>
      </c>
      <c r="U85">
        <v>16075.7291</v>
      </c>
      <c r="V85">
        <v>11117.6837</v>
      </c>
      <c r="W85">
        <v>6842.0388000000003</v>
      </c>
      <c r="X85">
        <v>13300.245999999999</v>
      </c>
      <c r="Y85">
        <v>12512.8573</v>
      </c>
      <c r="Z85">
        <v>11610.5489</v>
      </c>
      <c r="AA85">
        <v>10676.1518</v>
      </c>
      <c r="AB85">
        <v>11882.0767</v>
      </c>
      <c r="AC85">
        <v>11893.3328</v>
      </c>
      <c r="AD85">
        <v>19159.0664</v>
      </c>
      <c r="AE85">
        <v>8952.8503999999994</v>
      </c>
      <c r="AF85">
        <v>15031.896699999999</v>
      </c>
      <c r="AG85">
        <v>8247.2492999999995</v>
      </c>
      <c r="AH85">
        <v>8804.8196000000007</v>
      </c>
      <c r="AI85" t="s">
        <v>480</v>
      </c>
      <c r="AJ85">
        <v>14403.640600000001</v>
      </c>
      <c r="AK85">
        <v>6682.5042999999996</v>
      </c>
      <c r="AL85">
        <v>5313.4993000000004</v>
      </c>
      <c r="AM85">
        <v>7021.5658000000003</v>
      </c>
      <c r="AN85">
        <v>11087.3012</v>
      </c>
      <c r="AO85">
        <v>7717.9143000000004</v>
      </c>
      <c r="AP85">
        <v>4805.9026000000003</v>
      </c>
      <c r="AQ85">
        <v>10696.867899999999</v>
      </c>
      <c r="AR85">
        <v>5167.3279000000002</v>
      </c>
      <c r="AS85">
        <v>5284.7772000000004</v>
      </c>
      <c r="AT85">
        <v>4566.8332</v>
      </c>
      <c r="AU85">
        <v>8197.6340999999993</v>
      </c>
      <c r="AV85">
        <v>3624.5362</v>
      </c>
      <c r="AW85">
        <v>3844.9902999999999</v>
      </c>
      <c r="AX85">
        <v>5299.9393</v>
      </c>
      <c r="AY85">
        <v>3788.2354</v>
      </c>
      <c r="AZ85">
        <v>6883.8995999999997</v>
      </c>
      <c r="BA85">
        <v>4561.5909000000001</v>
      </c>
      <c r="BB85">
        <v>4750.3903</v>
      </c>
      <c r="BC85">
        <v>3196.7833000000001</v>
      </c>
      <c r="BD85">
        <v>5767.6229000000003</v>
      </c>
      <c r="BE85" t="s">
        <v>480</v>
      </c>
      <c r="BF85">
        <v>6475.5331999999999</v>
      </c>
      <c r="BG85">
        <v>3336.2775000000001</v>
      </c>
      <c r="BH85" t="s">
        <v>480</v>
      </c>
      <c r="BI85">
        <v>3396.74</v>
      </c>
      <c r="BJ85">
        <v>4760.7060000000001</v>
      </c>
      <c r="BK85">
        <v>3982.2864</v>
      </c>
      <c r="BL85">
        <v>6195.7128000000002</v>
      </c>
      <c r="BM85">
        <v>1905.7276999999999</v>
      </c>
      <c r="BN85">
        <v>4144.6657999999998</v>
      </c>
      <c r="BO85">
        <v>5161.1895000000004</v>
      </c>
      <c r="BP85">
        <v>3387.2828</v>
      </c>
      <c r="BQ85">
        <v>4907.3429999999998</v>
      </c>
      <c r="BR85">
        <v>2732.8144000000002</v>
      </c>
      <c r="BS85">
        <v>2204.0639000000001</v>
      </c>
      <c r="BT85" t="s">
        <v>480</v>
      </c>
      <c r="BU85">
        <v>2680.2946000000002</v>
      </c>
      <c r="BV85">
        <v>1982.9657</v>
      </c>
      <c r="BW85">
        <v>3122.7838000000002</v>
      </c>
      <c r="BX85">
        <v>2889.4185000000002</v>
      </c>
      <c r="BY85">
        <v>2142.5246999999999</v>
      </c>
      <c r="BZ85">
        <v>1514.1792</v>
      </c>
      <c r="CA85">
        <v>2857.6741999999999</v>
      </c>
      <c r="CB85">
        <v>2631.9050000000002</v>
      </c>
      <c r="CC85" t="s">
        <v>480</v>
      </c>
      <c r="CD85">
        <v>1337.3326</v>
      </c>
      <c r="CE85">
        <v>1790.3909000000001</v>
      </c>
      <c r="CF85" t="s">
        <v>480</v>
      </c>
      <c r="CG85">
        <v>1200.0239999999999</v>
      </c>
      <c r="CH85">
        <v>1548.8604</v>
      </c>
      <c r="CI85">
        <v>2409.0223000000001</v>
      </c>
      <c r="CJ85" t="s">
        <v>480</v>
      </c>
      <c r="CK85">
        <v>1997.3197</v>
      </c>
      <c r="CL85">
        <v>2469.0173</v>
      </c>
      <c r="CM85">
        <v>1608.9599000000001</v>
      </c>
      <c r="CN85" t="s">
        <v>480</v>
      </c>
      <c r="CO85">
        <v>1680.2111</v>
      </c>
      <c r="CP85">
        <v>1979.4811</v>
      </c>
      <c r="CQ85">
        <v>1360.1650999999999</v>
      </c>
      <c r="CR85">
        <v>1642.2655</v>
      </c>
      <c r="CS85">
        <v>1745.2626</v>
      </c>
      <c r="CT85">
        <v>1702.0047</v>
      </c>
      <c r="CU85">
        <v>1305.1849</v>
      </c>
      <c r="CV85" t="s">
        <v>480</v>
      </c>
      <c r="CW85">
        <v>1223.8166000000001</v>
      </c>
      <c r="CX85">
        <v>3675.6300999999999</v>
      </c>
      <c r="CY85">
        <v>1687.6061</v>
      </c>
      <c r="CZ85">
        <v>1322.1934000000001</v>
      </c>
      <c r="DA85">
        <v>873.33789999999999</v>
      </c>
      <c r="DB85">
        <v>961.5625</v>
      </c>
      <c r="DC85">
        <v>2886.2028</v>
      </c>
      <c r="DD85">
        <v>1449.729</v>
      </c>
      <c r="DE85">
        <v>1791.9580000000001</v>
      </c>
      <c r="DF85">
        <v>1387.3536999999999</v>
      </c>
      <c r="DG85">
        <v>1225.9853000000001</v>
      </c>
      <c r="DH85">
        <v>745.17470000000003</v>
      </c>
      <c r="DI85">
        <v>1558.8504</v>
      </c>
      <c r="DJ85">
        <v>985.58169999999996</v>
      </c>
      <c r="DK85">
        <v>1635.4159999999999</v>
      </c>
      <c r="DL85">
        <v>1172.7134000000001</v>
      </c>
      <c r="DM85">
        <v>817.91700000000003</v>
      </c>
      <c r="DN85">
        <v>749.14</v>
      </c>
      <c r="DO85">
        <v>2235.5630999999998</v>
      </c>
      <c r="DP85">
        <v>820.01130000000001</v>
      </c>
      <c r="DQ85">
        <v>2091.1152000000002</v>
      </c>
      <c r="DR85">
        <v>928.22050000000002</v>
      </c>
      <c r="DS85">
        <v>1914.6613</v>
      </c>
      <c r="DT85">
        <v>1147.8398</v>
      </c>
      <c r="DU85">
        <v>610.55960000000005</v>
      </c>
      <c r="DV85" t="s">
        <v>480</v>
      </c>
      <c r="DW85">
        <v>853.51940000000002</v>
      </c>
      <c r="DX85">
        <v>684.09799999999996</v>
      </c>
      <c r="DY85">
        <v>1565.5247999999999</v>
      </c>
      <c r="DZ85">
        <v>1915.6468</v>
      </c>
      <c r="EA85">
        <v>1064.8809000000001</v>
      </c>
      <c r="EB85">
        <v>1069.3218999999999</v>
      </c>
      <c r="EC85">
        <v>1052.8526999999999</v>
      </c>
      <c r="ED85">
        <v>807.36130000000003</v>
      </c>
      <c r="EE85">
        <v>717.31380000000001</v>
      </c>
      <c r="EF85">
        <v>619.74549999999999</v>
      </c>
      <c r="EG85">
        <v>532.52629999999999</v>
      </c>
      <c r="EH85">
        <v>974.24170000000004</v>
      </c>
      <c r="EI85">
        <v>389.9271</v>
      </c>
      <c r="EJ85">
        <v>2290.7739999999999</v>
      </c>
      <c r="EK85" t="s">
        <v>480</v>
      </c>
      <c r="EL85">
        <v>540.53560000000004</v>
      </c>
      <c r="EM85">
        <v>514.75250000000005</v>
      </c>
      <c r="EN85">
        <v>368.44150000000002</v>
      </c>
      <c r="EO85" t="s">
        <v>480</v>
      </c>
      <c r="EP85">
        <v>296.91230000000002</v>
      </c>
      <c r="EQ85">
        <v>141.62459999999999</v>
      </c>
      <c r="ER85">
        <v>351.68849999999998</v>
      </c>
      <c r="ES85">
        <v>225.5204</v>
      </c>
      <c r="ET85">
        <v>269.39370000000002</v>
      </c>
      <c r="EU85">
        <v>111.17700000000001</v>
      </c>
      <c r="EV85">
        <v>191.65979999999999</v>
      </c>
      <c r="EW85">
        <v>239.13740000000001</v>
      </c>
      <c r="EX85">
        <v>258.02519999999998</v>
      </c>
      <c r="EY85">
        <v>200.50139999999999</v>
      </c>
      <c r="EZ85">
        <v>234.11369999999999</v>
      </c>
      <c r="FA85">
        <v>61.3459</v>
      </c>
      <c r="FB85">
        <v>203.78829999999999</v>
      </c>
      <c r="FC85">
        <v>149.15559999999999</v>
      </c>
      <c r="FD85">
        <v>145.39570000000001</v>
      </c>
      <c r="FE85">
        <v>378.35660000000001</v>
      </c>
      <c r="FF85">
        <v>193.9324</v>
      </c>
      <c r="FG85">
        <v>162.7115</v>
      </c>
      <c r="FH85">
        <v>0.2155</v>
      </c>
      <c r="FI85">
        <v>265.161</v>
      </c>
      <c r="FJ85">
        <v>161.71610000000001</v>
      </c>
      <c r="FK85">
        <v>-46.4923</v>
      </c>
      <c r="FL85">
        <v>81.925600000000003</v>
      </c>
      <c r="FM85">
        <v>10994.4828</v>
      </c>
      <c r="FN85">
        <v>1056.3796</v>
      </c>
      <c r="FO85" t="s">
        <v>480</v>
      </c>
      <c r="FP85">
        <v>1990.2156</v>
      </c>
      <c r="FQ85">
        <v>1595.8769</v>
      </c>
      <c r="FR85">
        <v>2479.3584999999998</v>
      </c>
      <c r="FS85">
        <v>2712.8373000000001</v>
      </c>
      <c r="FT85" t="s">
        <v>480</v>
      </c>
      <c r="FU85">
        <v>585.85159999999996</v>
      </c>
      <c r="FV85">
        <v>14874.625599999999</v>
      </c>
      <c r="FW85">
        <v>7075.5249999999996</v>
      </c>
      <c r="FX85">
        <v>3515.2988</v>
      </c>
      <c r="FY85">
        <v>3924</v>
      </c>
      <c r="FZ85">
        <v>416.9991</v>
      </c>
      <c r="GA85">
        <v>11098.548199999999</v>
      </c>
      <c r="GB85">
        <v>1623.8692000000001</v>
      </c>
      <c r="GC85">
        <v>1004.9773</v>
      </c>
      <c r="GD85">
        <v>876.57759999999996</v>
      </c>
      <c r="GE85">
        <v>7190.6269000000002</v>
      </c>
      <c r="GF85">
        <v>651.65599999999995</v>
      </c>
      <c r="GG85">
        <v>381.59710000000001</v>
      </c>
      <c r="GH85">
        <v>373.6422</v>
      </c>
      <c r="GI85">
        <v>4443.4305000000004</v>
      </c>
      <c r="GJ85">
        <v>33111.665300000001</v>
      </c>
      <c r="GK85">
        <v>2200.1241</v>
      </c>
      <c r="GL85">
        <v>1736.5038999999999</v>
      </c>
      <c r="GM85">
        <v>5363.3193000000001</v>
      </c>
      <c r="GN85">
        <v>9560.7659999999996</v>
      </c>
      <c r="GO85">
        <v>587.46069999999997</v>
      </c>
      <c r="GP85">
        <v>338.53280000000001</v>
      </c>
    </row>
    <row r="86" spans="1:198" x14ac:dyDescent="0.2">
      <c r="A86" s="177">
        <v>43143</v>
      </c>
      <c r="B86">
        <v>632762.55009999999</v>
      </c>
      <c r="C86">
        <v>188842.8363</v>
      </c>
      <c r="D86">
        <v>90518.461299999995</v>
      </c>
      <c r="E86">
        <v>75604.664999999994</v>
      </c>
      <c r="F86">
        <v>49720.057200000003</v>
      </c>
      <c r="G86">
        <v>39578.835500000001</v>
      </c>
      <c r="H86">
        <v>41122.480300000003</v>
      </c>
      <c r="I86">
        <v>24822.486000000001</v>
      </c>
      <c r="J86">
        <v>29209.172999999999</v>
      </c>
      <c r="K86">
        <v>23944.518199999999</v>
      </c>
      <c r="L86">
        <v>22505.804</v>
      </c>
      <c r="M86">
        <v>23030.5075</v>
      </c>
      <c r="N86">
        <v>21331.390100000001</v>
      </c>
      <c r="O86">
        <v>33842.9758</v>
      </c>
      <c r="P86">
        <v>13999.761399999999</v>
      </c>
      <c r="Q86">
        <v>21062.485700000001</v>
      </c>
      <c r="R86">
        <v>12411.2598</v>
      </c>
      <c r="S86">
        <v>11216.224</v>
      </c>
      <c r="T86">
        <v>18273.528699999999</v>
      </c>
      <c r="U86">
        <v>16621.622899999998</v>
      </c>
      <c r="V86">
        <v>11379.381799999999</v>
      </c>
      <c r="W86">
        <v>6831.6048000000001</v>
      </c>
      <c r="X86">
        <v>13456.948399999999</v>
      </c>
      <c r="Y86">
        <v>12660.0838</v>
      </c>
      <c r="Z86">
        <v>11807.6944</v>
      </c>
      <c r="AA86">
        <v>10935.923000000001</v>
      </c>
      <c r="AB86">
        <v>12164.6621</v>
      </c>
      <c r="AC86">
        <v>11961.266799999999</v>
      </c>
      <c r="AD86">
        <v>19277.1587</v>
      </c>
      <c r="AE86">
        <v>9027.7939999999999</v>
      </c>
      <c r="AF86">
        <v>15452.8915</v>
      </c>
      <c r="AG86">
        <v>8358.8824000000004</v>
      </c>
      <c r="AH86">
        <v>8924.5727999999999</v>
      </c>
      <c r="AI86" t="s">
        <v>480</v>
      </c>
      <c r="AJ86">
        <v>14493.9532</v>
      </c>
      <c r="AK86">
        <v>6565.9886999999999</v>
      </c>
      <c r="AL86">
        <v>5443.4813000000004</v>
      </c>
      <c r="AM86">
        <v>6982.8706000000002</v>
      </c>
      <c r="AN86">
        <v>11275.6111</v>
      </c>
      <c r="AO86">
        <v>7904.5725000000002</v>
      </c>
      <c r="AP86">
        <v>4872.9372999999996</v>
      </c>
      <c r="AQ86">
        <v>11255.2855</v>
      </c>
      <c r="AR86">
        <v>5342.1679999999997</v>
      </c>
      <c r="AS86">
        <v>5313.5527000000002</v>
      </c>
      <c r="AT86">
        <v>4773.7816999999995</v>
      </c>
      <c r="AU86">
        <v>8392.7577000000001</v>
      </c>
      <c r="AV86">
        <v>3744.3146000000002</v>
      </c>
      <c r="AW86">
        <v>3945.5482000000002</v>
      </c>
      <c r="AX86">
        <v>5360.3861999999999</v>
      </c>
      <c r="AY86">
        <v>3848.8186000000001</v>
      </c>
      <c r="AZ86">
        <v>6944.4492</v>
      </c>
      <c r="BA86">
        <v>4499.4313000000002</v>
      </c>
      <c r="BB86">
        <v>4741.3317999999999</v>
      </c>
      <c r="BC86">
        <v>3407.9324999999999</v>
      </c>
      <c r="BD86">
        <v>5874.8843999999999</v>
      </c>
      <c r="BE86" t="s">
        <v>480</v>
      </c>
      <c r="BF86">
        <v>6475.5331999999999</v>
      </c>
      <c r="BG86">
        <v>3310.22</v>
      </c>
      <c r="BH86" t="s">
        <v>480</v>
      </c>
      <c r="BI86">
        <v>3447.3490000000002</v>
      </c>
      <c r="BJ86">
        <v>4802.7813999999998</v>
      </c>
      <c r="BK86">
        <v>4025.3337999999999</v>
      </c>
      <c r="BL86">
        <v>6314.1476000000002</v>
      </c>
      <c r="BM86">
        <v>1877.1034999999999</v>
      </c>
      <c r="BN86">
        <v>4197.9156000000003</v>
      </c>
      <c r="BO86">
        <v>5209.79</v>
      </c>
      <c r="BP86">
        <v>3454.1273999999999</v>
      </c>
      <c r="BQ86">
        <v>4915.0351000000001</v>
      </c>
      <c r="BR86">
        <v>2814.0331000000001</v>
      </c>
      <c r="BS86">
        <v>2216.6887999999999</v>
      </c>
      <c r="BT86" t="s">
        <v>480</v>
      </c>
      <c r="BU86">
        <v>2716.3189000000002</v>
      </c>
      <c r="BV86">
        <v>2085.3483999999999</v>
      </c>
      <c r="BW86">
        <v>3171.4013</v>
      </c>
      <c r="BX86">
        <v>2886.2294000000002</v>
      </c>
      <c r="BY86">
        <v>2200.4259999999999</v>
      </c>
      <c r="BZ86">
        <v>1527.1968999999999</v>
      </c>
      <c r="CA86">
        <v>2719.7366999999999</v>
      </c>
      <c r="CB86">
        <v>2668.6633999999999</v>
      </c>
      <c r="CC86" t="s">
        <v>480</v>
      </c>
      <c r="CD86">
        <v>1365.1406999999999</v>
      </c>
      <c r="CE86">
        <v>1826.3447000000001</v>
      </c>
      <c r="CF86" t="s">
        <v>480</v>
      </c>
      <c r="CG86">
        <v>1183.0007000000001</v>
      </c>
      <c r="CH86">
        <v>1580.3117999999999</v>
      </c>
      <c r="CI86">
        <v>2451.1127999999999</v>
      </c>
      <c r="CJ86" t="s">
        <v>480</v>
      </c>
      <c r="CK86">
        <v>1998.8287</v>
      </c>
      <c r="CL86">
        <v>2514.3136</v>
      </c>
      <c r="CM86">
        <v>1658.1039000000001</v>
      </c>
      <c r="CN86" t="s">
        <v>480</v>
      </c>
      <c r="CO86">
        <v>1653.8125</v>
      </c>
      <c r="CP86">
        <v>2055.7469999999998</v>
      </c>
      <c r="CQ86">
        <v>1366.2867000000001</v>
      </c>
      <c r="CR86">
        <v>1663.1016999999999</v>
      </c>
      <c r="CS86">
        <v>1756.1242999999999</v>
      </c>
      <c r="CT86">
        <v>1795.7416000000001</v>
      </c>
      <c r="CU86">
        <v>1332.3425999999999</v>
      </c>
      <c r="CV86" t="s">
        <v>480</v>
      </c>
      <c r="CW86">
        <v>1201.7075</v>
      </c>
      <c r="CX86">
        <v>3713.2249000000002</v>
      </c>
      <c r="CY86">
        <v>1720.1815999999999</v>
      </c>
      <c r="CZ86">
        <v>1363.9516000000001</v>
      </c>
      <c r="DA86">
        <v>873.33789999999999</v>
      </c>
      <c r="DB86">
        <v>996.82529999999997</v>
      </c>
      <c r="DC86">
        <v>2919.2312000000002</v>
      </c>
      <c r="DD86">
        <v>1503.0809999999999</v>
      </c>
      <c r="DE86">
        <v>1870.0121999999999</v>
      </c>
      <c r="DF86">
        <v>1387.3536999999999</v>
      </c>
      <c r="DG86">
        <v>1249.336</v>
      </c>
      <c r="DH86">
        <v>772.90899999999999</v>
      </c>
      <c r="DI86">
        <v>1573.9721999999999</v>
      </c>
      <c r="DJ86">
        <v>959.27470000000005</v>
      </c>
      <c r="DK86">
        <v>1757.4999</v>
      </c>
      <c r="DL86">
        <v>1235.1561999999999</v>
      </c>
      <c r="DM86">
        <v>825.00509999999997</v>
      </c>
      <c r="DN86">
        <v>762.6703</v>
      </c>
      <c r="DO86">
        <v>2259.9739</v>
      </c>
      <c r="DP86">
        <v>845.76660000000004</v>
      </c>
      <c r="DQ86">
        <v>2111.5255000000002</v>
      </c>
      <c r="DR86">
        <v>970.14919999999995</v>
      </c>
      <c r="DS86">
        <v>1934.3043</v>
      </c>
      <c r="DT86">
        <v>1176.5812000000001</v>
      </c>
      <c r="DU86">
        <v>604.60709999999995</v>
      </c>
      <c r="DV86" t="s">
        <v>480</v>
      </c>
      <c r="DW86">
        <v>874.92529999999999</v>
      </c>
      <c r="DX86">
        <v>706.79960000000005</v>
      </c>
      <c r="DY86">
        <v>1567.8708999999999</v>
      </c>
      <c r="DZ86">
        <v>1915.6468</v>
      </c>
      <c r="EA86">
        <v>1035.3135</v>
      </c>
      <c r="EB86">
        <v>1048.2420999999999</v>
      </c>
      <c r="EC86">
        <v>1070.7179000000001</v>
      </c>
      <c r="ED86">
        <v>768.26980000000003</v>
      </c>
      <c r="EE86">
        <v>730.56790000000001</v>
      </c>
      <c r="EF86">
        <v>612.58630000000005</v>
      </c>
      <c r="EG86">
        <v>570.70249999999999</v>
      </c>
      <c r="EH86">
        <v>984.67529999999999</v>
      </c>
      <c r="EI86">
        <v>383.90159999999997</v>
      </c>
      <c r="EJ86">
        <v>2290.7739999999999</v>
      </c>
      <c r="EK86" t="s">
        <v>480</v>
      </c>
      <c r="EL86">
        <v>550.92349999999999</v>
      </c>
      <c r="EM86">
        <v>505.9076</v>
      </c>
      <c r="EN86">
        <v>368.44150000000002</v>
      </c>
      <c r="EO86" t="s">
        <v>480</v>
      </c>
      <c r="EP86">
        <v>293.37470000000002</v>
      </c>
      <c r="EQ86">
        <v>142.01050000000001</v>
      </c>
      <c r="ER86">
        <v>351.5016</v>
      </c>
      <c r="ES86">
        <v>229.01740000000001</v>
      </c>
      <c r="ET86">
        <v>273.31360000000001</v>
      </c>
      <c r="EU86">
        <v>111.79859999999999</v>
      </c>
      <c r="EV86">
        <v>196.97380000000001</v>
      </c>
      <c r="EW86">
        <v>226.92140000000001</v>
      </c>
      <c r="EX86">
        <v>261.4239</v>
      </c>
      <c r="EY86">
        <v>244.31360000000001</v>
      </c>
      <c r="EZ86">
        <v>235.31549999999999</v>
      </c>
      <c r="FA86">
        <v>60.680799999999998</v>
      </c>
      <c r="FB86">
        <v>200.39830000000001</v>
      </c>
      <c r="FC86">
        <v>157.333</v>
      </c>
      <c r="FD86">
        <v>147.6233</v>
      </c>
      <c r="FE86">
        <v>379.41500000000002</v>
      </c>
      <c r="FF86">
        <v>198.33840000000001</v>
      </c>
      <c r="FG86">
        <v>161.59180000000001</v>
      </c>
      <c r="FH86">
        <v>0.2155</v>
      </c>
      <c r="FI86">
        <v>267.76510000000002</v>
      </c>
      <c r="FJ86">
        <v>159.09960000000001</v>
      </c>
      <c r="FK86">
        <v>-44.9985</v>
      </c>
      <c r="FL86">
        <v>79.732699999999994</v>
      </c>
      <c r="FM86">
        <v>11852.282999999999</v>
      </c>
      <c r="FN86">
        <v>1094.8216</v>
      </c>
      <c r="FO86" t="s">
        <v>480</v>
      </c>
      <c r="FP86">
        <v>2108.3633</v>
      </c>
      <c r="FQ86">
        <v>1573.9958999999999</v>
      </c>
      <c r="FR86">
        <v>2636.1835000000001</v>
      </c>
      <c r="FS86">
        <v>2892.2239</v>
      </c>
      <c r="FT86" t="s">
        <v>480</v>
      </c>
      <c r="FU86">
        <v>574.67269999999996</v>
      </c>
      <c r="FV86">
        <v>15010.624299999999</v>
      </c>
      <c r="FW86">
        <v>7255.0311000000002</v>
      </c>
      <c r="FX86">
        <v>3369.3674000000001</v>
      </c>
      <c r="FY86">
        <v>4036.53</v>
      </c>
      <c r="FZ86">
        <v>416.9991</v>
      </c>
      <c r="GA86">
        <v>11267.8577</v>
      </c>
      <c r="GB86">
        <v>1682.7831000000001</v>
      </c>
      <c r="GC86">
        <v>977.90930000000003</v>
      </c>
      <c r="GD86">
        <v>893.69830000000002</v>
      </c>
      <c r="GE86">
        <v>7280.0838000000003</v>
      </c>
      <c r="GF86">
        <v>679.27800000000002</v>
      </c>
      <c r="GG86">
        <v>439.15140000000002</v>
      </c>
      <c r="GH86">
        <v>382.20319999999998</v>
      </c>
      <c r="GI86">
        <v>4438.9134000000004</v>
      </c>
      <c r="GJ86">
        <v>33596.2955</v>
      </c>
      <c r="GK86">
        <v>2295.884</v>
      </c>
      <c r="GL86">
        <v>1774.4394</v>
      </c>
      <c r="GM86">
        <v>5423.4660000000003</v>
      </c>
      <c r="GN86">
        <v>9608.8259999999991</v>
      </c>
      <c r="GO86">
        <v>589.75059999999996</v>
      </c>
      <c r="GP86">
        <v>342.64710000000002</v>
      </c>
    </row>
    <row r="87" spans="1:198" x14ac:dyDescent="0.2">
      <c r="A87" s="177">
        <v>43144</v>
      </c>
      <c r="B87">
        <v>638152.40520000004</v>
      </c>
      <c r="C87">
        <v>190250.30100000001</v>
      </c>
      <c r="D87">
        <v>91172.260800000004</v>
      </c>
      <c r="E87">
        <v>74983.486999999994</v>
      </c>
      <c r="F87">
        <v>49795.413</v>
      </c>
      <c r="G87">
        <v>40989.818700000003</v>
      </c>
      <c r="H87">
        <v>41117.367299999998</v>
      </c>
      <c r="I87">
        <v>24876.023000000001</v>
      </c>
      <c r="J87">
        <v>28815.284800000001</v>
      </c>
      <c r="K87">
        <v>24255.094400000002</v>
      </c>
      <c r="L87">
        <v>22715.804</v>
      </c>
      <c r="M87">
        <v>23008.956399999999</v>
      </c>
      <c r="N87">
        <v>21811.0717</v>
      </c>
      <c r="O87">
        <v>33085.733099999998</v>
      </c>
      <c r="P87">
        <v>14066.469300000001</v>
      </c>
      <c r="Q87">
        <v>21134.0998</v>
      </c>
      <c r="R87">
        <v>12631.9077</v>
      </c>
      <c r="S87">
        <v>11350.9231</v>
      </c>
      <c r="T87">
        <v>18446.344099999998</v>
      </c>
      <c r="U87">
        <v>16740.719300000001</v>
      </c>
      <c r="V87">
        <v>11393.527599999999</v>
      </c>
      <c r="W87">
        <v>7116.8011999999999</v>
      </c>
      <c r="X87">
        <v>13469.002399999999</v>
      </c>
      <c r="Y87">
        <v>12685.365100000001</v>
      </c>
      <c r="Z87">
        <v>11995.507600000001</v>
      </c>
      <c r="AA87">
        <v>10738.271000000001</v>
      </c>
      <c r="AB87">
        <v>12203.697899999999</v>
      </c>
      <c r="AC87">
        <v>12070.373</v>
      </c>
      <c r="AD87">
        <v>19575.497299999999</v>
      </c>
      <c r="AE87">
        <v>9091.9210999999996</v>
      </c>
      <c r="AF87">
        <v>15340.736699999999</v>
      </c>
      <c r="AG87">
        <v>8453.0727999999999</v>
      </c>
      <c r="AH87">
        <v>8763.8513000000003</v>
      </c>
      <c r="AI87" t="s">
        <v>480</v>
      </c>
      <c r="AJ87">
        <v>14485.9845</v>
      </c>
      <c r="AK87">
        <v>6744.6459000000004</v>
      </c>
      <c r="AL87">
        <v>5508.8710000000001</v>
      </c>
      <c r="AM87">
        <v>7045.6094000000003</v>
      </c>
      <c r="AN87">
        <v>11266.4252</v>
      </c>
      <c r="AO87">
        <v>7849.6477999999997</v>
      </c>
      <c r="AP87">
        <v>5126.6291000000001</v>
      </c>
      <c r="AQ87">
        <v>11255.2855</v>
      </c>
      <c r="AR87">
        <v>5317.2984999999999</v>
      </c>
      <c r="AS87">
        <v>5355.9966999999997</v>
      </c>
      <c r="AT87">
        <v>4821.9093000000003</v>
      </c>
      <c r="AU87">
        <v>8357.0308999999997</v>
      </c>
      <c r="AV87">
        <v>3835.6709999999998</v>
      </c>
      <c r="AW87">
        <v>4239.4866000000002</v>
      </c>
      <c r="AX87">
        <v>5357.0780999999997</v>
      </c>
      <c r="AY87">
        <v>3783.4940999999999</v>
      </c>
      <c r="AZ87">
        <v>6562.6553000000004</v>
      </c>
      <c r="BA87">
        <v>4532.5830999999998</v>
      </c>
      <c r="BB87">
        <v>4866.1377000000002</v>
      </c>
      <c r="BC87">
        <v>3466.3490999999999</v>
      </c>
      <c r="BD87">
        <v>5885.6104999999998</v>
      </c>
      <c r="BE87" t="s">
        <v>480</v>
      </c>
      <c r="BF87">
        <v>6478.4701999999997</v>
      </c>
      <c r="BG87">
        <v>3455.4764</v>
      </c>
      <c r="BH87" t="s">
        <v>480</v>
      </c>
      <c r="BI87">
        <v>3630.3199</v>
      </c>
      <c r="BJ87">
        <v>4785.9512999999997</v>
      </c>
      <c r="BK87">
        <v>4083.3825999999999</v>
      </c>
      <c r="BL87">
        <v>6377.3127999999997</v>
      </c>
      <c r="BM87">
        <v>1923.893</v>
      </c>
      <c r="BN87">
        <v>4249.2290000000003</v>
      </c>
      <c r="BO87">
        <v>5213.9087</v>
      </c>
      <c r="BP87">
        <v>3571.1053999999999</v>
      </c>
      <c r="BQ87">
        <v>4985.2260999999999</v>
      </c>
      <c r="BR87">
        <v>2934.0153</v>
      </c>
      <c r="BS87">
        <v>2146.1997000000001</v>
      </c>
      <c r="BT87" t="s">
        <v>480</v>
      </c>
      <c r="BU87">
        <v>2689.1307999999999</v>
      </c>
      <c r="BV87">
        <v>2263.5702000000001</v>
      </c>
      <c r="BW87">
        <v>3185.6307999999999</v>
      </c>
      <c r="BX87">
        <v>2876.6623</v>
      </c>
      <c r="BY87">
        <v>2228.2186999999999</v>
      </c>
      <c r="BZ87">
        <v>1548.7575999999999</v>
      </c>
      <c r="CA87">
        <v>2800.5140000000001</v>
      </c>
      <c r="CB87">
        <v>2650.9650000000001</v>
      </c>
      <c r="CC87" t="s">
        <v>480</v>
      </c>
      <c r="CD87">
        <v>1388.8072</v>
      </c>
      <c r="CE87">
        <v>1862.2985000000001</v>
      </c>
      <c r="CF87" t="s">
        <v>480</v>
      </c>
      <c r="CG87">
        <v>1221.9112</v>
      </c>
      <c r="CH87">
        <v>1579.0536999999999</v>
      </c>
      <c r="CI87">
        <v>2466.6197999999999</v>
      </c>
      <c r="CJ87" t="s">
        <v>480</v>
      </c>
      <c r="CK87">
        <v>1999.8348000000001</v>
      </c>
      <c r="CL87">
        <v>2566.5196000000001</v>
      </c>
      <c r="CM87">
        <v>1638.5519999999999</v>
      </c>
      <c r="CN87" t="s">
        <v>480</v>
      </c>
      <c r="CO87">
        <v>1709.9096</v>
      </c>
      <c r="CP87">
        <v>2051.5100000000002</v>
      </c>
      <c r="CQ87">
        <v>1396.8947000000001</v>
      </c>
      <c r="CR87">
        <v>1700.607</v>
      </c>
      <c r="CS87">
        <v>1771.0591999999999</v>
      </c>
      <c r="CT87">
        <v>1854.7094999999999</v>
      </c>
      <c r="CU87">
        <v>1327.2505000000001</v>
      </c>
      <c r="CV87" t="s">
        <v>480</v>
      </c>
      <c r="CW87">
        <v>1205.1088999999999</v>
      </c>
      <c r="CX87">
        <v>3706.9591</v>
      </c>
      <c r="CY87">
        <v>1691.2256</v>
      </c>
      <c r="CZ87">
        <v>1388.1984</v>
      </c>
      <c r="DA87">
        <v>879.72400000000005</v>
      </c>
      <c r="DB87">
        <v>1029.4652000000001</v>
      </c>
      <c r="DC87">
        <v>2917.6583999999998</v>
      </c>
      <c r="DD87">
        <v>1548.36</v>
      </c>
      <c r="DE87">
        <v>1913.6307999999999</v>
      </c>
      <c r="DF87">
        <v>1474.9081000000001</v>
      </c>
      <c r="DG87">
        <v>1263.3463999999999</v>
      </c>
      <c r="DH87">
        <v>777.53139999999996</v>
      </c>
      <c r="DI87">
        <v>1596.3849</v>
      </c>
      <c r="DJ87">
        <v>968.79960000000005</v>
      </c>
      <c r="DK87">
        <v>1796.5667000000001</v>
      </c>
      <c r="DL87">
        <v>1199.5782999999999</v>
      </c>
      <c r="DM87">
        <v>836.346</v>
      </c>
      <c r="DN87">
        <v>767.97969999999998</v>
      </c>
      <c r="DO87">
        <v>2253.8712</v>
      </c>
      <c r="DP87">
        <v>864.5394</v>
      </c>
      <c r="DQ87">
        <v>2133.3272999999999</v>
      </c>
      <c r="DR87">
        <v>972.24570000000006</v>
      </c>
      <c r="DS87">
        <v>1944.3542</v>
      </c>
      <c r="DT87">
        <v>1171.4335000000001</v>
      </c>
      <c r="DU87">
        <v>619.48829999999998</v>
      </c>
      <c r="DV87" t="s">
        <v>480</v>
      </c>
      <c r="DW87">
        <v>861.59709999999995</v>
      </c>
      <c r="DX87">
        <v>693.01649999999995</v>
      </c>
      <c r="DY87">
        <v>1583.6233999999999</v>
      </c>
      <c r="DZ87">
        <v>1936.2789</v>
      </c>
      <c r="EA87">
        <v>1042.5157999999999</v>
      </c>
      <c r="EB87">
        <v>1035.7858000000001</v>
      </c>
      <c r="EC87">
        <v>1194.2854</v>
      </c>
      <c r="ED87">
        <v>793.28830000000005</v>
      </c>
      <c r="EE87">
        <v>733.88149999999996</v>
      </c>
      <c r="EF87">
        <v>636.63459999999998</v>
      </c>
      <c r="EG87">
        <v>588.88160000000005</v>
      </c>
      <c r="EH87">
        <v>974.24170000000004</v>
      </c>
      <c r="EI87">
        <v>393.94409999999999</v>
      </c>
      <c r="EJ87">
        <v>2290.7739999999999</v>
      </c>
      <c r="EK87" t="s">
        <v>480</v>
      </c>
      <c r="EL87">
        <v>554.24760000000003</v>
      </c>
      <c r="EM87">
        <v>520.64909999999998</v>
      </c>
      <c r="EN87">
        <v>363.63869999999997</v>
      </c>
      <c r="EO87" t="s">
        <v>480</v>
      </c>
      <c r="EP87">
        <v>312.4776</v>
      </c>
      <c r="EQ87">
        <v>144.61500000000001</v>
      </c>
      <c r="ER87">
        <v>345.01519999999999</v>
      </c>
      <c r="ES87">
        <v>229.01740000000001</v>
      </c>
      <c r="ET87">
        <v>273.31360000000001</v>
      </c>
      <c r="EU87">
        <v>110.14109999999999</v>
      </c>
      <c r="EV87">
        <v>195.97900000000001</v>
      </c>
      <c r="EW87">
        <v>223.43109999999999</v>
      </c>
      <c r="EX87">
        <v>273.88600000000002</v>
      </c>
      <c r="EY87">
        <v>270.70979999999997</v>
      </c>
      <c r="EZ87">
        <v>241.32409999999999</v>
      </c>
      <c r="FA87">
        <v>67.882300000000001</v>
      </c>
      <c r="FB87">
        <v>202.17400000000001</v>
      </c>
      <c r="FC87">
        <v>179.31479999999999</v>
      </c>
      <c r="FD87">
        <v>149.8509</v>
      </c>
      <c r="FE87">
        <v>368.83109999999999</v>
      </c>
      <c r="FF87">
        <v>204.1001</v>
      </c>
      <c r="FG87">
        <v>163.8312</v>
      </c>
      <c r="FH87">
        <v>0.2155</v>
      </c>
      <c r="FI87">
        <v>269.93509999999998</v>
      </c>
      <c r="FJ87">
        <v>161.71610000000001</v>
      </c>
      <c r="FK87">
        <v>-45.496499999999997</v>
      </c>
      <c r="FL87">
        <v>82.708100000000002</v>
      </c>
      <c r="FM87">
        <v>11678.241099999999</v>
      </c>
      <c r="FN87">
        <v>1144.8974000000001</v>
      </c>
      <c r="FO87" t="s">
        <v>480</v>
      </c>
      <c r="FP87">
        <v>2168.8326999999999</v>
      </c>
      <c r="FQ87">
        <v>1581.2896000000001</v>
      </c>
      <c r="FR87">
        <v>2747.5520000000001</v>
      </c>
      <c r="FS87">
        <v>2988.0326</v>
      </c>
      <c r="FT87" t="s">
        <v>480</v>
      </c>
      <c r="FU87">
        <v>590.04369999999994</v>
      </c>
      <c r="FV87">
        <v>15861.5874</v>
      </c>
      <c r="FW87">
        <v>7280.4728999999998</v>
      </c>
      <c r="FX87">
        <v>3369.3674000000001</v>
      </c>
      <c r="FY87">
        <v>4071.62</v>
      </c>
      <c r="FZ87">
        <v>420.84480000000002</v>
      </c>
      <c r="GA87">
        <v>11021.901400000001</v>
      </c>
      <c r="GB87">
        <v>1671.2565</v>
      </c>
      <c r="GC87">
        <v>974.04240000000004</v>
      </c>
      <c r="GD87">
        <v>893.69830000000002</v>
      </c>
      <c r="GE87">
        <v>7716.1862000000001</v>
      </c>
      <c r="GF87">
        <v>710.54459999999995</v>
      </c>
      <c r="GG87">
        <v>458.33620000000002</v>
      </c>
      <c r="GH87">
        <v>401.30070000000001</v>
      </c>
      <c r="GI87">
        <v>4450.6576999999997</v>
      </c>
      <c r="GJ87">
        <v>33614.699200000003</v>
      </c>
      <c r="GK87">
        <v>2322.0003000000002</v>
      </c>
      <c r="GL87">
        <v>1774.4394</v>
      </c>
      <c r="GM87">
        <v>5336.4538000000002</v>
      </c>
      <c r="GN87">
        <v>9839.5139999999992</v>
      </c>
      <c r="GO87">
        <v>589.75059999999996</v>
      </c>
      <c r="GP87">
        <v>324.54430000000002</v>
      </c>
    </row>
    <row r="88" spans="1:198" x14ac:dyDescent="0.2">
      <c r="A88" s="177">
        <v>43145</v>
      </c>
      <c r="B88">
        <v>645698.2023</v>
      </c>
      <c r="C88">
        <v>194224.31890000001</v>
      </c>
      <c r="D88">
        <v>92966.522400000002</v>
      </c>
      <c r="E88">
        <v>75944.145999999993</v>
      </c>
      <c r="F88">
        <v>50189.923000000003</v>
      </c>
      <c r="G88">
        <v>42739.437899999997</v>
      </c>
      <c r="H88">
        <v>42278.017800000001</v>
      </c>
      <c r="I88">
        <v>24908.835999999999</v>
      </c>
      <c r="J88">
        <v>29057.919900000001</v>
      </c>
      <c r="K88">
        <v>24283.7291</v>
      </c>
      <c r="L88">
        <v>23572.603999999999</v>
      </c>
      <c r="M88">
        <v>23274.753700000001</v>
      </c>
      <c r="N88">
        <v>22193.401000000002</v>
      </c>
      <c r="O88">
        <v>33399.711799999997</v>
      </c>
      <c r="P88">
        <v>14304.116099999999</v>
      </c>
      <c r="Q88">
        <v>21250.273700000002</v>
      </c>
      <c r="R88">
        <v>12692.381600000001</v>
      </c>
      <c r="S88">
        <v>11418.2727</v>
      </c>
      <c r="T88">
        <v>18380.159500000002</v>
      </c>
      <c r="U88">
        <v>17083.1744</v>
      </c>
      <c r="V88">
        <v>11898.5342</v>
      </c>
      <c r="W88">
        <v>7162.0151999999998</v>
      </c>
      <c r="X88">
        <v>13856.238300000001</v>
      </c>
      <c r="Y88">
        <v>12851.9244</v>
      </c>
      <c r="Z88">
        <v>12211.3179</v>
      </c>
      <c r="AA88">
        <v>10944.3938</v>
      </c>
      <c r="AB88">
        <v>12500.7096</v>
      </c>
      <c r="AC88">
        <v>12224.768599999999</v>
      </c>
      <c r="AD88">
        <v>19848.974300000002</v>
      </c>
      <c r="AE88">
        <v>9258.0332999999991</v>
      </c>
      <c r="AF88">
        <v>15550.129199999999</v>
      </c>
      <c r="AG88">
        <v>8708.8984999999993</v>
      </c>
      <c r="AH88">
        <v>8751.2456999999995</v>
      </c>
      <c r="AI88" t="s">
        <v>480</v>
      </c>
      <c r="AJ88">
        <v>14653.3285</v>
      </c>
      <c r="AK88">
        <v>7008.1504000000004</v>
      </c>
      <c r="AL88">
        <v>5667.5607</v>
      </c>
      <c r="AM88">
        <v>7224.8095000000003</v>
      </c>
      <c r="AN88">
        <v>11513.1</v>
      </c>
      <c r="AO88">
        <v>8007.1271999999999</v>
      </c>
      <c r="AP88">
        <v>5438.7694000000001</v>
      </c>
      <c r="AQ88">
        <v>11364.277899999999</v>
      </c>
      <c r="AR88">
        <v>5498.9211999999998</v>
      </c>
      <c r="AS88">
        <v>5515.7011000000002</v>
      </c>
      <c r="AT88">
        <v>4987.1472999999996</v>
      </c>
      <c r="AU88">
        <v>9017.2428999999993</v>
      </c>
      <c r="AV88">
        <v>3979.8112000000001</v>
      </c>
      <c r="AW88">
        <v>4293.6331</v>
      </c>
      <c r="AX88">
        <v>5477.3705</v>
      </c>
      <c r="AY88">
        <v>3798.2447999999999</v>
      </c>
      <c r="AZ88">
        <v>6660.9961000000003</v>
      </c>
      <c r="BA88">
        <v>4661.0461999999998</v>
      </c>
      <c r="BB88">
        <v>4962.7618000000002</v>
      </c>
      <c r="BC88">
        <v>3699.1770000000001</v>
      </c>
      <c r="BD88">
        <v>6035.7766000000001</v>
      </c>
      <c r="BE88" t="s">
        <v>480</v>
      </c>
      <c r="BF88">
        <v>6569.5169999999998</v>
      </c>
      <c r="BG88">
        <v>3604.6136000000001</v>
      </c>
      <c r="BH88" t="s">
        <v>480</v>
      </c>
      <c r="BI88">
        <v>3669.2498999999998</v>
      </c>
      <c r="BJ88">
        <v>4867.9984000000004</v>
      </c>
      <c r="BK88">
        <v>4183.8265000000001</v>
      </c>
      <c r="BL88">
        <v>6601.0228999999999</v>
      </c>
      <c r="BM88">
        <v>1993.2516000000001</v>
      </c>
      <c r="BN88">
        <v>4345.5626000000002</v>
      </c>
      <c r="BO88">
        <v>5322.6422000000002</v>
      </c>
      <c r="BP88">
        <v>3627.5056</v>
      </c>
      <c r="BQ88">
        <v>5087.6279000000004</v>
      </c>
      <c r="BR88">
        <v>2943.2447000000002</v>
      </c>
      <c r="BS88">
        <v>2220.8971000000001</v>
      </c>
      <c r="BT88" t="s">
        <v>480</v>
      </c>
      <c r="BU88">
        <v>2791.0862999999999</v>
      </c>
      <c r="BV88">
        <v>2288.2179000000001</v>
      </c>
      <c r="BW88">
        <v>3259.1498999999999</v>
      </c>
      <c r="BX88">
        <v>2927.6871999999998</v>
      </c>
      <c r="BY88">
        <v>2234.0088000000001</v>
      </c>
      <c r="BZ88">
        <v>1576.0135</v>
      </c>
      <c r="CA88">
        <v>2803.2521999999999</v>
      </c>
      <c r="CB88">
        <v>2763.9630000000002</v>
      </c>
      <c r="CC88" t="s">
        <v>480</v>
      </c>
      <c r="CD88">
        <v>1461.5817</v>
      </c>
      <c r="CE88">
        <v>1904.9937</v>
      </c>
      <c r="CF88" t="s">
        <v>480</v>
      </c>
      <c r="CG88">
        <v>1245.1880000000001</v>
      </c>
      <c r="CH88">
        <v>1584.7149999999999</v>
      </c>
      <c r="CI88">
        <v>2564.0925999999999</v>
      </c>
      <c r="CJ88" t="s">
        <v>480</v>
      </c>
      <c r="CK88">
        <v>2021.4646</v>
      </c>
      <c r="CL88">
        <v>2591.0871000000002</v>
      </c>
      <c r="CM88">
        <v>1658.6323</v>
      </c>
      <c r="CN88" t="s">
        <v>480</v>
      </c>
      <c r="CO88">
        <v>1717.4521</v>
      </c>
      <c r="CP88">
        <v>2113.6525999999999</v>
      </c>
      <c r="CQ88">
        <v>1430.0071</v>
      </c>
      <c r="CR88">
        <v>1723.5269000000001</v>
      </c>
      <c r="CS88">
        <v>1797.5346999999999</v>
      </c>
      <c r="CT88">
        <v>1860.4907000000001</v>
      </c>
      <c r="CU88">
        <v>1342.5266999999999</v>
      </c>
      <c r="CV88" t="s">
        <v>480</v>
      </c>
      <c r="CW88">
        <v>1205.1088999999999</v>
      </c>
      <c r="CX88">
        <v>3733.2754</v>
      </c>
      <c r="CY88">
        <v>1705.7036000000001</v>
      </c>
      <c r="CZ88">
        <v>1326.2508</v>
      </c>
      <c r="DA88">
        <v>936.28710000000001</v>
      </c>
      <c r="DB88">
        <v>1146.9105999999999</v>
      </c>
      <c r="DC88">
        <v>2999.4429</v>
      </c>
      <c r="DD88">
        <v>1579.248</v>
      </c>
      <c r="DE88">
        <v>1908.7843</v>
      </c>
      <c r="DF88">
        <v>1497.9487999999999</v>
      </c>
      <c r="DG88">
        <v>1305.3777</v>
      </c>
      <c r="DH88">
        <v>840.98410000000001</v>
      </c>
      <c r="DI88">
        <v>1609.8865000000001</v>
      </c>
      <c r="DJ88">
        <v>1011.8887999999999</v>
      </c>
      <c r="DK88">
        <v>1756.8895</v>
      </c>
      <c r="DL88">
        <v>1230.7997</v>
      </c>
      <c r="DM88">
        <v>856.1925</v>
      </c>
      <c r="DN88">
        <v>800.17849999999999</v>
      </c>
      <c r="DO88">
        <v>2266.0765999999999</v>
      </c>
      <c r="DP88">
        <v>879.67499999999995</v>
      </c>
      <c r="DQ88">
        <v>2152.8098</v>
      </c>
      <c r="DR88">
        <v>972.24570000000006</v>
      </c>
      <c r="DS88">
        <v>1978.1585</v>
      </c>
      <c r="DT88">
        <v>1180.442</v>
      </c>
      <c r="DU88">
        <v>649.25049999999999</v>
      </c>
      <c r="DV88" t="s">
        <v>480</v>
      </c>
      <c r="DW88">
        <v>870.07870000000003</v>
      </c>
      <c r="DX88">
        <v>698.69190000000003</v>
      </c>
      <c r="DY88">
        <v>1621.1613</v>
      </c>
      <c r="DZ88">
        <v>1936.2789</v>
      </c>
      <c r="EA88">
        <v>1122.8785</v>
      </c>
      <c r="EB88">
        <v>1047.2838999999999</v>
      </c>
      <c r="EC88">
        <v>1210.6618000000001</v>
      </c>
      <c r="ED88">
        <v>802.6703</v>
      </c>
      <c r="EE88">
        <v>753.76279999999997</v>
      </c>
      <c r="EF88">
        <v>655.06709999999998</v>
      </c>
      <c r="EG88">
        <v>626.45169999999996</v>
      </c>
      <c r="EH88">
        <v>986.76199999999994</v>
      </c>
      <c r="EI88">
        <v>391.93560000000002</v>
      </c>
      <c r="EJ88">
        <v>2290.7739999999999</v>
      </c>
      <c r="EK88" t="s">
        <v>480</v>
      </c>
      <c r="EL88">
        <v>557.15620000000001</v>
      </c>
      <c r="EM88">
        <v>522.12329999999997</v>
      </c>
      <c r="EN88">
        <v>392.4556</v>
      </c>
      <c r="EO88" t="s">
        <v>480</v>
      </c>
      <c r="EP88">
        <v>311.77010000000001</v>
      </c>
      <c r="EQ88">
        <v>147.12309999999999</v>
      </c>
      <c r="ER88">
        <v>349.60640000000001</v>
      </c>
      <c r="ES88">
        <v>229.94990000000001</v>
      </c>
      <c r="ET88">
        <v>276.93200000000002</v>
      </c>
      <c r="EU88">
        <v>113.6632</v>
      </c>
      <c r="EV88">
        <v>180.01580000000001</v>
      </c>
      <c r="EW88">
        <v>232.1568</v>
      </c>
      <c r="EX88">
        <v>269.35430000000002</v>
      </c>
      <c r="EY88">
        <v>283.77179999999998</v>
      </c>
      <c r="EZ88">
        <v>231.71029999999999</v>
      </c>
      <c r="FA88">
        <v>70.560900000000004</v>
      </c>
      <c r="FB88">
        <v>201.04409999999999</v>
      </c>
      <c r="FC88">
        <v>192.95679999999999</v>
      </c>
      <c r="FD88">
        <v>149.8509</v>
      </c>
      <c r="FE88">
        <v>393.52679999999998</v>
      </c>
      <c r="FF88">
        <v>205.11689999999999</v>
      </c>
      <c r="FG88">
        <v>164.95099999999999</v>
      </c>
      <c r="FH88">
        <v>0.2155</v>
      </c>
      <c r="FI88">
        <v>269.50110000000001</v>
      </c>
      <c r="FJ88">
        <v>156.483</v>
      </c>
      <c r="FK88">
        <v>-43.504800000000003</v>
      </c>
      <c r="FL88">
        <v>82.359200000000001</v>
      </c>
      <c r="FM88">
        <v>12746.5077</v>
      </c>
      <c r="FN88">
        <v>1245.0489</v>
      </c>
      <c r="FO88" t="s">
        <v>480</v>
      </c>
      <c r="FP88">
        <v>2566.9998000000001</v>
      </c>
      <c r="FQ88">
        <v>1595.8769</v>
      </c>
      <c r="FR88">
        <v>3027.1095999999998</v>
      </c>
      <c r="FS88">
        <v>3227.5545000000002</v>
      </c>
      <c r="FT88" t="s">
        <v>480</v>
      </c>
      <c r="FU88">
        <v>724.88930000000005</v>
      </c>
      <c r="FV88">
        <v>15760.559800000001</v>
      </c>
      <c r="FW88">
        <v>7421.8162000000002</v>
      </c>
      <c r="FX88">
        <v>3433.2489999999998</v>
      </c>
      <c r="FY88">
        <v>4128.49</v>
      </c>
      <c r="FZ88">
        <v>424.69040000000001</v>
      </c>
      <c r="GA88">
        <v>10882.335499999999</v>
      </c>
      <c r="GB88">
        <v>1678.9409000000001</v>
      </c>
      <c r="GC88">
        <v>997.24360000000001</v>
      </c>
      <c r="GD88">
        <v>889.74739999999997</v>
      </c>
      <c r="GE88">
        <v>7718.4225999999999</v>
      </c>
      <c r="GF88">
        <v>752.36120000000005</v>
      </c>
      <c r="GG88">
        <v>455.59550000000002</v>
      </c>
      <c r="GH88">
        <v>403.93490000000003</v>
      </c>
      <c r="GI88">
        <v>4503.0551999999998</v>
      </c>
      <c r="GJ88">
        <v>34071.723899999997</v>
      </c>
      <c r="GK88">
        <v>2356.8220000000001</v>
      </c>
      <c r="GL88">
        <v>1812.3749</v>
      </c>
      <c r="GM88">
        <v>5630.7717000000002</v>
      </c>
      <c r="GN88">
        <v>9820.2900000000009</v>
      </c>
      <c r="GO88">
        <v>605.01670000000001</v>
      </c>
      <c r="GP88">
        <v>323.03899999999999</v>
      </c>
    </row>
    <row r="89" spans="1:198" x14ac:dyDescent="0.2">
      <c r="A89" s="177">
        <v>43146</v>
      </c>
      <c r="B89">
        <v>659942.81940000004</v>
      </c>
      <c r="C89">
        <v>199150.44529999999</v>
      </c>
      <c r="D89">
        <v>95837.341</v>
      </c>
      <c r="E89">
        <v>78905.576000000001</v>
      </c>
      <c r="F89">
        <v>51431.078099999999</v>
      </c>
      <c r="G89">
        <v>42416.927499999998</v>
      </c>
      <c r="H89">
        <v>43661.083700000003</v>
      </c>
      <c r="I89">
        <v>25737.795999999998</v>
      </c>
      <c r="J89">
        <v>29735.407599999999</v>
      </c>
      <c r="K89">
        <v>25076.689600000002</v>
      </c>
      <c r="L89">
        <v>24328.603999999999</v>
      </c>
      <c r="M89">
        <v>23669.8577</v>
      </c>
      <c r="N89">
        <v>23234.186300000001</v>
      </c>
      <c r="O89">
        <v>33399.711799999997</v>
      </c>
      <c r="P89">
        <v>14508.4089</v>
      </c>
      <c r="Q89">
        <v>22013.639599999999</v>
      </c>
      <c r="R89">
        <v>12975.1379</v>
      </c>
      <c r="S89">
        <v>11611.0317</v>
      </c>
      <c r="T89">
        <v>18679.828799999999</v>
      </c>
      <c r="U89">
        <v>17623.3465</v>
      </c>
      <c r="V89">
        <v>12464.3678</v>
      </c>
      <c r="W89">
        <v>7318.5254000000004</v>
      </c>
      <c r="X89">
        <v>14089.7852</v>
      </c>
      <c r="Y89">
        <v>13195.453</v>
      </c>
      <c r="Z89">
        <v>12404.9638</v>
      </c>
      <c r="AA89">
        <v>11068.6322</v>
      </c>
      <c r="AB89">
        <v>12900.402400000001</v>
      </c>
      <c r="AC89">
        <v>12331.816199999999</v>
      </c>
      <c r="AD89">
        <v>20271.620500000001</v>
      </c>
      <c r="AE89">
        <v>9383.9696000000004</v>
      </c>
      <c r="AF89">
        <v>15030.7917</v>
      </c>
      <c r="AG89">
        <v>8931.0018</v>
      </c>
      <c r="AH89">
        <v>9145.1707999999999</v>
      </c>
      <c r="AI89" t="s">
        <v>480</v>
      </c>
      <c r="AJ89">
        <v>14592.234700000001</v>
      </c>
      <c r="AK89">
        <v>7222.9573</v>
      </c>
      <c r="AL89">
        <v>5789.5682999999999</v>
      </c>
      <c r="AM89">
        <v>7505.0677999999998</v>
      </c>
      <c r="AN89">
        <v>11467.2</v>
      </c>
      <c r="AO89">
        <v>8137.5734000000002</v>
      </c>
      <c r="AP89">
        <v>5612.1747999999998</v>
      </c>
      <c r="AQ89">
        <v>11217.609200000001</v>
      </c>
      <c r="AR89">
        <v>5673.0077000000001</v>
      </c>
      <c r="AS89">
        <v>5616.4156000000003</v>
      </c>
      <c r="AT89">
        <v>5083.4023999999999</v>
      </c>
      <c r="AU89">
        <v>9324.5059999999994</v>
      </c>
      <c r="AV89">
        <v>3970.6754999999998</v>
      </c>
      <c r="AW89">
        <v>4595.3067000000001</v>
      </c>
      <c r="AX89">
        <v>5538.1180999999997</v>
      </c>
      <c r="AY89">
        <v>4012.1298000000002</v>
      </c>
      <c r="AZ89">
        <v>6780.5478000000003</v>
      </c>
      <c r="BA89">
        <v>4698.3419999999996</v>
      </c>
      <c r="BB89">
        <v>5107.1944999999996</v>
      </c>
      <c r="BC89">
        <v>3680.2478999999998</v>
      </c>
      <c r="BD89">
        <v>6035.7766000000001</v>
      </c>
      <c r="BE89" t="s">
        <v>480</v>
      </c>
      <c r="BF89">
        <v>6622.3828999999996</v>
      </c>
      <c r="BG89">
        <v>3614.5929999999998</v>
      </c>
      <c r="BH89" t="s">
        <v>480</v>
      </c>
      <c r="BI89">
        <v>3778.2538</v>
      </c>
      <c r="BJ89">
        <v>4886.9323000000004</v>
      </c>
      <c r="BK89">
        <v>4163.6072999999997</v>
      </c>
      <c r="BL89">
        <v>6790.5185000000001</v>
      </c>
      <c r="BM89">
        <v>2034.5364999999999</v>
      </c>
      <c r="BN89">
        <v>4431.2462999999998</v>
      </c>
      <c r="BO89">
        <v>5384.4225999999999</v>
      </c>
      <c r="BP89">
        <v>3745.0057999999999</v>
      </c>
      <c r="BQ89">
        <v>5172.7223000000004</v>
      </c>
      <c r="BR89">
        <v>2948.7822999999999</v>
      </c>
      <c r="BS89">
        <v>2263.5061000000001</v>
      </c>
      <c r="BT89" t="s">
        <v>480</v>
      </c>
      <c r="BU89">
        <v>2843.4234999999999</v>
      </c>
      <c r="BV89">
        <v>2411.4562999999998</v>
      </c>
      <c r="BW89">
        <v>3349.2701000000002</v>
      </c>
      <c r="BX89">
        <v>2937.2543999999998</v>
      </c>
      <c r="BY89">
        <v>2312.7547</v>
      </c>
      <c r="BZ89">
        <v>1591.472</v>
      </c>
      <c r="CA89">
        <v>2831.3189000000002</v>
      </c>
      <c r="CB89">
        <v>2894.6595000000002</v>
      </c>
      <c r="CC89" t="s">
        <v>480</v>
      </c>
      <c r="CD89">
        <v>1541.4561000000001</v>
      </c>
      <c r="CE89">
        <v>1925.2176999999999</v>
      </c>
      <c r="CF89" t="s">
        <v>480</v>
      </c>
      <c r="CG89">
        <v>1366.7833000000001</v>
      </c>
      <c r="CH89">
        <v>1630.6339</v>
      </c>
      <c r="CI89">
        <v>2615.0441999999998</v>
      </c>
      <c r="CJ89" t="s">
        <v>480</v>
      </c>
      <c r="CK89">
        <v>2040.5794000000001</v>
      </c>
      <c r="CL89">
        <v>2616.4223999999999</v>
      </c>
      <c r="CM89">
        <v>1718.8733999999999</v>
      </c>
      <c r="CN89" t="s">
        <v>480</v>
      </c>
      <c r="CO89">
        <v>1760.3498</v>
      </c>
      <c r="CP89">
        <v>2096.7046999999998</v>
      </c>
      <c r="CQ89">
        <v>1485.3797999999999</v>
      </c>
      <c r="CR89">
        <v>1769.3667</v>
      </c>
      <c r="CS89">
        <v>1825.0286000000001</v>
      </c>
      <c r="CT89">
        <v>1807.3039000000001</v>
      </c>
      <c r="CU89">
        <v>1340.8294000000001</v>
      </c>
      <c r="CV89" t="s">
        <v>480</v>
      </c>
      <c r="CW89">
        <v>1227.2179000000001</v>
      </c>
      <c r="CX89">
        <v>3757.0853999999999</v>
      </c>
      <c r="CY89">
        <v>1712.9426000000001</v>
      </c>
      <c r="CZ89">
        <v>1326.2508</v>
      </c>
      <c r="DA89">
        <v>942.67330000000004</v>
      </c>
      <c r="DB89">
        <v>1148.0762999999999</v>
      </c>
      <c r="DC89">
        <v>3054.4901</v>
      </c>
      <c r="DD89">
        <v>1605.924</v>
      </c>
      <c r="DE89">
        <v>1924.5992000000001</v>
      </c>
      <c r="DF89">
        <v>1534.8137999999999</v>
      </c>
      <c r="DG89">
        <v>1331.0634</v>
      </c>
      <c r="DH89">
        <v>839.72339999999997</v>
      </c>
      <c r="DI89">
        <v>1630.9490000000001</v>
      </c>
      <c r="DJ89">
        <v>1003.271</v>
      </c>
      <c r="DK89">
        <v>1785.5791999999999</v>
      </c>
      <c r="DL89">
        <v>1267.8297</v>
      </c>
      <c r="DM89">
        <v>881.14239999999995</v>
      </c>
      <c r="DN89">
        <v>800.17849999999999</v>
      </c>
      <c r="DO89">
        <v>2290.4874</v>
      </c>
      <c r="DP89">
        <v>902.798</v>
      </c>
      <c r="DQ89">
        <v>2164.8703999999998</v>
      </c>
      <c r="DR89">
        <v>1012.078</v>
      </c>
      <c r="DS89">
        <v>1976.7881</v>
      </c>
      <c r="DT89">
        <v>1200.1748</v>
      </c>
      <c r="DU89">
        <v>687.94150000000002</v>
      </c>
      <c r="DV89" t="s">
        <v>480</v>
      </c>
      <c r="DW89">
        <v>925.81489999999997</v>
      </c>
      <c r="DX89">
        <v>708.42110000000002</v>
      </c>
      <c r="DY89">
        <v>1640.9358</v>
      </c>
      <c r="DZ89">
        <v>1933.9865</v>
      </c>
      <c r="EA89">
        <v>1131.597</v>
      </c>
      <c r="EB89">
        <v>1103.9209000000001</v>
      </c>
      <c r="EC89">
        <v>1237.7083</v>
      </c>
      <c r="ED89">
        <v>819.87059999999997</v>
      </c>
      <c r="EE89">
        <v>767.01700000000005</v>
      </c>
      <c r="EF89">
        <v>654.91489999999999</v>
      </c>
      <c r="EG89">
        <v>633.72339999999997</v>
      </c>
      <c r="EH89">
        <v>995.10889999999995</v>
      </c>
      <c r="EI89">
        <v>399.96969999999999</v>
      </c>
      <c r="EJ89">
        <v>2290.7739999999999</v>
      </c>
      <c r="EK89" t="s">
        <v>480</v>
      </c>
      <c r="EL89">
        <v>562.14239999999995</v>
      </c>
      <c r="EM89">
        <v>535.39070000000004</v>
      </c>
      <c r="EN89">
        <v>406.86410000000001</v>
      </c>
      <c r="EO89" t="s">
        <v>480</v>
      </c>
      <c r="EP89">
        <v>324.50529999999998</v>
      </c>
      <c r="EQ89">
        <v>146.83369999999999</v>
      </c>
      <c r="ER89">
        <v>351.68849999999998</v>
      </c>
      <c r="ES89">
        <v>236.4776</v>
      </c>
      <c r="ET89">
        <v>281.1533</v>
      </c>
      <c r="EU89">
        <v>117.1854</v>
      </c>
      <c r="EV89">
        <v>180.01580000000001</v>
      </c>
      <c r="EW89">
        <v>232.1568</v>
      </c>
      <c r="EX89">
        <v>275.58539999999999</v>
      </c>
      <c r="EY89">
        <v>278.80149999999998</v>
      </c>
      <c r="EZ89">
        <v>231.71029999999999</v>
      </c>
      <c r="FA89">
        <v>70.560900000000004</v>
      </c>
      <c r="FB89">
        <v>202.81970000000001</v>
      </c>
      <c r="FC89">
        <v>209.32730000000001</v>
      </c>
      <c r="FD89">
        <v>149.8509</v>
      </c>
      <c r="FE89">
        <v>382.94290000000001</v>
      </c>
      <c r="FF89">
        <v>203.4222</v>
      </c>
      <c r="FG89">
        <v>164.95099999999999</v>
      </c>
      <c r="FH89">
        <v>0.2155</v>
      </c>
      <c r="FI89">
        <v>270.80309999999997</v>
      </c>
      <c r="FJ89">
        <v>156.483</v>
      </c>
      <c r="FK89">
        <v>-41.513199999999998</v>
      </c>
      <c r="FL89">
        <v>80.679699999999997</v>
      </c>
      <c r="FM89">
        <v>12828.275600000001</v>
      </c>
      <c r="FN89">
        <v>1232.9093</v>
      </c>
      <c r="FO89" t="s">
        <v>480</v>
      </c>
      <c r="FP89">
        <v>2698.1716999999999</v>
      </c>
      <c r="FQ89">
        <v>1617.7579000000001</v>
      </c>
      <c r="FR89">
        <v>3158.9335000000001</v>
      </c>
      <c r="FS89">
        <v>3170.4769000000001</v>
      </c>
      <c r="FT89" t="s">
        <v>480</v>
      </c>
      <c r="FU89">
        <v>775.89300000000003</v>
      </c>
      <c r="FV89">
        <v>16708.6649</v>
      </c>
      <c r="FW89">
        <v>7568.8131999999996</v>
      </c>
      <c r="FX89">
        <v>3620.7914000000001</v>
      </c>
      <c r="FY89">
        <v>4168.42</v>
      </c>
      <c r="FZ89">
        <v>426.61329999999998</v>
      </c>
      <c r="GA89">
        <v>11065.3727</v>
      </c>
      <c r="GB89">
        <v>1686.6252999999999</v>
      </c>
      <c r="GC89">
        <v>1020.4448</v>
      </c>
      <c r="GD89">
        <v>934.52449999999999</v>
      </c>
      <c r="GE89">
        <v>7658.0392000000002</v>
      </c>
      <c r="GF89">
        <v>737.78290000000004</v>
      </c>
      <c r="GG89">
        <v>483.00240000000002</v>
      </c>
      <c r="GH89">
        <v>403.93490000000003</v>
      </c>
      <c r="GI89">
        <v>4573.5207</v>
      </c>
      <c r="GJ89">
        <v>34902.9568</v>
      </c>
      <c r="GK89">
        <v>2426.4654999999998</v>
      </c>
      <c r="GL89">
        <v>1859.7942</v>
      </c>
      <c r="GM89">
        <v>5771.1139999999996</v>
      </c>
      <c r="GN89">
        <v>9820.2900000000009</v>
      </c>
      <c r="GO89">
        <v>606.54330000000004</v>
      </c>
      <c r="GP89">
        <v>325.5086</v>
      </c>
    </row>
    <row r="90" spans="1:198" x14ac:dyDescent="0.2">
      <c r="A90" s="177">
        <v>43147</v>
      </c>
      <c r="B90">
        <v>654860.94240000006</v>
      </c>
      <c r="C90">
        <v>199440.21739999999</v>
      </c>
      <c r="D90">
        <v>95144.215299999996</v>
      </c>
      <c r="E90">
        <v>78717.778000000006</v>
      </c>
      <c r="F90">
        <v>51728.068800000001</v>
      </c>
      <c r="G90">
        <v>42791.8459</v>
      </c>
      <c r="H90">
        <v>44269.530500000001</v>
      </c>
      <c r="I90">
        <v>25995.118999999999</v>
      </c>
      <c r="J90">
        <v>29861.451799999999</v>
      </c>
      <c r="K90">
        <v>24951.137500000001</v>
      </c>
      <c r="L90">
        <v>24265.603999999999</v>
      </c>
      <c r="M90">
        <v>23791.9807</v>
      </c>
      <c r="N90">
        <v>23701.477699999999</v>
      </c>
      <c r="O90">
        <v>33233.487800000003</v>
      </c>
      <c r="P90">
        <v>14550.1014</v>
      </c>
      <c r="Q90">
        <v>22332.000199999999</v>
      </c>
      <c r="R90">
        <v>13032.343000000001</v>
      </c>
      <c r="S90">
        <v>11683.026</v>
      </c>
      <c r="T90">
        <v>18832.4211</v>
      </c>
      <c r="U90">
        <v>17556.169399999999</v>
      </c>
      <c r="V90">
        <v>11939.5571</v>
      </c>
      <c r="W90">
        <v>7261.1382999999996</v>
      </c>
      <c r="X90">
        <v>12798.1476</v>
      </c>
      <c r="Y90">
        <v>13238.0285</v>
      </c>
      <c r="Z90">
        <v>12379.2999</v>
      </c>
      <c r="AA90">
        <v>11094.044599999999</v>
      </c>
      <c r="AB90">
        <v>13047.210999999999</v>
      </c>
      <c r="AC90">
        <v>12274.1752</v>
      </c>
      <c r="AD90">
        <v>20178.389800000001</v>
      </c>
      <c r="AE90">
        <v>9474.3654999999999</v>
      </c>
      <c r="AF90">
        <v>15253.443799999999</v>
      </c>
      <c r="AG90">
        <v>8921.6990000000005</v>
      </c>
      <c r="AH90">
        <v>9548.5501000000004</v>
      </c>
      <c r="AI90" t="s">
        <v>480</v>
      </c>
      <c r="AJ90">
        <v>14581.609700000001</v>
      </c>
      <c r="AK90">
        <v>7182.9237999999996</v>
      </c>
      <c r="AL90">
        <v>5696.2683999999999</v>
      </c>
      <c r="AM90">
        <v>7502.8136999999997</v>
      </c>
      <c r="AN90">
        <v>11494.74</v>
      </c>
      <c r="AO90">
        <v>8164.1774999999998</v>
      </c>
      <c r="AP90">
        <v>5605.6647000000003</v>
      </c>
      <c r="AQ90">
        <v>11179.9328</v>
      </c>
      <c r="AR90">
        <v>5665.4714999999997</v>
      </c>
      <c r="AS90">
        <v>5558.8644999999997</v>
      </c>
      <c r="AT90">
        <v>5027.2536</v>
      </c>
      <c r="AU90">
        <v>9483.2999999999993</v>
      </c>
      <c r="AV90">
        <v>3957.4796000000001</v>
      </c>
      <c r="AW90">
        <v>4699.7322000000004</v>
      </c>
      <c r="AX90">
        <v>5560.3721999999998</v>
      </c>
      <c r="AY90">
        <v>4050.5868999999998</v>
      </c>
      <c r="AZ90">
        <v>6807.5433000000003</v>
      </c>
      <c r="BA90">
        <v>4760.5015999999996</v>
      </c>
      <c r="BB90">
        <v>5163.0553</v>
      </c>
      <c r="BC90">
        <v>3797.6082999999999</v>
      </c>
      <c r="BD90">
        <v>6057.2289000000001</v>
      </c>
      <c r="BE90" t="s">
        <v>480</v>
      </c>
      <c r="BF90">
        <v>6640.0047999999997</v>
      </c>
      <c r="BG90">
        <v>3555.8252000000002</v>
      </c>
      <c r="BH90" t="s">
        <v>480</v>
      </c>
      <c r="BI90">
        <v>3762.6817999999998</v>
      </c>
      <c r="BJ90">
        <v>4893.2437</v>
      </c>
      <c r="BK90">
        <v>4208.6113999999998</v>
      </c>
      <c r="BL90">
        <v>6193.0808999999999</v>
      </c>
      <c r="BM90">
        <v>2036.1878999999999</v>
      </c>
      <c r="BN90">
        <v>4396.8760000000002</v>
      </c>
      <c r="BO90">
        <v>5390.1886999999997</v>
      </c>
      <c r="BP90">
        <v>3742.3946999999998</v>
      </c>
      <c r="BQ90">
        <v>5218.3945000000003</v>
      </c>
      <c r="BR90">
        <v>2898.9436000000001</v>
      </c>
      <c r="BS90">
        <v>2266.1363000000001</v>
      </c>
      <c r="BT90" t="s">
        <v>480</v>
      </c>
      <c r="BU90">
        <v>2795.1644999999999</v>
      </c>
      <c r="BV90">
        <v>2451.2718</v>
      </c>
      <c r="BW90">
        <v>3383.6581000000001</v>
      </c>
      <c r="BX90">
        <v>2962.7669000000001</v>
      </c>
      <c r="BY90">
        <v>2317.9657999999999</v>
      </c>
      <c r="BZ90">
        <v>1582.9291000000001</v>
      </c>
      <c r="CA90">
        <v>2866.5734000000002</v>
      </c>
      <c r="CB90">
        <v>2889.2138</v>
      </c>
      <c r="CC90" t="s">
        <v>480</v>
      </c>
      <c r="CD90">
        <v>1566.3059000000001</v>
      </c>
      <c r="CE90">
        <v>1913.9820999999999</v>
      </c>
      <c r="CF90" t="s">
        <v>480</v>
      </c>
      <c r="CG90">
        <v>1333.7789</v>
      </c>
      <c r="CH90">
        <v>1649.5047</v>
      </c>
      <c r="CI90">
        <v>2661.5653000000002</v>
      </c>
      <c r="CJ90" t="s">
        <v>480</v>
      </c>
      <c r="CK90">
        <v>2047.6215999999999</v>
      </c>
      <c r="CL90">
        <v>2587.2483999999999</v>
      </c>
      <c r="CM90">
        <v>1950.8543999999999</v>
      </c>
      <c r="CN90" t="s">
        <v>480</v>
      </c>
      <c r="CO90">
        <v>1784.8629000000001</v>
      </c>
      <c r="CP90">
        <v>2074.1073000000001</v>
      </c>
      <c r="CQ90">
        <v>1468.1279999999999</v>
      </c>
      <c r="CR90">
        <v>1821.0462</v>
      </c>
      <c r="CS90">
        <v>1840.6423</v>
      </c>
      <c r="CT90">
        <v>1796.3197</v>
      </c>
      <c r="CU90">
        <v>1396.8421000000001</v>
      </c>
      <c r="CV90" t="s">
        <v>480</v>
      </c>
      <c r="CW90">
        <v>1208.5102999999999</v>
      </c>
      <c r="CX90">
        <v>3774.6297</v>
      </c>
      <c r="CY90">
        <v>1720.1815999999999</v>
      </c>
      <c r="CZ90">
        <v>1448.7381</v>
      </c>
      <c r="DA90">
        <v>987.37639999999999</v>
      </c>
      <c r="DB90">
        <v>1153.0306</v>
      </c>
      <c r="DC90">
        <v>3090.6640000000002</v>
      </c>
      <c r="DD90">
        <v>1755.0989999999999</v>
      </c>
      <c r="DE90">
        <v>1928.1703</v>
      </c>
      <c r="DF90">
        <v>1544.03</v>
      </c>
      <c r="DG90">
        <v>1314.7179000000001</v>
      </c>
      <c r="DH90">
        <v>887.2079</v>
      </c>
      <c r="DI90">
        <v>1617.7174</v>
      </c>
      <c r="DJ90">
        <v>1006.446</v>
      </c>
      <c r="DK90">
        <v>1784.3583000000001</v>
      </c>
      <c r="DL90">
        <v>1248.2256</v>
      </c>
      <c r="DM90">
        <v>894.46799999999996</v>
      </c>
      <c r="DN90">
        <v>800.34969999999998</v>
      </c>
      <c r="DO90">
        <v>2339.3090000000002</v>
      </c>
      <c r="DP90">
        <v>899.36389999999994</v>
      </c>
      <c r="DQ90">
        <v>2153.7375000000002</v>
      </c>
      <c r="DR90">
        <v>1024.6566</v>
      </c>
      <c r="DS90">
        <v>2021.0990999999999</v>
      </c>
      <c r="DT90">
        <v>1205.3225</v>
      </c>
      <c r="DU90">
        <v>684.96519999999998</v>
      </c>
      <c r="DV90" t="s">
        <v>480</v>
      </c>
      <c r="DW90">
        <v>908.85170000000005</v>
      </c>
      <c r="DX90">
        <v>703.55650000000003</v>
      </c>
      <c r="DY90">
        <v>1668.4188999999999</v>
      </c>
      <c r="DZ90">
        <v>1968.3733</v>
      </c>
      <c r="EA90">
        <v>1113.7808</v>
      </c>
      <c r="EB90">
        <v>1100.3728000000001</v>
      </c>
      <c r="EC90">
        <v>1369.7482</v>
      </c>
      <c r="ED90">
        <v>844.88919999999996</v>
      </c>
      <c r="EE90">
        <v>767.01700000000005</v>
      </c>
      <c r="EF90">
        <v>658.12630000000001</v>
      </c>
      <c r="EG90">
        <v>669.47559999999999</v>
      </c>
      <c r="EH90">
        <v>1036.8433</v>
      </c>
      <c r="EI90">
        <v>397.96120000000002</v>
      </c>
      <c r="EJ90">
        <v>2290.7739999999999</v>
      </c>
      <c r="EK90" t="s">
        <v>480</v>
      </c>
      <c r="EL90">
        <v>560.06479999999999</v>
      </c>
      <c r="EM90">
        <v>511.80419999999998</v>
      </c>
      <c r="EN90">
        <v>397.25850000000003</v>
      </c>
      <c r="EO90" t="s">
        <v>480</v>
      </c>
      <c r="EP90">
        <v>318.1377</v>
      </c>
      <c r="EQ90">
        <v>173.0719</v>
      </c>
      <c r="ER90">
        <v>351.68849999999998</v>
      </c>
      <c r="ES90">
        <v>232.7475</v>
      </c>
      <c r="ET90">
        <v>289.89769999999999</v>
      </c>
      <c r="EU90">
        <v>115.5279</v>
      </c>
      <c r="EV90">
        <v>180.01580000000001</v>
      </c>
      <c r="EW90">
        <v>240.88249999999999</v>
      </c>
      <c r="EX90">
        <v>285.21510000000001</v>
      </c>
      <c r="EY90">
        <v>277.16410000000002</v>
      </c>
      <c r="EZ90">
        <v>227.3039</v>
      </c>
      <c r="FA90">
        <v>72.235100000000003</v>
      </c>
      <c r="FB90">
        <v>203.46539999999999</v>
      </c>
      <c r="FC90">
        <v>201.1421</v>
      </c>
      <c r="FD90">
        <v>154.30609999999999</v>
      </c>
      <c r="FE90">
        <v>366.36149999999998</v>
      </c>
      <c r="FF90">
        <v>199.3552</v>
      </c>
      <c r="FG90">
        <v>172.78909999999999</v>
      </c>
      <c r="FH90">
        <v>0.2155</v>
      </c>
      <c r="FI90">
        <v>269.93509999999998</v>
      </c>
      <c r="FJ90">
        <v>153.8665</v>
      </c>
      <c r="FK90">
        <v>-42.509</v>
      </c>
      <c r="FL90">
        <v>78.187799999999996</v>
      </c>
      <c r="FM90">
        <v>12849.361699999999</v>
      </c>
      <c r="FN90">
        <v>1236.45</v>
      </c>
      <c r="FO90" t="s">
        <v>480</v>
      </c>
      <c r="FP90">
        <v>2787.4803000000002</v>
      </c>
      <c r="FQ90">
        <v>1625.0515</v>
      </c>
      <c r="FR90">
        <v>3204.39</v>
      </c>
      <c r="FS90">
        <v>3312.1514999999999</v>
      </c>
      <c r="FT90" t="s">
        <v>480</v>
      </c>
      <c r="FU90">
        <v>760.52200000000005</v>
      </c>
      <c r="FV90">
        <v>16638.722699999998</v>
      </c>
      <c r="FW90">
        <v>7684.7147000000004</v>
      </c>
      <c r="FX90">
        <v>3691.7058999999999</v>
      </c>
      <c r="FY90">
        <v>4130.91</v>
      </c>
      <c r="FZ90">
        <v>463.14710000000002</v>
      </c>
      <c r="GA90">
        <v>10937.2466</v>
      </c>
      <c r="GB90">
        <v>1694.3097</v>
      </c>
      <c r="GC90">
        <v>1020.4448</v>
      </c>
      <c r="GD90">
        <v>958.23</v>
      </c>
      <c r="GE90">
        <v>7789.9880999999996</v>
      </c>
      <c r="GF90">
        <v>724.93100000000004</v>
      </c>
      <c r="GG90">
        <v>462.44720000000001</v>
      </c>
      <c r="GH90">
        <v>412.49590000000001</v>
      </c>
      <c r="GI90">
        <v>4391.0330000000004</v>
      </c>
      <c r="GJ90">
        <v>34761.861900000004</v>
      </c>
      <c r="GK90">
        <v>2443.8764000000001</v>
      </c>
      <c r="GL90">
        <v>1852.2071000000001</v>
      </c>
      <c r="GM90">
        <v>5674.0772999999999</v>
      </c>
      <c r="GN90">
        <v>10002.918</v>
      </c>
      <c r="GO90">
        <v>604.25340000000006</v>
      </c>
      <c r="GP90">
        <v>331.27089999999998</v>
      </c>
    </row>
    <row r="91" spans="1:198" x14ac:dyDescent="0.2">
      <c r="A91" s="177">
        <v>43150</v>
      </c>
      <c r="B91">
        <v>654860.94240000006</v>
      </c>
      <c r="C91">
        <v>199440.21739999999</v>
      </c>
      <c r="D91">
        <v>95144.215299999996</v>
      </c>
      <c r="E91">
        <v>78717.778000000006</v>
      </c>
      <c r="F91">
        <v>51728.068800000001</v>
      </c>
      <c r="G91">
        <v>42791.8459</v>
      </c>
      <c r="H91">
        <v>44269.530500000001</v>
      </c>
      <c r="I91">
        <v>25995.118999999999</v>
      </c>
      <c r="J91">
        <v>29861.451799999999</v>
      </c>
      <c r="K91">
        <v>24951.137500000001</v>
      </c>
      <c r="L91">
        <v>24265.603999999999</v>
      </c>
      <c r="M91">
        <v>23791.9807</v>
      </c>
      <c r="N91">
        <v>23701.477699999999</v>
      </c>
      <c r="O91">
        <v>33233.487800000003</v>
      </c>
      <c r="P91">
        <v>14550.1014</v>
      </c>
      <c r="Q91">
        <v>22332.000199999999</v>
      </c>
      <c r="R91">
        <v>13032.343000000001</v>
      </c>
      <c r="S91">
        <v>11683.026</v>
      </c>
      <c r="T91">
        <v>18832.4211</v>
      </c>
      <c r="U91">
        <v>17556.169399999999</v>
      </c>
      <c r="V91">
        <v>11939.5571</v>
      </c>
      <c r="W91">
        <v>7261.1382999999996</v>
      </c>
      <c r="X91">
        <v>12798.1476</v>
      </c>
      <c r="Y91">
        <v>13238.0285</v>
      </c>
      <c r="Z91">
        <v>12379.2999</v>
      </c>
      <c r="AA91">
        <v>11094.044599999999</v>
      </c>
      <c r="AB91">
        <v>13047.210999999999</v>
      </c>
      <c r="AC91">
        <v>12274.1752</v>
      </c>
      <c r="AD91">
        <v>20178.389800000001</v>
      </c>
      <c r="AE91">
        <v>9474.3654999999999</v>
      </c>
      <c r="AF91">
        <v>15253.443799999999</v>
      </c>
      <c r="AG91">
        <v>8921.6990000000005</v>
      </c>
      <c r="AH91">
        <v>9548.5501000000004</v>
      </c>
      <c r="AI91" t="s">
        <v>480</v>
      </c>
      <c r="AJ91">
        <v>14581.609700000001</v>
      </c>
      <c r="AK91">
        <v>7182.9237999999996</v>
      </c>
      <c r="AL91">
        <v>5696.2683999999999</v>
      </c>
      <c r="AM91">
        <v>7502.8136999999997</v>
      </c>
      <c r="AN91">
        <v>11494.74</v>
      </c>
      <c r="AO91">
        <v>8164.1774999999998</v>
      </c>
      <c r="AP91">
        <v>5605.6647000000003</v>
      </c>
      <c r="AQ91">
        <v>11179.9328</v>
      </c>
      <c r="AR91">
        <v>5665.4714999999997</v>
      </c>
      <c r="AS91">
        <v>5558.8644999999997</v>
      </c>
      <c r="AT91">
        <v>5027.2536</v>
      </c>
      <c r="AU91">
        <v>9483.2999999999993</v>
      </c>
      <c r="AV91">
        <v>3957.4796000000001</v>
      </c>
      <c r="AW91">
        <v>4699.7322000000004</v>
      </c>
      <c r="AX91">
        <v>5560.3721999999998</v>
      </c>
      <c r="AY91">
        <v>4050.5868999999998</v>
      </c>
      <c r="AZ91">
        <v>6807.5433000000003</v>
      </c>
      <c r="BA91">
        <v>4760.5015999999996</v>
      </c>
      <c r="BB91">
        <v>5163.0553</v>
      </c>
      <c r="BC91">
        <v>3797.6082999999999</v>
      </c>
      <c r="BD91">
        <v>6057.2289000000001</v>
      </c>
      <c r="BE91" t="s">
        <v>480</v>
      </c>
      <c r="BF91">
        <v>6640.0047999999997</v>
      </c>
      <c r="BG91">
        <v>3555.8252000000002</v>
      </c>
      <c r="BH91" t="s">
        <v>480</v>
      </c>
      <c r="BI91">
        <v>3762.6817999999998</v>
      </c>
      <c r="BJ91">
        <v>4893.2437</v>
      </c>
      <c r="BK91">
        <v>4208.6113999999998</v>
      </c>
      <c r="BL91">
        <v>6193.0808999999999</v>
      </c>
      <c r="BM91">
        <v>2036.1878999999999</v>
      </c>
      <c r="BN91">
        <v>4396.8760000000002</v>
      </c>
      <c r="BO91">
        <v>5390.1886999999997</v>
      </c>
      <c r="BP91">
        <v>3742.3946999999998</v>
      </c>
      <c r="BQ91">
        <v>5218.3945000000003</v>
      </c>
      <c r="BR91">
        <v>2898.9436000000001</v>
      </c>
      <c r="BS91">
        <v>2266.1363000000001</v>
      </c>
      <c r="BT91" t="s">
        <v>480</v>
      </c>
      <c r="BU91">
        <v>2795.1644999999999</v>
      </c>
      <c r="BV91">
        <v>2451.2718</v>
      </c>
      <c r="BW91">
        <v>3383.6581000000001</v>
      </c>
      <c r="BX91">
        <v>2962.7669000000001</v>
      </c>
      <c r="BY91">
        <v>2317.9657999999999</v>
      </c>
      <c r="BZ91">
        <v>1582.9291000000001</v>
      </c>
      <c r="CA91">
        <v>2866.5734000000002</v>
      </c>
      <c r="CB91">
        <v>2889.2138</v>
      </c>
      <c r="CC91" t="s">
        <v>480</v>
      </c>
      <c r="CD91">
        <v>1566.3059000000001</v>
      </c>
      <c r="CE91">
        <v>1913.9820999999999</v>
      </c>
      <c r="CF91" t="s">
        <v>480</v>
      </c>
      <c r="CG91">
        <v>1333.7789</v>
      </c>
      <c r="CH91">
        <v>1649.5047</v>
      </c>
      <c r="CI91">
        <v>2661.5653000000002</v>
      </c>
      <c r="CJ91" t="s">
        <v>480</v>
      </c>
      <c r="CK91">
        <v>2047.6215999999999</v>
      </c>
      <c r="CL91">
        <v>2587.2483999999999</v>
      </c>
      <c r="CM91">
        <v>1950.8543999999999</v>
      </c>
      <c r="CN91" t="s">
        <v>480</v>
      </c>
      <c r="CO91">
        <v>1784.8629000000001</v>
      </c>
      <c r="CP91">
        <v>2074.1073000000001</v>
      </c>
      <c r="CQ91">
        <v>1468.1279999999999</v>
      </c>
      <c r="CR91">
        <v>1821.0462</v>
      </c>
      <c r="CS91">
        <v>1840.6423</v>
      </c>
      <c r="CT91">
        <v>1796.3197</v>
      </c>
      <c r="CU91">
        <v>1396.8421000000001</v>
      </c>
      <c r="CV91" t="s">
        <v>480</v>
      </c>
      <c r="CW91">
        <v>1208.5102999999999</v>
      </c>
      <c r="CX91">
        <v>3774.6297</v>
      </c>
      <c r="CY91">
        <v>1720.1815999999999</v>
      </c>
      <c r="CZ91">
        <v>1448.7381</v>
      </c>
      <c r="DA91">
        <v>987.37639999999999</v>
      </c>
      <c r="DB91">
        <v>1153.0306</v>
      </c>
      <c r="DC91">
        <v>3090.6640000000002</v>
      </c>
      <c r="DD91">
        <v>1755.0989999999999</v>
      </c>
      <c r="DE91">
        <v>1928.1703</v>
      </c>
      <c r="DF91">
        <v>1544.03</v>
      </c>
      <c r="DG91">
        <v>1314.7179000000001</v>
      </c>
      <c r="DH91">
        <v>887.2079</v>
      </c>
      <c r="DI91">
        <v>1617.7174</v>
      </c>
      <c r="DJ91">
        <v>1006.446</v>
      </c>
      <c r="DK91">
        <v>1784.3583000000001</v>
      </c>
      <c r="DL91">
        <v>1248.2256</v>
      </c>
      <c r="DM91">
        <v>894.46799999999996</v>
      </c>
      <c r="DN91">
        <v>800.34969999999998</v>
      </c>
      <c r="DO91">
        <v>2339.3090000000002</v>
      </c>
      <c r="DP91">
        <v>899.36389999999994</v>
      </c>
      <c r="DQ91">
        <v>2153.7375000000002</v>
      </c>
      <c r="DR91">
        <v>1024.6566</v>
      </c>
      <c r="DS91">
        <v>2021.0990999999999</v>
      </c>
      <c r="DT91">
        <v>1205.3225</v>
      </c>
      <c r="DU91">
        <v>684.96519999999998</v>
      </c>
      <c r="DV91" t="s">
        <v>480</v>
      </c>
      <c r="DW91">
        <v>908.85170000000005</v>
      </c>
      <c r="DX91">
        <v>703.55650000000003</v>
      </c>
      <c r="DY91">
        <v>1668.4188999999999</v>
      </c>
      <c r="DZ91">
        <v>1968.3733</v>
      </c>
      <c r="EA91">
        <v>1113.7808</v>
      </c>
      <c r="EB91">
        <v>1100.3728000000001</v>
      </c>
      <c r="EC91">
        <v>1369.7482</v>
      </c>
      <c r="ED91">
        <v>844.88919999999996</v>
      </c>
      <c r="EE91">
        <v>767.01700000000005</v>
      </c>
      <c r="EF91">
        <v>658.12630000000001</v>
      </c>
      <c r="EG91">
        <v>669.47559999999999</v>
      </c>
      <c r="EH91">
        <v>1036.8433</v>
      </c>
      <c r="EI91">
        <v>397.96120000000002</v>
      </c>
      <c r="EJ91">
        <v>2290.7739999999999</v>
      </c>
      <c r="EK91" t="s">
        <v>480</v>
      </c>
      <c r="EL91">
        <v>560.06479999999999</v>
      </c>
      <c r="EM91">
        <v>511.80419999999998</v>
      </c>
      <c r="EN91">
        <v>397.25850000000003</v>
      </c>
      <c r="EO91" t="s">
        <v>480</v>
      </c>
      <c r="EP91">
        <v>318.1377</v>
      </c>
      <c r="EQ91">
        <v>173.0719</v>
      </c>
      <c r="ER91">
        <v>351.68849999999998</v>
      </c>
      <c r="ES91">
        <v>232.7475</v>
      </c>
      <c r="ET91">
        <v>289.89769999999999</v>
      </c>
      <c r="EU91">
        <v>115.5279</v>
      </c>
      <c r="EV91">
        <v>180.01580000000001</v>
      </c>
      <c r="EW91">
        <v>240.88249999999999</v>
      </c>
      <c r="EX91">
        <v>285.21510000000001</v>
      </c>
      <c r="EY91">
        <v>277.16410000000002</v>
      </c>
      <c r="EZ91">
        <v>227.3039</v>
      </c>
      <c r="FA91">
        <v>72.235100000000003</v>
      </c>
      <c r="FB91">
        <v>203.46539999999999</v>
      </c>
      <c r="FC91">
        <v>201.1421</v>
      </c>
      <c r="FD91">
        <v>154.30609999999999</v>
      </c>
      <c r="FE91">
        <v>366.36149999999998</v>
      </c>
      <c r="FF91">
        <v>199.3552</v>
      </c>
      <c r="FG91">
        <v>172.78909999999999</v>
      </c>
      <c r="FH91">
        <v>0.2155</v>
      </c>
      <c r="FI91">
        <v>269.93509999999998</v>
      </c>
      <c r="FJ91">
        <v>153.8665</v>
      </c>
      <c r="FK91">
        <v>-42.509</v>
      </c>
      <c r="FL91">
        <v>78.187799999999996</v>
      </c>
      <c r="FM91">
        <v>12849.361699999999</v>
      </c>
      <c r="FN91">
        <v>1236.45</v>
      </c>
      <c r="FO91" t="s">
        <v>480</v>
      </c>
      <c r="FP91">
        <v>2787.4803000000002</v>
      </c>
      <c r="FQ91">
        <v>1625.0515</v>
      </c>
      <c r="FR91">
        <v>3204.39</v>
      </c>
      <c r="FS91">
        <v>3312.1514999999999</v>
      </c>
      <c r="FT91" t="s">
        <v>480</v>
      </c>
      <c r="FU91">
        <v>760.52200000000005</v>
      </c>
      <c r="FV91">
        <v>16638.722699999998</v>
      </c>
      <c r="FW91">
        <v>7684.7147000000004</v>
      </c>
      <c r="FX91">
        <v>3691.7058999999999</v>
      </c>
      <c r="FY91">
        <v>4130.91</v>
      </c>
      <c r="FZ91">
        <v>468.91559999999998</v>
      </c>
      <c r="GA91">
        <v>10937.2466</v>
      </c>
      <c r="GB91">
        <v>1672.5372</v>
      </c>
      <c r="GC91">
        <v>1020.4448</v>
      </c>
      <c r="GD91">
        <v>971.39980000000003</v>
      </c>
      <c r="GE91">
        <v>7709.4768999999997</v>
      </c>
      <c r="GF91">
        <v>724.93100000000004</v>
      </c>
      <c r="GG91">
        <v>462.44720000000001</v>
      </c>
      <c r="GH91">
        <v>428.95929999999998</v>
      </c>
      <c r="GI91">
        <v>4391.0330000000004</v>
      </c>
      <c r="GJ91">
        <v>34761.861900000004</v>
      </c>
      <c r="GK91">
        <v>2443.8764000000001</v>
      </c>
      <c r="GL91">
        <v>1852.2071000000001</v>
      </c>
      <c r="GM91">
        <v>5674.0772999999999</v>
      </c>
      <c r="GN91">
        <v>9829.902</v>
      </c>
      <c r="GO91">
        <v>606.54330000000004</v>
      </c>
      <c r="GP91">
        <v>323.03899999999999</v>
      </c>
    </row>
    <row r="92" spans="1:198" x14ac:dyDescent="0.2">
      <c r="A92" s="177">
        <v>43151</v>
      </c>
      <c r="B92">
        <v>660404.79319999996</v>
      </c>
      <c r="C92">
        <v>196045.7438</v>
      </c>
      <c r="D92">
        <v>95842.256800000003</v>
      </c>
      <c r="E92">
        <v>79794.005000000005</v>
      </c>
      <c r="F92">
        <v>51386.751100000001</v>
      </c>
      <c r="G92">
        <v>42408.864699999998</v>
      </c>
      <c r="H92">
        <v>44750.152300000002</v>
      </c>
      <c r="I92">
        <v>26466.59</v>
      </c>
      <c r="J92">
        <v>29577.852299999999</v>
      </c>
      <c r="K92">
        <v>25241.8897</v>
      </c>
      <c r="L92">
        <v>24687.704000000002</v>
      </c>
      <c r="M92">
        <v>23289.1211</v>
      </c>
      <c r="N92">
        <v>23986.454600000001</v>
      </c>
      <c r="O92">
        <v>33381.2425</v>
      </c>
      <c r="P92">
        <v>14433.3626</v>
      </c>
      <c r="Q92">
        <v>22392.488799999999</v>
      </c>
      <c r="R92">
        <v>12857.459000000001</v>
      </c>
      <c r="S92">
        <v>11922.233</v>
      </c>
      <c r="T92">
        <v>18819.551899999999</v>
      </c>
      <c r="U92">
        <v>17605.333699999999</v>
      </c>
      <c r="V92">
        <v>12086.6738</v>
      </c>
      <c r="W92">
        <v>7280.2673999999997</v>
      </c>
      <c r="X92">
        <v>12875.7536</v>
      </c>
      <c r="Y92">
        <v>13340.809499999999</v>
      </c>
      <c r="Z92">
        <v>12357.1356</v>
      </c>
      <c r="AA92">
        <v>11399.6747</v>
      </c>
      <c r="AB92">
        <v>13358.648999999999</v>
      </c>
      <c r="AC92">
        <v>12366.8125</v>
      </c>
      <c r="AD92">
        <v>19848.974300000002</v>
      </c>
      <c r="AE92">
        <v>9391.6957000000002</v>
      </c>
      <c r="AF92">
        <v>15247.3665</v>
      </c>
      <c r="AG92">
        <v>8972.8642</v>
      </c>
      <c r="AH92">
        <v>9970.8377999999993</v>
      </c>
      <c r="AI92" t="s">
        <v>480</v>
      </c>
      <c r="AJ92">
        <v>14624.109700000001</v>
      </c>
      <c r="AK92">
        <v>7221.4636</v>
      </c>
      <c r="AL92">
        <v>5736.9376000000002</v>
      </c>
      <c r="AM92">
        <v>7567.0551999999998</v>
      </c>
      <c r="AN92">
        <v>11490.15</v>
      </c>
      <c r="AO92">
        <v>7978.3775999999998</v>
      </c>
      <c r="AP92">
        <v>5656.5618000000004</v>
      </c>
      <c r="AQ92">
        <v>11019.808199999999</v>
      </c>
      <c r="AR92">
        <v>5715.9641000000001</v>
      </c>
      <c r="AS92">
        <v>5695.5483999999997</v>
      </c>
      <c r="AT92">
        <v>5078.5896000000002</v>
      </c>
      <c r="AU92">
        <v>9442.1330999999991</v>
      </c>
      <c r="AV92">
        <v>4018.3838999999998</v>
      </c>
      <c r="AW92">
        <v>4831.2308999999996</v>
      </c>
      <c r="AX92">
        <v>5726.9771000000001</v>
      </c>
      <c r="AY92">
        <v>4083.2492000000002</v>
      </c>
      <c r="AZ92">
        <v>6743.9110000000001</v>
      </c>
      <c r="BA92">
        <v>4756.3576000000003</v>
      </c>
      <c r="BB92">
        <v>5196.2698</v>
      </c>
      <c r="BC92">
        <v>3916.8616999999999</v>
      </c>
      <c r="BD92">
        <v>6137.6750000000002</v>
      </c>
      <c r="BE92" t="s">
        <v>480</v>
      </c>
      <c r="BF92">
        <v>6610.6349</v>
      </c>
      <c r="BG92">
        <v>3693.3197</v>
      </c>
      <c r="BH92" t="s">
        <v>480</v>
      </c>
      <c r="BI92">
        <v>3797.7188000000001</v>
      </c>
      <c r="BJ92">
        <v>4886.9323000000004</v>
      </c>
      <c r="BK92">
        <v>4200.7846</v>
      </c>
      <c r="BL92">
        <v>5902.9988000000003</v>
      </c>
      <c r="BM92">
        <v>2053.8027999999999</v>
      </c>
      <c r="BN92">
        <v>4411.8827000000001</v>
      </c>
      <c r="BO92">
        <v>5362.1815999999999</v>
      </c>
      <c r="BP92">
        <v>3752.8391999999999</v>
      </c>
      <c r="BQ92">
        <v>5221.9682000000003</v>
      </c>
      <c r="BR92">
        <v>2908.1729999999998</v>
      </c>
      <c r="BS92">
        <v>2283.4955</v>
      </c>
      <c r="BT92" t="s">
        <v>480</v>
      </c>
      <c r="BU92">
        <v>2775.4531000000002</v>
      </c>
      <c r="BV92">
        <v>2451.2718</v>
      </c>
      <c r="BW92">
        <v>3386.0297</v>
      </c>
      <c r="BX92">
        <v>2946.8216000000002</v>
      </c>
      <c r="BY92">
        <v>2327.8090000000002</v>
      </c>
      <c r="BZ92">
        <v>1588.6243999999999</v>
      </c>
      <c r="CA92">
        <v>2924.0758999999998</v>
      </c>
      <c r="CB92">
        <v>2950.4778000000001</v>
      </c>
      <c r="CC92" t="s">
        <v>480</v>
      </c>
      <c r="CD92">
        <v>1559.7976000000001</v>
      </c>
      <c r="CE92">
        <v>1916.2292</v>
      </c>
      <c r="CF92" t="s">
        <v>480</v>
      </c>
      <c r="CG92">
        <v>1382.4169999999999</v>
      </c>
      <c r="CH92">
        <v>1606.1018999999999</v>
      </c>
      <c r="CI92">
        <v>2672.6417000000001</v>
      </c>
      <c r="CJ92" t="s">
        <v>480</v>
      </c>
      <c r="CK92">
        <v>2060.1970999999999</v>
      </c>
      <c r="CL92">
        <v>2584.1774999999998</v>
      </c>
      <c r="CM92">
        <v>2041.2159999999999</v>
      </c>
      <c r="CN92" t="s">
        <v>480</v>
      </c>
      <c r="CO92">
        <v>1795.7052000000001</v>
      </c>
      <c r="CP92">
        <v>2144.7240000000002</v>
      </c>
      <c r="CQ92">
        <v>1471.4670000000001</v>
      </c>
      <c r="CR92">
        <v>1776.9165</v>
      </c>
      <c r="CS92">
        <v>1833.5143</v>
      </c>
      <c r="CT92">
        <v>1859.3344</v>
      </c>
      <c r="CU92">
        <v>1395.1447000000001</v>
      </c>
      <c r="CV92" t="s">
        <v>480</v>
      </c>
      <c r="CW92">
        <v>1234.0207</v>
      </c>
      <c r="CX92">
        <v>3866.2267999999999</v>
      </c>
      <c r="CY92">
        <v>1741.8987</v>
      </c>
      <c r="CZ92">
        <v>1437.4748999999999</v>
      </c>
      <c r="DA92">
        <v>990.11329999999998</v>
      </c>
      <c r="DB92">
        <v>1143.4135000000001</v>
      </c>
      <c r="DC92">
        <v>3054.4901</v>
      </c>
      <c r="DD92">
        <v>1792.3050000000001</v>
      </c>
      <c r="DE92">
        <v>1923.5789</v>
      </c>
      <c r="DF92">
        <v>1585.5032000000001</v>
      </c>
      <c r="DG92">
        <v>1345.0737999999999</v>
      </c>
      <c r="DH92">
        <v>871.23969999999997</v>
      </c>
      <c r="DI92">
        <v>1618.2574999999999</v>
      </c>
      <c r="DJ92">
        <v>1018.6923</v>
      </c>
      <c r="DK92">
        <v>1728.1998000000001</v>
      </c>
      <c r="DL92">
        <v>1250.4038</v>
      </c>
      <c r="DM92">
        <v>895.88559999999995</v>
      </c>
      <c r="DN92">
        <v>801.89120000000003</v>
      </c>
      <c r="DO92">
        <v>2314.8982000000001</v>
      </c>
      <c r="DP92">
        <v>904.40049999999997</v>
      </c>
      <c r="DQ92">
        <v>2160.2316999999998</v>
      </c>
      <c r="DR92">
        <v>1041.4280000000001</v>
      </c>
      <c r="DS92">
        <v>1994.1469999999999</v>
      </c>
      <c r="DT92">
        <v>1200.6038000000001</v>
      </c>
      <c r="DU92">
        <v>723.65620000000001</v>
      </c>
      <c r="DV92" t="s">
        <v>480</v>
      </c>
      <c r="DW92">
        <v>913.2944</v>
      </c>
      <c r="DX92">
        <v>688.96259999999995</v>
      </c>
      <c r="DY92">
        <v>1669.4244000000001</v>
      </c>
      <c r="DZ92">
        <v>1956.9110000000001</v>
      </c>
      <c r="EA92">
        <v>1114.1599000000001</v>
      </c>
      <c r="EB92">
        <v>1081.6642999999999</v>
      </c>
      <c r="EC92">
        <v>1373.0842</v>
      </c>
      <c r="ED92">
        <v>851.14380000000006</v>
      </c>
      <c r="EE92">
        <v>747.13570000000004</v>
      </c>
      <c r="EF92">
        <v>662.13329999999996</v>
      </c>
      <c r="EG92">
        <v>664.62789999999995</v>
      </c>
      <c r="EH92">
        <v>1068.144</v>
      </c>
      <c r="EI92">
        <v>401.97820000000002</v>
      </c>
      <c r="EJ92">
        <v>2290.7739999999999</v>
      </c>
      <c r="EK92" t="s">
        <v>480</v>
      </c>
      <c r="EL92">
        <v>550.71569999999997</v>
      </c>
      <c r="EM92">
        <v>520.64909999999998</v>
      </c>
      <c r="EN92">
        <v>390.05419999999998</v>
      </c>
      <c r="EO92" t="s">
        <v>480</v>
      </c>
      <c r="EP92">
        <v>315.30759999999998</v>
      </c>
      <c r="EQ92">
        <v>173.3613</v>
      </c>
      <c r="ER92">
        <v>349.46409999999997</v>
      </c>
      <c r="ES92">
        <v>228.0848</v>
      </c>
      <c r="ET92">
        <v>282.96249999999998</v>
      </c>
      <c r="EU92">
        <v>116.1495</v>
      </c>
      <c r="EV92">
        <v>186.6671</v>
      </c>
      <c r="EW92">
        <v>239.13740000000001</v>
      </c>
      <c r="EX92">
        <v>289.74680000000001</v>
      </c>
      <c r="EY92">
        <v>282.89479999999998</v>
      </c>
      <c r="EZ92">
        <v>220.4941</v>
      </c>
      <c r="FA92">
        <v>69.5565</v>
      </c>
      <c r="FB92">
        <v>197.9769</v>
      </c>
      <c r="FC92">
        <v>198.41370000000001</v>
      </c>
      <c r="FD92">
        <v>163.21639999999999</v>
      </c>
      <c r="FE92">
        <v>367.06709999999998</v>
      </c>
      <c r="FF92">
        <v>195.9659</v>
      </c>
      <c r="FG92">
        <v>166.07069999999999</v>
      </c>
      <c r="FH92">
        <v>0.2155</v>
      </c>
      <c r="FI92">
        <v>269.50110000000001</v>
      </c>
      <c r="FJ92">
        <v>159.09960000000001</v>
      </c>
      <c r="FK92">
        <v>-38.027799999999999</v>
      </c>
      <c r="FL92">
        <v>83.171599999999998</v>
      </c>
      <c r="FM92">
        <v>13395.3552</v>
      </c>
      <c r="FN92">
        <v>1252.1303</v>
      </c>
      <c r="FO92" t="s">
        <v>480</v>
      </c>
      <c r="FP92">
        <v>2780.0378999999998</v>
      </c>
      <c r="FQ92">
        <v>1606.3430000000001</v>
      </c>
      <c r="FR92">
        <v>3170.2975999999999</v>
      </c>
      <c r="FS92">
        <v>3423.2489</v>
      </c>
      <c r="FT92" t="s">
        <v>480</v>
      </c>
      <c r="FU92">
        <v>782.87980000000005</v>
      </c>
      <c r="FV92">
        <v>16957.3482</v>
      </c>
      <c r="FW92">
        <v>7766.6939000000002</v>
      </c>
      <c r="FX92">
        <v>3668.8490999999999</v>
      </c>
      <c r="FY92">
        <v>4136.96</v>
      </c>
      <c r="FZ92">
        <v>472.76130000000001</v>
      </c>
      <c r="GA92">
        <v>10987.581899999999</v>
      </c>
      <c r="GB92">
        <v>1695.5905</v>
      </c>
      <c r="GC92">
        <v>1004.9773</v>
      </c>
      <c r="GD92">
        <v>981.93560000000002</v>
      </c>
      <c r="GE92">
        <v>7812.3522999999996</v>
      </c>
      <c r="GF92">
        <v>692.32169999999996</v>
      </c>
      <c r="GG92">
        <v>452.85489999999999</v>
      </c>
      <c r="GH92">
        <v>431.59339999999997</v>
      </c>
      <c r="GI92">
        <v>4283.5279</v>
      </c>
      <c r="GJ92">
        <v>34860.014900000002</v>
      </c>
      <c r="GK92">
        <v>2429.5095000000001</v>
      </c>
      <c r="GL92">
        <v>1844.62</v>
      </c>
      <c r="GM92">
        <v>5539.7496000000001</v>
      </c>
      <c r="GN92">
        <v>9829.902</v>
      </c>
      <c r="GO92">
        <v>602.72680000000003</v>
      </c>
      <c r="GP92">
        <v>319.74630000000002</v>
      </c>
    </row>
    <row r="93" spans="1:198" x14ac:dyDescent="0.2">
      <c r="A93" s="177">
        <v>43152</v>
      </c>
      <c r="B93">
        <v>650934.04799999995</v>
      </c>
      <c r="C93">
        <v>194141.5269</v>
      </c>
      <c r="D93">
        <v>95404.751900000003</v>
      </c>
      <c r="E93">
        <v>79887.903999999995</v>
      </c>
      <c r="F93">
        <v>51692.607199999999</v>
      </c>
      <c r="G93">
        <v>42142.793599999997</v>
      </c>
      <c r="H93">
        <v>44686.239800000003</v>
      </c>
      <c r="I93">
        <v>26608.204000000002</v>
      </c>
      <c r="J93">
        <v>29448.656999999999</v>
      </c>
      <c r="K93">
        <v>24823.382799999999</v>
      </c>
      <c r="L93">
        <v>24614.204000000002</v>
      </c>
      <c r="M93">
        <v>23170.589899999999</v>
      </c>
      <c r="N93">
        <v>23827.150699999998</v>
      </c>
      <c r="O93">
        <v>33072.823299999996</v>
      </c>
      <c r="P93">
        <v>14279.1006</v>
      </c>
      <c r="Q93">
        <v>21996.129799999999</v>
      </c>
      <c r="R93">
        <v>12988.213400000001</v>
      </c>
      <c r="S93">
        <v>12198.598400000001</v>
      </c>
      <c r="T93">
        <v>18736.821100000001</v>
      </c>
      <c r="U93">
        <v>17322.214899999999</v>
      </c>
      <c r="V93">
        <v>11969.2634</v>
      </c>
      <c r="W93">
        <v>7288.9624000000003</v>
      </c>
      <c r="X93">
        <v>12821.2932</v>
      </c>
      <c r="Y93">
        <v>13147.164199999999</v>
      </c>
      <c r="Z93">
        <v>12421.295400000001</v>
      </c>
      <c r="AA93">
        <v>11142.2639</v>
      </c>
      <c r="AB93">
        <v>12996.2948</v>
      </c>
      <c r="AC93">
        <v>12296.819799999999</v>
      </c>
      <c r="AD93">
        <v>19855.189699999999</v>
      </c>
      <c r="AE93">
        <v>9269.6224999999995</v>
      </c>
      <c r="AF93">
        <v>14972.2281</v>
      </c>
      <c r="AG93">
        <v>8867.0452999999998</v>
      </c>
      <c r="AH93">
        <v>10178.8303</v>
      </c>
      <c r="AI93" t="s">
        <v>480</v>
      </c>
      <c r="AJ93">
        <v>14573.6409</v>
      </c>
      <c r="AK93">
        <v>7164.6995999999999</v>
      </c>
      <c r="AL93">
        <v>5697.0658000000003</v>
      </c>
      <c r="AM93">
        <v>7545.9260999999997</v>
      </c>
      <c r="AN93">
        <v>11416.71</v>
      </c>
      <c r="AO93">
        <v>8541.0555999999997</v>
      </c>
      <c r="AP93">
        <v>5648.2762000000002</v>
      </c>
      <c r="AQ93">
        <v>11091.1242</v>
      </c>
      <c r="AR93">
        <v>5642.8629000000001</v>
      </c>
      <c r="AS93">
        <v>5681.88</v>
      </c>
      <c r="AT93">
        <v>5085.0066999999999</v>
      </c>
      <c r="AU93">
        <v>9557.4004000000004</v>
      </c>
      <c r="AV93">
        <v>4012.2934</v>
      </c>
      <c r="AW93">
        <v>4633.9827999999998</v>
      </c>
      <c r="AX93">
        <v>5736.6004999999996</v>
      </c>
      <c r="AY93">
        <v>4090.6244999999999</v>
      </c>
      <c r="AZ93">
        <v>6782.4759999999997</v>
      </c>
      <c r="BA93">
        <v>4752.2136</v>
      </c>
      <c r="BB93">
        <v>5155.5065000000004</v>
      </c>
      <c r="BC93">
        <v>3962.2914999999998</v>
      </c>
      <c r="BD93">
        <v>6234.2102999999997</v>
      </c>
      <c r="BE93" t="s">
        <v>480</v>
      </c>
      <c r="BF93">
        <v>6528.3990999999996</v>
      </c>
      <c r="BG93">
        <v>3717.7139000000002</v>
      </c>
      <c r="BH93" t="s">
        <v>480</v>
      </c>
      <c r="BI93">
        <v>3817.1837999999998</v>
      </c>
      <c r="BJ93">
        <v>5280.3378000000002</v>
      </c>
      <c r="BK93">
        <v>4248.3976000000002</v>
      </c>
      <c r="BL93">
        <v>5863.6755000000003</v>
      </c>
      <c r="BM93">
        <v>2096.1886</v>
      </c>
      <c r="BN93">
        <v>4387.6782999999996</v>
      </c>
      <c r="BO93">
        <v>5359.7103999999999</v>
      </c>
      <c r="BP93">
        <v>3819.6837999999998</v>
      </c>
      <c r="BQ93">
        <v>5268.6039000000001</v>
      </c>
      <c r="BR93">
        <v>2928.4776999999999</v>
      </c>
      <c r="BS93">
        <v>2302.4328999999998</v>
      </c>
      <c r="BT93" t="s">
        <v>480</v>
      </c>
      <c r="BU93">
        <v>2734.6709000000001</v>
      </c>
      <c r="BV93">
        <v>2447.4798999999998</v>
      </c>
      <c r="BW93">
        <v>3303.0241999999998</v>
      </c>
      <c r="BX93">
        <v>2914.931</v>
      </c>
      <c r="BY93">
        <v>2300.0164</v>
      </c>
      <c r="BZ93">
        <v>1581.3018999999999</v>
      </c>
      <c r="CA93">
        <v>2917.5727000000002</v>
      </c>
      <c r="CB93">
        <v>2970.8991999999998</v>
      </c>
      <c r="CC93" t="s">
        <v>480</v>
      </c>
      <c r="CD93">
        <v>1572.8142</v>
      </c>
      <c r="CE93">
        <v>1936.4532999999999</v>
      </c>
      <c r="CF93" t="s">
        <v>480</v>
      </c>
      <c r="CG93">
        <v>1377.5532000000001</v>
      </c>
      <c r="CH93">
        <v>1590.3761999999999</v>
      </c>
      <c r="CI93">
        <v>2697.0099</v>
      </c>
      <c r="CJ93" t="s">
        <v>480</v>
      </c>
      <c r="CK93">
        <v>2085.8510999999999</v>
      </c>
      <c r="CL93">
        <v>2581.1066000000001</v>
      </c>
      <c r="CM93">
        <v>2016.9082000000001</v>
      </c>
      <c r="CN93" t="s">
        <v>480</v>
      </c>
      <c r="CO93">
        <v>1792.4052999999999</v>
      </c>
      <c r="CP93">
        <v>2163.0843</v>
      </c>
      <c r="CQ93">
        <v>1478.7017000000001</v>
      </c>
      <c r="CR93">
        <v>1791.6264000000001</v>
      </c>
      <c r="CS93">
        <v>1852.5224000000001</v>
      </c>
      <c r="CT93">
        <v>1847.7720999999999</v>
      </c>
      <c r="CU93">
        <v>1420.605</v>
      </c>
      <c r="CV93" t="s">
        <v>480</v>
      </c>
      <c r="CW93">
        <v>1256.1297999999999</v>
      </c>
      <c r="CX93">
        <v>3834.8732</v>
      </c>
      <c r="CY93">
        <v>1731.0401999999999</v>
      </c>
      <c r="CZ93">
        <v>1490.9751000000001</v>
      </c>
      <c r="DA93">
        <v>989.20100000000002</v>
      </c>
      <c r="DB93">
        <v>1143.4135000000001</v>
      </c>
      <c r="DC93">
        <v>3057.6356999999998</v>
      </c>
      <c r="DD93">
        <v>1763.5229999999999</v>
      </c>
      <c r="DE93">
        <v>1909.5495000000001</v>
      </c>
      <c r="DF93">
        <v>1539.4219000000001</v>
      </c>
      <c r="DG93">
        <v>1340.4037000000001</v>
      </c>
      <c r="DH93">
        <v>898.55380000000002</v>
      </c>
      <c r="DI93">
        <v>1647.4209000000001</v>
      </c>
      <c r="DJ93">
        <v>1001.9103</v>
      </c>
      <c r="DK93">
        <v>1796.5667000000001</v>
      </c>
      <c r="DL93">
        <v>1260.5689</v>
      </c>
      <c r="DM93">
        <v>884.26120000000003</v>
      </c>
      <c r="DN93">
        <v>800.34969999999998</v>
      </c>
      <c r="DO93">
        <v>2266.0765999999999</v>
      </c>
      <c r="DP93">
        <v>890.43520000000001</v>
      </c>
      <c r="DQ93">
        <v>2209.4018000000001</v>
      </c>
      <c r="DR93">
        <v>1041.4280000000001</v>
      </c>
      <c r="DS93">
        <v>1935.6748</v>
      </c>
      <c r="DT93">
        <v>1220.3367000000001</v>
      </c>
      <c r="DU93">
        <v>798.06179999999995</v>
      </c>
      <c r="DV93" t="s">
        <v>480</v>
      </c>
      <c r="DW93">
        <v>991.05290000000002</v>
      </c>
      <c r="DX93">
        <v>688.15189999999996</v>
      </c>
      <c r="DY93">
        <v>1695.902</v>
      </c>
      <c r="DZ93">
        <v>1979.8356000000001</v>
      </c>
      <c r="EA93">
        <v>1099.7552000000001</v>
      </c>
      <c r="EB93">
        <v>1073.9229</v>
      </c>
      <c r="EC93">
        <v>1389.7643</v>
      </c>
      <c r="ED93">
        <v>863.65309999999999</v>
      </c>
      <c r="EE93">
        <v>750.44929999999999</v>
      </c>
      <c r="EF93">
        <v>673.67489999999998</v>
      </c>
      <c r="EG93">
        <v>656.75019999999995</v>
      </c>
      <c r="EH93">
        <v>1072.3175000000001</v>
      </c>
      <c r="EI93">
        <v>395.95260000000002</v>
      </c>
      <c r="EJ93">
        <v>2290.7739999999999</v>
      </c>
      <c r="EK93" t="s">
        <v>480</v>
      </c>
      <c r="EL93">
        <v>560.68809999999996</v>
      </c>
      <c r="EM93">
        <v>511.80419999999998</v>
      </c>
      <c r="EN93">
        <v>387.65280000000001</v>
      </c>
      <c r="EO93" t="s">
        <v>480</v>
      </c>
      <c r="EP93">
        <v>316.01519999999999</v>
      </c>
      <c r="EQ93">
        <v>165.64420000000001</v>
      </c>
      <c r="ER93">
        <v>358.36180000000002</v>
      </c>
      <c r="ES93">
        <v>235.31190000000001</v>
      </c>
      <c r="ET93">
        <v>293.8175</v>
      </c>
      <c r="EU93">
        <v>116.3566</v>
      </c>
      <c r="EV93">
        <v>187.9974</v>
      </c>
      <c r="EW93">
        <v>235.64709999999999</v>
      </c>
      <c r="EX93">
        <v>278.41770000000002</v>
      </c>
      <c r="EY93">
        <v>280.43880000000001</v>
      </c>
      <c r="EZ93">
        <v>222.49700000000001</v>
      </c>
      <c r="FA93">
        <v>69.555000000000007</v>
      </c>
      <c r="FB93">
        <v>199.7526</v>
      </c>
      <c r="FC93">
        <v>202.50630000000001</v>
      </c>
      <c r="FD93">
        <v>169.89920000000001</v>
      </c>
      <c r="FE93">
        <v>365.30309999999997</v>
      </c>
      <c r="FF93">
        <v>189.1875</v>
      </c>
      <c r="FG93">
        <v>164.95099999999999</v>
      </c>
      <c r="FH93">
        <v>0.2155</v>
      </c>
      <c r="FI93">
        <v>271.2371</v>
      </c>
      <c r="FJ93">
        <v>151.25</v>
      </c>
      <c r="FK93">
        <v>-39.023600000000002</v>
      </c>
      <c r="FL93">
        <v>78.187799999999996</v>
      </c>
      <c r="FM93">
        <v>12399.025600000001</v>
      </c>
      <c r="FN93">
        <v>1291.5839000000001</v>
      </c>
      <c r="FO93" t="s">
        <v>480</v>
      </c>
      <c r="FP93">
        <v>2784.6894000000002</v>
      </c>
      <c r="FQ93">
        <v>1458.3688</v>
      </c>
      <c r="FR93">
        <v>3281.6660999999999</v>
      </c>
      <c r="FS93">
        <v>3371.2676000000001</v>
      </c>
      <c r="FT93" t="s">
        <v>480</v>
      </c>
      <c r="FU93">
        <v>789.86670000000004</v>
      </c>
      <c r="FV93">
        <v>16634.837</v>
      </c>
      <c r="FW93">
        <v>7773.7610000000004</v>
      </c>
      <c r="FX93">
        <v>3663.5745000000002</v>
      </c>
      <c r="FY93">
        <v>4100.66</v>
      </c>
      <c r="FZ93">
        <v>470.83839999999998</v>
      </c>
      <c r="GA93">
        <v>11108.8441</v>
      </c>
      <c r="GB93">
        <v>1686.6252999999999</v>
      </c>
      <c r="GC93">
        <v>1001.1105</v>
      </c>
      <c r="GD93">
        <v>1010.909</v>
      </c>
      <c r="GE93">
        <v>7801.1701999999996</v>
      </c>
      <c r="GF93">
        <v>681.57989999999995</v>
      </c>
      <c r="GG93">
        <v>456.96589999999998</v>
      </c>
      <c r="GH93">
        <v>457.93490000000003</v>
      </c>
      <c r="GI93">
        <v>4344.0559999999996</v>
      </c>
      <c r="GJ93">
        <v>34418.3266</v>
      </c>
      <c r="GK93">
        <v>2420.7955000000002</v>
      </c>
      <c r="GL93">
        <v>1833.2393999999999</v>
      </c>
      <c r="GM93">
        <v>5595.8865999999998</v>
      </c>
      <c r="GN93">
        <v>9877.9619999999995</v>
      </c>
      <c r="GO93">
        <v>598.91030000000001</v>
      </c>
      <c r="GP93">
        <v>326.33179999999999</v>
      </c>
    </row>
    <row r="94" spans="1:198" x14ac:dyDescent="0.2">
      <c r="A94" s="177">
        <v>43153</v>
      </c>
      <c r="B94">
        <v>652781.99829999998</v>
      </c>
      <c r="C94">
        <v>194803.86319999999</v>
      </c>
      <c r="D94">
        <v>95660.372799999997</v>
      </c>
      <c r="E94">
        <v>78818.899999999994</v>
      </c>
      <c r="F94">
        <v>51395.616499999996</v>
      </c>
      <c r="G94">
        <v>43065.979800000001</v>
      </c>
      <c r="H94">
        <v>44453.714099999997</v>
      </c>
      <c r="I94">
        <v>26343.973000000002</v>
      </c>
      <c r="J94">
        <v>29603.0612</v>
      </c>
      <c r="K94">
        <v>24827.788100000002</v>
      </c>
      <c r="L94">
        <v>24339.103999999999</v>
      </c>
      <c r="M94">
        <v>23159.814299999998</v>
      </c>
      <c r="N94">
        <v>24046.635999999999</v>
      </c>
      <c r="O94">
        <v>33285.8537</v>
      </c>
      <c r="P94">
        <v>14345.808499999999</v>
      </c>
      <c r="Q94">
        <v>21961.110100000002</v>
      </c>
      <c r="R94">
        <v>12921.201800000001</v>
      </c>
      <c r="S94">
        <v>11492.589400000001</v>
      </c>
      <c r="T94">
        <v>18780.944200000002</v>
      </c>
      <c r="U94">
        <v>17453.6024</v>
      </c>
      <c r="V94">
        <v>12020.188399999999</v>
      </c>
      <c r="W94">
        <v>7304.6134000000002</v>
      </c>
      <c r="X94">
        <v>12852.607900000001</v>
      </c>
      <c r="Y94">
        <v>12539.4159</v>
      </c>
      <c r="Z94">
        <v>12504.1199</v>
      </c>
      <c r="AA94">
        <v>11012.144200000001</v>
      </c>
      <c r="AB94">
        <v>12616.47</v>
      </c>
      <c r="AC94">
        <v>12307.1129</v>
      </c>
      <c r="AD94">
        <v>19824.112700000001</v>
      </c>
      <c r="AE94">
        <v>9326.0234</v>
      </c>
      <c r="AF94">
        <v>14929.6867</v>
      </c>
      <c r="AG94">
        <v>8918.2104999999992</v>
      </c>
      <c r="AH94">
        <v>10125.2564</v>
      </c>
      <c r="AI94" t="s">
        <v>480</v>
      </c>
      <c r="AJ94">
        <v>14533.7971</v>
      </c>
      <c r="AK94">
        <v>7140.2013999999999</v>
      </c>
      <c r="AL94">
        <v>5679.5222000000003</v>
      </c>
      <c r="AM94">
        <v>7416.3046999999997</v>
      </c>
      <c r="AN94">
        <v>11422.7099</v>
      </c>
      <c r="AO94">
        <v>8529.8698999999997</v>
      </c>
      <c r="AP94">
        <v>5677.2757000000001</v>
      </c>
      <c r="AQ94">
        <v>11124.763800000001</v>
      </c>
      <c r="AR94">
        <v>5515.5009</v>
      </c>
      <c r="AS94">
        <v>5714.9718999999996</v>
      </c>
      <c r="AT94">
        <v>5088.2151999999996</v>
      </c>
      <c r="AU94">
        <v>9516.2335000000003</v>
      </c>
      <c r="AV94">
        <v>4095.837</v>
      </c>
      <c r="AW94">
        <v>4637.8504000000003</v>
      </c>
      <c r="AX94">
        <v>5748.9304000000002</v>
      </c>
      <c r="AY94">
        <v>4083.7759999999998</v>
      </c>
      <c r="AZ94">
        <v>6799.8302999999996</v>
      </c>
      <c r="BA94">
        <v>4702.4858999999997</v>
      </c>
      <c r="BB94">
        <v>5138.8993</v>
      </c>
      <c r="BC94">
        <v>3985.0064000000002</v>
      </c>
      <c r="BD94">
        <v>6041.1396999999997</v>
      </c>
      <c r="BE94" t="s">
        <v>480</v>
      </c>
      <c r="BF94">
        <v>6507.8401000000003</v>
      </c>
      <c r="BG94">
        <v>3682.7858000000001</v>
      </c>
      <c r="BH94" t="s">
        <v>480</v>
      </c>
      <c r="BI94">
        <v>3801.6118000000001</v>
      </c>
      <c r="BJ94">
        <v>5368.6962999999996</v>
      </c>
      <c r="BK94">
        <v>4266.6602000000003</v>
      </c>
      <c r="BL94">
        <v>5929.2142999999996</v>
      </c>
      <c r="BM94">
        <v>2100.5922999999998</v>
      </c>
      <c r="BN94">
        <v>4343.1421</v>
      </c>
      <c r="BO94">
        <v>5363.8290999999999</v>
      </c>
      <c r="BP94">
        <v>3852.0616</v>
      </c>
      <c r="BQ94">
        <v>5284.9503999999997</v>
      </c>
      <c r="BR94">
        <v>2898.9436000000001</v>
      </c>
      <c r="BS94">
        <v>2315.0578</v>
      </c>
      <c r="BT94" t="s">
        <v>480</v>
      </c>
      <c r="BU94">
        <v>2721.7565</v>
      </c>
      <c r="BV94">
        <v>2485.3993999999998</v>
      </c>
      <c r="BW94">
        <v>3423.9749999999999</v>
      </c>
      <c r="BX94">
        <v>2946.8216000000002</v>
      </c>
      <c r="BY94">
        <v>2316.2287000000001</v>
      </c>
      <c r="BZ94">
        <v>1591.0652</v>
      </c>
      <c r="CA94">
        <v>2889.8483000000001</v>
      </c>
      <c r="CB94">
        <v>2965.4535000000001</v>
      </c>
      <c r="CC94" t="s">
        <v>480</v>
      </c>
      <c r="CD94">
        <v>1823.0872999999999</v>
      </c>
      <c r="CE94">
        <v>1936.4532999999999</v>
      </c>
      <c r="CF94" t="s">
        <v>480</v>
      </c>
      <c r="CG94">
        <v>1399.0930000000001</v>
      </c>
      <c r="CH94">
        <v>1590.3761999999999</v>
      </c>
      <c r="CI94">
        <v>2643.8429999999998</v>
      </c>
      <c r="CJ94" t="s">
        <v>480</v>
      </c>
      <c r="CK94">
        <v>2167.3402999999998</v>
      </c>
      <c r="CL94">
        <v>2548.0940000000001</v>
      </c>
      <c r="CM94">
        <v>2017.9649999999999</v>
      </c>
      <c r="CN94" t="s">
        <v>480</v>
      </c>
      <c r="CO94">
        <v>1796.1766</v>
      </c>
      <c r="CP94">
        <v>2185.6815999999999</v>
      </c>
      <c r="CQ94">
        <v>1670.1410000000001</v>
      </c>
      <c r="CR94">
        <v>1804.2348999999999</v>
      </c>
      <c r="CS94">
        <v>1863.0446999999999</v>
      </c>
      <c r="CT94">
        <v>1841.4128000000001</v>
      </c>
      <c r="CU94">
        <v>1422.3024</v>
      </c>
      <c r="CV94" t="s">
        <v>480</v>
      </c>
      <c r="CW94">
        <v>1242.5242000000001</v>
      </c>
      <c r="CX94">
        <v>3843.6522</v>
      </c>
      <c r="CY94">
        <v>1774.538</v>
      </c>
      <c r="CZ94">
        <v>1445.9223</v>
      </c>
      <c r="DA94">
        <v>990.11329999999998</v>
      </c>
      <c r="DB94">
        <v>1137.0020999999999</v>
      </c>
      <c r="DC94">
        <v>3078.0817999999999</v>
      </c>
      <c r="DD94">
        <v>1758.96</v>
      </c>
      <c r="DE94">
        <v>1884.0416</v>
      </c>
      <c r="DF94">
        <v>1553.2463</v>
      </c>
      <c r="DG94">
        <v>1451.7498000000001</v>
      </c>
      <c r="DH94">
        <v>878.38340000000005</v>
      </c>
      <c r="DI94">
        <v>1634.7293999999999</v>
      </c>
      <c r="DJ94">
        <v>1005.5388</v>
      </c>
      <c r="DK94">
        <v>1781.8101999999999</v>
      </c>
      <c r="DL94">
        <v>1271.4601</v>
      </c>
      <c r="DM94">
        <v>851.37260000000003</v>
      </c>
      <c r="DN94">
        <v>808.91319999999996</v>
      </c>
      <c r="DO94">
        <v>2259.9739</v>
      </c>
      <c r="DP94">
        <v>897.30340000000001</v>
      </c>
      <c r="DQ94">
        <v>2185.2806</v>
      </c>
      <c r="DR94">
        <v>1051.7825</v>
      </c>
      <c r="DS94">
        <v>1892.7342000000001</v>
      </c>
      <c r="DT94">
        <v>1233.2058999999999</v>
      </c>
      <c r="DU94">
        <v>809.96669999999995</v>
      </c>
      <c r="DV94" t="s">
        <v>480</v>
      </c>
      <c r="DW94">
        <v>993.60979999999995</v>
      </c>
      <c r="DX94">
        <v>689.77340000000004</v>
      </c>
      <c r="DY94">
        <v>1678.4737</v>
      </c>
      <c r="DZ94">
        <v>1954.6186</v>
      </c>
      <c r="EA94">
        <v>1111.6216999999999</v>
      </c>
      <c r="EB94">
        <v>1068.1168</v>
      </c>
      <c r="EC94">
        <v>1383.0923</v>
      </c>
      <c r="ED94">
        <v>843.32550000000003</v>
      </c>
      <c r="EE94">
        <v>747.24180000000001</v>
      </c>
      <c r="EF94">
        <v>681.72979999999995</v>
      </c>
      <c r="EG94">
        <v>646.44870000000003</v>
      </c>
      <c r="EH94">
        <v>1015.9761</v>
      </c>
      <c r="EI94">
        <v>333.6891</v>
      </c>
      <c r="EJ94">
        <v>2290.7739999999999</v>
      </c>
      <c r="EK94" t="s">
        <v>480</v>
      </c>
      <c r="EL94">
        <v>560.68809999999996</v>
      </c>
      <c r="EM94">
        <v>502.95929999999998</v>
      </c>
      <c r="EN94">
        <v>375.64569999999998</v>
      </c>
      <c r="EO94" t="s">
        <v>480</v>
      </c>
      <c r="EP94">
        <v>312.4776</v>
      </c>
      <c r="EQ94">
        <v>165.06540000000001</v>
      </c>
      <c r="ER94">
        <v>345.01519999999999</v>
      </c>
      <c r="ES94">
        <v>234.3794</v>
      </c>
      <c r="ET94">
        <v>314.01990000000001</v>
      </c>
      <c r="EU94">
        <v>115.5279</v>
      </c>
      <c r="EV94">
        <v>190.65790000000001</v>
      </c>
      <c r="EW94">
        <v>230.4117</v>
      </c>
      <c r="EX94">
        <v>247.17599999999999</v>
      </c>
      <c r="EY94">
        <v>281.53039999999999</v>
      </c>
      <c r="EZ94">
        <v>221.29519999999999</v>
      </c>
      <c r="FA94">
        <v>70.224699999999999</v>
      </c>
      <c r="FB94">
        <v>198.94550000000001</v>
      </c>
      <c r="FC94">
        <v>205.2347</v>
      </c>
      <c r="FD94">
        <v>160.9888</v>
      </c>
      <c r="FE94">
        <v>350.48559999999998</v>
      </c>
      <c r="FF94">
        <v>190.88210000000001</v>
      </c>
      <c r="FG94">
        <v>166.07069999999999</v>
      </c>
      <c r="FH94">
        <v>0.2155</v>
      </c>
      <c r="FI94">
        <v>269.93509999999998</v>
      </c>
      <c r="FJ94">
        <v>151.25</v>
      </c>
      <c r="FK94">
        <v>-44.002699999999997</v>
      </c>
      <c r="FL94">
        <v>80.679699999999997</v>
      </c>
      <c r="FM94">
        <v>13148.3246</v>
      </c>
      <c r="FN94">
        <v>1242.5198</v>
      </c>
      <c r="FO94" t="s">
        <v>480</v>
      </c>
      <c r="FP94">
        <v>2727.011</v>
      </c>
      <c r="FQ94">
        <v>1461.9789000000001</v>
      </c>
      <c r="FR94">
        <v>3133.9324000000001</v>
      </c>
      <c r="FS94">
        <v>3421.2103999999999</v>
      </c>
      <c r="FT94" t="s">
        <v>480</v>
      </c>
      <c r="FU94">
        <v>796.85350000000005</v>
      </c>
      <c r="FV94">
        <v>16945.6911</v>
      </c>
      <c r="FW94">
        <v>7696.0222000000003</v>
      </c>
      <c r="FX94">
        <v>3602.6232</v>
      </c>
      <c r="FY94">
        <v>4118.8100000000004</v>
      </c>
      <c r="FZ94">
        <v>451.61009999999999</v>
      </c>
      <c r="GA94">
        <v>11119.1399</v>
      </c>
      <c r="GB94">
        <v>1751.9429</v>
      </c>
      <c r="GC94">
        <v>1004.9773</v>
      </c>
      <c r="GD94">
        <v>1028.0297</v>
      </c>
      <c r="GE94">
        <v>7689.3491000000004</v>
      </c>
      <c r="GF94">
        <v>641.68140000000005</v>
      </c>
      <c r="GG94">
        <v>451.48450000000003</v>
      </c>
      <c r="GH94">
        <v>437.52030000000002</v>
      </c>
      <c r="GI94">
        <v>4340.4422999999997</v>
      </c>
      <c r="GJ94">
        <v>34329.375500000002</v>
      </c>
      <c r="GK94">
        <v>2385.9396999999999</v>
      </c>
      <c r="GL94">
        <v>1857.8974000000001</v>
      </c>
      <c r="GM94">
        <v>5650.0186000000003</v>
      </c>
      <c r="GN94">
        <v>9897.1859999999997</v>
      </c>
      <c r="GO94">
        <v>598.91030000000001</v>
      </c>
      <c r="GP94">
        <v>327.97820000000002</v>
      </c>
    </row>
    <row r="95" spans="1:198" x14ac:dyDescent="0.2">
      <c r="A95" s="177">
        <v>43154</v>
      </c>
      <c r="B95">
        <v>670722.51569999999</v>
      </c>
      <c r="C95">
        <v>198570.90100000001</v>
      </c>
      <c r="D95">
        <v>99165.327699999994</v>
      </c>
      <c r="E95">
        <v>80234.607999999993</v>
      </c>
      <c r="F95">
        <v>52379.6751</v>
      </c>
      <c r="G95">
        <v>43545.714099999997</v>
      </c>
      <c r="H95">
        <v>44371.758600000001</v>
      </c>
      <c r="I95">
        <v>27095.218000000001</v>
      </c>
      <c r="J95">
        <v>30233.282299999999</v>
      </c>
      <c r="K95">
        <v>25409.2925</v>
      </c>
      <c r="L95">
        <v>24962.804</v>
      </c>
      <c r="M95">
        <v>23669.8577</v>
      </c>
      <c r="N95">
        <v>24393.5645</v>
      </c>
      <c r="O95">
        <v>33628.554799999998</v>
      </c>
      <c r="P95">
        <v>14587.6245</v>
      </c>
      <c r="Q95">
        <v>22352.434399999998</v>
      </c>
      <c r="R95">
        <v>13200.689200000001</v>
      </c>
      <c r="S95">
        <v>11692.3156</v>
      </c>
      <c r="T95">
        <v>18963.957900000001</v>
      </c>
      <c r="U95">
        <v>17616.1414</v>
      </c>
      <c r="V95">
        <v>12290.374</v>
      </c>
      <c r="W95">
        <v>7421.1265000000003</v>
      </c>
      <c r="X95">
        <v>13015.9889</v>
      </c>
      <c r="Y95">
        <v>12647.6757</v>
      </c>
      <c r="Z95">
        <v>12682.6008</v>
      </c>
      <c r="AA95">
        <v>11278.0411</v>
      </c>
      <c r="AB95">
        <v>12612.276400000001</v>
      </c>
      <c r="AC95">
        <v>12375.046899999999</v>
      </c>
      <c r="AD95">
        <v>20103.805100000001</v>
      </c>
      <c r="AE95">
        <v>9464.3215</v>
      </c>
      <c r="AF95">
        <v>15110.3498</v>
      </c>
      <c r="AG95">
        <v>9100.7770999999993</v>
      </c>
      <c r="AH95">
        <v>10181.9817</v>
      </c>
      <c r="AI95" t="s">
        <v>480</v>
      </c>
      <c r="AJ95">
        <v>14783.485000000001</v>
      </c>
      <c r="AK95">
        <v>7228.335</v>
      </c>
      <c r="AL95">
        <v>5786.3786</v>
      </c>
      <c r="AM95">
        <v>7596.3344999999999</v>
      </c>
      <c r="AN95">
        <v>11491.6047</v>
      </c>
      <c r="AO95">
        <v>8552.6715000000004</v>
      </c>
      <c r="AP95">
        <v>5813.9877999999999</v>
      </c>
      <c r="AQ95">
        <v>11146.2932</v>
      </c>
      <c r="AR95">
        <v>5612.7179999999998</v>
      </c>
      <c r="AS95">
        <v>5768.9260999999997</v>
      </c>
      <c r="AT95">
        <v>5208.5340999999999</v>
      </c>
      <c r="AU95">
        <v>9634.2453000000005</v>
      </c>
      <c r="AV95">
        <v>4054.4843999999998</v>
      </c>
      <c r="AW95">
        <v>4715.2025999999996</v>
      </c>
      <c r="AX95">
        <v>5855.6899000000003</v>
      </c>
      <c r="AY95">
        <v>4126.4476000000004</v>
      </c>
      <c r="AZ95">
        <v>6884.6733999999997</v>
      </c>
      <c r="BA95">
        <v>4801.9413000000004</v>
      </c>
      <c r="BB95">
        <v>5229.8189000000002</v>
      </c>
      <c r="BC95">
        <v>4005.8283999999999</v>
      </c>
      <c r="BD95">
        <v>6459.4593999999997</v>
      </c>
      <c r="BE95" t="s">
        <v>480</v>
      </c>
      <c r="BF95">
        <v>6516.6511</v>
      </c>
      <c r="BG95">
        <v>3769.8287</v>
      </c>
      <c r="BH95" t="s">
        <v>480</v>
      </c>
      <c r="BI95">
        <v>3922.2948000000001</v>
      </c>
      <c r="BJ95">
        <v>5463.366</v>
      </c>
      <c r="BK95">
        <v>4267.3123999999998</v>
      </c>
      <c r="BL95">
        <v>5913.4849999999997</v>
      </c>
      <c r="BM95">
        <v>2117.6567</v>
      </c>
      <c r="BN95">
        <v>4407.0418</v>
      </c>
      <c r="BO95">
        <v>5405.8397999999997</v>
      </c>
      <c r="BP95">
        <v>3907.4173000000001</v>
      </c>
      <c r="BQ95">
        <v>5372.4525000000003</v>
      </c>
      <c r="BR95">
        <v>3036.1156000000001</v>
      </c>
      <c r="BS95">
        <v>2320.3181</v>
      </c>
      <c r="BT95" t="s">
        <v>480</v>
      </c>
      <c r="BU95">
        <v>2765.2575999999999</v>
      </c>
      <c r="BV95">
        <v>2616.4448000000002</v>
      </c>
      <c r="BW95">
        <v>3569.8274999999999</v>
      </c>
      <c r="BX95">
        <v>2985.0902999999998</v>
      </c>
      <c r="BY95">
        <v>2362.5497999999998</v>
      </c>
      <c r="BZ95">
        <v>1601.6422</v>
      </c>
      <c r="CA95">
        <v>2922.3645999999999</v>
      </c>
      <c r="CB95">
        <v>3052.5844999999999</v>
      </c>
      <c r="CC95" t="s">
        <v>480</v>
      </c>
      <c r="CD95">
        <v>1801.1958</v>
      </c>
      <c r="CE95">
        <v>1961.1714999999999</v>
      </c>
      <c r="CF95" t="s">
        <v>480</v>
      </c>
      <c r="CG95">
        <v>1405.3463999999999</v>
      </c>
      <c r="CH95">
        <v>1606.7309</v>
      </c>
      <c r="CI95">
        <v>2710.3017</v>
      </c>
      <c r="CJ95" t="s">
        <v>480</v>
      </c>
      <c r="CK95">
        <v>2202.0486999999998</v>
      </c>
      <c r="CL95">
        <v>2583.4097999999999</v>
      </c>
      <c r="CM95">
        <v>2011.6239</v>
      </c>
      <c r="CN95" t="s">
        <v>480</v>
      </c>
      <c r="CO95">
        <v>1808.4331</v>
      </c>
      <c r="CP95">
        <v>2161.6718999999998</v>
      </c>
      <c r="CQ95">
        <v>1630.6288</v>
      </c>
      <c r="CR95">
        <v>1835.7561000000001</v>
      </c>
      <c r="CS95">
        <v>1895.9694</v>
      </c>
      <c r="CT95">
        <v>1895.7557999999999</v>
      </c>
      <c r="CU95">
        <v>1461.3415</v>
      </c>
      <c r="CV95" t="s">
        <v>480</v>
      </c>
      <c r="CW95">
        <v>1297.8915</v>
      </c>
      <c r="CX95">
        <v>3832.3649999999998</v>
      </c>
      <c r="CY95">
        <v>1770.9183</v>
      </c>
      <c r="CZ95">
        <v>1492.383</v>
      </c>
      <c r="DA95">
        <v>1007.4471</v>
      </c>
      <c r="DB95">
        <v>1157.1106</v>
      </c>
      <c r="DC95">
        <v>3095.3824</v>
      </c>
      <c r="DD95">
        <v>1784.232</v>
      </c>
      <c r="DE95">
        <v>1927.6601000000001</v>
      </c>
      <c r="DF95">
        <v>1548.6382000000001</v>
      </c>
      <c r="DG95">
        <v>1510.4291000000001</v>
      </c>
      <c r="DH95">
        <v>901.91549999999995</v>
      </c>
      <c r="DI95">
        <v>1634.9993999999999</v>
      </c>
      <c r="DJ95">
        <v>1015.9709</v>
      </c>
      <c r="DK95">
        <v>1671.9495999999999</v>
      </c>
      <c r="DL95">
        <v>1238.7864999999999</v>
      </c>
      <c r="DM95">
        <v>845.41869999999994</v>
      </c>
      <c r="DN95">
        <v>839.57060000000001</v>
      </c>
      <c r="DO95">
        <v>2308.7955000000002</v>
      </c>
      <c r="DP95">
        <v>904.28610000000003</v>
      </c>
      <c r="DQ95">
        <v>2197.3411999999998</v>
      </c>
      <c r="DR95">
        <v>887.8972</v>
      </c>
      <c r="DS95">
        <v>1933.3906999999999</v>
      </c>
      <c r="DT95">
        <v>1234.0639000000001</v>
      </c>
      <c r="DU95">
        <v>792.10940000000005</v>
      </c>
      <c r="DV95" t="s">
        <v>480</v>
      </c>
      <c r="DW95">
        <v>1040.4874</v>
      </c>
      <c r="DX95">
        <v>703.55650000000003</v>
      </c>
      <c r="DY95">
        <v>1647.7144000000001</v>
      </c>
      <c r="DZ95">
        <v>1989.0054</v>
      </c>
      <c r="EA95">
        <v>1155.3608999999999</v>
      </c>
      <c r="EB95">
        <v>1076.8259</v>
      </c>
      <c r="EC95">
        <v>1409.7805000000001</v>
      </c>
      <c r="ED95">
        <v>844.88919999999996</v>
      </c>
      <c r="EE95">
        <v>750.5557</v>
      </c>
      <c r="EF95">
        <v>714.08460000000002</v>
      </c>
      <c r="EG95">
        <v>651.29650000000004</v>
      </c>
      <c r="EH95">
        <v>1022.2362000000001</v>
      </c>
      <c r="EI95">
        <v>339.71460000000002</v>
      </c>
      <c r="EJ95">
        <v>2290.7739999999999</v>
      </c>
      <c r="EK95" t="s">
        <v>480</v>
      </c>
      <c r="EL95">
        <v>578.55520000000001</v>
      </c>
      <c r="EM95">
        <v>508.85590000000002</v>
      </c>
      <c r="EN95">
        <v>373.24430000000001</v>
      </c>
      <c r="EO95" t="s">
        <v>480</v>
      </c>
      <c r="EP95">
        <v>318.1377</v>
      </c>
      <c r="EQ95">
        <v>161.1104</v>
      </c>
      <c r="ER95">
        <v>351.68849999999998</v>
      </c>
      <c r="ES95">
        <v>231.58179999999999</v>
      </c>
      <c r="ET95">
        <v>308.5924</v>
      </c>
      <c r="EU95">
        <v>114.0776</v>
      </c>
      <c r="EV95">
        <v>187.9974</v>
      </c>
      <c r="EW95">
        <v>233.90199999999999</v>
      </c>
      <c r="EX95">
        <v>253.10560000000001</v>
      </c>
      <c r="EY95">
        <v>281.8032</v>
      </c>
      <c r="EZ95">
        <v>222.09639999999999</v>
      </c>
      <c r="FA95">
        <v>72.233699999999999</v>
      </c>
      <c r="FB95">
        <v>198.46119999999999</v>
      </c>
      <c r="FC95">
        <v>209.32730000000001</v>
      </c>
      <c r="FD95">
        <v>156.53370000000001</v>
      </c>
      <c r="FE95">
        <v>361.42230000000001</v>
      </c>
      <c r="FF95">
        <v>192.57669999999999</v>
      </c>
      <c r="FG95">
        <v>167.19049999999999</v>
      </c>
      <c r="FH95">
        <v>0.2155</v>
      </c>
      <c r="FI95">
        <v>273.40710000000001</v>
      </c>
      <c r="FJ95">
        <v>159.09960000000001</v>
      </c>
      <c r="FK95">
        <v>-41.0152</v>
      </c>
      <c r="FL95">
        <v>80.430499999999995</v>
      </c>
      <c r="FM95">
        <v>13429.465200000001</v>
      </c>
      <c r="FN95">
        <v>1320.4154000000001</v>
      </c>
      <c r="FO95" t="s">
        <v>480</v>
      </c>
      <c r="FP95">
        <v>2827.4830000000002</v>
      </c>
      <c r="FQ95">
        <v>1490.8595</v>
      </c>
      <c r="FR95">
        <v>3227.1181999999999</v>
      </c>
      <c r="FS95">
        <v>3489.4996000000001</v>
      </c>
      <c r="FT95" t="s">
        <v>480</v>
      </c>
      <c r="FU95">
        <v>799.64819999999997</v>
      </c>
      <c r="FV95">
        <v>16930.148399999998</v>
      </c>
      <c r="FW95">
        <v>7937.7192999999997</v>
      </c>
      <c r="FX95">
        <v>3653.6113</v>
      </c>
      <c r="FY95">
        <v>4227.3999999999996</v>
      </c>
      <c r="FZ95">
        <v>449.68729999999999</v>
      </c>
      <c r="GA95">
        <v>11464.6227</v>
      </c>
      <c r="GB95">
        <v>1723.7666999999999</v>
      </c>
      <c r="GC95">
        <v>1035.9123</v>
      </c>
      <c r="GD95">
        <v>1018.8108999999999</v>
      </c>
      <c r="GE95">
        <v>7624.4928</v>
      </c>
      <c r="GF95">
        <v>646.0933</v>
      </c>
      <c r="GG95">
        <v>448.74380000000002</v>
      </c>
      <c r="GH95">
        <v>437.52030000000002</v>
      </c>
      <c r="GI95">
        <v>4394.6466</v>
      </c>
      <c r="GJ95">
        <v>35093.128199999999</v>
      </c>
      <c r="GK95">
        <v>2455.6514000000002</v>
      </c>
      <c r="GL95">
        <v>1857.8974000000001</v>
      </c>
      <c r="GM95">
        <v>5716.5810000000001</v>
      </c>
      <c r="GN95">
        <v>9791.4539999999997</v>
      </c>
      <c r="GO95">
        <v>611.12310000000002</v>
      </c>
      <c r="GP95">
        <v>321.39269999999999</v>
      </c>
    </row>
    <row r="96" spans="1:198" x14ac:dyDescent="0.2">
      <c r="A96" s="177">
        <v>43157</v>
      </c>
      <c r="B96">
        <v>681194.23389999999</v>
      </c>
      <c r="C96">
        <v>201344.43429999999</v>
      </c>
      <c r="D96">
        <v>100350.0319</v>
      </c>
      <c r="E96">
        <v>81455.294999999998</v>
      </c>
      <c r="F96">
        <v>52490.492599999998</v>
      </c>
      <c r="G96">
        <v>44448.743300000002</v>
      </c>
      <c r="H96">
        <v>44599.697399999997</v>
      </c>
      <c r="I96">
        <v>27124.577000000001</v>
      </c>
      <c r="J96">
        <v>30179.713500000002</v>
      </c>
      <c r="K96">
        <v>25825.596799999999</v>
      </c>
      <c r="L96">
        <v>25061.504000000001</v>
      </c>
      <c r="M96">
        <v>23799.164400000001</v>
      </c>
      <c r="N96">
        <v>24643.140500000001</v>
      </c>
      <c r="O96">
        <v>33526.670700000002</v>
      </c>
      <c r="P96">
        <v>14558.439899999999</v>
      </c>
      <c r="Q96">
        <v>22390.643800000002</v>
      </c>
      <c r="R96">
        <v>13449.122499999999</v>
      </c>
      <c r="S96">
        <v>11576.1957</v>
      </c>
      <c r="T96">
        <v>18969.4097</v>
      </c>
      <c r="U96">
        <v>17478.184499999999</v>
      </c>
      <c r="V96">
        <v>12229.5468</v>
      </c>
      <c r="W96">
        <v>7203.6989000000003</v>
      </c>
      <c r="X96">
        <v>13035.0501</v>
      </c>
      <c r="Y96">
        <v>12681.8825</v>
      </c>
      <c r="Z96">
        <v>12634.7726</v>
      </c>
      <c r="AA96">
        <v>11320.4714</v>
      </c>
      <c r="AB96">
        <v>12677.696099999999</v>
      </c>
      <c r="AC96">
        <v>12327.698899999999</v>
      </c>
      <c r="AD96">
        <v>19979.4974</v>
      </c>
      <c r="AE96">
        <v>9424.9182000000001</v>
      </c>
      <c r="AF96">
        <v>15307.5875</v>
      </c>
      <c r="AG96">
        <v>9154.2679000000007</v>
      </c>
      <c r="AH96">
        <v>10210.344300000001</v>
      </c>
      <c r="AI96" t="s">
        <v>480</v>
      </c>
      <c r="AJ96">
        <v>14892.3915</v>
      </c>
      <c r="AK96">
        <v>7292.2275</v>
      </c>
      <c r="AL96">
        <v>5949.5343999999996</v>
      </c>
      <c r="AM96">
        <v>7565.6346999999996</v>
      </c>
      <c r="AN96">
        <v>11519.1626</v>
      </c>
      <c r="AO96">
        <v>8512.6610999999994</v>
      </c>
      <c r="AP96">
        <v>5877.3132999999998</v>
      </c>
      <c r="AQ96">
        <v>11101.8889</v>
      </c>
      <c r="AR96">
        <v>5719.7322000000004</v>
      </c>
      <c r="AS96">
        <v>5760.2934999999998</v>
      </c>
      <c r="AT96">
        <v>5359.3338000000003</v>
      </c>
      <c r="AU96">
        <v>9631.5007999999998</v>
      </c>
      <c r="AV96">
        <v>4121.6823000000004</v>
      </c>
      <c r="AW96">
        <v>4810.5411999999997</v>
      </c>
      <c r="AX96">
        <v>5824.1130999999996</v>
      </c>
      <c r="AY96">
        <v>4155.9489999999996</v>
      </c>
      <c r="AZ96">
        <v>6815.2563</v>
      </c>
      <c r="BA96">
        <v>4801.9413000000004</v>
      </c>
      <c r="BB96">
        <v>5349.6136999999999</v>
      </c>
      <c r="BC96">
        <v>4032.3292000000001</v>
      </c>
      <c r="BD96">
        <v>6470.1854999999996</v>
      </c>
      <c r="BE96" t="s">
        <v>480</v>
      </c>
      <c r="BF96">
        <v>6543.0841</v>
      </c>
      <c r="BG96">
        <v>3702.7447000000002</v>
      </c>
      <c r="BH96" t="s">
        <v>480</v>
      </c>
      <c r="BI96">
        <v>4208.3940000000002</v>
      </c>
      <c r="BJ96">
        <v>5526.4791999999998</v>
      </c>
      <c r="BK96">
        <v>4286.2272000000003</v>
      </c>
      <c r="BL96">
        <v>6028.8332</v>
      </c>
      <c r="BM96">
        <v>2191.4189999999999</v>
      </c>
      <c r="BN96">
        <v>4428.3416999999999</v>
      </c>
      <c r="BO96">
        <v>5421.4907999999996</v>
      </c>
      <c r="BP96">
        <v>3959.6397000000002</v>
      </c>
      <c r="BQ96">
        <v>5411.3957</v>
      </c>
      <c r="BR96">
        <v>3105.0830000000001</v>
      </c>
      <c r="BS96">
        <v>2377.6561999999999</v>
      </c>
      <c r="BT96" t="s">
        <v>480</v>
      </c>
      <c r="BU96">
        <v>2757.7808</v>
      </c>
      <c r="BV96">
        <v>2657.0047</v>
      </c>
      <c r="BW96">
        <v>3563.8984999999998</v>
      </c>
      <c r="BX96">
        <v>2997.8465999999999</v>
      </c>
      <c r="BY96">
        <v>2374.7091</v>
      </c>
      <c r="BZ96">
        <v>1614.6599000000001</v>
      </c>
      <c r="CA96">
        <v>2965.4913999999999</v>
      </c>
      <c r="CB96">
        <v>3131.547</v>
      </c>
      <c r="CC96" t="s">
        <v>480</v>
      </c>
      <c r="CD96">
        <v>1808.2958000000001</v>
      </c>
      <c r="CE96">
        <v>1969.0364</v>
      </c>
      <c r="CF96" t="s">
        <v>480</v>
      </c>
      <c r="CG96">
        <v>1397.0084999999999</v>
      </c>
      <c r="CH96">
        <v>1622.4566</v>
      </c>
      <c r="CI96">
        <v>2697.0099</v>
      </c>
      <c r="CJ96" t="s">
        <v>480</v>
      </c>
      <c r="CK96">
        <v>2180.9218999999998</v>
      </c>
      <c r="CL96">
        <v>2576.5001999999999</v>
      </c>
      <c r="CM96">
        <v>2073.9785999999999</v>
      </c>
      <c r="CN96" t="s">
        <v>480</v>
      </c>
      <c r="CO96">
        <v>1792.8767</v>
      </c>
      <c r="CP96">
        <v>2228.0515999999998</v>
      </c>
      <c r="CQ96">
        <v>1641.2025000000001</v>
      </c>
      <c r="CR96">
        <v>1869.3787</v>
      </c>
      <c r="CS96">
        <v>1877.3007</v>
      </c>
      <c r="CT96">
        <v>1889.3965000000001</v>
      </c>
      <c r="CU96">
        <v>1495.7098000000001</v>
      </c>
      <c r="CV96" t="s">
        <v>480</v>
      </c>
      <c r="CW96">
        <v>1296.1632</v>
      </c>
      <c r="CX96">
        <v>3863.7184999999999</v>
      </c>
      <c r="CY96">
        <v>1752.8198</v>
      </c>
      <c r="CZ96">
        <v>1448.7381</v>
      </c>
      <c r="DA96">
        <v>1043.0272</v>
      </c>
      <c r="DB96">
        <v>1173.722</v>
      </c>
      <c r="DC96">
        <v>3030.8984999999998</v>
      </c>
      <c r="DD96">
        <v>1766.3309999999999</v>
      </c>
      <c r="DE96">
        <v>1992.7053000000001</v>
      </c>
      <c r="DF96">
        <v>1553.2463</v>
      </c>
      <c r="DG96">
        <v>1547.9837</v>
      </c>
      <c r="DH96">
        <v>954.50250000000005</v>
      </c>
      <c r="DI96">
        <v>1624.4682</v>
      </c>
      <c r="DJ96">
        <v>1040.9173000000001</v>
      </c>
      <c r="DK96">
        <v>1610.6007999999999</v>
      </c>
      <c r="DL96">
        <v>1281.6251999999999</v>
      </c>
      <c r="DM96">
        <v>864.69820000000004</v>
      </c>
      <c r="DN96">
        <v>881.69539999999995</v>
      </c>
      <c r="DO96">
        <v>2290.4874</v>
      </c>
      <c r="DP96">
        <v>900.96640000000002</v>
      </c>
      <c r="DQ96">
        <v>2190.3832000000002</v>
      </c>
      <c r="DR96">
        <v>864.48500000000001</v>
      </c>
      <c r="DS96">
        <v>1951.2065</v>
      </c>
      <c r="DT96">
        <v>1243.0723</v>
      </c>
      <c r="DU96">
        <v>792.10940000000005</v>
      </c>
      <c r="DV96" t="s">
        <v>480</v>
      </c>
      <c r="DW96">
        <v>1070.3185000000001</v>
      </c>
      <c r="DX96">
        <v>716.93420000000003</v>
      </c>
      <c r="DY96">
        <v>1684.1633999999999</v>
      </c>
      <c r="DZ96">
        <v>1954.6186</v>
      </c>
      <c r="EA96">
        <v>1163.8018</v>
      </c>
      <c r="EB96">
        <v>1075.2130999999999</v>
      </c>
      <c r="EC96">
        <v>1428.1286</v>
      </c>
      <c r="ED96">
        <v>854.27110000000005</v>
      </c>
      <c r="EE96">
        <v>770.4393</v>
      </c>
      <c r="EF96">
        <v>727.89819999999997</v>
      </c>
      <c r="EG96">
        <v>656.75019999999995</v>
      </c>
      <c r="EH96">
        <v>1005.5425</v>
      </c>
      <c r="EI96">
        <v>337.70609999999999</v>
      </c>
      <c r="EJ96">
        <v>2290.7739999999999</v>
      </c>
      <c r="EK96" t="s">
        <v>480</v>
      </c>
      <c r="EL96">
        <v>584.58019999999999</v>
      </c>
      <c r="EM96">
        <v>508.85590000000002</v>
      </c>
      <c r="EN96">
        <v>382.85</v>
      </c>
      <c r="EO96" t="s">
        <v>480</v>
      </c>
      <c r="EP96">
        <v>323.7978</v>
      </c>
      <c r="EQ96">
        <v>158.02350000000001</v>
      </c>
      <c r="ER96">
        <v>342.79079999999999</v>
      </c>
      <c r="ES96">
        <v>233.21369999999999</v>
      </c>
      <c r="ET96">
        <v>323.97039999999998</v>
      </c>
      <c r="EU96">
        <v>114.0776</v>
      </c>
      <c r="EV96">
        <v>189.32759999999999</v>
      </c>
      <c r="EW96">
        <v>242.6277</v>
      </c>
      <c r="EX96">
        <v>247.17599999999999</v>
      </c>
      <c r="EY96">
        <v>277.7099</v>
      </c>
      <c r="EZ96">
        <v>222.49700000000001</v>
      </c>
      <c r="FA96">
        <v>74.577500000000001</v>
      </c>
      <c r="FB96">
        <v>200.72120000000001</v>
      </c>
      <c r="FC96">
        <v>206.59889999999999</v>
      </c>
      <c r="FD96">
        <v>167.67160000000001</v>
      </c>
      <c r="FE96">
        <v>367.41989999999998</v>
      </c>
      <c r="FF96">
        <v>187.154</v>
      </c>
      <c r="FG96">
        <v>164.95099999999999</v>
      </c>
      <c r="FH96">
        <v>0.2155</v>
      </c>
      <c r="FI96">
        <v>273.40710000000001</v>
      </c>
      <c r="FJ96">
        <v>153.8665</v>
      </c>
      <c r="FK96">
        <v>-35.538200000000003</v>
      </c>
      <c r="FL96">
        <v>83.171599999999998</v>
      </c>
      <c r="FM96">
        <v>13339.615100000001</v>
      </c>
      <c r="FN96">
        <v>1282.4793</v>
      </c>
      <c r="FO96" t="s">
        <v>480</v>
      </c>
      <c r="FP96">
        <v>2860.9737</v>
      </c>
      <c r="FQ96">
        <v>1505.2998</v>
      </c>
      <c r="FR96">
        <v>3227.1181999999999</v>
      </c>
      <c r="FS96">
        <v>3612.8279000000002</v>
      </c>
      <c r="FT96" t="s">
        <v>480</v>
      </c>
      <c r="FU96">
        <v>794.05870000000004</v>
      </c>
      <c r="FV96">
        <v>17586.827700000002</v>
      </c>
      <c r="FW96">
        <v>8015.4580999999998</v>
      </c>
      <c r="FX96">
        <v>3689.9477000000002</v>
      </c>
      <c r="FY96">
        <v>4239.6000000000004</v>
      </c>
      <c r="FZ96">
        <v>457.37860000000001</v>
      </c>
      <c r="GA96">
        <v>11799.8097</v>
      </c>
      <c r="GB96">
        <v>1717.3630000000001</v>
      </c>
      <c r="GC96">
        <v>1039.7791</v>
      </c>
      <c r="GD96">
        <v>1024.0788</v>
      </c>
      <c r="GE96">
        <v>7798.9337999999998</v>
      </c>
      <c r="GF96">
        <v>649.16240000000005</v>
      </c>
      <c r="GG96">
        <v>467.92860000000002</v>
      </c>
      <c r="GH96">
        <v>436.20319999999998</v>
      </c>
      <c r="GI96">
        <v>4386.1476000000002</v>
      </c>
      <c r="GJ96">
        <v>35544.018300000003</v>
      </c>
      <c r="GK96">
        <v>2464.3654000000001</v>
      </c>
      <c r="GL96">
        <v>1892.0392999999999</v>
      </c>
      <c r="GM96">
        <v>5774.3217999999997</v>
      </c>
      <c r="GN96">
        <v>9628.0499999999993</v>
      </c>
      <c r="GO96">
        <v>629.44240000000002</v>
      </c>
      <c r="GP96">
        <v>322.21589999999998</v>
      </c>
    </row>
    <row r="97" spans="1:198" x14ac:dyDescent="0.2">
      <c r="A97" s="177">
        <v>43158</v>
      </c>
      <c r="B97">
        <v>671800.48670000001</v>
      </c>
      <c r="C97">
        <v>199523.00949999999</v>
      </c>
      <c r="D97">
        <v>98713.075400000002</v>
      </c>
      <c r="E97">
        <v>81325.281000000003</v>
      </c>
      <c r="F97">
        <v>51856.616999999998</v>
      </c>
      <c r="G97">
        <v>44525.339500000002</v>
      </c>
      <c r="H97">
        <v>44005.519800000002</v>
      </c>
      <c r="I97">
        <v>27602.955999999998</v>
      </c>
      <c r="J97">
        <v>30230.1312</v>
      </c>
      <c r="K97">
        <v>25649.383399999999</v>
      </c>
      <c r="L97">
        <v>25147.603999999999</v>
      </c>
      <c r="M97">
        <v>23472.305700000001</v>
      </c>
      <c r="N97">
        <v>24538.707999999999</v>
      </c>
      <c r="O97">
        <v>33119.134299999998</v>
      </c>
      <c r="P97">
        <v>14512.5782</v>
      </c>
      <c r="Q97">
        <v>22311.0409</v>
      </c>
      <c r="R97">
        <v>13099.354600000001</v>
      </c>
      <c r="S97">
        <v>11608.7093</v>
      </c>
      <c r="T97">
        <v>18813.125700000001</v>
      </c>
      <c r="U97">
        <v>17426.477200000001</v>
      </c>
      <c r="V97">
        <v>12095.161400000001</v>
      </c>
      <c r="W97">
        <v>7141.5299000000005</v>
      </c>
      <c r="X97">
        <v>12956.0826</v>
      </c>
      <c r="Y97">
        <v>12603.058199999999</v>
      </c>
      <c r="Z97">
        <v>12616.107900000001</v>
      </c>
      <c r="AA97">
        <v>11179.036899999999</v>
      </c>
      <c r="AB97">
        <v>12650.0185</v>
      </c>
      <c r="AC97">
        <v>12218.592699999999</v>
      </c>
      <c r="AD97">
        <v>19413.897199999999</v>
      </c>
      <c r="AE97">
        <v>9279.6664999999994</v>
      </c>
      <c r="AF97">
        <v>15178.4701</v>
      </c>
      <c r="AG97">
        <v>9089.1486000000004</v>
      </c>
      <c r="AH97">
        <v>10200.890100000001</v>
      </c>
      <c r="AI97" t="s">
        <v>480</v>
      </c>
      <c r="AJ97">
        <v>14913.6415</v>
      </c>
      <c r="AK97">
        <v>7158.0099</v>
      </c>
      <c r="AL97">
        <v>5811.7380999999996</v>
      </c>
      <c r="AM97">
        <v>7476.5672999999997</v>
      </c>
      <c r="AN97">
        <v>11376.7801</v>
      </c>
      <c r="AO97">
        <v>8470.0692999999992</v>
      </c>
      <c r="AP97">
        <v>5885.0070999999998</v>
      </c>
      <c r="AQ97">
        <v>11045.374299999999</v>
      </c>
      <c r="AR97">
        <v>5656.4279999999999</v>
      </c>
      <c r="AS97">
        <v>5732.2372999999998</v>
      </c>
      <c r="AT97">
        <v>5261.4744000000001</v>
      </c>
      <c r="AU97">
        <v>9483.2999999999993</v>
      </c>
      <c r="AV97">
        <v>4153.7304999999997</v>
      </c>
      <c r="AW97">
        <v>4853.8108000000002</v>
      </c>
      <c r="AX97">
        <v>5747.1260000000002</v>
      </c>
      <c r="AY97">
        <v>4140.1446999999998</v>
      </c>
      <c r="AZ97">
        <v>6755.4804999999997</v>
      </c>
      <c r="BA97">
        <v>4714.9179000000004</v>
      </c>
      <c r="BB97">
        <v>5323.8351000000002</v>
      </c>
      <c r="BC97">
        <v>4036.1149999999998</v>
      </c>
      <c r="BD97">
        <v>6395.1025</v>
      </c>
      <c r="BE97" t="s">
        <v>480</v>
      </c>
      <c r="BF97">
        <v>6457.9112999999998</v>
      </c>
      <c r="BG97">
        <v>3702.7447000000002</v>
      </c>
      <c r="BH97" t="s">
        <v>480</v>
      </c>
      <c r="BI97">
        <v>4419.2624999999998</v>
      </c>
      <c r="BJ97">
        <v>5419.1868000000004</v>
      </c>
      <c r="BK97">
        <v>4251.6588000000002</v>
      </c>
      <c r="BL97">
        <v>5866.2970999999998</v>
      </c>
      <c r="BM97">
        <v>2191.4189999999999</v>
      </c>
      <c r="BN97">
        <v>4283.5992999999999</v>
      </c>
      <c r="BO97">
        <v>5339.1297000000004</v>
      </c>
      <c r="BP97">
        <v>4179.9799999999996</v>
      </c>
      <c r="BQ97">
        <v>5372.4525000000003</v>
      </c>
      <c r="BR97">
        <v>3085.9254000000001</v>
      </c>
      <c r="BS97">
        <v>2364.5052999999998</v>
      </c>
      <c r="BT97" t="s">
        <v>480</v>
      </c>
      <c r="BU97">
        <v>2750.9838</v>
      </c>
      <c r="BV97">
        <v>2660.8674999999998</v>
      </c>
      <c r="BW97">
        <v>3425.5549999999998</v>
      </c>
      <c r="BX97">
        <v>2959.5778</v>
      </c>
      <c r="BY97">
        <v>2299.5111000000002</v>
      </c>
      <c r="BZ97">
        <v>1621.5755999999999</v>
      </c>
      <c r="CA97">
        <v>2855.2782999999999</v>
      </c>
      <c r="CB97">
        <v>3146.5225999999998</v>
      </c>
      <c r="CC97" t="s">
        <v>480</v>
      </c>
      <c r="CD97">
        <v>1763.9211</v>
      </c>
      <c r="CE97">
        <v>1922.9706000000001</v>
      </c>
      <c r="CF97" t="s">
        <v>480</v>
      </c>
      <c r="CG97">
        <v>1357.0556999999999</v>
      </c>
      <c r="CH97">
        <v>1636.9241999999999</v>
      </c>
      <c r="CI97">
        <v>2652.7040999999999</v>
      </c>
      <c r="CJ97" t="s">
        <v>480</v>
      </c>
      <c r="CK97">
        <v>2172.3705</v>
      </c>
      <c r="CL97">
        <v>2581.1066000000001</v>
      </c>
      <c r="CM97">
        <v>2169.6246000000001</v>
      </c>
      <c r="CN97" t="s">
        <v>480</v>
      </c>
      <c r="CO97">
        <v>1774.0206000000001</v>
      </c>
      <c r="CP97">
        <v>2254.8859000000002</v>
      </c>
      <c r="CQ97">
        <v>1630.0723</v>
      </c>
      <c r="CR97">
        <v>1823.1476</v>
      </c>
      <c r="CS97">
        <v>1807.1142</v>
      </c>
      <c r="CT97">
        <v>1905.5838000000001</v>
      </c>
      <c r="CU97">
        <v>1313.441</v>
      </c>
      <c r="CV97" t="s">
        <v>480</v>
      </c>
      <c r="CW97">
        <v>1289.2501</v>
      </c>
      <c r="CX97">
        <v>3886.2930000000001</v>
      </c>
      <c r="CY97">
        <v>1752.8198</v>
      </c>
      <c r="CZ97">
        <v>1436.067</v>
      </c>
      <c r="DA97">
        <v>1046.6764000000001</v>
      </c>
      <c r="DB97">
        <v>1210.7333000000001</v>
      </c>
      <c r="DC97">
        <v>3084.3728999999998</v>
      </c>
      <c r="DD97">
        <v>1762.47</v>
      </c>
      <c r="DE97">
        <v>1959.0349000000001</v>
      </c>
      <c r="DF97">
        <v>1534.8137999999999</v>
      </c>
      <c r="DG97">
        <v>1484.6102000000001</v>
      </c>
      <c r="DH97">
        <v>963.04280000000006</v>
      </c>
      <c r="DI97">
        <v>1643.3704</v>
      </c>
      <c r="DJ97">
        <v>1067.6778999999999</v>
      </c>
      <c r="DK97">
        <v>1611.2082</v>
      </c>
      <c r="DL97">
        <v>1248.9517000000001</v>
      </c>
      <c r="DM97">
        <v>860.44529999999997</v>
      </c>
      <c r="DN97">
        <v>874.62270000000001</v>
      </c>
      <c r="DO97">
        <v>2284.3847000000001</v>
      </c>
      <c r="DP97">
        <v>872.00549999999998</v>
      </c>
      <c r="DQ97">
        <v>2156.5207</v>
      </c>
      <c r="DR97">
        <v>917.69449999999995</v>
      </c>
      <c r="DS97">
        <v>1923.3407999999999</v>
      </c>
      <c r="DT97">
        <v>1225.9132999999999</v>
      </c>
      <c r="DU97">
        <v>795.0856</v>
      </c>
      <c r="DV97" t="s">
        <v>480</v>
      </c>
      <c r="DW97">
        <v>1066.0569</v>
      </c>
      <c r="DX97">
        <v>729.50120000000004</v>
      </c>
      <c r="DY97">
        <v>1643.3672999999999</v>
      </c>
      <c r="DZ97">
        <v>1963.7883999999999</v>
      </c>
      <c r="EA97">
        <v>1152.6751999999999</v>
      </c>
      <c r="EB97">
        <v>1076.5033000000001</v>
      </c>
      <c r="EC97">
        <v>1423.1246000000001</v>
      </c>
      <c r="ED97">
        <v>851.14380000000006</v>
      </c>
      <c r="EE97">
        <v>740.61389999999994</v>
      </c>
      <c r="EF97">
        <v>709.31110000000001</v>
      </c>
      <c r="EG97">
        <v>661.59799999999996</v>
      </c>
      <c r="EH97">
        <v>1022.1767</v>
      </c>
      <c r="EI97">
        <v>337.70609999999999</v>
      </c>
      <c r="EJ97">
        <v>2290.7739999999999</v>
      </c>
      <c r="EK97" t="s">
        <v>480</v>
      </c>
      <c r="EL97">
        <v>585.82669999999996</v>
      </c>
      <c r="EM97">
        <v>504.43340000000001</v>
      </c>
      <c r="EN97">
        <v>373.24430000000001</v>
      </c>
      <c r="EO97" t="s">
        <v>480</v>
      </c>
      <c r="EP97">
        <v>316.72269999999997</v>
      </c>
      <c r="EQ97">
        <v>157.73410000000001</v>
      </c>
      <c r="ER97">
        <v>327.21980000000002</v>
      </c>
      <c r="ES97">
        <v>232.28120000000001</v>
      </c>
      <c r="ET97">
        <v>304.06950000000001</v>
      </c>
      <c r="EU97">
        <v>114.0776</v>
      </c>
      <c r="EV97">
        <v>182.6763</v>
      </c>
      <c r="EW97">
        <v>233.90199999999999</v>
      </c>
      <c r="EX97">
        <v>240.06039999999999</v>
      </c>
      <c r="EY97">
        <v>260.24489999999997</v>
      </c>
      <c r="EZ97">
        <v>220.4941</v>
      </c>
      <c r="FA97">
        <v>73.572999999999993</v>
      </c>
      <c r="FB97">
        <v>200.8826</v>
      </c>
      <c r="FC97">
        <v>213.41990000000001</v>
      </c>
      <c r="FD97">
        <v>160.9888</v>
      </c>
      <c r="FE97">
        <v>366.71429999999998</v>
      </c>
      <c r="FF97">
        <v>191.221</v>
      </c>
      <c r="FG97">
        <v>162.7115</v>
      </c>
      <c r="FH97">
        <v>0.2155</v>
      </c>
      <c r="FI97">
        <v>272.53910000000002</v>
      </c>
      <c r="FJ97">
        <v>148.6335</v>
      </c>
      <c r="FK97">
        <v>-41.0152</v>
      </c>
      <c r="FL97">
        <v>84.7166</v>
      </c>
      <c r="FM97">
        <v>13575.839</v>
      </c>
      <c r="FN97">
        <v>1309.2874999999999</v>
      </c>
      <c r="FO97" t="s">
        <v>480</v>
      </c>
      <c r="FP97">
        <v>2913.0704000000001</v>
      </c>
      <c r="FQ97">
        <v>1505.2998</v>
      </c>
      <c r="FR97">
        <v>3202.1172000000001</v>
      </c>
      <c r="FS97">
        <v>3616.9049</v>
      </c>
      <c r="FT97" t="s">
        <v>480</v>
      </c>
      <c r="FU97">
        <v>774.49570000000006</v>
      </c>
      <c r="FV97">
        <v>17338.144400000001</v>
      </c>
      <c r="FW97">
        <v>8011.2178000000004</v>
      </c>
      <c r="FX97">
        <v>3638.9596000000001</v>
      </c>
      <c r="FY97">
        <v>4183.4799999999996</v>
      </c>
      <c r="FZ97">
        <v>445.84160000000003</v>
      </c>
      <c r="GA97">
        <v>11530.9738</v>
      </c>
      <c r="GB97">
        <v>1714.8015</v>
      </c>
      <c r="GC97">
        <v>1001.1105</v>
      </c>
      <c r="GD97">
        <v>1009.592</v>
      </c>
      <c r="GE97">
        <v>7725.1318000000001</v>
      </c>
      <c r="GF97">
        <v>648.97059999999999</v>
      </c>
      <c r="GG97">
        <v>455.59550000000002</v>
      </c>
      <c r="GH97">
        <v>436.20319999999998</v>
      </c>
      <c r="GI97">
        <v>4409.6581999999999</v>
      </c>
      <c r="GJ97">
        <v>34694.381800000003</v>
      </c>
      <c r="GK97">
        <v>2368.5117</v>
      </c>
      <c r="GL97">
        <v>1918.6392000000001</v>
      </c>
      <c r="GM97">
        <v>5694.1261999999997</v>
      </c>
      <c r="GN97">
        <v>9695.3340000000007</v>
      </c>
      <c r="GO97">
        <v>640.12860000000001</v>
      </c>
      <c r="GP97">
        <v>326.33179999999999</v>
      </c>
    </row>
    <row r="98" spans="1:198" x14ac:dyDescent="0.2">
      <c r="A98" s="177">
        <v>43159</v>
      </c>
      <c r="B98">
        <v>668489.57570000004</v>
      </c>
      <c r="C98">
        <v>200496.63329999999</v>
      </c>
      <c r="D98">
        <v>98865.464800000002</v>
      </c>
      <c r="E98">
        <v>81166.375</v>
      </c>
      <c r="F98">
        <v>51346.856800000001</v>
      </c>
      <c r="G98">
        <v>45694.439899999998</v>
      </c>
      <c r="H98">
        <v>43111.6921</v>
      </c>
      <c r="I98">
        <v>27200.564999999999</v>
      </c>
      <c r="J98">
        <v>31260.542700000002</v>
      </c>
      <c r="K98">
        <v>25946.743600000002</v>
      </c>
      <c r="L98">
        <v>24824.204000000002</v>
      </c>
      <c r="M98">
        <v>23030.249100000001</v>
      </c>
      <c r="N98">
        <v>24385.501799999998</v>
      </c>
      <c r="O98">
        <v>33239.542800000003</v>
      </c>
      <c r="P98">
        <v>14450.0396</v>
      </c>
      <c r="Q98">
        <v>22182.0841</v>
      </c>
      <c r="R98">
        <v>13132.0432</v>
      </c>
      <c r="S98">
        <v>11929.200199999999</v>
      </c>
      <c r="T98">
        <v>18805.8567</v>
      </c>
      <c r="U98">
        <v>17405.921399999999</v>
      </c>
      <c r="V98">
        <v>12018.773800000001</v>
      </c>
      <c r="W98">
        <v>7228.9025000000001</v>
      </c>
      <c r="X98">
        <v>12905.7068</v>
      </c>
      <c r="Y98">
        <v>12562.902400000001</v>
      </c>
      <c r="Z98">
        <v>12565.946599999999</v>
      </c>
      <c r="AA98">
        <v>11003.658100000001</v>
      </c>
      <c r="AB98">
        <v>12532.598599999999</v>
      </c>
      <c r="AC98">
        <v>12213.5232</v>
      </c>
      <c r="AD98">
        <v>19395.251100000001</v>
      </c>
      <c r="AE98">
        <v>9105.0555000000004</v>
      </c>
      <c r="AF98">
        <v>15099.160400000001</v>
      </c>
      <c r="AG98">
        <v>8977.5156000000006</v>
      </c>
      <c r="AH98">
        <v>10141.0134</v>
      </c>
      <c r="AI98" t="s">
        <v>480</v>
      </c>
      <c r="AJ98">
        <v>14839.2664</v>
      </c>
      <c r="AK98">
        <v>7135.3855000000003</v>
      </c>
      <c r="AL98">
        <v>5804.3999000000003</v>
      </c>
      <c r="AM98">
        <v>7468.9871000000003</v>
      </c>
      <c r="AN98">
        <v>11298.6993</v>
      </c>
      <c r="AO98">
        <v>8336.7011000000002</v>
      </c>
      <c r="AP98">
        <v>5843.5792000000001</v>
      </c>
      <c r="AQ98">
        <v>10968.675999999999</v>
      </c>
      <c r="AR98">
        <v>5547.9066000000003</v>
      </c>
      <c r="AS98">
        <v>5661.7371000000003</v>
      </c>
      <c r="AT98">
        <v>5344.8954999999996</v>
      </c>
      <c r="AU98">
        <v>9403.7106000000003</v>
      </c>
      <c r="AV98">
        <v>4119.6147000000001</v>
      </c>
      <c r="AW98">
        <v>4747.6036999999997</v>
      </c>
      <c r="AX98">
        <v>5664.4251000000004</v>
      </c>
      <c r="AY98">
        <v>4113.2773999999999</v>
      </c>
      <c r="AZ98">
        <v>6765.1216999999997</v>
      </c>
      <c r="BA98">
        <v>4925.4089999999997</v>
      </c>
      <c r="BB98">
        <v>5283.3980000000001</v>
      </c>
      <c r="BC98">
        <v>3998.2568000000001</v>
      </c>
      <c r="BD98">
        <v>6464.41</v>
      </c>
      <c r="BE98" t="s">
        <v>480</v>
      </c>
      <c r="BF98">
        <v>6463.7852000000003</v>
      </c>
      <c r="BG98">
        <v>3746.5434</v>
      </c>
      <c r="BH98" t="s">
        <v>480</v>
      </c>
      <c r="BI98">
        <v>4306.0182999999997</v>
      </c>
      <c r="BJ98">
        <v>5499.1301999999996</v>
      </c>
      <c r="BK98">
        <v>4190.3487999999998</v>
      </c>
      <c r="BL98">
        <v>5806.0014000000001</v>
      </c>
      <c r="BM98">
        <v>2205.1806000000001</v>
      </c>
      <c r="BN98">
        <v>4234.2222000000002</v>
      </c>
      <c r="BO98">
        <v>5342.3891000000003</v>
      </c>
      <c r="BP98">
        <v>4140.4431999999997</v>
      </c>
      <c r="BQ98">
        <v>5337.3554999999997</v>
      </c>
      <c r="BR98">
        <v>3061.0205000000001</v>
      </c>
      <c r="BS98">
        <v>2349.2501999999999</v>
      </c>
      <c r="BT98" t="s">
        <v>480</v>
      </c>
      <c r="BU98">
        <v>2736.0302999999999</v>
      </c>
      <c r="BV98">
        <v>2572.0221000000001</v>
      </c>
      <c r="BW98">
        <v>3357.1709999999998</v>
      </c>
      <c r="BX98">
        <v>2921.3090999999999</v>
      </c>
      <c r="BY98">
        <v>2320.1459</v>
      </c>
      <c r="BZ98">
        <v>1617.5074999999999</v>
      </c>
      <c r="CA98">
        <v>2794.0106999999998</v>
      </c>
      <c r="CB98">
        <v>3153.3296999999998</v>
      </c>
      <c r="CC98" t="s">
        <v>480</v>
      </c>
      <c r="CD98">
        <v>1849.1205</v>
      </c>
      <c r="CE98">
        <v>1893.7581</v>
      </c>
      <c r="CF98" t="s">
        <v>480</v>
      </c>
      <c r="CG98">
        <v>1389.7128</v>
      </c>
      <c r="CH98">
        <v>1616.7953</v>
      </c>
      <c r="CI98">
        <v>2644.7775000000001</v>
      </c>
      <c r="CJ98" t="s">
        <v>480</v>
      </c>
      <c r="CK98">
        <v>2158.7890000000002</v>
      </c>
      <c r="CL98">
        <v>2612.5837000000001</v>
      </c>
      <c r="CM98">
        <v>2212.9558000000002</v>
      </c>
      <c r="CN98" t="s">
        <v>480</v>
      </c>
      <c r="CO98">
        <v>1680.4531999999999</v>
      </c>
      <c r="CP98">
        <v>2247.8242</v>
      </c>
      <c r="CQ98">
        <v>1667.3584000000001</v>
      </c>
      <c r="CR98">
        <v>1814.7419</v>
      </c>
      <c r="CS98">
        <v>1746.2412999999999</v>
      </c>
      <c r="CT98">
        <v>1883.6152999999999</v>
      </c>
      <c r="CU98">
        <v>1320.2547999999999</v>
      </c>
      <c r="CV98" t="s">
        <v>480</v>
      </c>
      <c r="CW98">
        <v>1252.9562000000001</v>
      </c>
      <c r="CX98">
        <v>3905.1051000000002</v>
      </c>
      <c r="CY98">
        <v>1742.5310999999999</v>
      </c>
      <c r="CZ98">
        <v>1444.5144</v>
      </c>
      <c r="DA98">
        <v>1040.2901999999999</v>
      </c>
      <c r="DB98">
        <v>1286.2130999999999</v>
      </c>
      <c r="DC98">
        <v>3002.5884000000001</v>
      </c>
      <c r="DD98">
        <v>1779.318</v>
      </c>
      <c r="DE98">
        <v>2018.9784999999999</v>
      </c>
      <c r="DF98">
        <v>1520.9893999999999</v>
      </c>
      <c r="DG98">
        <v>1456.4441999999999</v>
      </c>
      <c r="DH98">
        <v>957.06460000000004</v>
      </c>
      <c r="DI98">
        <v>1651.7414000000001</v>
      </c>
      <c r="DJ98">
        <v>1107.1385</v>
      </c>
      <c r="DK98">
        <v>1568.6892</v>
      </c>
      <c r="DL98">
        <v>1232.9779000000001</v>
      </c>
      <c r="DM98">
        <v>848.53740000000005</v>
      </c>
      <c r="DN98">
        <v>866.85990000000004</v>
      </c>
      <c r="DO98">
        <v>2472.5529999999999</v>
      </c>
      <c r="DP98">
        <v>789.81610000000001</v>
      </c>
      <c r="DQ98">
        <v>2127.1102000000001</v>
      </c>
      <c r="DR98">
        <v>911.30939999999998</v>
      </c>
      <c r="DS98">
        <v>1888.6229000000001</v>
      </c>
      <c r="DT98">
        <v>1177.8680999999999</v>
      </c>
      <c r="DU98">
        <v>804.01430000000005</v>
      </c>
      <c r="DV98" t="s">
        <v>480</v>
      </c>
      <c r="DW98">
        <v>1082.6771000000001</v>
      </c>
      <c r="DX98">
        <v>698.69190000000003</v>
      </c>
      <c r="DY98">
        <v>1631.3290999999999</v>
      </c>
      <c r="DZ98">
        <v>1911.0618999999999</v>
      </c>
      <c r="EA98">
        <v>1140.0137999999999</v>
      </c>
      <c r="EB98">
        <v>1063.9235000000001</v>
      </c>
      <c r="EC98">
        <v>1406.4445000000001</v>
      </c>
      <c r="ED98">
        <v>816.74329999999998</v>
      </c>
      <c r="EE98">
        <v>733.98599999999999</v>
      </c>
      <c r="EF98">
        <v>699.98649999999998</v>
      </c>
      <c r="EG98">
        <v>658.56809999999996</v>
      </c>
      <c r="EH98">
        <v>1011.7866</v>
      </c>
      <c r="EI98">
        <v>325.6551</v>
      </c>
      <c r="EJ98">
        <v>2290.7739999999999</v>
      </c>
      <c r="EK98" t="s">
        <v>480</v>
      </c>
      <c r="EL98">
        <v>585.61890000000005</v>
      </c>
      <c r="EM98">
        <v>513.27840000000003</v>
      </c>
      <c r="EN98">
        <v>368.44150000000002</v>
      </c>
      <c r="EO98" t="s">
        <v>480</v>
      </c>
      <c r="EP98">
        <v>313.18509999999998</v>
      </c>
      <c r="EQ98">
        <v>158.12</v>
      </c>
      <c r="ER98">
        <v>324.99529999999999</v>
      </c>
      <c r="ES98">
        <v>222.95599999999999</v>
      </c>
      <c r="ET98">
        <v>297.13440000000003</v>
      </c>
      <c r="EU98">
        <v>122.7794</v>
      </c>
      <c r="EV98">
        <v>182.6763</v>
      </c>
      <c r="EW98">
        <v>228.66650000000001</v>
      </c>
      <c r="EX98">
        <v>239.4675</v>
      </c>
      <c r="EY98">
        <v>261.3365</v>
      </c>
      <c r="EZ98">
        <v>215.61949999999999</v>
      </c>
      <c r="FA98">
        <v>74.242699999999999</v>
      </c>
      <c r="FB98">
        <v>197.81549999999999</v>
      </c>
      <c r="FC98">
        <v>207.9631</v>
      </c>
      <c r="FD98">
        <v>152.07849999999999</v>
      </c>
      <c r="FE98">
        <v>385.41250000000002</v>
      </c>
      <c r="FF98">
        <v>192.91560000000001</v>
      </c>
      <c r="FG98">
        <v>162.7115</v>
      </c>
      <c r="FH98">
        <v>0.2155</v>
      </c>
      <c r="FI98">
        <v>269.06709999999998</v>
      </c>
      <c r="FJ98">
        <v>153.8665</v>
      </c>
      <c r="FK98">
        <v>-48.981900000000003</v>
      </c>
      <c r="FL98">
        <v>88.1554</v>
      </c>
      <c r="FM98">
        <v>13635.1926</v>
      </c>
      <c r="FN98">
        <v>1350.2585999999999</v>
      </c>
      <c r="FO98" t="s">
        <v>480</v>
      </c>
      <c r="FP98">
        <v>2887.0221000000001</v>
      </c>
      <c r="FQ98">
        <v>1505.2998</v>
      </c>
      <c r="FR98">
        <v>3179.3888999999999</v>
      </c>
      <c r="FS98">
        <v>3703.5403999999999</v>
      </c>
      <c r="FT98" t="s">
        <v>480</v>
      </c>
      <c r="FU98">
        <v>770.30359999999996</v>
      </c>
      <c r="FV98">
        <v>17751.210999999999</v>
      </c>
      <c r="FW98">
        <v>9089.6672999999992</v>
      </c>
      <c r="FX98">
        <v>3596.8579</v>
      </c>
      <c r="FY98">
        <v>4181.04</v>
      </c>
      <c r="FZ98">
        <v>436.22739999999999</v>
      </c>
      <c r="GA98">
        <v>11489.7904</v>
      </c>
      <c r="GB98">
        <v>1714.8015</v>
      </c>
      <c r="GC98">
        <v>1051.3797</v>
      </c>
      <c r="GD98">
        <v>1034.8873000000001</v>
      </c>
      <c r="GE98">
        <v>7789.9880999999996</v>
      </c>
      <c r="GF98">
        <v>642.83240000000001</v>
      </c>
      <c r="GG98">
        <v>444.63279999999997</v>
      </c>
      <c r="GH98">
        <v>444.76420000000002</v>
      </c>
      <c r="GI98">
        <v>4400.6156000000001</v>
      </c>
      <c r="GJ98">
        <v>34050.252999999997</v>
      </c>
      <c r="GK98">
        <v>2333.6559000000002</v>
      </c>
      <c r="GL98">
        <v>1874.0385000000001</v>
      </c>
      <c r="GM98">
        <v>5710.9673000000003</v>
      </c>
      <c r="GN98">
        <v>9637.6620000000003</v>
      </c>
      <c r="GO98">
        <v>644.70839999999998</v>
      </c>
      <c r="GP98">
        <v>319.74630000000002</v>
      </c>
    </row>
    <row r="99" spans="1:198" x14ac:dyDescent="0.2">
      <c r="A99" s="177">
        <v>43160</v>
      </c>
      <c r="B99">
        <v>661405.76630000002</v>
      </c>
      <c r="C99">
        <v>196522.61540000001</v>
      </c>
      <c r="D99">
        <v>97341.571299999996</v>
      </c>
      <c r="E99">
        <v>83463.289000000004</v>
      </c>
      <c r="F99">
        <v>50668.654300000002</v>
      </c>
      <c r="G99">
        <v>42433.053</v>
      </c>
      <c r="H99">
        <v>42466.292300000001</v>
      </c>
      <c r="I99">
        <v>27271.017</v>
      </c>
      <c r="J99">
        <v>31333.018100000001</v>
      </c>
      <c r="K99">
        <v>25345.415199999999</v>
      </c>
      <c r="L99">
        <v>24253.004000000001</v>
      </c>
      <c r="M99">
        <v>22462.736099999998</v>
      </c>
      <c r="N99">
        <v>24038.573400000001</v>
      </c>
      <c r="O99">
        <v>33035.774599999997</v>
      </c>
      <c r="P99">
        <v>14491.732</v>
      </c>
      <c r="Q99">
        <v>21873.2248</v>
      </c>
      <c r="R99">
        <v>12917.9329</v>
      </c>
      <c r="S99">
        <v>11905.976199999999</v>
      </c>
      <c r="T99">
        <v>18673.197</v>
      </c>
      <c r="U99">
        <v>17605.333699999999</v>
      </c>
      <c r="V99">
        <v>12081.0155</v>
      </c>
      <c r="W99">
        <v>7067.5992999999999</v>
      </c>
      <c r="X99">
        <v>12743.6872</v>
      </c>
      <c r="Y99">
        <v>12542.080900000001</v>
      </c>
      <c r="Z99">
        <v>12462.124400000001</v>
      </c>
      <c r="AA99">
        <v>10850.9089</v>
      </c>
      <c r="AB99">
        <v>12431.953</v>
      </c>
      <c r="AC99">
        <v>12176.3295</v>
      </c>
      <c r="AD99">
        <v>19531.989600000001</v>
      </c>
      <c r="AE99">
        <v>9134.4148999999998</v>
      </c>
      <c r="AF99">
        <v>14788.0224</v>
      </c>
      <c r="AG99">
        <v>8992.6324999999997</v>
      </c>
      <c r="AH99">
        <v>10103.196599999999</v>
      </c>
      <c r="AI99" t="s">
        <v>480</v>
      </c>
      <c r="AJ99">
        <v>14690.516100000001</v>
      </c>
      <c r="AK99">
        <v>7272.049</v>
      </c>
      <c r="AL99">
        <v>5788.9080000000004</v>
      </c>
      <c r="AM99">
        <v>7486.0425999999998</v>
      </c>
      <c r="AN99">
        <v>11225.211499999999</v>
      </c>
      <c r="AO99">
        <v>8404.2456000000002</v>
      </c>
      <c r="AP99">
        <v>5834.1099000000004</v>
      </c>
      <c r="AQ99">
        <v>10828.735199999999</v>
      </c>
      <c r="AR99">
        <v>5601.4137000000001</v>
      </c>
      <c r="AS99">
        <v>5655.982</v>
      </c>
      <c r="AT99">
        <v>5304.7892000000002</v>
      </c>
      <c r="AU99">
        <v>9329.6101999999992</v>
      </c>
      <c r="AV99">
        <v>4067.924</v>
      </c>
      <c r="AW99">
        <v>4743.6701000000003</v>
      </c>
      <c r="AX99">
        <v>5654.2002000000002</v>
      </c>
      <c r="AY99">
        <v>3904.9155000000001</v>
      </c>
      <c r="AZ99">
        <v>6772.0951999999997</v>
      </c>
      <c r="BA99">
        <v>4879.3306000000002</v>
      </c>
      <c r="BB99">
        <v>5285.9252999999999</v>
      </c>
      <c r="BC99">
        <v>4039.9007999999999</v>
      </c>
      <c r="BD99">
        <v>6448.3083999999999</v>
      </c>
      <c r="BE99" t="s">
        <v>480</v>
      </c>
      <c r="BF99">
        <v>6460.8482000000004</v>
      </c>
      <c r="BG99">
        <v>3761.5124999999998</v>
      </c>
      <c r="BH99" t="s">
        <v>480</v>
      </c>
      <c r="BI99">
        <v>4142.0095000000001</v>
      </c>
      <c r="BJ99">
        <v>5399.8422</v>
      </c>
      <c r="BK99">
        <v>4160.3460999999998</v>
      </c>
      <c r="BL99">
        <v>5884.6480000000001</v>
      </c>
      <c r="BM99">
        <v>2187.5657999999999</v>
      </c>
      <c r="BN99">
        <v>4339.0568000000003</v>
      </c>
      <c r="BO99">
        <v>5344.0187999999998</v>
      </c>
      <c r="BP99">
        <v>4243.7660999999998</v>
      </c>
      <c r="BQ99">
        <v>5251.2957999999999</v>
      </c>
      <c r="BR99">
        <v>3062.9362999999998</v>
      </c>
      <c r="BS99">
        <v>2340.3076000000001</v>
      </c>
      <c r="BT99" t="s">
        <v>480</v>
      </c>
      <c r="BU99">
        <v>2749.6244000000002</v>
      </c>
      <c r="BV99">
        <v>2600.9935</v>
      </c>
      <c r="BW99">
        <v>3300.3775999999998</v>
      </c>
      <c r="BX99">
        <v>2911.7419</v>
      </c>
      <c r="BY99">
        <v>2328.7438000000002</v>
      </c>
      <c r="BZ99">
        <v>1594.3197</v>
      </c>
      <c r="CA99">
        <v>2768.3177000000001</v>
      </c>
      <c r="CB99">
        <v>2411.2467000000001</v>
      </c>
      <c r="CC99" t="s">
        <v>480</v>
      </c>
      <c r="CD99">
        <v>1885.2119</v>
      </c>
      <c r="CE99">
        <v>1887.0168000000001</v>
      </c>
      <c r="CF99" t="s">
        <v>480</v>
      </c>
      <c r="CG99">
        <v>1386.9333999999999</v>
      </c>
      <c r="CH99">
        <v>1612.3921</v>
      </c>
      <c r="CI99">
        <v>2626.8876</v>
      </c>
      <c r="CJ99" t="s">
        <v>480</v>
      </c>
      <c r="CK99">
        <v>2139.1712000000002</v>
      </c>
      <c r="CL99">
        <v>2576.5001999999999</v>
      </c>
      <c r="CM99">
        <v>2202.9157</v>
      </c>
      <c r="CN99" t="s">
        <v>480</v>
      </c>
      <c r="CO99">
        <v>1711.8451</v>
      </c>
      <c r="CP99">
        <v>2158.8472999999999</v>
      </c>
      <c r="CQ99">
        <v>1699.1262999999999</v>
      </c>
      <c r="CR99">
        <v>1808.4376999999999</v>
      </c>
      <c r="CS99">
        <v>1699.0477000000001</v>
      </c>
      <c r="CT99">
        <v>1895.1777</v>
      </c>
      <c r="CU99">
        <v>1313.441</v>
      </c>
      <c r="CV99" t="s">
        <v>480</v>
      </c>
      <c r="CW99">
        <v>1263.3258000000001</v>
      </c>
      <c r="CX99">
        <v>3905.1051000000002</v>
      </c>
      <c r="CY99">
        <v>1749.7739999999999</v>
      </c>
      <c r="CZ99">
        <v>1441.6985999999999</v>
      </c>
      <c r="DA99">
        <v>1022.0441</v>
      </c>
      <c r="DB99">
        <v>1317.6873000000001</v>
      </c>
      <c r="DC99">
        <v>2976.9319999999998</v>
      </c>
      <c r="DD99">
        <v>1783.1790000000001</v>
      </c>
      <c r="DE99">
        <v>1950.6172999999999</v>
      </c>
      <c r="DF99">
        <v>1525.5975000000001</v>
      </c>
      <c r="DG99">
        <v>1477.6542999999999</v>
      </c>
      <c r="DH99">
        <v>1007.879</v>
      </c>
      <c r="DI99">
        <v>1587.7438</v>
      </c>
      <c r="DJ99">
        <v>1079.9242999999999</v>
      </c>
      <c r="DK99">
        <v>1682.2755999999999</v>
      </c>
      <c r="DL99">
        <v>1257.6646000000001</v>
      </c>
      <c r="DM99">
        <v>859.87829999999997</v>
      </c>
      <c r="DN99">
        <v>895.84100000000001</v>
      </c>
      <c r="DO99">
        <v>2435.7130000000002</v>
      </c>
      <c r="DP99">
        <v>742.76890000000003</v>
      </c>
      <c r="DQ99">
        <v>2096.4949000000001</v>
      </c>
      <c r="DR99">
        <v>913.43780000000004</v>
      </c>
      <c r="DS99">
        <v>1903.547</v>
      </c>
      <c r="DT99">
        <v>1159.4594999999999</v>
      </c>
      <c r="DU99">
        <v>806.9905</v>
      </c>
      <c r="DV99" t="s">
        <v>480</v>
      </c>
      <c r="DW99">
        <v>1066.4830999999999</v>
      </c>
      <c r="DX99">
        <v>656.53179999999998</v>
      </c>
      <c r="DY99">
        <v>1605.5807</v>
      </c>
      <c r="DZ99">
        <v>1915.6468</v>
      </c>
      <c r="EA99">
        <v>1138.4791</v>
      </c>
      <c r="EB99">
        <v>1073.6003000000001</v>
      </c>
      <c r="EC99">
        <v>1389.7643</v>
      </c>
      <c r="ED99">
        <v>808.92499999999995</v>
      </c>
      <c r="EE99">
        <v>730.6721</v>
      </c>
      <c r="EF99">
        <v>687.16390000000001</v>
      </c>
      <c r="EG99">
        <v>625.84580000000005</v>
      </c>
      <c r="EH99">
        <v>995.16240000000005</v>
      </c>
      <c r="EI99">
        <v>327.66359999999997</v>
      </c>
      <c r="EJ99">
        <v>2290.7739999999999</v>
      </c>
      <c r="EK99" t="s">
        <v>480</v>
      </c>
      <c r="EL99">
        <v>590.60509999999999</v>
      </c>
      <c r="EM99">
        <v>508.85590000000002</v>
      </c>
      <c r="EN99">
        <v>368.44150000000002</v>
      </c>
      <c r="EO99" t="s">
        <v>480</v>
      </c>
      <c r="EP99">
        <v>311.77010000000001</v>
      </c>
      <c r="EQ99">
        <v>160.43510000000001</v>
      </c>
      <c r="ER99">
        <v>329.44420000000002</v>
      </c>
      <c r="ES99">
        <v>221.0909</v>
      </c>
      <c r="ET99">
        <v>298.94349999999997</v>
      </c>
      <c r="EU99">
        <v>124.22969999999999</v>
      </c>
      <c r="EV99">
        <v>187.9974</v>
      </c>
      <c r="EW99">
        <v>218.19569999999999</v>
      </c>
      <c r="EX99">
        <v>244.21119999999999</v>
      </c>
      <c r="EY99">
        <v>261.60939999999999</v>
      </c>
      <c r="EZ99">
        <v>205.9932</v>
      </c>
      <c r="FA99">
        <v>73.238200000000006</v>
      </c>
      <c r="FB99">
        <v>196.2013</v>
      </c>
      <c r="FC99">
        <v>202.50630000000001</v>
      </c>
      <c r="FD99">
        <v>149.8509</v>
      </c>
      <c r="FE99">
        <v>363.18630000000002</v>
      </c>
      <c r="FF99">
        <v>191.221</v>
      </c>
      <c r="FG99">
        <v>162.7115</v>
      </c>
      <c r="FH99">
        <v>0.2155</v>
      </c>
      <c r="FI99">
        <v>269.06709999999998</v>
      </c>
      <c r="FJ99">
        <v>153.8665</v>
      </c>
      <c r="FK99">
        <v>-54.956800000000001</v>
      </c>
      <c r="FL99">
        <v>85.663499999999999</v>
      </c>
      <c r="FM99">
        <v>13413.629000000001</v>
      </c>
      <c r="FN99">
        <v>1387.1831</v>
      </c>
      <c r="FO99" t="s">
        <v>480</v>
      </c>
      <c r="FP99">
        <v>3003.451</v>
      </c>
      <c r="FQ99">
        <v>1490.8595</v>
      </c>
      <c r="FR99">
        <v>3179.3888999999999</v>
      </c>
      <c r="FS99">
        <v>3480.3263999999999</v>
      </c>
      <c r="FT99" t="s">
        <v>480</v>
      </c>
      <c r="FU99">
        <v>770.30359999999996</v>
      </c>
      <c r="FV99">
        <v>17735.3567</v>
      </c>
      <c r="FW99">
        <v>9125.0031999999992</v>
      </c>
      <c r="FX99">
        <v>3503.2694000000001</v>
      </c>
      <c r="FY99">
        <v>4340.8599999999997</v>
      </c>
      <c r="FZ99">
        <v>428.54539999999997</v>
      </c>
      <c r="GA99">
        <v>10994.4458</v>
      </c>
      <c r="GB99">
        <v>2773.2658999999999</v>
      </c>
      <c r="GC99">
        <v>1025.7524000000001</v>
      </c>
      <c r="GD99">
        <v>1007.2236</v>
      </c>
      <c r="GE99">
        <v>7711.7133000000003</v>
      </c>
      <c r="GF99">
        <v>632.47410000000002</v>
      </c>
      <c r="GG99">
        <v>448.74380000000002</v>
      </c>
      <c r="GH99">
        <v>443.44709999999998</v>
      </c>
      <c r="GI99">
        <v>4391.5730999999996</v>
      </c>
      <c r="GJ99">
        <v>33580.9591</v>
      </c>
      <c r="GK99">
        <v>2316.2278999999999</v>
      </c>
      <c r="GL99">
        <v>1827.4985999999999</v>
      </c>
      <c r="GM99">
        <v>5620.7471999999998</v>
      </c>
      <c r="GN99">
        <v>9426.1980000000003</v>
      </c>
      <c r="GO99">
        <v>643.94510000000002</v>
      </c>
      <c r="GP99">
        <v>318.09989999999999</v>
      </c>
    </row>
    <row r="100" spans="1:198" x14ac:dyDescent="0.2">
      <c r="A100" s="177">
        <v>43161</v>
      </c>
      <c r="B100">
        <v>662945.72490000003</v>
      </c>
      <c r="C100">
        <v>199047.7726</v>
      </c>
      <c r="D100">
        <v>98855.083599999998</v>
      </c>
      <c r="E100">
        <v>85261.816000000006</v>
      </c>
      <c r="F100">
        <v>50584.432999999997</v>
      </c>
      <c r="G100">
        <v>39556.299800000001</v>
      </c>
      <c r="H100">
        <v>43618.792000000001</v>
      </c>
      <c r="I100">
        <v>28511.386999999999</v>
      </c>
      <c r="J100">
        <v>31509.48</v>
      </c>
      <c r="K100">
        <v>25684.626100000001</v>
      </c>
      <c r="L100">
        <v>25792.304</v>
      </c>
      <c r="M100">
        <v>22548.940600000002</v>
      </c>
      <c r="N100">
        <v>24626.227699999999</v>
      </c>
      <c r="O100">
        <v>33174.707399999999</v>
      </c>
      <c r="P100">
        <v>14541.7629</v>
      </c>
      <c r="Q100">
        <v>22191.636500000001</v>
      </c>
      <c r="R100">
        <v>13122.2366</v>
      </c>
      <c r="S100">
        <v>12830.2907</v>
      </c>
      <c r="T100">
        <v>18736.800999999999</v>
      </c>
      <c r="U100">
        <v>17995.893599999999</v>
      </c>
      <c r="V100">
        <v>13308.8745</v>
      </c>
      <c r="W100">
        <v>7227.2223000000004</v>
      </c>
      <c r="X100">
        <v>12902.983700000001</v>
      </c>
      <c r="Y100">
        <v>12726.5</v>
      </c>
      <c r="Z100">
        <v>12794.5888</v>
      </c>
      <c r="AA100">
        <v>11150.75</v>
      </c>
      <c r="AB100">
        <v>12758.212600000001</v>
      </c>
      <c r="AC100">
        <v>12360.2315</v>
      </c>
      <c r="AD100">
        <v>19780.605</v>
      </c>
      <c r="AE100">
        <v>9243.3536000000004</v>
      </c>
      <c r="AF100">
        <v>14642.159100000001</v>
      </c>
      <c r="AG100">
        <v>9156.5936000000002</v>
      </c>
      <c r="AH100">
        <v>10487.6675</v>
      </c>
      <c r="AI100" t="s">
        <v>480</v>
      </c>
      <c r="AJ100">
        <v>14804.7351</v>
      </c>
      <c r="AK100">
        <v>7491.2608</v>
      </c>
      <c r="AL100">
        <v>5914.4737999999998</v>
      </c>
      <c r="AM100">
        <v>7619.8330999999998</v>
      </c>
      <c r="AN100">
        <v>11321.664199999999</v>
      </c>
      <c r="AO100">
        <v>8536.1427000000003</v>
      </c>
      <c r="AP100">
        <v>6056.0451000000003</v>
      </c>
      <c r="AQ100">
        <v>10941.764300000001</v>
      </c>
      <c r="AR100">
        <v>5747.6162000000004</v>
      </c>
      <c r="AS100">
        <v>5697.7066000000004</v>
      </c>
      <c r="AT100">
        <v>5733.1246000000001</v>
      </c>
      <c r="AU100">
        <v>9392.7327999999998</v>
      </c>
      <c r="AV100">
        <v>4267.45</v>
      </c>
      <c r="AW100">
        <v>4834.1427999999996</v>
      </c>
      <c r="AX100">
        <v>5732.9916999999996</v>
      </c>
      <c r="AY100">
        <v>3984.1016</v>
      </c>
      <c r="AZ100">
        <v>6845.6172999999999</v>
      </c>
      <c r="BA100">
        <v>4954.1148999999996</v>
      </c>
      <c r="BB100">
        <v>5479.5177000000003</v>
      </c>
      <c r="BC100">
        <v>4217.8343000000004</v>
      </c>
      <c r="BD100">
        <v>6662.9966999999997</v>
      </c>
      <c r="BE100" t="s">
        <v>480</v>
      </c>
      <c r="BF100">
        <v>6557.7690000000002</v>
      </c>
      <c r="BG100">
        <v>3885.1466999999998</v>
      </c>
      <c r="BH100" t="s">
        <v>480</v>
      </c>
      <c r="BI100">
        <v>4212.299</v>
      </c>
      <c r="BJ100">
        <v>5479.8204999999998</v>
      </c>
      <c r="BK100">
        <v>4173.3908000000001</v>
      </c>
      <c r="BL100">
        <v>6010.4823999999999</v>
      </c>
      <c r="BM100">
        <v>2258.0252999999998</v>
      </c>
      <c r="BN100">
        <v>4425.9558999999999</v>
      </c>
      <c r="BO100">
        <v>5368.4647000000004</v>
      </c>
      <c r="BP100">
        <v>4304.3892999999998</v>
      </c>
      <c r="BQ100">
        <v>5367.1638999999996</v>
      </c>
      <c r="BR100">
        <v>3187.4605999999999</v>
      </c>
      <c r="BS100">
        <v>2404.4841000000001</v>
      </c>
      <c r="BT100" t="s">
        <v>480</v>
      </c>
      <c r="BU100">
        <v>2852.9394000000002</v>
      </c>
      <c r="BV100">
        <v>2705.2903000000001</v>
      </c>
      <c r="BW100">
        <v>3395.4196999999999</v>
      </c>
      <c r="BX100">
        <v>2924.4982</v>
      </c>
      <c r="BY100">
        <v>2423.3202000000001</v>
      </c>
      <c r="BZ100">
        <v>1634.1865</v>
      </c>
      <c r="CA100">
        <v>2931.1945000000001</v>
      </c>
      <c r="CB100">
        <v>2462.0538999999999</v>
      </c>
      <c r="CC100" t="s">
        <v>480</v>
      </c>
      <c r="CD100">
        <v>1993.4861000000001</v>
      </c>
      <c r="CE100">
        <v>1837.5803000000001</v>
      </c>
      <c r="CF100" t="s">
        <v>480</v>
      </c>
      <c r="CG100">
        <v>1415.7689</v>
      </c>
      <c r="CH100">
        <v>1626.8598</v>
      </c>
      <c r="CI100">
        <v>2714.1010000000001</v>
      </c>
      <c r="CJ100" t="s">
        <v>480</v>
      </c>
      <c r="CK100">
        <v>2158.2860000000001</v>
      </c>
      <c r="CL100">
        <v>2619.4933000000001</v>
      </c>
      <c r="CM100">
        <v>2268.4409999999998</v>
      </c>
      <c r="CN100" t="s">
        <v>480</v>
      </c>
      <c r="CO100">
        <v>1738.7524000000001</v>
      </c>
      <c r="CP100">
        <v>2199.8049000000001</v>
      </c>
      <c r="CQ100">
        <v>1758.1304</v>
      </c>
      <c r="CR100">
        <v>1823.1476</v>
      </c>
      <c r="CS100">
        <v>1739.7437</v>
      </c>
      <c r="CT100">
        <v>1942.0051000000001</v>
      </c>
      <c r="CU100">
        <v>1325.3652</v>
      </c>
      <c r="CV100" t="s">
        <v>480</v>
      </c>
      <c r="CW100">
        <v>1285.7935</v>
      </c>
      <c r="CX100">
        <v>3897.5803000000001</v>
      </c>
      <c r="CY100">
        <v>1742.5310999999999</v>
      </c>
      <c r="CZ100">
        <v>1488.1593</v>
      </c>
      <c r="DA100">
        <v>1044.8517999999999</v>
      </c>
      <c r="DB100">
        <v>1372.1842999999999</v>
      </c>
      <c r="DC100">
        <v>2976.9319999999998</v>
      </c>
      <c r="DD100">
        <v>1781.0730000000001</v>
      </c>
      <c r="DE100">
        <v>2002.1433</v>
      </c>
      <c r="DF100">
        <v>1599.3276000000001</v>
      </c>
      <c r="DG100">
        <v>1536.5813000000001</v>
      </c>
      <c r="DH100">
        <v>1003.1819</v>
      </c>
      <c r="DI100">
        <v>1581.5331000000001</v>
      </c>
      <c r="DJ100">
        <v>1131.6313</v>
      </c>
      <c r="DK100">
        <v>1671.9495999999999</v>
      </c>
      <c r="DL100">
        <v>1287.4338</v>
      </c>
      <c r="DM100">
        <v>897.87019999999995</v>
      </c>
      <c r="DN100">
        <v>910.84900000000005</v>
      </c>
      <c r="DO100">
        <v>2405.0129999999999</v>
      </c>
      <c r="DP100">
        <v>760.62620000000004</v>
      </c>
      <c r="DQ100">
        <v>2106.2361000000001</v>
      </c>
      <c r="DR100">
        <v>928.33640000000003</v>
      </c>
      <c r="DS100">
        <v>1969.6388999999999</v>
      </c>
      <c r="DT100">
        <v>1178.7639999999999</v>
      </c>
      <c r="DU100">
        <v>851.63390000000004</v>
      </c>
      <c r="DV100" t="s">
        <v>480</v>
      </c>
      <c r="DW100">
        <v>1096.7403999999999</v>
      </c>
      <c r="DX100">
        <v>693.82730000000004</v>
      </c>
      <c r="DY100">
        <v>1628.654</v>
      </c>
      <c r="DZ100">
        <v>1954.6186</v>
      </c>
      <c r="EA100">
        <v>1236.7005999999999</v>
      </c>
      <c r="EB100">
        <v>1098.1149</v>
      </c>
      <c r="EC100">
        <v>1424.7926</v>
      </c>
      <c r="ED100">
        <v>815.17960000000005</v>
      </c>
      <c r="EE100">
        <v>757.18359999999996</v>
      </c>
      <c r="EF100">
        <v>693.5752</v>
      </c>
      <c r="EG100">
        <v>627.05769999999995</v>
      </c>
      <c r="EH100">
        <v>999.3184</v>
      </c>
      <c r="EI100">
        <v>337.70609999999999</v>
      </c>
      <c r="EJ100">
        <v>2290.7739999999999</v>
      </c>
      <c r="EK100" t="s">
        <v>480</v>
      </c>
      <c r="EL100">
        <v>594.55250000000001</v>
      </c>
      <c r="EM100">
        <v>513.27840000000003</v>
      </c>
      <c r="EN100">
        <v>373.24430000000001</v>
      </c>
      <c r="EO100" t="s">
        <v>480</v>
      </c>
      <c r="EP100">
        <v>323.7978</v>
      </c>
      <c r="EQ100">
        <v>164.77600000000001</v>
      </c>
      <c r="ER100">
        <v>336.11750000000001</v>
      </c>
      <c r="ES100">
        <v>218.5265</v>
      </c>
      <c r="ET100">
        <v>309.79849999999999</v>
      </c>
      <c r="EU100">
        <v>124.02249999999999</v>
      </c>
      <c r="EV100">
        <v>194.64869999999999</v>
      </c>
      <c r="EW100">
        <v>232.1568</v>
      </c>
      <c r="EX100">
        <v>248.95490000000001</v>
      </c>
      <c r="EY100">
        <v>267.34010000000001</v>
      </c>
      <c r="EZ100">
        <v>211.20740000000001</v>
      </c>
      <c r="FA100">
        <v>71.563999999999993</v>
      </c>
      <c r="FB100">
        <v>202.6583</v>
      </c>
      <c r="FC100">
        <v>209.32730000000001</v>
      </c>
      <c r="FD100">
        <v>165.44399999999999</v>
      </c>
      <c r="FE100">
        <v>362.12790000000001</v>
      </c>
      <c r="FF100">
        <v>202.06649999999999</v>
      </c>
      <c r="FG100">
        <v>172.78909999999999</v>
      </c>
      <c r="FH100">
        <v>0.2155</v>
      </c>
      <c r="FI100">
        <v>268.63310000000001</v>
      </c>
      <c r="FJ100">
        <v>151.25</v>
      </c>
      <c r="FK100">
        <v>-44.500599999999999</v>
      </c>
      <c r="FL100">
        <v>85.663499999999999</v>
      </c>
      <c r="FM100">
        <v>13447.7122</v>
      </c>
      <c r="FN100">
        <v>1504.0265999999999</v>
      </c>
      <c r="FO100" t="s">
        <v>480</v>
      </c>
      <c r="FP100">
        <v>3226.779</v>
      </c>
      <c r="FQ100">
        <v>1526.9603</v>
      </c>
      <c r="FR100">
        <v>3258.9378000000002</v>
      </c>
      <c r="FS100">
        <v>3590.4045999999998</v>
      </c>
      <c r="FT100" t="s">
        <v>480</v>
      </c>
      <c r="FU100">
        <v>778.68769999999995</v>
      </c>
      <c r="FV100">
        <v>17739.320299999999</v>
      </c>
      <c r="FW100">
        <v>9664.9346000000005</v>
      </c>
      <c r="FX100">
        <v>3646.6138999999998</v>
      </c>
      <c r="FY100">
        <v>4468.96</v>
      </c>
      <c r="FZ100">
        <v>411.2396</v>
      </c>
      <c r="GA100">
        <v>11363.952300000001</v>
      </c>
      <c r="GB100">
        <v>2810.3436000000002</v>
      </c>
      <c r="GC100">
        <v>1103.1904999999999</v>
      </c>
      <c r="GD100">
        <v>998.00239999999997</v>
      </c>
      <c r="GE100">
        <v>7463.4704000000002</v>
      </c>
      <c r="GF100">
        <v>679.08619999999996</v>
      </c>
      <c r="GG100">
        <v>456.96589999999998</v>
      </c>
      <c r="GH100">
        <v>446.7398</v>
      </c>
      <c r="GI100">
        <v>4454.8708999999999</v>
      </c>
      <c r="GJ100">
        <v>34476.604899999998</v>
      </c>
      <c r="GK100">
        <v>2394.6536000000001</v>
      </c>
      <c r="GL100">
        <v>1837.1944000000001</v>
      </c>
      <c r="GM100">
        <v>5683.7007999999996</v>
      </c>
      <c r="GN100">
        <v>9531.93</v>
      </c>
      <c r="GO100">
        <v>621.80930000000001</v>
      </c>
      <c r="GP100">
        <v>310.69119999999998</v>
      </c>
    </row>
    <row r="101" spans="1:198" x14ac:dyDescent="0.2">
      <c r="A101" s="177">
        <v>43164</v>
      </c>
      <c r="B101">
        <v>667488.60270000005</v>
      </c>
      <c r="C101">
        <v>203063.18659999999</v>
      </c>
      <c r="D101">
        <v>99899.123099999997</v>
      </c>
      <c r="E101">
        <v>85680.75</v>
      </c>
      <c r="F101">
        <v>51497.568500000001</v>
      </c>
      <c r="G101">
        <v>40323.474199999997</v>
      </c>
      <c r="H101">
        <v>43961.980900000002</v>
      </c>
      <c r="I101">
        <v>28796.148000000001</v>
      </c>
      <c r="J101">
        <v>31988.448</v>
      </c>
      <c r="K101">
        <v>26255.117099999999</v>
      </c>
      <c r="L101">
        <v>26136.704000000002</v>
      </c>
      <c r="M101">
        <v>22997.922399999999</v>
      </c>
      <c r="N101">
        <v>24815.622299999999</v>
      </c>
      <c r="O101">
        <v>33230.280599999998</v>
      </c>
      <c r="P101">
        <v>14633.486199999999</v>
      </c>
      <c r="Q101">
        <v>22236.214100000001</v>
      </c>
      <c r="R101">
        <v>13190.882600000001</v>
      </c>
      <c r="S101">
        <v>12925.509</v>
      </c>
      <c r="T101">
        <v>18900.353999999999</v>
      </c>
      <c r="U101">
        <v>18201.663400000001</v>
      </c>
      <c r="V101">
        <v>13174.489</v>
      </c>
      <c r="W101">
        <v>7259.1468999999997</v>
      </c>
      <c r="X101">
        <v>13002.373900000001</v>
      </c>
      <c r="Y101">
        <v>12769.630300000001</v>
      </c>
      <c r="Z101">
        <v>12908.909900000001</v>
      </c>
      <c r="AA101">
        <v>11210.1525</v>
      </c>
      <c r="AB101">
        <v>12806.858</v>
      </c>
      <c r="AC101">
        <v>12682.5764</v>
      </c>
      <c r="AD101">
        <v>19892.482</v>
      </c>
      <c r="AE101">
        <v>9391.6957000000002</v>
      </c>
      <c r="AF101">
        <v>14589.470799999999</v>
      </c>
      <c r="AG101">
        <v>9379.8597000000009</v>
      </c>
      <c r="AH101">
        <v>10556.998299999999</v>
      </c>
      <c r="AI101" t="s">
        <v>480</v>
      </c>
      <c r="AJ101">
        <v>14948.1729</v>
      </c>
      <c r="AK101">
        <v>7565.8602000000001</v>
      </c>
      <c r="AL101">
        <v>6141.1445999999996</v>
      </c>
      <c r="AM101">
        <v>7731.2619999999997</v>
      </c>
      <c r="AN101">
        <v>11335.4432</v>
      </c>
      <c r="AO101">
        <v>8599.3997999999992</v>
      </c>
      <c r="AP101">
        <v>6163.1657999999998</v>
      </c>
      <c r="AQ101">
        <v>11015.771500000001</v>
      </c>
      <c r="AR101">
        <v>5896.0794999999998</v>
      </c>
      <c r="AS101">
        <v>5743.0281000000004</v>
      </c>
      <c r="AT101">
        <v>6240.0682999999999</v>
      </c>
      <c r="AU101">
        <v>9395.4771999999994</v>
      </c>
      <c r="AV101">
        <v>4312.9378999999999</v>
      </c>
      <c r="AW101">
        <v>4916.7483000000002</v>
      </c>
      <c r="AX101">
        <v>5771.1845000000003</v>
      </c>
      <c r="AY101">
        <v>4033.9785000000002</v>
      </c>
      <c r="AZ101">
        <v>6818.5302000000001</v>
      </c>
      <c r="BA101">
        <v>4912.5681000000004</v>
      </c>
      <c r="BB101">
        <v>5704.9543000000003</v>
      </c>
      <c r="BC101">
        <v>4215.9413999999997</v>
      </c>
      <c r="BD101">
        <v>6738.1376</v>
      </c>
      <c r="BE101" t="s">
        <v>480</v>
      </c>
      <c r="BF101">
        <v>6551.8950000000004</v>
      </c>
      <c r="BG101">
        <v>3877.9394000000002</v>
      </c>
      <c r="BH101" t="s">
        <v>480</v>
      </c>
      <c r="BI101">
        <v>4380.2128000000002</v>
      </c>
      <c r="BJ101">
        <v>5606.1019999999999</v>
      </c>
      <c r="BK101">
        <v>4180.5653000000002</v>
      </c>
      <c r="BL101">
        <v>6157.2892000000002</v>
      </c>
      <c r="BM101">
        <v>2352.1547999999998</v>
      </c>
      <c r="BN101">
        <v>4518.7465000000002</v>
      </c>
      <c r="BO101">
        <v>5376.6133</v>
      </c>
      <c r="BP101">
        <v>4299.6449000000002</v>
      </c>
      <c r="BQ101">
        <v>5436.8770000000004</v>
      </c>
      <c r="BR101">
        <v>3260.2595000000001</v>
      </c>
      <c r="BS101">
        <v>2483.9158000000002</v>
      </c>
      <c r="BT101" t="s">
        <v>480</v>
      </c>
      <c r="BU101">
        <v>2873.3305</v>
      </c>
      <c r="BV101">
        <v>2709.1531</v>
      </c>
      <c r="BW101">
        <v>3454.5311999999999</v>
      </c>
      <c r="BX101">
        <v>2940.4434999999999</v>
      </c>
      <c r="BY101">
        <v>2431.3447999999999</v>
      </c>
      <c r="BZ101">
        <v>1650.8655000000001</v>
      </c>
      <c r="CA101">
        <v>2940.7955999999999</v>
      </c>
      <c r="CB101">
        <v>2457.9344000000001</v>
      </c>
      <c r="CC101" t="s">
        <v>480</v>
      </c>
      <c r="CD101">
        <v>2065.0772000000002</v>
      </c>
      <c r="CE101">
        <v>1909.4879000000001</v>
      </c>
      <c r="CF101" t="s">
        <v>480</v>
      </c>
      <c r="CG101">
        <v>1398.3981000000001</v>
      </c>
      <c r="CH101">
        <v>1627.4888000000001</v>
      </c>
      <c r="CI101">
        <v>2747.6446000000001</v>
      </c>
      <c r="CJ101" t="s">
        <v>480</v>
      </c>
      <c r="CK101">
        <v>2150.7406999999998</v>
      </c>
      <c r="CL101">
        <v>2713.9247</v>
      </c>
      <c r="CM101">
        <v>2227.2235000000001</v>
      </c>
      <c r="CN101" t="s">
        <v>480</v>
      </c>
      <c r="CO101">
        <v>1701.4598000000001</v>
      </c>
      <c r="CP101">
        <v>2273.2462</v>
      </c>
      <c r="CQ101">
        <v>1715.5793000000001</v>
      </c>
      <c r="CR101">
        <v>1818.9448</v>
      </c>
      <c r="CS101">
        <v>1752.739</v>
      </c>
      <c r="CT101">
        <v>1962.8172999999999</v>
      </c>
      <c r="CU101">
        <v>1325.3652</v>
      </c>
      <c r="CV101" t="s">
        <v>480</v>
      </c>
      <c r="CW101">
        <v>1278.8804</v>
      </c>
      <c r="CX101">
        <v>3880.0223000000001</v>
      </c>
      <c r="CY101">
        <v>1764.2598</v>
      </c>
      <c r="CZ101">
        <v>1496.6067</v>
      </c>
      <c r="DA101">
        <v>1067.6595</v>
      </c>
      <c r="DB101">
        <v>1406.8642</v>
      </c>
      <c r="DC101">
        <v>2817.92</v>
      </c>
      <c r="DD101">
        <v>1787.3910000000001</v>
      </c>
      <c r="DE101">
        <v>1972.299</v>
      </c>
      <c r="DF101">
        <v>1650.0170000000001</v>
      </c>
      <c r="DG101">
        <v>1569.5805</v>
      </c>
      <c r="DH101">
        <v>1004.4629</v>
      </c>
      <c r="DI101">
        <v>1606.376</v>
      </c>
      <c r="DJ101">
        <v>1116.6635000000001</v>
      </c>
      <c r="DK101">
        <v>1675.5941</v>
      </c>
      <c r="DL101">
        <v>1303.4076</v>
      </c>
      <c r="DM101">
        <v>888.51400000000001</v>
      </c>
      <c r="DN101">
        <v>921.71699999999998</v>
      </c>
      <c r="DO101">
        <v>2429.5729999999999</v>
      </c>
      <c r="DP101">
        <v>860.32960000000003</v>
      </c>
      <c r="DQ101">
        <v>2125.7186000000002</v>
      </c>
      <c r="DR101">
        <v>926.20799999999997</v>
      </c>
      <c r="DS101">
        <v>1969.1799000000001</v>
      </c>
      <c r="DT101">
        <v>1217.373</v>
      </c>
      <c r="DU101">
        <v>845.68140000000005</v>
      </c>
      <c r="DV101" t="s">
        <v>480</v>
      </c>
      <c r="DW101">
        <v>1112.0821000000001</v>
      </c>
      <c r="DX101">
        <v>693.01649999999995</v>
      </c>
      <c r="DY101">
        <v>1625.9788000000001</v>
      </c>
      <c r="DZ101">
        <v>1936.2789</v>
      </c>
      <c r="EA101">
        <v>1249.7456</v>
      </c>
      <c r="EB101">
        <v>1112.6301000000001</v>
      </c>
      <c r="EC101">
        <v>1431.4646</v>
      </c>
      <c r="ED101">
        <v>830.81619999999998</v>
      </c>
      <c r="EE101">
        <v>773.75329999999997</v>
      </c>
      <c r="EF101">
        <v>695.96799999999996</v>
      </c>
      <c r="EG101">
        <v>644.63080000000002</v>
      </c>
      <c r="EH101">
        <v>1005.5525</v>
      </c>
      <c r="EI101">
        <v>345.74009999999998</v>
      </c>
      <c r="EJ101">
        <v>2290.7739999999999</v>
      </c>
      <c r="EK101" t="s">
        <v>480</v>
      </c>
      <c r="EL101">
        <v>656.04870000000005</v>
      </c>
      <c r="EM101">
        <v>516.22670000000005</v>
      </c>
      <c r="EN101">
        <v>378.0471</v>
      </c>
      <c r="EO101" t="s">
        <v>480</v>
      </c>
      <c r="EP101">
        <v>330.87299999999999</v>
      </c>
      <c r="EQ101">
        <v>163.1361</v>
      </c>
      <c r="ER101">
        <v>338.34190000000001</v>
      </c>
      <c r="ES101">
        <v>218.75960000000001</v>
      </c>
      <c r="ET101">
        <v>308.5924</v>
      </c>
      <c r="EU101">
        <v>123.19370000000001</v>
      </c>
      <c r="EV101">
        <v>197.30930000000001</v>
      </c>
      <c r="EW101">
        <v>230.4117</v>
      </c>
      <c r="EX101">
        <v>260.22120000000001</v>
      </c>
      <c r="EY101">
        <v>268.15870000000001</v>
      </c>
      <c r="EZ101">
        <v>213.614</v>
      </c>
      <c r="FA101">
        <v>67.211200000000005</v>
      </c>
      <c r="FB101">
        <v>201.5283</v>
      </c>
      <c r="FC101">
        <v>213.41990000000001</v>
      </c>
      <c r="FD101">
        <v>163.21639999999999</v>
      </c>
      <c r="FE101">
        <v>361.77510000000001</v>
      </c>
      <c r="FF101">
        <v>198.6773</v>
      </c>
      <c r="FG101">
        <v>177.2681</v>
      </c>
      <c r="FH101">
        <v>0.2155</v>
      </c>
      <c r="FI101">
        <v>270.3691</v>
      </c>
      <c r="FJ101">
        <v>159.09960000000001</v>
      </c>
      <c r="FK101">
        <v>-44.002699999999997</v>
      </c>
      <c r="FL101">
        <v>83.171599999999998</v>
      </c>
      <c r="FM101">
        <v>13716.2616</v>
      </c>
      <c r="FN101">
        <v>1542.4685999999999</v>
      </c>
      <c r="FO101" t="s">
        <v>480</v>
      </c>
      <c r="FP101">
        <v>3311.5871999999999</v>
      </c>
      <c r="FQ101">
        <v>1555.8408999999999</v>
      </c>
      <c r="FR101">
        <v>3388.4888999999998</v>
      </c>
      <c r="FS101">
        <v>3729.0214999999998</v>
      </c>
      <c r="FT101" t="s">
        <v>480</v>
      </c>
      <c r="FU101">
        <v>773.09829999999999</v>
      </c>
      <c r="FV101">
        <v>19483.287899999999</v>
      </c>
      <c r="FW101">
        <v>10125.713900000001</v>
      </c>
      <c r="FX101">
        <v>3777.5194000000001</v>
      </c>
      <c r="FY101">
        <v>4770.3</v>
      </c>
      <c r="FZ101">
        <v>407.3938</v>
      </c>
      <c r="GA101">
        <v>11496.6543</v>
      </c>
      <c r="GB101">
        <v>2969.9387999999999</v>
      </c>
      <c r="GC101">
        <v>1180.6286</v>
      </c>
      <c r="GD101">
        <v>999.31970000000001</v>
      </c>
      <c r="GE101">
        <v>7593.1828999999998</v>
      </c>
      <c r="GF101">
        <v>704.02269999999999</v>
      </c>
      <c r="GG101">
        <v>461.07690000000002</v>
      </c>
      <c r="GH101">
        <v>468.47149999999999</v>
      </c>
      <c r="GI101">
        <v>4489.2325000000001</v>
      </c>
      <c r="GJ101">
        <v>34786.400199999996</v>
      </c>
      <c r="GK101">
        <v>2455.6514000000002</v>
      </c>
      <c r="GL101">
        <v>1883.7343000000001</v>
      </c>
      <c r="GM101">
        <v>5791.5639000000001</v>
      </c>
      <c r="GN101">
        <v>9541.5419999999995</v>
      </c>
      <c r="GO101">
        <v>629.44240000000002</v>
      </c>
      <c r="GP101">
        <v>321.39269999999999</v>
      </c>
    </row>
    <row r="102" spans="1:198" x14ac:dyDescent="0.2">
      <c r="A102" s="177">
        <v>43165</v>
      </c>
      <c r="B102">
        <v>665024.66890000005</v>
      </c>
      <c r="C102">
        <v>203932.503</v>
      </c>
      <c r="D102">
        <v>100318.4566</v>
      </c>
      <c r="E102">
        <v>87110.903999999995</v>
      </c>
      <c r="F102">
        <v>51386.751100000001</v>
      </c>
      <c r="G102">
        <v>41248.121299999999</v>
      </c>
      <c r="H102">
        <v>43777.580900000001</v>
      </c>
      <c r="I102">
        <v>29280.066999999999</v>
      </c>
      <c r="J102">
        <v>32202.7232</v>
      </c>
      <c r="K102">
        <v>26475.383999999998</v>
      </c>
      <c r="L102">
        <v>26773.004000000001</v>
      </c>
      <c r="M102">
        <v>23015.881700000002</v>
      </c>
      <c r="N102">
        <v>24796.1518</v>
      </c>
      <c r="O102">
        <v>32998.7258</v>
      </c>
      <c r="P102">
        <v>14708.5326</v>
      </c>
      <c r="Q102">
        <v>22307.856800000001</v>
      </c>
      <c r="R102">
        <v>13141.8498</v>
      </c>
      <c r="S102">
        <v>13055.5633</v>
      </c>
      <c r="T102">
        <v>18980.313300000002</v>
      </c>
      <c r="U102">
        <v>18067.0972</v>
      </c>
      <c r="V102">
        <v>13530.9642</v>
      </c>
      <c r="W102">
        <v>7460.7758999999996</v>
      </c>
      <c r="X102">
        <v>13128.994199999999</v>
      </c>
      <c r="Y102">
        <v>12799.3753</v>
      </c>
      <c r="Z102">
        <v>13169.048699999999</v>
      </c>
      <c r="AA102">
        <v>11063.060600000001</v>
      </c>
      <c r="AB102">
        <v>12853.825999999999</v>
      </c>
      <c r="AC102">
        <v>12639.183800000001</v>
      </c>
      <c r="AD102">
        <v>19811.682000000001</v>
      </c>
      <c r="AE102">
        <v>9460.4585000000006</v>
      </c>
      <c r="AF102">
        <v>14773.6024</v>
      </c>
      <c r="AG102">
        <v>9478.7014999999992</v>
      </c>
      <c r="AH102">
        <v>10935.1664</v>
      </c>
      <c r="AI102" t="s">
        <v>480</v>
      </c>
      <c r="AJ102">
        <v>14903.0165</v>
      </c>
      <c r="AK102">
        <v>7552.7136</v>
      </c>
      <c r="AL102">
        <v>6023.7323999999999</v>
      </c>
      <c r="AM102">
        <v>7801.3788999999997</v>
      </c>
      <c r="AN102">
        <v>11335.4432</v>
      </c>
      <c r="AO102">
        <v>8676.4269999999997</v>
      </c>
      <c r="AP102">
        <v>6254.3072000000002</v>
      </c>
      <c r="AQ102">
        <v>11124.763800000001</v>
      </c>
      <c r="AR102">
        <v>5917.9345999999996</v>
      </c>
      <c r="AS102">
        <v>5797.7016999999996</v>
      </c>
      <c r="AT102">
        <v>6576.9612999999999</v>
      </c>
      <c r="AU102">
        <v>9442.1330999999991</v>
      </c>
      <c r="AV102">
        <v>4247.8076000000001</v>
      </c>
      <c r="AW102">
        <v>4908.8810999999996</v>
      </c>
      <c r="AX102">
        <v>5843.6607000000004</v>
      </c>
      <c r="AY102">
        <v>4059.1741000000002</v>
      </c>
      <c r="AZ102">
        <v>6839.8128999999999</v>
      </c>
      <c r="BA102">
        <v>4933.3415000000005</v>
      </c>
      <c r="BB102">
        <v>5798.4650000000001</v>
      </c>
      <c r="BC102">
        <v>4274.6216000000004</v>
      </c>
      <c r="BD102">
        <v>6711.3015999999998</v>
      </c>
      <c r="BE102" t="s">
        <v>480</v>
      </c>
      <c r="BF102">
        <v>6537.2101000000002</v>
      </c>
      <c r="BG102">
        <v>3832.4775</v>
      </c>
      <c r="BH102" t="s">
        <v>480</v>
      </c>
      <c r="BI102">
        <v>4528.6016</v>
      </c>
      <c r="BJ102">
        <v>5641.8818000000001</v>
      </c>
      <c r="BK102">
        <v>4234.0484999999999</v>
      </c>
      <c r="BL102">
        <v>6044.5625</v>
      </c>
      <c r="BM102">
        <v>2322.4297000000001</v>
      </c>
      <c r="BN102">
        <v>4584.0436</v>
      </c>
      <c r="BO102">
        <v>5348.0931</v>
      </c>
      <c r="BP102">
        <v>4352.3607000000002</v>
      </c>
      <c r="BQ102">
        <v>5523.8982999999998</v>
      </c>
      <c r="BR102">
        <v>3281.3328000000001</v>
      </c>
      <c r="BS102">
        <v>2525.4726999999998</v>
      </c>
      <c r="BT102" t="s">
        <v>480</v>
      </c>
      <c r="BU102">
        <v>2893.0419000000002</v>
      </c>
      <c r="BV102">
        <v>2699.4960000000001</v>
      </c>
      <c r="BW102">
        <v>3562.3227999999999</v>
      </c>
      <c r="BX102">
        <v>2946.8216000000002</v>
      </c>
      <c r="BY102">
        <v>2454.8456000000001</v>
      </c>
      <c r="BZ102">
        <v>1665.1036999999999</v>
      </c>
      <c r="CA102">
        <v>2936.6808000000001</v>
      </c>
      <c r="CB102">
        <v>2543.0709999999999</v>
      </c>
      <c r="CC102" t="s">
        <v>480</v>
      </c>
      <c r="CD102">
        <v>2078.0938000000001</v>
      </c>
      <c r="CE102">
        <v>1916.2292</v>
      </c>
      <c r="CF102" t="s">
        <v>480</v>
      </c>
      <c r="CG102">
        <v>1381.3748000000001</v>
      </c>
      <c r="CH102">
        <v>1677.8108999999999</v>
      </c>
      <c r="CI102">
        <v>2698.4472999999998</v>
      </c>
      <c r="CJ102" t="s">
        <v>480</v>
      </c>
      <c r="CK102">
        <v>2161.8071</v>
      </c>
      <c r="CL102">
        <v>2715.4602</v>
      </c>
      <c r="CM102">
        <v>2234.6215000000002</v>
      </c>
      <c r="CN102" t="s">
        <v>480</v>
      </c>
      <c r="CO102">
        <v>1749.1377</v>
      </c>
      <c r="CP102">
        <v>2325.5025000000001</v>
      </c>
      <c r="CQ102">
        <v>1750.1875</v>
      </c>
      <c r="CR102">
        <v>1839.9589000000001</v>
      </c>
      <c r="CS102">
        <v>1764.0244</v>
      </c>
      <c r="CT102">
        <v>2032.7693999999999</v>
      </c>
      <c r="CU102">
        <v>1349.2134000000001</v>
      </c>
      <c r="CV102" t="s">
        <v>480</v>
      </c>
      <c r="CW102">
        <v>1230.4884999999999</v>
      </c>
      <c r="CX102">
        <v>3921.4090000000001</v>
      </c>
      <c r="CY102">
        <v>1782.3670999999999</v>
      </c>
      <c r="CZ102">
        <v>1526.1726000000001</v>
      </c>
      <c r="DA102">
        <v>1062.1856</v>
      </c>
      <c r="DB102">
        <v>1392.4684</v>
      </c>
      <c r="DC102">
        <v>2836.8125</v>
      </c>
      <c r="DD102">
        <v>1777.914</v>
      </c>
      <c r="DE102">
        <v>1951.1274000000001</v>
      </c>
      <c r="DF102">
        <v>1645.4087999999999</v>
      </c>
      <c r="DG102">
        <v>1569.5805</v>
      </c>
      <c r="DH102">
        <v>1064.6717000000001</v>
      </c>
      <c r="DI102">
        <v>1600.9754</v>
      </c>
      <c r="DJ102">
        <v>1147.5062</v>
      </c>
      <c r="DK102">
        <v>1658.5864999999999</v>
      </c>
      <c r="DL102">
        <v>1387.6327000000001</v>
      </c>
      <c r="DM102">
        <v>941.2491</v>
      </c>
      <c r="DN102">
        <v>931.89490000000001</v>
      </c>
      <c r="DO102">
        <v>2417.2930000000001</v>
      </c>
      <c r="DP102">
        <v>849.56939999999997</v>
      </c>
      <c r="DQ102">
        <v>1960.1174000000001</v>
      </c>
      <c r="DR102">
        <v>926.20799999999997</v>
      </c>
      <c r="DS102">
        <v>2094.9380000000001</v>
      </c>
      <c r="DT102">
        <v>1227.2397000000001</v>
      </c>
      <c r="DU102">
        <v>857.58640000000003</v>
      </c>
      <c r="DV102" t="s">
        <v>480</v>
      </c>
      <c r="DW102">
        <v>1111.2298000000001</v>
      </c>
      <c r="DX102">
        <v>687.34109999999998</v>
      </c>
      <c r="DY102">
        <v>1624.9756</v>
      </c>
      <c r="DZ102">
        <v>1961.4958999999999</v>
      </c>
      <c r="EA102">
        <v>1304.9952000000001</v>
      </c>
      <c r="EB102">
        <v>1113.2752</v>
      </c>
      <c r="EC102">
        <v>1444.8087</v>
      </c>
      <c r="ED102">
        <v>830.81619999999998</v>
      </c>
      <c r="EE102">
        <v>763.81150000000002</v>
      </c>
      <c r="EF102">
        <v>694.04349999999999</v>
      </c>
      <c r="EG102">
        <v>659.78009999999995</v>
      </c>
      <c r="EH102">
        <v>1007.6305</v>
      </c>
      <c r="EI102">
        <v>349.75709999999998</v>
      </c>
      <c r="EJ102">
        <v>2176.3649</v>
      </c>
      <c r="EK102" t="s">
        <v>480</v>
      </c>
      <c r="EL102">
        <v>646.28409999999997</v>
      </c>
      <c r="EM102">
        <v>519.17499999999995</v>
      </c>
      <c r="EN102">
        <v>378.0471</v>
      </c>
      <c r="EO102" t="s">
        <v>480</v>
      </c>
      <c r="EP102">
        <v>328.04289999999997</v>
      </c>
      <c r="EQ102">
        <v>162.36439999999999</v>
      </c>
      <c r="ER102">
        <v>340.56630000000001</v>
      </c>
      <c r="ES102">
        <v>229.4836</v>
      </c>
      <c r="ET102">
        <v>310.70310000000001</v>
      </c>
      <c r="EU102">
        <v>124.85120000000001</v>
      </c>
      <c r="EV102">
        <v>199.96979999999999</v>
      </c>
      <c r="EW102">
        <v>232.1568</v>
      </c>
      <c r="EX102">
        <v>266.74380000000002</v>
      </c>
      <c r="EY102">
        <v>276.61829999999998</v>
      </c>
      <c r="EZ102">
        <v>222.03700000000001</v>
      </c>
      <c r="FA102">
        <v>72.233699999999999</v>
      </c>
      <c r="FB102">
        <v>203.94970000000001</v>
      </c>
      <c r="FC102">
        <v>210.69149999999999</v>
      </c>
      <c r="FD102">
        <v>167.67160000000001</v>
      </c>
      <c r="FE102">
        <v>375.5342</v>
      </c>
      <c r="FF102">
        <v>192.91560000000001</v>
      </c>
      <c r="FG102">
        <v>169.4299</v>
      </c>
      <c r="FH102">
        <v>0.46050000000000002</v>
      </c>
      <c r="FI102">
        <v>272.10509999999999</v>
      </c>
      <c r="FJ102">
        <v>159.09960000000001</v>
      </c>
      <c r="FK102">
        <v>-44.9985</v>
      </c>
      <c r="FL102">
        <v>85.663499999999999</v>
      </c>
      <c r="FM102">
        <v>13946.276099999999</v>
      </c>
      <c r="FN102">
        <v>1467.1020000000001</v>
      </c>
      <c r="FO102" t="s">
        <v>480</v>
      </c>
      <c r="FP102">
        <v>3320.0680000000002</v>
      </c>
      <c r="FQ102">
        <v>1563.0609999999999</v>
      </c>
      <c r="FR102">
        <v>3374.8519000000001</v>
      </c>
      <c r="FS102">
        <v>3665.8285000000001</v>
      </c>
      <c r="FT102" t="s">
        <v>480</v>
      </c>
      <c r="FU102">
        <v>782.87980000000005</v>
      </c>
      <c r="FV102">
        <v>19158.275799999999</v>
      </c>
      <c r="FW102">
        <v>10084.7243</v>
      </c>
      <c r="FX102">
        <v>3786.9967000000001</v>
      </c>
      <c r="FY102">
        <v>4805.68</v>
      </c>
      <c r="FZ102">
        <v>397.77949999999998</v>
      </c>
      <c r="GA102">
        <v>11357.088400000001</v>
      </c>
      <c r="GB102">
        <v>3145.6547999999998</v>
      </c>
      <c r="GC102">
        <v>1196.1161999999999</v>
      </c>
      <c r="GD102">
        <v>1004.5890000000001</v>
      </c>
      <c r="GE102">
        <v>7611.0743000000002</v>
      </c>
      <c r="GF102">
        <v>712.07910000000004</v>
      </c>
      <c r="GG102">
        <v>461.07690000000002</v>
      </c>
      <c r="GH102">
        <v>475.05680000000001</v>
      </c>
      <c r="GI102">
        <v>4480.1899999999996</v>
      </c>
      <c r="GJ102">
        <v>34310.971799999999</v>
      </c>
      <c r="GK102">
        <v>2412.0816</v>
      </c>
      <c r="GL102">
        <v>1916.7</v>
      </c>
      <c r="GM102">
        <v>5741.0406000000003</v>
      </c>
      <c r="GN102">
        <v>9310.8539999999994</v>
      </c>
      <c r="GO102">
        <v>643.94510000000002</v>
      </c>
      <c r="GP102">
        <v>306.57530000000003</v>
      </c>
    </row>
    <row r="103" spans="1:198" x14ac:dyDescent="0.2">
      <c r="A103" s="177">
        <v>43166</v>
      </c>
      <c r="B103">
        <v>669182.55709999998</v>
      </c>
      <c r="C103">
        <v>204843.21539999999</v>
      </c>
      <c r="D103">
        <v>102711.124</v>
      </c>
      <c r="E103">
        <v>87724.858999999997</v>
      </c>
      <c r="F103">
        <v>51284.799099999997</v>
      </c>
      <c r="G103">
        <v>42750.167999999998</v>
      </c>
      <c r="H103">
        <v>44084.914199999999</v>
      </c>
      <c r="I103">
        <v>29627.72</v>
      </c>
      <c r="J103">
        <v>31928.577000000001</v>
      </c>
      <c r="K103">
        <v>30402.741399999999</v>
      </c>
      <c r="L103">
        <v>27115.304</v>
      </c>
      <c r="M103">
        <v>22918.901600000001</v>
      </c>
      <c r="N103">
        <v>25431.5972</v>
      </c>
      <c r="O103">
        <v>32804.219799999999</v>
      </c>
      <c r="P103">
        <v>14808.5944</v>
      </c>
      <c r="Q103">
        <v>22328.553500000002</v>
      </c>
      <c r="R103">
        <v>13320.0026</v>
      </c>
      <c r="S103">
        <v>13201.874400000001</v>
      </c>
      <c r="T103">
        <v>19067.541499999999</v>
      </c>
      <c r="U103">
        <v>18298.084800000001</v>
      </c>
      <c r="V103">
        <v>13779.931</v>
      </c>
      <c r="W103">
        <v>7564.9507999999996</v>
      </c>
      <c r="X103">
        <v>13227.022800000001</v>
      </c>
      <c r="Y103">
        <v>12870.7634</v>
      </c>
      <c r="Z103">
        <v>13229.7089</v>
      </c>
      <c r="AA103">
        <v>11173.379499999999</v>
      </c>
      <c r="AB103">
        <v>12988.0201</v>
      </c>
      <c r="AC103">
        <v>12827.2183</v>
      </c>
      <c r="AD103">
        <v>19985.712800000001</v>
      </c>
      <c r="AE103">
        <v>9484.4094999999998</v>
      </c>
      <c r="AF103">
        <v>14789.6862</v>
      </c>
      <c r="AG103">
        <v>9660.1052</v>
      </c>
      <c r="AH103">
        <v>11042.314</v>
      </c>
      <c r="AI103" t="s">
        <v>480</v>
      </c>
      <c r="AJ103">
        <v>15027.860500000001</v>
      </c>
      <c r="AK103">
        <v>7591.5419000000002</v>
      </c>
      <c r="AL103">
        <v>6027.8091999999997</v>
      </c>
      <c r="AM103">
        <v>7781.2914000000001</v>
      </c>
      <c r="AN103">
        <v>11363.001099999999</v>
      </c>
      <c r="AO103">
        <v>8676.8572999999997</v>
      </c>
      <c r="AP103">
        <v>6351.3669</v>
      </c>
      <c r="AQ103">
        <v>11233.7562</v>
      </c>
      <c r="AR103">
        <v>6540.5582999999997</v>
      </c>
      <c r="AS103">
        <v>5901.2937000000002</v>
      </c>
      <c r="AT103">
        <v>6820.8076000000001</v>
      </c>
      <c r="AU103">
        <v>9357.0547999999999</v>
      </c>
      <c r="AV103">
        <v>4338.7831999999999</v>
      </c>
      <c r="AW103">
        <v>4995.4201999999996</v>
      </c>
      <c r="AX103">
        <v>5902.3032000000003</v>
      </c>
      <c r="AY103">
        <v>4115.2213000000002</v>
      </c>
      <c r="AZ103">
        <v>6803.0519000000004</v>
      </c>
      <c r="BA103">
        <v>4970.7336999999998</v>
      </c>
      <c r="BB103">
        <v>5865.6916000000001</v>
      </c>
      <c r="BC103">
        <v>4337.0875999999998</v>
      </c>
      <c r="BD103">
        <v>6764.9736000000003</v>
      </c>
      <c r="BE103" t="s">
        <v>480</v>
      </c>
      <c r="BF103">
        <v>6654.6898000000001</v>
      </c>
      <c r="BG103">
        <v>3945.5778</v>
      </c>
      <c r="BH103" t="s">
        <v>480</v>
      </c>
      <c r="BI103">
        <v>4665.2755999999999</v>
      </c>
      <c r="BJ103">
        <v>5599.7879999999996</v>
      </c>
      <c r="BK103">
        <v>4246.4408999999996</v>
      </c>
      <c r="BL103">
        <v>6201.8555999999999</v>
      </c>
      <c r="BM103">
        <v>2378.5771</v>
      </c>
      <c r="BN103">
        <v>4642.9583000000002</v>
      </c>
      <c r="BO103">
        <v>5396.17</v>
      </c>
      <c r="BP103">
        <v>4466.2268000000004</v>
      </c>
      <c r="BQ103">
        <v>5631.1124</v>
      </c>
      <c r="BR103">
        <v>3357.9632000000001</v>
      </c>
      <c r="BS103">
        <v>2609.1127000000001</v>
      </c>
      <c r="BT103" t="s">
        <v>480</v>
      </c>
      <c r="BU103">
        <v>2922.2691</v>
      </c>
      <c r="BV103">
        <v>2709.1531</v>
      </c>
      <c r="BW103">
        <v>3587.8218999999999</v>
      </c>
      <c r="BX103">
        <v>3016.9809</v>
      </c>
      <c r="BY103">
        <v>2489.8103000000001</v>
      </c>
      <c r="BZ103">
        <v>1663.4764</v>
      </c>
      <c r="CA103">
        <v>2976.1140999999998</v>
      </c>
      <c r="CB103">
        <v>2636.4465</v>
      </c>
      <c r="CC103" t="s">
        <v>480</v>
      </c>
      <c r="CD103">
        <v>2084.6021000000001</v>
      </c>
      <c r="CE103">
        <v>1963.4186</v>
      </c>
      <c r="CF103" t="s">
        <v>480</v>
      </c>
      <c r="CG103">
        <v>1408.1258</v>
      </c>
      <c r="CH103">
        <v>1847.0191</v>
      </c>
      <c r="CI103">
        <v>2740.9358999999999</v>
      </c>
      <c r="CJ103" t="s">
        <v>480</v>
      </c>
      <c r="CK103">
        <v>2193.4974000000002</v>
      </c>
      <c r="CL103">
        <v>2783.7885999999999</v>
      </c>
      <c r="CM103">
        <v>2225.6381999999999</v>
      </c>
      <c r="CN103" t="s">
        <v>480</v>
      </c>
      <c r="CO103">
        <v>1737.8082999999999</v>
      </c>
      <c r="CP103">
        <v>2342.4504999999999</v>
      </c>
      <c r="CQ103">
        <v>1759.8324</v>
      </c>
      <c r="CR103">
        <v>1873.5815</v>
      </c>
      <c r="CS103">
        <v>1782.4915000000001</v>
      </c>
      <c r="CT103">
        <v>2040.2850000000001</v>
      </c>
      <c r="CU103">
        <v>1359.4340999999999</v>
      </c>
      <c r="CV103" t="s">
        <v>480</v>
      </c>
      <c r="CW103">
        <v>1284.0652</v>
      </c>
      <c r="CX103">
        <v>3918.9007000000001</v>
      </c>
      <c r="CY103">
        <v>1789.61</v>
      </c>
      <c r="CZ103">
        <v>1517.7252000000001</v>
      </c>
      <c r="DA103">
        <v>1067.6595</v>
      </c>
      <c r="DB103">
        <v>1313.1106</v>
      </c>
      <c r="DC103">
        <v>2924.9776000000002</v>
      </c>
      <c r="DD103">
        <v>1810.9079999999999</v>
      </c>
      <c r="DE103">
        <v>1940.4141</v>
      </c>
      <c r="DF103">
        <v>1682.2738999999999</v>
      </c>
      <c r="DG103">
        <v>1576.6516999999999</v>
      </c>
      <c r="DH103">
        <v>1123.5993000000001</v>
      </c>
      <c r="DI103">
        <v>1605.5659000000001</v>
      </c>
      <c r="DJ103">
        <v>1171.0918999999999</v>
      </c>
      <c r="DK103">
        <v>1694.4239</v>
      </c>
      <c r="DL103">
        <v>1371.6590000000001</v>
      </c>
      <c r="DM103">
        <v>967.04960000000005</v>
      </c>
      <c r="DN103">
        <v>930.34230000000002</v>
      </c>
      <c r="DO103">
        <v>2466.413</v>
      </c>
      <c r="DP103">
        <v>850.14179999999999</v>
      </c>
      <c r="DQ103">
        <v>2012.5346</v>
      </c>
      <c r="DR103">
        <v>953.87699999999995</v>
      </c>
      <c r="DS103">
        <v>2081.6279</v>
      </c>
      <c r="DT103">
        <v>1254.2659000000001</v>
      </c>
      <c r="DU103">
        <v>872.46749999999997</v>
      </c>
      <c r="DV103" t="s">
        <v>480</v>
      </c>
      <c r="DW103">
        <v>1126.1454000000001</v>
      </c>
      <c r="DX103">
        <v>697.07039999999995</v>
      </c>
      <c r="DY103">
        <v>1621.9661000000001</v>
      </c>
      <c r="DZ103">
        <v>2000.4676999999999</v>
      </c>
      <c r="EA103">
        <v>1320.7258999999999</v>
      </c>
      <c r="EB103">
        <v>1138.4349</v>
      </c>
      <c r="EC103">
        <v>1479.837</v>
      </c>
      <c r="ED103">
        <v>840.19820000000004</v>
      </c>
      <c r="EE103">
        <v>770.4393</v>
      </c>
      <c r="EF103">
        <v>706.22839999999997</v>
      </c>
      <c r="EG103">
        <v>688.26070000000004</v>
      </c>
      <c r="EH103">
        <v>1007.6305</v>
      </c>
      <c r="EI103">
        <v>357.79109999999997</v>
      </c>
      <c r="EJ103">
        <v>2176.3649</v>
      </c>
      <c r="EK103" t="s">
        <v>480</v>
      </c>
      <c r="EL103">
        <v>655.42539999999997</v>
      </c>
      <c r="EM103">
        <v>523.59739999999999</v>
      </c>
      <c r="EN103">
        <v>363.63869999999997</v>
      </c>
      <c r="EO103" t="s">
        <v>480</v>
      </c>
      <c r="EP103">
        <v>332.99549999999999</v>
      </c>
      <c r="EQ103">
        <v>170.94970000000001</v>
      </c>
      <c r="ER103">
        <v>337.06060000000002</v>
      </c>
      <c r="ES103">
        <v>231.815</v>
      </c>
      <c r="ET103">
        <v>324.57339999999999</v>
      </c>
      <c r="EU103">
        <v>129.8236</v>
      </c>
      <c r="EV103">
        <v>199.96979999999999</v>
      </c>
      <c r="EW103">
        <v>235.64709999999999</v>
      </c>
      <c r="EX103">
        <v>265.55790000000002</v>
      </c>
      <c r="EY103">
        <v>274.16230000000002</v>
      </c>
      <c r="EZ103">
        <v>219.2294</v>
      </c>
      <c r="FA103">
        <v>70.5595</v>
      </c>
      <c r="FB103">
        <v>208.14680000000001</v>
      </c>
      <c r="FC103">
        <v>213.41990000000001</v>
      </c>
      <c r="FD103">
        <v>169.89920000000001</v>
      </c>
      <c r="FE103">
        <v>379.76769999999999</v>
      </c>
      <c r="FF103">
        <v>190.20429999999999</v>
      </c>
      <c r="FG103">
        <v>170.5497</v>
      </c>
      <c r="FH103">
        <v>377.04090000000002</v>
      </c>
      <c r="FI103">
        <v>280.35120000000001</v>
      </c>
      <c r="FJ103">
        <v>161.71610000000001</v>
      </c>
      <c r="FK103">
        <v>-45.496499999999997</v>
      </c>
      <c r="FL103">
        <v>80.679699999999997</v>
      </c>
      <c r="FM103">
        <v>14060.149299999999</v>
      </c>
      <c r="FN103">
        <v>1644.1412</v>
      </c>
      <c r="FO103" t="s">
        <v>480</v>
      </c>
      <c r="FP103">
        <v>3405.8184000000001</v>
      </c>
      <c r="FQ103">
        <v>1606.3820000000001</v>
      </c>
      <c r="FR103">
        <v>3483.9476</v>
      </c>
      <c r="FS103">
        <v>3759.5987</v>
      </c>
      <c r="FT103" t="s">
        <v>480</v>
      </c>
      <c r="FU103">
        <v>802.44290000000001</v>
      </c>
      <c r="FV103">
        <v>19602.194800000001</v>
      </c>
      <c r="FW103">
        <v>10245.8557</v>
      </c>
      <c r="FX103">
        <v>3737.2406999999998</v>
      </c>
      <c r="FY103">
        <v>4717.7318999999998</v>
      </c>
      <c r="FZ103">
        <v>403.54809999999998</v>
      </c>
      <c r="GA103">
        <v>11383.4</v>
      </c>
      <c r="GB103">
        <v>3171.4479999999999</v>
      </c>
      <c r="GC103">
        <v>1169.0128999999999</v>
      </c>
      <c r="GD103">
        <v>1032.2526</v>
      </c>
      <c r="GE103">
        <v>7687.1126999999997</v>
      </c>
      <c r="GF103">
        <v>714.38099999999997</v>
      </c>
      <c r="GG103">
        <v>474.78030000000001</v>
      </c>
      <c r="GH103">
        <v>475.05680000000001</v>
      </c>
      <c r="GI103">
        <v>4375.2965000000004</v>
      </c>
      <c r="GJ103">
        <v>35114.599099999999</v>
      </c>
      <c r="GK103">
        <v>2516.6491000000001</v>
      </c>
      <c r="GL103">
        <v>1905.0651</v>
      </c>
      <c r="GM103">
        <v>5824.8450000000003</v>
      </c>
      <c r="GN103">
        <v>9906.7980000000007</v>
      </c>
      <c r="GO103">
        <v>641.65520000000004</v>
      </c>
      <c r="GP103">
        <v>295.05059999999997</v>
      </c>
    </row>
    <row r="104" spans="1:198" x14ac:dyDescent="0.2">
      <c r="A104" s="177">
        <v>43167</v>
      </c>
      <c r="B104">
        <v>673571.43900000001</v>
      </c>
      <c r="C104">
        <v>206540.4523</v>
      </c>
      <c r="D104">
        <v>102484.1906</v>
      </c>
      <c r="E104">
        <v>88468.827999999994</v>
      </c>
      <c r="F104">
        <v>52073.819100000001</v>
      </c>
      <c r="G104">
        <v>42455.411500000002</v>
      </c>
      <c r="H104">
        <v>44292.364099999999</v>
      </c>
      <c r="I104">
        <v>29615.491000000002</v>
      </c>
      <c r="J104">
        <v>31938.0304</v>
      </c>
      <c r="K104">
        <v>30312.432000000001</v>
      </c>
      <c r="L104">
        <v>26980.903999999999</v>
      </c>
      <c r="M104">
        <v>23123.6374</v>
      </c>
      <c r="N104">
        <v>25458.1479</v>
      </c>
      <c r="O104">
        <v>32850.530700000003</v>
      </c>
      <c r="P104">
        <v>14891.9792</v>
      </c>
      <c r="Q104">
        <v>22363.578799999999</v>
      </c>
      <c r="R104">
        <v>13341.2502</v>
      </c>
      <c r="S104">
        <v>13206.519200000001</v>
      </c>
      <c r="T104">
        <v>19036.6482</v>
      </c>
      <c r="U104">
        <v>18682.499199999998</v>
      </c>
      <c r="V104">
        <v>13894.5123</v>
      </c>
      <c r="W104">
        <v>7837.15</v>
      </c>
      <c r="X104">
        <v>13255.6145</v>
      </c>
      <c r="Y104">
        <v>13153.3411</v>
      </c>
      <c r="Z104">
        <v>13312.533299999999</v>
      </c>
      <c r="AA104">
        <v>11153.5787</v>
      </c>
      <c r="AB104">
        <v>13208.6018</v>
      </c>
      <c r="AC104">
        <v>12711.504800000001</v>
      </c>
      <c r="AD104">
        <v>20228.112799999999</v>
      </c>
      <c r="AE104">
        <v>9498.3166000000001</v>
      </c>
      <c r="AF104">
        <v>14833.500700000001</v>
      </c>
      <c r="AG104">
        <v>9738.0156999999999</v>
      </c>
      <c r="AH104">
        <v>10944.6206</v>
      </c>
      <c r="AI104" t="s">
        <v>480</v>
      </c>
      <c r="AJ104">
        <v>15227.0797</v>
      </c>
      <c r="AK104">
        <v>7621.8095999999996</v>
      </c>
      <c r="AL104">
        <v>6135.4369999999999</v>
      </c>
      <c r="AM104">
        <v>7772.1950999999999</v>
      </c>
      <c r="AN104">
        <v>11225.211499999999</v>
      </c>
      <c r="AO104">
        <v>8597.6785</v>
      </c>
      <c r="AP104">
        <v>6460.2631000000001</v>
      </c>
      <c r="AQ104">
        <v>11144.9476</v>
      </c>
      <c r="AR104">
        <v>6312.5784999999996</v>
      </c>
      <c r="AS104">
        <v>5966.7582000000002</v>
      </c>
      <c r="AT104">
        <v>6928.2924999999996</v>
      </c>
      <c r="AU104">
        <v>9315.8878999999997</v>
      </c>
      <c r="AV104">
        <v>4459.7394000000004</v>
      </c>
      <c r="AW104">
        <v>5015.0882000000001</v>
      </c>
      <c r="AX104">
        <v>5895.9877999999999</v>
      </c>
      <c r="AY104">
        <v>4133.7323999999999</v>
      </c>
      <c r="AZ104">
        <v>6857.2260999999999</v>
      </c>
      <c r="BA104">
        <v>5012.2804999999998</v>
      </c>
      <c r="BB104">
        <v>5974.3662000000004</v>
      </c>
      <c r="BC104">
        <v>4308.6940000000004</v>
      </c>
      <c r="BD104">
        <v>7033.3339999999998</v>
      </c>
      <c r="BE104" t="s">
        <v>480</v>
      </c>
      <c r="BF104">
        <v>6910.2082</v>
      </c>
      <c r="BG104">
        <v>3961.1014</v>
      </c>
      <c r="BH104" t="s">
        <v>480</v>
      </c>
      <c r="BI104">
        <v>4673.0856000000003</v>
      </c>
      <c r="BJ104">
        <v>5635.5676999999996</v>
      </c>
      <c r="BK104">
        <v>4241.2231000000002</v>
      </c>
      <c r="BL104">
        <v>6186.1262999999999</v>
      </c>
      <c r="BM104">
        <v>2370.8706000000002</v>
      </c>
      <c r="BN104">
        <v>4669.9607999999998</v>
      </c>
      <c r="BO104">
        <v>5378.2430000000004</v>
      </c>
      <c r="BP104">
        <v>4499.9648999999999</v>
      </c>
      <c r="BQ104">
        <v>5725.8261000000002</v>
      </c>
      <c r="BR104">
        <v>3285.1642999999999</v>
      </c>
      <c r="BS104">
        <v>2652.2478000000001</v>
      </c>
      <c r="BT104" t="s">
        <v>480</v>
      </c>
      <c r="BU104">
        <v>2928.3865000000001</v>
      </c>
      <c r="BV104">
        <v>2713.0158999999999</v>
      </c>
      <c r="BW104">
        <v>3575.0722999999998</v>
      </c>
      <c r="BX104">
        <v>3052.0605999999998</v>
      </c>
      <c r="BY104">
        <v>2520.7624999999998</v>
      </c>
      <c r="BZ104">
        <v>1668.3580999999999</v>
      </c>
      <c r="CA104">
        <v>2942.1671999999999</v>
      </c>
      <c r="CB104">
        <v>2729.8220999999999</v>
      </c>
      <c r="CC104" t="s">
        <v>480</v>
      </c>
      <c r="CD104">
        <v>2096.6354999999999</v>
      </c>
      <c r="CE104">
        <v>1967.9128000000001</v>
      </c>
      <c r="CF104" t="s">
        <v>480</v>
      </c>
      <c r="CG104">
        <v>1417.5060000000001</v>
      </c>
      <c r="CH104">
        <v>1800.4711</v>
      </c>
      <c r="CI104">
        <v>2767.7707</v>
      </c>
      <c r="CJ104" t="s">
        <v>480</v>
      </c>
      <c r="CK104">
        <v>2201.0427</v>
      </c>
      <c r="CL104">
        <v>2815.2656999999999</v>
      </c>
      <c r="CM104">
        <v>2252.5645</v>
      </c>
      <c r="CN104" t="s">
        <v>480</v>
      </c>
      <c r="CO104">
        <v>1780.2935</v>
      </c>
      <c r="CP104">
        <v>2379.1711</v>
      </c>
      <c r="CQ104">
        <v>1797.2773</v>
      </c>
      <c r="CR104">
        <v>1875.6829</v>
      </c>
      <c r="CS104">
        <v>1778.0456999999999</v>
      </c>
      <c r="CT104">
        <v>2062.2534000000001</v>
      </c>
      <c r="CU104">
        <v>1344.1031</v>
      </c>
      <c r="CV104" t="s">
        <v>480</v>
      </c>
      <c r="CW104">
        <v>1280.6087</v>
      </c>
      <c r="CX104">
        <v>3925.1714000000002</v>
      </c>
      <c r="CY104">
        <v>1793.2315000000001</v>
      </c>
      <c r="CZ104">
        <v>1533.2121</v>
      </c>
      <c r="DA104">
        <v>1116.0118</v>
      </c>
      <c r="DB104">
        <v>1328.7462</v>
      </c>
      <c r="DC104">
        <v>2885.6181999999999</v>
      </c>
      <c r="DD104">
        <v>1824.597</v>
      </c>
      <c r="DE104">
        <v>1966.1771000000001</v>
      </c>
      <c r="DF104">
        <v>1663.8414</v>
      </c>
      <c r="DG104">
        <v>1633.2217000000001</v>
      </c>
      <c r="DH104">
        <v>1145.3769</v>
      </c>
      <c r="DI104">
        <v>1600.4353000000001</v>
      </c>
      <c r="DJ104">
        <v>1173.2688000000001</v>
      </c>
      <c r="DK104">
        <v>1670.1273000000001</v>
      </c>
      <c r="DL104">
        <v>1411.5933</v>
      </c>
      <c r="DM104">
        <v>990.29840000000002</v>
      </c>
      <c r="DN104">
        <v>914.12670000000003</v>
      </c>
      <c r="DO104">
        <v>2441.8530000000001</v>
      </c>
      <c r="DP104">
        <v>861.1309</v>
      </c>
      <c r="DQ104">
        <v>1753.2319</v>
      </c>
      <c r="DR104">
        <v>941.10670000000005</v>
      </c>
      <c r="DS104">
        <v>2051.7946999999999</v>
      </c>
      <c r="DT104">
        <v>1227.6686999999999</v>
      </c>
      <c r="DU104">
        <v>857.58640000000003</v>
      </c>
      <c r="DV104" t="s">
        <v>480</v>
      </c>
      <c r="DW104">
        <v>1108.6728000000001</v>
      </c>
      <c r="DX104">
        <v>699.5027</v>
      </c>
      <c r="DY104">
        <v>1611.9341999999999</v>
      </c>
      <c r="DZ104">
        <v>1968.3733</v>
      </c>
      <c r="EA104">
        <v>1295.7869000000001</v>
      </c>
      <c r="EB104">
        <v>1152.6275000000001</v>
      </c>
      <c r="EC104">
        <v>1494.8490999999999</v>
      </c>
      <c r="ED104">
        <v>841.76179999999999</v>
      </c>
      <c r="EE104">
        <v>783.69510000000002</v>
      </c>
      <c r="EF104">
        <v>703.02279999999996</v>
      </c>
      <c r="EG104">
        <v>696.13829999999996</v>
      </c>
      <c r="EH104">
        <v>1003.4745</v>
      </c>
      <c r="EI104">
        <v>363.6977</v>
      </c>
      <c r="EJ104">
        <v>2176.3649</v>
      </c>
      <c r="EK104" t="s">
        <v>480</v>
      </c>
      <c r="EL104">
        <v>652.72460000000001</v>
      </c>
      <c r="EM104">
        <v>535.39070000000004</v>
      </c>
      <c r="EN104">
        <v>366.0401</v>
      </c>
      <c r="EO104" t="s">
        <v>480</v>
      </c>
      <c r="EP104">
        <v>332.99549999999999</v>
      </c>
      <c r="EQ104">
        <v>183.0077</v>
      </c>
      <c r="ER104">
        <v>340.56630000000001</v>
      </c>
      <c r="ES104">
        <v>230.64930000000001</v>
      </c>
      <c r="ET104">
        <v>321.25659999999999</v>
      </c>
      <c r="EU104">
        <v>126.4028</v>
      </c>
      <c r="EV104">
        <v>198.6395</v>
      </c>
      <c r="EW104">
        <v>237.3922</v>
      </c>
      <c r="EX104">
        <v>264.37200000000001</v>
      </c>
      <c r="EY104">
        <v>273.61649999999997</v>
      </c>
      <c r="EZ104">
        <v>218.82830000000001</v>
      </c>
      <c r="FA104">
        <v>72.903400000000005</v>
      </c>
      <c r="FB104">
        <v>203.94970000000001</v>
      </c>
      <c r="FC104">
        <v>213.41990000000001</v>
      </c>
      <c r="FD104">
        <v>178.80959999999999</v>
      </c>
      <c r="FE104">
        <v>354.0136</v>
      </c>
      <c r="FF104">
        <v>184.78149999999999</v>
      </c>
      <c r="FG104">
        <v>172.78909999999999</v>
      </c>
      <c r="FH104">
        <v>386.92649999999998</v>
      </c>
      <c r="FI104">
        <v>272.97309999999999</v>
      </c>
      <c r="FJ104">
        <v>166.94909999999999</v>
      </c>
      <c r="FK104">
        <v>-44.002699999999997</v>
      </c>
      <c r="FL104">
        <v>83.171599999999998</v>
      </c>
      <c r="FM104">
        <v>14484.7376</v>
      </c>
      <c r="FN104">
        <v>1671.4553000000001</v>
      </c>
      <c r="FO104" t="s">
        <v>480</v>
      </c>
      <c r="FP104">
        <v>3370.0104999999999</v>
      </c>
      <c r="FQ104">
        <v>1584.7215000000001</v>
      </c>
      <c r="FR104">
        <v>3515.7671999999998</v>
      </c>
      <c r="FS104">
        <v>4112.2564000000002</v>
      </c>
      <c r="FT104" t="s">
        <v>480</v>
      </c>
      <c r="FU104">
        <v>795.45609999999999</v>
      </c>
      <c r="FV104">
        <v>20208.619900000002</v>
      </c>
      <c r="FW104">
        <v>10219.0005</v>
      </c>
      <c r="FX104">
        <v>3731.3173999999999</v>
      </c>
      <c r="FY104">
        <v>4737.0778</v>
      </c>
      <c r="FZ104">
        <v>428.54539999999997</v>
      </c>
      <c r="GA104">
        <v>11685.411400000001</v>
      </c>
      <c r="GB104">
        <v>3177.8962999999999</v>
      </c>
      <c r="GC104">
        <v>1138.0376000000001</v>
      </c>
      <c r="GD104">
        <v>1074.4067</v>
      </c>
      <c r="GE104">
        <v>7937.5919999999996</v>
      </c>
      <c r="GF104">
        <v>733.94650000000001</v>
      </c>
      <c r="GG104">
        <v>484.37270000000001</v>
      </c>
      <c r="GH104">
        <v>476.37389999999999</v>
      </c>
      <c r="GI104">
        <v>4384.3391000000001</v>
      </c>
      <c r="GJ104">
        <v>35620.700299999997</v>
      </c>
      <c r="GK104">
        <v>2551.5050000000001</v>
      </c>
      <c r="GL104">
        <v>1875.9775999999999</v>
      </c>
      <c r="GM104">
        <v>5915.8671000000004</v>
      </c>
      <c r="GN104">
        <v>9753.0059999999994</v>
      </c>
      <c r="GO104">
        <v>640.89189999999996</v>
      </c>
      <c r="GP104">
        <v>321.39269999999999</v>
      </c>
    </row>
    <row r="105" spans="1:198" x14ac:dyDescent="0.2">
      <c r="A105" s="177">
        <v>43168</v>
      </c>
      <c r="B105">
        <v>689818.00190000003</v>
      </c>
      <c r="C105">
        <v>210017.71789999999</v>
      </c>
      <c r="D105">
        <v>104807.7913</v>
      </c>
      <c r="E105">
        <v>90399.414999999994</v>
      </c>
      <c r="F105">
        <v>52902.7333</v>
      </c>
      <c r="G105">
        <v>43392.171799999996</v>
      </c>
      <c r="H105">
        <v>45752.197200000002</v>
      </c>
      <c r="I105">
        <v>29575.31</v>
      </c>
      <c r="J105">
        <v>32297.256399999998</v>
      </c>
      <c r="K105">
        <v>30768.384300000002</v>
      </c>
      <c r="L105">
        <v>27123.704000000002</v>
      </c>
      <c r="M105">
        <v>23529.516899999999</v>
      </c>
      <c r="N105">
        <v>25815.696599999999</v>
      </c>
      <c r="O105">
        <v>33239.542800000003</v>
      </c>
      <c r="P105">
        <v>15292.226500000001</v>
      </c>
      <c r="Q105">
        <v>22791.8426</v>
      </c>
      <c r="R105">
        <v>13475.2734</v>
      </c>
      <c r="S105">
        <v>13547.911700000001</v>
      </c>
      <c r="T105">
        <v>19312.870999999999</v>
      </c>
      <c r="U105">
        <v>18443.246800000001</v>
      </c>
      <c r="V105">
        <v>14000.606100000001</v>
      </c>
      <c r="W105">
        <v>7895.9584000000004</v>
      </c>
      <c r="X105">
        <v>13383.596299999999</v>
      </c>
      <c r="Y105">
        <v>13315.451499999999</v>
      </c>
      <c r="Z105">
        <v>13495.680399999999</v>
      </c>
      <c r="AA105">
        <v>11261.0689</v>
      </c>
      <c r="AB105">
        <v>13475.3127</v>
      </c>
      <c r="AC105">
        <v>12713.571099999999</v>
      </c>
      <c r="AD105">
        <v>20364.851299999998</v>
      </c>
      <c r="AE105">
        <v>9617.2993000000006</v>
      </c>
      <c r="AF105">
        <v>15000.9938</v>
      </c>
      <c r="AG105">
        <v>9786.8552</v>
      </c>
      <c r="AH105">
        <v>11089.5851</v>
      </c>
      <c r="AI105" t="s">
        <v>480</v>
      </c>
      <c r="AJ105">
        <v>15197.8608</v>
      </c>
      <c r="AK105">
        <v>7606.8285999999998</v>
      </c>
      <c r="AL105">
        <v>6209.6350000000002</v>
      </c>
      <c r="AM105">
        <v>7813.5072</v>
      </c>
      <c r="AN105">
        <v>11459.453799999999</v>
      </c>
      <c r="AO105">
        <v>8777.5522000000001</v>
      </c>
      <c r="AP105">
        <v>6496.9562999999998</v>
      </c>
      <c r="AQ105">
        <v>11345.439700000001</v>
      </c>
      <c r="AR105">
        <v>6492.5527000000002</v>
      </c>
      <c r="AS105">
        <v>6064.5950999999995</v>
      </c>
      <c r="AT105">
        <v>7373.4724999999999</v>
      </c>
      <c r="AU105">
        <v>9359.7993000000006</v>
      </c>
      <c r="AV105">
        <v>4404.9472999999998</v>
      </c>
      <c r="AW105">
        <v>5054.4241000000002</v>
      </c>
      <c r="AX105">
        <v>5909.5207</v>
      </c>
      <c r="AY105">
        <v>4182.0667000000003</v>
      </c>
      <c r="AZ105">
        <v>6961.7048999999997</v>
      </c>
      <c r="BA105">
        <v>5033.0538999999999</v>
      </c>
      <c r="BB105">
        <v>5873.7790000000005</v>
      </c>
      <c r="BC105">
        <v>4356.0167000000001</v>
      </c>
      <c r="BD105">
        <v>6958.1931000000004</v>
      </c>
      <c r="BE105" t="s">
        <v>480</v>
      </c>
      <c r="BF105">
        <v>6907.2712000000001</v>
      </c>
      <c r="BG105">
        <v>3895.1262000000002</v>
      </c>
      <c r="BH105" t="s">
        <v>480</v>
      </c>
      <c r="BI105">
        <v>4684.8005000000003</v>
      </c>
      <c r="BJ105">
        <v>5625.0442999999996</v>
      </c>
      <c r="BK105">
        <v>4322.1000000000004</v>
      </c>
      <c r="BL105">
        <v>6367.0132999999996</v>
      </c>
      <c r="BM105">
        <v>2413.8067999999998</v>
      </c>
      <c r="BN105">
        <v>4753.4232000000002</v>
      </c>
      <c r="BO105">
        <v>5443.4319999999998</v>
      </c>
      <c r="BP105">
        <v>4407.7121999999999</v>
      </c>
      <c r="BQ105">
        <v>5757.0767999999998</v>
      </c>
      <c r="BR105">
        <v>3327.3110000000001</v>
      </c>
      <c r="BS105">
        <v>2662.2424999999998</v>
      </c>
      <c r="BT105" t="s">
        <v>480</v>
      </c>
      <c r="BU105">
        <v>2965.7701999999999</v>
      </c>
      <c r="BV105">
        <v>2741.9872999999998</v>
      </c>
      <c r="BW105">
        <v>3631.8658</v>
      </c>
      <c r="BX105">
        <v>3068.0059000000001</v>
      </c>
      <c r="BY105">
        <v>2582.0938999999998</v>
      </c>
      <c r="BZ105">
        <v>1690.3254999999999</v>
      </c>
      <c r="CA105">
        <v>2977.4857000000002</v>
      </c>
      <c r="CB105">
        <v>2751.7928000000002</v>
      </c>
      <c r="CC105" t="s">
        <v>480</v>
      </c>
      <c r="CD105">
        <v>2139.9960999999998</v>
      </c>
      <c r="CE105">
        <v>2028.5849000000001</v>
      </c>
      <c r="CF105" t="s">
        <v>480</v>
      </c>
      <c r="CG105">
        <v>1441.1302000000001</v>
      </c>
      <c r="CH105">
        <v>1810.5355999999999</v>
      </c>
      <c r="CI105">
        <v>2841.5666999999999</v>
      </c>
      <c r="CJ105" t="s">
        <v>480</v>
      </c>
      <c r="CK105">
        <v>2183.4369999999999</v>
      </c>
      <c r="CL105">
        <v>2852.1170000000002</v>
      </c>
      <c r="CM105">
        <v>2245.1165999999998</v>
      </c>
      <c r="CN105" t="s">
        <v>480</v>
      </c>
      <c r="CO105">
        <v>1796.3434999999999</v>
      </c>
      <c r="CP105">
        <v>2376.3465000000001</v>
      </c>
      <c r="CQ105">
        <v>1756.9956999999999</v>
      </c>
      <c r="CR105">
        <v>1921.914</v>
      </c>
      <c r="CS105">
        <v>1812.5859</v>
      </c>
      <c r="CT105">
        <v>2110.8152</v>
      </c>
      <c r="CU105">
        <v>1384.9857999999999</v>
      </c>
      <c r="CV105" t="s">
        <v>480</v>
      </c>
      <c r="CW105">
        <v>1259.8693000000001</v>
      </c>
      <c r="CX105">
        <v>3923.9173000000001</v>
      </c>
      <c r="CY105">
        <v>1818.5817</v>
      </c>
      <c r="CZ105">
        <v>1502.2383</v>
      </c>
      <c r="DA105">
        <v>1056.3706</v>
      </c>
      <c r="DB105">
        <v>1314.6206999999999</v>
      </c>
      <c r="DC105">
        <v>2948.5933</v>
      </c>
      <c r="DD105">
        <v>1848.114</v>
      </c>
      <c r="DE105">
        <v>1969.7482</v>
      </c>
      <c r="DF105">
        <v>1673.0576000000001</v>
      </c>
      <c r="DG105">
        <v>1645.0071</v>
      </c>
      <c r="DH105">
        <v>1167.1546000000001</v>
      </c>
      <c r="DI105">
        <v>1600.9754</v>
      </c>
      <c r="DJ105">
        <v>1164.9863</v>
      </c>
      <c r="DK105">
        <v>1644.0084999999999</v>
      </c>
      <c r="DL105">
        <v>1428.2931000000001</v>
      </c>
      <c r="DM105">
        <v>1035.6619000000001</v>
      </c>
      <c r="DN105">
        <v>932.06740000000002</v>
      </c>
      <c r="DO105">
        <v>2466.413</v>
      </c>
      <c r="DP105">
        <v>884.71169999999995</v>
      </c>
      <c r="DQ105">
        <v>1826.0592999999999</v>
      </c>
      <c r="DR105">
        <v>938.97829999999999</v>
      </c>
      <c r="DS105">
        <v>2096.3148999999999</v>
      </c>
      <c r="DT105">
        <v>1248.2601</v>
      </c>
      <c r="DU105">
        <v>872.46749999999997</v>
      </c>
      <c r="DV105" t="s">
        <v>480</v>
      </c>
      <c r="DW105">
        <v>1107.8205</v>
      </c>
      <c r="DX105">
        <v>694.63800000000003</v>
      </c>
      <c r="DY105">
        <v>1642.0297</v>
      </c>
      <c r="DZ105">
        <v>1963.7883999999999</v>
      </c>
      <c r="EA105">
        <v>1300.0074</v>
      </c>
      <c r="EB105">
        <v>1159.7238</v>
      </c>
      <c r="EC105">
        <v>1458.1528000000001</v>
      </c>
      <c r="ED105">
        <v>841.76179999999999</v>
      </c>
      <c r="EE105">
        <v>737.3</v>
      </c>
      <c r="EF105">
        <v>707.83410000000003</v>
      </c>
      <c r="EG105">
        <v>719.16520000000003</v>
      </c>
      <c r="EH105">
        <v>1034.6449</v>
      </c>
      <c r="EI105">
        <v>369.72179999999997</v>
      </c>
      <c r="EJ105">
        <v>2176.3649</v>
      </c>
      <c r="EK105" t="s">
        <v>480</v>
      </c>
      <c r="EL105">
        <v>713.79280000000006</v>
      </c>
      <c r="EM105">
        <v>554.55470000000003</v>
      </c>
      <c r="EN105">
        <v>373.24430000000001</v>
      </c>
      <c r="EO105" t="s">
        <v>480</v>
      </c>
      <c r="EP105">
        <v>335.82560000000001</v>
      </c>
      <c r="EQ105">
        <v>191.2072</v>
      </c>
      <c r="ER105">
        <v>356.13729999999998</v>
      </c>
      <c r="ES105">
        <v>237.17699999999999</v>
      </c>
      <c r="ET105">
        <v>326.1361</v>
      </c>
      <c r="EU105">
        <v>128.476</v>
      </c>
      <c r="EV105">
        <v>205.29089999999999</v>
      </c>
      <c r="EW105">
        <v>256.58879999999999</v>
      </c>
      <c r="EX105">
        <v>278.60309999999998</v>
      </c>
      <c r="EY105">
        <v>273.64870000000002</v>
      </c>
      <c r="EZ105">
        <v>226.44909999999999</v>
      </c>
      <c r="FA105">
        <v>75.581999999999994</v>
      </c>
      <c r="FB105">
        <v>203.94970000000001</v>
      </c>
      <c r="FC105">
        <v>209.32730000000001</v>
      </c>
      <c r="FD105">
        <v>185.4923</v>
      </c>
      <c r="FE105">
        <v>342.01850000000002</v>
      </c>
      <c r="FF105">
        <v>195.9659</v>
      </c>
      <c r="FG105">
        <v>172.78909999999999</v>
      </c>
      <c r="FH105">
        <v>368.80290000000002</v>
      </c>
      <c r="FI105">
        <v>274.27510000000001</v>
      </c>
      <c r="FJ105">
        <v>169.56559999999999</v>
      </c>
      <c r="FK105">
        <v>-43.504800000000003</v>
      </c>
      <c r="FL105">
        <v>83.171599999999998</v>
      </c>
      <c r="FM105">
        <v>14738.5051</v>
      </c>
      <c r="FN105">
        <v>1632.5074999999999</v>
      </c>
      <c r="FO105" t="s">
        <v>480</v>
      </c>
      <c r="FP105">
        <v>3432.2031000000002</v>
      </c>
      <c r="FQ105">
        <v>1469.1990000000001</v>
      </c>
      <c r="FR105">
        <v>3515.7671999999998</v>
      </c>
      <c r="FS105">
        <v>3817.6954999999998</v>
      </c>
      <c r="FT105" t="s">
        <v>480</v>
      </c>
      <c r="FU105">
        <v>801.04560000000004</v>
      </c>
      <c r="FV105">
        <v>20303.745500000001</v>
      </c>
      <c r="FW105">
        <v>10146.9154</v>
      </c>
      <c r="FX105">
        <v>3857.4843000000001</v>
      </c>
      <c r="FY105">
        <v>4815.6706000000004</v>
      </c>
      <c r="FZ105">
        <v>447.77409999999998</v>
      </c>
      <c r="GA105">
        <v>12032.038200000001</v>
      </c>
      <c r="GB105">
        <v>3187.5686999999998</v>
      </c>
      <c r="GC105">
        <v>1126.4219000000001</v>
      </c>
      <c r="GD105">
        <v>1100.7530999999999</v>
      </c>
      <c r="GE105">
        <v>8107.5600999999997</v>
      </c>
      <c r="GF105">
        <v>723.97190000000001</v>
      </c>
      <c r="GG105">
        <v>497.0034</v>
      </c>
      <c r="GH105">
        <v>476.37389999999999</v>
      </c>
      <c r="GI105">
        <v>4380.7221</v>
      </c>
      <c r="GJ105">
        <v>35519.480100000001</v>
      </c>
      <c r="GK105">
        <v>2560.2190000000001</v>
      </c>
      <c r="GL105">
        <v>1903.1259</v>
      </c>
      <c r="GM105">
        <v>6036.1605</v>
      </c>
      <c r="GN105">
        <v>9877.9619999999995</v>
      </c>
      <c r="GO105">
        <v>647.76160000000004</v>
      </c>
      <c r="GP105">
        <v>320.56950000000001</v>
      </c>
    </row>
    <row r="106" spans="1:198" x14ac:dyDescent="0.2">
      <c r="A106" s="177">
        <v>43171</v>
      </c>
      <c r="B106">
        <v>691588.95429999998</v>
      </c>
      <c r="C106">
        <v>209727.94579999999</v>
      </c>
      <c r="D106">
        <v>104723.9246</v>
      </c>
      <c r="E106">
        <v>89938.57</v>
      </c>
      <c r="F106">
        <v>52326.482799999998</v>
      </c>
      <c r="G106">
        <v>43937.269399999997</v>
      </c>
      <c r="H106">
        <v>45793.175000000003</v>
      </c>
      <c r="I106">
        <v>29867.059000000001</v>
      </c>
      <c r="J106">
        <v>32435.904999999999</v>
      </c>
      <c r="K106">
        <v>30550.320199999998</v>
      </c>
      <c r="L106">
        <v>27428.204000000002</v>
      </c>
      <c r="M106">
        <v>23522.333200000001</v>
      </c>
      <c r="N106">
        <v>25744.894799999998</v>
      </c>
      <c r="O106">
        <v>33267.329400000002</v>
      </c>
      <c r="P106">
        <v>15162.9799</v>
      </c>
      <c r="Q106">
        <v>22888.958200000001</v>
      </c>
      <c r="R106">
        <v>13540.650600000001</v>
      </c>
      <c r="S106">
        <v>13673.3212</v>
      </c>
      <c r="T106">
        <v>19169.307799999999</v>
      </c>
      <c r="U106">
        <v>18525.893800000002</v>
      </c>
      <c r="V106">
        <v>14098.2124</v>
      </c>
      <c r="W106">
        <v>7936.2842000000001</v>
      </c>
      <c r="X106">
        <v>13433.972100000001</v>
      </c>
      <c r="Y106">
        <v>13220.267400000001</v>
      </c>
      <c r="Z106">
        <v>13521.344300000001</v>
      </c>
      <c r="AA106">
        <v>11266.7263</v>
      </c>
      <c r="AB106">
        <v>13371.3123</v>
      </c>
      <c r="AC106">
        <v>12750.7647</v>
      </c>
      <c r="AD106">
        <v>20308.912899999999</v>
      </c>
      <c r="AE106">
        <v>9577.1232999999993</v>
      </c>
      <c r="AF106">
        <v>14938.3226</v>
      </c>
      <c r="AG106">
        <v>9749.6442000000006</v>
      </c>
      <c r="AH106">
        <v>11385.816699999999</v>
      </c>
      <c r="AI106" t="s">
        <v>480</v>
      </c>
      <c r="AJ106">
        <v>15280.2048</v>
      </c>
      <c r="AK106">
        <v>7535.5924000000005</v>
      </c>
      <c r="AL106">
        <v>6190.8816999999999</v>
      </c>
      <c r="AM106">
        <v>7677.0636000000004</v>
      </c>
      <c r="AN106">
        <v>11441.081899999999</v>
      </c>
      <c r="AO106">
        <v>8767.2245000000003</v>
      </c>
      <c r="AP106">
        <v>6511.1602000000003</v>
      </c>
      <c r="AQ106">
        <v>11252.5944</v>
      </c>
      <c r="AR106">
        <v>6577.8433000000005</v>
      </c>
      <c r="AS106">
        <v>6007.7633999999998</v>
      </c>
      <c r="AT106">
        <v>7756.0866999999998</v>
      </c>
      <c r="AU106">
        <v>9355.3245999999999</v>
      </c>
      <c r="AV106">
        <v>4595.1689999999999</v>
      </c>
      <c r="AW106">
        <v>5101.6273000000001</v>
      </c>
      <c r="AX106">
        <v>5880.9512999999997</v>
      </c>
      <c r="AY106">
        <v>4146.5873000000001</v>
      </c>
      <c r="AZ106">
        <v>6963.6396999999997</v>
      </c>
      <c r="BA106">
        <v>5016.4351999999999</v>
      </c>
      <c r="BB106">
        <v>5882.3719000000001</v>
      </c>
      <c r="BC106">
        <v>4197.0123000000003</v>
      </c>
      <c r="BD106">
        <v>6942.0915000000005</v>
      </c>
      <c r="BE106" t="s">
        <v>480</v>
      </c>
      <c r="BF106">
        <v>7021.8140000000003</v>
      </c>
      <c r="BG106">
        <v>3862.4158000000002</v>
      </c>
      <c r="BH106" t="s">
        <v>480</v>
      </c>
      <c r="BI106">
        <v>4626.2259000000004</v>
      </c>
      <c r="BJ106">
        <v>5652.4053000000004</v>
      </c>
      <c r="BK106">
        <v>4269.9213</v>
      </c>
      <c r="BL106">
        <v>6445.6598000000004</v>
      </c>
      <c r="BM106">
        <v>2457.2936</v>
      </c>
      <c r="BN106">
        <v>4799.5730999999996</v>
      </c>
      <c r="BO106">
        <v>5450.7658000000001</v>
      </c>
      <c r="BP106">
        <v>4412.9838</v>
      </c>
      <c r="BQ106">
        <v>5676.7865000000002</v>
      </c>
      <c r="BR106">
        <v>3294.7431000000001</v>
      </c>
      <c r="BS106">
        <v>2797.4340999999999</v>
      </c>
      <c r="BT106" t="s">
        <v>480</v>
      </c>
      <c r="BU106">
        <v>2966.4499000000001</v>
      </c>
      <c r="BV106">
        <v>2736.1930000000002</v>
      </c>
      <c r="BW106">
        <v>3633.0248000000001</v>
      </c>
      <c r="BX106">
        <v>3032.9261999999999</v>
      </c>
      <c r="BY106">
        <v>2582.6671000000001</v>
      </c>
      <c r="BZ106">
        <v>1680.9690000000001</v>
      </c>
      <c r="CA106">
        <v>3038.5216</v>
      </c>
      <c r="CB106">
        <v>2728.4488999999999</v>
      </c>
      <c r="CC106" t="s">
        <v>480</v>
      </c>
      <c r="CD106">
        <v>2122.5313999999998</v>
      </c>
      <c r="CE106">
        <v>2046.5617999999999</v>
      </c>
      <c r="CF106" t="s">
        <v>480</v>
      </c>
      <c r="CG106">
        <v>1452.2474999999999</v>
      </c>
      <c r="CH106">
        <v>1855.1965</v>
      </c>
      <c r="CI106">
        <v>2803.5506</v>
      </c>
      <c r="CJ106" t="s">
        <v>480</v>
      </c>
      <c r="CK106">
        <v>2198.5275999999999</v>
      </c>
      <c r="CL106">
        <v>2861.3298</v>
      </c>
      <c r="CM106">
        <v>2211.0691999999999</v>
      </c>
      <c r="CN106" t="s">
        <v>480</v>
      </c>
      <c r="CO106">
        <v>1833.164</v>
      </c>
      <c r="CP106">
        <v>2414.4794000000002</v>
      </c>
      <c r="CQ106">
        <v>1762.1017999999999</v>
      </c>
      <c r="CR106">
        <v>1913.5083999999999</v>
      </c>
      <c r="CS106">
        <v>1825.9232999999999</v>
      </c>
      <c r="CT106">
        <v>2107.9245999999998</v>
      </c>
      <c r="CU106">
        <v>1366.2479000000001</v>
      </c>
      <c r="CV106" t="s">
        <v>480</v>
      </c>
      <c r="CW106">
        <v>1258.9521</v>
      </c>
      <c r="CX106">
        <v>3951.5084000000002</v>
      </c>
      <c r="CY106">
        <v>1818.5817</v>
      </c>
      <c r="CZ106">
        <v>1514.9094</v>
      </c>
      <c r="DA106">
        <v>1052.6115</v>
      </c>
      <c r="DB106">
        <v>1284.2978000000001</v>
      </c>
      <c r="DC106">
        <v>2987.9526999999998</v>
      </c>
      <c r="DD106">
        <v>1862.154</v>
      </c>
      <c r="DE106">
        <v>1972.8090999999999</v>
      </c>
      <c r="DF106">
        <v>1663.8414</v>
      </c>
      <c r="DG106">
        <v>1666.2208000000001</v>
      </c>
      <c r="DH106">
        <v>1131.7062000000001</v>
      </c>
      <c r="DI106">
        <v>1656.0619999999999</v>
      </c>
      <c r="DJ106">
        <v>1161.3052</v>
      </c>
      <c r="DK106">
        <v>1691.9942000000001</v>
      </c>
      <c r="DL106">
        <v>1431.9235000000001</v>
      </c>
      <c r="DM106">
        <v>1003.2512</v>
      </c>
      <c r="DN106">
        <v>923.61450000000002</v>
      </c>
      <c r="DO106">
        <v>2466.413</v>
      </c>
      <c r="DP106">
        <v>882.42229999999995</v>
      </c>
      <c r="DQ106">
        <v>1850.6443999999999</v>
      </c>
      <c r="DR106">
        <v>943.23509999999999</v>
      </c>
      <c r="DS106">
        <v>2082.5457999999999</v>
      </c>
      <c r="DT106">
        <v>1261.5587</v>
      </c>
      <c r="DU106">
        <v>881.39620000000002</v>
      </c>
      <c r="DV106" t="s">
        <v>480</v>
      </c>
      <c r="DW106">
        <v>1107.8205</v>
      </c>
      <c r="DX106">
        <v>704.3673</v>
      </c>
      <c r="DY106">
        <v>1643.7017000000001</v>
      </c>
      <c r="DZ106">
        <v>2009.6375</v>
      </c>
      <c r="EA106">
        <v>1375.9755</v>
      </c>
      <c r="EB106">
        <v>1168.4329</v>
      </c>
      <c r="EC106">
        <v>1466.4929</v>
      </c>
      <c r="ED106">
        <v>841.76179999999999</v>
      </c>
      <c r="EE106">
        <v>780.38120000000004</v>
      </c>
      <c r="EF106">
        <v>708.79349999999999</v>
      </c>
      <c r="EG106">
        <v>757.34130000000005</v>
      </c>
      <c r="EH106">
        <v>1040.8788999999999</v>
      </c>
      <c r="EI106">
        <v>387.79419999999999</v>
      </c>
      <c r="EJ106">
        <v>2176.3649</v>
      </c>
      <c r="EK106" t="s">
        <v>480</v>
      </c>
      <c r="EL106">
        <v>703.61620000000005</v>
      </c>
      <c r="EM106">
        <v>563.39970000000005</v>
      </c>
      <c r="EN106">
        <v>392.57499999999999</v>
      </c>
      <c r="EO106" t="s">
        <v>480</v>
      </c>
      <c r="EP106">
        <v>346.43830000000003</v>
      </c>
      <c r="EQ106">
        <v>192.9435</v>
      </c>
      <c r="ER106">
        <v>347.2396</v>
      </c>
      <c r="ES106">
        <v>234.84569999999999</v>
      </c>
      <c r="ET106">
        <v>326.74419999999998</v>
      </c>
      <c r="EU106">
        <v>127.854</v>
      </c>
      <c r="EV106">
        <v>201.30009999999999</v>
      </c>
      <c r="EW106">
        <v>260.07909999999998</v>
      </c>
      <c r="EX106">
        <v>278.01010000000002</v>
      </c>
      <c r="EY106">
        <v>272.55579999999998</v>
      </c>
      <c r="EZ106">
        <v>227.6524</v>
      </c>
      <c r="FA106">
        <v>79.934799999999996</v>
      </c>
      <c r="FB106">
        <v>204.27260000000001</v>
      </c>
      <c r="FC106">
        <v>210.69149999999999</v>
      </c>
      <c r="FD106">
        <v>185.4923</v>
      </c>
      <c r="FE106">
        <v>357.18880000000001</v>
      </c>
      <c r="FF106">
        <v>192.57669999999999</v>
      </c>
      <c r="FG106">
        <v>185.1062</v>
      </c>
      <c r="FH106">
        <v>350.67930000000001</v>
      </c>
      <c r="FI106">
        <v>276.01119999999997</v>
      </c>
      <c r="FJ106">
        <v>164.33260000000001</v>
      </c>
      <c r="FK106">
        <v>-44.002699999999997</v>
      </c>
      <c r="FL106">
        <v>85.663499999999999</v>
      </c>
      <c r="FM106">
        <v>14640.504300000001</v>
      </c>
      <c r="FN106">
        <v>1719.0020999999999</v>
      </c>
      <c r="FO106" t="s">
        <v>480</v>
      </c>
      <c r="FP106">
        <v>3573.55</v>
      </c>
      <c r="FQ106">
        <v>1498.0797</v>
      </c>
      <c r="FR106">
        <v>3547.5866999999998</v>
      </c>
      <c r="FS106">
        <v>3924.1230999999998</v>
      </c>
      <c r="FT106" t="s">
        <v>480</v>
      </c>
      <c r="FU106">
        <v>816.35170000000005</v>
      </c>
      <c r="FV106">
        <v>20581.194899999999</v>
      </c>
      <c r="FW106">
        <v>10211.933300000001</v>
      </c>
      <c r="FX106">
        <v>3874.0695999999998</v>
      </c>
      <c r="FY106">
        <v>4838.6439</v>
      </c>
      <c r="FZ106">
        <v>468.92570000000001</v>
      </c>
      <c r="GA106">
        <v>11931.939700000001</v>
      </c>
      <c r="GB106">
        <v>3139.2064999999998</v>
      </c>
      <c r="GC106">
        <v>1153.5253</v>
      </c>
      <c r="GD106">
        <v>1080.9933000000001</v>
      </c>
      <c r="GE106">
        <v>8199.2533999999996</v>
      </c>
      <c r="GF106">
        <v>748.14120000000003</v>
      </c>
      <c r="GG106">
        <v>492.8186</v>
      </c>
      <c r="GH106">
        <v>476.37389999999999</v>
      </c>
      <c r="GI106">
        <v>4431.3603000000003</v>
      </c>
      <c r="GJ106">
        <v>35405.990700000002</v>
      </c>
      <c r="GK106">
        <v>2586.3609000000001</v>
      </c>
      <c r="GL106">
        <v>1947.7266</v>
      </c>
      <c r="GM106">
        <v>6085.0798000000004</v>
      </c>
      <c r="GN106">
        <v>10358.562</v>
      </c>
      <c r="GO106">
        <v>643.18179999999995</v>
      </c>
      <c r="GP106">
        <v>324.68540000000002</v>
      </c>
    </row>
    <row r="107" spans="1:198" x14ac:dyDescent="0.2">
      <c r="A107" s="177">
        <v>43172</v>
      </c>
      <c r="B107">
        <v>673417.44319999998</v>
      </c>
      <c r="C107">
        <v>208403.2732</v>
      </c>
      <c r="D107">
        <v>104141.7911</v>
      </c>
      <c r="E107">
        <v>89901.994999999995</v>
      </c>
      <c r="F107">
        <v>52264.425000000003</v>
      </c>
      <c r="G107">
        <v>42661.337299999999</v>
      </c>
      <c r="H107">
        <v>45882.813900000001</v>
      </c>
      <c r="I107">
        <v>29784.95</v>
      </c>
      <c r="J107">
        <v>32442.207200000001</v>
      </c>
      <c r="K107">
        <v>30028.287799999998</v>
      </c>
      <c r="L107">
        <v>27064.903999999999</v>
      </c>
      <c r="M107">
        <v>23601.353999999999</v>
      </c>
      <c r="N107">
        <v>25544.880000000001</v>
      </c>
      <c r="O107">
        <v>33221.018400000001</v>
      </c>
      <c r="P107">
        <v>14937.840899999999</v>
      </c>
      <c r="Q107">
        <v>22796.6188</v>
      </c>
      <c r="R107">
        <v>13354.3256</v>
      </c>
      <c r="S107">
        <v>13215.808800000001</v>
      </c>
      <c r="T107">
        <v>19089.348600000001</v>
      </c>
      <c r="U107">
        <v>18558.740699999998</v>
      </c>
      <c r="V107">
        <v>13890.268599999999</v>
      </c>
      <c r="W107">
        <v>7864.0338000000002</v>
      </c>
      <c r="X107">
        <v>13395.8498</v>
      </c>
      <c r="Y107">
        <v>13129.545099999999</v>
      </c>
      <c r="Z107">
        <v>13498.013499999999</v>
      </c>
      <c r="AA107">
        <v>11116.805700000001</v>
      </c>
      <c r="AB107">
        <v>13187.634</v>
      </c>
      <c r="AC107">
        <v>12773.494199999999</v>
      </c>
      <c r="AD107">
        <v>20047.866600000001</v>
      </c>
      <c r="AE107">
        <v>9627.3433000000005</v>
      </c>
      <c r="AF107">
        <v>14637.167600000001</v>
      </c>
      <c r="AG107">
        <v>9642.6625000000004</v>
      </c>
      <c r="AH107">
        <v>11307.0317</v>
      </c>
      <c r="AI107" t="s">
        <v>480</v>
      </c>
      <c r="AJ107">
        <v>15362.548699999999</v>
      </c>
      <c r="AK107">
        <v>7450.9038</v>
      </c>
      <c r="AL107">
        <v>6012.3172999999997</v>
      </c>
      <c r="AM107">
        <v>7710.4165000000003</v>
      </c>
      <c r="AN107">
        <v>11551.3135</v>
      </c>
      <c r="AO107">
        <v>8692.3489000000009</v>
      </c>
      <c r="AP107">
        <v>6470.9159</v>
      </c>
      <c r="AQ107">
        <v>11177.241599999999</v>
      </c>
      <c r="AR107">
        <v>6445.1963999999998</v>
      </c>
      <c r="AS107">
        <v>5987.6205</v>
      </c>
      <c r="AT107">
        <v>8006.35</v>
      </c>
      <c r="AU107">
        <v>9204.2885000000006</v>
      </c>
      <c r="AV107">
        <v>4415.2853999999998</v>
      </c>
      <c r="AW107">
        <v>5019.0218000000004</v>
      </c>
      <c r="AX107">
        <v>5849.6752999999999</v>
      </c>
      <c r="AY107">
        <v>4117.7923000000001</v>
      </c>
      <c r="AZ107">
        <v>6959.7700999999997</v>
      </c>
      <c r="BA107">
        <v>4983.1976999999997</v>
      </c>
      <c r="BB107">
        <v>5860.1315000000004</v>
      </c>
      <c r="BC107">
        <v>4176.1903000000002</v>
      </c>
      <c r="BD107">
        <v>6850.8490000000002</v>
      </c>
      <c r="BE107" t="s">
        <v>480</v>
      </c>
      <c r="BF107">
        <v>6857.3423000000003</v>
      </c>
      <c r="BG107">
        <v>3805.3112000000001</v>
      </c>
      <c r="BH107" t="s">
        <v>480</v>
      </c>
      <c r="BI107">
        <v>4610.6059999999998</v>
      </c>
      <c r="BJ107">
        <v>5665.0334000000003</v>
      </c>
      <c r="BK107">
        <v>4254.92</v>
      </c>
      <c r="BL107">
        <v>6432.5519999999997</v>
      </c>
      <c r="BM107">
        <v>2366.4668999999999</v>
      </c>
      <c r="BN107">
        <v>4771.5886</v>
      </c>
      <c r="BO107">
        <v>5409.2078000000001</v>
      </c>
      <c r="BP107">
        <v>4242.7118</v>
      </c>
      <c r="BQ107">
        <v>5578.7073</v>
      </c>
      <c r="BR107">
        <v>3258.3436999999999</v>
      </c>
      <c r="BS107">
        <v>2752.1949</v>
      </c>
      <c r="BT107" t="s">
        <v>480</v>
      </c>
      <c r="BU107">
        <v>2935.1835000000001</v>
      </c>
      <c r="BV107">
        <v>2695.6331</v>
      </c>
      <c r="BW107">
        <v>3630.7067000000002</v>
      </c>
      <c r="BX107">
        <v>2981.9013</v>
      </c>
      <c r="BY107">
        <v>2523.0553</v>
      </c>
      <c r="BZ107">
        <v>1666.7309</v>
      </c>
      <c r="CA107">
        <v>3053.6091999999999</v>
      </c>
      <c r="CB107">
        <v>2680.3879999999999</v>
      </c>
      <c r="CC107" t="s">
        <v>480</v>
      </c>
      <c r="CD107">
        <v>2008.1077</v>
      </c>
      <c r="CE107">
        <v>2033.0790999999999</v>
      </c>
      <c r="CF107" t="s">
        <v>480</v>
      </c>
      <c r="CG107">
        <v>1477.6088</v>
      </c>
      <c r="CH107">
        <v>1823.1161</v>
      </c>
      <c r="CI107">
        <v>2772.2431999999999</v>
      </c>
      <c r="CJ107" t="s">
        <v>480</v>
      </c>
      <c r="CK107">
        <v>2202.0486999999998</v>
      </c>
      <c r="CL107">
        <v>2878.22</v>
      </c>
      <c r="CM107">
        <v>2015.8282999999999</v>
      </c>
      <c r="CN107" t="s">
        <v>480</v>
      </c>
      <c r="CO107">
        <v>1842.6052</v>
      </c>
      <c r="CP107">
        <v>2401.7685000000001</v>
      </c>
      <c r="CQ107">
        <v>1719.5508</v>
      </c>
      <c r="CR107">
        <v>1877.7843</v>
      </c>
      <c r="CS107">
        <v>1838.5766000000001</v>
      </c>
      <c r="CT107">
        <v>2104.4558999999999</v>
      </c>
      <c r="CU107">
        <v>1356.0272</v>
      </c>
      <c r="CV107" t="s">
        <v>480</v>
      </c>
      <c r="CW107">
        <v>1267.6537000000001</v>
      </c>
      <c r="CX107">
        <v>3931.4421000000002</v>
      </c>
      <c r="CY107">
        <v>1833.0675000000001</v>
      </c>
      <c r="CZ107">
        <v>1486.7514000000001</v>
      </c>
      <c r="DA107">
        <v>1028.1775</v>
      </c>
      <c r="DB107">
        <v>1297.8399999999999</v>
      </c>
      <c r="DC107">
        <v>2953.3164000000002</v>
      </c>
      <c r="DD107">
        <v>1829.16</v>
      </c>
      <c r="DE107">
        <v>1978.4209000000001</v>
      </c>
      <c r="DF107">
        <v>1622.3681999999999</v>
      </c>
      <c r="DG107">
        <v>1727.5048999999999</v>
      </c>
      <c r="DH107">
        <v>1143.2355</v>
      </c>
      <c r="DI107">
        <v>1667.9434000000001</v>
      </c>
      <c r="DJ107">
        <v>1175.5695000000001</v>
      </c>
      <c r="DK107">
        <v>1583.2671</v>
      </c>
      <c r="DL107">
        <v>1415.2237</v>
      </c>
      <c r="DM107">
        <v>983.3424</v>
      </c>
      <c r="DN107">
        <v>918.09429999999998</v>
      </c>
      <c r="DO107">
        <v>2429.5729999999999</v>
      </c>
      <c r="DP107">
        <v>870.63189999999997</v>
      </c>
      <c r="DQ107">
        <v>1844.6141</v>
      </c>
      <c r="DR107">
        <v>945.36350000000004</v>
      </c>
      <c r="DS107">
        <v>2077.0382</v>
      </c>
      <c r="DT107">
        <v>1261.5587</v>
      </c>
      <c r="DU107">
        <v>869.49130000000002</v>
      </c>
      <c r="DV107" t="s">
        <v>480</v>
      </c>
      <c r="DW107">
        <v>1094.6096</v>
      </c>
      <c r="DX107">
        <v>700.3134</v>
      </c>
      <c r="DY107">
        <v>1642.3641</v>
      </c>
      <c r="DZ107">
        <v>1882.2189000000001</v>
      </c>
      <c r="EA107">
        <v>1359.4774</v>
      </c>
      <c r="EB107">
        <v>1150.3696</v>
      </c>
      <c r="EC107">
        <v>1433.1327000000001</v>
      </c>
      <c r="ED107">
        <v>830.81619999999998</v>
      </c>
      <c r="EE107">
        <v>777.06719999999996</v>
      </c>
      <c r="EF107">
        <v>701.73019999999997</v>
      </c>
      <c r="EG107">
        <v>742.798</v>
      </c>
      <c r="EH107">
        <v>1026.3327999999999</v>
      </c>
      <c r="EI107">
        <v>389.8023</v>
      </c>
      <c r="EJ107">
        <v>2176.3649</v>
      </c>
      <c r="EK107" t="s">
        <v>480</v>
      </c>
      <c r="EL107">
        <v>676.6173</v>
      </c>
      <c r="EM107">
        <v>554.55470000000003</v>
      </c>
      <c r="EN107">
        <v>385.03289999999998</v>
      </c>
      <c r="EO107" t="s">
        <v>480</v>
      </c>
      <c r="EP107">
        <v>335.82560000000001</v>
      </c>
      <c r="EQ107">
        <v>193.5223</v>
      </c>
      <c r="ER107">
        <v>358.36180000000002</v>
      </c>
      <c r="ES107">
        <v>240.90710000000001</v>
      </c>
      <c r="ET107">
        <v>327.35239999999999</v>
      </c>
      <c r="EU107">
        <v>127.43940000000001</v>
      </c>
      <c r="EV107">
        <v>205.29089999999999</v>
      </c>
      <c r="EW107">
        <v>251.35339999999999</v>
      </c>
      <c r="EX107">
        <v>275.63830000000002</v>
      </c>
      <c r="EY107">
        <v>271.7362</v>
      </c>
      <c r="EZ107">
        <v>226.8502</v>
      </c>
      <c r="FA107">
        <v>79.599900000000005</v>
      </c>
      <c r="FB107">
        <v>202.17400000000001</v>
      </c>
      <c r="FC107">
        <v>209.32730000000001</v>
      </c>
      <c r="FD107">
        <v>183.26480000000001</v>
      </c>
      <c r="FE107">
        <v>351.89679999999998</v>
      </c>
      <c r="FF107">
        <v>192.23779999999999</v>
      </c>
      <c r="FG107">
        <v>204.2089</v>
      </c>
      <c r="FH107">
        <v>309.48930000000001</v>
      </c>
      <c r="FI107">
        <v>274.70909999999998</v>
      </c>
      <c r="FJ107">
        <v>169.56559999999999</v>
      </c>
      <c r="FK107">
        <v>-48.483899999999998</v>
      </c>
      <c r="FL107">
        <v>88.1554</v>
      </c>
      <c r="FM107">
        <v>14396.9175</v>
      </c>
      <c r="FN107">
        <v>1485.2505000000001</v>
      </c>
      <c r="FO107" t="s">
        <v>480</v>
      </c>
      <c r="FP107">
        <v>3437.857</v>
      </c>
      <c r="FQ107">
        <v>1490.8595</v>
      </c>
      <c r="FR107">
        <v>3481.6747999999998</v>
      </c>
      <c r="FS107">
        <v>4008.8953000000001</v>
      </c>
      <c r="FT107" t="s">
        <v>480</v>
      </c>
      <c r="FU107">
        <v>832.03729999999996</v>
      </c>
      <c r="FV107">
        <v>20042.150300000001</v>
      </c>
      <c r="FW107">
        <v>10043.734700000001</v>
      </c>
      <c r="FX107">
        <v>3769.2267000000002</v>
      </c>
      <c r="FY107">
        <v>4803.5793999999996</v>
      </c>
      <c r="FZ107">
        <v>442.00549999999998</v>
      </c>
      <c r="GA107">
        <v>11675.115599999999</v>
      </c>
      <c r="GB107">
        <v>3086.0081</v>
      </c>
      <c r="GC107">
        <v>1114.8062</v>
      </c>
      <c r="GD107">
        <v>1025.6660999999999</v>
      </c>
      <c r="GE107">
        <v>8114.8541999999998</v>
      </c>
      <c r="GF107">
        <v>696.73360000000002</v>
      </c>
      <c r="GG107">
        <v>471.89440000000002</v>
      </c>
      <c r="GH107">
        <v>475.05680000000001</v>
      </c>
      <c r="GI107">
        <v>4377.1049999999996</v>
      </c>
      <c r="GJ107">
        <v>34930.562299999998</v>
      </c>
      <c r="GK107">
        <v>2542.7910000000002</v>
      </c>
      <c r="GL107">
        <v>1908.9434000000001</v>
      </c>
      <c r="GM107">
        <v>5962.3805000000002</v>
      </c>
      <c r="GN107">
        <v>10339.338</v>
      </c>
      <c r="GO107">
        <v>630.20569999999998</v>
      </c>
      <c r="GP107">
        <v>320.56950000000001</v>
      </c>
    </row>
    <row r="108" spans="1:198" x14ac:dyDescent="0.2">
      <c r="A108" s="177">
        <v>43173</v>
      </c>
      <c r="B108">
        <v>669105.55920000002</v>
      </c>
      <c r="C108">
        <v>207326.97659999999</v>
      </c>
      <c r="D108">
        <v>103490.5909</v>
      </c>
      <c r="E108">
        <v>90823.684999999998</v>
      </c>
      <c r="F108">
        <v>51692.607199999999</v>
      </c>
      <c r="G108">
        <v>42952.055999999997</v>
      </c>
      <c r="H108">
        <v>45782.930500000002</v>
      </c>
      <c r="I108">
        <v>30026.036</v>
      </c>
      <c r="J108">
        <v>32246.8387</v>
      </c>
      <c r="K108">
        <v>30070.138500000001</v>
      </c>
      <c r="L108">
        <v>27646.984</v>
      </c>
      <c r="M108">
        <v>23303.230100000001</v>
      </c>
      <c r="N108">
        <v>25737.814699999999</v>
      </c>
      <c r="O108">
        <v>33582.243900000001</v>
      </c>
      <c r="P108">
        <v>14758.5635</v>
      </c>
      <c r="Q108">
        <v>22896.9185</v>
      </c>
      <c r="R108">
        <v>13305.2927</v>
      </c>
      <c r="S108">
        <v>13250.644700000001</v>
      </c>
      <c r="T108">
        <v>19152.952499999999</v>
      </c>
      <c r="U108">
        <v>18832.3233</v>
      </c>
      <c r="V108">
        <v>14207.135399999999</v>
      </c>
      <c r="W108">
        <v>7912.7609000000002</v>
      </c>
      <c r="X108">
        <v>13349.558499999999</v>
      </c>
      <c r="Y108">
        <v>13031.386500000001</v>
      </c>
      <c r="Z108">
        <v>13432.687099999999</v>
      </c>
      <c r="AA108">
        <v>11020.630300000001</v>
      </c>
      <c r="AB108">
        <v>13120.536899999999</v>
      </c>
      <c r="AC108">
        <v>12748.698399999999</v>
      </c>
      <c r="AD108">
        <v>20066.5128</v>
      </c>
      <c r="AE108">
        <v>9700.7417000000005</v>
      </c>
      <c r="AF108">
        <v>14509.6065</v>
      </c>
      <c r="AG108">
        <v>9667.0822000000007</v>
      </c>
      <c r="AH108">
        <v>11162.067300000001</v>
      </c>
      <c r="AI108" t="s">
        <v>480</v>
      </c>
      <c r="AJ108">
        <v>15407.705</v>
      </c>
      <c r="AK108">
        <v>7415.1328999999996</v>
      </c>
      <c r="AL108">
        <v>6049.0086000000001</v>
      </c>
      <c r="AM108">
        <v>7701.6993000000002</v>
      </c>
      <c r="AN108">
        <v>11523.7556</v>
      </c>
      <c r="AO108">
        <v>8730.2170000000006</v>
      </c>
      <c r="AP108">
        <v>6573.3019999999997</v>
      </c>
      <c r="AQ108">
        <v>11087.0875</v>
      </c>
      <c r="AR108">
        <v>6424.4204</v>
      </c>
      <c r="AS108">
        <v>5944.4570999999996</v>
      </c>
      <c r="AT108">
        <v>8266.2389000000003</v>
      </c>
      <c r="AU108">
        <v>9154.8585999999996</v>
      </c>
      <c r="AV108">
        <v>4693.3813</v>
      </c>
      <c r="AW108">
        <v>5172.4319999999998</v>
      </c>
      <c r="AX108">
        <v>5779.0034999999998</v>
      </c>
      <c r="AY108">
        <v>4132.1898000000001</v>
      </c>
      <c r="AZ108">
        <v>6884.3131999999996</v>
      </c>
      <c r="BA108">
        <v>4974.8883999999998</v>
      </c>
      <c r="BB108">
        <v>5957.6859000000004</v>
      </c>
      <c r="BC108">
        <v>4268.9429</v>
      </c>
      <c r="BD108">
        <v>7006.4979999999996</v>
      </c>
      <c r="BE108" t="s">
        <v>480</v>
      </c>
      <c r="BF108">
        <v>6880.8383000000003</v>
      </c>
      <c r="BG108">
        <v>3944.4690000000001</v>
      </c>
      <c r="BH108" t="s">
        <v>480</v>
      </c>
      <c r="BI108">
        <v>4610.6059999999998</v>
      </c>
      <c r="BJ108">
        <v>5650.3005999999996</v>
      </c>
      <c r="BK108">
        <v>4249.7021000000004</v>
      </c>
      <c r="BL108">
        <v>6414.2012000000004</v>
      </c>
      <c r="BM108">
        <v>2390.1369</v>
      </c>
      <c r="BN108">
        <v>4732.3122000000003</v>
      </c>
      <c r="BO108">
        <v>5391.2808000000005</v>
      </c>
      <c r="BP108">
        <v>4400.8591999999999</v>
      </c>
      <c r="BQ108">
        <v>5633.0355</v>
      </c>
      <c r="BR108">
        <v>3225.7757999999999</v>
      </c>
      <c r="BS108">
        <v>2793.7519000000002</v>
      </c>
      <c r="BT108" t="s">
        <v>480</v>
      </c>
      <c r="BU108">
        <v>2894.4013</v>
      </c>
      <c r="BV108">
        <v>2689.8389000000002</v>
      </c>
      <c r="BW108">
        <v>3629.5477000000001</v>
      </c>
      <c r="BX108">
        <v>2969.145</v>
      </c>
      <c r="BY108">
        <v>2587.2525999999998</v>
      </c>
      <c r="BZ108">
        <v>1647.2043000000001</v>
      </c>
      <c r="CA108">
        <v>3052.2375999999999</v>
      </c>
      <c r="CB108">
        <v>2722.9562000000001</v>
      </c>
      <c r="CC108" t="s">
        <v>480</v>
      </c>
      <c r="CD108">
        <v>2043.037</v>
      </c>
      <c r="CE108">
        <v>2069.0329999999999</v>
      </c>
      <c r="CF108" t="s">
        <v>480</v>
      </c>
      <c r="CG108">
        <v>1474.4820999999999</v>
      </c>
      <c r="CH108">
        <v>1798.5840000000001</v>
      </c>
      <c r="CI108">
        <v>2819.2042999999999</v>
      </c>
      <c r="CJ108" t="s">
        <v>480</v>
      </c>
      <c r="CK108">
        <v>2221.6664999999998</v>
      </c>
      <c r="CL108">
        <v>2882.0587</v>
      </c>
      <c r="CM108">
        <v>2015.1285</v>
      </c>
      <c r="CN108" t="s">
        <v>480</v>
      </c>
      <c r="CO108">
        <v>1853.4625000000001</v>
      </c>
      <c r="CP108">
        <v>2430.0151000000001</v>
      </c>
      <c r="CQ108">
        <v>1719.5508</v>
      </c>
      <c r="CR108">
        <v>1881.9872</v>
      </c>
      <c r="CS108">
        <v>1816.3477</v>
      </c>
      <c r="CT108">
        <v>2112.5495999999998</v>
      </c>
      <c r="CU108">
        <v>1362.8409999999999</v>
      </c>
      <c r="CV108" t="s">
        <v>480</v>
      </c>
      <c r="CW108">
        <v>1265.9133999999999</v>
      </c>
      <c r="CX108">
        <v>3928.9337999999998</v>
      </c>
      <c r="CY108">
        <v>1814.9602</v>
      </c>
      <c r="CZ108">
        <v>1500.8304000000001</v>
      </c>
      <c r="DA108">
        <v>1044.1536000000001</v>
      </c>
      <c r="DB108">
        <v>1297.8399999999999</v>
      </c>
      <c r="DC108">
        <v>2970.6345000000001</v>
      </c>
      <c r="DD108">
        <v>1813.365</v>
      </c>
      <c r="DE108">
        <v>1991.6849999999999</v>
      </c>
      <c r="DF108">
        <v>1631.5844999999999</v>
      </c>
      <c r="DG108">
        <v>1718.0766000000001</v>
      </c>
      <c r="DH108">
        <v>1170.1370999999999</v>
      </c>
      <c r="DI108">
        <v>1671.1838</v>
      </c>
      <c r="DJ108">
        <v>1143.3596</v>
      </c>
      <c r="DK108">
        <v>1617.8896999999999</v>
      </c>
      <c r="DL108">
        <v>1419.5802000000001</v>
      </c>
      <c r="DM108">
        <v>1002.9668</v>
      </c>
      <c r="DN108">
        <v>912.0566</v>
      </c>
      <c r="DO108">
        <v>2435.7130000000002</v>
      </c>
      <c r="DP108">
        <v>852.20219999999995</v>
      </c>
      <c r="DQ108">
        <v>1857.1385</v>
      </c>
      <c r="DR108">
        <v>947.49189999999999</v>
      </c>
      <c r="DS108">
        <v>2103.6585</v>
      </c>
      <c r="DT108">
        <v>1272.2835</v>
      </c>
      <c r="DU108">
        <v>863.53880000000004</v>
      </c>
      <c r="DV108" t="s">
        <v>480</v>
      </c>
      <c r="DW108">
        <v>1126.9976999999999</v>
      </c>
      <c r="DX108">
        <v>697.07039999999995</v>
      </c>
      <c r="DY108">
        <v>1640.3578</v>
      </c>
      <c r="DZ108">
        <v>1873.0436</v>
      </c>
      <c r="EA108">
        <v>1314.9708000000001</v>
      </c>
      <c r="EB108">
        <v>1128.7581</v>
      </c>
      <c r="EC108">
        <v>1458.1528000000001</v>
      </c>
      <c r="ED108">
        <v>836.3691</v>
      </c>
      <c r="EE108">
        <v>767.12540000000001</v>
      </c>
      <c r="EF108">
        <v>709.9896</v>
      </c>
      <c r="EG108">
        <v>740.3741</v>
      </c>
      <c r="EH108">
        <v>1013.8646</v>
      </c>
      <c r="EI108">
        <v>389.8023</v>
      </c>
      <c r="EJ108">
        <v>2176.3649</v>
      </c>
      <c r="EK108" t="s">
        <v>480</v>
      </c>
      <c r="EL108">
        <v>699.6703</v>
      </c>
      <c r="EM108">
        <v>551.60640000000001</v>
      </c>
      <c r="EN108">
        <v>380.00490000000002</v>
      </c>
      <c r="EO108" t="s">
        <v>480</v>
      </c>
      <c r="EP108">
        <v>328.75040000000001</v>
      </c>
      <c r="EQ108">
        <v>195.83750000000001</v>
      </c>
      <c r="ER108">
        <v>349.46409999999997</v>
      </c>
      <c r="ES108">
        <v>238.3426</v>
      </c>
      <c r="ET108">
        <v>324.31169999999997</v>
      </c>
      <c r="EU108">
        <v>128.476</v>
      </c>
      <c r="EV108">
        <v>199.96979999999999</v>
      </c>
      <c r="EW108">
        <v>244.37280000000001</v>
      </c>
      <c r="EX108">
        <v>275.63830000000002</v>
      </c>
      <c r="EY108">
        <v>272.00940000000003</v>
      </c>
      <c r="EZ108">
        <v>227.25129999999999</v>
      </c>
      <c r="FA108">
        <v>78.595500000000001</v>
      </c>
      <c r="FB108">
        <v>193.45699999999999</v>
      </c>
      <c r="FC108">
        <v>207.9631</v>
      </c>
      <c r="FD108">
        <v>178.80959999999999</v>
      </c>
      <c r="FE108">
        <v>353.30799999999999</v>
      </c>
      <c r="FF108">
        <v>190.20429999999999</v>
      </c>
      <c r="FG108">
        <v>195.2482</v>
      </c>
      <c r="FH108">
        <v>316.0797</v>
      </c>
      <c r="FI108">
        <v>275.5772</v>
      </c>
      <c r="FJ108">
        <v>148.6335</v>
      </c>
      <c r="FK108">
        <v>-43.504800000000003</v>
      </c>
      <c r="FL108">
        <v>90.647400000000005</v>
      </c>
      <c r="FM108">
        <v>14462.5445</v>
      </c>
      <c r="FN108">
        <v>1777.9345000000001</v>
      </c>
      <c r="FO108" t="s">
        <v>480</v>
      </c>
      <c r="FP108">
        <v>3552.8191000000002</v>
      </c>
      <c r="FQ108">
        <v>1389.7773999999999</v>
      </c>
      <c r="FR108">
        <v>3549.8595</v>
      </c>
      <c r="FS108">
        <v>3925.1696999999999</v>
      </c>
      <c r="FT108" t="s">
        <v>480</v>
      </c>
      <c r="FU108">
        <v>843.44500000000005</v>
      </c>
      <c r="FV108">
        <v>21144.020799999998</v>
      </c>
      <c r="FW108">
        <v>10185.078100000001</v>
      </c>
      <c r="FX108">
        <v>3725.9863999999998</v>
      </c>
      <c r="FY108">
        <v>4821.7161999999998</v>
      </c>
      <c r="FZ108">
        <v>438.15980000000002</v>
      </c>
      <c r="GA108">
        <v>11187.778899999999</v>
      </c>
      <c r="GB108">
        <v>3065.0511000000001</v>
      </c>
      <c r="GC108">
        <v>1083.8309999999999</v>
      </c>
      <c r="GD108">
        <v>1009.8583</v>
      </c>
      <c r="GE108">
        <v>8052.2296999999999</v>
      </c>
      <c r="GF108">
        <v>744.35019999999997</v>
      </c>
      <c r="GG108">
        <v>471.89440000000002</v>
      </c>
      <c r="GH108">
        <v>486.91050000000001</v>
      </c>
      <c r="GI108">
        <v>4355.4030000000002</v>
      </c>
      <c r="GJ108">
        <v>35359.981500000002</v>
      </c>
      <c r="GK108">
        <v>2603.7887999999998</v>
      </c>
      <c r="GL108">
        <v>1891.4909</v>
      </c>
      <c r="GM108">
        <v>5946.7424000000001</v>
      </c>
      <c r="GN108">
        <v>10368.174000000001</v>
      </c>
      <c r="GO108">
        <v>637.07539999999995</v>
      </c>
      <c r="GP108">
        <v>332.09410000000003</v>
      </c>
    </row>
    <row r="109" spans="1:198" x14ac:dyDescent="0.2">
      <c r="A109" s="177">
        <v>43174</v>
      </c>
      <c r="B109">
        <v>671646.49080000003</v>
      </c>
      <c r="C109">
        <v>207533.95670000001</v>
      </c>
      <c r="D109">
        <v>103702.7243</v>
      </c>
      <c r="E109">
        <v>90260.43</v>
      </c>
      <c r="F109">
        <v>51861.049599999998</v>
      </c>
      <c r="G109">
        <v>43258.925799999997</v>
      </c>
      <c r="H109">
        <v>45946.8416</v>
      </c>
      <c r="I109">
        <v>29762.239000000001</v>
      </c>
      <c r="J109">
        <v>32060.923500000001</v>
      </c>
      <c r="K109">
        <v>30186.8799</v>
      </c>
      <c r="L109">
        <v>27144.544000000002</v>
      </c>
      <c r="M109">
        <v>23486.414700000001</v>
      </c>
      <c r="N109">
        <v>25629.842000000001</v>
      </c>
      <c r="O109">
        <v>34073.14</v>
      </c>
      <c r="P109">
        <v>14696.024799999999</v>
      </c>
      <c r="Q109">
        <v>22949.456399999999</v>
      </c>
      <c r="R109">
        <v>13243.1844</v>
      </c>
      <c r="S109">
        <v>13153.103999999999</v>
      </c>
      <c r="T109">
        <v>19134.78</v>
      </c>
      <c r="U109">
        <v>18725.0942</v>
      </c>
      <c r="V109">
        <v>14118.016600000001</v>
      </c>
      <c r="W109">
        <v>7852.2722000000003</v>
      </c>
      <c r="X109">
        <v>13379.511699999999</v>
      </c>
      <c r="Y109">
        <v>13032.873799999999</v>
      </c>
      <c r="Z109">
        <v>13352.1958</v>
      </c>
      <c r="AA109">
        <v>11091.3475</v>
      </c>
      <c r="AB109">
        <v>13154.9241</v>
      </c>
      <c r="AC109">
        <v>12742.4995</v>
      </c>
      <c r="AD109">
        <v>20172.1744</v>
      </c>
      <c r="AE109">
        <v>9700.7417000000005</v>
      </c>
      <c r="AF109">
        <v>14393.6924</v>
      </c>
      <c r="AG109">
        <v>9722.8988000000008</v>
      </c>
      <c r="AH109">
        <v>11070.6767</v>
      </c>
      <c r="AI109" t="s">
        <v>480</v>
      </c>
      <c r="AJ109">
        <v>15434.267599999999</v>
      </c>
      <c r="AK109">
        <v>7428.8909000000003</v>
      </c>
      <c r="AL109">
        <v>6038.4089000000004</v>
      </c>
      <c r="AM109">
        <v>7693.74</v>
      </c>
      <c r="AN109">
        <v>11390.558999999999</v>
      </c>
      <c r="AO109">
        <v>8711.7132999999994</v>
      </c>
      <c r="AP109">
        <v>6488.6707999999999</v>
      </c>
      <c r="AQ109">
        <v>11073.631600000001</v>
      </c>
      <c r="AR109">
        <v>6334.9237999999996</v>
      </c>
      <c r="AS109">
        <v>5925.7529999999997</v>
      </c>
      <c r="AT109">
        <v>8437.4277000000002</v>
      </c>
      <c r="AU109">
        <v>9149.3662999999997</v>
      </c>
      <c r="AV109">
        <v>4576.5604000000003</v>
      </c>
      <c r="AW109">
        <v>5176.3656000000001</v>
      </c>
      <c r="AX109">
        <v>5705.3244999999997</v>
      </c>
      <c r="AY109">
        <v>4140.9310999999998</v>
      </c>
      <c r="AZ109">
        <v>6903.6611000000003</v>
      </c>
      <c r="BA109">
        <v>4966.5789999999997</v>
      </c>
      <c r="BB109">
        <v>5932.4126999999999</v>
      </c>
      <c r="BC109">
        <v>4202.6909999999998</v>
      </c>
      <c r="BD109">
        <v>7376.8352999999997</v>
      </c>
      <c r="BE109" t="s">
        <v>480</v>
      </c>
      <c r="BF109">
        <v>6939.5781999999999</v>
      </c>
      <c r="BG109">
        <v>3969.9720000000002</v>
      </c>
      <c r="BH109" t="s">
        <v>480</v>
      </c>
      <c r="BI109">
        <v>4606.7011000000002</v>
      </c>
      <c r="BJ109">
        <v>5654.5099</v>
      </c>
      <c r="BK109">
        <v>4246.4408999999996</v>
      </c>
      <c r="BL109">
        <v>6456.1459999999997</v>
      </c>
      <c r="BM109">
        <v>2328.4848000000002</v>
      </c>
      <c r="BN109">
        <v>4721.0201999999999</v>
      </c>
      <c r="BO109">
        <v>5382.3172999999997</v>
      </c>
      <c r="BP109">
        <v>4389.7888999999996</v>
      </c>
      <c r="BQ109">
        <v>5644.5742</v>
      </c>
      <c r="BR109">
        <v>3354.1316999999999</v>
      </c>
      <c r="BS109">
        <v>2748.5126</v>
      </c>
      <c r="BT109" t="s">
        <v>480</v>
      </c>
      <c r="BU109">
        <v>2867.2130999999999</v>
      </c>
      <c r="BV109">
        <v>2658.9360999999999</v>
      </c>
      <c r="BW109">
        <v>3645.7743999999998</v>
      </c>
      <c r="BX109">
        <v>2959.5778</v>
      </c>
      <c r="BY109">
        <v>2502.4204</v>
      </c>
      <c r="BZ109">
        <v>1655.3403000000001</v>
      </c>
      <c r="CA109">
        <v>3067.6680000000001</v>
      </c>
      <c r="CB109">
        <v>2773.7635</v>
      </c>
      <c r="CC109" t="s">
        <v>480</v>
      </c>
      <c r="CD109">
        <v>2008.7099000000001</v>
      </c>
      <c r="CE109">
        <v>2120.7166000000002</v>
      </c>
      <c r="CF109" t="s">
        <v>480</v>
      </c>
      <c r="CG109">
        <v>1512.2665</v>
      </c>
      <c r="CH109">
        <v>1816.8258000000001</v>
      </c>
      <c r="CI109">
        <v>2781.1882000000001</v>
      </c>
      <c r="CJ109" t="s">
        <v>480</v>
      </c>
      <c r="CK109">
        <v>2205.0668000000001</v>
      </c>
      <c r="CL109">
        <v>2878.22</v>
      </c>
      <c r="CM109">
        <v>1991.2861</v>
      </c>
      <c r="CN109" t="s">
        <v>480</v>
      </c>
      <c r="CO109">
        <v>1810.9773</v>
      </c>
      <c r="CP109">
        <v>2356.5738000000001</v>
      </c>
      <c r="CQ109">
        <v>1733.7344000000001</v>
      </c>
      <c r="CR109">
        <v>1909.3054999999999</v>
      </c>
      <c r="CS109">
        <v>1825.5813000000001</v>
      </c>
      <c r="CT109">
        <v>2085.3780999999999</v>
      </c>
      <c r="CU109">
        <v>1352.6203</v>
      </c>
      <c r="CV109" t="s">
        <v>480</v>
      </c>
      <c r="CW109">
        <v>1265.9133999999999</v>
      </c>
      <c r="CX109">
        <v>3935.2044999999998</v>
      </c>
      <c r="CY109">
        <v>1793.2315000000001</v>
      </c>
      <c r="CZ109">
        <v>1519.1331</v>
      </c>
      <c r="DA109">
        <v>1041.3343</v>
      </c>
      <c r="DB109">
        <v>1323.1582000000001</v>
      </c>
      <c r="DC109">
        <v>2935.9983000000002</v>
      </c>
      <c r="DD109">
        <v>1816.173</v>
      </c>
      <c r="DE109">
        <v>2004.9491</v>
      </c>
      <c r="DF109">
        <v>1622.3681999999999</v>
      </c>
      <c r="DG109">
        <v>1734.5762</v>
      </c>
      <c r="DH109">
        <v>1146.6515999999999</v>
      </c>
      <c r="DI109">
        <v>1674.9641999999999</v>
      </c>
      <c r="DJ109">
        <v>1124.954</v>
      </c>
      <c r="DK109">
        <v>1503.0885000000001</v>
      </c>
      <c r="DL109">
        <v>1514.7992999999999</v>
      </c>
      <c r="DM109">
        <v>999.83820000000003</v>
      </c>
      <c r="DN109">
        <v>909.64149999999995</v>
      </c>
      <c r="DO109">
        <v>2484.8330000000001</v>
      </c>
      <c r="DP109">
        <v>851.5154</v>
      </c>
      <c r="DQ109">
        <v>1871.0545999999999</v>
      </c>
      <c r="DR109">
        <v>953.87699999999995</v>
      </c>
      <c r="DS109">
        <v>2101.8226</v>
      </c>
      <c r="DT109">
        <v>1272.2835</v>
      </c>
      <c r="DU109">
        <v>887.93420000000003</v>
      </c>
      <c r="DV109" t="s">
        <v>480</v>
      </c>
      <c r="DW109">
        <v>1147.0272</v>
      </c>
      <c r="DX109">
        <v>686.53030000000001</v>
      </c>
      <c r="DY109">
        <v>1637.0137999999999</v>
      </c>
      <c r="DZ109">
        <v>1799.6412</v>
      </c>
      <c r="EA109">
        <v>1293.1012000000001</v>
      </c>
      <c r="EB109">
        <v>1120.6940999999999</v>
      </c>
      <c r="EC109">
        <v>1434.8007</v>
      </c>
      <c r="ED109">
        <v>797.78660000000002</v>
      </c>
      <c r="EE109">
        <v>777.06719999999996</v>
      </c>
      <c r="EF109">
        <v>706.85969999999998</v>
      </c>
      <c r="EG109">
        <v>734.92039999999997</v>
      </c>
      <c r="EH109">
        <v>1007.6305</v>
      </c>
      <c r="EI109">
        <v>393.8184</v>
      </c>
      <c r="EJ109">
        <v>2176.3649</v>
      </c>
      <c r="EK109" t="s">
        <v>480</v>
      </c>
      <c r="EL109">
        <v>695.51660000000004</v>
      </c>
      <c r="EM109">
        <v>536.86479999999995</v>
      </c>
      <c r="EN109">
        <v>385.03289999999998</v>
      </c>
      <c r="EO109" t="s">
        <v>480</v>
      </c>
      <c r="EP109">
        <v>328.75040000000001</v>
      </c>
      <c r="EQ109">
        <v>209.24600000000001</v>
      </c>
      <c r="ER109">
        <v>351.68849999999998</v>
      </c>
      <c r="ES109">
        <v>239.042</v>
      </c>
      <c r="ET109">
        <v>310.32470000000001</v>
      </c>
      <c r="EU109">
        <v>124.5369</v>
      </c>
      <c r="EV109">
        <v>197.30930000000001</v>
      </c>
      <c r="EW109">
        <v>239.13740000000001</v>
      </c>
      <c r="EX109">
        <v>267.33679999999998</v>
      </c>
      <c r="EY109">
        <v>271.7362</v>
      </c>
      <c r="EZ109">
        <v>229.65790000000001</v>
      </c>
      <c r="FA109">
        <v>77.925799999999995</v>
      </c>
      <c r="FB109">
        <v>194.58699999999999</v>
      </c>
      <c r="FC109">
        <v>205.2347</v>
      </c>
      <c r="FD109">
        <v>174.3544</v>
      </c>
      <c r="FE109">
        <v>350.48559999999998</v>
      </c>
      <c r="FF109">
        <v>189.5264</v>
      </c>
      <c r="FG109">
        <v>191.8879</v>
      </c>
      <c r="FH109">
        <v>308.66550000000001</v>
      </c>
      <c r="FI109">
        <v>270.3691</v>
      </c>
      <c r="FJ109">
        <v>151.25</v>
      </c>
      <c r="FK109">
        <v>-30.144200000000001</v>
      </c>
      <c r="FL109">
        <v>100.61499999999999</v>
      </c>
      <c r="FM109">
        <v>14615.853999999999</v>
      </c>
      <c r="FN109">
        <v>1730.3933999999999</v>
      </c>
      <c r="FO109" t="s">
        <v>480</v>
      </c>
      <c r="FP109">
        <v>3551.8768</v>
      </c>
      <c r="FQ109">
        <v>1382.5572</v>
      </c>
      <c r="FR109">
        <v>3513.4942999999998</v>
      </c>
      <c r="FS109">
        <v>3824.6988999999999</v>
      </c>
      <c r="FT109" t="s">
        <v>480</v>
      </c>
      <c r="FU109">
        <v>850.57479999999998</v>
      </c>
      <c r="FV109">
        <v>21235.182700000001</v>
      </c>
      <c r="FW109">
        <v>10141.2616</v>
      </c>
      <c r="FX109">
        <v>3688.0771</v>
      </c>
      <c r="FY109">
        <v>4810.8341</v>
      </c>
      <c r="FZ109">
        <v>440.08260000000001</v>
      </c>
      <c r="GA109">
        <v>11150.0275</v>
      </c>
      <c r="GB109">
        <v>3045.7062999999998</v>
      </c>
      <c r="GC109">
        <v>1064.4715000000001</v>
      </c>
      <c r="GD109">
        <v>984.82929999999999</v>
      </c>
      <c r="GE109">
        <v>8119.3274000000001</v>
      </c>
      <c r="GF109">
        <v>695.91759999999999</v>
      </c>
      <c r="GG109">
        <v>464.91969999999998</v>
      </c>
      <c r="GH109">
        <v>473.7398</v>
      </c>
      <c r="GI109">
        <v>4306.5733</v>
      </c>
      <c r="GJ109">
        <v>35712.718699999998</v>
      </c>
      <c r="GK109">
        <v>2682.2145</v>
      </c>
      <c r="GL109">
        <v>1897.3083999999999</v>
      </c>
      <c r="GM109">
        <v>5915.0650999999998</v>
      </c>
      <c r="GN109">
        <v>10262.441999999999</v>
      </c>
      <c r="GO109">
        <v>643.18179999999995</v>
      </c>
      <c r="GP109">
        <v>329.62450000000001</v>
      </c>
    </row>
    <row r="110" spans="1:198" x14ac:dyDescent="0.2">
      <c r="A110" s="177">
        <v>43175</v>
      </c>
      <c r="B110">
        <v>674880.40379999997</v>
      </c>
      <c r="C110">
        <v>207119.99650000001</v>
      </c>
      <c r="D110">
        <v>106998.192</v>
      </c>
      <c r="E110">
        <v>89346.054999999993</v>
      </c>
      <c r="F110">
        <v>52162.472999999998</v>
      </c>
      <c r="G110">
        <v>42838.998699999996</v>
      </c>
      <c r="H110">
        <v>46115.874900000003</v>
      </c>
      <c r="I110">
        <v>29089.644</v>
      </c>
      <c r="J110">
        <v>31953.785899999999</v>
      </c>
      <c r="K110">
        <v>29973.221099999999</v>
      </c>
      <c r="L110">
        <v>26913.464</v>
      </c>
      <c r="M110">
        <v>23396.618299999998</v>
      </c>
      <c r="N110">
        <v>25583.820899999999</v>
      </c>
      <c r="O110">
        <v>34193.548499999997</v>
      </c>
      <c r="P110">
        <v>14737.7173</v>
      </c>
      <c r="Q110">
        <v>22954.403200000001</v>
      </c>
      <c r="R110">
        <v>13083.0103</v>
      </c>
      <c r="S110">
        <v>13083.4321</v>
      </c>
      <c r="T110">
        <v>19172.9424</v>
      </c>
      <c r="U110">
        <v>18651.347600000001</v>
      </c>
      <c r="V110">
        <v>13945.437400000001</v>
      </c>
      <c r="W110">
        <v>7822.0277999999998</v>
      </c>
      <c r="X110">
        <v>13331.858899999999</v>
      </c>
      <c r="Y110">
        <v>13077.4913</v>
      </c>
      <c r="Z110">
        <v>13370.8604</v>
      </c>
      <c r="AA110">
        <v>10952.7417</v>
      </c>
      <c r="AB110">
        <v>13066.859200000001</v>
      </c>
      <c r="AC110">
        <v>12847.8815</v>
      </c>
      <c r="AD110">
        <v>20066.5128</v>
      </c>
      <c r="AE110">
        <v>9719.2844999999998</v>
      </c>
      <c r="AF110">
        <v>14440.834500000001</v>
      </c>
      <c r="AG110">
        <v>9747.3184999999994</v>
      </c>
      <c r="AH110">
        <v>10891.0468</v>
      </c>
      <c r="AI110" t="s">
        <v>480</v>
      </c>
      <c r="AJ110">
        <v>15527.236500000001</v>
      </c>
      <c r="AK110">
        <v>7443.5662000000002</v>
      </c>
      <c r="AL110">
        <v>5939.75</v>
      </c>
      <c r="AM110">
        <v>7680.0956999999999</v>
      </c>
      <c r="AN110">
        <v>11399.745000000001</v>
      </c>
      <c r="AO110">
        <v>8761.6304</v>
      </c>
      <c r="AP110">
        <v>6498.14</v>
      </c>
      <c r="AQ110">
        <v>11084.3963</v>
      </c>
      <c r="AR110">
        <v>6281.3855999999996</v>
      </c>
      <c r="AS110">
        <v>5919.2785000000003</v>
      </c>
      <c r="AT110">
        <v>8327.3410000000003</v>
      </c>
      <c r="AU110">
        <v>9182.3196000000007</v>
      </c>
      <c r="AV110">
        <v>4506.2610000000004</v>
      </c>
      <c r="AW110">
        <v>5196.0335999999998</v>
      </c>
      <c r="AX110">
        <v>5685.777</v>
      </c>
      <c r="AY110">
        <v>4128.0762000000004</v>
      </c>
      <c r="AZ110">
        <v>7023.6181999999999</v>
      </c>
      <c r="BA110">
        <v>5012.2804999999998</v>
      </c>
      <c r="BB110">
        <v>5865.6916000000001</v>
      </c>
      <c r="BC110">
        <v>4234.8705</v>
      </c>
      <c r="BD110">
        <v>7221.1863000000003</v>
      </c>
      <c r="BE110" t="s">
        <v>480</v>
      </c>
      <c r="BF110">
        <v>6866.1532999999999</v>
      </c>
      <c r="BG110">
        <v>3966.6455000000001</v>
      </c>
      <c r="BH110" t="s">
        <v>480</v>
      </c>
      <c r="BI110">
        <v>4555.9363999999996</v>
      </c>
      <c r="BJ110">
        <v>5688.1850000000004</v>
      </c>
      <c r="BK110">
        <v>4264.0511999999999</v>
      </c>
      <c r="BL110">
        <v>6377.4994999999999</v>
      </c>
      <c r="BM110">
        <v>2301.5120000000002</v>
      </c>
      <c r="BN110">
        <v>4728.8755000000001</v>
      </c>
      <c r="BO110">
        <v>5423.0604999999996</v>
      </c>
      <c r="BP110">
        <v>4497.8562000000002</v>
      </c>
      <c r="BQ110">
        <v>5610.4387999999999</v>
      </c>
      <c r="BR110">
        <v>3285.1642999999999</v>
      </c>
      <c r="BS110">
        <v>2735.3616999999999</v>
      </c>
      <c r="BT110" t="s">
        <v>480</v>
      </c>
      <c r="BU110">
        <v>2883.5259999999998</v>
      </c>
      <c r="BV110">
        <v>2587.4735000000001</v>
      </c>
      <c r="BW110">
        <v>3626.0704999999998</v>
      </c>
      <c r="BX110">
        <v>2956.3888000000002</v>
      </c>
      <c r="BY110">
        <v>2464.5898999999999</v>
      </c>
      <c r="BZ110">
        <v>1654.9335000000001</v>
      </c>
      <c r="CA110">
        <v>3081.7267999999999</v>
      </c>
      <c r="CB110">
        <v>2803.9733000000001</v>
      </c>
      <c r="CC110" t="s">
        <v>480</v>
      </c>
      <c r="CD110">
        <v>2016.5389</v>
      </c>
      <c r="CE110">
        <v>2185.8827999999999</v>
      </c>
      <c r="CF110" t="s">
        <v>480</v>
      </c>
      <c r="CG110">
        <v>1499.1025</v>
      </c>
      <c r="CH110">
        <v>1821.8579999999999</v>
      </c>
      <c r="CI110">
        <v>2752.1170999999999</v>
      </c>
      <c r="CJ110" t="s">
        <v>480</v>
      </c>
      <c r="CK110">
        <v>2236.7570999999998</v>
      </c>
      <c r="CL110">
        <v>2862.8652999999999</v>
      </c>
      <c r="CM110">
        <v>2028.3742</v>
      </c>
      <c r="CN110" t="s">
        <v>480</v>
      </c>
      <c r="CO110">
        <v>1812.3934999999999</v>
      </c>
      <c r="CP110">
        <v>2326.9148</v>
      </c>
      <c r="CQ110">
        <v>1753.5916</v>
      </c>
      <c r="CR110">
        <v>1875.6829</v>
      </c>
      <c r="CS110">
        <v>1818.7416000000001</v>
      </c>
      <c r="CT110">
        <v>2020.0509</v>
      </c>
      <c r="CU110">
        <v>1356.0272</v>
      </c>
      <c r="CV110" t="s">
        <v>480</v>
      </c>
      <c r="CW110">
        <v>1246.77</v>
      </c>
      <c r="CX110">
        <v>3942.7294000000002</v>
      </c>
      <c r="CY110">
        <v>1796.8529000000001</v>
      </c>
      <c r="CZ110">
        <v>1532.3837000000001</v>
      </c>
      <c r="DA110">
        <v>1035.2918</v>
      </c>
      <c r="DB110">
        <v>1303.7280000000001</v>
      </c>
      <c r="DC110">
        <v>2880.8951000000002</v>
      </c>
      <c r="DD110">
        <v>1821.789</v>
      </c>
      <c r="DE110">
        <v>1964.6466</v>
      </c>
      <c r="DF110">
        <v>1650.0170000000001</v>
      </c>
      <c r="DG110">
        <v>1772.2893999999999</v>
      </c>
      <c r="DH110">
        <v>1147.0786000000001</v>
      </c>
      <c r="DI110">
        <v>1677.9346</v>
      </c>
      <c r="DJ110">
        <v>1098.2657999999999</v>
      </c>
      <c r="DK110">
        <v>1527.3851</v>
      </c>
      <c r="DL110">
        <v>1518.6955</v>
      </c>
      <c r="DM110">
        <v>993.01239999999996</v>
      </c>
      <c r="DN110">
        <v>911.19410000000005</v>
      </c>
      <c r="DO110">
        <v>2487.3463000000002</v>
      </c>
      <c r="DP110">
        <v>833.08569999999997</v>
      </c>
      <c r="DQ110">
        <v>1859.4579000000001</v>
      </c>
      <c r="DR110">
        <v>966.64729999999997</v>
      </c>
      <c r="DS110">
        <v>2124.7712000000001</v>
      </c>
      <c r="DT110">
        <v>1277.4313</v>
      </c>
      <c r="DU110">
        <v>890.94079999999997</v>
      </c>
      <c r="DV110" t="s">
        <v>480</v>
      </c>
      <c r="DW110">
        <v>1151.2887000000001</v>
      </c>
      <c r="DX110">
        <v>573.83320000000003</v>
      </c>
      <c r="DY110">
        <v>1650.0552</v>
      </c>
      <c r="DZ110">
        <v>1797.3472999999999</v>
      </c>
      <c r="EA110">
        <v>1320.3423</v>
      </c>
      <c r="EB110">
        <v>1126.1776</v>
      </c>
      <c r="EC110">
        <v>1454.8168000000001</v>
      </c>
      <c r="ED110">
        <v>825.98490000000004</v>
      </c>
      <c r="EE110">
        <v>792.33069999999998</v>
      </c>
      <c r="EF110">
        <v>693.87689999999998</v>
      </c>
      <c r="EG110">
        <v>762.79499999999996</v>
      </c>
      <c r="EH110">
        <v>1001.3964</v>
      </c>
      <c r="EI110">
        <v>393.8184</v>
      </c>
      <c r="EJ110">
        <v>2176.4789999999998</v>
      </c>
      <c r="EK110" t="s">
        <v>480</v>
      </c>
      <c r="EL110">
        <v>684.30160000000001</v>
      </c>
      <c r="EM110">
        <v>551.60640000000001</v>
      </c>
      <c r="EN110">
        <v>385.03289999999998</v>
      </c>
      <c r="EO110" t="s">
        <v>480</v>
      </c>
      <c r="EP110">
        <v>330.87299999999999</v>
      </c>
      <c r="EQ110">
        <v>207.99199999999999</v>
      </c>
      <c r="ER110">
        <v>349.46409999999997</v>
      </c>
      <c r="ES110">
        <v>246.96850000000001</v>
      </c>
      <c r="ET110">
        <v>310.93279999999999</v>
      </c>
      <c r="EU110">
        <v>125.9881</v>
      </c>
      <c r="EV110">
        <v>187.9974</v>
      </c>
      <c r="EW110">
        <v>239.13740000000001</v>
      </c>
      <c r="EX110">
        <v>269.1157</v>
      </c>
      <c r="EY110">
        <v>272.2826</v>
      </c>
      <c r="EZ110">
        <v>228.85570000000001</v>
      </c>
      <c r="FA110">
        <v>81.274100000000004</v>
      </c>
      <c r="FB110">
        <v>193.5658</v>
      </c>
      <c r="FC110">
        <v>206.59889999999999</v>
      </c>
      <c r="FD110">
        <v>176.58199999999999</v>
      </c>
      <c r="FE110">
        <v>324.37869999999998</v>
      </c>
      <c r="FF110">
        <v>185.79830000000001</v>
      </c>
      <c r="FG110">
        <v>196.3683</v>
      </c>
      <c r="FH110">
        <v>319.37490000000003</v>
      </c>
      <c r="FI110">
        <v>271.15010000000001</v>
      </c>
      <c r="FJ110">
        <v>148.6335</v>
      </c>
      <c r="FK110">
        <v>-28.636600000000001</v>
      </c>
      <c r="FL110">
        <v>100.61499999999999</v>
      </c>
      <c r="FM110">
        <v>14531.1253</v>
      </c>
      <c r="FN110">
        <v>1707.6343999999999</v>
      </c>
      <c r="FO110">
        <v>4006.8177000000001</v>
      </c>
      <c r="FP110">
        <v>3574.4922999999999</v>
      </c>
      <c r="FQ110">
        <v>1353.6766</v>
      </c>
      <c r="FR110">
        <v>3597.5889000000002</v>
      </c>
      <c r="FS110">
        <v>3806.9072000000001</v>
      </c>
      <c r="FT110" t="s">
        <v>480</v>
      </c>
      <c r="FU110">
        <v>936.13279999999997</v>
      </c>
      <c r="FV110">
        <v>21255.000499999998</v>
      </c>
      <c r="FW110">
        <v>10035.2541</v>
      </c>
      <c r="FX110">
        <v>3668.5302000000001</v>
      </c>
      <c r="FY110">
        <v>4768.5149000000001</v>
      </c>
      <c r="FZ110">
        <v>443.92840000000001</v>
      </c>
      <c r="GA110">
        <v>10965.8462</v>
      </c>
      <c r="GB110">
        <v>3011.8526999999999</v>
      </c>
      <c r="GC110">
        <v>1048.9838999999999</v>
      </c>
      <c r="GD110">
        <v>984.82929999999999</v>
      </c>
      <c r="GE110">
        <v>8014.2078000000001</v>
      </c>
      <c r="GF110">
        <v>739.14670000000001</v>
      </c>
      <c r="GG110">
        <v>466.31470000000002</v>
      </c>
      <c r="GH110">
        <v>476.37389999999999</v>
      </c>
      <c r="GI110">
        <v>4274.0200999999997</v>
      </c>
      <c r="GJ110">
        <v>35528.681900000003</v>
      </c>
      <c r="GK110">
        <v>2633.6986000000002</v>
      </c>
      <c r="GL110">
        <v>1899.2475999999999</v>
      </c>
      <c r="GM110">
        <v>5841.6860999999999</v>
      </c>
      <c r="GN110">
        <v>9849.1260000000002</v>
      </c>
      <c r="GO110">
        <v>643.18179999999995</v>
      </c>
      <c r="GP110">
        <v>330.4477</v>
      </c>
    </row>
    <row r="111" spans="1:198" x14ac:dyDescent="0.2">
      <c r="A111" s="177">
        <v>43178</v>
      </c>
      <c r="B111">
        <v>661713.75800000003</v>
      </c>
      <c r="C111">
        <v>205795.32389999999</v>
      </c>
      <c r="D111">
        <v>105335.6581</v>
      </c>
      <c r="E111">
        <v>88621.87</v>
      </c>
      <c r="F111">
        <v>50974.510300000002</v>
      </c>
      <c r="G111">
        <v>43291.227800000001</v>
      </c>
      <c r="H111">
        <v>45385.958400000003</v>
      </c>
      <c r="I111">
        <v>29059.945</v>
      </c>
      <c r="J111">
        <v>31799.381700000002</v>
      </c>
      <c r="K111">
        <v>29656.036899999999</v>
      </c>
      <c r="L111">
        <v>26122.704000000002</v>
      </c>
      <c r="M111">
        <v>23102.086200000002</v>
      </c>
      <c r="N111">
        <v>25219.1921</v>
      </c>
      <c r="O111">
        <v>34054.615599999997</v>
      </c>
      <c r="P111">
        <v>14566.7783</v>
      </c>
      <c r="Q111">
        <v>22721.5075</v>
      </c>
      <c r="R111">
        <v>13047.052799999999</v>
      </c>
      <c r="S111">
        <v>12923.186600000001</v>
      </c>
      <c r="T111">
        <v>19029.379199999999</v>
      </c>
      <c r="U111">
        <v>18548.356800000001</v>
      </c>
      <c r="V111">
        <v>13946.8519</v>
      </c>
      <c r="W111">
        <v>7712.8121000000001</v>
      </c>
      <c r="X111">
        <v>13250.1684</v>
      </c>
      <c r="Y111">
        <v>12851.429099999999</v>
      </c>
      <c r="Z111">
        <v>13328.8649</v>
      </c>
      <c r="AA111">
        <v>10850.9089</v>
      </c>
      <c r="AB111">
        <v>12953.632900000001</v>
      </c>
      <c r="AC111">
        <v>12746.632100000001</v>
      </c>
      <c r="AD111">
        <v>19631.435700000002</v>
      </c>
      <c r="AE111">
        <v>9692.2430000000004</v>
      </c>
      <c r="AF111">
        <v>14482.9851</v>
      </c>
      <c r="AG111">
        <v>9611.2656999999999</v>
      </c>
      <c r="AH111">
        <v>10509.7273</v>
      </c>
      <c r="AI111" t="s">
        <v>480</v>
      </c>
      <c r="AJ111">
        <v>15240.3609</v>
      </c>
      <c r="AK111">
        <v>7366.5209999999997</v>
      </c>
      <c r="AL111">
        <v>5876.9670999999998</v>
      </c>
      <c r="AM111">
        <v>7655.8389999999999</v>
      </c>
      <c r="AN111">
        <v>11216.0255</v>
      </c>
      <c r="AO111">
        <v>8762.491</v>
      </c>
      <c r="AP111">
        <v>6383.3254999999999</v>
      </c>
      <c r="AQ111">
        <v>10956.565699999999</v>
      </c>
      <c r="AR111">
        <v>6276.5910999999996</v>
      </c>
      <c r="AS111">
        <v>5898.4161999999997</v>
      </c>
      <c r="AT111">
        <v>8205.7525999999998</v>
      </c>
      <c r="AU111">
        <v>9130.1435999999994</v>
      </c>
      <c r="AV111">
        <v>4405.9811</v>
      </c>
      <c r="AW111">
        <v>5117.3617000000004</v>
      </c>
      <c r="AX111">
        <v>5594.0540000000001</v>
      </c>
      <c r="AY111">
        <v>4051.4612000000002</v>
      </c>
      <c r="AZ111">
        <v>7006.2051000000001</v>
      </c>
      <c r="BA111">
        <v>4966.5789999999997</v>
      </c>
      <c r="BB111">
        <v>5824.2435999999998</v>
      </c>
      <c r="BC111">
        <v>4240.5492000000004</v>
      </c>
      <c r="BD111">
        <v>7092.3733000000002</v>
      </c>
      <c r="BE111" t="s">
        <v>480</v>
      </c>
      <c r="BF111">
        <v>6789.7915000000003</v>
      </c>
      <c r="BG111">
        <v>3920.0747999999999</v>
      </c>
      <c r="BH111" t="s">
        <v>480</v>
      </c>
      <c r="BI111">
        <v>4497.3618999999999</v>
      </c>
      <c r="BJ111">
        <v>5698.7084999999997</v>
      </c>
      <c r="BK111">
        <v>4230.7873</v>
      </c>
      <c r="BL111">
        <v>6267.3942999999999</v>
      </c>
      <c r="BM111">
        <v>2306.4661999999998</v>
      </c>
      <c r="BN111">
        <v>4602.6998999999996</v>
      </c>
      <c r="BO111">
        <v>5414.0969999999998</v>
      </c>
      <c r="BP111">
        <v>4405.0763999999999</v>
      </c>
      <c r="BQ111">
        <v>5581.5919999999996</v>
      </c>
      <c r="BR111">
        <v>3244.9333999999999</v>
      </c>
      <c r="BS111">
        <v>2674.8674000000001</v>
      </c>
      <c r="BT111" t="s">
        <v>480</v>
      </c>
      <c r="BU111">
        <v>2848.8611000000001</v>
      </c>
      <c r="BV111">
        <v>2600.9935</v>
      </c>
      <c r="BW111">
        <v>3605.2076000000002</v>
      </c>
      <c r="BX111">
        <v>2937.2543999999998</v>
      </c>
      <c r="BY111">
        <v>2417.5882999999999</v>
      </c>
      <c r="BZ111">
        <v>1647.6111000000001</v>
      </c>
      <c r="CA111">
        <v>2995.6592999999998</v>
      </c>
      <c r="CB111">
        <v>2750.4196000000002</v>
      </c>
      <c r="CC111" t="s">
        <v>480</v>
      </c>
      <c r="CD111">
        <v>1935.84</v>
      </c>
      <c r="CE111">
        <v>2165.6588000000002</v>
      </c>
      <c r="CF111" t="s">
        <v>480</v>
      </c>
      <c r="CG111">
        <v>1483.8037999999999</v>
      </c>
      <c r="CH111">
        <v>1821.8579999999999</v>
      </c>
      <c r="CI111">
        <v>2776.7157000000002</v>
      </c>
      <c r="CJ111" t="s">
        <v>480</v>
      </c>
      <c r="CK111">
        <v>2230.7208000000001</v>
      </c>
      <c r="CL111">
        <v>2874.3813</v>
      </c>
      <c r="CM111">
        <v>1921.8784000000001</v>
      </c>
      <c r="CN111" t="s">
        <v>480</v>
      </c>
      <c r="CO111">
        <v>1796.8154999999999</v>
      </c>
      <c r="CP111">
        <v>2287.3694999999998</v>
      </c>
      <c r="CQ111">
        <v>1745.0814</v>
      </c>
      <c r="CR111">
        <v>1852.5673999999999</v>
      </c>
      <c r="CS111">
        <v>1787.2791999999999</v>
      </c>
      <c r="CT111">
        <v>2042.5974000000001</v>
      </c>
      <c r="CU111">
        <v>1337.2892999999999</v>
      </c>
      <c r="CV111" t="s">
        <v>480</v>
      </c>
      <c r="CW111">
        <v>1218.9250999999999</v>
      </c>
      <c r="CX111">
        <v>3932.6961999999999</v>
      </c>
      <c r="CY111">
        <v>1789.61</v>
      </c>
      <c r="CZ111">
        <v>1530.9693</v>
      </c>
      <c r="DA111">
        <v>1011.7483</v>
      </c>
      <c r="DB111">
        <v>1291.0689</v>
      </c>
      <c r="DC111">
        <v>2802.1763000000001</v>
      </c>
      <c r="DD111">
        <v>1777.212</v>
      </c>
      <c r="DE111">
        <v>1935.8226999999999</v>
      </c>
      <c r="DF111">
        <v>1645.4087999999999</v>
      </c>
      <c r="DG111">
        <v>1729.8620000000001</v>
      </c>
      <c r="DH111">
        <v>1120.1768999999999</v>
      </c>
      <c r="DI111">
        <v>1657.6821</v>
      </c>
      <c r="DJ111">
        <v>1122.6532999999999</v>
      </c>
      <c r="DK111">
        <v>1531.6369999999999</v>
      </c>
      <c r="DL111">
        <v>1487.5259000000001</v>
      </c>
      <c r="DM111">
        <v>977.36969999999997</v>
      </c>
      <c r="DN111">
        <v>909.81399999999996</v>
      </c>
      <c r="DO111">
        <v>2450.4564</v>
      </c>
      <c r="DP111">
        <v>822.66899999999998</v>
      </c>
      <c r="DQ111">
        <v>1862.7049999999999</v>
      </c>
      <c r="DR111">
        <v>958.13379999999995</v>
      </c>
      <c r="DS111">
        <v>2071.0715</v>
      </c>
      <c r="DT111">
        <v>1259.8427999999999</v>
      </c>
      <c r="DU111">
        <v>878.91459999999995</v>
      </c>
      <c r="DV111" t="s">
        <v>480</v>
      </c>
      <c r="DW111">
        <v>1130.4069</v>
      </c>
      <c r="DX111">
        <v>654.91030000000001</v>
      </c>
      <c r="DY111">
        <v>1637.6826000000001</v>
      </c>
      <c r="DZ111">
        <v>1772.1152999999999</v>
      </c>
      <c r="EA111">
        <v>1190.6592000000001</v>
      </c>
      <c r="EB111">
        <v>1117.7909999999999</v>
      </c>
      <c r="EC111">
        <v>1449.8127999999999</v>
      </c>
      <c r="ED111">
        <v>810.31920000000002</v>
      </c>
      <c r="EE111">
        <v>772.19460000000004</v>
      </c>
      <c r="EF111">
        <v>687.46559999999999</v>
      </c>
      <c r="EG111">
        <v>740.98009999999999</v>
      </c>
      <c r="EH111">
        <v>995.16240000000005</v>
      </c>
      <c r="EI111">
        <v>385.78620000000001</v>
      </c>
      <c r="EJ111">
        <v>2176.4789999999998</v>
      </c>
      <c r="EK111" t="s">
        <v>480</v>
      </c>
      <c r="EL111">
        <v>689.90909999999997</v>
      </c>
      <c r="EM111">
        <v>544.23559999999998</v>
      </c>
      <c r="EN111">
        <v>380.00490000000002</v>
      </c>
      <c r="EO111" t="s">
        <v>480</v>
      </c>
      <c r="EP111">
        <v>308.23250000000002</v>
      </c>
      <c r="EQ111">
        <v>207.50960000000001</v>
      </c>
      <c r="ER111">
        <v>342.79079999999999</v>
      </c>
      <c r="ES111">
        <v>241.83959999999999</v>
      </c>
      <c r="ET111">
        <v>310.62869999999998</v>
      </c>
      <c r="EU111">
        <v>127.0247</v>
      </c>
      <c r="EV111">
        <v>187.93170000000001</v>
      </c>
      <c r="EW111">
        <v>232.1568</v>
      </c>
      <c r="EX111">
        <v>262.00009999999997</v>
      </c>
      <c r="EY111">
        <v>270.09690000000001</v>
      </c>
      <c r="EZ111">
        <v>226.8502</v>
      </c>
      <c r="FA111">
        <v>80.604399999999998</v>
      </c>
      <c r="FB111">
        <v>187.57210000000001</v>
      </c>
      <c r="FC111">
        <v>190.22839999999999</v>
      </c>
      <c r="FD111">
        <v>165.44399999999999</v>
      </c>
      <c r="FE111">
        <v>312.3836</v>
      </c>
      <c r="FF111">
        <v>184.78149999999999</v>
      </c>
      <c r="FG111">
        <v>199.7285</v>
      </c>
      <c r="FH111">
        <v>321.02249999999998</v>
      </c>
      <c r="FI111">
        <v>269.83949999999999</v>
      </c>
      <c r="FJ111">
        <v>148.6335</v>
      </c>
      <c r="FK111">
        <v>-25.1187</v>
      </c>
      <c r="FL111">
        <v>93.139300000000006</v>
      </c>
      <c r="FM111">
        <v>14389.554099999999</v>
      </c>
      <c r="FN111">
        <v>1724.8300999999999</v>
      </c>
      <c r="FO111">
        <v>3408.4270000000001</v>
      </c>
      <c r="FP111">
        <v>3507.5880999999999</v>
      </c>
      <c r="FQ111">
        <v>1332.0161000000001</v>
      </c>
      <c r="FR111">
        <v>3554.4052000000001</v>
      </c>
      <c r="FS111">
        <v>3746.2062000000001</v>
      </c>
      <c r="FT111" t="s">
        <v>480</v>
      </c>
      <c r="FU111">
        <v>829.18539999999996</v>
      </c>
      <c r="FV111">
        <v>21132.130099999998</v>
      </c>
      <c r="FW111">
        <v>10028.187</v>
      </c>
      <c r="FX111">
        <v>3584.4189000000001</v>
      </c>
      <c r="FY111">
        <v>4821.7161999999998</v>
      </c>
      <c r="FZ111">
        <v>428.54539999999997</v>
      </c>
      <c r="GA111">
        <v>10646.674999999999</v>
      </c>
      <c r="GB111">
        <v>3010.2406000000001</v>
      </c>
      <c r="GC111">
        <v>1006.3929000000001</v>
      </c>
      <c r="GD111">
        <v>999.31970000000001</v>
      </c>
      <c r="GE111">
        <v>7806.2051000000001</v>
      </c>
      <c r="GF111">
        <v>731.1413</v>
      </c>
      <c r="GG111">
        <v>464.91969999999998</v>
      </c>
      <c r="GH111">
        <v>479.31290000000001</v>
      </c>
      <c r="GI111">
        <v>4221.5734000000002</v>
      </c>
      <c r="GJ111">
        <v>34583.959699999999</v>
      </c>
      <c r="GK111">
        <v>2572.9511000000002</v>
      </c>
      <c r="GL111">
        <v>1862.4034999999999</v>
      </c>
      <c r="GM111">
        <v>5906.2435999999998</v>
      </c>
      <c r="GN111">
        <v>9858.7379999999994</v>
      </c>
      <c r="GO111">
        <v>627.91579999999999</v>
      </c>
      <c r="GP111">
        <v>332.91730000000001</v>
      </c>
    </row>
    <row r="112" spans="1:198" x14ac:dyDescent="0.2">
      <c r="A112" s="177">
        <v>43179</v>
      </c>
      <c r="B112">
        <v>663561.70830000006</v>
      </c>
      <c r="C112">
        <v>185511.27410000001</v>
      </c>
      <c r="D112">
        <v>109070.19259999999</v>
      </c>
      <c r="E112">
        <v>88724.28</v>
      </c>
      <c r="F112">
        <v>51453.241600000001</v>
      </c>
      <c r="G112">
        <v>43521.3802</v>
      </c>
      <c r="H112">
        <v>46003.186099999999</v>
      </c>
      <c r="I112">
        <v>29461.755000000001</v>
      </c>
      <c r="J112">
        <v>32048.319</v>
      </c>
      <c r="K112">
        <v>29719.914199999999</v>
      </c>
      <c r="L112">
        <v>26436.464</v>
      </c>
      <c r="M112">
        <v>23166.739600000001</v>
      </c>
      <c r="N112">
        <v>25780.295699999999</v>
      </c>
      <c r="O112">
        <v>34702.968999999997</v>
      </c>
      <c r="P112">
        <v>14575.1168</v>
      </c>
      <c r="Q112">
        <v>22904.952799999999</v>
      </c>
      <c r="R112">
        <v>13024.1708</v>
      </c>
      <c r="S112">
        <v>13060.2081</v>
      </c>
      <c r="T112">
        <v>19165.673299999999</v>
      </c>
      <c r="U112">
        <v>18796.297699999999</v>
      </c>
      <c r="V112">
        <v>14396.689700000001</v>
      </c>
      <c r="W112">
        <v>7785.0625</v>
      </c>
      <c r="X112">
        <v>13252.8914</v>
      </c>
      <c r="Y112">
        <v>12866.301600000001</v>
      </c>
      <c r="Z112">
        <v>13559.840200000001</v>
      </c>
      <c r="AA112">
        <v>10774.5342</v>
      </c>
      <c r="AB112">
        <v>12998.084699999999</v>
      </c>
      <c r="AC112">
        <v>12866.478300000001</v>
      </c>
      <c r="AD112">
        <v>19538.204900000001</v>
      </c>
      <c r="AE112">
        <v>9727.7832999999991</v>
      </c>
      <c r="AF112">
        <v>14362.634</v>
      </c>
      <c r="AG112">
        <v>9661.268</v>
      </c>
      <c r="AH112">
        <v>10878.441199999999</v>
      </c>
      <c r="AI112" t="s">
        <v>480</v>
      </c>
      <c r="AJ112">
        <v>15184.579599999999</v>
      </c>
      <c r="AK112">
        <v>7469.5537000000004</v>
      </c>
      <c r="AL112">
        <v>5960.9494999999997</v>
      </c>
      <c r="AM112">
        <v>7821.0874000000003</v>
      </c>
      <c r="AN112">
        <v>11266.5484</v>
      </c>
      <c r="AO112">
        <v>8777.5522000000001</v>
      </c>
      <c r="AP112">
        <v>6564.4246000000003</v>
      </c>
      <c r="AQ112">
        <v>10834.1175</v>
      </c>
      <c r="AR112">
        <v>6327.7321000000002</v>
      </c>
      <c r="AS112">
        <v>5922.8753999999999</v>
      </c>
      <c r="AT112">
        <v>8345.4148999999998</v>
      </c>
      <c r="AU112">
        <v>9187.8119000000006</v>
      </c>
      <c r="AV112">
        <v>4554.8503000000001</v>
      </c>
      <c r="AW112">
        <v>5211.768</v>
      </c>
      <c r="AX112">
        <v>5665.0264999999999</v>
      </c>
      <c r="AY112">
        <v>4097.7386999999999</v>
      </c>
      <c r="AZ112">
        <v>7002.3355000000001</v>
      </c>
      <c r="BA112">
        <v>5008.1257999999998</v>
      </c>
      <c r="BB112">
        <v>5952.6313</v>
      </c>
      <c r="BC112">
        <v>4276.5145000000002</v>
      </c>
      <c r="BD112">
        <v>7296.3271999999997</v>
      </c>
      <c r="BE112" t="s">
        <v>480</v>
      </c>
      <c r="BF112">
        <v>6733.9885999999997</v>
      </c>
      <c r="BG112">
        <v>4062.0046000000002</v>
      </c>
      <c r="BH112" t="s">
        <v>480</v>
      </c>
      <c r="BI112">
        <v>4559.8414000000002</v>
      </c>
      <c r="BJ112">
        <v>5713.4413000000004</v>
      </c>
      <c r="BK112">
        <v>4222.9605000000001</v>
      </c>
      <c r="BL112">
        <v>6340.7978000000003</v>
      </c>
      <c r="BM112">
        <v>2418.2105999999999</v>
      </c>
      <c r="BN112">
        <v>4602.6998999999996</v>
      </c>
      <c r="BO112">
        <v>5393.7254000000003</v>
      </c>
      <c r="BP112">
        <v>4456.2107999999998</v>
      </c>
      <c r="BQ112">
        <v>5591.2075999999997</v>
      </c>
      <c r="BR112">
        <v>3250.6806999999999</v>
      </c>
      <c r="BS112">
        <v>2772.7103999999999</v>
      </c>
      <c r="BT112" t="s">
        <v>480</v>
      </c>
      <c r="BU112">
        <v>2843.4234999999999</v>
      </c>
      <c r="BV112">
        <v>2672.4560999999999</v>
      </c>
      <c r="BW112">
        <v>3587.8218999999999</v>
      </c>
      <c r="BX112">
        <v>2924.4982</v>
      </c>
      <c r="BY112">
        <v>2403.8317000000002</v>
      </c>
      <c r="BZ112">
        <v>1640.6954000000001</v>
      </c>
      <c r="CA112">
        <v>2986.4011</v>
      </c>
      <c r="CB112">
        <v>2856.1536999999998</v>
      </c>
      <c r="CC112" t="s">
        <v>480</v>
      </c>
      <c r="CD112">
        <v>2026.7768000000001</v>
      </c>
      <c r="CE112">
        <v>2167.9059000000002</v>
      </c>
      <c r="CF112" t="s">
        <v>480</v>
      </c>
      <c r="CG112">
        <v>1498.7466999999999</v>
      </c>
      <c r="CH112">
        <v>1964.6470999999999</v>
      </c>
      <c r="CI112">
        <v>2810.2593000000002</v>
      </c>
      <c r="CJ112" t="s">
        <v>480</v>
      </c>
      <c r="CK112">
        <v>2260.3989999999999</v>
      </c>
      <c r="CL112">
        <v>2924.2840999999999</v>
      </c>
      <c r="CM112">
        <v>1987.0474999999999</v>
      </c>
      <c r="CN112" t="s">
        <v>480</v>
      </c>
      <c r="CO112">
        <v>1816.1699000000001</v>
      </c>
      <c r="CP112">
        <v>2418.7163999999998</v>
      </c>
      <c r="CQ112">
        <v>1773.4486999999999</v>
      </c>
      <c r="CR112">
        <v>1877.7843</v>
      </c>
      <c r="CS112">
        <v>1790.0151000000001</v>
      </c>
      <c r="CT112">
        <v>2079.5969</v>
      </c>
      <c r="CU112">
        <v>1388.3927000000001</v>
      </c>
      <c r="CV112" t="s">
        <v>480</v>
      </c>
      <c r="CW112">
        <v>1236.3281999999999</v>
      </c>
      <c r="CX112">
        <v>3928.9337999999998</v>
      </c>
      <c r="CY112">
        <v>1793.2315000000001</v>
      </c>
      <c r="CZ112">
        <v>1605.9302</v>
      </c>
      <c r="DA112">
        <v>1005.1561</v>
      </c>
      <c r="DB112">
        <v>1368.2011</v>
      </c>
      <c r="DC112">
        <v>2783.2837</v>
      </c>
      <c r="DD112">
        <v>1833.723</v>
      </c>
      <c r="DE112">
        <v>2002.3983000000001</v>
      </c>
      <c r="DF112">
        <v>1668.4494999999999</v>
      </c>
      <c r="DG112">
        <v>1769.9323999999999</v>
      </c>
      <c r="DH112">
        <v>1139.3924</v>
      </c>
      <c r="DI112">
        <v>1690.086</v>
      </c>
      <c r="DJ112">
        <v>1156.2436</v>
      </c>
      <c r="DK112">
        <v>1551.6815999999999</v>
      </c>
      <c r="DL112">
        <v>1537.3972000000001</v>
      </c>
      <c r="DM112">
        <v>1017.4717000000001</v>
      </c>
      <c r="DN112">
        <v>915.85170000000005</v>
      </c>
      <c r="DO112">
        <v>2376.6765</v>
      </c>
      <c r="DP112">
        <v>821.06640000000004</v>
      </c>
      <c r="DQ112">
        <v>1871.9822999999999</v>
      </c>
      <c r="DR112">
        <v>962.39049999999997</v>
      </c>
      <c r="DS112">
        <v>2077.0382</v>
      </c>
      <c r="DT112">
        <v>1249.9761000000001</v>
      </c>
      <c r="DU112">
        <v>869.89509999999996</v>
      </c>
      <c r="DV112" t="s">
        <v>480</v>
      </c>
      <c r="DW112">
        <v>1138.9301</v>
      </c>
      <c r="DX112">
        <v>653.28869999999995</v>
      </c>
      <c r="DY112">
        <v>1630.3259</v>
      </c>
      <c r="DZ112">
        <v>1765.2338</v>
      </c>
      <c r="EA112">
        <v>1119.6789000000001</v>
      </c>
      <c r="EB112">
        <v>1117.1459</v>
      </c>
      <c r="EC112">
        <v>1468.1609000000001</v>
      </c>
      <c r="ED112">
        <v>835.38430000000005</v>
      </c>
      <c r="EE112">
        <v>772.19460000000004</v>
      </c>
      <c r="EF112">
        <v>684.57590000000005</v>
      </c>
      <c r="EG112">
        <v>754.91740000000004</v>
      </c>
      <c r="EH112">
        <v>995.16240000000005</v>
      </c>
      <c r="EI112">
        <v>373.73790000000002</v>
      </c>
      <c r="EJ112">
        <v>2176.4789999999998</v>
      </c>
      <c r="EK112" t="s">
        <v>480</v>
      </c>
      <c r="EL112">
        <v>706.93920000000003</v>
      </c>
      <c r="EM112">
        <v>545.70979999999997</v>
      </c>
      <c r="EN112">
        <v>390.06099999999998</v>
      </c>
      <c r="EO112" t="s">
        <v>480</v>
      </c>
      <c r="EP112">
        <v>301.1574</v>
      </c>
      <c r="EQ112">
        <v>214.45509999999999</v>
      </c>
      <c r="ER112">
        <v>340.56630000000001</v>
      </c>
      <c r="ES112">
        <v>242.30590000000001</v>
      </c>
      <c r="ET112">
        <v>307.5881</v>
      </c>
      <c r="EU112">
        <v>126.19540000000001</v>
      </c>
      <c r="EV112">
        <v>186.57939999999999</v>
      </c>
      <c r="EW112">
        <v>233.90199999999999</v>
      </c>
      <c r="EX112">
        <v>251.91970000000001</v>
      </c>
      <c r="EY112">
        <v>263.81310000000002</v>
      </c>
      <c r="EZ112">
        <v>226.8502</v>
      </c>
      <c r="FA112">
        <v>82.278599999999997</v>
      </c>
      <c r="FB112">
        <v>186.7621</v>
      </c>
      <c r="FC112">
        <v>202.50630000000001</v>
      </c>
      <c r="FD112">
        <v>160.9888</v>
      </c>
      <c r="FE112">
        <v>323.67309999999998</v>
      </c>
      <c r="FF112">
        <v>184.1037</v>
      </c>
      <c r="FG112">
        <v>201.96870000000001</v>
      </c>
      <c r="FH112">
        <v>313.60829999999999</v>
      </c>
      <c r="FI112">
        <v>265.90769999999998</v>
      </c>
      <c r="FJ112">
        <v>151.25</v>
      </c>
      <c r="FK112">
        <v>-29.139099999999999</v>
      </c>
      <c r="FL112">
        <v>95.631200000000007</v>
      </c>
      <c r="FM112">
        <v>15174.7353</v>
      </c>
      <c r="FN112">
        <v>1743.0373</v>
      </c>
      <c r="FO112">
        <v>3754.0931999999998</v>
      </c>
      <c r="FP112">
        <v>3562.2422000000001</v>
      </c>
      <c r="FQ112">
        <v>1295.9154000000001</v>
      </c>
      <c r="FR112">
        <v>3695.3204000000001</v>
      </c>
      <c r="FS112">
        <v>3850.8631999999998</v>
      </c>
      <c r="FT112" t="s">
        <v>480</v>
      </c>
      <c r="FU112">
        <v>822.05550000000005</v>
      </c>
      <c r="FV112">
        <v>22364.7981</v>
      </c>
      <c r="FW112">
        <v>10161.0497</v>
      </c>
      <c r="FX112">
        <v>3575.5338999999999</v>
      </c>
      <c r="FY112">
        <v>4784.2335000000003</v>
      </c>
      <c r="FZ112">
        <v>428.54539999999997</v>
      </c>
      <c r="GA112">
        <v>10731.3297</v>
      </c>
      <c r="GB112">
        <v>2986.0594999999998</v>
      </c>
      <c r="GC112">
        <v>994.77719999999999</v>
      </c>
      <c r="GD112">
        <v>955.84829999999999</v>
      </c>
      <c r="GE112">
        <v>7853.1734999999999</v>
      </c>
      <c r="GF112">
        <v>787.57939999999996</v>
      </c>
      <c r="GG112">
        <v>470.49950000000001</v>
      </c>
      <c r="GH112">
        <v>485.31189999999998</v>
      </c>
      <c r="GI112">
        <v>4187.2118</v>
      </c>
      <c r="GJ112">
        <v>35016.446199999998</v>
      </c>
      <c r="GK112">
        <v>2642.3768</v>
      </c>
      <c r="GL112">
        <v>1846.8902</v>
      </c>
      <c r="GM112">
        <v>5842.0870999999997</v>
      </c>
      <c r="GN112">
        <v>9906.7980000000007</v>
      </c>
      <c r="GO112">
        <v>602.72680000000003</v>
      </c>
      <c r="GP112">
        <v>327.15499999999997</v>
      </c>
    </row>
    <row r="113" spans="1:198" x14ac:dyDescent="0.2">
      <c r="A113" s="177">
        <v>43180</v>
      </c>
      <c r="B113">
        <v>658556.84299999999</v>
      </c>
      <c r="C113">
        <v>182693.3573</v>
      </c>
      <c r="D113">
        <v>107639.5255</v>
      </c>
      <c r="E113">
        <v>86329.973700000002</v>
      </c>
      <c r="F113">
        <v>51807.857300000003</v>
      </c>
      <c r="G113">
        <v>42790.545599999998</v>
      </c>
      <c r="H113">
        <v>45621.580600000001</v>
      </c>
      <c r="I113">
        <v>29650.431</v>
      </c>
      <c r="J113">
        <v>31903.368200000001</v>
      </c>
      <c r="K113">
        <v>29926.965100000001</v>
      </c>
      <c r="L113">
        <v>26510.664000000001</v>
      </c>
      <c r="M113">
        <v>23181.107</v>
      </c>
      <c r="N113">
        <v>25651.082600000002</v>
      </c>
      <c r="O113">
        <v>34434.3655</v>
      </c>
      <c r="P113">
        <v>14537.5936</v>
      </c>
      <c r="Q113">
        <v>22718.317200000001</v>
      </c>
      <c r="R113">
        <v>12991.4822</v>
      </c>
      <c r="S113">
        <v>12865.126700000001</v>
      </c>
      <c r="T113">
        <v>19027.561900000001</v>
      </c>
      <c r="U113">
        <v>18800.747899999998</v>
      </c>
      <c r="V113">
        <v>14236.841700000001</v>
      </c>
      <c r="W113">
        <v>7917.8015999999998</v>
      </c>
      <c r="X113">
        <v>13239.2763</v>
      </c>
      <c r="Y113">
        <v>12848.454599999999</v>
      </c>
      <c r="Z113">
        <v>13540.009</v>
      </c>
      <c r="AA113">
        <v>10884.8532</v>
      </c>
      <c r="AB113">
        <v>13075.2464</v>
      </c>
      <c r="AC113">
        <v>12961.528700000001</v>
      </c>
      <c r="AD113">
        <v>19793.035800000001</v>
      </c>
      <c r="AE113">
        <v>9725.4653999999991</v>
      </c>
      <c r="AF113">
        <v>14312.718800000001</v>
      </c>
      <c r="AG113">
        <v>9714.7587999999996</v>
      </c>
      <c r="AH113">
        <v>11325.9401</v>
      </c>
      <c r="AI113" t="s">
        <v>480</v>
      </c>
      <c r="AJ113">
        <v>15115.516900000001</v>
      </c>
      <c r="AK113">
        <v>7511.4393</v>
      </c>
      <c r="AL113">
        <v>6002.5330000000004</v>
      </c>
      <c r="AM113">
        <v>7824.1194999999998</v>
      </c>
      <c r="AN113">
        <v>11234.397499999999</v>
      </c>
      <c r="AO113">
        <v>8826.6087000000007</v>
      </c>
      <c r="AP113">
        <v>6677.4636</v>
      </c>
      <c r="AQ113">
        <v>10727.8163</v>
      </c>
      <c r="AR113">
        <v>6391.6583000000001</v>
      </c>
      <c r="AS113">
        <v>5900.5744000000004</v>
      </c>
      <c r="AT113">
        <v>8276.4053000000004</v>
      </c>
      <c r="AU113">
        <v>9143.8741000000009</v>
      </c>
      <c r="AV113">
        <v>4709.9223000000002</v>
      </c>
      <c r="AW113">
        <v>5203.9008000000003</v>
      </c>
      <c r="AX113">
        <v>5692.6938</v>
      </c>
      <c r="AY113">
        <v>4206.2339000000002</v>
      </c>
      <c r="AZ113">
        <v>6952.0308999999997</v>
      </c>
      <c r="BA113">
        <v>5062.1367</v>
      </c>
      <c r="BB113">
        <v>6022.3851999999997</v>
      </c>
      <c r="BC113">
        <v>4340.8734999999997</v>
      </c>
      <c r="BD113">
        <v>7210.4519</v>
      </c>
      <c r="BE113" t="s">
        <v>480</v>
      </c>
      <c r="BF113">
        <v>6695.8077000000003</v>
      </c>
      <c r="BG113">
        <v>4120.2179999999998</v>
      </c>
      <c r="BH113" t="s">
        <v>480</v>
      </c>
      <c r="BI113">
        <v>4579.3662999999997</v>
      </c>
      <c r="BJ113">
        <v>5734.4881999999998</v>
      </c>
      <c r="BK113">
        <v>4209.2636000000002</v>
      </c>
      <c r="BL113">
        <v>6283.1235999999999</v>
      </c>
      <c r="BM113">
        <v>2351.6043</v>
      </c>
      <c r="BN113">
        <v>4611.5370999999996</v>
      </c>
      <c r="BO113">
        <v>5400.2781999999997</v>
      </c>
      <c r="BP113">
        <v>4474.1341000000002</v>
      </c>
      <c r="BQ113">
        <v>5644.0933999999997</v>
      </c>
      <c r="BR113">
        <v>3288.9958000000001</v>
      </c>
      <c r="BS113">
        <v>2813.7413000000001</v>
      </c>
      <c r="BT113" t="s">
        <v>480</v>
      </c>
      <c r="BU113">
        <v>2852.2595999999999</v>
      </c>
      <c r="BV113">
        <v>2680.1817999999998</v>
      </c>
      <c r="BW113">
        <v>3577.3904000000002</v>
      </c>
      <c r="BX113">
        <v>2930.8762999999999</v>
      </c>
      <c r="BY113">
        <v>2417.0151000000001</v>
      </c>
      <c r="BZ113">
        <v>1636.2204999999999</v>
      </c>
      <c r="CA113">
        <v>3008.6895</v>
      </c>
      <c r="CB113">
        <v>2997.5902000000001</v>
      </c>
      <c r="CC113" t="s">
        <v>480</v>
      </c>
      <c r="CD113">
        <v>2100.2489</v>
      </c>
      <c r="CE113">
        <v>2179.1415000000002</v>
      </c>
      <c r="CF113" t="s">
        <v>480</v>
      </c>
      <c r="CG113">
        <v>1504.0835</v>
      </c>
      <c r="CH113">
        <v>1940.1151</v>
      </c>
      <c r="CI113">
        <v>2852.7478999999998</v>
      </c>
      <c r="CJ113" t="s">
        <v>480</v>
      </c>
      <c r="CK113">
        <v>2316.2341999999999</v>
      </c>
      <c r="CL113">
        <v>2953.4580000000001</v>
      </c>
      <c r="CM113">
        <v>2008.2407000000001</v>
      </c>
      <c r="CN113" t="s">
        <v>480</v>
      </c>
      <c r="CO113">
        <v>1853.4625000000001</v>
      </c>
      <c r="CP113">
        <v>2391.8820999999998</v>
      </c>
      <c r="CQ113">
        <v>1763.2365</v>
      </c>
      <c r="CR113">
        <v>1921.914</v>
      </c>
      <c r="CS113">
        <v>1792.067</v>
      </c>
      <c r="CT113">
        <v>2058.7847000000002</v>
      </c>
      <c r="CU113">
        <v>1369.6548</v>
      </c>
      <c r="CV113" t="s">
        <v>480</v>
      </c>
      <c r="CW113">
        <v>1234.5879</v>
      </c>
      <c r="CX113">
        <v>3940.2211000000002</v>
      </c>
      <c r="CY113">
        <v>1796.8529000000001</v>
      </c>
      <c r="CZ113">
        <v>1644.1178</v>
      </c>
      <c r="DA113">
        <v>1020.224</v>
      </c>
      <c r="DB113">
        <v>1354.6587999999999</v>
      </c>
      <c r="DC113">
        <v>2865.1513</v>
      </c>
      <c r="DD113">
        <v>1829.8620000000001</v>
      </c>
      <c r="DE113">
        <v>2004.4390000000001</v>
      </c>
      <c r="DF113">
        <v>1705.3145</v>
      </c>
      <c r="DG113">
        <v>1760.5039999999999</v>
      </c>
      <c r="DH113">
        <v>1158.6078</v>
      </c>
      <c r="DI113">
        <v>1693.8664000000001</v>
      </c>
      <c r="DJ113">
        <v>1162.2254</v>
      </c>
      <c r="DK113">
        <v>1552.289</v>
      </c>
      <c r="DL113">
        <v>1526.4879000000001</v>
      </c>
      <c r="DM113">
        <v>1036.2429</v>
      </c>
      <c r="DN113">
        <v>929.30730000000005</v>
      </c>
      <c r="DO113">
        <v>2385.8989999999999</v>
      </c>
      <c r="DP113">
        <v>821.27049999999997</v>
      </c>
      <c r="DQ113">
        <v>1864.5604000000001</v>
      </c>
      <c r="DR113">
        <v>973.03240000000005</v>
      </c>
      <c r="DS113">
        <v>2083.0048000000002</v>
      </c>
      <c r="DT113">
        <v>1246.5442</v>
      </c>
      <c r="DU113">
        <v>869.89509999999996</v>
      </c>
      <c r="DV113" t="s">
        <v>480</v>
      </c>
      <c r="DW113">
        <v>1135.9469999999999</v>
      </c>
      <c r="DX113">
        <v>660.58569999999997</v>
      </c>
      <c r="DY113">
        <v>1648.7175999999999</v>
      </c>
      <c r="DZ113">
        <v>1767.5275999999999</v>
      </c>
      <c r="EA113">
        <v>1207.2755</v>
      </c>
      <c r="EB113">
        <v>1137.4672</v>
      </c>
      <c r="EC113">
        <v>1464.8249000000001</v>
      </c>
      <c r="ED113">
        <v>901.18039999999996</v>
      </c>
      <c r="EE113">
        <v>772.19460000000004</v>
      </c>
      <c r="EF113">
        <v>688.69090000000006</v>
      </c>
      <c r="EG113">
        <v>785.82190000000003</v>
      </c>
      <c r="EH113">
        <v>993.08429999999998</v>
      </c>
      <c r="EI113">
        <v>377.75400000000002</v>
      </c>
      <c r="EJ113">
        <v>2176.4789999999998</v>
      </c>
      <c r="EK113" t="s">
        <v>480</v>
      </c>
      <c r="EL113">
        <v>697.80110000000002</v>
      </c>
      <c r="EM113">
        <v>542.76149999999996</v>
      </c>
      <c r="EN113">
        <v>420.22910000000002</v>
      </c>
      <c r="EO113" t="s">
        <v>480</v>
      </c>
      <c r="EP113">
        <v>311.77010000000001</v>
      </c>
      <c r="EQ113">
        <v>210.5</v>
      </c>
      <c r="ER113">
        <v>340.56630000000001</v>
      </c>
      <c r="ES113">
        <v>239.042</v>
      </c>
      <c r="ET113">
        <v>311.23689999999999</v>
      </c>
      <c r="EU113">
        <v>125.36620000000001</v>
      </c>
      <c r="EV113">
        <v>190.63640000000001</v>
      </c>
      <c r="EW113">
        <v>239.13740000000001</v>
      </c>
      <c r="EX113">
        <v>243.37049999999999</v>
      </c>
      <c r="EY113">
        <v>266.8184</v>
      </c>
      <c r="EZ113">
        <v>226.8502</v>
      </c>
      <c r="FA113">
        <v>80.269599999999997</v>
      </c>
      <c r="FB113">
        <v>186.43819999999999</v>
      </c>
      <c r="FC113">
        <v>202.50630000000001</v>
      </c>
      <c r="FD113">
        <v>165.44399999999999</v>
      </c>
      <c r="FE113">
        <v>313.79480000000001</v>
      </c>
      <c r="FF113">
        <v>186.13720000000001</v>
      </c>
      <c r="FG113">
        <v>199.7285</v>
      </c>
      <c r="FH113">
        <v>300.42750000000001</v>
      </c>
      <c r="FI113">
        <v>264.16019999999997</v>
      </c>
      <c r="FJ113">
        <v>159.09960000000001</v>
      </c>
      <c r="FK113">
        <v>-33.661999999999999</v>
      </c>
      <c r="FL113">
        <v>95.631200000000007</v>
      </c>
      <c r="FM113">
        <v>14735.2948</v>
      </c>
      <c r="FN113">
        <v>1750.1179</v>
      </c>
      <c r="FO113">
        <v>3837.4852000000001</v>
      </c>
      <c r="FP113">
        <v>3600.877</v>
      </c>
      <c r="FQ113">
        <v>1375.3371</v>
      </c>
      <c r="FR113">
        <v>3722.5943000000002</v>
      </c>
      <c r="FS113">
        <v>3905.2847999999999</v>
      </c>
      <c r="FT113" t="s">
        <v>480</v>
      </c>
      <c r="FU113">
        <v>823.48149999999998</v>
      </c>
      <c r="FV113">
        <v>22126.984400000001</v>
      </c>
      <c r="FW113">
        <v>10022.5332</v>
      </c>
      <c r="FX113">
        <v>3680.3768</v>
      </c>
      <c r="FY113">
        <v>4760.0510999999997</v>
      </c>
      <c r="FZ113">
        <v>449.697</v>
      </c>
      <c r="GA113">
        <v>10672.9866</v>
      </c>
      <c r="GB113">
        <v>2932.8611000000001</v>
      </c>
      <c r="GC113">
        <v>1033.4963</v>
      </c>
      <c r="GD113">
        <v>928.18470000000002</v>
      </c>
      <c r="GE113">
        <v>8143.9297999999999</v>
      </c>
      <c r="GF113">
        <v>792.1825</v>
      </c>
      <c r="GG113">
        <v>474.68430000000001</v>
      </c>
      <c r="GH113">
        <v>485.31189999999998</v>
      </c>
      <c r="GI113">
        <v>4232.4245000000001</v>
      </c>
      <c r="GJ113">
        <v>34755.727400000003</v>
      </c>
      <c r="GK113">
        <v>2737.837</v>
      </c>
      <c r="GL113">
        <v>1844.951</v>
      </c>
      <c r="GM113">
        <v>5949.1481999999996</v>
      </c>
      <c r="GN113">
        <v>10204.77</v>
      </c>
      <c r="GO113">
        <v>609.59649999999999</v>
      </c>
      <c r="GP113">
        <v>327.15499999999997</v>
      </c>
    </row>
    <row r="114" spans="1:198" x14ac:dyDescent="0.2">
      <c r="A114" s="177">
        <v>43181</v>
      </c>
      <c r="B114">
        <v>637844.40020000003</v>
      </c>
      <c r="C114">
        <v>178080.34359999999</v>
      </c>
      <c r="D114">
        <v>104516.7246</v>
      </c>
      <c r="E114">
        <v>83649.453099999999</v>
      </c>
      <c r="F114">
        <v>50380.529000000002</v>
      </c>
      <c r="G114">
        <v>41882.049599999998</v>
      </c>
      <c r="H114">
        <v>45152.897299999997</v>
      </c>
      <c r="I114">
        <v>28876.51</v>
      </c>
      <c r="J114">
        <v>31629.222000000002</v>
      </c>
      <c r="K114">
        <v>28762.4643</v>
      </c>
      <c r="L114">
        <v>26042.144</v>
      </c>
      <c r="M114">
        <v>22441.185000000001</v>
      </c>
      <c r="N114">
        <v>25028.027399999999</v>
      </c>
      <c r="O114">
        <v>34036.091200000003</v>
      </c>
      <c r="P114">
        <v>14120.669400000001</v>
      </c>
      <c r="Q114">
        <v>22236.574000000001</v>
      </c>
      <c r="R114">
        <v>12692.381600000001</v>
      </c>
      <c r="S114">
        <v>12677.0124</v>
      </c>
      <c r="T114">
        <v>18673.197</v>
      </c>
      <c r="U114">
        <v>18286.429499999998</v>
      </c>
      <c r="V114">
        <v>13812.4665</v>
      </c>
      <c r="W114">
        <v>7756.4984000000004</v>
      </c>
      <c r="X114">
        <v>13085.4259</v>
      </c>
      <c r="Y114">
        <v>12582.236699999999</v>
      </c>
      <c r="Z114">
        <v>13260.039000000001</v>
      </c>
      <c r="AA114">
        <v>10613.2989</v>
      </c>
      <c r="AB114">
        <v>12739.760899999999</v>
      </c>
      <c r="AC114">
        <v>12810.6878</v>
      </c>
      <c r="AD114">
        <v>19587.928</v>
      </c>
      <c r="AE114">
        <v>9506.0427</v>
      </c>
      <c r="AF114">
        <v>13957.2117</v>
      </c>
      <c r="AG114">
        <v>9577.5432000000001</v>
      </c>
      <c r="AH114">
        <v>11199.884099999999</v>
      </c>
      <c r="AI114">
        <v>8609.4894999999997</v>
      </c>
      <c r="AJ114">
        <v>14783.485000000001</v>
      </c>
      <c r="AK114">
        <v>7330.4443000000001</v>
      </c>
      <c r="AL114">
        <v>5896.5357999999997</v>
      </c>
      <c r="AM114">
        <v>7732.0200999999997</v>
      </c>
      <c r="AN114">
        <v>11082.8289</v>
      </c>
      <c r="AO114">
        <v>8568.8469999999998</v>
      </c>
      <c r="AP114">
        <v>6542.527</v>
      </c>
      <c r="AQ114">
        <v>10509.8316</v>
      </c>
      <c r="AR114">
        <v>6126.3645999999999</v>
      </c>
      <c r="AS114">
        <v>5785.4721</v>
      </c>
      <c r="AT114">
        <v>8184.3924999999999</v>
      </c>
      <c r="AU114">
        <v>9039.5218999999997</v>
      </c>
      <c r="AV114">
        <v>4630.3186999999998</v>
      </c>
      <c r="AW114">
        <v>5097.6936999999998</v>
      </c>
      <c r="AX114">
        <v>5598.8657000000003</v>
      </c>
      <c r="AY114">
        <v>4129.1045999999997</v>
      </c>
      <c r="AZ114">
        <v>6812.7259000000004</v>
      </c>
      <c r="BA114">
        <v>4999.8164999999999</v>
      </c>
      <c r="BB114">
        <v>5797.4540999999999</v>
      </c>
      <c r="BC114">
        <v>4240.5492000000004</v>
      </c>
      <c r="BD114">
        <v>7001.1307999999999</v>
      </c>
      <c r="BE114" t="s">
        <v>480</v>
      </c>
      <c r="BF114">
        <v>6548.9579999999996</v>
      </c>
      <c r="BG114">
        <v>4041.4913000000001</v>
      </c>
      <c r="BH114" t="s">
        <v>480</v>
      </c>
      <c r="BI114">
        <v>4481.7420000000002</v>
      </c>
      <c r="BJ114">
        <v>5599.7879999999996</v>
      </c>
      <c r="BK114">
        <v>4123.8209999999999</v>
      </c>
      <c r="BL114">
        <v>6002.6176999999998</v>
      </c>
      <c r="BM114">
        <v>2296.5578</v>
      </c>
      <c r="BN114">
        <v>4515.8008</v>
      </c>
      <c r="BO114">
        <v>5326.7808999999997</v>
      </c>
      <c r="BP114">
        <v>4344.4533000000001</v>
      </c>
      <c r="BQ114">
        <v>5545.0526</v>
      </c>
      <c r="BR114">
        <v>3151.0612000000001</v>
      </c>
      <c r="BS114">
        <v>2778.4967999999999</v>
      </c>
      <c r="BT114" t="s">
        <v>480</v>
      </c>
      <c r="BU114">
        <v>2795.8442</v>
      </c>
      <c r="BV114">
        <v>2591.3364000000001</v>
      </c>
      <c r="BW114">
        <v>3520.5970000000002</v>
      </c>
      <c r="BX114">
        <v>2902.1747</v>
      </c>
      <c r="BY114">
        <v>2375.7453999999998</v>
      </c>
      <c r="BZ114">
        <v>1632.1524999999999</v>
      </c>
      <c r="CA114">
        <v>2935.9949999999999</v>
      </c>
      <c r="CB114">
        <v>3006.1145999999999</v>
      </c>
      <c r="CC114" t="s">
        <v>480</v>
      </c>
      <c r="CD114">
        <v>2027.3789999999999</v>
      </c>
      <c r="CE114">
        <v>2152.1761000000001</v>
      </c>
      <c r="CF114" t="s">
        <v>480</v>
      </c>
      <c r="CG114">
        <v>1476.3323</v>
      </c>
      <c r="CH114">
        <v>1895.5092999999999</v>
      </c>
      <c r="CI114">
        <v>2790.1331</v>
      </c>
      <c r="CJ114" t="s">
        <v>480</v>
      </c>
      <c r="CK114">
        <v>2264.4232000000002</v>
      </c>
      <c r="CL114">
        <v>2869.7748999999999</v>
      </c>
      <c r="CM114">
        <v>1979.1001000000001</v>
      </c>
      <c r="CN114" t="s">
        <v>480</v>
      </c>
      <c r="CO114">
        <v>1812.8655000000001</v>
      </c>
      <c r="CP114">
        <v>2451.2001</v>
      </c>
      <c r="CQ114">
        <v>1742.2446</v>
      </c>
      <c r="CR114">
        <v>1896.6971000000001</v>
      </c>
      <c r="CS114">
        <v>1747.2673</v>
      </c>
      <c r="CT114">
        <v>1992.8794</v>
      </c>
      <c r="CU114">
        <v>1333.8824</v>
      </c>
      <c r="CV114" t="s">
        <v>480</v>
      </c>
      <c r="CW114">
        <v>1222.4057</v>
      </c>
      <c r="CX114">
        <v>3912.63</v>
      </c>
      <c r="CY114">
        <v>1767.8813</v>
      </c>
      <c r="CZ114">
        <v>1601.6871000000001</v>
      </c>
      <c r="DA114">
        <v>1066.3693000000001</v>
      </c>
      <c r="DB114">
        <v>1363.1963000000001</v>
      </c>
      <c r="DC114">
        <v>2770.6887000000002</v>
      </c>
      <c r="DD114">
        <v>1769.1389999999999</v>
      </c>
      <c r="DE114">
        <v>1961.5857000000001</v>
      </c>
      <c r="DF114">
        <v>1631.5844999999999</v>
      </c>
      <c r="DG114">
        <v>1727.5048999999999</v>
      </c>
      <c r="DH114">
        <v>1137.6844000000001</v>
      </c>
      <c r="DI114">
        <v>1634.1893</v>
      </c>
      <c r="DJ114">
        <v>1143.3596</v>
      </c>
      <c r="DK114">
        <v>1527.9925000000001</v>
      </c>
      <c r="DL114">
        <v>1497.6559999999999</v>
      </c>
      <c r="DM114">
        <v>1021.7379</v>
      </c>
      <c r="DN114">
        <v>946.73040000000003</v>
      </c>
      <c r="DO114">
        <v>2352.0832</v>
      </c>
      <c r="DP114">
        <v>822.7586</v>
      </c>
      <c r="DQ114">
        <v>1812.1433</v>
      </c>
      <c r="DR114">
        <v>958.13379999999995</v>
      </c>
      <c r="DS114">
        <v>2061.8921</v>
      </c>
      <c r="DT114">
        <v>1209.6512</v>
      </c>
      <c r="DU114">
        <v>851.85590000000002</v>
      </c>
      <c r="DV114" t="s">
        <v>480</v>
      </c>
      <c r="DW114">
        <v>1114.6391000000001</v>
      </c>
      <c r="DX114">
        <v>631.39790000000005</v>
      </c>
      <c r="DY114">
        <v>1598.8928000000001</v>
      </c>
      <c r="DZ114">
        <v>1744.5894000000001</v>
      </c>
      <c r="EA114">
        <v>1189.2473</v>
      </c>
      <c r="EB114">
        <v>1141.9829999999999</v>
      </c>
      <c r="EC114">
        <v>1414.7845</v>
      </c>
      <c r="ED114">
        <v>896.48059999999998</v>
      </c>
      <c r="EE114">
        <v>762.12649999999996</v>
      </c>
      <c r="EF114">
        <v>691.31780000000003</v>
      </c>
      <c r="EG114">
        <v>736.73829999999998</v>
      </c>
      <c r="EH114">
        <v>982.69420000000002</v>
      </c>
      <c r="EI114">
        <v>363.6977</v>
      </c>
      <c r="EJ114">
        <v>2176.4789999999998</v>
      </c>
      <c r="EK114" t="s">
        <v>480</v>
      </c>
      <c r="EL114">
        <v>714.00049999999999</v>
      </c>
      <c r="EM114">
        <v>533.91650000000004</v>
      </c>
      <c r="EN114">
        <v>425.25720000000001</v>
      </c>
      <c r="EO114" t="s">
        <v>480</v>
      </c>
      <c r="EP114">
        <v>311.06259999999997</v>
      </c>
      <c r="EQ114">
        <v>209.24600000000001</v>
      </c>
      <c r="ER114">
        <v>333.8931</v>
      </c>
      <c r="ES114">
        <v>238.57579999999999</v>
      </c>
      <c r="ET114">
        <v>306.37180000000001</v>
      </c>
      <c r="EU114">
        <v>126.4028</v>
      </c>
      <c r="EV114">
        <v>190.63640000000001</v>
      </c>
      <c r="EW114">
        <v>237.3922</v>
      </c>
      <c r="EX114">
        <v>238.63059999999999</v>
      </c>
      <c r="EY114">
        <v>265.17919999999998</v>
      </c>
      <c r="EZ114">
        <v>224.4436</v>
      </c>
      <c r="FA114">
        <v>82.613399999999999</v>
      </c>
      <c r="FB114">
        <v>184.3323</v>
      </c>
      <c r="FC114">
        <v>194.321</v>
      </c>
      <c r="FD114">
        <v>154.30609999999999</v>
      </c>
      <c r="FE114">
        <v>307.79730000000001</v>
      </c>
      <c r="FF114">
        <v>204.94220000000001</v>
      </c>
      <c r="FG114">
        <v>196.3683</v>
      </c>
      <c r="FH114">
        <v>288.07049999999998</v>
      </c>
      <c r="FI114">
        <v>264.16019999999997</v>
      </c>
      <c r="FJ114">
        <v>164.33260000000001</v>
      </c>
      <c r="FK114">
        <v>-33.159500000000001</v>
      </c>
      <c r="FL114">
        <v>93.139300000000006</v>
      </c>
      <c r="FM114">
        <v>14388.411599999999</v>
      </c>
      <c r="FN114">
        <v>1754.164</v>
      </c>
      <c r="FO114">
        <v>3688.5709000000002</v>
      </c>
      <c r="FP114">
        <v>3633.8580000000002</v>
      </c>
      <c r="FQ114">
        <v>1281.4751000000001</v>
      </c>
      <c r="FR114">
        <v>3593.0432000000001</v>
      </c>
      <c r="FS114">
        <v>3873.8877000000002</v>
      </c>
      <c r="FT114" t="s">
        <v>480</v>
      </c>
      <c r="FU114">
        <v>792.11030000000005</v>
      </c>
      <c r="FV114">
        <v>21362.0167</v>
      </c>
      <c r="FW114">
        <v>9850.0944</v>
      </c>
      <c r="FX114">
        <v>3558.9486000000002</v>
      </c>
      <c r="FY114">
        <v>4611.3293000000003</v>
      </c>
      <c r="FZ114">
        <v>438.15980000000002</v>
      </c>
      <c r="GA114">
        <v>10405.294599999999</v>
      </c>
      <c r="GB114">
        <v>2928.0248999999999</v>
      </c>
      <c r="GC114">
        <v>1010.2648</v>
      </c>
      <c r="GD114">
        <v>879.44399999999996</v>
      </c>
      <c r="GE114">
        <v>8090.2516999999998</v>
      </c>
      <c r="GF114">
        <v>816.79909999999995</v>
      </c>
      <c r="GG114">
        <v>474.68430000000001</v>
      </c>
      <c r="GH114">
        <v>485.31189999999998</v>
      </c>
      <c r="GI114">
        <v>4141.9991</v>
      </c>
      <c r="GJ114">
        <v>33829.408799999997</v>
      </c>
      <c r="GK114">
        <v>2625.0203000000001</v>
      </c>
      <c r="GL114">
        <v>1817.8027999999999</v>
      </c>
      <c r="GM114">
        <v>5783.9453000000003</v>
      </c>
      <c r="GN114">
        <v>10118.262000000001</v>
      </c>
      <c r="GO114">
        <v>605.01670000000001</v>
      </c>
      <c r="GP114">
        <v>329.62450000000001</v>
      </c>
    </row>
    <row r="115" spans="1:198" x14ac:dyDescent="0.2">
      <c r="A115" s="177">
        <v>43182</v>
      </c>
      <c r="B115">
        <v>617747.94079999998</v>
      </c>
      <c r="C115">
        <v>173589.79930000001</v>
      </c>
      <c r="D115">
        <v>101803.3904</v>
      </c>
      <c r="E115">
        <v>81005.551600000006</v>
      </c>
      <c r="F115">
        <v>48634.046499999997</v>
      </c>
      <c r="G115">
        <v>41865.8986</v>
      </c>
      <c r="H115">
        <v>43882.5864</v>
      </c>
      <c r="I115">
        <v>28179.456999999999</v>
      </c>
      <c r="J115">
        <v>31036.814200000001</v>
      </c>
      <c r="K115">
        <v>28022.332900000001</v>
      </c>
      <c r="L115">
        <v>25283.184000000001</v>
      </c>
      <c r="M115">
        <v>21809.018599999999</v>
      </c>
      <c r="N115">
        <v>24474.004000000001</v>
      </c>
      <c r="O115">
        <v>33563.719499999999</v>
      </c>
      <c r="P115">
        <v>13674.5605</v>
      </c>
      <c r="Q115">
        <v>21864.898000000001</v>
      </c>
      <c r="R115">
        <v>12391.6466</v>
      </c>
      <c r="S115">
        <v>12177.6968</v>
      </c>
      <c r="T115">
        <v>18338.822</v>
      </c>
      <c r="U115">
        <v>18096.765299999999</v>
      </c>
      <c r="V115">
        <v>13327.2641</v>
      </c>
      <c r="W115">
        <v>7645.6023999999998</v>
      </c>
      <c r="X115">
        <v>12851.2464</v>
      </c>
      <c r="Y115">
        <v>12219.347400000001</v>
      </c>
      <c r="Z115">
        <v>13068.7261</v>
      </c>
      <c r="AA115">
        <v>10340.9434</v>
      </c>
      <c r="AB115">
        <v>12348.0816</v>
      </c>
      <c r="AC115">
        <v>12632.984899999999</v>
      </c>
      <c r="AD115">
        <v>19028.543300000001</v>
      </c>
      <c r="AE115">
        <v>9251.8523999999998</v>
      </c>
      <c r="AF115">
        <v>13659.9391</v>
      </c>
      <c r="AG115">
        <v>9419.3963999999996</v>
      </c>
      <c r="AH115">
        <v>11281.8205</v>
      </c>
      <c r="AI115">
        <v>11530.393400000001</v>
      </c>
      <c r="AJ115">
        <v>14586.922200000001</v>
      </c>
      <c r="AK115">
        <v>7234.4435999999996</v>
      </c>
      <c r="AL115">
        <v>5783.2004999999999</v>
      </c>
      <c r="AM115">
        <v>7630.4453999999996</v>
      </c>
      <c r="AN115">
        <v>10946.905699999999</v>
      </c>
      <c r="AO115">
        <v>8416.0835000000006</v>
      </c>
      <c r="AP115">
        <v>6309.3471</v>
      </c>
      <c r="AQ115">
        <v>10334.9056</v>
      </c>
      <c r="AR115">
        <v>5936.1841999999997</v>
      </c>
      <c r="AS115">
        <v>5673.2474000000002</v>
      </c>
      <c r="AT115">
        <v>7699.6821</v>
      </c>
      <c r="AU115">
        <v>8937.9159</v>
      </c>
      <c r="AV115">
        <v>4483.5171</v>
      </c>
      <c r="AW115">
        <v>5007.2209999999995</v>
      </c>
      <c r="AX115">
        <v>5458.7251999999999</v>
      </c>
      <c r="AY115">
        <v>4064.8301999999999</v>
      </c>
      <c r="AZ115">
        <v>6715.9862000000003</v>
      </c>
      <c r="BA115">
        <v>4846.0932000000003</v>
      </c>
      <c r="BB115">
        <v>5717.0853999999999</v>
      </c>
      <c r="BC115">
        <v>4019.0787999999998</v>
      </c>
      <c r="BD115">
        <v>6705.9344000000001</v>
      </c>
      <c r="BE115" t="s">
        <v>480</v>
      </c>
      <c r="BF115">
        <v>6393.2974000000004</v>
      </c>
      <c r="BG115">
        <v>4015.9883</v>
      </c>
      <c r="BH115" t="s">
        <v>480</v>
      </c>
      <c r="BI115">
        <v>4352.8779999999997</v>
      </c>
      <c r="BJ115">
        <v>5536.6472000000003</v>
      </c>
      <c r="BK115">
        <v>3986.8519999999999</v>
      </c>
      <c r="BL115">
        <v>5806.0014000000001</v>
      </c>
      <c r="BM115">
        <v>2316.3746000000001</v>
      </c>
      <c r="BN115">
        <v>4441.8960999999999</v>
      </c>
      <c r="BO115">
        <v>5239.4008000000003</v>
      </c>
      <c r="BP115">
        <v>4269.5968999999996</v>
      </c>
      <c r="BQ115">
        <v>5375.3370999999997</v>
      </c>
      <c r="BR115">
        <v>3124.2404999999999</v>
      </c>
      <c r="BS115">
        <v>2633.8364999999999</v>
      </c>
      <c r="BT115" t="s">
        <v>480</v>
      </c>
      <c r="BU115">
        <v>2690.4902000000002</v>
      </c>
      <c r="BV115">
        <v>2535.3251</v>
      </c>
      <c r="BW115">
        <v>3412.8054000000002</v>
      </c>
      <c r="BX115">
        <v>2847.9607000000001</v>
      </c>
      <c r="BY115">
        <v>2215.2521000000002</v>
      </c>
      <c r="BZ115">
        <v>1604.8966</v>
      </c>
      <c r="CA115">
        <v>2860.5574000000001</v>
      </c>
      <c r="CB115">
        <v>2750.3447999999999</v>
      </c>
      <c r="CC115" t="s">
        <v>480</v>
      </c>
      <c r="CD115">
        <v>1953.3046999999999</v>
      </c>
      <c r="CE115">
        <v>2095.9983000000002</v>
      </c>
      <c r="CF115" t="s">
        <v>480</v>
      </c>
      <c r="CG115">
        <v>1416.2048</v>
      </c>
      <c r="CH115">
        <v>1877.8039000000001</v>
      </c>
      <c r="CI115">
        <v>2729.7547</v>
      </c>
      <c r="CJ115" t="s">
        <v>480</v>
      </c>
      <c r="CK115">
        <v>2208.5880000000002</v>
      </c>
      <c r="CL115">
        <v>2846.7429000000002</v>
      </c>
      <c r="CM115">
        <v>1935.1242</v>
      </c>
      <c r="CN115" t="s">
        <v>480</v>
      </c>
      <c r="CO115">
        <v>1757.6347000000001</v>
      </c>
      <c r="CP115">
        <v>2422.9533999999999</v>
      </c>
      <c r="CQ115">
        <v>1699.6936000000001</v>
      </c>
      <c r="CR115">
        <v>1842.0603000000001</v>
      </c>
      <c r="CS115">
        <v>1692.5500999999999</v>
      </c>
      <c r="CT115">
        <v>1955.8798999999999</v>
      </c>
      <c r="CU115">
        <v>1330.4755</v>
      </c>
      <c r="CV115" t="s">
        <v>480</v>
      </c>
      <c r="CW115">
        <v>1194.5608999999999</v>
      </c>
      <c r="CX115">
        <v>3917.6466</v>
      </c>
      <c r="CY115">
        <v>1760.6384</v>
      </c>
      <c r="CZ115">
        <v>1564.9139</v>
      </c>
      <c r="DA115">
        <v>1072.0197000000001</v>
      </c>
      <c r="DB115">
        <v>1342.5885000000001</v>
      </c>
      <c r="DC115">
        <v>2725.0318000000002</v>
      </c>
      <c r="DD115">
        <v>1730.529</v>
      </c>
      <c r="DE115">
        <v>1905.2131999999999</v>
      </c>
      <c r="DF115">
        <v>1599.3276000000001</v>
      </c>
      <c r="DG115">
        <v>1652.0782999999999</v>
      </c>
      <c r="DH115">
        <v>1107.3666000000001</v>
      </c>
      <c r="DI115">
        <v>1615.0171</v>
      </c>
      <c r="DJ115">
        <v>1109.3091999999999</v>
      </c>
      <c r="DK115">
        <v>1521.3108999999999</v>
      </c>
      <c r="DL115">
        <v>1441.5507</v>
      </c>
      <c r="DM115">
        <v>1014.0588</v>
      </c>
      <c r="DN115">
        <v>902.74120000000005</v>
      </c>
      <c r="DO115">
        <v>2278.3033</v>
      </c>
      <c r="DP115">
        <v>810.28150000000005</v>
      </c>
      <c r="DQ115">
        <v>1772.7144000000001</v>
      </c>
      <c r="DR115">
        <v>936.85</v>
      </c>
      <c r="DS115">
        <v>2014.1591000000001</v>
      </c>
      <c r="DT115">
        <v>1177.0481</v>
      </c>
      <c r="DU115">
        <v>854.86239999999998</v>
      </c>
      <c r="DV115" t="s">
        <v>480</v>
      </c>
      <c r="DW115">
        <v>1075.8586</v>
      </c>
      <c r="DX115">
        <v>589.23779999999999</v>
      </c>
      <c r="DY115">
        <v>1547.0617</v>
      </c>
      <c r="DZ115">
        <v>1742.2954999999999</v>
      </c>
      <c r="EA115">
        <v>1193.5583999999999</v>
      </c>
      <c r="EB115">
        <v>1139.7251000000001</v>
      </c>
      <c r="EC115">
        <v>1363.0761</v>
      </c>
      <c r="ED115">
        <v>883.94809999999995</v>
      </c>
      <c r="EE115">
        <v>735.27840000000003</v>
      </c>
      <c r="EF115">
        <v>659.26120000000003</v>
      </c>
      <c r="EG115">
        <v>710.6816</v>
      </c>
      <c r="EH115">
        <v>974.38210000000004</v>
      </c>
      <c r="EI115">
        <v>357.67360000000002</v>
      </c>
      <c r="EJ115">
        <v>2176.4789999999998</v>
      </c>
      <c r="EK115" t="s">
        <v>480</v>
      </c>
      <c r="EL115">
        <v>694.89350000000002</v>
      </c>
      <c r="EM115">
        <v>530.96820000000002</v>
      </c>
      <c r="EN115">
        <v>420.22910000000002</v>
      </c>
      <c r="EO115" t="s">
        <v>480</v>
      </c>
      <c r="EP115">
        <v>275.68680000000001</v>
      </c>
      <c r="EQ115">
        <v>211.17529999999999</v>
      </c>
      <c r="ER115">
        <v>331.66860000000003</v>
      </c>
      <c r="ES115">
        <v>233.68</v>
      </c>
      <c r="ET115">
        <v>303.9393</v>
      </c>
      <c r="EU115">
        <v>123.9149</v>
      </c>
      <c r="EV115">
        <v>189.28399999999999</v>
      </c>
      <c r="EW115">
        <v>228.66650000000001</v>
      </c>
      <c r="EX115">
        <v>233.89070000000001</v>
      </c>
      <c r="EY115">
        <v>255.34360000000001</v>
      </c>
      <c r="EZ115">
        <v>224.04249999999999</v>
      </c>
      <c r="FA115">
        <v>80.939300000000003</v>
      </c>
      <c r="FB115">
        <v>185.46619999999999</v>
      </c>
      <c r="FC115">
        <v>198.41370000000001</v>
      </c>
      <c r="FD115">
        <v>149.8509</v>
      </c>
      <c r="FE115">
        <v>294.74380000000002</v>
      </c>
      <c r="FF115">
        <v>201.38419999999999</v>
      </c>
      <c r="FG115">
        <v>197.48830000000001</v>
      </c>
      <c r="FH115">
        <v>277.36110000000002</v>
      </c>
      <c r="FI115">
        <v>260.22840000000002</v>
      </c>
      <c r="FJ115">
        <v>164.33260000000001</v>
      </c>
      <c r="FK115">
        <v>-32.6569</v>
      </c>
      <c r="FL115">
        <v>93.139300000000006</v>
      </c>
      <c r="FM115">
        <v>14029.9828</v>
      </c>
      <c r="FN115">
        <v>1679.3121000000001</v>
      </c>
      <c r="FO115">
        <v>3640.9182999999998</v>
      </c>
      <c r="FP115">
        <v>3471.7802999999999</v>
      </c>
      <c r="FQ115">
        <v>1281.4751000000001</v>
      </c>
      <c r="FR115">
        <v>3349.8508999999999</v>
      </c>
      <c r="FS115">
        <v>3787.0223999999998</v>
      </c>
      <c r="FT115" t="s">
        <v>480</v>
      </c>
      <c r="FU115">
        <v>774.99869999999999</v>
      </c>
      <c r="FV115">
        <v>19978.7333</v>
      </c>
      <c r="FW115">
        <v>9739.8466000000008</v>
      </c>
      <c r="FX115">
        <v>3484.3146999999999</v>
      </c>
      <c r="FY115">
        <v>4513.3905000000004</v>
      </c>
      <c r="FZ115">
        <v>463.15710000000001</v>
      </c>
      <c r="GA115">
        <v>10097.563200000001</v>
      </c>
      <c r="GB115">
        <v>2915.1282999999999</v>
      </c>
      <c r="GC115">
        <v>994.77719999999999</v>
      </c>
      <c r="GD115">
        <v>895.2518</v>
      </c>
      <c r="GE115">
        <v>8108.1444000000001</v>
      </c>
      <c r="GF115">
        <v>813.79700000000003</v>
      </c>
      <c r="GG115">
        <v>455.1551</v>
      </c>
      <c r="GH115">
        <v>459.98270000000002</v>
      </c>
      <c r="GI115">
        <v>4113.0630000000001</v>
      </c>
      <c r="GJ115">
        <v>33357.047700000003</v>
      </c>
      <c r="GK115">
        <v>2616.3420999999998</v>
      </c>
      <c r="GL115">
        <v>1815.8635999999999</v>
      </c>
      <c r="GM115">
        <v>5691.7203</v>
      </c>
      <c r="GN115">
        <v>10022.142</v>
      </c>
      <c r="GO115">
        <v>621.80930000000001</v>
      </c>
      <c r="GP115">
        <v>323.86219999999997</v>
      </c>
    </row>
    <row r="116" spans="1:198" x14ac:dyDescent="0.2">
      <c r="A116" s="177">
        <v>43185</v>
      </c>
      <c r="B116">
        <v>668566.57369999995</v>
      </c>
      <c r="C116">
        <v>180488.90820000001</v>
      </c>
      <c r="D116">
        <v>108655.7925</v>
      </c>
      <c r="E116">
        <v>84330.569000000003</v>
      </c>
      <c r="F116">
        <v>50788.337099999997</v>
      </c>
      <c r="G116">
        <v>43468.889300000003</v>
      </c>
      <c r="H116">
        <v>45076.063999999998</v>
      </c>
      <c r="I116">
        <v>29346.453000000001</v>
      </c>
      <c r="J116">
        <v>31626.070899999999</v>
      </c>
      <c r="K116">
        <v>29375.9656</v>
      </c>
      <c r="L116">
        <v>26152.383999999998</v>
      </c>
      <c r="M116">
        <v>21625.833999999999</v>
      </c>
      <c r="N116">
        <v>25392.656299999999</v>
      </c>
      <c r="O116">
        <v>33526.670700000002</v>
      </c>
      <c r="P116">
        <v>14053.961600000001</v>
      </c>
      <c r="Q116">
        <v>22380.139800000001</v>
      </c>
      <c r="R116">
        <v>12635.176600000001</v>
      </c>
      <c r="S116">
        <v>12470.319</v>
      </c>
      <c r="T116">
        <v>18744.07</v>
      </c>
      <c r="U116">
        <v>18795.45</v>
      </c>
      <c r="V116">
        <v>13671.008</v>
      </c>
      <c r="W116">
        <v>7919.4817999999996</v>
      </c>
      <c r="X116">
        <v>13149.416800000001</v>
      </c>
      <c r="Y116">
        <v>12495.9761</v>
      </c>
      <c r="Z116">
        <v>13454.8514</v>
      </c>
      <c r="AA116">
        <v>10646.838</v>
      </c>
      <c r="AB116">
        <v>12622.341</v>
      </c>
      <c r="AC116">
        <v>12973.926600000001</v>
      </c>
      <c r="AD116">
        <v>19345.527999999998</v>
      </c>
      <c r="AE116">
        <v>9381.6517000000003</v>
      </c>
      <c r="AF116">
        <v>14061.478999999999</v>
      </c>
      <c r="AG116">
        <v>9685.6877000000004</v>
      </c>
      <c r="AH116">
        <v>11830.164199999999</v>
      </c>
      <c r="AI116">
        <v>12302.441999999999</v>
      </c>
      <c r="AJ116">
        <v>14701.141100000001</v>
      </c>
      <c r="AK116">
        <v>7447.5407999999998</v>
      </c>
      <c r="AL116">
        <v>6013.9480000000003</v>
      </c>
      <c r="AM116">
        <v>7741.8743000000004</v>
      </c>
      <c r="AN116">
        <v>11043.632900000001</v>
      </c>
      <c r="AO116">
        <v>8571.4290000000001</v>
      </c>
      <c r="AP116">
        <v>6727.7689</v>
      </c>
      <c r="AQ116">
        <v>10355.089400000001</v>
      </c>
      <c r="AR116">
        <v>6150.3369000000002</v>
      </c>
      <c r="AS116">
        <v>5848.7782999999999</v>
      </c>
      <c r="AT116">
        <v>8023.37</v>
      </c>
      <c r="AU116">
        <v>9108.1746999999996</v>
      </c>
      <c r="AV116">
        <v>4725.4295000000002</v>
      </c>
      <c r="AW116">
        <v>5152.7640000000001</v>
      </c>
      <c r="AX116">
        <v>5664.1243000000004</v>
      </c>
      <c r="AY116">
        <v>4126.0194000000001</v>
      </c>
      <c r="AZ116">
        <v>6872.7043999999996</v>
      </c>
      <c r="BA116">
        <v>5012.2804999999998</v>
      </c>
      <c r="BB116">
        <v>6031.4835000000003</v>
      </c>
      <c r="BC116">
        <v>4164.8328000000001</v>
      </c>
      <c r="BD116">
        <v>7146.0454</v>
      </c>
      <c r="BE116" t="s">
        <v>480</v>
      </c>
      <c r="BF116">
        <v>6469.6592000000001</v>
      </c>
      <c r="BG116">
        <v>4093.0518000000002</v>
      </c>
      <c r="BH116" t="s">
        <v>480</v>
      </c>
      <c r="BI116">
        <v>4563.7464</v>
      </c>
      <c r="BJ116">
        <v>5591.3692000000001</v>
      </c>
      <c r="BK116">
        <v>4047.5097000000001</v>
      </c>
      <c r="BL116">
        <v>6028.8332</v>
      </c>
      <c r="BM116">
        <v>2370.3200999999999</v>
      </c>
      <c r="BN116">
        <v>4495.8905000000004</v>
      </c>
      <c r="BO116">
        <v>5306.3649999999998</v>
      </c>
      <c r="BP116">
        <v>4493.1117999999997</v>
      </c>
      <c r="BQ116">
        <v>5457.0698000000002</v>
      </c>
      <c r="BR116">
        <v>3198.9551999999999</v>
      </c>
      <c r="BS116">
        <v>2736.9398000000001</v>
      </c>
      <c r="BT116" t="s">
        <v>480</v>
      </c>
      <c r="BU116">
        <v>2699.3263000000002</v>
      </c>
      <c r="BV116">
        <v>2614.5133999999998</v>
      </c>
      <c r="BW116">
        <v>3473.076</v>
      </c>
      <c r="BX116">
        <v>2883.0403999999999</v>
      </c>
      <c r="BY116">
        <v>2282.3154</v>
      </c>
      <c r="BZ116">
        <v>1635.8136999999999</v>
      </c>
      <c r="CA116">
        <v>2931.1945000000001</v>
      </c>
      <c r="CB116">
        <v>2809.4744000000001</v>
      </c>
      <c r="CC116" t="s">
        <v>480</v>
      </c>
      <c r="CD116">
        <v>2056.2860999999998</v>
      </c>
      <c r="CE116">
        <v>2125.2107999999998</v>
      </c>
      <c r="CF116" t="s">
        <v>480</v>
      </c>
      <c r="CG116">
        <v>1449.2927</v>
      </c>
      <c r="CH116">
        <v>1992.2565</v>
      </c>
      <c r="CI116">
        <v>2814.7318</v>
      </c>
      <c r="CJ116" t="s">
        <v>480</v>
      </c>
      <c r="CK116">
        <v>2239.7752</v>
      </c>
      <c r="CL116">
        <v>2892.8069999999998</v>
      </c>
      <c r="CM116">
        <v>1983.3387</v>
      </c>
      <c r="CN116" t="s">
        <v>480</v>
      </c>
      <c r="CO116">
        <v>1812.3934999999999</v>
      </c>
      <c r="CP116">
        <v>2606.5567000000001</v>
      </c>
      <c r="CQ116">
        <v>1768.91</v>
      </c>
      <c r="CR116">
        <v>1900.8998999999999</v>
      </c>
      <c r="CS116">
        <v>1733.93</v>
      </c>
      <c r="CT116">
        <v>2009.6448</v>
      </c>
      <c r="CU116">
        <v>1344.1031</v>
      </c>
      <c r="CV116" t="s">
        <v>480</v>
      </c>
      <c r="CW116">
        <v>1217.1848</v>
      </c>
      <c r="CX116">
        <v>4224.9111000000003</v>
      </c>
      <c r="CY116">
        <v>1778.7456999999999</v>
      </c>
      <c r="CZ116">
        <v>1600.2728</v>
      </c>
      <c r="DA116">
        <v>1100.2719</v>
      </c>
      <c r="DB116">
        <v>1374.3833999999999</v>
      </c>
      <c r="DC116">
        <v>2778.5605999999998</v>
      </c>
      <c r="DD116">
        <v>1787.04</v>
      </c>
      <c r="DE116">
        <v>1947.5563</v>
      </c>
      <c r="DF116">
        <v>1640.8007</v>
      </c>
      <c r="DG116">
        <v>1736.9331999999999</v>
      </c>
      <c r="DH116">
        <v>1138.1114</v>
      </c>
      <c r="DI116">
        <v>1642.2902999999999</v>
      </c>
      <c r="DJ116">
        <v>1143.8198</v>
      </c>
      <c r="DK116">
        <v>1528.5998999999999</v>
      </c>
      <c r="DL116">
        <v>1528.8255999999999</v>
      </c>
      <c r="DM116">
        <v>1038.8026</v>
      </c>
      <c r="DN116">
        <v>923.95960000000002</v>
      </c>
      <c r="DO116">
        <v>2309.0450000000001</v>
      </c>
      <c r="DP116">
        <v>820.9271</v>
      </c>
      <c r="DQ116">
        <v>1806.5768</v>
      </c>
      <c r="DR116">
        <v>941.10670000000005</v>
      </c>
      <c r="DS116">
        <v>2011.8642</v>
      </c>
      <c r="DT116">
        <v>1180.9088999999999</v>
      </c>
      <c r="DU116">
        <v>896.9538</v>
      </c>
      <c r="DV116" t="s">
        <v>480</v>
      </c>
      <c r="DW116">
        <v>1134.2424000000001</v>
      </c>
      <c r="DX116">
        <v>628.96559999999999</v>
      </c>
      <c r="DY116">
        <v>1593.2081000000001</v>
      </c>
      <c r="DZ116">
        <v>1721.6511</v>
      </c>
      <c r="EA116">
        <v>1212.7624000000001</v>
      </c>
      <c r="EB116">
        <v>1175.2067</v>
      </c>
      <c r="EC116">
        <v>1408.1125</v>
      </c>
      <c r="ED116">
        <v>882.38149999999996</v>
      </c>
      <c r="EE116">
        <v>745.34649999999999</v>
      </c>
      <c r="EF116">
        <v>659.40449999999998</v>
      </c>
      <c r="EG116">
        <v>723.40700000000004</v>
      </c>
      <c r="EH116">
        <v>968.14800000000002</v>
      </c>
      <c r="EI116">
        <v>373.73790000000002</v>
      </c>
      <c r="EJ116">
        <v>2176.4789999999998</v>
      </c>
      <c r="EK116" t="s">
        <v>480</v>
      </c>
      <c r="EL116">
        <v>714.83119999999997</v>
      </c>
      <c r="EM116">
        <v>541.28729999999996</v>
      </c>
      <c r="EN116">
        <v>430.28519999999997</v>
      </c>
      <c r="EO116" t="s">
        <v>480</v>
      </c>
      <c r="EP116">
        <v>280.63940000000002</v>
      </c>
      <c r="EQ116">
        <v>232.59030000000001</v>
      </c>
      <c r="ER116">
        <v>336.11750000000001</v>
      </c>
      <c r="ES116">
        <v>240.67400000000001</v>
      </c>
      <c r="ET116">
        <v>306.98</v>
      </c>
      <c r="EU116">
        <v>122.2564</v>
      </c>
      <c r="EV116">
        <v>193.34100000000001</v>
      </c>
      <c r="EW116">
        <v>228.66650000000001</v>
      </c>
      <c r="EX116">
        <v>244.55549999999999</v>
      </c>
      <c r="EY116">
        <v>256.7097</v>
      </c>
      <c r="EZ116">
        <v>226.048</v>
      </c>
      <c r="FA116">
        <v>79.934799999999996</v>
      </c>
      <c r="FB116">
        <v>184.49430000000001</v>
      </c>
      <c r="FC116">
        <v>221.6052</v>
      </c>
      <c r="FD116">
        <v>154.30609999999999</v>
      </c>
      <c r="FE116">
        <v>306.0333</v>
      </c>
      <c r="FF116">
        <v>201.74</v>
      </c>
      <c r="FG116">
        <v>207.5692</v>
      </c>
      <c r="FH116">
        <v>272.41829999999999</v>
      </c>
      <c r="FI116">
        <v>258.91770000000002</v>
      </c>
      <c r="FJ116">
        <v>161.71610000000001</v>
      </c>
      <c r="FK116">
        <v>-33.661999999999999</v>
      </c>
      <c r="FL116">
        <v>92.939899999999994</v>
      </c>
      <c r="FM116">
        <v>13432.1032</v>
      </c>
      <c r="FN116">
        <v>1986.8116</v>
      </c>
      <c r="FO116">
        <v>3450.3078</v>
      </c>
      <c r="FP116">
        <v>3672.4928</v>
      </c>
      <c r="FQ116">
        <v>1281.4751000000001</v>
      </c>
      <c r="FR116">
        <v>3543.0410999999999</v>
      </c>
      <c r="FS116">
        <v>3935.6354000000001</v>
      </c>
      <c r="FT116" t="s">
        <v>480</v>
      </c>
      <c r="FU116">
        <v>820.62959999999998</v>
      </c>
      <c r="FV116">
        <v>20723.883099999999</v>
      </c>
      <c r="FW116">
        <v>9917.9392000000007</v>
      </c>
      <c r="FX116">
        <v>3596.2656000000002</v>
      </c>
      <c r="FY116">
        <v>4613.7475000000004</v>
      </c>
      <c r="FZ116">
        <v>440.08260000000001</v>
      </c>
      <c r="GA116">
        <v>10486.517400000001</v>
      </c>
      <c r="GB116">
        <v>2889.3352</v>
      </c>
      <c r="GC116">
        <v>1014.1367</v>
      </c>
      <c r="GD116">
        <v>901.8383</v>
      </c>
      <c r="GE116">
        <v>7850.9368999999997</v>
      </c>
      <c r="GF116">
        <v>848.22019999999998</v>
      </c>
      <c r="GG116">
        <v>474.68430000000001</v>
      </c>
      <c r="GH116">
        <v>449.31779999999998</v>
      </c>
      <c r="GI116">
        <v>4120.2969999999996</v>
      </c>
      <c r="GJ116">
        <v>34890.687700000002</v>
      </c>
      <c r="GK116">
        <v>2659.7332000000001</v>
      </c>
      <c r="GL116">
        <v>1844.951</v>
      </c>
      <c r="GM116">
        <v>5829.6567999999997</v>
      </c>
      <c r="GN116">
        <v>9829.902</v>
      </c>
      <c r="GO116">
        <v>608.06989999999996</v>
      </c>
      <c r="GP116">
        <v>323.86219999999997</v>
      </c>
    </row>
    <row r="117" spans="1:198" x14ac:dyDescent="0.2">
      <c r="A117" s="177">
        <v>43186</v>
      </c>
      <c r="B117">
        <v>635380.46649999998</v>
      </c>
      <c r="C117">
        <v>175998.3639</v>
      </c>
      <c r="D117">
        <v>101201.5235</v>
      </c>
      <c r="E117">
        <v>80551.474300000002</v>
      </c>
      <c r="F117">
        <v>49990.451699999998</v>
      </c>
      <c r="G117">
        <v>42394.845099999999</v>
      </c>
      <c r="H117">
        <v>44748.241800000003</v>
      </c>
      <c r="I117">
        <v>27838.792000000001</v>
      </c>
      <c r="J117">
        <v>31380.2847</v>
      </c>
      <c r="K117">
        <v>28085.648000000001</v>
      </c>
      <c r="L117">
        <v>25028.784</v>
      </c>
      <c r="M117">
        <v>21137.011999999999</v>
      </c>
      <c r="N117">
        <v>25628.072</v>
      </c>
      <c r="O117">
        <v>33397</v>
      </c>
      <c r="P117">
        <v>13753.776099999999</v>
      </c>
      <c r="Q117">
        <v>21855.3269</v>
      </c>
      <c r="R117">
        <v>12349.151400000001</v>
      </c>
      <c r="S117">
        <v>11864.1731</v>
      </c>
      <c r="T117">
        <v>18376.984400000001</v>
      </c>
      <c r="U117">
        <v>18316.521499999999</v>
      </c>
      <c r="V117">
        <v>12950.984700000001</v>
      </c>
      <c r="W117">
        <v>7709.4516000000003</v>
      </c>
      <c r="X117">
        <v>12968.3361</v>
      </c>
      <c r="Y117">
        <v>12298.171700000001</v>
      </c>
      <c r="Z117">
        <v>13377.859700000001</v>
      </c>
      <c r="AA117">
        <v>10346.608099999999</v>
      </c>
      <c r="AB117">
        <v>12290.2104</v>
      </c>
      <c r="AC117">
        <v>12787.9584</v>
      </c>
      <c r="AD117">
        <v>18910.4509</v>
      </c>
      <c r="AE117">
        <v>9292.0283999999992</v>
      </c>
      <c r="AF117">
        <v>13887.8851</v>
      </c>
      <c r="AG117">
        <v>9562.4261999999999</v>
      </c>
      <c r="AH117">
        <v>11786.044599999999</v>
      </c>
      <c r="AI117">
        <v>12086.895500000001</v>
      </c>
      <c r="AJ117">
        <v>14536.453299999999</v>
      </c>
      <c r="AK117">
        <v>7170.5450000000001</v>
      </c>
      <c r="AL117">
        <v>5790.5387000000001</v>
      </c>
      <c r="AM117">
        <v>7695.2560999999996</v>
      </c>
      <c r="AN117">
        <v>10896.239100000001</v>
      </c>
      <c r="AO117">
        <v>8482.3526999999995</v>
      </c>
      <c r="AP117">
        <v>6358.4687999999996</v>
      </c>
      <c r="AQ117">
        <v>10182.854499999999</v>
      </c>
      <c r="AR117">
        <v>5885.0432000000001</v>
      </c>
      <c r="AS117">
        <v>5767.4872999999998</v>
      </c>
      <c r="AT117">
        <v>7279.0519999999997</v>
      </c>
      <c r="AU117">
        <v>8979.1075000000001</v>
      </c>
      <c r="AV117">
        <v>4568.2897999999996</v>
      </c>
      <c r="AW117">
        <v>4971.8185999999996</v>
      </c>
      <c r="AX117">
        <v>5538.4188000000004</v>
      </c>
      <c r="AY117">
        <v>3954.2782999999999</v>
      </c>
      <c r="AZ117">
        <v>6801.1171000000004</v>
      </c>
      <c r="BA117">
        <v>4908.4134000000004</v>
      </c>
      <c r="BB117">
        <v>5530.5694999999996</v>
      </c>
      <c r="BC117">
        <v>3937.6837</v>
      </c>
      <c r="BD117">
        <v>6684.4655000000002</v>
      </c>
      <c r="BE117" t="s">
        <v>480</v>
      </c>
      <c r="BF117">
        <v>6308.1246000000001</v>
      </c>
      <c r="BG117">
        <v>3931.163</v>
      </c>
      <c r="BH117" t="s">
        <v>480</v>
      </c>
      <c r="BI117">
        <v>4493.4569000000001</v>
      </c>
      <c r="BJ117">
        <v>5467.1923999999999</v>
      </c>
      <c r="BK117">
        <v>4041.6396</v>
      </c>
      <c r="BL117">
        <v>5808.6229999999996</v>
      </c>
      <c r="BM117">
        <v>2264.6307999999999</v>
      </c>
      <c r="BN117">
        <v>4457.1126999999997</v>
      </c>
      <c r="BO117">
        <v>5310.4481999999998</v>
      </c>
      <c r="BP117">
        <v>4249.5649000000003</v>
      </c>
      <c r="BQ117">
        <v>5278.2195000000002</v>
      </c>
      <c r="BR117">
        <v>3061.0205000000001</v>
      </c>
      <c r="BS117">
        <v>2627.5239999999999</v>
      </c>
      <c r="BT117" t="s">
        <v>480</v>
      </c>
      <c r="BU117">
        <v>2684.3728000000001</v>
      </c>
      <c r="BV117">
        <v>2523.7366000000002</v>
      </c>
      <c r="BW117">
        <v>3373.3977</v>
      </c>
      <c r="BX117">
        <v>2841.5826000000002</v>
      </c>
      <c r="BY117">
        <v>2186.5925999999999</v>
      </c>
      <c r="BZ117">
        <v>1605.3034</v>
      </c>
      <c r="CA117">
        <v>2903.7626</v>
      </c>
      <c r="CB117">
        <v>2692.5904</v>
      </c>
      <c r="CC117" t="s">
        <v>480</v>
      </c>
      <c r="CD117">
        <v>1932.8289</v>
      </c>
      <c r="CE117">
        <v>2113.9751999999999</v>
      </c>
      <c r="CF117" t="s">
        <v>480</v>
      </c>
      <c r="CG117">
        <v>1449.6485</v>
      </c>
      <c r="CH117">
        <v>1920.1703</v>
      </c>
      <c r="CI117">
        <v>2770.0070000000001</v>
      </c>
      <c r="CJ117" t="s">
        <v>480</v>
      </c>
      <c r="CK117">
        <v>2164.3222000000001</v>
      </c>
      <c r="CL117">
        <v>2764.5952000000002</v>
      </c>
      <c r="CM117">
        <v>1951.5489</v>
      </c>
      <c r="CN117" t="s">
        <v>480</v>
      </c>
      <c r="CO117">
        <v>1761.4112</v>
      </c>
      <c r="CP117">
        <v>2558.5374000000002</v>
      </c>
      <c r="CQ117">
        <v>1696.2895000000001</v>
      </c>
      <c r="CR117">
        <v>1867.2773</v>
      </c>
      <c r="CS117">
        <v>1679.8967</v>
      </c>
      <c r="CT117">
        <v>1921.1929</v>
      </c>
      <c r="CU117">
        <v>1301.5169000000001</v>
      </c>
      <c r="CV117" t="s">
        <v>480</v>
      </c>
      <c r="CW117">
        <v>1154.5338999999999</v>
      </c>
      <c r="CX117">
        <v>4163.4582</v>
      </c>
      <c r="CY117">
        <v>1746.1524999999999</v>
      </c>
      <c r="CZ117">
        <v>1546.5272</v>
      </c>
      <c r="DA117">
        <v>1088.9711</v>
      </c>
      <c r="DB117">
        <v>1333.4621999999999</v>
      </c>
      <c r="DC117">
        <v>2640.0155</v>
      </c>
      <c r="DD117">
        <v>1763.5229999999999</v>
      </c>
      <c r="DE117">
        <v>1892.7143000000001</v>
      </c>
      <c r="DF117">
        <v>1571.6787999999999</v>
      </c>
      <c r="DG117">
        <v>1635.5787</v>
      </c>
      <c r="DH117">
        <v>1058.6875</v>
      </c>
      <c r="DI117">
        <v>1644.1804999999999</v>
      </c>
      <c r="DJ117">
        <v>1086.3021000000001</v>
      </c>
      <c r="DK117">
        <v>1509.7701</v>
      </c>
      <c r="DL117">
        <v>1468.0449000000001</v>
      </c>
      <c r="DM117">
        <v>990.45270000000005</v>
      </c>
      <c r="DN117">
        <v>902.05119999999999</v>
      </c>
      <c r="DO117">
        <v>2302.8966</v>
      </c>
      <c r="DP117">
        <v>794.82830000000001</v>
      </c>
      <c r="DQ117">
        <v>1743.0268000000001</v>
      </c>
      <c r="DR117">
        <v>941.10670000000005</v>
      </c>
      <c r="DS117">
        <v>1954.4928</v>
      </c>
      <c r="DT117">
        <v>1158.6016</v>
      </c>
      <c r="DU117">
        <v>890.94079999999997</v>
      </c>
      <c r="DV117" t="s">
        <v>480</v>
      </c>
      <c r="DW117">
        <v>1060.0907</v>
      </c>
      <c r="DX117">
        <v>613.56100000000004</v>
      </c>
      <c r="DY117">
        <v>1576.154</v>
      </c>
      <c r="DZ117">
        <v>1735.414</v>
      </c>
      <c r="EA117">
        <v>1239.8047999999999</v>
      </c>
      <c r="EB117">
        <v>1137.1446000000001</v>
      </c>
      <c r="EC117">
        <v>1341.3920000000001</v>
      </c>
      <c r="ED117">
        <v>847.91690000000006</v>
      </c>
      <c r="EE117">
        <v>731.92240000000004</v>
      </c>
      <c r="EF117">
        <v>643.85590000000002</v>
      </c>
      <c r="EG117">
        <v>680.98910000000001</v>
      </c>
      <c r="EH117">
        <v>951.52380000000005</v>
      </c>
      <c r="EI117">
        <v>357.67360000000002</v>
      </c>
      <c r="EJ117">
        <v>2176.4789999999998</v>
      </c>
      <c r="EK117" t="s">
        <v>480</v>
      </c>
      <c r="EL117">
        <v>685.34010000000001</v>
      </c>
      <c r="EM117">
        <v>528.01990000000001</v>
      </c>
      <c r="EN117">
        <v>395.089</v>
      </c>
      <c r="EO117" t="s">
        <v>480</v>
      </c>
      <c r="EP117">
        <v>276.39440000000002</v>
      </c>
      <c r="EQ117">
        <v>252.6549</v>
      </c>
      <c r="ER117">
        <v>340.56630000000001</v>
      </c>
      <c r="ES117">
        <v>237.64320000000001</v>
      </c>
      <c r="ET117">
        <v>301.20269999999999</v>
      </c>
      <c r="EU117">
        <v>121.21980000000001</v>
      </c>
      <c r="EV117">
        <v>186.57939999999999</v>
      </c>
      <c r="EW117">
        <v>218.19569999999999</v>
      </c>
      <c r="EX117">
        <v>228.5582</v>
      </c>
      <c r="EY117">
        <v>248.79429999999999</v>
      </c>
      <c r="EZ117">
        <v>227.6524</v>
      </c>
      <c r="FA117">
        <v>79.934799999999996</v>
      </c>
      <c r="FB117">
        <v>183.03639999999999</v>
      </c>
      <c r="FC117">
        <v>213.41990000000001</v>
      </c>
      <c r="FD117">
        <v>138.71289999999999</v>
      </c>
      <c r="FE117">
        <v>307.0917</v>
      </c>
      <c r="FF117">
        <v>203.87479999999999</v>
      </c>
      <c r="FG117">
        <v>205.32900000000001</v>
      </c>
      <c r="FH117">
        <v>269.12310000000002</v>
      </c>
      <c r="FI117">
        <v>263.28649999999999</v>
      </c>
      <c r="FJ117">
        <v>161.71610000000001</v>
      </c>
      <c r="FK117">
        <v>-36.677300000000002</v>
      </c>
      <c r="FL117">
        <v>90.647400000000005</v>
      </c>
      <c r="FM117">
        <v>12606.2461</v>
      </c>
      <c r="FN117">
        <v>1842.1654000000001</v>
      </c>
      <c r="FO117">
        <v>3440.7773000000002</v>
      </c>
      <c r="FP117">
        <v>3358.7028</v>
      </c>
      <c r="FQ117">
        <v>1259.8145999999999</v>
      </c>
      <c r="FR117">
        <v>3297.5758999999998</v>
      </c>
      <c r="FS117">
        <v>3795.395</v>
      </c>
      <c r="FT117" t="s">
        <v>480</v>
      </c>
      <c r="FU117">
        <v>799.24009999999998</v>
      </c>
      <c r="FV117">
        <v>19736.955999999998</v>
      </c>
      <c r="FW117">
        <v>9529.2451000000001</v>
      </c>
      <c r="FX117">
        <v>3487.2764000000002</v>
      </c>
      <c r="FY117">
        <v>4473.4894999999997</v>
      </c>
      <c r="FZ117">
        <v>468.92570000000001</v>
      </c>
      <c r="GA117">
        <v>9907.6620999999996</v>
      </c>
      <c r="GB117">
        <v>2929.6370000000002</v>
      </c>
      <c r="GC117">
        <v>990.90530000000001</v>
      </c>
      <c r="GD117">
        <v>926.8673</v>
      </c>
      <c r="GE117">
        <v>7978.4224000000004</v>
      </c>
      <c r="GF117">
        <v>813.39679999999998</v>
      </c>
      <c r="GG117">
        <v>463.52480000000003</v>
      </c>
      <c r="GH117">
        <v>446.65159999999997</v>
      </c>
      <c r="GI117">
        <v>4056.9992999999999</v>
      </c>
      <c r="GJ117">
        <v>32909.224800000004</v>
      </c>
      <c r="GK117">
        <v>2529.5601000000001</v>
      </c>
      <c r="GL117">
        <v>1827.4985999999999</v>
      </c>
      <c r="GM117">
        <v>5758.2826999999997</v>
      </c>
      <c r="GN117">
        <v>10204.77</v>
      </c>
      <c r="GO117">
        <v>621.80930000000001</v>
      </c>
      <c r="GP117">
        <v>317.27670000000001</v>
      </c>
    </row>
    <row r="118" spans="1:198" x14ac:dyDescent="0.2">
      <c r="A118" s="177">
        <v>43187</v>
      </c>
      <c r="B118">
        <v>634764.48300000001</v>
      </c>
      <c r="C118">
        <v>174365.4387</v>
      </c>
      <c r="D118">
        <v>100396.469</v>
      </c>
      <c r="E118">
        <v>79870.358399999997</v>
      </c>
      <c r="F118">
        <v>49768.816899999998</v>
      </c>
      <c r="G118">
        <v>41013.931199999999</v>
      </c>
      <c r="H118">
        <v>44154.064200000001</v>
      </c>
      <c r="I118">
        <v>27290.234</v>
      </c>
      <c r="J118">
        <v>30995.8498</v>
      </c>
      <c r="K118">
        <v>27264.735199999999</v>
      </c>
      <c r="L118">
        <v>24462.743999999999</v>
      </c>
      <c r="M118">
        <v>21410.080000000002</v>
      </c>
      <c r="N118">
        <v>24173.096699999998</v>
      </c>
      <c r="O118">
        <v>33434.048799999997</v>
      </c>
      <c r="P118">
        <v>13774.622300000001</v>
      </c>
      <c r="Q118">
        <v>21689.428599999999</v>
      </c>
      <c r="R118">
        <v>12339.3449</v>
      </c>
      <c r="S118">
        <v>11434.529399999999</v>
      </c>
      <c r="T118">
        <v>18242.507399999999</v>
      </c>
      <c r="U118">
        <v>18296.266599999999</v>
      </c>
      <c r="V118">
        <v>12406.3699</v>
      </c>
      <c r="W118">
        <v>7533.0262000000002</v>
      </c>
      <c r="X118">
        <v>12864.861500000001</v>
      </c>
      <c r="Y118">
        <v>12210.4239</v>
      </c>
      <c r="Z118">
        <v>13354.5288</v>
      </c>
      <c r="AA118">
        <v>10272.9668</v>
      </c>
      <c r="AB118">
        <v>12107.370800000001</v>
      </c>
      <c r="AC118">
        <v>12630.918600000001</v>
      </c>
      <c r="AD118">
        <v>18991.250899999999</v>
      </c>
      <c r="AE118">
        <v>9278.1213000000007</v>
      </c>
      <c r="AF118">
        <v>14042.0676</v>
      </c>
      <c r="AG118">
        <v>9358.9285</v>
      </c>
      <c r="AH118">
        <v>11672.5942</v>
      </c>
      <c r="AI118">
        <v>12510.1505</v>
      </c>
      <c r="AJ118">
        <v>14565.6721</v>
      </c>
      <c r="AK118">
        <v>7110.3152</v>
      </c>
      <c r="AL118">
        <v>5603.0054</v>
      </c>
      <c r="AM118">
        <v>7588.7542999999996</v>
      </c>
      <c r="AN118">
        <v>11048.2389</v>
      </c>
      <c r="AO118">
        <v>8468.1522000000004</v>
      </c>
      <c r="AP118">
        <v>6214.0630000000001</v>
      </c>
      <c r="AQ118">
        <v>10169.3987</v>
      </c>
      <c r="AR118">
        <v>5824.3134</v>
      </c>
      <c r="AS118">
        <v>5680.4412000000002</v>
      </c>
      <c r="AT118">
        <v>7374.3509999999997</v>
      </c>
      <c r="AU118">
        <v>8940.6620000000003</v>
      </c>
      <c r="AV118">
        <v>4412.1840000000002</v>
      </c>
      <c r="AW118">
        <v>4692.5333000000001</v>
      </c>
      <c r="AX118">
        <v>5591.3474999999999</v>
      </c>
      <c r="AY118">
        <v>3598.9694</v>
      </c>
      <c r="AZ118">
        <v>6828.2042000000001</v>
      </c>
      <c r="BA118">
        <v>4825.3197</v>
      </c>
      <c r="BB118">
        <v>5542.7006000000001</v>
      </c>
      <c r="BC118">
        <v>3861.9672999999998</v>
      </c>
      <c r="BD118">
        <v>6566.3869999999997</v>
      </c>
      <c r="BE118" t="s">
        <v>480</v>
      </c>
      <c r="BF118">
        <v>6237.6368000000002</v>
      </c>
      <c r="BG118">
        <v>3786.4611</v>
      </c>
      <c r="BH118" t="s">
        <v>480</v>
      </c>
      <c r="BI118">
        <v>4337.2581</v>
      </c>
      <c r="BJ118">
        <v>5473.5065000000004</v>
      </c>
      <c r="BK118">
        <v>4065.12</v>
      </c>
      <c r="BL118">
        <v>5601.5204999999996</v>
      </c>
      <c r="BM118">
        <v>2293.8987000000002</v>
      </c>
      <c r="BN118">
        <v>4446.3137999999999</v>
      </c>
      <c r="BO118">
        <v>5302.2817999999997</v>
      </c>
      <c r="BP118">
        <v>4019.1968999999999</v>
      </c>
      <c r="BQ118">
        <v>5153.2165999999997</v>
      </c>
      <c r="BR118">
        <v>3106.9987000000001</v>
      </c>
      <c r="BS118">
        <v>2553.8788</v>
      </c>
      <c r="BT118" t="s">
        <v>480</v>
      </c>
      <c r="BU118">
        <v>2679.6149</v>
      </c>
      <c r="BV118">
        <v>2459.9996000000001</v>
      </c>
      <c r="BW118">
        <v>3343.2624000000001</v>
      </c>
      <c r="BX118">
        <v>2825.6372999999999</v>
      </c>
      <c r="BY118">
        <v>2156.7867000000001</v>
      </c>
      <c r="BZ118">
        <v>1611.8123000000001</v>
      </c>
      <c r="CA118">
        <v>2862.2719000000002</v>
      </c>
      <c r="CB118">
        <v>2658.2127</v>
      </c>
      <c r="CC118" t="s">
        <v>480</v>
      </c>
      <c r="CD118">
        <v>1832.2564</v>
      </c>
      <c r="CE118">
        <v>2082.5156000000002</v>
      </c>
      <c r="CF118" t="s">
        <v>480</v>
      </c>
      <c r="CG118">
        <v>1448.5812000000001</v>
      </c>
      <c r="CH118">
        <v>1905.6266000000001</v>
      </c>
      <c r="CI118">
        <v>2745.4083000000001</v>
      </c>
      <c r="CJ118" t="s">
        <v>480</v>
      </c>
      <c r="CK118">
        <v>2161.3040999999998</v>
      </c>
      <c r="CL118">
        <v>2761.5243</v>
      </c>
      <c r="CM118">
        <v>1959.9692</v>
      </c>
      <c r="CN118" t="s">
        <v>480</v>
      </c>
      <c r="CO118">
        <v>1709.0127</v>
      </c>
      <c r="CP118">
        <v>2513.3427000000001</v>
      </c>
      <c r="CQ118">
        <v>1636.7181</v>
      </c>
      <c r="CR118">
        <v>1791.6264000000001</v>
      </c>
      <c r="CS118">
        <v>1685.7103999999999</v>
      </c>
      <c r="CT118">
        <v>1878.9903999999999</v>
      </c>
      <c r="CU118">
        <v>1301.5169000000001</v>
      </c>
      <c r="CV118" t="s">
        <v>480</v>
      </c>
      <c r="CW118">
        <v>1140.6114</v>
      </c>
      <c r="CX118">
        <v>4144.6460999999999</v>
      </c>
      <c r="CY118">
        <v>1735.2882</v>
      </c>
      <c r="CZ118">
        <v>1538.0410999999999</v>
      </c>
      <c r="DA118">
        <v>1068.2527</v>
      </c>
      <c r="DB118">
        <v>1301.3728000000001</v>
      </c>
      <c r="DC118">
        <v>2721.8831</v>
      </c>
      <c r="DD118">
        <v>1732.635</v>
      </c>
      <c r="DE118">
        <v>1887.1025</v>
      </c>
      <c r="DF118">
        <v>1511.7732000000001</v>
      </c>
      <c r="DG118">
        <v>1600.2225000000001</v>
      </c>
      <c r="DH118">
        <v>1009.5814</v>
      </c>
      <c r="DI118">
        <v>1685.2254</v>
      </c>
      <c r="DJ118">
        <v>1078.0195000000001</v>
      </c>
      <c r="DK118">
        <v>1443.5618999999999</v>
      </c>
      <c r="DL118">
        <v>1465.7072000000001</v>
      </c>
      <c r="DM118">
        <v>946.08450000000005</v>
      </c>
      <c r="DN118">
        <v>902.91369999999995</v>
      </c>
      <c r="DO118">
        <v>2290.6</v>
      </c>
      <c r="DP118">
        <v>786.58659999999998</v>
      </c>
      <c r="DQ118">
        <v>1737.9242999999999</v>
      </c>
      <c r="DR118">
        <v>926.20799999999997</v>
      </c>
      <c r="DS118">
        <v>1902.6291000000001</v>
      </c>
      <c r="DT118">
        <v>1168.8973000000001</v>
      </c>
      <c r="DU118">
        <v>887.93420000000003</v>
      </c>
      <c r="DV118" t="s">
        <v>480</v>
      </c>
      <c r="DW118">
        <v>1040.0612000000001</v>
      </c>
      <c r="DX118">
        <v>593.52729999999997</v>
      </c>
      <c r="DY118">
        <v>1583.1763000000001</v>
      </c>
      <c r="DZ118">
        <v>1687.2437</v>
      </c>
      <c r="EA118">
        <v>1208.4512999999999</v>
      </c>
      <c r="EB118">
        <v>1091.3411000000001</v>
      </c>
      <c r="EC118">
        <v>1329.7158999999999</v>
      </c>
      <c r="ED118">
        <v>818.15200000000004</v>
      </c>
      <c r="EE118">
        <v>728.56640000000004</v>
      </c>
      <c r="EF118">
        <v>631.02459999999996</v>
      </c>
      <c r="EG118">
        <v>763.40099999999995</v>
      </c>
      <c r="EH118">
        <v>932.82159999999999</v>
      </c>
      <c r="EI118">
        <v>347.63330000000002</v>
      </c>
      <c r="EJ118">
        <v>2176.4789999999998</v>
      </c>
      <c r="EK118" t="s">
        <v>480</v>
      </c>
      <c r="EL118">
        <v>671.63289999999995</v>
      </c>
      <c r="EM118">
        <v>525.07159999999999</v>
      </c>
      <c r="EN118">
        <v>400.11700000000002</v>
      </c>
      <c r="EO118" t="s">
        <v>480</v>
      </c>
      <c r="EP118">
        <v>272.85680000000002</v>
      </c>
      <c r="EQ118">
        <v>266.91989999999998</v>
      </c>
      <c r="ER118">
        <v>338.34190000000001</v>
      </c>
      <c r="ES118">
        <v>237.64320000000001</v>
      </c>
      <c r="ET118">
        <v>302.11489999999998</v>
      </c>
      <c r="EU118">
        <v>120.1832</v>
      </c>
      <c r="EV118">
        <v>191.98869999999999</v>
      </c>
      <c r="EW118">
        <v>214.7054</v>
      </c>
      <c r="EX118">
        <v>225.5958</v>
      </c>
      <c r="EY118">
        <v>244.696</v>
      </c>
      <c r="EZ118">
        <v>226.8502</v>
      </c>
      <c r="FA118">
        <v>76.586500000000001</v>
      </c>
      <c r="FB118">
        <v>182.5504</v>
      </c>
      <c r="FC118">
        <v>201.1421</v>
      </c>
      <c r="FD118">
        <v>140.94049999999999</v>
      </c>
      <c r="FE118">
        <v>294.03820000000002</v>
      </c>
      <c r="FF118">
        <v>201.38419999999999</v>
      </c>
      <c r="FG118">
        <v>206.44909999999999</v>
      </c>
      <c r="FH118">
        <v>269.12310000000002</v>
      </c>
      <c r="FI118">
        <v>264.16019999999997</v>
      </c>
      <c r="FJ118">
        <v>156.483</v>
      </c>
      <c r="FK118">
        <v>-38.185000000000002</v>
      </c>
      <c r="FL118">
        <v>95.631200000000007</v>
      </c>
      <c r="FM118">
        <v>11872.098599999999</v>
      </c>
      <c r="FN118">
        <v>1830.5331000000001</v>
      </c>
      <c r="FO118">
        <v>3414.5684000000001</v>
      </c>
      <c r="FP118">
        <v>3236.2022000000002</v>
      </c>
      <c r="FQ118">
        <v>1288.6952000000001</v>
      </c>
      <c r="FR118">
        <v>3245.3009000000002</v>
      </c>
      <c r="FS118">
        <v>3775.5101</v>
      </c>
      <c r="FT118" t="s">
        <v>480</v>
      </c>
      <c r="FU118">
        <v>782.12850000000003</v>
      </c>
      <c r="FV118">
        <v>18282.328399999999</v>
      </c>
      <c r="FW118">
        <v>9339.8449999999993</v>
      </c>
      <c r="FX118">
        <v>3410.2730999999999</v>
      </c>
      <c r="FY118">
        <v>4374.3416999999999</v>
      </c>
      <c r="FZ118">
        <v>455.46559999999999</v>
      </c>
      <c r="GA118">
        <v>9841.3111000000008</v>
      </c>
      <c r="GB118">
        <v>2897.3955000000001</v>
      </c>
      <c r="GC118">
        <v>994.77719999999999</v>
      </c>
      <c r="GD118">
        <v>895.2518</v>
      </c>
      <c r="GE118">
        <v>7810.6782999999996</v>
      </c>
      <c r="GF118">
        <v>819.20069999999998</v>
      </c>
      <c r="GG118">
        <v>452.36520000000002</v>
      </c>
      <c r="GH118">
        <v>434.65359999999998</v>
      </c>
      <c r="GI118">
        <v>4109.4459999999999</v>
      </c>
      <c r="GJ118">
        <v>32709.851600000002</v>
      </c>
      <c r="GK118">
        <v>2512.2037</v>
      </c>
      <c r="GL118">
        <v>1821.6811</v>
      </c>
      <c r="GM118">
        <v>5751.8670000000002</v>
      </c>
      <c r="GN118">
        <v>9849.1260000000002</v>
      </c>
      <c r="GO118">
        <v>598.91030000000001</v>
      </c>
      <c r="GP118">
        <v>319.74630000000002</v>
      </c>
    </row>
    <row r="119" spans="1:198" x14ac:dyDescent="0.2">
      <c r="A119" s="177">
        <v>43188</v>
      </c>
      <c r="B119">
        <v>654780.09360000002</v>
      </c>
      <c r="C119">
        <v>177508.81969999999</v>
      </c>
      <c r="D119">
        <v>102139.814</v>
      </c>
      <c r="E119">
        <v>82375.107199999999</v>
      </c>
      <c r="F119">
        <v>50011.040699999998</v>
      </c>
      <c r="G119">
        <v>41730.623800000001</v>
      </c>
      <c r="H119">
        <v>44773.852899999998</v>
      </c>
      <c r="I119">
        <v>28172.876</v>
      </c>
      <c r="J119">
        <v>34345.791799999999</v>
      </c>
      <c r="K119">
        <v>27489.6129</v>
      </c>
      <c r="L119">
        <v>25170.824000000001</v>
      </c>
      <c r="M119">
        <v>21765.787</v>
      </c>
      <c r="N119">
        <v>24758.980899999999</v>
      </c>
      <c r="O119">
        <v>33369.379800000002</v>
      </c>
      <c r="P119">
        <v>13511.7305</v>
      </c>
      <c r="Q119">
        <v>21703.710999999999</v>
      </c>
      <c r="R119">
        <v>12227.3688</v>
      </c>
      <c r="S119">
        <v>11758.504499999999</v>
      </c>
      <c r="T119">
        <v>19450.540499999999</v>
      </c>
      <c r="U119">
        <v>18425.1312</v>
      </c>
      <c r="V119">
        <v>12752.942999999999</v>
      </c>
      <c r="W119">
        <v>7698.8347000000003</v>
      </c>
      <c r="X119">
        <v>13307.2534</v>
      </c>
      <c r="Y119">
        <v>12350.2255</v>
      </c>
      <c r="Z119">
        <v>13646.797</v>
      </c>
      <c r="AA119">
        <v>10351.7363</v>
      </c>
      <c r="AB119">
        <v>12252.0357</v>
      </c>
      <c r="AC119">
        <v>12996.1994</v>
      </c>
      <c r="AD119">
        <v>18930.774099999999</v>
      </c>
      <c r="AE119">
        <v>9392.3770000000004</v>
      </c>
      <c r="AF119">
        <v>14345.197200000001</v>
      </c>
      <c r="AG119">
        <v>9359.1453999999994</v>
      </c>
      <c r="AH119">
        <v>12057.0651</v>
      </c>
      <c r="AI119">
        <v>12615.9643</v>
      </c>
      <c r="AJ119">
        <v>14567.6014</v>
      </c>
      <c r="AK119">
        <v>7312.1504999999997</v>
      </c>
      <c r="AL119">
        <v>5724.1130999999996</v>
      </c>
      <c r="AM119">
        <v>7789.1544000000004</v>
      </c>
      <c r="AN119">
        <v>11066.545</v>
      </c>
      <c r="AO119">
        <v>8786.6566999999995</v>
      </c>
      <c r="AP119">
        <v>6310.0757000000003</v>
      </c>
      <c r="AQ119">
        <v>10215.733700000001</v>
      </c>
      <c r="AR119">
        <v>5953.7638999999999</v>
      </c>
      <c r="AS119">
        <v>5774.1868000000004</v>
      </c>
      <c r="AT119">
        <v>7566.5920999999998</v>
      </c>
      <c r="AU119">
        <v>8980.0899000000009</v>
      </c>
      <c r="AV119">
        <v>4529.0852999999997</v>
      </c>
      <c r="AW119">
        <v>4797.2208000000001</v>
      </c>
      <c r="AX119">
        <v>5673.3444</v>
      </c>
      <c r="AY119">
        <v>3808.7458999999999</v>
      </c>
      <c r="AZ119">
        <v>7076.4108999999999</v>
      </c>
      <c r="BA119">
        <v>4827.2002000000002</v>
      </c>
      <c r="BB119">
        <v>5828.3771999999999</v>
      </c>
      <c r="BC119">
        <v>3873.9877000000001</v>
      </c>
      <c r="BD119">
        <v>6056.5021999999999</v>
      </c>
      <c r="BE119" t="s">
        <v>480</v>
      </c>
      <c r="BF119">
        <v>6288.5114000000003</v>
      </c>
      <c r="BG119">
        <v>3861.3921</v>
      </c>
      <c r="BH119" t="s">
        <v>480</v>
      </c>
      <c r="BI119">
        <v>4481.8927999999996</v>
      </c>
      <c r="BJ119">
        <v>5543.1454999999996</v>
      </c>
      <c r="BK119">
        <v>4065.12</v>
      </c>
      <c r="BL119">
        <v>5693.2233999999999</v>
      </c>
      <c r="BM119">
        <v>2332.9641999999999</v>
      </c>
      <c r="BN119">
        <v>4547.2811000000002</v>
      </c>
      <c r="BO119">
        <v>5279.8901999999998</v>
      </c>
      <c r="BP119">
        <v>4247.5978999999998</v>
      </c>
      <c r="BQ119">
        <v>5166.1890999999996</v>
      </c>
      <c r="BR119">
        <v>3146.2662999999998</v>
      </c>
      <c r="BS119">
        <v>2565.3598999999999</v>
      </c>
      <c r="BT119" t="s">
        <v>480</v>
      </c>
      <c r="BU119">
        <v>2727.5898000000002</v>
      </c>
      <c r="BV119">
        <v>2481.6922</v>
      </c>
      <c r="BW119">
        <v>3354.2244000000001</v>
      </c>
      <c r="BX119">
        <v>3159.6381999999999</v>
      </c>
      <c r="BY119">
        <v>2160.9810000000002</v>
      </c>
      <c r="BZ119">
        <v>1621.3344999999999</v>
      </c>
      <c r="CA119">
        <v>2921.3341999999998</v>
      </c>
      <c r="CB119">
        <v>2703.5911999999998</v>
      </c>
      <c r="CC119" t="s">
        <v>480</v>
      </c>
      <c r="CD119">
        <v>1877.1275000000001</v>
      </c>
      <c r="CE119">
        <v>2108.2768000000001</v>
      </c>
      <c r="CF119" t="s">
        <v>480</v>
      </c>
      <c r="CG119">
        <v>1471.0600999999999</v>
      </c>
      <c r="CH119">
        <v>1920.6261</v>
      </c>
      <c r="CI119">
        <v>2941.7411000000002</v>
      </c>
      <c r="CJ119" t="s">
        <v>480</v>
      </c>
      <c r="CK119">
        <v>2148.5306999999998</v>
      </c>
      <c r="CL119">
        <v>2829.085</v>
      </c>
      <c r="CM119">
        <v>1977.7445</v>
      </c>
      <c r="CN119" t="s">
        <v>480</v>
      </c>
      <c r="CO119">
        <v>1754.7494999999999</v>
      </c>
      <c r="CP119">
        <v>2605.1442999999999</v>
      </c>
      <c r="CQ119">
        <v>1656.6892</v>
      </c>
      <c r="CR119">
        <v>1795.4429</v>
      </c>
      <c r="CS119">
        <v>1736.2525000000001</v>
      </c>
      <c r="CT119">
        <v>1981.7773999999999</v>
      </c>
      <c r="CU119">
        <v>1345.8765000000001</v>
      </c>
      <c r="CV119" t="s">
        <v>480</v>
      </c>
      <c r="CW119">
        <v>1128.2946999999999</v>
      </c>
      <c r="CX119">
        <v>4158.4506000000001</v>
      </c>
      <c r="CY119">
        <v>1734.3834999999999</v>
      </c>
      <c r="CZ119">
        <v>1557.7013999999999</v>
      </c>
      <c r="DA119">
        <v>1072.9614999999999</v>
      </c>
      <c r="DB119">
        <v>1322.4405999999999</v>
      </c>
      <c r="DC119">
        <v>2691.7157000000002</v>
      </c>
      <c r="DD119">
        <v>1769.954</v>
      </c>
      <c r="DE119">
        <v>1913.2527</v>
      </c>
      <c r="DF119">
        <v>1558.4694</v>
      </c>
      <c r="DG119">
        <v>1630.8901000000001</v>
      </c>
      <c r="DH119">
        <v>1050.3651</v>
      </c>
      <c r="DI119">
        <v>1697.6469</v>
      </c>
      <c r="DJ119">
        <v>1047.3059000000001</v>
      </c>
      <c r="DK119">
        <v>1468.5922</v>
      </c>
      <c r="DL119">
        <v>1497.9303</v>
      </c>
      <c r="DM119">
        <v>979.42840000000001</v>
      </c>
      <c r="DN119">
        <v>936.96</v>
      </c>
      <c r="DO119">
        <v>2289.9103</v>
      </c>
      <c r="DP119">
        <v>781.05700000000002</v>
      </c>
      <c r="DQ119">
        <v>1736.5327</v>
      </c>
      <c r="DR119">
        <v>947.09059999999999</v>
      </c>
      <c r="DS119">
        <v>1819.7769000000001</v>
      </c>
      <c r="DT119">
        <v>1168.9022</v>
      </c>
      <c r="DU119">
        <v>925.65409999999997</v>
      </c>
      <c r="DV119" t="s">
        <v>480</v>
      </c>
      <c r="DW119">
        <v>954.43719999999996</v>
      </c>
      <c r="DX119">
        <v>559.18280000000004</v>
      </c>
      <c r="DY119">
        <v>1654.6333</v>
      </c>
      <c r="DZ119">
        <v>1636.7899</v>
      </c>
      <c r="EA119">
        <v>1069.3858</v>
      </c>
      <c r="EB119">
        <v>1132.7555</v>
      </c>
      <c r="EC119">
        <v>1269.4012</v>
      </c>
      <c r="ED119">
        <v>832.38829999999996</v>
      </c>
      <c r="EE119">
        <v>730.3374</v>
      </c>
      <c r="EF119">
        <v>635.0317</v>
      </c>
      <c r="EG119">
        <v>804.90930000000003</v>
      </c>
      <c r="EH119">
        <v>937.68269999999995</v>
      </c>
      <c r="EI119">
        <v>353.64670000000001</v>
      </c>
      <c r="EJ119">
        <v>2189.8270000000002</v>
      </c>
      <c r="EK119" t="s">
        <v>480</v>
      </c>
      <c r="EL119">
        <v>725.28330000000005</v>
      </c>
      <c r="EM119">
        <v>534.62429999999995</v>
      </c>
      <c r="EN119">
        <v>398.46899999999999</v>
      </c>
      <c r="EO119" t="s">
        <v>480</v>
      </c>
      <c r="EP119">
        <v>281.07139999999998</v>
      </c>
      <c r="EQ119">
        <v>258.52460000000002</v>
      </c>
      <c r="ER119">
        <v>357.57389999999998</v>
      </c>
      <c r="ES119">
        <v>238.1268</v>
      </c>
      <c r="ET119">
        <v>317.31819999999999</v>
      </c>
      <c r="EU119">
        <v>138.70179999999999</v>
      </c>
      <c r="EV119">
        <v>191.67500000000001</v>
      </c>
      <c r="EW119">
        <v>213.89680000000001</v>
      </c>
      <c r="EX119">
        <v>220.1859</v>
      </c>
      <c r="EY119">
        <v>243.34</v>
      </c>
      <c r="EZ119">
        <v>225.1696</v>
      </c>
      <c r="FA119">
        <v>75.6785</v>
      </c>
      <c r="FB119">
        <v>186.98939999999999</v>
      </c>
      <c r="FC119">
        <v>213.1909</v>
      </c>
      <c r="FD119">
        <v>151.98490000000001</v>
      </c>
      <c r="FE119">
        <v>289.45190000000002</v>
      </c>
      <c r="FF119">
        <v>173.15539999999999</v>
      </c>
      <c r="FG119">
        <v>210.3321</v>
      </c>
      <c r="FH119">
        <v>246.5421</v>
      </c>
      <c r="FI119">
        <v>263.73790000000002</v>
      </c>
      <c r="FJ119">
        <v>178.5446</v>
      </c>
      <c r="FK119">
        <v>-28.848500000000001</v>
      </c>
      <c r="FL119">
        <v>99.180300000000003</v>
      </c>
      <c r="FM119">
        <v>11490.8554</v>
      </c>
      <c r="FN119">
        <v>1916.0057999999999</v>
      </c>
      <c r="FO119">
        <v>3478.8993999999998</v>
      </c>
      <c r="FP119">
        <v>3289.7406000000001</v>
      </c>
      <c r="FQ119">
        <v>1322.3465000000001</v>
      </c>
      <c r="FR119">
        <v>3465.9794000000002</v>
      </c>
      <c r="FS119">
        <v>3940.8681999999999</v>
      </c>
      <c r="FT119" t="s">
        <v>480</v>
      </c>
      <c r="FU119">
        <v>953.745</v>
      </c>
      <c r="FV119">
        <v>18930.9103</v>
      </c>
      <c r="FW119">
        <v>9558.9272000000001</v>
      </c>
      <c r="FX119">
        <v>3450.1931</v>
      </c>
      <c r="FY119">
        <v>4381.5807000000004</v>
      </c>
      <c r="FZ119">
        <v>476.61720000000003</v>
      </c>
      <c r="GA119">
        <v>9769.5535</v>
      </c>
      <c r="GB119">
        <v>2984.3458000000001</v>
      </c>
      <c r="GC119">
        <v>1036.5715</v>
      </c>
      <c r="GD119">
        <v>904.67719999999997</v>
      </c>
      <c r="GE119">
        <v>8202.3053</v>
      </c>
      <c r="GF119">
        <v>774.16549999999995</v>
      </c>
      <c r="GG119">
        <v>477.58780000000002</v>
      </c>
      <c r="GH119">
        <v>431.32080000000002</v>
      </c>
      <c r="GI119">
        <v>4309.9324999999999</v>
      </c>
      <c r="GJ119">
        <v>32848.702100000002</v>
      </c>
      <c r="GK119">
        <v>2540.7923000000001</v>
      </c>
      <c r="GL119">
        <v>1851.0567000000001</v>
      </c>
      <c r="GM119">
        <v>5862.3890000000001</v>
      </c>
      <c r="GN119">
        <v>9853.7219999999998</v>
      </c>
      <c r="GO119">
        <v>602.51319999999998</v>
      </c>
      <c r="GP119">
        <v>314.80720000000002</v>
      </c>
    </row>
    <row r="120" spans="1:198" x14ac:dyDescent="0.2">
      <c r="A120" s="177">
        <v>43189</v>
      </c>
      <c r="B120">
        <v>654780.09360000002</v>
      </c>
      <c r="C120">
        <v>177508.81969999999</v>
      </c>
      <c r="D120">
        <v>102139.814</v>
      </c>
      <c r="E120">
        <v>82375.107199999999</v>
      </c>
      <c r="F120">
        <v>50011.040699999998</v>
      </c>
      <c r="G120">
        <v>41730.623800000001</v>
      </c>
      <c r="H120">
        <v>44773.852899999998</v>
      </c>
      <c r="I120">
        <v>28172.876</v>
      </c>
      <c r="J120">
        <v>34345.791799999999</v>
      </c>
      <c r="K120">
        <v>27489.6129</v>
      </c>
      <c r="L120">
        <v>25170.824000000001</v>
      </c>
      <c r="M120">
        <v>21765.787</v>
      </c>
      <c r="N120">
        <v>24758.980899999999</v>
      </c>
      <c r="O120">
        <v>33369.379800000002</v>
      </c>
      <c r="P120">
        <v>13511.7305</v>
      </c>
      <c r="Q120">
        <v>21703.710999999999</v>
      </c>
      <c r="R120">
        <v>12227.3688</v>
      </c>
      <c r="S120">
        <v>11758.504499999999</v>
      </c>
      <c r="T120">
        <v>19450.540499999999</v>
      </c>
      <c r="U120">
        <v>18425.1312</v>
      </c>
      <c r="V120">
        <v>12752.942999999999</v>
      </c>
      <c r="W120">
        <v>7698.8347000000003</v>
      </c>
      <c r="X120">
        <v>13307.2534</v>
      </c>
      <c r="Y120">
        <v>12350.2255</v>
      </c>
      <c r="Z120">
        <v>13646.797</v>
      </c>
      <c r="AA120">
        <v>10351.7363</v>
      </c>
      <c r="AB120">
        <v>12252.0357</v>
      </c>
      <c r="AC120">
        <v>12996.1994</v>
      </c>
      <c r="AD120">
        <v>18930.774099999999</v>
      </c>
      <c r="AE120">
        <v>9392.3770000000004</v>
      </c>
      <c r="AF120">
        <v>14345.197200000001</v>
      </c>
      <c r="AG120">
        <v>9359.1453999999994</v>
      </c>
      <c r="AH120">
        <v>12057.0651</v>
      </c>
      <c r="AI120">
        <v>12615.9643</v>
      </c>
      <c r="AJ120">
        <v>14567.6014</v>
      </c>
      <c r="AK120">
        <v>7312.1504999999997</v>
      </c>
      <c r="AL120">
        <v>5724.1130999999996</v>
      </c>
      <c r="AM120">
        <v>7789.1544000000004</v>
      </c>
      <c r="AN120">
        <v>11066.545</v>
      </c>
      <c r="AO120">
        <v>8786.6566999999995</v>
      </c>
      <c r="AP120">
        <v>6310.0757000000003</v>
      </c>
      <c r="AQ120">
        <v>10215.733700000001</v>
      </c>
      <c r="AR120">
        <v>5953.7638999999999</v>
      </c>
      <c r="AS120">
        <v>5774.1868000000004</v>
      </c>
      <c r="AT120">
        <v>7566.5920999999998</v>
      </c>
      <c r="AU120">
        <v>8980.0899000000009</v>
      </c>
      <c r="AV120">
        <v>4529.0852999999997</v>
      </c>
      <c r="AW120">
        <v>4797.2208000000001</v>
      </c>
      <c r="AX120">
        <v>5673.3444</v>
      </c>
      <c r="AY120">
        <v>3808.7458999999999</v>
      </c>
      <c r="AZ120">
        <v>7076.4108999999999</v>
      </c>
      <c r="BA120">
        <v>4827.2002000000002</v>
      </c>
      <c r="BB120">
        <v>5828.3771999999999</v>
      </c>
      <c r="BC120">
        <v>3873.9877000000001</v>
      </c>
      <c r="BD120">
        <v>6056.5021999999999</v>
      </c>
      <c r="BE120" t="s">
        <v>480</v>
      </c>
      <c r="BF120">
        <v>6288.5114000000003</v>
      </c>
      <c r="BG120">
        <v>3861.3921</v>
      </c>
      <c r="BH120" t="s">
        <v>480</v>
      </c>
      <c r="BI120">
        <v>4481.8927999999996</v>
      </c>
      <c r="BJ120">
        <v>5543.1454999999996</v>
      </c>
      <c r="BK120">
        <v>4065.12</v>
      </c>
      <c r="BL120">
        <v>5693.2233999999999</v>
      </c>
      <c r="BM120">
        <v>2332.9641999999999</v>
      </c>
      <c r="BN120">
        <v>4547.2811000000002</v>
      </c>
      <c r="BO120">
        <v>5279.8901999999998</v>
      </c>
      <c r="BP120">
        <v>4247.5978999999998</v>
      </c>
      <c r="BQ120">
        <v>5166.1890999999996</v>
      </c>
      <c r="BR120">
        <v>3146.2662999999998</v>
      </c>
      <c r="BS120">
        <v>2565.3598999999999</v>
      </c>
      <c r="BT120" t="s">
        <v>480</v>
      </c>
      <c r="BU120">
        <v>2727.5898000000002</v>
      </c>
      <c r="BV120">
        <v>2481.6922</v>
      </c>
      <c r="BW120">
        <v>3354.2244000000001</v>
      </c>
      <c r="BX120">
        <v>3159.6381999999999</v>
      </c>
      <c r="BY120">
        <v>2160.9810000000002</v>
      </c>
      <c r="BZ120">
        <v>1621.3344999999999</v>
      </c>
      <c r="CA120">
        <v>2921.3341999999998</v>
      </c>
      <c r="CB120">
        <v>2703.5911999999998</v>
      </c>
      <c r="CC120" t="s">
        <v>480</v>
      </c>
      <c r="CD120">
        <v>1877.1275000000001</v>
      </c>
      <c r="CE120">
        <v>2108.2768000000001</v>
      </c>
      <c r="CF120" t="s">
        <v>480</v>
      </c>
      <c r="CG120">
        <v>1471.0600999999999</v>
      </c>
      <c r="CH120">
        <v>1920.6261</v>
      </c>
      <c r="CI120">
        <v>2941.7411000000002</v>
      </c>
      <c r="CJ120" t="s">
        <v>480</v>
      </c>
      <c r="CK120">
        <v>2148.5306999999998</v>
      </c>
      <c r="CL120">
        <v>2829.085</v>
      </c>
      <c r="CM120">
        <v>1977.7445</v>
      </c>
      <c r="CN120" t="s">
        <v>480</v>
      </c>
      <c r="CO120">
        <v>1754.7494999999999</v>
      </c>
      <c r="CP120">
        <v>2605.1442999999999</v>
      </c>
      <c r="CQ120">
        <v>1656.6892</v>
      </c>
      <c r="CR120">
        <v>1795.4429</v>
      </c>
      <c r="CS120">
        <v>1736.2525000000001</v>
      </c>
      <c r="CT120">
        <v>1981.7773999999999</v>
      </c>
      <c r="CU120">
        <v>1345.8765000000001</v>
      </c>
      <c r="CV120" t="s">
        <v>480</v>
      </c>
      <c r="CW120">
        <v>1128.2946999999999</v>
      </c>
      <c r="CX120">
        <v>4158.4506000000001</v>
      </c>
      <c r="CY120">
        <v>1734.3834999999999</v>
      </c>
      <c r="CZ120">
        <v>1557.7013999999999</v>
      </c>
      <c r="DA120">
        <v>1072.9614999999999</v>
      </c>
      <c r="DB120">
        <v>1322.4405999999999</v>
      </c>
      <c r="DC120">
        <v>2691.7157000000002</v>
      </c>
      <c r="DD120">
        <v>1769.954</v>
      </c>
      <c r="DE120">
        <v>1913.2527</v>
      </c>
      <c r="DF120">
        <v>1558.4694</v>
      </c>
      <c r="DG120">
        <v>1630.8901000000001</v>
      </c>
      <c r="DH120">
        <v>1050.3651</v>
      </c>
      <c r="DI120">
        <v>1697.6469</v>
      </c>
      <c r="DJ120">
        <v>1047.3059000000001</v>
      </c>
      <c r="DK120">
        <v>1468.5922</v>
      </c>
      <c r="DL120">
        <v>1497.9303</v>
      </c>
      <c r="DM120">
        <v>979.42840000000001</v>
      </c>
      <c r="DN120">
        <v>936.96</v>
      </c>
      <c r="DO120">
        <v>2289.9103</v>
      </c>
      <c r="DP120">
        <v>781.05700000000002</v>
      </c>
      <c r="DQ120">
        <v>1736.5327</v>
      </c>
      <c r="DR120">
        <v>947.09059999999999</v>
      </c>
      <c r="DS120">
        <v>1819.7769000000001</v>
      </c>
      <c r="DT120">
        <v>1168.9022</v>
      </c>
      <c r="DU120">
        <v>925.65409999999997</v>
      </c>
      <c r="DV120" t="s">
        <v>480</v>
      </c>
      <c r="DW120">
        <v>954.43719999999996</v>
      </c>
      <c r="DX120">
        <v>559.18280000000004</v>
      </c>
      <c r="DY120">
        <v>1654.6333</v>
      </c>
      <c r="DZ120">
        <v>1636.7899</v>
      </c>
      <c r="EA120">
        <v>1069.3858</v>
      </c>
      <c r="EB120">
        <v>1132.7555</v>
      </c>
      <c r="EC120">
        <v>1269.4012</v>
      </c>
      <c r="ED120">
        <v>832.38829999999996</v>
      </c>
      <c r="EE120">
        <v>730.3374</v>
      </c>
      <c r="EF120">
        <v>635.0317</v>
      </c>
      <c r="EG120">
        <v>804.90930000000003</v>
      </c>
      <c r="EH120">
        <v>937.68269999999995</v>
      </c>
      <c r="EI120">
        <v>353.64670000000001</v>
      </c>
      <c r="EJ120">
        <v>2189.8270000000002</v>
      </c>
      <c r="EK120" t="s">
        <v>480</v>
      </c>
      <c r="EL120">
        <v>725.28330000000005</v>
      </c>
      <c r="EM120">
        <v>534.62429999999995</v>
      </c>
      <c r="EN120">
        <v>398.46899999999999</v>
      </c>
      <c r="EO120" t="s">
        <v>480</v>
      </c>
      <c r="EP120">
        <v>281.07139999999998</v>
      </c>
      <c r="EQ120">
        <v>258.52460000000002</v>
      </c>
      <c r="ER120">
        <v>357.57389999999998</v>
      </c>
      <c r="ES120">
        <v>238.1268</v>
      </c>
      <c r="ET120">
        <v>317.31819999999999</v>
      </c>
      <c r="EU120">
        <v>138.70179999999999</v>
      </c>
      <c r="EV120">
        <v>191.67500000000001</v>
      </c>
      <c r="EW120">
        <v>213.89680000000001</v>
      </c>
      <c r="EX120">
        <v>220.1859</v>
      </c>
      <c r="EY120">
        <v>243.34</v>
      </c>
      <c r="EZ120">
        <v>225.1696</v>
      </c>
      <c r="FA120">
        <v>75.6785</v>
      </c>
      <c r="FB120">
        <v>186.98939999999999</v>
      </c>
      <c r="FC120">
        <v>213.1909</v>
      </c>
      <c r="FD120">
        <v>151.98490000000001</v>
      </c>
      <c r="FE120">
        <v>289.45190000000002</v>
      </c>
      <c r="FF120">
        <v>173.15539999999999</v>
      </c>
      <c r="FG120">
        <v>210.3321</v>
      </c>
      <c r="FH120">
        <v>246.5421</v>
      </c>
      <c r="FI120">
        <v>263.73790000000002</v>
      </c>
      <c r="FJ120">
        <v>178.5446</v>
      </c>
      <c r="FK120">
        <v>-28.848500000000001</v>
      </c>
      <c r="FL120">
        <v>99.180300000000003</v>
      </c>
      <c r="FM120">
        <v>11490.8554</v>
      </c>
      <c r="FN120">
        <v>1916.0057999999999</v>
      </c>
      <c r="FO120">
        <v>3478.8993999999998</v>
      </c>
      <c r="FP120">
        <v>3289.7406000000001</v>
      </c>
      <c r="FQ120">
        <v>1322.3465000000001</v>
      </c>
      <c r="FR120">
        <v>3465.9794000000002</v>
      </c>
      <c r="FS120">
        <v>3940.8681999999999</v>
      </c>
      <c r="FT120" t="s">
        <v>480</v>
      </c>
      <c r="FU120">
        <v>953.745</v>
      </c>
      <c r="FV120">
        <v>18930.9103</v>
      </c>
      <c r="FW120">
        <v>9558.9272000000001</v>
      </c>
      <c r="FX120">
        <v>3450.1931</v>
      </c>
      <c r="FY120">
        <v>4381.5807000000004</v>
      </c>
      <c r="FZ120">
        <v>476.61720000000003</v>
      </c>
      <c r="GA120">
        <v>9769.5535</v>
      </c>
      <c r="GB120">
        <v>2984.3458000000001</v>
      </c>
      <c r="GC120">
        <v>1036.5715</v>
      </c>
      <c r="GD120">
        <v>904.67719999999997</v>
      </c>
      <c r="GE120">
        <v>8202.3053</v>
      </c>
      <c r="GF120">
        <v>774.16549999999995</v>
      </c>
      <c r="GG120">
        <v>477.58780000000002</v>
      </c>
      <c r="GH120">
        <v>431.32080000000002</v>
      </c>
      <c r="GI120">
        <v>4309.9324999999999</v>
      </c>
      <c r="GJ120">
        <v>32848.702100000002</v>
      </c>
      <c r="GK120">
        <v>2540.7923000000001</v>
      </c>
      <c r="GL120">
        <v>1851.0567000000001</v>
      </c>
      <c r="GM120">
        <v>5862.3890000000001</v>
      </c>
      <c r="GN120">
        <v>9853.7219999999998</v>
      </c>
      <c r="GO120">
        <v>602.51319999999998</v>
      </c>
      <c r="GP120">
        <v>314.80720000000002</v>
      </c>
    </row>
    <row r="121" spans="1:198" x14ac:dyDescent="0.2">
      <c r="A121" s="177">
        <v>43192</v>
      </c>
      <c r="B121">
        <v>633605.66330000001</v>
      </c>
      <c r="C121">
        <v>174487.9081</v>
      </c>
      <c r="D121">
        <v>100268.4267</v>
      </c>
      <c r="E121">
        <v>81642.724499999997</v>
      </c>
      <c r="F121">
        <v>49931.252099999998</v>
      </c>
      <c r="G121">
        <v>41410.444000000003</v>
      </c>
      <c r="H121">
        <v>43885.147599999997</v>
      </c>
      <c r="I121">
        <v>27503.775000000001</v>
      </c>
      <c r="J121">
        <v>33876.277099999999</v>
      </c>
      <c r="K121">
        <v>26871.7451</v>
      </c>
      <c r="L121">
        <v>24774.383999999998</v>
      </c>
      <c r="M121">
        <v>21309.475999999999</v>
      </c>
      <c r="N121">
        <v>23928.830699999999</v>
      </c>
      <c r="O121">
        <v>33183.5625</v>
      </c>
      <c r="P121">
        <v>13011.4215</v>
      </c>
      <c r="Q121">
        <v>21332.035</v>
      </c>
      <c r="R121">
        <v>12116.227500000001</v>
      </c>
      <c r="S121">
        <v>11725.990900000001</v>
      </c>
      <c r="T121">
        <v>19174.317599999998</v>
      </c>
      <c r="U121">
        <v>18300.7369</v>
      </c>
      <c r="V121">
        <v>12859.411099999999</v>
      </c>
      <c r="W121">
        <v>7505.6068999999998</v>
      </c>
      <c r="X121">
        <v>13107.111699999999</v>
      </c>
      <c r="Y121">
        <v>11982.8745</v>
      </c>
      <c r="Z121">
        <v>13392.490900000001</v>
      </c>
      <c r="AA121">
        <v>10091.1595</v>
      </c>
      <c r="AB121">
        <v>12015.5185</v>
      </c>
      <c r="AC121">
        <v>12624.263000000001</v>
      </c>
      <c r="AD121">
        <v>18526.7739</v>
      </c>
      <c r="AE121">
        <v>9269.5311999999994</v>
      </c>
      <c r="AF121">
        <v>14075.655199999999</v>
      </c>
      <c r="AG121">
        <v>9207.9755999999998</v>
      </c>
      <c r="AH121">
        <v>12041.3081</v>
      </c>
      <c r="AI121">
        <v>12292.058800000001</v>
      </c>
      <c r="AJ121">
        <v>14309.944600000001</v>
      </c>
      <c r="AK121">
        <v>7219.5927000000001</v>
      </c>
      <c r="AL121">
        <v>5538.2103999999999</v>
      </c>
      <c r="AM121">
        <v>7535.6697999999997</v>
      </c>
      <c r="AN121">
        <v>10928.363300000001</v>
      </c>
      <c r="AO121">
        <v>8782.3534999999993</v>
      </c>
      <c r="AP121">
        <v>6102.7595000000001</v>
      </c>
      <c r="AQ121">
        <v>10090.5944</v>
      </c>
      <c r="AR121">
        <v>5781.1632</v>
      </c>
      <c r="AS121">
        <v>5659.0844999999999</v>
      </c>
      <c r="AT121">
        <v>7328.3446000000004</v>
      </c>
      <c r="AU121">
        <v>8796.1005999999998</v>
      </c>
      <c r="AV121">
        <v>4335.7622000000001</v>
      </c>
      <c r="AW121">
        <v>4667.4120999999996</v>
      </c>
      <c r="AX121">
        <v>5486.8913000000002</v>
      </c>
      <c r="AY121">
        <v>3664.2570999999998</v>
      </c>
      <c r="AZ121">
        <v>6981.6061</v>
      </c>
      <c r="BA121">
        <v>4694.2502999999997</v>
      </c>
      <c r="BB121">
        <v>5768.2269999999999</v>
      </c>
      <c r="BC121">
        <v>3843.7012</v>
      </c>
      <c r="BD121">
        <v>5514.4142000000002</v>
      </c>
      <c r="BE121" t="s">
        <v>480</v>
      </c>
      <c r="BF121">
        <v>6156.3467000000001</v>
      </c>
      <c r="BG121">
        <v>3875.8069</v>
      </c>
      <c r="BH121" t="s">
        <v>480</v>
      </c>
      <c r="BI121">
        <v>4411.6032999999998</v>
      </c>
      <c r="BJ121">
        <v>5482.1094000000003</v>
      </c>
      <c r="BK121">
        <v>4065.12</v>
      </c>
      <c r="BL121">
        <v>5535.9304000000002</v>
      </c>
      <c r="BM121">
        <v>2269.5533999999998</v>
      </c>
      <c r="BN121">
        <v>4458.9267</v>
      </c>
      <c r="BO121">
        <v>5194.96</v>
      </c>
      <c r="BP121">
        <v>4234.4189999999999</v>
      </c>
      <c r="BQ121">
        <v>5060.4174000000003</v>
      </c>
      <c r="BR121">
        <v>3119.4457000000002</v>
      </c>
      <c r="BS121">
        <v>2502.2354</v>
      </c>
      <c r="BT121" t="s">
        <v>480</v>
      </c>
      <c r="BU121">
        <v>2626.3139999999999</v>
      </c>
      <c r="BV121">
        <v>2446.9265999999998</v>
      </c>
      <c r="BW121">
        <v>3295.1129000000001</v>
      </c>
      <c r="BX121">
        <v>2964.9380999999998</v>
      </c>
      <c r="BY121">
        <v>2142.6388999999999</v>
      </c>
      <c r="BZ121">
        <v>1600.9943000000001</v>
      </c>
      <c r="CA121">
        <v>2897.3314</v>
      </c>
      <c r="CB121">
        <v>2660.9629</v>
      </c>
      <c r="CC121" t="s">
        <v>480</v>
      </c>
      <c r="CD121">
        <v>1785.5885000000001</v>
      </c>
      <c r="CE121">
        <v>2386.9189000000001</v>
      </c>
      <c r="CF121" t="s">
        <v>480</v>
      </c>
      <c r="CG121">
        <v>1436.5491</v>
      </c>
      <c r="CH121">
        <v>1844.1134999999999</v>
      </c>
      <c r="CI121">
        <v>2870.1813999999999</v>
      </c>
      <c r="CJ121" t="s">
        <v>480</v>
      </c>
      <c r="CK121">
        <v>2118.3494999999998</v>
      </c>
      <c r="CL121">
        <v>2794.5369000000001</v>
      </c>
      <c r="CM121">
        <v>1913.1932999999999</v>
      </c>
      <c r="CN121" t="s">
        <v>480</v>
      </c>
      <c r="CO121">
        <v>1736.8113000000001</v>
      </c>
      <c r="CP121">
        <v>2555.7127</v>
      </c>
      <c r="CQ121">
        <v>1601.0890999999999</v>
      </c>
      <c r="CR121">
        <v>1745.009</v>
      </c>
      <c r="CS121">
        <v>1709.9199000000001</v>
      </c>
      <c r="CT121">
        <v>1946.5123000000001</v>
      </c>
      <c r="CU121">
        <v>1311.8076000000001</v>
      </c>
      <c r="CV121" t="s">
        <v>480</v>
      </c>
      <c r="CW121">
        <v>1105.6706999999999</v>
      </c>
      <c r="CX121">
        <v>4110.7933000000003</v>
      </c>
      <c r="CY121">
        <v>1716.2762</v>
      </c>
      <c r="CZ121">
        <v>1546.3865000000001</v>
      </c>
      <c r="DA121">
        <v>1049.4178999999999</v>
      </c>
      <c r="DB121">
        <v>1261.2058999999999</v>
      </c>
      <c r="DC121">
        <v>2658.6538</v>
      </c>
      <c r="DD121">
        <v>1713.7940000000001</v>
      </c>
      <c r="DE121">
        <v>1871.1646000000001</v>
      </c>
      <c r="DF121">
        <v>1521.6043999999999</v>
      </c>
      <c r="DG121">
        <v>1564.8918000000001</v>
      </c>
      <c r="DH121">
        <v>988.02170000000001</v>
      </c>
      <c r="DI121">
        <v>1681.4449999999999</v>
      </c>
      <c r="DJ121">
        <v>1017.3967</v>
      </c>
      <c r="DK121">
        <v>1532.9781</v>
      </c>
      <c r="DL121">
        <v>1449.6174000000001</v>
      </c>
      <c r="DM121">
        <v>934.4914</v>
      </c>
      <c r="DN121">
        <v>929.02470000000005</v>
      </c>
      <c r="DO121">
        <v>2253.0203999999999</v>
      </c>
      <c r="DP121">
        <v>741.56550000000004</v>
      </c>
      <c r="DQ121">
        <v>1679.0128999999999</v>
      </c>
      <c r="DR121">
        <v>940.70550000000003</v>
      </c>
      <c r="DS121">
        <v>1801.9391000000001</v>
      </c>
      <c r="DT121">
        <v>1136.2991</v>
      </c>
      <c r="DU121">
        <v>907.61490000000003</v>
      </c>
      <c r="DV121" t="s">
        <v>480</v>
      </c>
      <c r="DW121">
        <v>930.99839999999995</v>
      </c>
      <c r="DX121">
        <v>554.27650000000006</v>
      </c>
      <c r="DY121">
        <v>1637.9136000000001</v>
      </c>
      <c r="DZ121">
        <v>1625.3208</v>
      </c>
      <c r="EA121">
        <v>987.08280000000002</v>
      </c>
      <c r="EB121">
        <v>1115.7189000000001</v>
      </c>
      <c r="EC121">
        <v>1214.3568</v>
      </c>
      <c r="ED121">
        <v>797.92370000000005</v>
      </c>
      <c r="EE121">
        <v>723.62540000000001</v>
      </c>
      <c r="EF121">
        <v>634.09879999999998</v>
      </c>
      <c r="EG121">
        <v>765.90189999999996</v>
      </c>
      <c r="EH121">
        <v>916.90250000000003</v>
      </c>
      <c r="EI121">
        <v>339.59030000000001</v>
      </c>
      <c r="EJ121">
        <v>2189.8270000000002</v>
      </c>
      <c r="EK121" t="s">
        <v>480</v>
      </c>
      <c r="EL121">
        <v>718.63739999999996</v>
      </c>
      <c r="EM121">
        <v>518.40859999999998</v>
      </c>
      <c r="EN121">
        <v>388.41300000000001</v>
      </c>
      <c r="EO121" t="s">
        <v>480</v>
      </c>
      <c r="EP121">
        <v>270.45870000000002</v>
      </c>
      <c r="EQ121">
        <v>276.15929999999997</v>
      </c>
      <c r="ER121">
        <v>339.77850000000001</v>
      </c>
      <c r="ES121">
        <v>236.4949</v>
      </c>
      <c r="ET121">
        <v>313.36529999999999</v>
      </c>
      <c r="EU121">
        <v>130.20169999999999</v>
      </c>
      <c r="EV121">
        <v>190.3227</v>
      </c>
      <c r="EW121">
        <v>213.89680000000001</v>
      </c>
      <c r="EX121">
        <v>213.66849999999999</v>
      </c>
      <c r="EY121">
        <v>237.60239999999999</v>
      </c>
      <c r="EZ121">
        <v>226.89070000000001</v>
      </c>
      <c r="FA121">
        <v>75.6785</v>
      </c>
      <c r="FB121">
        <v>182.29169999999999</v>
      </c>
      <c r="FC121">
        <v>217.28360000000001</v>
      </c>
      <c r="FD121">
        <v>138.61930000000001</v>
      </c>
      <c r="FE121">
        <v>299.68299999999999</v>
      </c>
      <c r="FF121">
        <v>166.75110000000001</v>
      </c>
      <c r="FG121">
        <v>206.9718</v>
      </c>
      <c r="FH121">
        <v>248.18969999999999</v>
      </c>
      <c r="FI121">
        <v>262.86419999999998</v>
      </c>
      <c r="FJ121">
        <v>170.6951</v>
      </c>
      <c r="FK121">
        <v>-33.874000000000002</v>
      </c>
      <c r="FL121">
        <v>104.1641</v>
      </c>
      <c r="FM121">
        <v>11261.047</v>
      </c>
      <c r="FN121">
        <v>1956.4783</v>
      </c>
      <c r="FO121">
        <v>3358.5765999999999</v>
      </c>
      <c r="FP121">
        <v>3145.5668000000001</v>
      </c>
      <c r="FQ121">
        <v>1293.4658999999999</v>
      </c>
      <c r="FR121">
        <v>3365.1694000000002</v>
      </c>
      <c r="FS121">
        <v>3854.0029</v>
      </c>
      <c r="FT121" t="s">
        <v>480</v>
      </c>
      <c r="FU121">
        <v>946.01710000000003</v>
      </c>
      <c r="FV121">
        <v>18328.448700000001</v>
      </c>
      <c r="FW121">
        <v>9410.4776999999995</v>
      </c>
      <c r="FX121">
        <v>3398.0679</v>
      </c>
      <c r="FY121">
        <v>4318.7065000000002</v>
      </c>
      <c r="FZ121">
        <v>476.61720000000003</v>
      </c>
      <c r="GA121">
        <v>9556.7726999999995</v>
      </c>
      <c r="GB121">
        <v>2984.3458000000001</v>
      </c>
      <c r="GC121">
        <v>1001.7243999999999</v>
      </c>
      <c r="GD121">
        <v>904.67719999999997</v>
      </c>
      <c r="GE121">
        <v>8202.3053</v>
      </c>
      <c r="GF121">
        <v>762.35749999999996</v>
      </c>
      <c r="GG121">
        <v>463.63839999999999</v>
      </c>
      <c r="GH121">
        <v>431.32080000000002</v>
      </c>
      <c r="GI121">
        <v>4257.4858000000004</v>
      </c>
      <c r="GJ121">
        <v>32075.747599999999</v>
      </c>
      <c r="GK121">
        <v>2445.3319999999999</v>
      </c>
      <c r="GL121">
        <v>1805.2277999999999</v>
      </c>
      <c r="GM121">
        <v>5645.4598999999998</v>
      </c>
      <c r="GN121">
        <v>9853.7219999999998</v>
      </c>
      <c r="GO121">
        <v>602.51319999999998</v>
      </c>
      <c r="GP121">
        <v>314.80720000000002</v>
      </c>
    </row>
    <row r="122" spans="1:198" x14ac:dyDescent="0.2">
      <c r="A122" s="177">
        <v>43193</v>
      </c>
      <c r="B122">
        <v>642768.41680000001</v>
      </c>
      <c r="C122">
        <v>173998.0306</v>
      </c>
      <c r="D122">
        <v>102065.9434</v>
      </c>
      <c r="E122">
        <v>82514.259900000005</v>
      </c>
      <c r="F122">
        <v>50259.271699999998</v>
      </c>
      <c r="G122">
        <v>41163.2166</v>
      </c>
      <c r="H122">
        <v>44036.253100000002</v>
      </c>
      <c r="I122">
        <v>27529.98</v>
      </c>
      <c r="J122">
        <v>33955.054700000001</v>
      </c>
      <c r="K122">
        <v>27328.050299999999</v>
      </c>
      <c r="L122">
        <v>24725.624</v>
      </c>
      <c r="M122">
        <v>21560.986000000001</v>
      </c>
      <c r="N122">
        <v>24360.7212</v>
      </c>
      <c r="O122">
        <v>33025.617899999997</v>
      </c>
      <c r="P122">
        <v>13182.3604</v>
      </c>
      <c r="Q122">
        <v>21405.413100000002</v>
      </c>
      <c r="R122">
        <v>12173.4326</v>
      </c>
      <c r="S122">
        <v>11593.6142</v>
      </c>
      <c r="T122">
        <v>19236.104299999999</v>
      </c>
      <c r="U122">
        <v>18676.250800000002</v>
      </c>
      <c r="V122">
        <v>12929.9876</v>
      </c>
      <c r="W122">
        <v>7673.6310000000003</v>
      </c>
      <c r="X122">
        <v>13180.633099999999</v>
      </c>
      <c r="Y122">
        <v>12112.265299999999</v>
      </c>
      <c r="Z122">
        <v>13448.484899999999</v>
      </c>
      <c r="AA122">
        <v>10221.447899999999</v>
      </c>
      <c r="AB122">
        <v>12200.0355</v>
      </c>
      <c r="AC122">
        <v>13326.8649</v>
      </c>
      <c r="AD122">
        <v>18825.112499999999</v>
      </c>
      <c r="AE122">
        <v>9295.0275000000001</v>
      </c>
      <c r="AF122">
        <v>13975.8248</v>
      </c>
      <c r="AG122">
        <v>9305.6545000000006</v>
      </c>
      <c r="AH122">
        <v>12302.874299999999</v>
      </c>
      <c r="AI122">
        <v>12919.7973</v>
      </c>
      <c r="AJ122">
        <v>14423.507299999999</v>
      </c>
      <c r="AK122">
        <v>7342.8446000000004</v>
      </c>
      <c r="AL122">
        <v>5614.8545000000004</v>
      </c>
      <c r="AM122">
        <v>7608.3123999999998</v>
      </c>
      <c r="AN122">
        <v>10817.817999999999</v>
      </c>
      <c r="AO122">
        <v>8857.6594999999998</v>
      </c>
      <c r="AP122">
        <v>6155.3269</v>
      </c>
      <c r="AQ122">
        <v>10213.042600000001</v>
      </c>
      <c r="AR122">
        <v>5787.5558000000001</v>
      </c>
      <c r="AS122">
        <v>5726.7070999999996</v>
      </c>
      <c r="AT122">
        <v>7486.0808999999999</v>
      </c>
      <c r="AU122">
        <v>8807.0849999999991</v>
      </c>
      <c r="AV122">
        <v>4322.3226000000004</v>
      </c>
      <c r="AW122">
        <v>4816.8887999999997</v>
      </c>
      <c r="AX122">
        <v>5609.8901999999998</v>
      </c>
      <c r="AY122">
        <v>3466.2919000000002</v>
      </c>
      <c r="AZ122">
        <v>7043.5194000000001</v>
      </c>
      <c r="BA122">
        <v>4756.5706</v>
      </c>
      <c r="BB122">
        <v>5902.1747999999998</v>
      </c>
      <c r="BC122">
        <v>3904.2743</v>
      </c>
      <c r="BD122">
        <v>5272.8899000000001</v>
      </c>
      <c r="BE122" t="s">
        <v>480</v>
      </c>
      <c r="BF122">
        <v>6138.7248</v>
      </c>
      <c r="BG122">
        <v>3838.1068</v>
      </c>
      <c r="BH122" t="s">
        <v>480</v>
      </c>
      <c r="BI122">
        <v>4466.2728999999999</v>
      </c>
      <c r="BJ122">
        <v>5492.6328999999996</v>
      </c>
      <c r="BK122">
        <v>4065.12</v>
      </c>
      <c r="BL122">
        <v>5507.0933000000005</v>
      </c>
      <c r="BM122">
        <v>2309.7514000000001</v>
      </c>
      <c r="BN122">
        <v>4466.7803999999996</v>
      </c>
      <c r="BO122">
        <v>5238.2416999999996</v>
      </c>
      <c r="BP122">
        <v>4038.3162000000002</v>
      </c>
      <c r="BQ122">
        <v>5096.4759000000004</v>
      </c>
      <c r="BR122">
        <v>3153.9292999999998</v>
      </c>
      <c r="BS122">
        <v>2504.8656000000001</v>
      </c>
      <c r="BT122" t="s">
        <v>480</v>
      </c>
      <c r="BU122">
        <v>2604.5635000000002</v>
      </c>
      <c r="BV122">
        <v>2495.2121000000002</v>
      </c>
      <c r="BW122">
        <v>3361.7582000000002</v>
      </c>
      <c r="BX122">
        <v>3035.1578</v>
      </c>
      <c r="BY122">
        <v>2185.6282000000001</v>
      </c>
      <c r="BZ122">
        <v>1627.0297</v>
      </c>
      <c r="CA122">
        <v>2945.68</v>
      </c>
      <c r="CB122">
        <v>2671.9638</v>
      </c>
      <c r="CC122" t="s">
        <v>480</v>
      </c>
      <c r="CD122">
        <v>1852.4360999999999</v>
      </c>
      <c r="CE122">
        <v>2465.5677999999998</v>
      </c>
      <c r="CF122" t="s">
        <v>480</v>
      </c>
      <c r="CG122">
        <v>1424.4523999999999</v>
      </c>
      <c r="CH122">
        <v>1852.3339000000001</v>
      </c>
      <c r="CI122">
        <v>2832.1653000000001</v>
      </c>
      <c r="CJ122" t="s">
        <v>480</v>
      </c>
      <c r="CK122">
        <v>2128.4099000000001</v>
      </c>
      <c r="CL122">
        <v>2811.4270999999999</v>
      </c>
      <c r="CM122">
        <v>1937.7334000000001</v>
      </c>
      <c r="CN122" t="s">
        <v>480</v>
      </c>
      <c r="CO122">
        <v>1804.3155999999999</v>
      </c>
      <c r="CP122">
        <v>2698.3582999999999</v>
      </c>
      <c r="CQ122">
        <v>1589.7421999999999</v>
      </c>
      <c r="CR122">
        <v>1797.5443</v>
      </c>
      <c r="CS122">
        <v>1749.5898</v>
      </c>
      <c r="CT122">
        <v>1956.3403000000001</v>
      </c>
      <c r="CU122">
        <v>1315.5001</v>
      </c>
      <c r="CV122" t="s">
        <v>480</v>
      </c>
      <c r="CW122">
        <v>1121.3334</v>
      </c>
      <c r="CX122">
        <v>4120.8263999999999</v>
      </c>
      <c r="CY122">
        <v>1748.8693000000001</v>
      </c>
      <c r="CZ122">
        <v>1594.4746</v>
      </c>
      <c r="DA122">
        <v>1058.8353</v>
      </c>
      <c r="DB122">
        <v>1263.2666999999999</v>
      </c>
      <c r="DC122">
        <v>2693.2901000000002</v>
      </c>
      <c r="DD122">
        <v>1674.8330000000001</v>
      </c>
      <c r="DE122">
        <v>1894.2911999999999</v>
      </c>
      <c r="DF122">
        <v>1553.8613</v>
      </c>
      <c r="DG122">
        <v>1593.1768</v>
      </c>
      <c r="DH122">
        <v>987.59469999999999</v>
      </c>
      <c r="DI122">
        <v>1677.7415000000001</v>
      </c>
      <c r="DJ122">
        <v>1030.2807</v>
      </c>
      <c r="DK122">
        <v>1524.4743000000001</v>
      </c>
      <c r="DL122">
        <v>1451.9550999999999</v>
      </c>
      <c r="DM122">
        <v>943.59259999999995</v>
      </c>
      <c r="DN122">
        <v>931.6123</v>
      </c>
      <c r="DO122">
        <v>2277.6136999999999</v>
      </c>
      <c r="DP122">
        <v>756.2174</v>
      </c>
      <c r="DQ122">
        <v>1758.3344999999999</v>
      </c>
      <c r="DR122">
        <v>940.70550000000003</v>
      </c>
      <c r="DS122">
        <v>1832.2469000000001</v>
      </c>
      <c r="DT122">
        <v>1149.1686999999999</v>
      </c>
      <c r="DU122">
        <v>895.58879999999999</v>
      </c>
      <c r="DV122" t="s">
        <v>480</v>
      </c>
      <c r="DW122">
        <v>957.4203</v>
      </c>
      <c r="DX122">
        <v>551.82330000000002</v>
      </c>
      <c r="DY122">
        <v>1650.6205</v>
      </c>
      <c r="DZ122">
        <v>1645.9652000000001</v>
      </c>
      <c r="EA122">
        <v>1017.6525</v>
      </c>
      <c r="EB122">
        <v>1107.2457999999999</v>
      </c>
      <c r="EC122">
        <v>1251.0530000000001</v>
      </c>
      <c r="ED122">
        <v>804.19</v>
      </c>
      <c r="EE122">
        <v>737.04949999999997</v>
      </c>
      <c r="EF122">
        <v>646.12</v>
      </c>
      <c r="EG122">
        <v>771.99680000000001</v>
      </c>
      <c r="EH122">
        <v>923.13649999999996</v>
      </c>
      <c r="EI122">
        <v>339.59030000000001</v>
      </c>
      <c r="EJ122">
        <v>2189.8270000000002</v>
      </c>
      <c r="EK122" t="s">
        <v>480</v>
      </c>
      <c r="EL122">
        <v>716.76819999999998</v>
      </c>
      <c r="EM122">
        <v>521.3569</v>
      </c>
      <c r="EN122">
        <v>388.41300000000001</v>
      </c>
      <c r="EO122" t="s">
        <v>480</v>
      </c>
      <c r="EP122">
        <v>279.65640000000002</v>
      </c>
      <c r="EQ122">
        <v>286.5752</v>
      </c>
      <c r="ER122">
        <v>340.49470000000002</v>
      </c>
      <c r="ES122">
        <v>242.32320000000001</v>
      </c>
      <c r="ET122">
        <v>311.84500000000003</v>
      </c>
      <c r="EU122">
        <v>130.72</v>
      </c>
      <c r="EV122">
        <v>188.97040000000001</v>
      </c>
      <c r="EW122">
        <v>212.15170000000001</v>
      </c>
      <c r="EX122">
        <v>210.70599999999999</v>
      </c>
      <c r="EY122">
        <v>232.68450000000001</v>
      </c>
      <c r="EZ122">
        <v>233.7123</v>
      </c>
      <c r="FA122">
        <v>76.013400000000004</v>
      </c>
      <c r="FB122">
        <v>184.55950000000001</v>
      </c>
      <c r="FC122">
        <v>209.09829999999999</v>
      </c>
      <c r="FD122">
        <v>138.61930000000001</v>
      </c>
      <c r="FE122">
        <v>286.27670000000001</v>
      </c>
      <c r="FF122">
        <v>179.20400000000001</v>
      </c>
      <c r="FG122">
        <v>210.3321</v>
      </c>
      <c r="FH122">
        <v>279.4941</v>
      </c>
      <c r="FI122">
        <v>265.92230000000001</v>
      </c>
      <c r="FJ122">
        <v>173.3116</v>
      </c>
      <c r="FK122">
        <v>-32.868899999999996</v>
      </c>
      <c r="FL122">
        <v>104.1641</v>
      </c>
      <c r="FM122">
        <v>11032.2917</v>
      </c>
      <c r="FN122">
        <v>1885.1664000000001</v>
      </c>
      <c r="FO122">
        <v>3327.6024000000002</v>
      </c>
      <c r="FP122">
        <v>3208.7017000000001</v>
      </c>
      <c r="FQ122">
        <v>1357.3055999999999</v>
      </c>
      <c r="FR122">
        <v>3510.5234</v>
      </c>
      <c r="FS122">
        <v>3850.8631999999998</v>
      </c>
      <c r="FT122" t="s">
        <v>480</v>
      </c>
      <c r="FU122">
        <v>980.27509999999995</v>
      </c>
      <c r="FV122">
        <v>18288.813099999999</v>
      </c>
      <c r="FW122">
        <v>9490.2168999999994</v>
      </c>
      <c r="FX122">
        <v>3444.2698</v>
      </c>
      <c r="FY122">
        <v>4370.6986999999999</v>
      </c>
      <c r="FZ122">
        <v>471.3777</v>
      </c>
      <c r="GA122">
        <v>9549.9087999999992</v>
      </c>
      <c r="GB122">
        <v>2950.4922999999999</v>
      </c>
      <c r="GC122">
        <v>1032.6995999999999</v>
      </c>
      <c r="GD122">
        <v>896.76020000000005</v>
      </c>
      <c r="GE122">
        <v>8255.9833999999992</v>
      </c>
      <c r="GF122">
        <v>729.93560000000002</v>
      </c>
      <c r="GG122">
        <v>465.0333</v>
      </c>
      <c r="GH122">
        <v>426.6549</v>
      </c>
      <c r="GI122">
        <v>4232.1666999999998</v>
      </c>
      <c r="GJ122">
        <v>32318.062699999999</v>
      </c>
      <c r="GK122">
        <v>2358.5499</v>
      </c>
      <c r="GL122">
        <v>1811.0479</v>
      </c>
      <c r="GM122">
        <v>5656.2862999999998</v>
      </c>
      <c r="GN122">
        <v>9872.9459999999999</v>
      </c>
      <c r="GO122">
        <v>599.45979999999997</v>
      </c>
      <c r="GP122">
        <v>312.33760000000001</v>
      </c>
    </row>
    <row r="123" spans="1:198" x14ac:dyDescent="0.2">
      <c r="A123" s="177">
        <v>43194</v>
      </c>
      <c r="B123">
        <v>662941.87399999995</v>
      </c>
      <c r="C123">
        <v>176529.06460000001</v>
      </c>
      <c r="D123">
        <v>106557.2729</v>
      </c>
      <c r="E123">
        <v>84704.084199999998</v>
      </c>
      <c r="F123">
        <v>51447.234400000001</v>
      </c>
      <c r="G123">
        <v>41957.5867</v>
      </c>
      <c r="H123">
        <v>44697.0196</v>
      </c>
      <c r="I123">
        <v>28040.103999999999</v>
      </c>
      <c r="J123">
        <v>33851.014799999997</v>
      </c>
      <c r="K123">
        <v>27908.8024</v>
      </c>
      <c r="L123">
        <v>24943.984</v>
      </c>
      <c r="M123">
        <v>21844.832999999999</v>
      </c>
      <c r="N123">
        <v>25167.860799999999</v>
      </c>
      <c r="O123">
        <v>33183.5625</v>
      </c>
      <c r="P123">
        <v>13486.715099999999</v>
      </c>
      <c r="Q123">
        <v>21528.241600000001</v>
      </c>
      <c r="R123">
        <v>12425.134700000001</v>
      </c>
      <c r="S123">
        <v>12267.109700000001</v>
      </c>
      <c r="T123">
        <v>19346.956900000001</v>
      </c>
      <c r="U123">
        <v>18484.507799999999</v>
      </c>
      <c r="V123">
        <v>13125.8734</v>
      </c>
      <c r="W123">
        <v>7821.4922999999999</v>
      </c>
      <c r="X123">
        <v>13292.2768</v>
      </c>
      <c r="Y123">
        <v>12275.8629</v>
      </c>
      <c r="Z123">
        <v>13517.3109</v>
      </c>
      <c r="AA123">
        <v>10326.2451</v>
      </c>
      <c r="AB123">
        <v>12355.1975</v>
      </c>
      <c r="AC123">
        <v>13322.206</v>
      </c>
      <c r="AD123">
        <v>19086.1587</v>
      </c>
      <c r="AE123">
        <v>9338.2939999999999</v>
      </c>
      <c r="AF123">
        <v>14046.260700000001</v>
      </c>
      <c r="AG123">
        <v>9351.0054999999993</v>
      </c>
      <c r="AH123">
        <v>11940.4632</v>
      </c>
      <c r="AI123">
        <v>12625.7932</v>
      </c>
      <c r="AJ123">
        <v>14412.8226</v>
      </c>
      <c r="AK123">
        <v>7470.7888999999996</v>
      </c>
      <c r="AL123">
        <v>5649.0996999999998</v>
      </c>
      <c r="AM123">
        <v>7715.7470999999996</v>
      </c>
      <c r="AN123">
        <v>11002.0602</v>
      </c>
      <c r="AO123">
        <v>8851.6350999999995</v>
      </c>
      <c r="AP123">
        <v>6338.4267</v>
      </c>
      <c r="AQ123">
        <v>10268.211499999999</v>
      </c>
      <c r="AR123">
        <v>5948.1704</v>
      </c>
      <c r="AS123">
        <v>5765.5541000000003</v>
      </c>
      <c r="AT123">
        <v>7755.5469999999996</v>
      </c>
      <c r="AU123">
        <v>8831.7999999999993</v>
      </c>
      <c r="AV123">
        <v>4463.4782999999998</v>
      </c>
      <c r="AW123">
        <v>4911.2951000000003</v>
      </c>
      <c r="AX123">
        <v>5603.2740999999996</v>
      </c>
      <c r="AY123">
        <v>3456.5221999999999</v>
      </c>
      <c r="AZ123">
        <v>7026.1063000000004</v>
      </c>
      <c r="BA123">
        <v>4831.3549000000003</v>
      </c>
      <c r="BB123">
        <v>6087.1742999999997</v>
      </c>
      <c r="BC123">
        <v>3972.4189999999999</v>
      </c>
      <c r="BD123">
        <v>5321.1948000000002</v>
      </c>
      <c r="BE123" t="s">
        <v>480</v>
      </c>
      <c r="BF123">
        <v>6153.4098000000004</v>
      </c>
      <c r="BG123">
        <v>3912.3982000000001</v>
      </c>
      <c r="BH123" t="s">
        <v>480</v>
      </c>
      <c r="BI123">
        <v>4606.8518000000004</v>
      </c>
      <c r="BJ123">
        <v>5555.7736000000004</v>
      </c>
      <c r="BK123">
        <v>4065.12</v>
      </c>
      <c r="BL123">
        <v>5525.4441999999999</v>
      </c>
      <c r="BM123">
        <v>2345.9861000000001</v>
      </c>
      <c r="BN123">
        <v>4475.6157999999996</v>
      </c>
      <c r="BO123">
        <v>5272.5405000000001</v>
      </c>
      <c r="BP123">
        <v>4127.9331000000002</v>
      </c>
      <c r="BQ123">
        <v>5212.8248000000003</v>
      </c>
      <c r="BR123">
        <v>3230.5596999999998</v>
      </c>
      <c r="BS123">
        <v>2552.2089999999998</v>
      </c>
      <c r="BT123" t="s">
        <v>480</v>
      </c>
      <c r="BU123">
        <v>2679.3888000000002</v>
      </c>
      <c r="BV123">
        <v>2564.7433000000001</v>
      </c>
      <c r="BW123">
        <v>3364.6558</v>
      </c>
      <c r="BX123">
        <v>3022.3906000000002</v>
      </c>
      <c r="BY123">
        <v>2242.9472000000001</v>
      </c>
      <c r="BZ123">
        <v>1635.5726</v>
      </c>
      <c r="CA123">
        <v>3001.8721999999998</v>
      </c>
      <c r="CB123">
        <v>2710.4666999999999</v>
      </c>
      <c r="CC123" t="s">
        <v>480</v>
      </c>
      <c r="CD123">
        <v>1854.2428</v>
      </c>
      <c r="CE123">
        <v>2553.2051999999999</v>
      </c>
      <c r="CF123" t="s">
        <v>480</v>
      </c>
      <c r="CG123">
        <v>1479.5989999999999</v>
      </c>
      <c r="CH123">
        <v>1862.4512999999999</v>
      </c>
      <c r="CI123">
        <v>2818.7478999999998</v>
      </c>
      <c r="CJ123" t="s">
        <v>480</v>
      </c>
      <c r="CK123">
        <v>2134.9490999999998</v>
      </c>
      <c r="CL123">
        <v>2814.498</v>
      </c>
      <c r="CM123">
        <v>1956.4051999999999</v>
      </c>
      <c r="CN123" t="s">
        <v>480</v>
      </c>
      <c r="CO123">
        <v>1805.2598</v>
      </c>
      <c r="CP123">
        <v>1517.8516</v>
      </c>
      <c r="CQ123">
        <v>1627.5644</v>
      </c>
      <c r="CR123">
        <v>1814.3557000000001</v>
      </c>
      <c r="CS123">
        <v>1759.5073</v>
      </c>
      <c r="CT123">
        <v>1991.0273</v>
      </c>
      <c r="CU123">
        <v>1318.912</v>
      </c>
      <c r="CV123" t="s">
        <v>480</v>
      </c>
      <c r="CW123">
        <v>1156.1395</v>
      </c>
      <c r="CX123">
        <v>4137.1301999999996</v>
      </c>
      <c r="CY123">
        <v>1752.4907000000001</v>
      </c>
      <c r="CZ123">
        <v>1614.2755999999999</v>
      </c>
      <c r="DA123">
        <v>1047.5344</v>
      </c>
      <c r="DB123">
        <v>1260.9114999999999</v>
      </c>
      <c r="DC123">
        <v>2715.3312999999998</v>
      </c>
      <c r="DD123">
        <v>1652.018</v>
      </c>
      <c r="DE123">
        <v>1868.7593999999999</v>
      </c>
      <c r="DF123">
        <v>1576.9019000000001</v>
      </c>
      <c r="DG123">
        <v>1637.9612999999999</v>
      </c>
      <c r="DH123">
        <v>901.77080000000001</v>
      </c>
      <c r="DI123">
        <v>1698.2831000000001</v>
      </c>
      <c r="DJ123">
        <v>1060.6500000000001</v>
      </c>
      <c r="DK123">
        <v>1597.9713999999999</v>
      </c>
      <c r="DL123">
        <v>1362.7321999999999</v>
      </c>
      <c r="DM123">
        <v>954.96910000000003</v>
      </c>
      <c r="DN123">
        <v>947.48289999999997</v>
      </c>
      <c r="DO123">
        <v>2320.6518999999998</v>
      </c>
      <c r="DP123">
        <v>755.98850000000004</v>
      </c>
      <c r="DQ123">
        <v>1747.6655000000001</v>
      </c>
      <c r="DR123">
        <v>968.37440000000004</v>
      </c>
      <c r="DS123">
        <v>1847.4007999999999</v>
      </c>
      <c r="DT123">
        <v>1154.3166000000001</v>
      </c>
      <c r="DU123">
        <v>874.54309999999998</v>
      </c>
      <c r="DV123" t="s">
        <v>480</v>
      </c>
      <c r="DW123">
        <v>967.6481</v>
      </c>
      <c r="DX123">
        <v>574.71960000000001</v>
      </c>
      <c r="DY123">
        <v>1692.7918999999999</v>
      </c>
      <c r="DZ123">
        <v>1639.0836999999999</v>
      </c>
      <c r="EA123">
        <v>1060.7636</v>
      </c>
      <c r="EB123">
        <v>1116.6966</v>
      </c>
      <c r="EC123">
        <v>1262.7291</v>
      </c>
      <c r="ED123">
        <v>804.19</v>
      </c>
      <c r="EE123">
        <v>760.54150000000004</v>
      </c>
      <c r="EF123">
        <v>668.57690000000002</v>
      </c>
      <c r="EG123">
        <v>798.81439999999998</v>
      </c>
      <c r="EH123">
        <v>935.60469999999998</v>
      </c>
      <c r="EI123">
        <v>345.61450000000002</v>
      </c>
      <c r="EJ123">
        <v>2189.8270000000002</v>
      </c>
      <c r="EK123" t="s">
        <v>480</v>
      </c>
      <c r="EL123">
        <v>720.09119999999996</v>
      </c>
      <c r="EM123">
        <v>524.30520000000001</v>
      </c>
      <c r="EN123">
        <v>403.49709999999999</v>
      </c>
      <c r="EO123" t="s">
        <v>480</v>
      </c>
      <c r="EP123">
        <v>290.97660000000002</v>
      </c>
      <c r="EQ123">
        <v>319.26639999999998</v>
      </c>
      <c r="ER123">
        <v>339.77850000000001</v>
      </c>
      <c r="ES123">
        <v>248.61770000000001</v>
      </c>
      <c r="ET123">
        <v>324.61579999999998</v>
      </c>
      <c r="EU123">
        <v>133.5188</v>
      </c>
      <c r="EV123">
        <v>191.67500000000001</v>
      </c>
      <c r="EW123">
        <v>212.15170000000001</v>
      </c>
      <c r="EX123">
        <v>226.11080000000001</v>
      </c>
      <c r="EY123">
        <v>246.34540000000001</v>
      </c>
      <c r="EZ123">
        <v>232.10720000000001</v>
      </c>
      <c r="FA123">
        <v>75.008899999999997</v>
      </c>
      <c r="FB123">
        <v>179.05179999999999</v>
      </c>
      <c r="FC123">
        <v>207.73410000000001</v>
      </c>
      <c r="FD123">
        <v>145.3021</v>
      </c>
      <c r="FE123">
        <v>295.09660000000002</v>
      </c>
      <c r="FF123">
        <v>182.762</v>
      </c>
      <c r="FG123">
        <v>205.85169999999999</v>
      </c>
      <c r="FH123">
        <v>249.01349999999999</v>
      </c>
      <c r="FI123">
        <v>266.79599999999999</v>
      </c>
      <c r="FJ123">
        <v>170.6951</v>
      </c>
      <c r="FK123">
        <v>-29.8536</v>
      </c>
      <c r="FL123">
        <v>101.6722</v>
      </c>
      <c r="FM123">
        <v>11140.1405</v>
      </c>
      <c r="FN123">
        <v>1867.4648999999999</v>
      </c>
      <c r="FO123">
        <v>3466.9863</v>
      </c>
      <c r="FP123">
        <v>3300.1060000000002</v>
      </c>
      <c r="FQ123">
        <v>1395.3063999999999</v>
      </c>
      <c r="FR123">
        <v>3601.9558000000002</v>
      </c>
      <c r="FS123">
        <v>3910.5176999999999</v>
      </c>
      <c r="FT123" t="s">
        <v>480</v>
      </c>
      <c r="FU123">
        <v>964.57349999999997</v>
      </c>
      <c r="FV123">
        <v>18324.485199999999</v>
      </c>
      <c r="FW123">
        <v>9604.1299999999992</v>
      </c>
      <c r="FX123">
        <v>3507.6493999999998</v>
      </c>
      <c r="FY123">
        <v>4403.3449000000001</v>
      </c>
      <c r="FZ123">
        <v>482.9271</v>
      </c>
      <c r="GA123">
        <v>9675.7469000000001</v>
      </c>
      <c r="GB123">
        <v>2894.0697</v>
      </c>
      <c r="GC123">
        <v>1055.9311</v>
      </c>
      <c r="GD123">
        <v>847.93880000000001</v>
      </c>
      <c r="GE123">
        <v>7996.5393000000004</v>
      </c>
      <c r="GF123">
        <v>726.73350000000005</v>
      </c>
      <c r="GG123">
        <v>467.82319999999999</v>
      </c>
      <c r="GH123">
        <v>421.32240000000002</v>
      </c>
      <c r="GI123">
        <v>4253.8688000000002</v>
      </c>
      <c r="GJ123">
        <v>32502.0995</v>
      </c>
      <c r="GK123">
        <v>2419.2973999999999</v>
      </c>
      <c r="GL123">
        <v>1853.7280000000001</v>
      </c>
      <c r="GM123">
        <v>5805.0492000000004</v>
      </c>
      <c r="GN123">
        <v>10055.574000000001</v>
      </c>
      <c r="GO123">
        <v>598.69650000000001</v>
      </c>
      <c r="GP123">
        <v>306.57530000000003</v>
      </c>
    </row>
    <row r="124" spans="1:198" x14ac:dyDescent="0.2">
      <c r="A124" s="177">
        <v>43195</v>
      </c>
      <c r="B124">
        <v>663326.86369999999</v>
      </c>
      <c r="C124">
        <v>178366.10550000001</v>
      </c>
      <c r="D124">
        <v>105813.6427</v>
      </c>
      <c r="E124">
        <v>84381.835800000001</v>
      </c>
      <c r="F124">
        <v>51797.417399999998</v>
      </c>
      <c r="G124">
        <v>41949.480900000002</v>
      </c>
      <c r="H124">
        <v>44384.564100000003</v>
      </c>
      <c r="I124">
        <v>28228.78</v>
      </c>
      <c r="J124">
        <v>33963.575299999997</v>
      </c>
      <c r="K124">
        <v>28022.332900000001</v>
      </c>
      <c r="L124">
        <v>24935.504000000001</v>
      </c>
      <c r="M124">
        <v>21963.401999999998</v>
      </c>
      <c r="N124">
        <v>25035.107599999999</v>
      </c>
      <c r="O124">
        <v>33202.1443</v>
      </c>
      <c r="P124">
        <v>13515.899799999999</v>
      </c>
      <c r="Q124">
        <v>21679.783299999999</v>
      </c>
      <c r="R124">
        <v>12392.446099999999</v>
      </c>
      <c r="S124">
        <v>12234.596100000001</v>
      </c>
      <c r="T124">
        <v>19559.575799999999</v>
      </c>
      <c r="U124">
        <v>18369.272499999999</v>
      </c>
      <c r="V124">
        <v>13159.001200000001</v>
      </c>
      <c r="W124">
        <v>7868.5391</v>
      </c>
      <c r="X124">
        <v>13294.999900000001</v>
      </c>
      <c r="Y124">
        <v>12308.5825</v>
      </c>
      <c r="Z124">
        <v>13567.4722</v>
      </c>
      <c r="AA124">
        <v>10411.215899999999</v>
      </c>
      <c r="AB124">
        <v>12344.2942</v>
      </c>
      <c r="AC124">
        <v>13189.936900000001</v>
      </c>
      <c r="AD124">
        <v>19117.2356</v>
      </c>
      <c r="AE124">
        <v>9349.1106</v>
      </c>
      <c r="AF124">
        <v>14182.6955</v>
      </c>
      <c r="AG124">
        <v>9444.0329999999994</v>
      </c>
      <c r="AH124">
        <v>11814.4072</v>
      </c>
      <c r="AI124">
        <v>12500.6428</v>
      </c>
      <c r="AJ124">
        <v>14378.097100000001</v>
      </c>
      <c r="AK124">
        <v>7483.9273999999996</v>
      </c>
      <c r="AL124">
        <v>5687.4218000000001</v>
      </c>
      <c r="AM124">
        <v>7706.5712000000003</v>
      </c>
      <c r="AN124">
        <v>10997.4542</v>
      </c>
      <c r="AO124">
        <v>8890.3637999999992</v>
      </c>
      <c r="AP124">
        <v>6381.5437000000002</v>
      </c>
      <c r="AQ124">
        <v>10343.5643</v>
      </c>
      <c r="AR124">
        <v>5987.3251</v>
      </c>
      <c r="AS124">
        <v>5836.7736999999997</v>
      </c>
      <c r="AT124">
        <v>8010.2253000000001</v>
      </c>
      <c r="AU124">
        <v>8782.3700000000008</v>
      </c>
      <c r="AV124">
        <v>4412.3937999999998</v>
      </c>
      <c r="AW124">
        <v>4887.6935000000003</v>
      </c>
      <c r="AX124">
        <v>5659.8114999999998</v>
      </c>
      <c r="AY124">
        <v>3452.4087</v>
      </c>
      <c r="AZ124">
        <v>7118.9763000000003</v>
      </c>
      <c r="BA124">
        <v>4877.0564000000004</v>
      </c>
      <c r="BB124">
        <v>6103.8545999999997</v>
      </c>
      <c r="BC124">
        <v>3989.4551999999999</v>
      </c>
      <c r="BD124">
        <v>5278.2570999999998</v>
      </c>
      <c r="BE124" t="s">
        <v>480</v>
      </c>
      <c r="BF124">
        <v>6165.1576999999997</v>
      </c>
      <c r="BG124">
        <v>3940.1188000000002</v>
      </c>
      <c r="BH124" t="s">
        <v>480</v>
      </c>
      <c r="BI124">
        <v>4606.8518000000004</v>
      </c>
      <c r="BJ124">
        <v>5568.4017999999996</v>
      </c>
      <c r="BK124">
        <v>4065.12</v>
      </c>
      <c r="BL124">
        <v>5619.82</v>
      </c>
      <c r="BM124">
        <v>2398.3566000000001</v>
      </c>
      <c r="BN124">
        <v>4497.7044999999998</v>
      </c>
      <c r="BO124">
        <v>5297.8562000000002</v>
      </c>
      <c r="BP124">
        <v>4162.1983</v>
      </c>
      <c r="BQ124">
        <v>5364.7514000000001</v>
      </c>
      <c r="BR124">
        <v>3289.9481999999998</v>
      </c>
      <c r="BS124">
        <v>2615.8595</v>
      </c>
      <c r="BT124" t="s">
        <v>480</v>
      </c>
      <c r="BU124">
        <v>2689.4117000000001</v>
      </c>
      <c r="BV124">
        <v>2609.1660000000002</v>
      </c>
      <c r="BW124">
        <v>3404.0635000000002</v>
      </c>
      <c r="BX124">
        <v>3012.8152</v>
      </c>
      <c r="BY124">
        <v>2246.3863000000001</v>
      </c>
      <c r="BZ124">
        <v>1646.9631999999999</v>
      </c>
      <c r="CA124">
        <v>3008.3892999999998</v>
      </c>
      <c r="CB124">
        <v>2735.2186000000002</v>
      </c>
      <c r="CC124" t="s">
        <v>480</v>
      </c>
      <c r="CD124">
        <v>1886.7632000000001</v>
      </c>
      <c r="CE124">
        <v>2521.7456999999999</v>
      </c>
      <c r="CF124" t="s">
        <v>480</v>
      </c>
      <c r="CG124">
        <v>1515.5332000000001</v>
      </c>
      <c r="CH124">
        <v>1887.1123</v>
      </c>
      <c r="CI124">
        <v>2836.6378</v>
      </c>
      <c r="CJ124" t="s">
        <v>480</v>
      </c>
      <c r="CK124">
        <v>2202.3537999999999</v>
      </c>
      <c r="CL124">
        <v>2792.2337000000002</v>
      </c>
      <c r="CM124">
        <v>1954.8047999999999</v>
      </c>
      <c r="CN124" t="s">
        <v>480</v>
      </c>
      <c r="CO124">
        <v>1809.0362</v>
      </c>
      <c r="CP124">
        <v>1579.8094000000001</v>
      </c>
      <c r="CQ124">
        <v>1595.8549</v>
      </c>
      <c r="CR124">
        <v>1810.1528000000001</v>
      </c>
      <c r="CS124">
        <v>1766.0050000000001</v>
      </c>
      <c r="CT124">
        <v>1983.5117</v>
      </c>
      <c r="CU124">
        <v>1347.9129</v>
      </c>
      <c r="CV124" t="s">
        <v>480</v>
      </c>
      <c r="CW124">
        <v>1163.1007</v>
      </c>
      <c r="CX124">
        <v>4144.6550999999999</v>
      </c>
      <c r="CY124">
        <v>1748.8693000000001</v>
      </c>
      <c r="CZ124">
        <v>1597.3033</v>
      </c>
      <c r="DA124">
        <v>1054.1266000000001</v>
      </c>
      <c r="DB124">
        <v>1288.8793000000001</v>
      </c>
      <c r="DC124">
        <v>2693.2901000000002</v>
      </c>
      <c r="DD124">
        <v>1657.9849999999999</v>
      </c>
      <c r="DE124">
        <v>1894.5464999999999</v>
      </c>
      <c r="DF124">
        <v>1572.2937999999999</v>
      </c>
      <c r="DG124">
        <v>1622.4204999999999</v>
      </c>
      <c r="DH124">
        <v>896.64670000000001</v>
      </c>
      <c r="DI124">
        <v>1696.6614</v>
      </c>
      <c r="DJ124">
        <v>1077.6753000000001</v>
      </c>
      <c r="DK124">
        <v>1655.0682999999999</v>
      </c>
      <c r="DL124">
        <v>1349.8747000000001</v>
      </c>
      <c r="DM124">
        <v>957.52880000000005</v>
      </c>
      <c r="DN124">
        <v>945.58540000000005</v>
      </c>
      <c r="DO124">
        <v>2351.3935000000001</v>
      </c>
      <c r="DP124">
        <v>764.91700000000003</v>
      </c>
      <c r="DQ124">
        <v>1752.3042</v>
      </c>
      <c r="DR124">
        <v>976.88800000000003</v>
      </c>
      <c r="DS124">
        <v>1842.3495</v>
      </c>
      <c r="DT124">
        <v>1166.7572</v>
      </c>
      <c r="DU124">
        <v>862.51700000000005</v>
      </c>
      <c r="DV124" t="s">
        <v>480</v>
      </c>
      <c r="DW124">
        <v>965.51729999999998</v>
      </c>
      <c r="DX124">
        <v>562.45370000000003</v>
      </c>
      <c r="DY124">
        <v>1711.6484</v>
      </c>
      <c r="DZ124">
        <v>1645.9652000000001</v>
      </c>
      <c r="EA124">
        <v>1088.9817</v>
      </c>
      <c r="EB124">
        <v>1122.5626</v>
      </c>
      <c r="EC124">
        <v>1264.3970999999999</v>
      </c>
      <c r="ED124">
        <v>830.82169999999996</v>
      </c>
      <c r="EE124">
        <v>763.89760000000001</v>
      </c>
      <c r="EF124">
        <v>694.36519999999996</v>
      </c>
      <c r="EG124">
        <v>807.34720000000004</v>
      </c>
      <c r="EH124">
        <v>956.84640000000002</v>
      </c>
      <c r="EI124">
        <v>349.63060000000002</v>
      </c>
      <c r="EJ124">
        <v>2189.8270000000002</v>
      </c>
      <c r="EK124" t="s">
        <v>480</v>
      </c>
      <c r="EL124">
        <v>725.90629999999999</v>
      </c>
      <c r="EM124">
        <v>519.88279999999997</v>
      </c>
      <c r="EN124">
        <v>390.92700000000002</v>
      </c>
      <c r="EO124" t="s">
        <v>480</v>
      </c>
      <c r="EP124">
        <v>295.2217</v>
      </c>
      <c r="EQ124">
        <v>293.6909</v>
      </c>
      <c r="ER124">
        <v>342.00290000000001</v>
      </c>
      <c r="ES124">
        <v>248.38460000000001</v>
      </c>
      <c r="ET124">
        <v>324.61579999999998</v>
      </c>
      <c r="EU124">
        <v>132.68950000000001</v>
      </c>
      <c r="EV124">
        <v>193.0273</v>
      </c>
      <c r="EW124">
        <v>213.89680000000001</v>
      </c>
      <c r="EX124">
        <v>237.9607</v>
      </c>
      <c r="EY124">
        <v>246.61859999999999</v>
      </c>
      <c r="EZ124">
        <v>231.70599999999999</v>
      </c>
      <c r="FA124">
        <v>78.022300000000001</v>
      </c>
      <c r="FB124">
        <v>177.7559</v>
      </c>
      <c r="FC124">
        <v>218.64779999999999</v>
      </c>
      <c r="FD124">
        <v>147.52969999999999</v>
      </c>
      <c r="FE124">
        <v>303.91649999999998</v>
      </c>
      <c r="FF124">
        <v>187.0316</v>
      </c>
      <c r="FG124">
        <v>217.05269999999999</v>
      </c>
      <c r="FH124">
        <v>249.8373</v>
      </c>
      <c r="FI124">
        <v>264.61160000000001</v>
      </c>
      <c r="FJ124">
        <v>177.2364</v>
      </c>
      <c r="FK124">
        <v>-23.823</v>
      </c>
      <c r="FL124">
        <v>101.6722</v>
      </c>
      <c r="FM124">
        <v>11110.269200000001</v>
      </c>
      <c r="FN124">
        <v>1895.7873</v>
      </c>
      <c r="FO124">
        <v>3533.6999000000001</v>
      </c>
      <c r="FP124">
        <v>3281.2597999999998</v>
      </c>
      <c r="FQ124">
        <v>1387.7062000000001</v>
      </c>
      <c r="FR124">
        <v>3625.4</v>
      </c>
      <c r="FS124">
        <v>3849.8166000000001</v>
      </c>
      <c r="FT124" t="s">
        <v>480</v>
      </c>
      <c r="FU124">
        <v>961.71870000000001</v>
      </c>
      <c r="FV124">
        <v>18463.209900000002</v>
      </c>
      <c r="FW124">
        <v>9606.9778000000006</v>
      </c>
      <c r="FX124">
        <v>3526.0117</v>
      </c>
      <c r="FY124">
        <v>4411.8087999999998</v>
      </c>
      <c r="FZ124">
        <v>479.07729999999998</v>
      </c>
      <c r="GA124">
        <v>9866.7919999999995</v>
      </c>
      <c r="GB124">
        <v>3014.9751999999999</v>
      </c>
      <c r="GC124">
        <v>1094.6501000000001</v>
      </c>
      <c r="GD124">
        <v>890.16269999999997</v>
      </c>
      <c r="GE124">
        <v>8779.7798999999995</v>
      </c>
      <c r="GF124">
        <v>776.96730000000002</v>
      </c>
      <c r="GG124">
        <v>469.21820000000002</v>
      </c>
      <c r="GH124">
        <v>441.31909999999999</v>
      </c>
      <c r="GI124">
        <v>4309.9324999999999</v>
      </c>
      <c r="GJ124">
        <v>32845.6348</v>
      </c>
      <c r="GK124">
        <v>2419.2973999999999</v>
      </c>
      <c r="GL124">
        <v>1878.9480000000001</v>
      </c>
      <c r="GM124">
        <v>5916.9220999999998</v>
      </c>
      <c r="GN124">
        <v>10382.382</v>
      </c>
      <c r="GO124">
        <v>591.82640000000004</v>
      </c>
      <c r="GP124">
        <v>313.98399999999998</v>
      </c>
    </row>
    <row r="125" spans="1:198" x14ac:dyDescent="0.2">
      <c r="A125" s="177">
        <v>43196</v>
      </c>
      <c r="B125">
        <v>646772.30900000001</v>
      </c>
      <c r="C125">
        <v>173753.09179999999</v>
      </c>
      <c r="D125">
        <v>103385.76390000001</v>
      </c>
      <c r="E125">
        <v>82228.630699999994</v>
      </c>
      <c r="F125">
        <v>50108.56</v>
      </c>
      <c r="G125">
        <v>40668.761700000003</v>
      </c>
      <c r="H125">
        <v>43321.703200000004</v>
      </c>
      <c r="I125">
        <v>27734.379000000001</v>
      </c>
      <c r="J125">
        <v>33394.519399999997</v>
      </c>
      <c r="K125">
        <v>27526.728599999999</v>
      </c>
      <c r="L125">
        <v>24210.464</v>
      </c>
      <c r="M125">
        <v>21453.196</v>
      </c>
      <c r="N125">
        <v>24698.7994</v>
      </c>
      <c r="O125">
        <v>32876.964099999997</v>
      </c>
      <c r="P125">
        <v>13211.545099999999</v>
      </c>
      <c r="Q125">
        <v>21265.0376</v>
      </c>
      <c r="R125">
        <v>12099.8833</v>
      </c>
      <c r="S125">
        <v>11914.1052</v>
      </c>
      <c r="T125">
        <v>19036.206200000001</v>
      </c>
      <c r="U125">
        <v>18146.462599999999</v>
      </c>
      <c r="V125">
        <v>12872.374100000001</v>
      </c>
      <c r="W125">
        <v>7824.8527999999997</v>
      </c>
      <c r="X125">
        <v>13168.3796</v>
      </c>
      <c r="Y125">
        <v>12075.084000000001</v>
      </c>
      <c r="Z125">
        <v>13280.502899999999</v>
      </c>
      <c r="AA125">
        <v>10105.3212</v>
      </c>
      <c r="AB125">
        <v>12014.1477</v>
      </c>
      <c r="AC125">
        <v>13225.054599999999</v>
      </c>
      <c r="AD125">
        <v>19024.004799999999</v>
      </c>
      <c r="AE125">
        <v>9193.8150000000005</v>
      </c>
      <c r="AF125">
        <v>13950.867200000001</v>
      </c>
      <c r="AG125">
        <v>9234.7209999999995</v>
      </c>
      <c r="AH125">
        <v>11234.549499999999</v>
      </c>
      <c r="AI125">
        <v>12383.438399999999</v>
      </c>
      <c r="AJ125">
        <v>14316.659799999999</v>
      </c>
      <c r="AK125">
        <v>7340.6549000000005</v>
      </c>
      <c r="AL125">
        <v>5525.98</v>
      </c>
      <c r="AM125">
        <v>7624.7525999999998</v>
      </c>
      <c r="AN125">
        <v>10799.3938</v>
      </c>
      <c r="AO125">
        <v>8642.4995999999992</v>
      </c>
      <c r="AP125">
        <v>6297.6722</v>
      </c>
      <c r="AQ125">
        <v>10235.9175</v>
      </c>
      <c r="AR125">
        <v>5960.1565000000001</v>
      </c>
      <c r="AS125">
        <v>5798.6459999999997</v>
      </c>
      <c r="AT125">
        <v>7686.5374000000002</v>
      </c>
      <c r="AU125">
        <v>8974.7795000000006</v>
      </c>
      <c r="AV125">
        <v>4281.0338000000002</v>
      </c>
      <c r="AW125">
        <v>4805.0879999999997</v>
      </c>
      <c r="AX125">
        <v>5518.7686999999996</v>
      </c>
      <c r="AY125">
        <v>3413.8440000000001</v>
      </c>
      <c r="AZ125">
        <v>6950.6494000000002</v>
      </c>
      <c r="BA125">
        <v>4814.7362000000003</v>
      </c>
      <c r="BB125">
        <v>6007.3110999999999</v>
      </c>
      <c r="BC125">
        <v>3883.4522999999999</v>
      </c>
      <c r="BD125">
        <v>5090.4048000000003</v>
      </c>
      <c r="BE125" t="s">
        <v>480</v>
      </c>
      <c r="BF125">
        <v>6071.1738999999998</v>
      </c>
      <c r="BG125">
        <v>3845.8685</v>
      </c>
      <c r="BH125" t="s">
        <v>480</v>
      </c>
      <c r="BI125">
        <v>4520.9425000000001</v>
      </c>
      <c r="BJ125">
        <v>5534.7267000000002</v>
      </c>
      <c r="BK125">
        <v>4065.12</v>
      </c>
      <c r="BL125">
        <v>5606.7123000000001</v>
      </c>
      <c r="BM125">
        <v>2325.0378999999998</v>
      </c>
      <c r="BN125">
        <v>4458.4358000000002</v>
      </c>
      <c r="BO125">
        <v>5239.0583999999999</v>
      </c>
      <c r="BP125">
        <v>4153.7637999999997</v>
      </c>
      <c r="BQ125">
        <v>5246.4794000000002</v>
      </c>
      <c r="BR125">
        <v>3222.8966999999998</v>
      </c>
      <c r="BS125">
        <v>2556.4173000000001</v>
      </c>
      <c r="BT125" t="s">
        <v>480</v>
      </c>
      <c r="BU125">
        <v>2672.7067999999999</v>
      </c>
      <c r="BV125">
        <v>2531.9090999999999</v>
      </c>
      <c r="BW125">
        <v>3372.7692000000002</v>
      </c>
      <c r="BX125">
        <v>2948.9791</v>
      </c>
      <c r="BY125">
        <v>2208.5558000000001</v>
      </c>
      <c r="BZ125">
        <v>1634.759</v>
      </c>
      <c r="CA125">
        <v>2952.4798000000001</v>
      </c>
      <c r="CB125">
        <v>2647.2118</v>
      </c>
      <c r="CC125" t="s">
        <v>480</v>
      </c>
      <c r="CD125">
        <v>1781.9751000000001</v>
      </c>
      <c r="CE125">
        <v>2519.4985000000001</v>
      </c>
      <c r="CF125" t="s">
        <v>480</v>
      </c>
      <c r="CG125">
        <v>1462.5213000000001</v>
      </c>
      <c r="CH125">
        <v>1842.8489</v>
      </c>
      <c r="CI125">
        <v>2789.6768000000002</v>
      </c>
      <c r="CJ125" t="s">
        <v>480</v>
      </c>
      <c r="CK125">
        <v>2170.1605</v>
      </c>
      <c r="CL125">
        <v>2768.4339</v>
      </c>
      <c r="CM125">
        <v>1930.7982</v>
      </c>
      <c r="CN125" t="s">
        <v>480</v>
      </c>
      <c r="CO125">
        <v>1791.5700999999999</v>
      </c>
      <c r="CP125">
        <v>1472.1208999999999</v>
      </c>
      <c r="CQ125">
        <v>1562.4158</v>
      </c>
      <c r="CR125">
        <v>1801.7472</v>
      </c>
      <c r="CS125">
        <v>1717.4435000000001</v>
      </c>
      <c r="CT125">
        <v>1957.4965</v>
      </c>
      <c r="CU125">
        <v>1344.501</v>
      </c>
      <c r="CV125" t="s">
        <v>480</v>
      </c>
      <c r="CW125">
        <v>1145.6976999999999</v>
      </c>
      <c r="CX125">
        <v>4133.3678</v>
      </c>
      <c r="CY125">
        <v>1748.8693000000001</v>
      </c>
      <c r="CZ125">
        <v>1556.287</v>
      </c>
      <c r="DA125">
        <v>1048.4762000000001</v>
      </c>
      <c r="DB125">
        <v>1280.6360999999999</v>
      </c>
      <c r="DC125">
        <v>2677.5463</v>
      </c>
      <c r="DD125">
        <v>1637.2760000000001</v>
      </c>
      <c r="DE125">
        <v>1885.8657000000001</v>
      </c>
      <c r="DF125">
        <v>1549.2532000000001</v>
      </c>
      <c r="DG125">
        <v>1624.7910999999999</v>
      </c>
      <c r="DH125">
        <v>935.49540000000002</v>
      </c>
      <c r="DI125">
        <v>1665.0382</v>
      </c>
      <c r="DJ125">
        <v>1063.4109000000001</v>
      </c>
      <c r="DK125">
        <v>1575.4971</v>
      </c>
      <c r="DL125">
        <v>1309.3543</v>
      </c>
      <c r="DM125">
        <v>951.77689999999996</v>
      </c>
      <c r="DN125">
        <v>942.65279999999996</v>
      </c>
      <c r="DO125">
        <v>2339.0969</v>
      </c>
      <c r="DP125">
        <v>745.34299999999996</v>
      </c>
      <c r="DQ125">
        <v>1656.3945000000001</v>
      </c>
      <c r="DR125">
        <v>968.37440000000004</v>
      </c>
      <c r="DS125">
        <v>1774.8458000000001</v>
      </c>
      <c r="DT125">
        <v>1144.8788</v>
      </c>
      <c r="DU125">
        <v>847.48440000000005</v>
      </c>
      <c r="DV125" t="s">
        <v>480</v>
      </c>
      <c r="DW125">
        <v>941.65239999999994</v>
      </c>
      <c r="DX125">
        <v>552.64099999999996</v>
      </c>
      <c r="DY125">
        <v>1647.3342</v>
      </c>
      <c r="DZ125">
        <v>1613.8516</v>
      </c>
      <c r="EA125">
        <v>1087.806</v>
      </c>
      <c r="EB125">
        <v>1112.46</v>
      </c>
      <c r="EC125">
        <v>1260.385</v>
      </c>
      <c r="ED125">
        <v>840.22119999999995</v>
      </c>
      <c r="EE125">
        <v>760.54150000000004</v>
      </c>
      <c r="EF125">
        <v>699.9751</v>
      </c>
      <c r="EG125">
        <v>767.12090000000001</v>
      </c>
      <c r="EH125">
        <v>946.31320000000005</v>
      </c>
      <c r="EI125">
        <v>347.6225</v>
      </c>
      <c r="EJ125">
        <v>2189.8270000000002</v>
      </c>
      <c r="EK125" t="s">
        <v>480</v>
      </c>
      <c r="EL125">
        <v>711.78380000000004</v>
      </c>
      <c r="EM125">
        <v>516.93439999999998</v>
      </c>
      <c r="EN125">
        <v>388.41300000000001</v>
      </c>
      <c r="EO125" t="s">
        <v>480</v>
      </c>
      <c r="EP125">
        <v>284.60899999999998</v>
      </c>
      <c r="EQ125">
        <v>314.00689999999997</v>
      </c>
      <c r="ER125">
        <v>339.77850000000001</v>
      </c>
      <c r="ES125">
        <v>248.38460000000001</v>
      </c>
      <c r="ET125">
        <v>324.31169999999997</v>
      </c>
      <c r="EU125">
        <v>132.68950000000001</v>
      </c>
      <c r="EV125">
        <v>190.3227</v>
      </c>
      <c r="EW125">
        <v>215.642</v>
      </c>
      <c r="EX125">
        <v>233.22069999999999</v>
      </c>
      <c r="EY125">
        <v>245.2525</v>
      </c>
      <c r="EZ125">
        <v>231.3047</v>
      </c>
      <c r="FA125">
        <v>68.647099999999995</v>
      </c>
      <c r="FB125">
        <v>176.62200000000001</v>
      </c>
      <c r="FC125">
        <v>215.9194</v>
      </c>
      <c r="FD125">
        <v>138.61930000000001</v>
      </c>
      <c r="FE125">
        <v>286.98230000000001</v>
      </c>
      <c r="FF125">
        <v>181.33879999999999</v>
      </c>
      <c r="FG125">
        <v>215.93260000000001</v>
      </c>
      <c r="FH125">
        <v>251.48490000000001</v>
      </c>
      <c r="FI125">
        <v>264.1748</v>
      </c>
      <c r="FJ125">
        <v>188.8014</v>
      </c>
      <c r="FK125">
        <v>-23.823</v>
      </c>
      <c r="FL125">
        <v>99.180300000000003</v>
      </c>
      <c r="FM125">
        <v>10829.8053</v>
      </c>
      <c r="FN125">
        <v>1783.0032000000001</v>
      </c>
      <c r="FO125">
        <v>3496.7691</v>
      </c>
      <c r="FP125">
        <v>3182.317</v>
      </c>
      <c r="FQ125">
        <v>1357.3055999999999</v>
      </c>
      <c r="FR125">
        <v>3576.1671000000001</v>
      </c>
      <c r="FS125">
        <v>3814.2332000000001</v>
      </c>
      <c r="FT125" t="s">
        <v>480</v>
      </c>
      <c r="FU125">
        <v>953.15409999999997</v>
      </c>
      <c r="FV125">
        <v>17611.043799999999</v>
      </c>
      <c r="FW125">
        <v>9336.4341999999997</v>
      </c>
      <c r="FX125">
        <v>3505.2800999999999</v>
      </c>
      <c r="FY125">
        <v>4345.3071</v>
      </c>
      <c r="FZ125">
        <v>479.07729999999998</v>
      </c>
      <c r="GA125">
        <v>9409.1988999999994</v>
      </c>
      <c r="GB125">
        <v>3050.4407999999999</v>
      </c>
      <c r="GC125">
        <v>1094.6501000000001</v>
      </c>
      <c r="GD125">
        <v>851.89729999999997</v>
      </c>
      <c r="GE125">
        <v>8721.7672999999995</v>
      </c>
      <c r="GF125">
        <v>781.77059999999994</v>
      </c>
      <c r="GG125">
        <v>462.24349999999998</v>
      </c>
      <c r="GH125">
        <v>445.31849999999997</v>
      </c>
      <c r="GI125">
        <v>4270.1454000000003</v>
      </c>
      <c r="GJ125">
        <v>31965.325499999999</v>
      </c>
      <c r="GK125">
        <v>2349.8717000000001</v>
      </c>
      <c r="GL125">
        <v>1873.1279999999999</v>
      </c>
      <c r="GM125">
        <v>5691.9733999999999</v>
      </c>
      <c r="GN125">
        <v>10911.041999999999</v>
      </c>
      <c r="GO125">
        <v>610.14660000000003</v>
      </c>
      <c r="GP125">
        <v>306.57530000000003</v>
      </c>
    </row>
    <row r="126" spans="1:198" x14ac:dyDescent="0.2">
      <c r="A126" s="177">
        <v>43199</v>
      </c>
      <c r="B126">
        <v>650930.19720000005</v>
      </c>
      <c r="C126">
        <v>174038.85370000001</v>
      </c>
      <c r="D126">
        <v>103661.54730000001</v>
      </c>
      <c r="E126">
        <v>83026.927800000005</v>
      </c>
      <c r="F126">
        <v>50436.5795</v>
      </c>
      <c r="G126">
        <v>41406.391100000001</v>
      </c>
      <c r="H126">
        <v>43759.653100000003</v>
      </c>
      <c r="I126">
        <v>27725.644</v>
      </c>
      <c r="J126">
        <v>33447.673000000003</v>
      </c>
      <c r="K126">
        <v>27924.0854</v>
      </c>
      <c r="L126">
        <v>24360.984</v>
      </c>
      <c r="M126">
        <v>21532.241999999998</v>
      </c>
      <c r="N126">
        <v>25081.128700000001</v>
      </c>
      <c r="O126">
        <v>33007.036200000002</v>
      </c>
      <c r="P126">
        <v>13257.406800000001</v>
      </c>
      <c r="Q126">
        <v>21218.7775</v>
      </c>
      <c r="R126">
        <v>12361.392</v>
      </c>
      <c r="S126">
        <v>12218.3393</v>
      </c>
      <c r="T126">
        <v>19145.2415</v>
      </c>
      <c r="U126">
        <v>18167.866000000002</v>
      </c>
      <c r="V126">
        <v>12951.5926</v>
      </c>
      <c r="W126">
        <v>7848.3761999999997</v>
      </c>
      <c r="X126">
        <v>13233.732</v>
      </c>
      <c r="Y126">
        <v>12128.625099999999</v>
      </c>
      <c r="Z126">
        <v>13320.165300000001</v>
      </c>
      <c r="AA126">
        <v>10204.453799999999</v>
      </c>
      <c r="AB126">
        <v>12084.757299999999</v>
      </c>
      <c r="AC126">
        <v>13246.125099999999</v>
      </c>
      <c r="AD126">
        <v>19011.574100000002</v>
      </c>
      <c r="AE126">
        <v>9202.3137000000006</v>
      </c>
      <c r="AF126">
        <v>13982.4802</v>
      </c>
      <c r="AG126">
        <v>9348.6797999999999</v>
      </c>
      <c r="AH126">
        <v>11064.373900000001</v>
      </c>
      <c r="AI126">
        <v>12343.7081</v>
      </c>
      <c r="AJ126">
        <v>14391.453100000001</v>
      </c>
      <c r="AK126">
        <v>7361.3010999999997</v>
      </c>
      <c r="AL126">
        <v>5479.5043999999998</v>
      </c>
      <c r="AM126">
        <v>7717.6587</v>
      </c>
      <c r="AN126">
        <v>10827.0301</v>
      </c>
      <c r="AO126">
        <v>8611.5164999999997</v>
      </c>
      <c r="AP126">
        <v>6333.7015000000001</v>
      </c>
      <c r="AQ126">
        <v>10245.336600000001</v>
      </c>
      <c r="AR126">
        <v>5902.6229000000003</v>
      </c>
      <c r="AS126">
        <v>5881.3757999999998</v>
      </c>
      <c r="AT126">
        <v>7635.6017000000002</v>
      </c>
      <c r="AU126">
        <v>8928.2800000000007</v>
      </c>
      <c r="AV126">
        <v>4289.3741</v>
      </c>
      <c r="AW126">
        <v>4836.5568000000003</v>
      </c>
      <c r="AX126">
        <v>5491.7030000000004</v>
      </c>
      <c r="AY126">
        <v>3528.5095000000001</v>
      </c>
      <c r="AZ126">
        <v>6956.4538000000002</v>
      </c>
      <c r="BA126">
        <v>4856.2830000000004</v>
      </c>
      <c r="BB126">
        <v>6066.9557999999997</v>
      </c>
      <c r="BC126">
        <v>3892.9168</v>
      </c>
      <c r="BD126">
        <v>5068.9359999999997</v>
      </c>
      <c r="BE126" t="s">
        <v>480</v>
      </c>
      <c r="BF126">
        <v>6047.6779999999999</v>
      </c>
      <c r="BG126">
        <v>3843.6509000000001</v>
      </c>
      <c r="BH126" t="s">
        <v>480</v>
      </c>
      <c r="BI126">
        <v>4517.0375000000004</v>
      </c>
      <c r="BJ126">
        <v>5534.7267000000002</v>
      </c>
      <c r="BK126">
        <v>4065.12</v>
      </c>
      <c r="BL126">
        <v>5638.1709000000001</v>
      </c>
      <c r="BM126">
        <v>2287.1046000000001</v>
      </c>
      <c r="BN126">
        <v>4486.4147000000003</v>
      </c>
      <c r="BO126">
        <v>5236.6085000000003</v>
      </c>
      <c r="BP126">
        <v>4202.2623000000003</v>
      </c>
      <c r="BQ126">
        <v>5254.6526999999996</v>
      </c>
      <c r="BR126">
        <v>3180.75</v>
      </c>
      <c r="BS126">
        <v>2606.3908000000001</v>
      </c>
      <c r="BT126" t="s">
        <v>480</v>
      </c>
      <c r="BU126">
        <v>2637.2925</v>
      </c>
      <c r="BV126">
        <v>2543.4976999999999</v>
      </c>
      <c r="BW126">
        <v>3373.9281999999998</v>
      </c>
      <c r="BX126">
        <v>2955.3627000000001</v>
      </c>
      <c r="BY126">
        <v>2215.2021</v>
      </c>
      <c r="BZ126">
        <v>1638.4203</v>
      </c>
      <c r="CA126">
        <v>2962.0839000000001</v>
      </c>
      <c r="CB126">
        <v>2636.2109999999998</v>
      </c>
      <c r="CC126" t="s">
        <v>480</v>
      </c>
      <c r="CD126">
        <v>1749.4547</v>
      </c>
      <c r="CE126">
        <v>2535.2283000000002</v>
      </c>
      <c r="CF126" t="s">
        <v>480</v>
      </c>
      <c r="CG126">
        <v>1460.0308</v>
      </c>
      <c r="CH126">
        <v>1851.7016000000001</v>
      </c>
      <c r="CI126">
        <v>2756.1332000000002</v>
      </c>
      <c r="CJ126" t="s">
        <v>480</v>
      </c>
      <c r="CK126">
        <v>2196.3175000000001</v>
      </c>
      <c r="CL126">
        <v>2809.1239</v>
      </c>
      <c r="CM126">
        <v>1927.0637999999999</v>
      </c>
      <c r="CN126" t="s">
        <v>480</v>
      </c>
      <c r="CO126">
        <v>1765.6069</v>
      </c>
      <c r="CP126">
        <v>1436.7164</v>
      </c>
      <c r="CQ126">
        <v>1562.4158</v>
      </c>
      <c r="CR126">
        <v>1797.5443</v>
      </c>
      <c r="CS126">
        <v>1713.3397</v>
      </c>
      <c r="CT126">
        <v>1979.4648999999999</v>
      </c>
      <c r="CU126">
        <v>1378.6197999999999</v>
      </c>
      <c r="CV126" t="s">
        <v>480</v>
      </c>
      <c r="CW126">
        <v>1143.9574</v>
      </c>
      <c r="CX126">
        <v>4140.8927000000003</v>
      </c>
      <c r="CY126">
        <v>1745.2478000000001</v>
      </c>
      <c r="CZ126">
        <v>1576.088</v>
      </c>
      <c r="DA126">
        <v>1054.1266000000001</v>
      </c>
      <c r="DB126">
        <v>1284.1688999999999</v>
      </c>
      <c r="DC126">
        <v>2674.3975</v>
      </c>
      <c r="DD126">
        <v>1572.692</v>
      </c>
      <c r="DE126">
        <v>1885.6104</v>
      </c>
      <c r="DF126">
        <v>1540.0369000000001</v>
      </c>
      <c r="DG126">
        <v>1617.6794</v>
      </c>
      <c r="DH126">
        <v>919.4502</v>
      </c>
      <c r="DI126">
        <v>1655.0377000000001</v>
      </c>
      <c r="DJ126">
        <v>1066.6319000000001</v>
      </c>
      <c r="DK126">
        <v>1610.1197</v>
      </c>
      <c r="DL126">
        <v>1300.0034000000001</v>
      </c>
      <c r="DM126">
        <v>950.92110000000002</v>
      </c>
      <c r="DN126">
        <v>935.58</v>
      </c>
      <c r="DO126">
        <v>2363.6902</v>
      </c>
      <c r="DP126">
        <v>740.42079999999999</v>
      </c>
      <c r="DQ126">
        <v>1655.0376000000001</v>
      </c>
      <c r="DR126">
        <v>964.11770000000001</v>
      </c>
      <c r="DS126">
        <v>1753.2628999999999</v>
      </c>
      <c r="DT126">
        <v>1153.0296000000001</v>
      </c>
      <c r="DU126">
        <v>847.48440000000005</v>
      </c>
      <c r="DV126" t="s">
        <v>480</v>
      </c>
      <c r="DW126">
        <v>961.68190000000004</v>
      </c>
      <c r="DX126">
        <v>552.64099999999996</v>
      </c>
      <c r="DY126">
        <v>1632.8551</v>
      </c>
      <c r="DZ126">
        <v>1652.8467000000001</v>
      </c>
      <c r="EA126">
        <v>1034.1131</v>
      </c>
      <c r="EB126">
        <v>1123.2144000000001</v>
      </c>
      <c r="EC126">
        <v>1246.6709000000001</v>
      </c>
      <c r="ED126">
        <v>804.19</v>
      </c>
      <c r="EE126">
        <v>767.25360000000001</v>
      </c>
      <c r="EF126">
        <v>707.67330000000004</v>
      </c>
      <c r="EG126">
        <v>697.63890000000004</v>
      </c>
      <c r="EH126">
        <v>946.31320000000005</v>
      </c>
      <c r="EI126">
        <v>341.59840000000003</v>
      </c>
      <c r="EJ126">
        <v>2189.8270000000002</v>
      </c>
      <c r="EK126" t="s">
        <v>480</v>
      </c>
      <c r="EL126">
        <v>712.40689999999995</v>
      </c>
      <c r="EM126">
        <v>516.93439999999998</v>
      </c>
      <c r="EN126">
        <v>393.44099999999997</v>
      </c>
      <c r="EO126" t="s">
        <v>480</v>
      </c>
      <c r="EP126">
        <v>281.779</v>
      </c>
      <c r="EQ126">
        <v>307.50990000000002</v>
      </c>
      <c r="ER126">
        <v>342.00290000000001</v>
      </c>
      <c r="ES126">
        <v>241.39070000000001</v>
      </c>
      <c r="ET126">
        <v>320.0548</v>
      </c>
      <c r="EU126">
        <v>134.55539999999999</v>
      </c>
      <c r="EV126">
        <v>190.3227</v>
      </c>
      <c r="EW126">
        <v>207.78880000000001</v>
      </c>
      <c r="EX126">
        <v>233.22069999999999</v>
      </c>
      <c r="EY126">
        <v>235.68989999999999</v>
      </c>
      <c r="EZ126">
        <v>231.3047</v>
      </c>
      <c r="FA126">
        <v>68.647099999999995</v>
      </c>
      <c r="FB126">
        <v>175.488</v>
      </c>
      <c r="FC126">
        <v>220.012</v>
      </c>
      <c r="FD126">
        <v>138.61930000000001</v>
      </c>
      <c r="FE126">
        <v>288.74630000000002</v>
      </c>
      <c r="FF126">
        <v>180.983</v>
      </c>
      <c r="FG126">
        <v>214.8125</v>
      </c>
      <c r="FH126">
        <v>252.30869999999999</v>
      </c>
      <c r="FI126">
        <v>262.86419999999998</v>
      </c>
      <c r="FJ126">
        <v>199.79079999999999</v>
      </c>
      <c r="FK126">
        <v>-20.8078</v>
      </c>
      <c r="FL126">
        <v>99.180300000000003</v>
      </c>
      <c r="FM126">
        <v>10988.627399999999</v>
      </c>
      <c r="FN126">
        <v>1748.1059</v>
      </c>
      <c r="FO126">
        <v>3296.6282000000001</v>
      </c>
      <c r="FP126">
        <v>3166.2977000000001</v>
      </c>
      <c r="FQ126">
        <v>1364.9058</v>
      </c>
      <c r="FR126">
        <v>3543.3453</v>
      </c>
      <c r="FS126">
        <v>3816.3263999999999</v>
      </c>
      <c r="FT126" t="s">
        <v>480</v>
      </c>
      <c r="FU126">
        <v>950.29930000000002</v>
      </c>
      <c r="FV126">
        <v>17618.971000000001</v>
      </c>
      <c r="FW126">
        <v>9283.7494000000006</v>
      </c>
      <c r="FX126">
        <v>3573.9906000000001</v>
      </c>
      <c r="FY126">
        <v>4332.0068000000001</v>
      </c>
      <c r="FZ126">
        <v>463.678</v>
      </c>
      <c r="GA126">
        <v>9624.2677000000003</v>
      </c>
      <c r="GB126">
        <v>3053.6649000000002</v>
      </c>
      <c r="GC126">
        <v>1067.5468000000001</v>
      </c>
      <c r="GD126">
        <v>851.89729999999997</v>
      </c>
      <c r="GE126">
        <v>8605.7420999999995</v>
      </c>
      <c r="GF126">
        <v>747.74760000000003</v>
      </c>
      <c r="GG126">
        <v>465.0333</v>
      </c>
      <c r="GH126">
        <v>446.65159999999997</v>
      </c>
      <c r="GI126">
        <v>4273.7623999999996</v>
      </c>
      <c r="GJ126">
        <v>32118.6895</v>
      </c>
      <c r="GK126">
        <v>2384.5846000000001</v>
      </c>
      <c r="GL126">
        <v>1871.1880000000001</v>
      </c>
      <c r="GM126">
        <v>5640.2471999999998</v>
      </c>
      <c r="GN126">
        <v>11189.79</v>
      </c>
      <c r="GO126">
        <v>611.67330000000004</v>
      </c>
      <c r="GP126">
        <v>310.69119999999998</v>
      </c>
    </row>
    <row r="127" spans="1:198" x14ac:dyDescent="0.2">
      <c r="A127" s="177">
        <v>43200</v>
      </c>
      <c r="B127">
        <v>667176.76009999996</v>
      </c>
      <c r="C127">
        <v>177794.58170000001</v>
      </c>
      <c r="D127">
        <v>106301.18829999999</v>
      </c>
      <c r="E127">
        <v>84711.407999999996</v>
      </c>
      <c r="F127">
        <v>51088.185899999997</v>
      </c>
      <c r="G127">
        <v>41925.163399999998</v>
      </c>
      <c r="H127">
        <v>44251.386400000003</v>
      </c>
      <c r="I127">
        <v>28370.287</v>
      </c>
      <c r="J127">
        <v>33863.521500000003</v>
      </c>
      <c r="K127">
        <v>28832.329300000001</v>
      </c>
      <c r="L127">
        <v>25041.504000000001</v>
      </c>
      <c r="M127">
        <v>21902.321</v>
      </c>
      <c r="N127">
        <v>26040.491999999998</v>
      </c>
      <c r="O127">
        <v>32811.928</v>
      </c>
      <c r="P127">
        <v>13774.3928</v>
      </c>
      <c r="Q127">
        <v>21571.311399999999</v>
      </c>
      <c r="R127">
        <v>12745.482900000001</v>
      </c>
      <c r="S127">
        <v>12471.4807</v>
      </c>
      <c r="T127">
        <v>19317.880799999999</v>
      </c>
      <c r="U127">
        <v>17889.385999999999</v>
      </c>
      <c r="V127">
        <v>13496.04</v>
      </c>
      <c r="W127">
        <v>8144.0986999999996</v>
      </c>
      <c r="X127">
        <v>13388.944</v>
      </c>
      <c r="Y127">
        <v>12259.503199999999</v>
      </c>
      <c r="Z127">
        <v>13467.149600000001</v>
      </c>
      <c r="AA127">
        <v>10419.7129</v>
      </c>
      <c r="AB127">
        <v>12384.848400000001</v>
      </c>
      <c r="AC127">
        <v>13365.525100000001</v>
      </c>
      <c r="AD127">
        <v>19303.697199999999</v>
      </c>
      <c r="AE127">
        <v>9361.4724000000006</v>
      </c>
      <c r="AF127">
        <v>14211.535400000001</v>
      </c>
      <c r="AG127">
        <v>9581.2486000000008</v>
      </c>
      <c r="AH127">
        <v>11070.6767</v>
      </c>
      <c r="AI127">
        <v>12776.7683</v>
      </c>
      <c r="AJ127">
        <v>14327.3446</v>
      </c>
      <c r="AK127">
        <v>7518.0249999999996</v>
      </c>
      <c r="AL127">
        <v>5564.1697000000004</v>
      </c>
      <c r="AM127">
        <v>7857.9737999999998</v>
      </c>
      <c r="AN127">
        <v>10979.0299</v>
      </c>
      <c r="AO127">
        <v>8755.2433999999994</v>
      </c>
      <c r="AP127">
        <v>6525.6610000000001</v>
      </c>
      <c r="AQ127">
        <v>10406.8068</v>
      </c>
      <c r="AR127">
        <v>6032.0735000000004</v>
      </c>
      <c r="AS127">
        <v>6036.7638999999999</v>
      </c>
      <c r="AT127">
        <v>8090.7366000000002</v>
      </c>
      <c r="AU127">
        <v>8945.7173000000003</v>
      </c>
      <c r="AV127">
        <v>4434.2871999999998</v>
      </c>
      <c r="AW127">
        <v>4966.3653999999997</v>
      </c>
      <c r="AX127">
        <v>5620.7165000000005</v>
      </c>
      <c r="AY127">
        <v>3555.2476999999999</v>
      </c>
      <c r="AZ127">
        <v>7026.1063000000004</v>
      </c>
      <c r="BA127">
        <v>4843.8189000000002</v>
      </c>
      <c r="BB127">
        <v>6185.2341999999999</v>
      </c>
      <c r="BC127">
        <v>4006.4913999999999</v>
      </c>
      <c r="BD127">
        <v>5321.1948000000002</v>
      </c>
      <c r="BE127" t="s">
        <v>480</v>
      </c>
      <c r="BF127">
        <v>6082.9219000000003</v>
      </c>
      <c r="BG127">
        <v>3849.1950000000002</v>
      </c>
      <c r="BH127" t="s">
        <v>480</v>
      </c>
      <c r="BI127">
        <v>4563.8972000000003</v>
      </c>
      <c r="BJ127">
        <v>5619.3833999999997</v>
      </c>
      <c r="BK127">
        <v>4065.12</v>
      </c>
      <c r="BL127">
        <v>5753.5191000000004</v>
      </c>
      <c r="BM127">
        <v>2344.2876000000001</v>
      </c>
      <c r="BN127">
        <v>4549.7353999999996</v>
      </c>
      <c r="BO127">
        <v>5273.3571000000002</v>
      </c>
      <c r="BP127">
        <v>4221.24</v>
      </c>
      <c r="BQ127">
        <v>5307.5384999999997</v>
      </c>
      <c r="BR127">
        <v>3186.4973</v>
      </c>
      <c r="BS127">
        <v>2637.9531000000002</v>
      </c>
      <c r="BT127" t="s">
        <v>480</v>
      </c>
      <c r="BU127">
        <v>2673.375</v>
      </c>
      <c r="BV127">
        <v>2611.0974000000001</v>
      </c>
      <c r="BW127">
        <v>3424.9263999999998</v>
      </c>
      <c r="BX127">
        <v>3025.5823999999998</v>
      </c>
      <c r="BY127">
        <v>2270.7959000000001</v>
      </c>
      <c r="BZ127">
        <v>1639.2338999999999</v>
      </c>
      <c r="CA127">
        <v>3024.8534</v>
      </c>
      <c r="CB127">
        <v>2666.4632999999999</v>
      </c>
      <c r="CC127" t="s">
        <v>480</v>
      </c>
      <c r="CD127">
        <v>1821.1201000000001</v>
      </c>
      <c r="CE127">
        <v>2575.6763999999998</v>
      </c>
      <c r="CF127" t="s">
        <v>480</v>
      </c>
      <c r="CG127">
        <v>1478.5316</v>
      </c>
      <c r="CH127">
        <v>1884.5830000000001</v>
      </c>
      <c r="CI127">
        <v>2776.2593000000002</v>
      </c>
      <c r="CJ127" t="s">
        <v>480</v>
      </c>
      <c r="CK127">
        <v>2184.7480999999998</v>
      </c>
      <c r="CL127">
        <v>2774.5758000000001</v>
      </c>
      <c r="CM127">
        <v>1982.0123000000001</v>
      </c>
      <c r="CN127" t="s">
        <v>480</v>
      </c>
      <c r="CO127">
        <v>1792.0420999999999</v>
      </c>
      <c r="CP127">
        <v>1439.6668</v>
      </c>
      <c r="CQ127">
        <v>1582.018</v>
      </c>
      <c r="CR127">
        <v>1875.2965999999999</v>
      </c>
      <c r="CS127">
        <v>1730.7808</v>
      </c>
      <c r="CT127">
        <v>2055.1981999999998</v>
      </c>
      <c r="CU127">
        <v>1411.0326</v>
      </c>
      <c r="CV127" t="s">
        <v>480</v>
      </c>
      <c r="CW127">
        <v>1150.9186</v>
      </c>
      <c r="CX127">
        <v>4159.7048000000004</v>
      </c>
      <c r="CY127">
        <v>1785.0839000000001</v>
      </c>
      <c r="CZ127">
        <v>1607.2038</v>
      </c>
      <c r="DA127">
        <v>1058.8353</v>
      </c>
      <c r="DB127">
        <v>1286.5241000000001</v>
      </c>
      <c r="DC127">
        <v>2731.0751</v>
      </c>
      <c r="DD127">
        <v>1566.7249999999999</v>
      </c>
      <c r="DE127">
        <v>1863.3978</v>
      </c>
      <c r="DF127">
        <v>1581.5101</v>
      </c>
      <c r="DG127">
        <v>1605.8264999999999</v>
      </c>
      <c r="DH127">
        <v>981.46270000000004</v>
      </c>
      <c r="DI127">
        <v>1662.6056000000001</v>
      </c>
      <c r="DJ127">
        <v>1073.0739000000001</v>
      </c>
      <c r="DK127">
        <v>1631.9866</v>
      </c>
      <c r="DL127">
        <v>1300.0034000000001</v>
      </c>
      <c r="DM127">
        <v>990.00360000000001</v>
      </c>
      <c r="DN127">
        <v>941.96270000000004</v>
      </c>
      <c r="DO127">
        <v>2412.8768</v>
      </c>
      <c r="DP127">
        <v>764.11569999999995</v>
      </c>
      <c r="DQ127">
        <v>1683.0814</v>
      </c>
      <c r="DR127">
        <v>976.88800000000003</v>
      </c>
      <c r="DS127">
        <v>1812.9601</v>
      </c>
      <c r="DT127">
        <v>1168.4731999999999</v>
      </c>
      <c r="DU127">
        <v>874.54309999999998</v>
      </c>
      <c r="DV127" t="s">
        <v>480</v>
      </c>
      <c r="DW127">
        <v>958.69880000000001</v>
      </c>
      <c r="DX127">
        <v>579.62599999999998</v>
      </c>
      <c r="DY127">
        <v>1660.4664</v>
      </c>
      <c r="DZ127">
        <v>1678.0787</v>
      </c>
      <c r="EA127">
        <v>1062.7231999999999</v>
      </c>
      <c r="EB127">
        <v>1143.4195</v>
      </c>
      <c r="EC127">
        <v>1248.3851999999999</v>
      </c>
      <c r="ED127">
        <v>837.08799999999997</v>
      </c>
      <c r="EE127">
        <v>777.32159999999999</v>
      </c>
      <c r="EF127">
        <v>710.07749999999999</v>
      </c>
      <c r="EG127">
        <v>673.86879999999996</v>
      </c>
      <c r="EH127">
        <v>961.05960000000005</v>
      </c>
      <c r="EI127">
        <v>347.6225</v>
      </c>
      <c r="EJ127">
        <v>2189.8270000000002</v>
      </c>
      <c r="EK127" t="s">
        <v>480</v>
      </c>
      <c r="EL127">
        <v>726.32169999999996</v>
      </c>
      <c r="EM127">
        <v>524.30520000000001</v>
      </c>
      <c r="EN127">
        <v>388.41300000000001</v>
      </c>
      <c r="EO127" t="s">
        <v>480</v>
      </c>
      <c r="EP127">
        <v>299.46679999999998</v>
      </c>
      <c r="EQ127">
        <v>310.0881</v>
      </c>
      <c r="ER127">
        <v>350.9006</v>
      </c>
      <c r="ES127">
        <v>244.88759999999999</v>
      </c>
      <c r="ET127">
        <v>324.61579999999998</v>
      </c>
      <c r="EU127">
        <v>134.7627</v>
      </c>
      <c r="EV127">
        <v>191.67500000000001</v>
      </c>
      <c r="EW127">
        <v>212.15170000000001</v>
      </c>
      <c r="EX127">
        <v>246.25559999999999</v>
      </c>
      <c r="EY127">
        <v>232.41130000000001</v>
      </c>
      <c r="EZ127">
        <v>230.1009</v>
      </c>
      <c r="FA127">
        <v>78.022300000000001</v>
      </c>
      <c r="FB127">
        <v>178.24189999999999</v>
      </c>
      <c r="FC127">
        <v>225.46879999999999</v>
      </c>
      <c r="FD127">
        <v>138.61930000000001</v>
      </c>
      <c r="FE127">
        <v>294.03820000000002</v>
      </c>
      <c r="FF127">
        <v>177.42500000000001</v>
      </c>
      <c r="FG127">
        <v>211.4522</v>
      </c>
      <c r="FH127">
        <v>261.37049999999999</v>
      </c>
      <c r="FI127">
        <v>264.61160000000001</v>
      </c>
      <c r="FJ127">
        <v>199.37219999999999</v>
      </c>
      <c r="FK127">
        <v>-14.2746</v>
      </c>
      <c r="FL127">
        <v>99.180300000000003</v>
      </c>
      <c r="FM127">
        <v>11371.9056</v>
      </c>
      <c r="FN127">
        <v>1772.8879999999999</v>
      </c>
      <c r="FO127">
        <v>3478.8993999999998</v>
      </c>
      <c r="FP127">
        <v>3292.5675000000001</v>
      </c>
      <c r="FQ127">
        <v>1387.7062000000001</v>
      </c>
      <c r="FR127">
        <v>3700.4214000000002</v>
      </c>
      <c r="FS127">
        <v>3874.9342999999999</v>
      </c>
      <c r="FT127" t="s">
        <v>480</v>
      </c>
      <c r="FU127">
        <v>958.86379999999997</v>
      </c>
      <c r="FV127">
        <v>18376.011500000001</v>
      </c>
      <c r="FW127">
        <v>9470.2821000000004</v>
      </c>
      <c r="FX127">
        <v>3629.0776000000001</v>
      </c>
      <c r="FY127">
        <v>4411.8087999999998</v>
      </c>
      <c r="FZ127">
        <v>473.30259999999998</v>
      </c>
      <c r="GA127">
        <v>9753.5377000000008</v>
      </c>
      <c r="GB127">
        <v>3082.6822999999999</v>
      </c>
      <c r="GC127">
        <v>1117.8815</v>
      </c>
      <c r="GD127">
        <v>851.89729999999997</v>
      </c>
      <c r="GE127">
        <v>8717.3047999999999</v>
      </c>
      <c r="GF127">
        <v>781.37030000000004</v>
      </c>
      <c r="GG127">
        <v>478.9828</v>
      </c>
      <c r="GH127">
        <v>451.3175</v>
      </c>
      <c r="GI127">
        <v>4234.9911000000002</v>
      </c>
      <c r="GJ127">
        <v>32686.136299999998</v>
      </c>
      <c r="GK127">
        <v>2419.2973999999999</v>
      </c>
      <c r="GL127">
        <v>1917.7481</v>
      </c>
      <c r="GM127">
        <v>5697.1860999999999</v>
      </c>
      <c r="GN127">
        <v>11353.194</v>
      </c>
      <c r="GO127">
        <v>601.74990000000003</v>
      </c>
      <c r="GP127">
        <v>306.57530000000003</v>
      </c>
    </row>
    <row r="128" spans="1:198" x14ac:dyDescent="0.2">
      <c r="A128" s="177">
        <v>43201</v>
      </c>
      <c r="B128">
        <v>659322.97140000004</v>
      </c>
      <c r="C128">
        <v>176937.2959</v>
      </c>
      <c r="D128">
        <v>105857.965</v>
      </c>
      <c r="E128">
        <v>84469.721699999995</v>
      </c>
      <c r="F128">
        <v>50941.906999999999</v>
      </c>
      <c r="G128">
        <v>41819.787799999998</v>
      </c>
      <c r="H128">
        <v>44323.097500000003</v>
      </c>
      <c r="I128">
        <v>28356.311000000002</v>
      </c>
      <c r="J128">
        <v>33482.066500000001</v>
      </c>
      <c r="K128">
        <v>28659.850299999998</v>
      </c>
      <c r="L128">
        <v>25069.063999999998</v>
      </c>
      <c r="M128">
        <v>21794.530999999999</v>
      </c>
      <c r="N128">
        <v>25978.540499999999</v>
      </c>
      <c r="O128">
        <v>32579.656500000001</v>
      </c>
      <c r="P128">
        <v>13757.7158</v>
      </c>
      <c r="Q128">
        <v>21253.871299999999</v>
      </c>
      <c r="R128">
        <v>12622.9007</v>
      </c>
      <c r="S128">
        <v>12859.3212</v>
      </c>
      <c r="T128">
        <v>19145.2415</v>
      </c>
      <c r="U128">
        <v>17719.665199999999</v>
      </c>
      <c r="V128">
        <v>13545.011500000001</v>
      </c>
      <c r="W128">
        <v>7908.8648999999996</v>
      </c>
      <c r="X128">
        <v>13420.258599999999</v>
      </c>
      <c r="Y128">
        <v>12338.327499999999</v>
      </c>
      <c r="Z128">
        <v>13359.8277</v>
      </c>
      <c r="AA128">
        <v>10331.909799999999</v>
      </c>
      <c r="AB128">
        <v>12308.354600000001</v>
      </c>
      <c r="AC128">
        <v>13515.3604</v>
      </c>
      <c r="AD128">
        <v>19539.8819</v>
      </c>
      <c r="AE128">
        <v>9335.2034999999996</v>
      </c>
      <c r="AF128">
        <v>13957.5226</v>
      </c>
      <c r="AG128">
        <v>9548.6890000000003</v>
      </c>
      <c r="AH128">
        <v>11048.6168</v>
      </c>
      <c r="AI128">
        <v>13209.8284</v>
      </c>
      <c r="AJ128">
        <v>14132.3478</v>
      </c>
      <c r="AK128">
        <v>7559.0047000000004</v>
      </c>
      <c r="AL128">
        <v>5627.7667000000001</v>
      </c>
      <c r="AM128">
        <v>7921.4404999999997</v>
      </c>
      <c r="AN128">
        <v>10923.757299999999</v>
      </c>
      <c r="AO128">
        <v>8835.7132000000001</v>
      </c>
      <c r="AP128">
        <v>6598.3101999999999</v>
      </c>
      <c r="AQ128">
        <v>10313.9614</v>
      </c>
      <c r="AR128">
        <v>6066.4337999999998</v>
      </c>
      <c r="AS128">
        <v>6038.9219999999996</v>
      </c>
      <c r="AT128">
        <v>8089.0934999999999</v>
      </c>
      <c r="AU128">
        <v>8928.2800000000007</v>
      </c>
      <c r="AV128">
        <v>4514.5627999999997</v>
      </c>
      <c r="AW128">
        <v>4970.299</v>
      </c>
      <c r="AX128">
        <v>5661.3152</v>
      </c>
      <c r="AY128">
        <v>3568.6167999999998</v>
      </c>
      <c r="AZ128">
        <v>6969.1979000000001</v>
      </c>
      <c r="BA128">
        <v>4910.2938999999997</v>
      </c>
      <c r="BB128">
        <v>6191.8051999999998</v>
      </c>
      <c r="BC128">
        <v>4006.4913999999999</v>
      </c>
      <c r="BD128">
        <v>5085.0375999999997</v>
      </c>
      <c r="BE128" t="s">
        <v>480</v>
      </c>
      <c r="BF128">
        <v>6077.0478999999996</v>
      </c>
      <c r="BG128">
        <v>3840.8788</v>
      </c>
      <c r="BH128" t="s">
        <v>480</v>
      </c>
      <c r="BI128">
        <v>4567.8020999999999</v>
      </c>
      <c r="BJ128">
        <v>5615.1734999999999</v>
      </c>
      <c r="BK128">
        <v>4065.12</v>
      </c>
      <c r="BL128">
        <v>5798.0855000000001</v>
      </c>
      <c r="BM128">
        <v>2312.0160000000001</v>
      </c>
      <c r="BN128">
        <v>4520.7748000000001</v>
      </c>
      <c r="BO128">
        <v>5269.2739000000001</v>
      </c>
      <c r="BP128">
        <v>4236.5276000000003</v>
      </c>
      <c r="BQ128">
        <v>5362.8283000000001</v>
      </c>
      <c r="BR128">
        <v>3370.4101000000001</v>
      </c>
      <c r="BS128">
        <v>2690.5567999999998</v>
      </c>
      <c r="BT128" t="s">
        <v>480</v>
      </c>
      <c r="BU128">
        <v>2660.6792999999998</v>
      </c>
      <c r="BV128">
        <v>2665.1772999999998</v>
      </c>
      <c r="BW128">
        <v>3428.4036000000001</v>
      </c>
      <c r="BX128">
        <v>3057.5005000000001</v>
      </c>
      <c r="BY128">
        <v>2275.9540999999999</v>
      </c>
      <c r="BZ128">
        <v>1622.9617000000001</v>
      </c>
      <c r="CA128">
        <v>2992.9542000000001</v>
      </c>
      <c r="CB128">
        <v>2669.2134999999998</v>
      </c>
      <c r="CC128" t="s">
        <v>480</v>
      </c>
      <c r="CD128">
        <v>1850.6294</v>
      </c>
      <c r="CE128">
        <v>2613.8773000000001</v>
      </c>
      <c r="CF128" t="s">
        <v>480</v>
      </c>
      <c r="CG128">
        <v>1492.4072000000001</v>
      </c>
      <c r="CH128">
        <v>1826.4082000000001</v>
      </c>
      <c r="CI128">
        <v>2791.0428000000002</v>
      </c>
      <c r="CJ128" t="s">
        <v>480</v>
      </c>
      <c r="CK128">
        <v>2157.0819999999999</v>
      </c>
      <c r="CL128">
        <v>2769.2015999999999</v>
      </c>
      <c r="CM128">
        <v>2000.1505999999999</v>
      </c>
      <c r="CN128" t="s">
        <v>480</v>
      </c>
      <c r="CO128">
        <v>1807.1479999999999</v>
      </c>
      <c r="CP128">
        <v>1494.2485999999999</v>
      </c>
      <c r="CQ128">
        <v>1595.2783999999999</v>
      </c>
      <c r="CR128">
        <v>1866.8910000000001</v>
      </c>
      <c r="CS128">
        <v>1721.8892000000001</v>
      </c>
      <c r="CT128">
        <v>2104.3380999999999</v>
      </c>
      <c r="CU128">
        <v>1434.9158</v>
      </c>
      <c r="CV128" t="s">
        <v>480</v>
      </c>
      <c r="CW128">
        <v>1206.6084000000001</v>
      </c>
      <c r="CX128">
        <v>4152.1799000000001</v>
      </c>
      <c r="CY128">
        <v>1770.598</v>
      </c>
      <c r="CZ128">
        <v>1673.6786</v>
      </c>
      <c r="DA128">
        <v>1048.4762000000001</v>
      </c>
      <c r="DB128">
        <v>1293.5896</v>
      </c>
      <c r="DC128">
        <v>2718.4801000000002</v>
      </c>
      <c r="DD128">
        <v>1533.029</v>
      </c>
      <c r="DE128">
        <v>1837.6107</v>
      </c>
      <c r="DF128">
        <v>1581.5101</v>
      </c>
      <c r="DG128">
        <v>1603.4558999999999</v>
      </c>
      <c r="DH128">
        <v>991.43669999999997</v>
      </c>
      <c r="DI128">
        <v>1638.0098</v>
      </c>
      <c r="DJ128">
        <v>1078.5956000000001</v>
      </c>
      <c r="DK128">
        <v>1624.6976</v>
      </c>
      <c r="DL128">
        <v>1317.9259</v>
      </c>
      <c r="DM128">
        <v>996.56489999999997</v>
      </c>
      <c r="DN128">
        <v>942.13520000000005</v>
      </c>
      <c r="DO128">
        <v>2419.0250999999998</v>
      </c>
      <c r="DP128">
        <v>777.73739999999998</v>
      </c>
      <c r="DQ128">
        <v>1673.5826999999999</v>
      </c>
      <c r="DR128">
        <v>976.88800000000003</v>
      </c>
      <c r="DS128">
        <v>1866.2284</v>
      </c>
      <c r="DT128">
        <v>1165.4703</v>
      </c>
      <c r="DU128">
        <v>886.56920000000002</v>
      </c>
      <c r="DV128" t="s">
        <v>480</v>
      </c>
      <c r="DW128">
        <v>973.18820000000005</v>
      </c>
      <c r="DX128">
        <v>635.23130000000003</v>
      </c>
      <c r="DY128">
        <v>1672.9251999999999</v>
      </c>
      <c r="DZ128">
        <v>1659.7281</v>
      </c>
      <c r="EA128">
        <v>1077.902</v>
      </c>
      <c r="EB128">
        <v>1140.1605999999999</v>
      </c>
      <c r="EC128">
        <v>1279.2418</v>
      </c>
      <c r="ED128">
        <v>857.45349999999996</v>
      </c>
      <c r="EE128">
        <v>784.03359999999998</v>
      </c>
      <c r="EF128">
        <v>710.07749999999999</v>
      </c>
      <c r="EG128">
        <v>633.64239999999995</v>
      </c>
      <c r="EH128">
        <v>963.16629999999998</v>
      </c>
      <c r="EI128">
        <v>347.6225</v>
      </c>
      <c r="EJ128">
        <v>2151.6857</v>
      </c>
      <c r="EK128" t="s">
        <v>480</v>
      </c>
      <c r="EL128">
        <v>729.22929999999997</v>
      </c>
      <c r="EM128">
        <v>521.3569</v>
      </c>
      <c r="EN128">
        <v>398.46899999999999</v>
      </c>
      <c r="EO128" t="s">
        <v>480</v>
      </c>
      <c r="EP128">
        <v>300.8818</v>
      </c>
      <c r="EQ128">
        <v>298.33159999999998</v>
      </c>
      <c r="ER128">
        <v>339.77850000000001</v>
      </c>
      <c r="ES128">
        <v>242.6729</v>
      </c>
      <c r="ET128">
        <v>321.27100000000002</v>
      </c>
      <c r="EU128">
        <v>139.73840000000001</v>
      </c>
      <c r="EV128">
        <v>191.67500000000001</v>
      </c>
      <c r="EW128">
        <v>217.3871</v>
      </c>
      <c r="EX128">
        <v>246.84800000000001</v>
      </c>
      <c r="EY128">
        <v>233.23089999999999</v>
      </c>
      <c r="EZ128">
        <v>228.89709999999999</v>
      </c>
      <c r="FA128">
        <v>75.6785</v>
      </c>
      <c r="FB128">
        <v>178.88990000000001</v>
      </c>
      <c r="FC128">
        <v>233.6541</v>
      </c>
      <c r="FD128">
        <v>145.3021</v>
      </c>
      <c r="FE128">
        <v>302.15249999999997</v>
      </c>
      <c r="FF128">
        <v>177.7808</v>
      </c>
      <c r="FG128">
        <v>211.4522</v>
      </c>
      <c r="FH128">
        <v>261.37049999999999</v>
      </c>
      <c r="FI128">
        <v>264.61160000000001</v>
      </c>
      <c r="FJ128">
        <v>193.8775</v>
      </c>
      <c r="FK128">
        <v>-10.7568</v>
      </c>
      <c r="FL128">
        <v>97.186700000000002</v>
      </c>
      <c r="FM128">
        <v>10992.7091</v>
      </c>
      <c r="FN128">
        <v>1778.9571000000001</v>
      </c>
      <c r="FO128">
        <v>3436.0120999999999</v>
      </c>
      <c r="FP128">
        <v>3364.1833000000001</v>
      </c>
      <c r="FQ128">
        <v>1387.7062000000001</v>
      </c>
      <c r="FR128">
        <v>3620.7111</v>
      </c>
      <c r="FS128">
        <v>3993.1967</v>
      </c>
      <c r="FT128" t="s">
        <v>480</v>
      </c>
      <c r="FU128">
        <v>956.00900000000001</v>
      </c>
      <c r="FV128">
        <v>18360.157200000001</v>
      </c>
      <c r="FW128">
        <v>9528.6625000000004</v>
      </c>
      <c r="FX128">
        <v>3662.8404999999998</v>
      </c>
      <c r="FY128">
        <v>4432.3638000000001</v>
      </c>
      <c r="FZ128">
        <v>469.45280000000002</v>
      </c>
      <c r="GA128">
        <v>9636.8515000000007</v>
      </c>
      <c r="GB128">
        <v>3068.1736000000001</v>
      </c>
      <c r="GC128">
        <v>1129.4972</v>
      </c>
      <c r="GD128">
        <v>870.37030000000004</v>
      </c>
      <c r="GE128">
        <v>8625.8233999999993</v>
      </c>
      <c r="GF128">
        <v>811.59069999999997</v>
      </c>
      <c r="GG128">
        <v>480.3777</v>
      </c>
      <c r="GH128">
        <v>450.65089999999998</v>
      </c>
      <c r="GI128">
        <v>4240.3297000000002</v>
      </c>
      <c r="GJ128">
        <v>32094.1512</v>
      </c>
      <c r="GK128">
        <v>2427.9756000000002</v>
      </c>
      <c r="GL128">
        <v>1917.7481</v>
      </c>
      <c r="GM128">
        <v>5876.0222999999996</v>
      </c>
      <c r="GN128">
        <v>11324.358</v>
      </c>
      <c r="GO128">
        <v>597.16980000000001</v>
      </c>
      <c r="GP128">
        <v>313.16079999999999</v>
      </c>
    </row>
    <row r="129" spans="1:198" x14ac:dyDescent="0.2">
      <c r="A129" s="177">
        <v>43202</v>
      </c>
      <c r="B129">
        <v>672566.61510000005</v>
      </c>
      <c r="C129">
        <v>178039.52040000001</v>
      </c>
      <c r="D129">
        <v>107497.8912</v>
      </c>
      <c r="E129">
        <v>86110.258900000001</v>
      </c>
      <c r="F129">
        <v>50800.060700000002</v>
      </c>
      <c r="G129">
        <v>42087.279799999997</v>
      </c>
      <c r="H129">
        <v>44845.563999999998</v>
      </c>
      <c r="I129">
        <v>28717.94</v>
      </c>
      <c r="J129">
        <v>33819.748</v>
      </c>
      <c r="K129">
        <v>28928.393499999998</v>
      </c>
      <c r="L129">
        <v>25408.263999999999</v>
      </c>
      <c r="M129">
        <v>21787.345000000001</v>
      </c>
      <c r="N129">
        <v>26474.152600000001</v>
      </c>
      <c r="O129">
        <v>32849.091500000002</v>
      </c>
      <c r="P129">
        <v>13778.562</v>
      </c>
      <c r="Q129">
        <v>21391.056499999999</v>
      </c>
      <c r="R129">
        <v>12773.2682</v>
      </c>
      <c r="S129">
        <v>13319.156000000001</v>
      </c>
      <c r="T129">
        <v>19297.891</v>
      </c>
      <c r="U129">
        <v>18150.0651</v>
      </c>
      <c r="V129">
        <v>14158.594999999999</v>
      </c>
      <c r="W129">
        <v>8120.5753000000004</v>
      </c>
      <c r="X129">
        <v>13545.517400000001</v>
      </c>
      <c r="Y129">
        <v>12534.6446</v>
      </c>
      <c r="Z129">
        <v>13356.328100000001</v>
      </c>
      <c r="AA129">
        <v>10550.001399999999</v>
      </c>
      <c r="AB129">
        <v>12478.9946</v>
      </c>
      <c r="AC129">
        <v>13714.3603</v>
      </c>
      <c r="AD129">
        <v>20018.466700000001</v>
      </c>
      <c r="AE129">
        <v>9329.7952000000005</v>
      </c>
      <c r="AF129">
        <v>14072.882100000001</v>
      </c>
      <c r="AG129">
        <v>9754.5123999999996</v>
      </c>
      <c r="AH129">
        <v>10947.772000000001</v>
      </c>
      <c r="AI129">
        <v>13587.266100000001</v>
      </c>
      <c r="AJ129">
        <v>14247.2089</v>
      </c>
      <c r="AK129">
        <v>7537.7327999999998</v>
      </c>
      <c r="AL129">
        <v>5751.6992</v>
      </c>
      <c r="AM129">
        <v>7929.8518000000004</v>
      </c>
      <c r="AN129">
        <v>10965.211799999999</v>
      </c>
      <c r="AO129">
        <v>8931.6746000000003</v>
      </c>
      <c r="AP129">
        <v>6550.4679999999998</v>
      </c>
      <c r="AQ129">
        <v>10365.0936</v>
      </c>
      <c r="AR129">
        <v>6111.1821</v>
      </c>
      <c r="AS129">
        <v>6113.7385000000004</v>
      </c>
      <c r="AT129">
        <v>8286.2638000000006</v>
      </c>
      <c r="AU129">
        <v>8916.6550999999999</v>
      </c>
      <c r="AV129">
        <v>4642.7952999999998</v>
      </c>
      <c r="AW129">
        <v>5100.1076999999996</v>
      </c>
      <c r="AX129">
        <v>5723.2656999999999</v>
      </c>
      <c r="AY129">
        <v>3608.2098000000001</v>
      </c>
      <c r="AZ129">
        <v>7015.3041999999996</v>
      </c>
      <c r="BA129">
        <v>4955.9953999999998</v>
      </c>
      <c r="BB129">
        <v>6297.9525000000003</v>
      </c>
      <c r="BC129">
        <v>4019.7417999999998</v>
      </c>
      <c r="BD129">
        <v>5240.6866</v>
      </c>
      <c r="BE129" t="s">
        <v>480</v>
      </c>
      <c r="BF129">
        <v>6079.9849000000004</v>
      </c>
      <c r="BG129">
        <v>3909.0717</v>
      </c>
      <c r="BH129" t="s">
        <v>480</v>
      </c>
      <c r="BI129">
        <v>4579.5169999999998</v>
      </c>
      <c r="BJ129">
        <v>5642.5376999999999</v>
      </c>
      <c r="BK129">
        <v>4065.12</v>
      </c>
      <c r="BL129">
        <v>5798.0855000000001</v>
      </c>
      <c r="BM129">
        <v>2447.3406</v>
      </c>
      <c r="BN129">
        <v>4539.4273999999996</v>
      </c>
      <c r="BO129">
        <v>5258.6575999999995</v>
      </c>
      <c r="BP129">
        <v>4266.0483999999997</v>
      </c>
      <c r="BQ129">
        <v>5419.5604000000003</v>
      </c>
      <c r="BR129">
        <v>3494.9344999999998</v>
      </c>
      <c r="BS129">
        <v>2746.8427999999999</v>
      </c>
      <c r="BT129" t="s">
        <v>480</v>
      </c>
      <c r="BU129">
        <v>2683.3978999999999</v>
      </c>
      <c r="BV129">
        <v>2672.9029</v>
      </c>
      <c r="BW129">
        <v>3427.2444999999998</v>
      </c>
      <c r="BX129">
        <v>3054.3087</v>
      </c>
      <c r="BY129">
        <v>2338.4256</v>
      </c>
      <c r="BZ129">
        <v>1629.8774000000001</v>
      </c>
      <c r="CA129">
        <v>2854.3809999999999</v>
      </c>
      <c r="CB129">
        <v>2747.5945999999999</v>
      </c>
      <c r="CC129" t="s">
        <v>480</v>
      </c>
      <c r="CD129">
        <v>1898.8078</v>
      </c>
      <c r="CE129">
        <v>2616.1244000000002</v>
      </c>
      <c r="CF129" t="s">
        <v>480</v>
      </c>
      <c r="CG129">
        <v>1498.4555</v>
      </c>
      <c r="CH129">
        <v>1856.1279</v>
      </c>
      <c r="CI129">
        <v>2843.2316999999998</v>
      </c>
      <c r="CJ129" t="s">
        <v>480</v>
      </c>
      <c r="CK129">
        <v>2173.6817000000001</v>
      </c>
      <c r="CL129">
        <v>2799.9110000000001</v>
      </c>
      <c r="CM129">
        <v>2022.5568000000001</v>
      </c>
      <c r="CN129" t="s">
        <v>480</v>
      </c>
      <c r="CO129">
        <v>1809.9802999999999</v>
      </c>
      <c r="CP129">
        <v>1606.3626999999999</v>
      </c>
      <c r="CQ129">
        <v>1611.9979000000001</v>
      </c>
      <c r="CR129">
        <v>1862.6882000000001</v>
      </c>
      <c r="CS129">
        <v>1768.7409</v>
      </c>
      <c r="CT129">
        <v>2133.2440000000001</v>
      </c>
      <c r="CU129">
        <v>1465.6226999999999</v>
      </c>
      <c r="CV129">
        <v>2285.5164</v>
      </c>
      <c r="CW129">
        <v>1234.4531999999999</v>
      </c>
      <c r="CX129">
        <v>4197.3289999999997</v>
      </c>
      <c r="CY129">
        <v>1792.3268</v>
      </c>
      <c r="CZ129">
        <v>1690.6509000000001</v>
      </c>
      <c r="DA129">
        <v>1048.4762000000001</v>
      </c>
      <c r="DB129">
        <v>1321.8517999999999</v>
      </c>
      <c r="DC129">
        <v>2745.2444999999998</v>
      </c>
      <c r="DD129">
        <v>1546.7180000000001</v>
      </c>
      <c r="DE129">
        <v>1874.8870999999999</v>
      </c>
      <c r="DF129">
        <v>1613.7670000000001</v>
      </c>
      <c r="DG129">
        <v>1620.0499</v>
      </c>
      <c r="DH129">
        <v>1028.2973</v>
      </c>
      <c r="DI129">
        <v>1645.3074999999999</v>
      </c>
      <c r="DJ129">
        <v>1125.0699</v>
      </c>
      <c r="DK129">
        <v>1595.5417</v>
      </c>
      <c r="DL129">
        <v>1303.8996</v>
      </c>
      <c r="DM129">
        <v>1013.3961</v>
      </c>
      <c r="DN129">
        <v>944.72280000000001</v>
      </c>
      <c r="DO129">
        <v>2431.3217</v>
      </c>
      <c r="DP129">
        <v>787.12379999999996</v>
      </c>
      <c r="DQ129">
        <v>1691.2231999999999</v>
      </c>
      <c r="DR129">
        <v>989.65819999999997</v>
      </c>
      <c r="DS129">
        <v>1884.1375</v>
      </c>
      <c r="DT129">
        <v>1162.8963000000001</v>
      </c>
      <c r="DU129">
        <v>907.61490000000003</v>
      </c>
      <c r="DV129" t="s">
        <v>480</v>
      </c>
      <c r="DW129">
        <v>1002.167</v>
      </c>
      <c r="DX129">
        <v>674.48209999999995</v>
      </c>
      <c r="DY129">
        <v>1662.4867999999999</v>
      </c>
      <c r="DZ129">
        <v>1655.1405</v>
      </c>
      <c r="EA129">
        <v>1090.4885999999999</v>
      </c>
      <c r="EB129">
        <v>1140.4865</v>
      </c>
      <c r="EC129">
        <v>1304.9556</v>
      </c>
      <c r="ED129">
        <v>863.71979999999996</v>
      </c>
      <c r="EE129">
        <v>787.38969999999995</v>
      </c>
      <c r="EF129">
        <v>706.07039999999995</v>
      </c>
      <c r="EG129">
        <v>608.65329999999994</v>
      </c>
      <c r="EH129">
        <v>980.01930000000004</v>
      </c>
      <c r="EI129">
        <v>355.65469999999999</v>
      </c>
      <c r="EJ129">
        <v>2113.5444000000002</v>
      </c>
      <c r="EK129" t="s">
        <v>480</v>
      </c>
      <c r="EL129">
        <v>733.17529999999999</v>
      </c>
      <c r="EM129">
        <v>519.88279999999997</v>
      </c>
      <c r="EN129">
        <v>393.44099999999997</v>
      </c>
      <c r="EO129" t="s">
        <v>480</v>
      </c>
      <c r="EP129">
        <v>301.58940000000001</v>
      </c>
      <c r="EQ129">
        <v>315.24450000000002</v>
      </c>
      <c r="ER129">
        <v>342.00290000000001</v>
      </c>
      <c r="ES129">
        <v>245.58699999999999</v>
      </c>
      <c r="ET129">
        <v>321.27100000000002</v>
      </c>
      <c r="EU129">
        <v>144.09209999999999</v>
      </c>
      <c r="EV129">
        <v>187.61799999999999</v>
      </c>
      <c r="EW129">
        <v>217.3871</v>
      </c>
      <c r="EX129">
        <v>249.81049999999999</v>
      </c>
      <c r="EY129">
        <v>232.68450000000001</v>
      </c>
      <c r="EZ129">
        <v>229.6996</v>
      </c>
      <c r="FA129">
        <v>76.348200000000006</v>
      </c>
      <c r="FB129">
        <v>177.9179</v>
      </c>
      <c r="FC129">
        <v>241.83930000000001</v>
      </c>
      <c r="FD129">
        <v>143.0745</v>
      </c>
      <c r="FE129">
        <v>296.50779999999997</v>
      </c>
      <c r="FF129">
        <v>177.7808</v>
      </c>
      <c r="FG129">
        <v>210.3321</v>
      </c>
      <c r="FH129">
        <v>268.78469999999999</v>
      </c>
      <c r="FI129">
        <v>264.61160000000001</v>
      </c>
      <c r="FJ129">
        <v>191.62729999999999</v>
      </c>
      <c r="FK129">
        <v>-9.2492000000000001</v>
      </c>
      <c r="FL129">
        <v>131.5753</v>
      </c>
      <c r="FM129">
        <v>11140.2605</v>
      </c>
      <c r="FN129">
        <v>1754.6806999999999</v>
      </c>
      <c r="FO129">
        <v>3465.7948999999999</v>
      </c>
      <c r="FP129">
        <v>3432.9721</v>
      </c>
      <c r="FQ129">
        <v>1372.5059000000001</v>
      </c>
      <c r="FR129">
        <v>3714.4879000000001</v>
      </c>
      <c r="FS129">
        <v>4035.0594999999998</v>
      </c>
      <c r="FT129" t="s">
        <v>480</v>
      </c>
      <c r="FU129">
        <v>971.7106</v>
      </c>
      <c r="FV129">
        <v>19125.124899999999</v>
      </c>
      <c r="FW129">
        <v>9672.4778000000006</v>
      </c>
      <c r="FX129">
        <v>3683.5722000000001</v>
      </c>
      <c r="FY129">
        <v>4477.1013000000003</v>
      </c>
      <c r="FZ129">
        <v>444.42899999999997</v>
      </c>
      <c r="GA129">
        <v>9776.4174000000003</v>
      </c>
      <c r="GB129">
        <v>3131.0444000000002</v>
      </c>
      <c r="GC129">
        <v>1148.8567</v>
      </c>
      <c r="GD129">
        <v>874.32870000000003</v>
      </c>
      <c r="GE129">
        <v>8707.7075000000004</v>
      </c>
      <c r="GF129">
        <v>813.19179999999994</v>
      </c>
      <c r="GG129">
        <v>491.53730000000002</v>
      </c>
      <c r="GH129">
        <v>450.65089999999998</v>
      </c>
      <c r="GI129">
        <v>4220.7548999999999</v>
      </c>
      <c r="GJ129">
        <v>32802.692900000002</v>
      </c>
      <c r="GK129">
        <v>2445.3319999999999</v>
      </c>
      <c r="GL129">
        <v>1921.6280999999999</v>
      </c>
      <c r="GM129">
        <v>5916.5210999999999</v>
      </c>
      <c r="GN129">
        <v>11228.237999999999</v>
      </c>
      <c r="GO129">
        <v>597.93309999999997</v>
      </c>
      <c r="GP129">
        <v>306.57530000000003</v>
      </c>
    </row>
    <row r="130" spans="1:198" x14ac:dyDescent="0.2">
      <c r="A130" s="177">
        <v>43203</v>
      </c>
      <c r="B130">
        <v>668716.71869999997</v>
      </c>
      <c r="C130">
        <v>178855.98300000001</v>
      </c>
      <c r="D130">
        <v>106069.7273</v>
      </c>
      <c r="E130">
        <v>84359.864300000001</v>
      </c>
      <c r="F130">
        <v>50804.493399999999</v>
      </c>
      <c r="G130">
        <v>41758.994200000001</v>
      </c>
      <c r="H130">
        <v>44425.541899999997</v>
      </c>
      <c r="I130">
        <v>28426.190999999999</v>
      </c>
      <c r="J130">
        <v>33613.3871</v>
      </c>
      <c r="K130">
        <v>28273.409899999999</v>
      </c>
      <c r="L130">
        <v>24662.024000000001</v>
      </c>
      <c r="M130">
        <v>21729.857</v>
      </c>
      <c r="N130">
        <v>26210.4162</v>
      </c>
      <c r="O130">
        <v>32570.365600000001</v>
      </c>
      <c r="P130">
        <v>13766.0543</v>
      </c>
      <c r="Q130">
        <v>21450.078000000001</v>
      </c>
      <c r="R130">
        <v>12752.0206</v>
      </c>
      <c r="S130">
        <v>13228.5825</v>
      </c>
      <c r="T130">
        <v>19308.794600000001</v>
      </c>
      <c r="U130">
        <v>18078.649700000002</v>
      </c>
      <c r="V130">
        <v>13835.959500000001</v>
      </c>
      <c r="W130">
        <v>8078.5693000000001</v>
      </c>
      <c r="X130">
        <v>13593.1702</v>
      </c>
      <c r="Y130">
        <v>12436.4861</v>
      </c>
      <c r="Z130">
        <v>13336.4969</v>
      </c>
      <c r="AA130">
        <v>10501.8513</v>
      </c>
      <c r="AB130">
        <v>12305.8328</v>
      </c>
      <c r="AC130">
        <v>13639.4427</v>
      </c>
      <c r="AD130">
        <v>19968.743600000002</v>
      </c>
      <c r="AE130">
        <v>9281.8930999999993</v>
      </c>
      <c r="AF130">
        <v>13963.623299999999</v>
      </c>
      <c r="AG130">
        <v>9642.8793999999998</v>
      </c>
      <c r="AH130">
        <v>10840.624400000001</v>
      </c>
      <c r="AI130">
        <v>12288.0857</v>
      </c>
      <c r="AJ130">
        <v>14164.402099999999</v>
      </c>
      <c r="AK130">
        <v>7371.9371000000001</v>
      </c>
      <c r="AL130">
        <v>5650.5964000000004</v>
      </c>
      <c r="AM130">
        <v>7913.4116000000004</v>
      </c>
      <c r="AN130">
        <v>10905.333000000001</v>
      </c>
      <c r="AO130">
        <v>8938.5596999999998</v>
      </c>
      <c r="AP130">
        <v>6461.8714</v>
      </c>
      <c r="AQ130">
        <v>10343.5643</v>
      </c>
      <c r="AR130">
        <v>6036.0689000000002</v>
      </c>
      <c r="AS130">
        <v>6106.5446000000002</v>
      </c>
      <c r="AT130">
        <v>8333.9133000000002</v>
      </c>
      <c r="AU130">
        <v>8858.5306999999993</v>
      </c>
      <c r="AV130">
        <v>4673.0290000000005</v>
      </c>
      <c r="AW130">
        <v>5005.7013999999999</v>
      </c>
      <c r="AX130">
        <v>5656.5034999999998</v>
      </c>
      <c r="AY130">
        <v>3613.855</v>
      </c>
      <c r="AZ130">
        <v>6998.0142999999998</v>
      </c>
      <c r="BA130">
        <v>4943.5313999999998</v>
      </c>
      <c r="BB130">
        <v>6218.0892999999996</v>
      </c>
      <c r="BC130">
        <v>3981.8836000000001</v>
      </c>
      <c r="BD130">
        <v>5208.4834000000001</v>
      </c>
      <c r="BE130" t="s">
        <v>480</v>
      </c>
      <c r="BF130">
        <v>6032.9930000000004</v>
      </c>
      <c r="BG130">
        <v>3806.5052000000001</v>
      </c>
      <c r="BH130" t="s">
        <v>480</v>
      </c>
      <c r="BI130">
        <v>4505.3226000000004</v>
      </c>
      <c r="BJ130">
        <v>5640.4327999999996</v>
      </c>
      <c r="BK130">
        <v>4065.12</v>
      </c>
      <c r="BL130">
        <v>5771.4764999999998</v>
      </c>
      <c r="BM130">
        <v>2424.6889999999999</v>
      </c>
      <c r="BN130">
        <v>4565.9336999999996</v>
      </c>
      <c r="BO130">
        <v>5213.7425999999996</v>
      </c>
      <c r="BP130">
        <v>4208.0610999999999</v>
      </c>
      <c r="BQ130">
        <v>5358.982</v>
      </c>
      <c r="BR130">
        <v>3487.2714000000001</v>
      </c>
      <c r="BS130">
        <v>2713.7024999999999</v>
      </c>
      <c r="BT130" t="s">
        <v>480</v>
      </c>
      <c r="BU130">
        <v>2651.9928</v>
      </c>
      <c r="BV130">
        <v>2643.9315999999999</v>
      </c>
      <c r="BW130">
        <v>3414.4949999999999</v>
      </c>
      <c r="BX130">
        <v>3044.7332000000001</v>
      </c>
      <c r="BY130">
        <v>2330.4016999999999</v>
      </c>
      <c r="BZ130">
        <v>1644.5223000000001</v>
      </c>
      <c r="CA130">
        <v>2734.6729999999998</v>
      </c>
      <c r="CB130">
        <v>2728.3431</v>
      </c>
      <c r="CC130" t="s">
        <v>480</v>
      </c>
      <c r="CD130">
        <v>1909.0456999999999</v>
      </c>
      <c r="CE130">
        <v>2618.3715000000002</v>
      </c>
      <c r="CF130" t="s">
        <v>480</v>
      </c>
      <c r="CG130">
        <v>1494.5418999999999</v>
      </c>
      <c r="CH130">
        <v>1809.3351</v>
      </c>
      <c r="CI130">
        <v>2827.3481000000002</v>
      </c>
      <c r="CJ130" t="s">
        <v>480</v>
      </c>
      <c r="CK130">
        <v>2165.1302999999998</v>
      </c>
      <c r="CL130">
        <v>2822.1752999999999</v>
      </c>
      <c r="CM130">
        <v>2032.6929</v>
      </c>
      <c r="CN130" t="s">
        <v>480</v>
      </c>
      <c r="CO130">
        <v>1835.9435000000001</v>
      </c>
      <c r="CP130">
        <v>1609.3131000000001</v>
      </c>
      <c r="CQ130">
        <v>1585.4773</v>
      </c>
      <c r="CR130">
        <v>1858.4853000000001</v>
      </c>
      <c r="CS130">
        <v>1768.0569</v>
      </c>
      <c r="CT130">
        <v>2092.7757999999999</v>
      </c>
      <c r="CU130">
        <v>1458.7989</v>
      </c>
      <c r="CV130">
        <v>2347.6214</v>
      </c>
      <c r="CW130">
        <v>1243.1547</v>
      </c>
      <c r="CX130">
        <v>4206.1080000000002</v>
      </c>
      <c r="CY130">
        <v>1817.6769999999999</v>
      </c>
      <c r="CZ130">
        <v>1683.5790999999999</v>
      </c>
      <c r="DA130">
        <v>1064.4857999999999</v>
      </c>
      <c r="DB130">
        <v>1349.2308</v>
      </c>
      <c r="DC130">
        <v>2745.2444999999998</v>
      </c>
      <c r="DD130">
        <v>1587.9972</v>
      </c>
      <c r="DE130">
        <v>1881.27</v>
      </c>
      <c r="DF130">
        <v>1576.9019000000001</v>
      </c>
      <c r="DG130">
        <v>1563.1561999999999</v>
      </c>
      <c r="DH130">
        <v>1034.3684000000001</v>
      </c>
      <c r="DI130">
        <v>1614.4951000000001</v>
      </c>
      <c r="DJ130">
        <v>1149.4574</v>
      </c>
      <c r="DK130">
        <v>1492.8887999999999</v>
      </c>
      <c r="DL130">
        <v>1274.2885000000001</v>
      </c>
      <c r="DM130">
        <v>1005.4084</v>
      </c>
      <c r="DN130">
        <v>930.16869999999994</v>
      </c>
      <c r="DO130">
        <v>2412.8768</v>
      </c>
      <c r="DP130">
        <v>794.67870000000005</v>
      </c>
      <c r="DQ130">
        <v>1668.1549</v>
      </c>
      <c r="DR130">
        <v>976.88800000000003</v>
      </c>
      <c r="DS130">
        <v>1898.8322000000001</v>
      </c>
      <c r="DT130">
        <v>1165.0413000000001</v>
      </c>
      <c r="DU130">
        <v>886.56920000000002</v>
      </c>
      <c r="DV130" t="s">
        <v>480</v>
      </c>
      <c r="DW130">
        <v>983.41600000000005</v>
      </c>
      <c r="DX130">
        <v>712.91510000000005</v>
      </c>
      <c r="DY130">
        <v>1659.1195</v>
      </c>
      <c r="DZ130">
        <v>1662.9348</v>
      </c>
      <c r="EA130">
        <v>1093.2419</v>
      </c>
      <c r="EB130">
        <v>1135.2723000000001</v>
      </c>
      <c r="EC130">
        <v>1246.6709000000001</v>
      </c>
      <c r="ED130">
        <v>884.08519999999999</v>
      </c>
      <c r="EE130">
        <v>777.32159999999999</v>
      </c>
      <c r="EF130">
        <v>693.24739999999997</v>
      </c>
      <c r="EG130">
        <v>604.99639999999999</v>
      </c>
      <c r="EH130">
        <v>992.65909999999997</v>
      </c>
      <c r="EI130">
        <v>353.64670000000001</v>
      </c>
      <c r="EJ130">
        <v>2113.5444000000002</v>
      </c>
      <c r="EK130" t="s">
        <v>480</v>
      </c>
      <c r="EL130">
        <v>718.63739999999996</v>
      </c>
      <c r="EM130">
        <v>511.0378</v>
      </c>
      <c r="EN130">
        <v>398.46899999999999</v>
      </c>
      <c r="EO130" t="s">
        <v>480</v>
      </c>
      <c r="EP130">
        <v>301.58940000000001</v>
      </c>
      <c r="EQ130">
        <v>313.69760000000002</v>
      </c>
      <c r="ER130">
        <v>342.00290000000001</v>
      </c>
      <c r="ES130">
        <v>240.92439999999999</v>
      </c>
      <c r="ET130">
        <v>313.06130000000002</v>
      </c>
      <c r="EU130">
        <v>144.29730000000001</v>
      </c>
      <c r="EV130">
        <v>188.97040000000001</v>
      </c>
      <c r="EW130">
        <v>219.13229999999999</v>
      </c>
      <c r="EX130">
        <v>249.21799999999999</v>
      </c>
      <c r="EY130">
        <v>232.95769999999999</v>
      </c>
      <c r="EZ130">
        <v>231.70599999999999</v>
      </c>
      <c r="FA130">
        <v>75.008899999999997</v>
      </c>
      <c r="FB130">
        <v>177.26990000000001</v>
      </c>
      <c r="FC130">
        <v>228.19720000000001</v>
      </c>
      <c r="FD130">
        <v>143.0745</v>
      </c>
      <c r="FE130">
        <v>279.2208</v>
      </c>
      <c r="FF130">
        <v>177.0692</v>
      </c>
      <c r="FG130">
        <v>209.21199999999999</v>
      </c>
      <c r="FH130">
        <v>275.37509999999997</v>
      </c>
      <c r="FI130">
        <v>261.99040000000002</v>
      </c>
      <c r="FJ130">
        <v>181.37049999999999</v>
      </c>
      <c r="FK130">
        <v>-10.254300000000001</v>
      </c>
      <c r="FL130">
        <v>131.5753</v>
      </c>
      <c r="FM130">
        <v>10791.4198</v>
      </c>
      <c r="FN130">
        <v>1726.864</v>
      </c>
      <c r="FO130">
        <v>3408.6118000000001</v>
      </c>
      <c r="FP130">
        <v>3386.7988</v>
      </c>
      <c r="FQ130">
        <v>1372.5059000000001</v>
      </c>
      <c r="FR130">
        <v>3698.0770000000002</v>
      </c>
      <c r="FS130">
        <v>4018.3144000000002</v>
      </c>
      <c r="FT130" t="s">
        <v>480</v>
      </c>
      <c r="FU130">
        <v>963.14610000000005</v>
      </c>
      <c r="FV130">
        <v>18257.104599999999</v>
      </c>
      <c r="FW130">
        <v>9498.7602999999999</v>
      </c>
      <c r="FX130">
        <v>3665.2098999999998</v>
      </c>
      <c r="FY130">
        <v>4429.9456</v>
      </c>
      <c r="FZ130">
        <v>473.30259999999998</v>
      </c>
      <c r="GA130">
        <v>9702.0584999999992</v>
      </c>
      <c r="GB130">
        <v>3079.4580999999998</v>
      </c>
      <c r="GC130">
        <v>1148.8567</v>
      </c>
      <c r="GD130">
        <v>886.20420000000001</v>
      </c>
      <c r="GE130">
        <v>8995.7517000000007</v>
      </c>
      <c r="GF130">
        <v>796.98080000000004</v>
      </c>
      <c r="GG130">
        <v>506.88170000000002</v>
      </c>
      <c r="GH130">
        <v>446.65159999999997</v>
      </c>
      <c r="GI130">
        <v>4215.4162999999999</v>
      </c>
      <c r="GJ130">
        <v>32630.925200000001</v>
      </c>
      <c r="GK130">
        <v>2401.9409999999998</v>
      </c>
      <c r="GL130">
        <v>1904.1681000000001</v>
      </c>
      <c r="GM130">
        <v>5829.1079</v>
      </c>
      <c r="GN130">
        <v>11074.446</v>
      </c>
      <c r="GO130">
        <v>626.17679999999996</v>
      </c>
      <c r="GP130">
        <v>302.45929999999998</v>
      </c>
    </row>
    <row r="131" spans="1:198" x14ac:dyDescent="0.2">
      <c r="A131" s="177">
        <v>43206</v>
      </c>
      <c r="B131">
        <v>677109.49289999995</v>
      </c>
      <c r="C131">
        <v>178733.51360000001</v>
      </c>
      <c r="D131">
        <v>107281.2043</v>
      </c>
      <c r="E131">
        <v>84652.8174</v>
      </c>
      <c r="F131">
        <v>51531.455600000001</v>
      </c>
      <c r="G131">
        <v>44360.961600000002</v>
      </c>
      <c r="H131">
        <v>45273.269500000002</v>
      </c>
      <c r="I131">
        <v>28871.675999999999</v>
      </c>
      <c r="J131">
        <v>33932.308499999999</v>
      </c>
      <c r="K131">
        <v>28393.490300000001</v>
      </c>
      <c r="L131">
        <v>25111.464</v>
      </c>
      <c r="M131">
        <v>21999.331999999999</v>
      </c>
      <c r="N131">
        <v>26709.568299999999</v>
      </c>
      <c r="O131">
        <v>32635.401699999999</v>
      </c>
      <c r="P131">
        <v>13970.347100000001</v>
      </c>
      <c r="Q131">
        <v>21531.432000000001</v>
      </c>
      <c r="R131">
        <v>12815.7634</v>
      </c>
      <c r="S131">
        <v>13328.445599999999</v>
      </c>
      <c r="T131">
        <v>19519.5962</v>
      </c>
      <c r="U131">
        <v>18519.221600000001</v>
      </c>
      <c r="V131">
        <v>13794.1898</v>
      </c>
      <c r="W131">
        <v>8233.1514999999999</v>
      </c>
      <c r="X131">
        <v>13738.851699999999</v>
      </c>
      <c r="Y131">
        <v>12534.6446</v>
      </c>
      <c r="Z131">
        <v>13649.1301</v>
      </c>
      <c r="AA131">
        <v>10569.8279</v>
      </c>
      <c r="AB131">
        <v>12558.8508</v>
      </c>
      <c r="AC131">
        <v>13784.595600000001</v>
      </c>
      <c r="AD131">
        <v>20111.697499999998</v>
      </c>
      <c r="AE131">
        <v>9419.4186000000009</v>
      </c>
      <c r="AF131">
        <v>14217.0816</v>
      </c>
      <c r="AG131">
        <v>9756.8381000000008</v>
      </c>
      <c r="AH131">
        <v>10872.1384</v>
      </c>
      <c r="AI131">
        <v>11898.7289</v>
      </c>
      <c r="AJ131">
        <v>14273.9208</v>
      </c>
      <c r="AK131">
        <v>7492.3735999999999</v>
      </c>
      <c r="AL131">
        <v>5753.3298999999997</v>
      </c>
      <c r="AM131">
        <v>8092.7241999999997</v>
      </c>
      <c r="AN131">
        <v>11025.0905</v>
      </c>
      <c r="AO131">
        <v>9017.7384999999995</v>
      </c>
      <c r="AP131">
        <v>6582.9534999999996</v>
      </c>
      <c r="AQ131">
        <v>10457.939</v>
      </c>
      <c r="AR131">
        <v>6107.9858000000004</v>
      </c>
      <c r="AS131">
        <v>6252.5806000000002</v>
      </c>
      <c r="AT131">
        <v>8273.1190999999999</v>
      </c>
      <c r="AU131">
        <v>8925.3737999999994</v>
      </c>
      <c r="AV131">
        <v>4651.1355999999996</v>
      </c>
      <c r="AW131">
        <v>5041.1036999999997</v>
      </c>
      <c r="AX131">
        <v>5722.3635000000004</v>
      </c>
      <c r="AY131">
        <v>3642.692</v>
      </c>
      <c r="AZ131">
        <v>7065.2527</v>
      </c>
      <c r="BA131">
        <v>5018.3157000000001</v>
      </c>
      <c r="BB131">
        <v>6373.2664999999997</v>
      </c>
      <c r="BC131">
        <v>3998.9198000000001</v>
      </c>
      <c r="BD131">
        <v>5203.1162000000004</v>
      </c>
      <c r="BE131" t="s">
        <v>480</v>
      </c>
      <c r="BF131">
        <v>6085.8589000000002</v>
      </c>
      <c r="BG131">
        <v>3795.9713000000002</v>
      </c>
      <c r="BH131" t="s">
        <v>480</v>
      </c>
      <c r="BI131">
        <v>4606.8518000000004</v>
      </c>
      <c r="BJ131">
        <v>5707.7907999999998</v>
      </c>
      <c r="BK131">
        <v>4065.12</v>
      </c>
      <c r="BL131">
        <v>5870.9192000000003</v>
      </c>
      <c r="BM131">
        <v>2424.6889999999999</v>
      </c>
      <c r="BN131">
        <v>4658.2151000000003</v>
      </c>
      <c r="BO131">
        <v>5249.6746000000003</v>
      </c>
      <c r="BP131">
        <v>4176.4315999999999</v>
      </c>
      <c r="BQ131">
        <v>5408.0216</v>
      </c>
      <c r="BR131">
        <v>3537.0812000000001</v>
      </c>
      <c r="BS131">
        <v>2745.2647000000002</v>
      </c>
      <c r="BT131" t="s">
        <v>480</v>
      </c>
      <c r="BU131">
        <v>2702.1073999999999</v>
      </c>
      <c r="BV131">
        <v>2698.0113999999999</v>
      </c>
      <c r="BW131">
        <v>3446.9483</v>
      </c>
      <c r="BX131">
        <v>3108.5693999999999</v>
      </c>
      <c r="BY131">
        <v>2371.6671999999999</v>
      </c>
      <c r="BZ131">
        <v>1676.6599000000001</v>
      </c>
      <c r="CA131">
        <v>2759.7121999999999</v>
      </c>
      <c r="CB131">
        <v>2755.8452000000002</v>
      </c>
      <c r="CC131" t="s">
        <v>480</v>
      </c>
      <c r="CD131">
        <v>1928.9193</v>
      </c>
      <c r="CE131">
        <v>2622.8658</v>
      </c>
      <c r="CF131" t="s">
        <v>480</v>
      </c>
      <c r="CG131">
        <v>1506.9943000000001</v>
      </c>
      <c r="CH131">
        <v>1796.0561</v>
      </c>
      <c r="CI131">
        <v>2861.3843000000002</v>
      </c>
      <c r="CJ131" t="s">
        <v>480</v>
      </c>
      <c r="CK131">
        <v>2173.6817000000001</v>
      </c>
      <c r="CL131">
        <v>2835.9946</v>
      </c>
      <c r="CM131">
        <v>2052.4317000000001</v>
      </c>
      <c r="CN131" t="s">
        <v>480</v>
      </c>
      <c r="CO131">
        <v>1873.2361000000001</v>
      </c>
      <c r="CP131">
        <v>1625.5400999999999</v>
      </c>
      <c r="CQ131">
        <v>1605.6559999999999</v>
      </c>
      <c r="CR131">
        <v>1877.3981000000001</v>
      </c>
      <c r="CS131">
        <v>1804.991</v>
      </c>
      <c r="CT131">
        <v>2096.2444999999998</v>
      </c>
      <c r="CU131">
        <v>1475.8583000000001</v>
      </c>
      <c r="CV131">
        <v>2347.6214</v>
      </c>
      <c r="CW131">
        <v>1267.519</v>
      </c>
      <c r="CX131">
        <v>4250.0029000000004</v>
      </c>
      <c r="CY131">
        <v>1832.1628000000001</v>
      </c>
      <c r="CZ131">
        <v>1706.2088000000001</v>
      </c>
      <c r="DA131">
        <v>1098.3885</v>
      </c>
      <c r="DB131">
        <v>1342.4595999999999</v>
      </c>
      <c r="DC131">
        <v>2803.4964</v>
      </c>
      <c r="DD131">
        <v>1583.636</v>
      </c>
      <c r="DE131">
        <v>1913.44</v>
      </c>
      <c r="DF131">
        <v>1576.9019000000001</v>
      </c>
      <c r="DG131">
        <v>1598.7148</v>
      </c>
      <c r="DH131">
        <v>1019.6242</v>
      </c>
      <c r="DI131">
        <v>1664.2273</v>
      </c>
      <c r="DJ131">
        <v>1131.5118</v>
      </c>
      <c r="DK131">
        <v>1534.1929</v>
      </c>
      <c r="DL131">
        <v>1289.8733</v>
      </c>
      <c r="DM131">
        <v>1007.6906</v>
      </c>
      <c r="DN131">
        <v>939.06590000000006</v>
      </c>
      <c r="DO131">
        <v>2462.0632999999998</v>
      </c>
      <c r="DP131">
        <v>819.63279999999997</v>
      </c>
      <c r="DQ131">
        <v>1686.2476999999999</v>
      </c>
      <c r="DR131">
        <v>979.0163</v>
      </c>
      <c r="DS131">
        <v>1925.4663</v>
      </c>
      <c r="DT131">
        <v>1186.0617</v>
      </c>
      <c r="DU131">
        <v>895.58879999999999</v>
      </c>
      <c r="DV131" t="s">
        <v>480</v>
      </c>
      <c r="DW131">
        <v>1023.475</v>
      </c>
      <c r="DX131">
        <v>722.72789999999998</v>
      </c>
      <c r="DY131">
        <v>1695.1488999999999</v>
      </c>
      <c r="DZ131">
        <v>1690.5224000000001</v>
      </c>
      <c r="EA131">
        <v>1192.3615</v>
      </c>
      <c r="EB131">
        <v>1138.5311999999999</v>
      </c>
      <c r="EC131">
        <v>1258.6706999999999</v>
      </c>
      <c r="ED131">
        <v>916.98320000000001</v>
      </c>
      <c r="EE131">
        <v>800.81370000000004</v>
      </c>
      <c r="EF131">
        <v>695.88329999999996</v>
      </c>
      <c r="EG131">
        <v>598.29200000000003</v>
      </c>
      <c r="EH131">
        <v>994.76570000000004</v>
      </c>
      <c r="EI131">
        <v>373.72710000000001</v>
      </c>
      <c r="EJ131">
        <v>2113.5444000000002</v>
      </c>
      <c r="EK131" t="s">
        <v>480</v>
      </c>
      <c r="EL131">
        <v>711.16079999999999</v>
      </c>
      <c r="EM131">
        <v>512.51199999999994</v>
      </c>
      <c r="EN131">
        <v>393.44099999999997</v>
      </c>
      <c r="EO131" t="s">
        <v>480</v>
      </c>
      <c r="EP131">
        <v>312.90960000000001</v>
      </c>
      <c r="EQ131">
        <v>314.00689999999997</v>
      </c>
      <c r="ER131">
        <v>339.77850000000001</v>
      </c>
      <c r="ES131">
        <v>244.42140000000001</v>
      </c>
      <c r="ET131">
        <v>320.0548</v>
      </c>
      <c r="EU131">
        <v>144.92140000000001</v>
      </c>
      <c r="EV131">
        <v>191.67500000000001</v>
      </c>
      <c r="EW131">
        <v>224.36770000000001</v>
      </c>
      <c r="EX131">
        <v>248.03299999999999</v>
      </c>
      <c r="EY131">
        <v>232.68450000000001</v>
      </c>
      <c r="EZ131">
        <v>229.29830000000001</v>
      </c>
      <c r="FA131">
        <v>73.334699999999998</v>
      </c>
      <c r="FB131">
        <v>179.69980000000001</v>
      </c>
      <c r="FC131">
        <v>230.9256</v>
      </c>
      <c r="FD131">
        <v>145.3021</v>
      </c>
      <c r="FE131">
        <v>272.87040000000002</v>
      </c>
      <c r="FF131">
        <v>176.0018</v>
      </c>
      <c r="FG131">
        <v>210.3321</v>
      </c>
      <c r="FH131">
        <v>272.90370000000001</v>
      </c>
      <c r="FI131">
        <v>263.30099999999999</v>
      </c>
      <c r="FJ131">
        <v>173.8349</v>
      </c>
      <c r="FK131">
        <v>0.29920000000000002</v>
      </c>
      <c r="FL131">
        <v>129.08330000000001</v>
      </c>
      <c r="FM131">
        <v>10716.758599999999</v>
      </c>
      <c r="FN131">
        <v>1716.7488000000001</v>
      </c>
      <c r="FO131">
        <v>3588.5003999999999</v>
      </c>
      <c r="FP131">
        <v>3415.0681</v>
      </c>
      <c r="FQ131">
        <v>1372.5059000000001</v>
      </c>
      <c r="FR131">
        <v>3749.6541999999999</v>
      </c>
      <c r="FS131">
        <v>4019.3609999999999</v>
      </c>
      <c r="FT131" t="s">
        <v>480</v>
      </c>
      <c r="FU131">
        <v>990.26700000000005</v>
      </c>
      <c r="FV131">
        <v>18070.8171</v>
      </c>
      <c r="FW131">
        <v>9471.7060000000001</v>
      </c>
      <c r="FX131">
        <v>3725.6278000000002</v>
      </c>
      <c r="FY131">
        <v>4531.5117</v>
      </c>
      <c r="FZ131">
        <v>459.82819999999998</v>
      </c>
      <c r="GA131">
        <v>9848.4883000000009</v>
      </c>
      <c r="GB131">
        <v>3111.6995999999999</v>
      </c>
      <c r="GC131">
        <v>1156.6006</v>
      </c>
      <c r="GD131">
        <v>903.35770000000002</v>
      </c>
      <c r="GE131">
        <v>9049.3413</v>
      </c>
      <c r="GF131">
        <v>809.58929999999998</v>
      </c>
      <c r="GG131">
        <v>533.38559999999995</v>
      </c>
      <c r="GH131">
        <v>443.98540000000003</v>
      </c>
      <c r="GI131">
        <v>4251.0069000000003</v>
      </c>
      <c r="GJ131">
        <v>33140.093699999998</v>
      </c>
      <c r="GK131">
        <v>2445.3319999999999</v>
      </c>
      <c r="GL131">
        <v>1913.8680999999999</v>
      </c>
      <c r="GM131">
        <v>5906.0956999999999</v>
      </c>
      <c r="GN131">
        <v>10805.31</v>
      </c>
      <c r="GO131">
        <v>626.17679999999996</v>
      </c>
      <c r="GP131">
        <v>301.6361</v>
      </c>
    </row>
    <row r="132" spans="1:198" x14ac:dyDescent="0.2">
      <c r="A132" s="177">
        <v>43207</v>
      </c>
      <c r="B132">
        <v>691739.0993</v>
      </c>
      <c r="C132">
        <v>181223.72459999999</v>
      </c>
      <c r="D132">
        <v>109566.2666</v>
      </c>
      <c r="E132">
        <v>87538.405199999994</v>
      </c>
      <c r="F132">
        <v>51965.859900000003</v>
      </c>
      <c r="G132">
        <v>46030.759899999997</v>
      </c>
      <c r="H132">
        <v>46733.102599999998</v>
      </c>
      <c r="I132">
        <v>29760.899000000001</v>
      </c>
      <c r="J132">
        <v>34360.663800000002</v>
      </c>
      <c r="K132">
        <v>29017.907899999998</v>
      </c>
      <c r="L132">
        <v>26328.344000000001</v>
      </c>
      <c r="M132">
        <v>21600.508999999998</v>
      </c>
      <c r="N132">
        <v>27010.475600000002</v>
      </c>
      <c r="O132">
        <v>32728.310300000001</v>
      </c>
      <c r="P132">
        <v>13995.3626</v>
      </c>
      <c r="Q132">
        <v>21765.9228</v>
      </c>
      <c r="R132">
        <v>13098.519700000001</v>
      </c>
      <c r="S132">
        <v>13648.9365</v>
      </c>
      <c r="T132">
        <v>19744.9359</v>
      </c>
      <c r="U132">
        <v>18760.571899999999</v>
      </c>
      <c r="V132">
        <v>14329.9951</v>
      </c>
      <c r="W132">
        <v>8386.0535</v>
      </c>
      <c r="X132">
        <v>13949.8855</v>
      </c>
      <c r="Y132">
        <v>12790.451800000001</v>
      </c>
      <c r="Z132">
        <v>13930.2667</v>
      </c>
      <c r="AA132">
        <v>10728.439899999999</v>
      </c>
      <c r="AB132">
        <v>12944.6821</v>
      </c>
      <c r="AC132">
        <v>13906.3367</v>
      </c>
      <c r="AD132">
        <v>20217.359100000001</v>
      </c>
      <c r="AE132">
        <v>9510.5871000000006</v>
      </c>
      <c r="AF132">
        <v>14274.206700000001</v>
      </c>
      <c r="AG132">
        <v>9953.3588</v>
      </c>
      <c r="AH132">
        <v>11732.470799999999</v>
      </c>
      <c r="AI132">
        <v>12220.5443</v>
      </c>
      <c r="AJ132">
        <v>14682.6126</v>
      </c>
      <c r="AK132">
        <v>7650.9744000000001</v>
      </c>
      <c r="AL132">
        <v>6020.7632999999996</v>
      </c>
      <c r="AM132">
        <v>8287.7124000000003</v>
      </c>
      <c r="AN132">
        <v>11149.454</v>
      </c>
      <c r="AO132">
        <v>9025.9146000000001</v>
      </c>
      <c r="AP132">
        <v>6820.3926000000001</v>
      </c>
      <c r="AQ132">
        <v>10525.218199999999</v>
      </c>
      <c r="AR132">
        <v>6346.9098999999997</v>
      </c>
      <c r="AS132">
        <v>6315.8869000000004</v>
      </c>
      <c r="AT132">
        <v>8588.5917000000009</v>
      </c>
      <c r="AU132">
        <v>8971.8732999999993</v>
      </c>
      <c r="AV132">
        <v>4840.8779999999997</v>
      </c>
      <c r="AW132">
        <v>5206.3148000000001</v>
      </c>
      <c r="AX132">
        <v>5808.3725999999997</v>
      </c>
      <c r="AY132">
        <v>3732.8078999999998</v>
      </c>
      <c r="AZ132">
        <v>7092.1480000000001</v>
      </c>
      <c r="BA132">
        <v>5088.9453000000003</v>
      </c>
      <c r="BB132">
        <v>6468.7991000000002</v>
      </c>
      <c r="BC132">
        <v>4154.1383999999998</v>
      </c>
      <c r="BD132">
        <v>5369.4996000000001</v>
      </c>
      <c r="BE132" t="s">
        <v>480</v>
      </c>
      <c r="BF132">
        <v>6188.6536999999998</v>
      </c>
      <c r="BG132">
        <v>3907.4083999999998</v>
      </c>
      <c r="BH132" t="s">
        <v>480</v>
      </c>
      <c r="BI132">
        <v>4700.5711000000001</v>
      </c>
      <c r="BJ132">
        <v>5735.1549999999997</v>
      </c>
      <c r="BK132">
        <v>4065.12</v>
      </c>
      <c r="BL132">
        <v>6020.0830999999998</v>
      </c>
      <c r="BM132">
        <v>2494.9088999999999</v>
      </c>
      <c r="BN132">
        <v>4697.9745999999996</v>
      </c>
      <c r="BO132">
        <v>5297.0396000000001</v>
      </c>
      <c r="BP132">
        <v>4400.4736999999996</v>
      </c>
      <c r="BQ132">
        <v>5572.9294</v>
      </c>
      <c r="BR132">
        <v>3508.3447999999999</v>
      </c>
      <c r="BS132">
        <v>2842.0556000000001</v>
      </c>
      <c r="BT132" t="s">
        <v>480</v>
      </c>
      <c r="BU132">
        <v>2746.8764000000001</v>
      </c>
      <c r="BV132">
        <v>2871.8393999999998</v>
      </c>
      <c r="BW132">
        <v>3502.5826999999999</v>
      </c>
      <c r="BX132">
        <v>3150.0628000000002</v>
      </c>
      <c r="BY132">
        <v>2459.3564999999999</v>
      </c>
      <c r="BZ132">
        <v>1695.3729000000001</v>
      </c>
      <c r="CA132">
        <v>2814.5927000000001</v>
      </c>
      <c r="CB132">
        <v>2795.7233000000001</v>
      </c>
      <c r="CC132" t="s">
        <v>480</v>
      </c>
      <c r="CD132">
        <v>2070.4434999999999</v>
      </c>
      <c r="CE132">
        <v>2708.2561000000001</v>
      </c>
      <c r="CF132" t="s">
        <v>480</v>
      </c>
      <c r="CG132">
        <v>1562.1409000000001</v>
      </c>
      <c r="CH132">
        <v>1840.3195000000001</v>
      </c>
      <c r="CI132">
        <v>2863.6534000000001</v>
      </c>
      <c r="CJ132" t="s">
        <v>480</v>
      </c>
      <c r="CK132">
        <v>2195.8145</v>
      </c>
      <c r="CL132">
        <v>2858.2588999999998</v>
      </c>
      <c r="CM132">
        <v>2092.4427000000001</v>
      </c>
      <c r="CN132" t="s">
        <v>480</v>
      </c>
      <c r="CO132">
        <v>1945.9331</v>
      </c>
      <c r="CP132">
        <v>1677.1715999999999</v>
      </c>
      <c r="CQ132">
        <v>1654.6617000000001</v>
      </c>
      <c r="CR132">
        <v>1929.9333999999999</v>
      </c>
      <c r="CS132">
        <v>1838.8472999999999</v>
      </c>
      <c r="CT132">
        <v>2134.9783000000002</v>
      </c>
      <c r="CU132">
        <v>1545.8018</v>
      </c>
      <c r="CV132">
        <v>2271.1952000000001</v>
      </c>
      <c r="CW132">
        <v>1267.519</v>
      </c>
      <c r="CX132">
        <v>4277.5940000000001</v>
      </c>
      <c r="CY132">
        <v>1843.0272</v>
      </c>
      <c r="CZ132">
        <v>1751.4682</v>
      </c>
      <c r="DA132">
        <v>1151.126</v>
      </c>
      <c r="DB132">
        <v>1380.4368999999999</v>
      </c>
      <c r="DC132">
        <v>2787.7525999999998</v>
      </c>
      <c r="DD132">
        <v>1609.4398000000001</v>
      </c>
      <c r="DE132">
        <v>1948.4185</v>
      </c>
      <c r="DF132">
        <v>1622.9831999999999</v>
      </c>
      <c r="DG132">
        <v>1681.6848</v>
      </c>
      <c r="DH132">
        <v>1054.3164999999999</v>
      </c>
      <c r="DI132">
        <v>1680.4444000000001</v>
      </c>
      <c r="DJ132">
        <v>1167.8630000000001</v>
      </c>
      <c r="DK132">
        <v>1569.4229</v>
      </c>
      <c r="DL132">
        <v>1344.42</v>
      </c>
      <c r="DM132">
        <v>1029.942</v>
      </c>
      <c r="DN132">
        <v>962.84870000000001</v>
      </c>
      <c r="DO132">
        <v>2486.6565999999998</v>
      </c>
      <c r="DP132">
        <v>845.61699999999996</v>
      </c>
      <c r="DQ132">
        <v>1715.5279</v>
      </c>
      <c r="DR132">
        <v>987.5299</v>
      </c>
      <c r="DS132">
        <v>1944.2938999999999</v>
      </c>
      <c r="DT132">
        <v>1195.9284</v>
      </c>
      <c r="DU132">
        <v>925.65409999999997</v>
      </c>
      <c r="DV132" t="s">
        <v>480</v>
      </c>
      <c r="DW132">
        <v>1030.2935</v>
      </c>
      <c r="DX132">
        <v>779.15089999999998</v>
      </c>
      <c r="DY132">
        <v>1696.4957999999999</v>
      </c>
      <c r="DZ132">
        <v>1704.3162</v>
      </c>
      <c r="EA132">
        <v>1239.9546</v>
      </c>
      <c r="EB132">
        <v>1159.7139999999999</v>
      </c>
      <c r="EC132">
        <v>1306.6699000000001</v>
      </c>
      <c r="ED132">
        <v>942.04840000000002</v>
      </c>
      <c r="EE132">
        <v>807.52570000000003</v>
      </c>
      <c r="EF132">
        <v>709.56349999999998</v>
      </c>
      <c r="EG132">
        <v>661.67899999999997</v>
      </c>
      <c r="EH132">
        <v>998.97900000000004</v>
      </c>
      <c r="EI132">
        <v>393.80759999999998</v>
      </c>
      <c r="EJ132">
        <v>2113.5444000000002</v>
      </c>
      <c r="EK132" t="s">
        <v>480</v>
      </c>
      <c r="EL132">
        <v>726.32169999999996</v>
      </c>
      <c r="EM132">
        <v>524.30520000000001</v>
      </c>
      <c r="EN132">
        <v>398.46899999999999</v>
      </c>
      <c r="EO132" t="s">
        <v>480</v>
      </c>
      <c r="EP132">
        <v>319.98469999999998</v>
      </c>
      <c r="EQ132">
        <v>317.6164</v>
      </c>
      <c r="ER132">
        <v>342.00290000000001</v>
      </c>
      <c r="ES132">
        <v>248.1515</v>
      </c>
      <c r="ET132">
        <v>323.70359999999999</v>
      </c>
      <c r="EU132">
        <v>143.88480000000001</v>
      </c>
      <c r="EV132">
        <v>197.08430000000001</v>
      </c>
      <c r="EW132">
        <v>233.0934</v>
      </c>
      <c r="EX132">
        <v>262.84530000000001</v>
      </c>
      <c r="EY132">
        <v>238.1489</v>
      </c>
      <c r="EZ132">
        <v>228.89709999999999</v>
      </c>
      <c r="FA132">
        <v>76.683000000000007</v>
      </c>
      <c r="FB132">
        <v>180.9957</v>
      </c>
      <c r="FC132">
        <v>247.2961</v>
      </c>
      <c r="FD132">
        <v>147.52969999999999</v>
      </c>
      <c r="FE132">
        <v>275.33999999999997</v>
      </c>
      <c r="FF132">
        <v>178.13659999999999</v>
      </c>
      <c r="FG132">
        <v>211.4522</v>
      </c>
      <c r="FH132">
        <v>272.07990000000001</v>
      </c>
      <c r="FI132">
        <v>264.61160000000001</v>
      </c>
      <c r="FJ132">
        <v>165.46199999999999</v>
      </c>
      <c r="FK132">
        <v>-5.7313000000000001</v>
      </c>
      <c r="FL132">
        <v>134.06720000000001</v>
      </c>
      <c r="FM132">
        <v>11704.4576</v>
      </c>
      <c r="FN132">
        <v>1660.6097</v>
      </c>
      <c r="FO132">
        <v>3559.9088000000002</v>
      </c>
      <c r="FP132">
        <v>3571.4920000000002</v>
      </c>
      <c r="FQ132">
        <v>1418.1068</v>
      </c>
      <c r="FR132">
        <v>3873.9083999999998</v>
      </c>
      <c r="FS132">
        <v>4119.8316999999997</v>
      </c>
      <c r="FT132" t="s">
        <v>480</v>
      </c>
      <c r="FU132">
        <v>1017.3878999999999</v>
      </c>
      <c r="FV132">
        <v>18903.165300000001</v>
      </c>
      <c r="FW132">
        <v>9833.3801000000003</v>
      </c>
      <c r="FX132">
        <v>3831.6552999999999</v>
      </c>
      <c r="FY132">
        <v>4604.0589</v>
      </c>
      <c r="FZ132">
        <v>469.45280000000002</v>
      </c>
      <c r="GA132">
        <v>10276.3379</v>
      </c>
      <c r="GB132">
        <v>3172.9582999999998</v>
      </c>
      <c r="GC132">
        <v>1210.8072</v>
      </c>
      <c r="GD132">
        <v>892.80169999999998</v>
      </c>
      <c r="GE132">
        <v>9205.6443999999992</v>
      </c>
      <c r="GF132">
        <v>825.80029999999999</v>
      </c>
      <c r="GG132">
        <v>550.12490000000003</v>
      </c>
      <c r="GH132">
        <v>443.98540000000003</v>
      </c>
      <c r="GI132">
        <v>4295.4949999999999</v>
      </c>
      <c r="GJ132">
        <v>33790.357100000001</v>
      </c>
      <c r="GK132">
        <v>2488.723</v>
      </c>
      <c r="GL132">
        <v>1888.6479999999999</v>
      </c>
      <c r="GM132">
        <v>6011.9539000000004</v>
      </c>
      <c r="GN132">
        <v>10872.593999999999</v>
      </c>
      <c r="GO132">
        <v>613.9633</v>
      </c>
      <c r="GP132">
        <v>298.34339999999997</v>
      </c>
    </row>
    <row r="133" spans="1:198" x14ac:dyDescent="0.2">
      <c r="A133" s="177">
        <v>43208</v>
      </c>
      <c r="B133">
        <v>694588.02260000003</v>
      </c>
      <c r="C133">
        <v>182938.296</v>
      </c>
      <c r="D133">
        <v>109536.7184</v>
      </c>
      <c r="E133">
        <v>88351.35</v>
      </c>
      <c r="F133">
        <v>52285.014000000003</v>
      </c>
      <c r="G133">
        <v>48324.706299999998</v>
      </c>
      <c r="H133">
        <v>46781.763700000003</v>
      </c>
      <c r="I133">
        <v>29718.971000000001</v>
      </c>
      <c r="J133">
        <v>34491.984400000001</v>
      </c>
      <c r="K133">
        <v>29299.550899999998</v>
      </c>
      <c r="L133">
        <v>26334.704000000002</v>
      </c>
      <c r="M133">
        <v>21564.579000000002</v>
      </c>
      <c r="N133">
        <v>26911.353200000001</v>
      </c>
      <c r="O133">
        <v>32644.692500000001</v>
      </c>
      <c r="P133">
        <v>13982.8549</v>
      </c>
      <c r="Q133">
        <v>21869.6093</v>
      </c>
      <c r="R133">
        <v>13003.7228</v>
      </c>
      <c r="S133">
        <v>13651.258900000001</v>
      </c>
      <c r="T133">
        <v>19813.991600000001</v>
      </c>
      <c r="U133">
        <v>18888.378000000001</v>
      </c>
      <c r="V133">
        <v>14217.648800000001</v>
      </c>
      <c r="W133">
        <v>8355.8091000000004</v>
      </c>
      <c r="X133">
        <v>14045.1911</v>
      </c>
      <c r="Y133">
        <v>12714.602000000001</v>
      </c>
      <c r="Z133">
        <v>13881.2719</v>
      </c>
      <c r="AA133">
        <v>10748.2664</v>
      </c>
      <c r="AB133">
        <v>13106.0756</v>
      </c>
      <c r="AC133">
        <v>14023.395500000001</v>
      </c>
      <c r="AD133">
        <v>20211.143700000001</v>
      </c>
      <c r="AE133">
        <v>9556.9439999999995</v>
      </c>
      <c r="AF133">
        <v>14386.7932</v>
      </c>
      <c r="AG133">
        <v>10004.523999999999</v>
      </c>
      <c r="AH133">
        <v>11745.0764</v>
      </c>
      <c r="AI133">
        <v>12510.5753</v>
      </c>
      <c r="AJ133">
        <v>14733.3652</v>
      </c>
      <c r="AK133">
        <v>7709.1593000000003</v>
      </c>
      <c r="AL133">
        <v>6073.7606999999998</v>
      </c>
      <c r="AM133">
        <v>8348.5028000000002</v>
      </c>
      <c r="AN133">
        <v>11131.0298</v>
      </c>
      <c r="AO133">
        <v>9085.7291000000005</v>
      </c>
      <c r="AP133">
        <v>6914.3050000000003</v>
      </c>
      <c r="AQ133">
        <v>10568.276900000001</v>
      </c>
      <c r="AR133">
        <v>6430.0140000000001</v>
      </c>
      <c r="AS133">
        <v>6423.7952999999998</v>
      </c>
      <c r="AT133">
        <v>8618.1671999999999</v>
      </c>
      <c r="AU133">
        <v>9024.1851999999999</v>
      </c>
      <c r="AV133">
        <v>4832.5375999999997</v>
      </c>
      <c r="AW133">
        <v>5233.8499000000002</v>
      </c>
      <c r="AX133">
        <v>5816.4922999999999</v>
      </c>
      <c r="AY133">
        <v>3756.4955</v>
      </c>
      <c r="AZ133">
        <v>7153.6230999999998</v>
      </c>
      <c r="BA133">
        <v>5138.8014999999996</v>
      </c>
      <c r="BB133">
        <v>6493.1965</v>
      </c>
      <c r="BC133">
        <v>4205.2470000000003</v>
      </c>
      <c r="BD133">
        <v>5417.8045000000002</v>
      </c>
      <c r="BE133" t="s">
        <v>480</v>
      </c>
      <c r="BF133">
        <v>6159.2837</v>
      </c>
      <c r="BG133">
        <v>3920.7143999999998</v>
      </c>
      <c r="BH133" t="s">
        <v>480</v>
      </c>
      <c r="BI133">
        <v>4688.8562000000002</v>
      </c>
      <c r="BJ133">
        <v>5777.2538000000004</v>
      </c>
      <c r="BK133">
        <v>4065.12</v>
      </c>
      <c r="BL133">
        <v>6043.6352999999999</v>
      </c>
      <c r="BM133">
        <v>2464.8955999999998</v>
      </c>
      <c r="BN133">
        <v>4672.9408000000003</v>
      </c>
      <c r="BO133">
        <v>5334.6049000000003</v>
      </c>
      <c r="BP133">
        <v>4419.4513999999999</v>
      </c>
      <c r="BQ133">
        <v>5596.4876000000004</v>
      </c>
      <c r="BR133">
        <v>3510.2606000000001</v>
      </c>
      <c r="BS133">
        <v>2836.2692000000002</v>
      </c>
      <c r="BT133" t="s">
        <v>480</v>
      </c>
      <c r="BU133">
        <v>2767.5904</v>
      </c>
      <c r="BV133">
        <v>2933.6448999999998</v>
      </c>
      <c r="BW133">
        <v>3494.4694</v>
      </c>
      <c r="BX133">
        <v>3150.0628000000002</v>
      </c>
      <c r="BY133">
        <v>2479.4160999999999</v>
      </c>
      <c r="BZ133">
        <v>1682.7619999999999</v>
      </c>
      <c r="CA133">
        <v>2846.1489000000001</v>
      </c>
      <c r="CB133">
        <v>2803.9740000000002</v>
      </c>
      <c r="CC133" t="s">
        <v>480</v>
      </c>
      <c r="CD133">
        <v>2116.2130000000002</v>
      </c>
      <c r="CE133">
        <v>2737.4686000000002</v>
      </c>
      <c r="CF133" t="s">
        <v>480</v>
      </c>
      <c r="CG133">
        <v>1542.5727999999999</v>
      </c>
      <c r="CH133">
        <v>1823.8788</v>
      </c>
      <c r="CI133">
        <v>2888.6133</v>
      </c>
      <c r="CJ133" t="s">
        <v>480</v>
      </c>
      <c r="CK133">
        <v>2240.5832999999998</v>
      </c>
      <c r="CL133">
        <v>2869.7748999999999</v>
      </c>
      <c r="CM133">
        <v>2086.5744</v>
      </c>
      <c r="CN133" t="s">
        <v>480</v>
      </c>
      <c r="CO133">
        <v>1989.3624</v>
      </c>
      <c r="CP133">
        <v>1756.8315</v>
      </c>
      <c r="CQ133">
        <v>1638.5186000000001</v>
      </c>
      <c r="CR133">
        <v>1980.3672999999999</v>
      </c>
      <c r="CS133">
        <v>1872.0196000000001</v>
      </c>
      <c r="CT133">
        <v>2178.9151999999999</v>
      </c>
      <c r="CU133">
        <v>1605.5097000000001</v>
      </c>
      <c r="CV133">
        <v>2272.2467999999999</v>
      </c>
      <c r="CW133">
        <v>1279.7011</v>
      </c>
      <c r="CX133">
        <v>4275.0857999999998</v>
      </c>
      <c r="CY133">
        <v>1828.5413000000001</v>
      </c>
      <c r="CZ133">
        <v>1731.6672000000001</v>
      </c>
      <c r="DA133">
        <v>1169.9608000000001</v>
      </c>
      <c r="DB133">
        <v>1369.2498000000001</v>
      </c>
      <c r="DC133">
        <v>2800.3476999999998</v>
      </c>
      <c r="DD133">
        <v>1588.3606</v>
      </c>
      <c r="DE133">
        <v>1972.4184</v>
      </c>
      <c r="DF133">
        <v>1636.8076000000001</v>
      </c>
      <c r="DG133">
        <v>1743.3196</v>
      </c>
      <c r="DH133">
        <v>1066.0252</v>
      </c>
      <c r="DI133">
        <v>1689.0934999999999</v>
      </c>
      <c r="DJ133">
        <v>1152.6784</v>
      </c>
      <c r="DK133">
        <v>1595.5417</v>
      </c>
      <c r="DL133">
        <v>1355.3294000000001</v>
      </c>
      <c r="DM133">
        <v>1033.9358999999999</v>
      </c>
      <c r="DN133">
        <v>956.68910000000005</v>
      </c>
      <c r="DO133">
        <v>2486.6565999999998</v>
      </c>
      <c r="DP133">
        <v>847.79190000000006</v>
      </c>
      <c r="DQ133">
        <v>1733.2582</v>
      </c>
      <c r="DR133">
        <v>1004.5569</v>
      </c>
      <c r="DS133">
        <v>1977.8162</v>
      </c>
      <c r="DT133">
        <v>1208.7981</v>
      </c>
      <c r="DU133">
        <v>931.6671</v>
      </c>
      <c r="DV133" t="s">
        <v>480</v>
      </c>
      <c r="DW133">
        <v>1040.0952</v>
      </c>
      <c r="DX133">
        <v>757.89</v>
      </c>
      <c r="DY133">
        <v>1665.1805999999999</v>
      </c>
      <c r="DZ133">
        <v>1727.3059000000001</v>
      </c>
      <c r="EA133">
        <v>1163.2548999999999</v>
      </c>
      <c r="EB133">
        <v>1161.3434</v>
      </c>
      <c r="EC133">
        <v>1315.2411999999999</v>
      </c>
      <c r="ED133">
        <v>935.78210000000001</v>
      </c>
      <c r="EE133">
        <v>814.23779999999999</v>
      </c>
      <c r="EF133">
        <v>712.67790000000002</v>
      </c>
      <c r="EG133">
        <v>683.01120000000003</v>
      </c>
      <c r="EH133">
        <v>988.44579999999996</v>
      </c>
      <c r="EI133">
        <v>425.93630000000002</v>
      </c>
      <c r="EJ133">
        <v>2113.5444000000002</v>
      </c>
      <c r="EK133" t="s">
        <v>480</v>
      </c>
      <c r="EL133">
        <v>725.69860000000006</v>
      </c>
      <c r="EM133">
        <v>521.3569</v>
      </c>
      <c r="EN133">
        <v>403.49709999999999</v>
      </c>
      <c r="EO133" t="s">
        <v>480</v>
      </c>
      <c r="EP133">
        <v>318.56970000000001</v>
      </c>
      <c r="EQ133">
        <v>313.0788</v>
      </c>
      <c r="ER133">
        <v>344.22730000000001</v>
      </c>
      <c r="ES133">
        <v>246.5196</v>
      </c>
      <c r="ET133">
        <v>316.40600000000001</v>
      </c>
      <c r="EU133">
        <v>144.92140000000001</v>
      </c>
      <c r="EV133">
        <v>198.4366</v>
      </c>
      <c r="EW133">
        <v>233.0934</v>
      </c>
      <c r="EX133">
        <v>272.3252</v>
      </c>
      <c r="EY133">
        <v>234.87020000000001</v>
      </c>
      <c r="EZ133">
        <v>226.89070000000001</v>
      </c>
      <c r="FA133">
        <v>73.334699999999998</v>
      </c>
      <c r="FB133">
        <v>185.20750000000001</v>
      </c>
      <c r="FC133">
        <v>244.5677</v>
      </c>
      <c r="FD133">
        <v>146.41589999999999</v>
      </c>
      <c r="FE133">
        <v>272.51760000000002</v>
      </c>
      <c r="FF133">
        <v>176.35759999999999</v>
      </c>
      <c r="FG133">
        <v>218.1728</v>
      </c>
      <c r="FH133">
        <v>274.55130000000003</v>
      </c>
      <c r="FI133">
        <v>265.48540000000003</v>
      </c>
      <c r="FJ133">
        <v>161.7989</v>
      </c>
      <c r="FK133">
        <v>-2.2134999999999998</v>
      </c>
      <c r="FL133">
        <v>126.59139999999999</v>
      </c>
      <c r="FM133">
        <v>11842.336799999999</v>
      </c>
      <c r="FN133">
        <v>1666.6787999999999</v>
      </c>
      <c r="FO133">
        <v>3547.9956999999999</v>
      </c>
      <c r="FP133">
        <v>3681.7424999999998</v>
      </c>
      <c r="FQ133">
        <v>1418.1068</v>
      </c>
      <c r="FR133">
        <v>3927.8301000000001</v>
      </c>
      <c r="FS133">
        <v>4117.7385999999997</v>
      </c>
      <c r="FT133" t="s">
        <v>480</v>
      </c>
      <c r="FU133">
        <v>1025.9523999999999</v>
      </c>
      <c r="FV133">
        <v>19794.967000000001</v>
      </c>
      <c r="FW133">
        <v>9898.8801000000003</v>
      </c>
      <c r="FX133">
        <v>3861.2719999999999</v>
      </c>
      <c r="FY133">
        <v>4614.9409999999998</v>
      </c>
      <c r="FZ133">
        <v>475.22750000000002</v>
      </c>
      <c r="GA133">
        <v>10309.5134</v>
      </c>
      <c r="GB133">
        <v>3224.5446999999999</v>
      </c>
      <c r="GC133">
        <v>1206.9353000000001</v>
      </c>
      <c r="GD133">
        <v>898.0797</v>
      </c>
      <c r="GE133">
        <v>9330.6867999999995</v>
      </c>
      <c r="GF133">
        <v>817.19449999999995</v>
      </c>
      <c r="GG133">
        <v>544.54510000000005</v>
      </c>
      <c r="GH133">
        <v>443.98540000000003</v>
      </c>
      <c r="GI133">
        <v>4295.4949999999999</v>
      </c>
      <c r="GJ133">
        <v>33980.528400000003</v>
      </c>
      <c r="GK133">
        <v>2514.7575999999999</v>
      </c>
      <c r="GL133">
        <v>1892.528</v>
      </c>
      <c r="GM133">
        <v>6022.7803000000004</v>
      </c>
      <c r="GN133">
        <v>11016.773999999999</v>
      </c>
      <c r="GO133">
        <v>763.57870000000003</v>
      </c>
      <c r="GP133">
        <v>309.04480000000001</v>
      </c>
    </row>
    <row r="134" spans="1:198" x14ac:dyDescent="0.2">
      <c r="A134" s="177">
        <v>43209</v>
      </c>
      <c r="B134">
        <v>692047.09100000001</v>
      </c>
      <c r="C134">
        <v>181876.8947</v>
      </c>
      <c r="D134">
        <v>107822.92170000001</v>
      </c>
      <c r="E134">
        <v>88058.396900000007</v>
      </c>
      <c r="F134">
        <v>51903.802100000001</v>
      </c>
      <c r="G134">
        <v>47534.3891</v>
      </c>
      <c r="H134">
        <v>46325.885999999999</v>
      </c>
      <c r="I134">
        <v>29490.114000000001</v>
      </c>
      <c r="J134">
        <v>34279.3701</v>
      </c>
      <c r="K134">
        <v>28963.326000000001</v>
      </c>
      <c r="L134">
        <v>26201.144</v>
      </c>
      <c r="M134">
        <v>21528.649000000001</v>
      </c>
      <c r="N134">
        <v>26640.536599999999</v>
      </c>
      <c r="O134">
        <v>32644.692500000001</v>
      </c>
      <c r="P134">
        <v>13903.639300000001</v>
      </c>
      <c r="Q134">
        <v>21834.5154</v>
      </c>
      <c r="R134">
        <v>12841.914199999999</v>
      </c>
      <c r="S134">
        <v>13697.706899999999</v>
      </c>
      <c r="T134">
        <v>19770.377499999999</v>
      </c>
      <c r="U134">
        <v>18570.2932</v>
      </c>
      <c r="V134">
        <v>14089.4588</v>
      </c>
      <c r="W134">
        <v>8342.3672000000006</v>
      </c>
      <c r="X134">
        <v>13909.040199999999</v>
      </c>
      <c r="Y134">
        <v>12484.078100000001</v>
      </c>
      <c r="Z134">
        <v>13794.9478</v>
      </c>
      <c r="AA134">
        <v>10524.5101</v>
      </c>
      <c r="AB134">
        <v>13020.335300000001</v>
      </c>
      <c r="AC134">
        <v>13763.525</v>
      </c>
      <c r="AD134">
        <v>20173.851299999998</v>
      </c>
      <c r="AE134">
        <v>9495.1347999999998</v>
      </c>
      <c r="AF134">
        <v>14278.643599999999</v>
      </c>
      <c r="AG134">
        <v>10162.6708</v>
      </c>
      <c r="AH134">
        <v>11707.259599999999</v>
      </c>
      <c r="AI134">
        <v>12248.3555</v>
      </c>
      <c r="AJ134">
        <v>14637.2024</v>
      </c>
      <c r="AK134">
        <v>7644.0923000000003</v>
      </c>
      <c r="AL134">
        <v>6015.0559000000003</v>
      </c>
      <c r="AM134">
        <v>8364.1784000000007</v>
      </c>
      <c r="AN134">
        <v>11149.454</v>
      </c>
      <c r="AO134">
        <v>9064.6434000000008</v>
      </c>
      <c r="AP134">
        <v>6863.5096000000003</v>
      </c>
      <c r="AQ134">
        <v>10480.813899999999</v>
      </c>
      <c r="AR134">
        <v>6395.6535999999996</v>
      </c>
      <c r="AS134">
        <v>6351.1369999999997</v>
      </c>
      <c r="AT134">
        <v>8559.0161000000007</v>
      </c>
      <c r="AU134">
        <v>9073.5910000000003</v>
      </c>
      <c r="AV134">
        <v>4842.9629999999997</v>
      </c>
      <c r="AW134">
        <v>5143.3771999999999</v>
      </c>
      <c r="AX134">
        <v>5789.4264999999996</v>
      </c>
      <c r="AY134">
        <v>3695.7316000000001</v>
      </c>
      <c r="AZ134">
        <v>7105.5956999999999</v>
      </c>
      <c r="BA134">
        <v>5134.6468000000004</v>
      </c>
      <c r="BB134">
        <v>6469.3073999999997</v>
      </c>
      <c r="BC134">
        <v>4154.1383999999998</v>
      </c>
      <c r="BD134">
        <v>5321.1948000000002</v>
      </c>
      <c r="BE134" t="s">
        <v>480</v>
      </c>
      <c r="BF134">
        <v>6124.0397999999996</v>
      </c>
      <c r="BG134">
        <v>3924.0408000000002</v>
      </c>
      <c r="BH134">
        <v>3682.7458999999999</v>
      </c>
      <c r="BI134">
        <v>4708.3810999999996</v>
      </c>
      <c r="BJ134">
        <v>5735.1549999999997</v>
      </c>
      <c r="BK134">
        <v>4065.12</v>
      </c>
      <c r="BL134">
        <v>6012.2323999999999</v>
      </c>
      <c r="BM134">
        <v>2429.2194</v>
      </c>
      <c r="BN134">
        <v>4658.2151000000003</v>
      </c>
      <c r="BO134">
        <v>5282.3401000000003</v>
      </c>
      <c r="BP134">
        <v>4325.6172999999999</v>
      </c>
      <c r="BQ134">
        <v>5556.5828000000001</v>
      </c>
      <c r="BR134">
        <v>3512.1763000000001</v>
      </c>
      <c r="BS134">
        <v>2840.4775</v>
      </c>
      <c r="BT134" t="s">
        <v>480</v>
      </c>
      <c r="BU134">
        <v>2741.5308</v>
      </c>
      <c r="BV134">
        <v>2867.9766</v>
      </c>
      <c r="BW134">
        <v>3482.8789000000002</v>
      </c>
      <c r="BX134">
        <v>3150.0628000000002</v>
      </c>
      <c r="BY134">
        <v>2466.8072000000002</v>
      </c>
      <c r="BZ134">
        <v>1683.5755999999999</v>
      </c>
      <c r="CA134">
        <v>2876.3332</v>
      </c>
      <c r="CB134">
        <v>2808.0992999999999</v>
      </c>
      <c r="CC134" t="s">
        <v>480</v>
      </c>
      <c r="CD134">
        <v>2080.6813999999999</v>
      </c>
      <c r="CE134">
        <v>2701.5147000000002</v>
      </c>
      <c r="CF134" t="s">
        <v>480</v>
      </c>
      <c r="CG134">
        <v>1552.8905</v>
      </c>
      <c r="CH134">
        <v>1825.1434999999999</v>
      </c>
      <c r="CI134">
        <v>2902.2278000000001</v>
      </c>
      <c r="CJ134" t="s">
        <v>480</v>
      </c>
      <c r="CK134">
        <v>2248.1286</v>
      </c>
      <c r="CL134">
        <v>2882.8263999999999</v>
      </c>
      <c r="CM134">
        <v>2097.7775000000001</v>
      </c>
      <c r="CN134" t="s">
        <v>480</v>
      </c>
      <c r="CO134">
        <v>1962.9272000000001</v>
      </c>
      <c r="CP134">
        <v>1711.1007999999999</v>
      </c>
      <c r="CQ134">
        <v>1625.8348000000001</v>
      </c>
      <c r="CR134">
        <v>1974.0631000000001</v>
      </c>
      <c r="CS134">
        <v>1865.8639000000001</v>
      </c>
      <c r="CT134">
        <v>2192.79</v>
      </c>
      <c r="CU134">
        <v>1670.3353</v>
      </c>
      <c r="CV134">
        <v>2281.7111</v>
      </c>
      <c r="CW134">
        <v>1338.8715</v>
      </c>
      <c r="CX134">
        <v>4282.6106</v>
      </c>
      <c r="CY134">
        <v>1828.5413000000001</v>
      </c>
      <c r="CZ134">
        <v>1724.5953999999999</v>
      </c>
      <c r="DA134">
        <v>1161.4851000000001</v>
      </c>
      <c r="DB134">
        <v>1336.8661</v>
      </c>
      <c r="DC134">
        <v>2760.9881999999998</v>
      </c>
      <c r="DD134">
        <v>1591.9949999999999</v>
      </c>
      <c r="DE134">
        <v>1904.2485999999999</v>
      </c>
      <c r="DF134">
        <v>1701.3214</v>
      </c>
      <c r="DG134">
        <v>1740.9491</v>
      </c>
      <c r="DH134">
        <v>1066.0252</v>
      </c>
      <c r="DI134">
        <v>1677.7415000000001</v>
      </c>
      <c r="DJ134">
        <v>1154.9791</v>
      </c>
      <c r="DK134">
        <v>1666.0017</v>
      </c>
      <c r="DL134">
        <v>1340.5237999999999</v>
      </c>
      <c r="DM134">
        <v>1031.0831000000001</v>
      </c>
      <c r="DN134">
        <v>956.00469999999996</v>
      </c>
      <c r="DO134">
        <v>2486.6565999999998</v>
      </c>
      <c r="DP134">
        <v>841.17750000000001</v>
      </c>
      <c r="DQ134">
        <v>1719.1649</v>
      </c>
      <c r="DR134">
        <v>989.65819999999997</v>
      </c>
      <c r="DS134">
        <v>1968.6320000000001</v>
      </c>
      <c r="DT134">
        <v>1214.8039000000001</v>
      </c>
      <c r="DU134">
        <v>928.66060000000004</v>
      </c>
      <c r="DV134" t="s">
        <v>480</v>
      </c>
      <c r="DW134">
        <v>1049.6432</v>
      </c>
      <c r="DX134">
        <v>749.71280000000002</v>
      </c>
      <c r="DY134">
        <v>1651.7116000000001</v>
      </c>
      <c r="DZ134">
        <v>1706.6152</v>
      </c>
      <c r="EA134">
        <v>1208.4880000000001</v>
      </c>
      <c r="EB134">
        <v>1169.8164999999999</v>
      </c>
      <c r="EC134">
        <v>1292.9558</v>
      </c>
      <c r="ED134">
        <v>916.98320000000001</v>
      </c>
      <c r="EE134">
        <v>804.16970000000003</v>
      </c>
      <c r="EF134">
        <v>709.46939999999995</v>
      </c>
      <c r="EG134">
        <v>688.49659999999994</v>
      </c>
      <c r="EH134">
        <v>990.55250000000001</v>
      </c>
      <c r="EI134">
        <v>442.00060000000002</v>
      </c>
      <c r="EJ134">
        <v>2113.5444000000002</v>
      </c>
      <c r="EK134" t="s">
        <v>480</v>
      </c>
      <c r="EL134">
        <v>713.23760000000004</v>
      </c>
      <c r="EM134">
        <v>522.83109999999999</v>
      </c>
      <c r="EN134">
        <v>385.899</v>
      </c>
      <c r="EO134" t="s">
        <v>480</v>
      </c>
      <c r="EP134">
        <v>318.56970000000001</v>
      </c>
      <c r="EQ134">
        <v>312.97570000000002</v>
      </c>
      <c r="ER134">
        <v>348.67619999999999</v>
      </c>
      <c r="ES134">
        <v>245.58699999999999</v>
      </c>
      <c r="ET134">
        <v>317.31819999999999</v>
      </c>
      <c r="EU134">
        <v>144.92140000000001</v>
      </c>
      <c r="EV134">
        <v>247.12010000000001</v>
      </c>
      <c r="EW134">
        <v>234.83850000000001</v>
      </c>
      <c r="EX134">
        <v>272.91770000000002</v>
      </c>
      <c r="EY134">
        <v>232.41130000000001</v>
      </c>
      <c r="EZ134">
        <v>229.6996</v>
      </c>
      <c r="FA134">
        <v>71.325699999999998</v>
      </c>
      <c r="FB134">
        <v>186.66540000000001</v>
      </c>
      <c r="FC134">
        <v>241.83930000000001</v>
      </c>
      <c r="FD134">
        <v>143.0745</v>
      </c>
      <c r="FE134">
        <v>272.16480000000001</v>
      </c>
      <c r="FF134">
        <v>173.86699999999999</v>
      </c>
      <c r="FG134">
        <v>220.41300000000001</v>
      </c>
      <c r="FH134">
        <v>277.02269999999999</v>
      </c>
      <c r="FI134">
        <v>265.92230000000001</v>
      </c>
      <c r="FJ134">
        <v>175.9281</v>
      </c>
      <c r="FK134">
        <v>-3.2185999999999999</v>
      </c>
      <c r="FL134">
        <v>129.08330000000001</v>
      </c>
      <c r="FM134">
        <v>11772.582</v>
      </c>
      <c r="FN134">
        <v>1633.8045</v>
      </c>
      <c r="FO134">
        <v>3474.1341000000002</v>
      </c>
      <c r="FP134">
        <v>3660.0693000000001</v>
      </c>
      <c r="FQ134">
        <v>1410.5066999999999</v>
      </c>
      <c r="FR134">
        <v>3789.5093000000002</v>
      </c>
      <c r="FS134">
        <v>4069.5963000000002</v>
      </c>
      <c r="FT134" t="s">
        <v>480</v>
      </c>
      <c r="FU134">
        <v>1003.1138</v>
      </c>
      <c r="FV134">
        <v>19497.699799999999</v>
      </c>
      <c r="FW134">
        <v>9856.1627000000008</v>
      </c>
      <c r="FX134">
        <v>4078.4441000000002</v>
      </c>
      <c r="FY134">
        <v>4591.9677000000001</v>
      </c>
      <c r="FZ134">
        <v>469.45280000000002</v>
      </c>
      <c r="GA134">
        <v>10111.6044</v>
      </c>
      <c r="GB134">
        <v>3347.0621999999998</v>
      </c>
      <c r="GC134">
        <v>1195.3196</v>
      </c>
      <c r="GD134">
        <v>899.39919999999995</v>
      </c>
      <c r="GE134">
        <v>9368.6460999999999</v>
      </c>
      <c r="GF134">
        <v>832.20460000000003</v>
      </c>
      <c r="GG134">
        <v>548.73</v>
      </c>
      <c r="GH134">
        <v>443.98540000000003</v>
      </c>
      <c r="GI134">
        <v>4279.4793</v>
      </c>
      <c r="GJ134">
        <v>33422.283499999998</v>
      </c>
      <c r="GK134">
        <v>2514.7575999999999</v>
      </c>
      <c r="GL134">
        <v>1871.1880000000001</v>
      </c>
      <c r="GM134">
        <v>5983.8854000000001</v>
      </c>
      <c r="GN134">
        <v>10862.982</v>
      </c>
      <c r="GO134">
        <v>742.96839999999997</v>
      </c>
      <c r="GP134">
        <v>304.10570000000001</v>
      </c>
    </row>
    <row r="135" spans="1:198" x14ac:dyDescent="0.2">
      <c r="A135" s="177">
        <v>43210</v>
      </c>
      <c r="B135">
        <v>683500.32090000005</v>
      </c>
      <c r="C135">
        <v>179468.33</v>
      </c>
      <c r="D135">
        <v>106650.8423</v>
      </c>
      <c r="E135">
        <v>87271.8459</v>
      </c>
      <c r="F135">
        <v>51500.426700000004</v>
      </c>
      <c r="G135">
        <v>47720.822899999999</v>
      </c>
      <c r="H135">
        <v>45998.063800000004</v>
      </c>
      <c r="I135">
        <v>28775.591</v>
      </c>
      <c r="J135">
        <v>33819.748</v>
      </c>
      <c r="K135">
        <v>28474.2716</v>
      </c>
      <c r="L135">
        <v>25895.864000000001</v>
      </c>
      <c r="M135">
        <v>21316.662</v>
      </c>
      <c r="N135">
        <v>26488.312900000001</v>
      </c>
      <c r="O135">
        <v>32551.783899999999</v>
      </c>
      <c r="P135">
        <v>13795.239</v>
      </c>
      <c r="Q135">
        <v>21665.426800000001</v>
      </c>
      <c r="R135">
        <v>12699.7189</v>
      </c>
      <c r="S135">
        <v>12753.652099999999</v>
      </c>
      <c r="T135">
        <v>19635.900600000001</v>
      </c>
      <c r="U135">
        <v>18603.775799999999</v>
      </c>
      <c r="V135">
        <v>13884.931</v>
      </c>
      <c r="W135">
        <v>8298.6808999999994</v>
      </c>
      <c r="X135">
        <v>13919.23</v>
      </c>
      <c r="Y135">
        <v>12316.018700000001</v>
      </c>
      <c r="Z135">
        <v>13665.4617</v>
      </c>
      <c r="AA135">
        <v>10422.5453</v>
      </c>
      <c r="AB135">
        <v>12877.434800000001</v>
      </c>
      <c r="AC135">
        <v>13704.9956</v>
      </c>
      <c r="AD135">
        <v>20086.835899999998</v>
      </c>
      <c r="AE135">
        <v>9429.4626000000007</v>
      </c>
      <c r="AF135">
        <v>14150.531999999999</v>
      </c>
      <c r="AG135">
        <v>10061.5033</v>
      </c>
      <c r="AH135">
        <v>11559.1438</v>
      </c>
      <c r="AI135">
        <v>11858.9987</v>
      </c>
      <c r="AJ135">
        <v>14687.955</v>
      </c>
      <c r="AK135">
        <v>7515.2096000000001</v>
      </c>
      <c r="AL135">
        <v>5968.5811999999996</v>
      </c>
      <c r="AM135">
        <v>8384.4418000000005</v>
      </c>
      <c r="AN135">
        <v>10997.4542</v>
      </c>
      <c r="AO135">
        <v>9003.1077000000005</v>
      </c>
      <c r="AP135">
        <v>6804.4452000000001</v>
      </c>
      <c r="AQ135">
        <v>10467.358099999999</v>
      </c>
      <c r="AR135">
        <v>6344.5127000000002</v>
      </c>
      <c r="AS135">
        <v>6274.1623</v>
      </c>
      <c r="AT135">
        <v>8374.9904999999999</v>
      </c>
      <c r="AU135">
        <v>8983.4982</v>
      </c>
      <c r="AV135">
        <v>4632.3698999999997</v>
      </c>
      <c r="AW135">
        <v>5080.4396999999999</v>
      </c>
      <c r="AX135">
        <v>5773.1869999999999</v>
      </c>
      <c r="AY135">
        <v>3704.4857000000002</v>
      </c>
      <c r="AZ135">
        <v>7053.7260999999999</v>
      </c>
      <c r="BA135">
        <v>5097.2547000000004</v>
      </c>
      <c r="BB135">
        <v>6288.3598000000002</v>
      </c>
      <c r="BC135">
        <v>4074.6361999999999</v>
      </c>
      <c r="BD135">
        <v>5374.8667999999998</v>
      </c>
      <c r="BE135" t="s">
        <v>480</v>
      </c>
      <c r="BF135">
        <v>6071.1738999999998</v>
      </c>
      <c r="BG135">
        <v>3907.4083999999998</v>
      </c>
      <c r="BH135">
        <v>3865.4913999999999</v>
      </c>
      <c r="BI135">
        <v>4571.7070999999996</v>
      </c>
      <c r="BJ135">
        <v>5701.4759999999997</v>
      </c>
      <c r="BK135">
        <v>4065.12</v>
      </c>
      <c r="BL135">
        <v>5873.5361000000003</v>
      </c>
      <c r="BM135">
        <v>2392.9769000000001</v>
      </c>
      <c r="BN135">
        <v>4668.5231000000003</v>
      </c>
      <c r="BO135">
        <v>5244.7748000000001</v>
      </c>
      <c r="BP135">
        <v>4257.6139000000003</v>
      </c>
      <c r="BQ135">
        <v>5468.1192000000001</v>
      </c>
      <c r="BR135">
        <v>3402.9780000000001</v>
      </c>
      <c r="BS135">
        <v>2794.1862000000001</v>
      </c>
      <c r="BT135" t="s">
        <v>480</v>
      </c>
      <c r="BU135">
        <v>2650.6563999999998</v>
      </c>
      <c r="BV135">
        <v>2821.6224000000002</v>
      </c>
      <c r="BW135">
        <v>3443.4712</v>
      </c>
      <c r="BX135">
        <v>3114.953</v>
      </c>
      <c r="BY135">
        <v>2449.0401000000002</v>
      </c>
      <c r="BZ135">
        <v>1676.6599000000001</v>
      </c>
      <c r="CA135">
        <v>2843.7478999999998</v>
      </c>
      <c r="CB135">
        <v>2717.3422999999998</v>
      </c>
      <c r="CC135" t="s">
        <v>480</v>
      </c>
      <c r="CD135">
        <v>1987.9378999999999</v>
      </c>
      <c r="CE135">
        <v>2681.2907</v>
      </c>
      <c r="CF135" t="s">
        <v>480</v>
      </c>
      <c r="CG135">
        <v>1520.1584</v>
      </c>
      <c r="CH135">
        <v>1823.2465</v>
      </c>
      <c r="CI135">
        <v>2877.2678999999998</v>
      </c>
      <c r="CJ135" t="s">
        <v>480</v>
      </c>
      <c r="CK135">
        <v>2256.6799000000001</v>
      </c>
      <c r="CL135">
        <v>2939.6388000000002</v>
      </c>
      <c r="CM135">
        <v>2076.4382999999998</v>
      </c>
      <c r="CN135" t="s">
        <v>480</v>
      </c>
      <c r="CO135">
        <v>1955.3742999999999</v>
      </c>
      <c r="CP135">
        <v>1731.7534000000001</v>
      </c>
      <c r="CQ135">
        <v>1604.5029999999999</v>
      </c>
      <c r="CR135">
        <v>1974.0631000000001</v>
      </c>
      <c r="CS135">
        <v>1819.6962000000001</v>
      </c>
      <c r="CT135">
        <v>2166.1966000000002</v>
      </c>
      <c r="CU135">
        <v>1608.9214999999999</v>
      </c>
      <c r="CV135">
        <v>2289.0720999999999</v>
      </c>
      <c r="CW135">
        <v>1338.8715</v>
      </c>
      <c r="CX135">
        <v>4257.5277999999998</v>
      </c>
      <c r="CY135">
        <v>1835.7843</v>
      </c>
      <c r="CZ135">
        <v>1701.9657</v>
      </c>
      <c r="DA135">
        <v>1162.4268999999999</v>
      </c>
      <c r="DB135">
        <v>1306.8375000000001</v>
      </c>
      <c r="DC135">
        <v>2759.4139</v>
      </c>
      <c r="DD135">
        <v>1563.6470999999999</v>
      </c>
      <c r="DE135">
        <v>1930.2909999999999</v>
      </c>
      <c r="DF135">
        <v>1646.0237999999999</v>
      </c>
      <c r="DG135">
        <v>1721.9845</v>
      </c>
      <c r="DH135">
        <v>1068.6270999999999</v>
      </c>
      <c r="DI135">
        <v>1695.31</v>
      </c>
      <c r="DJ135">
        <v>1133.3524</v>
      </c>
      <c r="DK135">
        <v>1622.2679000000001</v>
      </c>
      <c r="DL135">
        <v>1323.3806</v>
      </c>
      <c r="DM135">
        <v>1003.1262</v>
      </c>
      <c r="DN135">
        <v>946.08100000000002</v>
      </c>
      <c r="DO135">
        <v>2437.4699999999998</v>
      </c>
      <c r="DP135">
        <v>810.38509999999997</v>
      </c>
      <c r="DQ135">
        <v>1672.3388</v>
      </c>
      <c r="DR135">
        <v>959.86090000000002</v>
      </c>
      <c r="DS135">
        <v>1944.7530999999999</v>
      </c>
      <c r="DT135">
        <v>1182.7660000000001</v>
      </c>
      <c r="DU135">
        <v>925.65409999999997</v>
      </c>
      <c r="DV135" t="s">
        <v>480</v>
      </c>
      <c r="DW135">
        <v>1061.3775000000001</v>
      </c>
      <c r="DX135">
        <v>757.89</v>
      </c>
      <c r="DY135">
        <v>1626.7941000000001</v>
      </c>
      <c r="DZ135">
        <v>1697.4193</v>
      </c>
      <c r="EA135">
        <v>1217.9280000000001</v>
      </c>
      <c r="EB135">
        <v>1158.7363</v>
      </c>
      <c r="EC135">
        <v>1291.2416000000001</v>
      </c>
      <c r="ED135">
        <v>920.572</v>
      </c>
      <c r="EE135">
        <v>797.45770000000005</v>
      </c>
      <c r="EF135">
        <v>706.26099999999997</v>
      </c>
      <c r="EG135">
        <v>667.77390000000003</v>
      </c>
      <c r="EH135">
        <v>990.55250000000001</v>
      </c>
      <c r="EI135">
        <v>442.00060000000002</v>
      </c>
      <c r="EJ135">
        <v>2113.5444000000002</v>
      </c>
      <c r="EK135" t="s">
        <v>480</v>
      </c>
      <c r="EL135">
        <v>699.73810000000003</v>
      </c>
      <c r="EM135">
        <v>522.83109999999999</v>
      </c>
      <c r="EN135">
        <v>383.38499999999999</v>
      </c>
      <c r="EO135" t="s">
        <v>480</v>
      </c>
      <c r="EP135">
        <v>318.56970000000001</v>
      </c>
      <c r="EQ135">
        <v>315.63159999999999</v>
      </c>
      <c r="ER135">
        <v>344.22730000000001</v>
      </c>
      <c r="ES135">
        <v>247.21899999999999</v>
      </c>
      <c r="ET135">
        <v>317.6223</v>
      </c>
      <c r="EU135">
        <v>145.75059999999999</v>
      </c>
      <c r="EV135">
        <v>244.41540000000001</v>
      </c>
      <c r="EW135">
        <v>236.58369999999999</v>
      </c>
      <c r="EX135">
        <v>279.43509999999998</v>
      </c>
      <c r="EY135">
        <v>233.7774</v>
      </c>
      <c r="EZ135">
        <v>229.6996</v>
      </c>
      <c r="FA135">
        <v>71.995400000000004</v>
      </c>
      <c r="FB135">
        <v>186.01750000000001</v>
      </c>
      <c r="FC135">
        <v>240.4751</v>
      </c>
      <c r="FD135">
        <v>138.61930000000001</v>
      </c>
      <c r="FE135">
        <v>258.4058</v>
      </c>
      <c r="FF135">
        <v>176.0018</v>
      </c>
      <c r="FG135">
        <v>222.6532</v>
      </c>
      <c r="FH135">
        <v>292.67489999999998</v>
      </c>
      <c r="FI135">
        <v>266.35910000000001</v>
      </c>
      <c r="FJ135">
        <v>175.9281</v>
      </c>
      <c r="FK135">
        <v>-7.2389999999999999</v>
      </c>
      <c r="FL135">
        <v>129.08330000000001</v>
      </c>
      <c r="FM135">
        <v>11805.5448</v>
      </c>
      <c r="FN135">
        <v>1631.2756999999999</v>
      </c>
      <c r="FO135">
        <v>3377.6376</v>
      </c>
      <c r="FP135">
        <v>3576.2035000000001</v>
      </c>
      <c r="FQ135">
        <v>1418.1068</v>
      </c>
      <c r="FR135">
        <v>3721.5212000000001</v>
      </c>
      <c r="FS135">
        <v>4162.7411000000002</v>
      </c>
      <c r="FT135" t="s">
        <v>480</v>
      </c>
      <c r="FU135">
        <v>988.83960000000002</v>
      </c>
      <c r="FV135">
        <v>19826.675500000001</v>
      </c>
      <c r="FW135">
        <v>9611.2494999999999</v>
      </c>
      <c r="FX135">
        <v>4059.5007000000001</v>
      </c>
      <c r="FY135">
        <v>4533.9299000000001</v>
      </c>
      <c r="FZ135">
        <v>467.52789999999999</v>
      </c>
      <c r="GA135">
        <v>9838.1924999999992</v>
      </c>
      <c r="GB135">
        <v>3347.0621999999998</v>
      </c>
      <c r="GC135">
        <v>1237.9105</v>
      </c>
      <c r="GD135">
        <v>867.73130000000003</v>
      </c>
      <c r="GE135">
        <v>9370.8790000000008</v>
      </c>
      <c r="GF135">
        <v>817.995</v>
      </c>
      <c r="GG135">
        <v>551.51990000000001</v>
      </c>
      <c r="GH135">
        <v>447.98469999999998</v>
      </c>
      <c r="GI135">
        <v>4268.8020999999999</v>
      </c>
      <c r="GJ135">
        <v>32741.347300000001</v>
      </c>
      <c r="GK135">
        <v>2427.9756000000002</v>
      </c>
      <c r="GL135">
        <v>1847.9078999999999</v>
      </c>
      <c r="GM135">
        <v>5984.2864</v>
      </c>
      <c r="GN135">
        <v>10824.534</v>
      </c>
      <c r="GO135">
        <v>719.3048</v>
      </c>
      <c r="GP135">
        <v>298.5385</v>
      </c>
    </row>
    <row r="136" spans="1:198" x14ac:dyDescent="0.2">
      <c r="A136" s="177">
        <v>43213</v>
      </c>
      <c r="B136">
        <v>686195.24840000004</v>
      </c>
      <c r="C136">
        <v>177712.93539999999</v>
      </c>
      <c r="D136">
        <v>106680.39049999999</v>
      </c>
      <c r="E136">
        <v>86589.809299999994</v>
      </c>
      <c r="F136">
        <v>51615.676800000001</v>
      </c>
      <c r="G136">
        <v>47303.373299999999</v>
      </c>
      <c r="H136">
        <v>46553.824800000002</v>
      </c>
      <c r="I136">
        <v>28532.758000000002</v>
      </c>
      <c r="J136">
        <v>33694.680800000002</v>
      </c>
      <c r="K136">
        <v>28275.593199999999</v>
      </c>
      <c r="L136">
        <v>25747.464</v>
      </c>
      <c r="M136">
        <v>21140.605</v>
      </c>
      <c r="N136">
        <v>26727.268700000001</v>
      </c>
      <c r="O136">
        <v>32570.365600000001</v>
      </c>
      <c r="P136">
        <v>13866.116099999999</v>
      </c>
      <c r="Q136">
        <v>21501.123599999999</v>
      </c>
      <c r="R136">
        <v>12792.8814</v>
      </c>
      <c r="S136">
        <v>12933.6379</v>
      </c>
      <c r="T136">
        <v>19543.220499999999</v>
      </c>
      <c r="U136">
        <v>18881.3848</v>
      </c>
      <c r="V136">
        <v>13962.709199999999</v>
      </c>
      <c r="W136">
        <v>8229.7909999999993</v>
      </c>
      <c r="X136">
        <v>13982.3295</v>
      </c>
      <c r="Y136">
        <v>12255.0414</v>
      </c>
      <c r="Z136">
        <v>13660.7955</v>
      </c>
      <c r="AA136">
        <v>10343.239299999999</v>
      </c>
      <c r="AB136">
        <v>12776.563899999999</v>
      </c>
      <c r="AC136">
        <v>13667.5368</v>
      </c>
      <c r="AD136">
        <v>20117.912899999999</v>
      </c>
      <c r="AE136">
        <v>9441.8243999999995</v>
      </c>
      <c r="AF136">
        <v>14065.664000000001</v>
      </c>
      <c r="AG136">
        <v>10167.322200000001</v>
      </c>
      <c r="AH136">
        <v>11237.7009</v>
      </c>
      <c r="AI136">
        <v>11934.486199999999</v>
      </c>
      <c r="AJ136">
        <v>14738.7075</v>
      </c>
      <c r="AK136">
        <v>7514.5838999999996</v>
      </c>
      <c r="AL136">
        <v>6054.1923999999999</v>
      </c>
      <c r="AM136">
        <v>8421.5277999999998</v>
      </c>
      <c r="AN136">
        <v>11025.0905</v>
      </c>
      <c r="AO136">
        <v>9029.3572000000004</v>
      </c>
      <c r="AP136">
        <v>6704.6261999999997</v>
      </c>
      <c r="AQ136">
        <v>10409.4979</v>
      </c>
      <c r="AR136">
        <v>6323.7367000000004</v>
      </c>
      <c r="AS136">
        <v>6308.6930000000002</v>
      </c>
      <c r="AT136">
        <v>8347.0580000000009</v>
      </c>
      <c r="AU136">
        <v>8963.1545999999998</v>
      </c>
      <c r="AV136">
        <v>4658.4333999999999</v>
      </c>
      <c r="AW136">
        <v>5068.1620000000003</v>
      </c>
      <c r="AX136">
        <v>5743.7154</v>
      </c>
      <c r="AY136">
        <v>3682.3429999999998</v>
      </c>
      <c r="AZ136">
        <v>7047.9628000000002</v>
      </c>
      <c r="BA136">
        <v>5030.7797</v>
      </c>
      <c r="BB136">
        <v>6287.8514999999998</v>
      </c>
      <c r="BC136">
        <v>3932.6678999999999</v>
      </c>
      <c r="BD136">
        <v>5428.5388999999996</v>
      </c>
      <c r="BE136" t="s">
        <v>480</v>
      </c>
      <c r="BF136">
        <v>6041.8040000000001</v>
      </c>
      <c r="BG136">
        <v>3901.8643000000002</v>
      </c>
      <c r="BH136">
        <v>4248.5060999999996</v>
      </c>
      <c r="BI136">
        <v>4544.3723</v>
      </c>
      <c r="BJ136">
        <v>5674.1117999999997</v>
      </c>
      <c r="BK136">
        <v>4065.12</v>
      </c>
      <c r="BL136">
        <v>5781.9441999999999</v>
      </c>
      <c r="BM136">
        <v>2564.5623999999998</v>
      </c>
      <c r="BN136">
        <v>4645.9435999999996</v>
      </c>
      <c r="BO136">
        <v>5234.9751999999999</v>
      </c>
      <c r="BP136">
        <v>4113.1727000000001</v>
      </c>
      <c r="BQ136">
        <v>5427.2529000000004</v>
      </c>
      <c r="BR136">
        <v>3472.5315000000001</v>
      </c>
      <c r="BS136">
        <v>2693.1869999999999</v>
      </c>
      <c r="BT136" t="s">
        <v>480</v>
      </c>
      <c r="BU136">
        <v>2701.4391999999998</v>
      </c>
      <c r="BV136">
        <v>2811.9652999999998</v>
      </c>
      <c r="BW136">
        <v>3435.3579</v>
      </c>
      <c r="BX136">
        <v>3127.7202000000002</v>
      </c>
      <c r="BY136">
        <v>2452.4789000000001</v>
      </c>
      <c r="BZ136">
        <v>1677.4735000000001</v>
      </c>
      <c r="CA136">
        <v>2846.4919</v>
      </c>
      <c r="CB136">
        <v>3028.1163000000001</v>
      </c>
      <c r="CC136" t="s">
        <v>480</v>
      </c>
      <c r="CD136">
        <v>1953.0084999999999</v>
      </c>
      <c r="CE136">
        <v>2692.5263</v>
      </c>
      <c r="CF136" t="s">
        <v>480</v>
      </c>
      <c r="CG136">
        <v>1523.0046</v>
      </c>
      <c r="CH136">
        <v>1804.2764</v>
      </c>
      <c r="CI136">
        <v>2870.4607000000001</v>
      </c>
      <c r="CJ136" t="s">
        <v>480</v>
      </c>
      <c r="CK136">
        <v>2246.6194999999998</v>
      </c>
      <c r="CL136">
        <v>2988.7737999999999</v>
      </c>
      <c r="CM136">
        <v>2071.6370000000002</v>
      </c>
      <c r="CN136" t="s">
        <v>480</v>
      </c>
      <c r="CO136">
        <v>1944.989</v>
      </c>
      <c r="CP136">
        <v>1755.3563999999999</v>
      </c>
      <c r="CQ136">
        <v>1592.3957</v>
      </c>
      <c r="CR136">
        <v>1936.2375999999999</v>
      </c>
      <c r="CS136">
        <v>1826.8779</v>
      </c>
      <c r="CT136">
        <v>2130.3534</v>
      </c>
      <c r="CU136">
        <v>1588.4503</v>
      </c>
      <c r="CV136">
        <v>2318.5164</v>
      </c>
      <c r="CW136">
        <v>1354.5342000000001</v>
      </c>
      <c r="CX136">
        <v>4280.1022999999996</v>
      </c>
      <c r="CY136">
        <v>1835.7843</v>
      </c>
      <c r="CZ136">
        <v>1700.5514000000001</v>
      </c>
      <c r="DA136">
        <v>1153.9512</v>
      </c>
      <c r="DB136">
        <v>1302.1270999999999</v>
      </c>
      <c r="DC136">
        <v>2805.0708</v>
      </c>
      <c r="DD136">
        <v>1573.4598000000001</v>
      </c>
      <c r="DE136">
        <v>1959.9078</v>
      </c>
      <c r="DF136">
        <v>1641.4157</v>
      </c>
      <c r="DG136">
        <v>1686.4259</v>
      </c>
      <c r="DH136">
        <v>1076.8665000000001</v>
      </c>
      <c r="DI136">
        <v>1691.2557999999999</v>
      </c>
      <c r="DJ136">
        <v>1143.4755</v>
      </c>
      <c r="DK136">
        <v>1536.0152</v>
      </c>
      <c r="DL136">
        <v>1305.4581000000001</v>
      </c>
      <c r="DM136">
        <v>1005.979</v>
      </c>
      <c r="DN136">
        <v>952.58280000000002</v>
      </c>
      <c r="DO136">
        <v>2412.8768</v>
      </c>
      <c r="DP136">
        <v>810.04169999999999</v>
      </c>
      <c r="DQ136">
        <v>1646.4253000000001</v>
      </c>
      <c r="DR136">
        <v>944.96220000000005</v>
      </c>
      <c r="DS136">
        <v>1966.3359</v>
      </c>
      <c r="DT136">
        <v>1180.2162000000001</v>
      </c>
      <c r="DU136">
        <v>937.68020000000001</v>
      </c>
      <c r="DV136" t="s">
        <v>480</v>
      </c>
      <c r="DW136">
        <v>1061.3775000000001</v>
      </c>
      <c r="DX136">
        <v>767.70270000000005</v>
      </c>
      <c r="DY136">
        <v>1622.7534000000001</v>
      </c>
      <c r="DZ136">
        <v>1690.5224000000001</v>
      </c>
      <c r="EA136">
        <v>1127.4617000000001</v>
      </c>
      <c r="EB136">
        <v>1154.4997000000001</v>
      </c>
      <c r="EC136">
        <v>1282.6703</v>
      </c>
      <c r="ED136">
        <v>931.68690000000004</v>
      </c>
      <c r="EE136">
        <v>807.52570000000003</v>
      </c>
      <c r="EF136">
        <v>699.67830000000004</v>
      </c>
      <c r="EG136">
        <v>664.11699999999996</v>
      </c>
      <c r="EH136">
        <v>980.01930000000004</v>
      </c>
      <c r="EI136">
        <v>442.00060000000002</v>
      </c>
      <c r="EJ136">
        <v>2113.5444000000002</v>
      </c>
      <c r="EK136" t="s">
        <v>480</v>
      </c>
      <c r="EL136">
        <v>696.41520000000003</v>
      </c>
      <c r="EM136">
        <v>516.93439999999998</v>
      </c>
      <c r="EN136">
        <v>383.38499999999999</v>
      </c>
      <c r="EO136" t="s">
        <v>480</v>
      </c>
      <c r="EP136">
        <v>307.24950000000001</v>
      </c>
      <c r="EQ136">
        <v>311.60239999999999</v>
      </c>
      <c r="ER136">
        <v>342.00290000000001</v>
      </c>
      <c r="ES136">
        <v>246.5196</v>
      </c>
      <c r="ET136">
        <v>315.18970000000002</v>
      </c>
      <c r="EU136">
        <v>146.1653</v>
      </c>
      <c r="EV136">
        <v>267.4049</v>
      </c>
      <c r="EW136">
        <v>226.11279999999999</v>
      </c>
      <c r="EX136">
        <v>246.25559999999999</v>
      </c>
      <c r="EY136">
        <v>233.23089999999999</v>
      </c>
      <c r="EZ136">
        <v>230.50210000000001</v>
      </c>
      <c r="FA136">
        <v>66.638099999999994</v>
      </c>
      <c r="FB136">
        <v>183.74959999999999</v>
      </c>
      <c r="FC136">
        <v>245.93190000000001</v>
      </c>
      <c r="FD136">
        <v>143.0745</v>
      </c>
      <c r="FE136">
        <v>217.12860000000001</v>
      </c>
      <c r="FF136">
        <v>170.66489999999999</v>
      </c>
      <c r="FG136">
        <v>228.25360000000001</v>
      </c>
      <c r="FH136">
        <v>309.97469999999998</v>
      </c>
      <c r="FI136">
        <v>270.291</v>
      </c>
      <c r="FJ136">
        <v>178.5446</v>
      </c>
      <c r="FK136">
        <v>-10.7568</v>
      </c>
      <c r="FL136">
        <v>126.59139999999999</v>
      </c>
      <c r="FM136">
        <v>11379.445599999999</v>
      </c>
      <c r="FN136">
        <v>1579.6883</v>
      </c>
      <c r="FO136">
        <v>3334.7503000000002</v>
      </c>
      <c r="FP136">
        <v>3593.1651999999999</v>
      </c>
      <c r="FQ136">
        <v>1434.0912000000001</v>
      </c>
      <c r="FR136">
        <v>3641.8108999999999</v>
      </c>
      <c r="FS136">
        <v>4304.0281000000004</v>
      </c>
      <c r="FT136" t="s">
        <v>480</v>
      </c>
      <c r="FU136">
        <v>980.27509999999995</v>
      </c>
      <c r="FV136">
        <v>19386.72</v>
      </c>
      <c r="FW136">
        <v>9554.2929999999997</v>
      </c>
      <c r="FX136">
        <v>4022.2058999999999</v>
      </c>
      <c r="FY136">
        <v>4495.2380999999996</v>
      </c>
      <c r="FZ136">
        <v>459.82819999999998</v>
      </c>
      <c r="GA136">
        <v>9808.4488999999994</v>
      </c>
      <c r="GB136">
        <v>3376.0796</v>
      </c>
      <c r="GC136">
        <v>1222.4229</v>
      </c>
      <c r="GD136">
        <v>887.52369999999996</v>
      </c>
      <c r="GE136">
        <v>9390.9750999999997</v>
      </c>
      <c r="GF136">
        <v>828.20190000000002</v>
      </c>
      <c r="GG136">
        <v>548.73</v>
      </c>
      <c r="GH136">
        <v>447.98469999999998</v>
      </c>
      <c r="GI136">
        <v>4252.7864</v>
      </c>
      <c r="GJ136">
        <v>32345.6682</v>
      </c>
      <c r="GK136">
        <v>2393.2628</v>
      </c>
      <c r="GL136">
        <v>1867.308</v>
      </c>
      <c r="GM136">
        <v>5871.2106000000003</v>
      </c>
      <c r="GN136">
        <v>10891.817999999999</v>
      </c>
      <c r="GO136">
        <v>757.47190000000001</v>
      </c>
      <c r="GP136">
        <v>302.65699999999998</v>
      </c>
    </row>
    <row r="137" spans="1:198" x14ac:dyDescent="0.2">
      <c r="A137" s="177">
        <v>43214</v>
      </c>
      <c r="B137">
        <v>669024.71039999998</v>
      </c>
      <c r="C137">
        <v>176610.71090000001</v>
      </c>
      <c r="D137">
        <v>103031.1853</v>
      </c>
      <c r="E137">
        <v>83648.984400000001</v>
      </c>
      <c r="F137">
        <v>51269.926500000001</v>
      </c>
      <c r="G137">
        <v>46873.764900000002</v>
      </c>
      <c r="H137">
        <v>46110.752699999997</v>
      </c>
      <c r="I137">
        <v>27336.062999999998</v>
      </c>
      <c r="J137">
        <v>33185.031799999997</v>
      </c>
      <c r="K137">
        <v>27074.79</v>
      </c>
      <c r="L137">
        <v>24842.223999999998</v>
      </c>
      <c r="M137">
        <v>21176.535</v>
      </c>
      <c r="N137">
        <v>26633.456399999999</v>
      </c>
      <c r="O137">
        <v>32431.002700000001</v>
      </c>
      <c r="P137">
        <v>13845.269899999999</v>
      </c>
      <c r="Q137">
        <v>21405.413100000002</v>
      </c>
      <c r="R137">
        <v>12810.8601</v>
      </c>
      <c r="S137">
        <v>12522.5735</v>
      </c>
      <c r="T137">
        <v>19332.418900000001</v>
      </c>
      <c r="U137">
        <v>18796.194899999999</v>
      </c>
      <c r="V137">
        <v>13290.0718</v>
      </c>
      <c r="W137">
        <v>8117.2147999999997</v>
      </c>
      <c r="X137">
        <v>13923.3452</v>
      </c>
      <c r="Y137">
        <v>12469.205599999999</v>
      </c>
      <c r="Z137">
        <v>13541.808199999999</v>
      </c>
      <c r="AA137">
        <v>11292.079</v>
      </c>
      <c r="AB137">
        <v>12639.547500000001</v>
      </c>
      <c r="AC137">
        <v>13620.713299999999</v>
      </c>
      <c r="AD137">
        <v>20074.405200000001</v>
      </c>
      <c r="AE137">
        <v>9371.5164000000004</v>
      </c>
      <c r="AF137">
        <v>13931.4283</v>
      </c>
      <c r="AG137">
        <v>9962.6615999999995</v>
      </c>
      <c r="AH137">
        <v>10635.7834</v>
      </c>
      <c r="AI137">
        <v>11866.9447</v>
      </c>
      <c r="AJ137">
        <v>14618.5041</v>
      </c>
      <c r="AK137">
        <v>7389.1423000000004</v>
      </c>
      <c r="AL137">
        <v>5818.5576000000001</v>
      </c>
      <c r="AM137">
        <v>8251.3911000000007</v>
      </c>
      <c r="AN137">
        <v>10969.817800000001</v>
      </c>
      <c r="AO137">
        <v>8902.5501000000004</v>
      </c>
      <c r="AP137">
        <v>6496.7194</v>
      </c>
      <c r="AQ137">
        <v>10404.115599999999</v>
      </c>
      <c r="AR137">
        <v>6208.6696000000002</v>
      </c>
      <c r="AS137">
        <v>6221.6468999999997</v>
      </c>
      <c r="AT137">
        <v>8125.2413999999999</v>
      </c>
      <c r="AU137">
        <v>8960.2484000000004</v>
      </c>
      <c r="AV137">
        <v>4484.3290999999999</v>
      </c>
      <c r="AW137">
        <v>4985.5640000000003</v>
      </c>
      <c r="AX137">
        <v>5667.9313000000002</v>
      </c>
      <c r="AY137">
        <v>3628.2734999999998</v>
      </c>
      <c r="AZ137">
        <v>6969.1979000000001</v>
      </c>
      <c r="BA137">
        <v>4972.6140999999998</v>
      </c>
      <c r="BB137">
        <v>6241.598</v>
      </c>
      <c r="BC137">
        <v>3788.8067999999998</v>
      </c>
      <c r="BD137">
        <v>5262.1554999999998</v>
      </c>
      <c r="BE137" t="s">
        <v>480</v>
      </c>
      <c r="BF137">
        <v>5997.7491</v>
      </c>
      <c r="BG137">
        <v>3712.2548999999999</v>
      </c>
      <c r="BH137">
        <v>4468.8022000000001</v>
      </c>
      <c r="BI137">
        <v>4481.8927999999996</v>
      </c>
      <c r="BJ137">
        <v>5648.8525</v>
      </c>
      <c r="BK137">
        <v>4065.12</v>
      </c>
      <c r="BL137">
        <v>5779.3272999999999</v>
      </c>
      <c r="BM137">
        <v>2424.1228000000001</v>
      </c>
      <c r="BN137">
        <v>4627.7819</v>
      </c>
      <c r="BO137">
        <v>5213.7425999999996</v>
      </c>
      <c r="BP137">
        <v>4047.8051</v>
      </c>
      <c r="BQ137">
        <v>5385.9125000000004</v>
      </c>
      <c r="BR137">
        <v>3428.3906999999999</v>
      </c>
      <c r="BS137">
        <v>2644.2655</v>
      </c>
      <c r="BT137" t="s">
        <v>480</v>
      </c>
      <c r="BU137">
        <v>2694.0889999999999</v>
      </c>
      <c r="BV137">
        <v>2723.1199000000001</v>
      </c>
      <c r="BW137">
        <v>3413.3359</v>
      </c>
      <c r="BX137">
        <v>3076.6513</v>
      </c>
      <c r="BY137">
        <v>2385.4223999999999</v>
      </c>
      <c r="BZ137">
        <v>1667.7102</v>
      </c>
      <c r="CA137">
        <v>2839.2889</v>
      </c>
      <c r="CB137">
        <v>2960.7361000000001</v>
      </c>
      <c r="CC137" t="s">
        <v>480</v>
      </c>
      <c r="CD137">
        <v>1860.8672999999999</v>
      </c>
      <c r="CE137">
        <v>2658.8195999999998</v>
      </c>
      <c r="CF137" t="s">
        <v>480</v>
      </c>
      <c r="CG137">
        <v>1553.6021000000001</v>
      </c>
      <c r="CH137">
        <v>1769.498</v>
      </c>
      <c r="CI137">
        <v>2847.7698999999998</v>
      </c>
      <c r="CJ137" t="s">
        <v>480</v>
      </c>
      <c r="CK137">
        <v>2254.1648</v>
      </c>
      <c r="CL137">
        <v>2925.0518000000002</v>
      </c>
      <c r="CM137">
        <v>2075.9047999999998</v>
      </c>
      <c r="CN137" t="s">
        <v>480</v>
      </c>
      <c r="CO137">
        <v>1913.8331000000001</v>
      </c>
      <c r="CP137">
        <v>1691.9233999999999</v>
      </c>
      <c r="CQ137">
        <v>1562.9922999999999</v>
      </c>
      <c r="CR137">
        <v>1902.615</v>
      </c>
      <c r="CS137">
        <v>1809.4367999999999</v>
      </c>
      <c r="CT137">
        <v>2111.8537000000001</v>
      </c>
      <c r="CU137">
        <v>1571.3909000000001</v>
      </c>
      <c r="CV137">
        <v>2286.9690000000001</v>
      </c>
      <c r="CW137">
        <v>1326.6894</v>
      </c>
      <c r="CX137">
        <v>4262.5443999999998</v>
      </c>
      <c r="CY137">
        <v>1846.6486</v>
      </c>
      <c r="CZ137">
        <v>1682.1647</v>
      </c>
      <c r="DA137">
        <v>1115.3398</v>
      </c>
      <c r="DB137">
        <v>1305.6599000000001</v>
      </c>
      <c r="DC137">
        <v>2776.732</v>
      </c>
      <c r="DD137">
        <v>1557.8321000000001</v>
      </c>
      <c r="DE137">
        <v>1943.8227999999999</v>
      </c>
      <c r="DF137">
        <v>1655.2401</v>
      </c>
      <c r="DG137">
        <v>1646.1261999999999</v>
      </c>
      <c r="DH137">
        <v>1092.9117000000001</v>
      </c>
      <c r="DI137">
        <v>1675.5793000000001</v>
      </c>
      <c r="DJ137">
        <v>1128.2909</v>
      </c>
      <c r="DK137">
        <v>1541.4819</v>
      </c>
      <c r="DL137">
        <v>1248.3974000000001</v>
      </c>
      <c r="DM137">
        <v>1022.8102</v>
      </c>
      <c r="DN137">
        <v>940.60580000000004</v>
      </c>
      <c r="DO137">
        <v>2412.8768</v>
      </c>
      <c r="DP137">
        <v>796.53420000000006</v>
      </c>
      <c r="DQ137">
        <v>1645.0615</v>
      </c>
      <c r="DR137">
        <v>926.94690000000003</v>
      </c>
      <c r="DS137">
        <v>1971.8465000000001</v>
      </c>
      <c r="DT137">
        <v>1173.8416999999999</v>
      </c>
      <c r="DU137">
        <v>925.65409999999997</v>
      </c>
      <c r="DV137" t="s">
        <v>480</v>
      </c>
      <c r="DW137">
        <v>1042.2550000000001</v>
      </c>
      <c r="DX137">
        <v>759.52549999999997</v>
      </c>
      <c r="DY137">
        <v>1618.0392999999999</v>
      </c>
      <c r="DZ137">
        <v>1697.4193</v>
      </c>
      <c r="EA137">
        <v>1110.1551999999999</v>
      </c>
      <c r="EB137">
        <v>1149.2855</v>
      </c>
      <c r="EC137">
        <v>1253.528</v>
      </c>
      <c r="ED137">
        <v>953.91669999999999</v>
      </c>
      <c r="EE137">
        <v>800.81370000000004</v>
      </c>
      <c r="EF137">
        <v>698.07399999999996</v>
      </c>
      <c r="EG137">
        <v>662.2885</v>
      </c>
      <c r="EH137">
        <v>965.27290000000005</v>
      </c>
      <c r="EI137">
        <v>444.00869999999998</v>
      </c>
      <c r="EJ137">
        <v>2113.5444000000002</v>
      </c>
      <c r="EK137" t="s">
        <v>480</v>
      </c>
      <c r="EL137">
        <v>691.43079999999998</v>
      </c>
      <c r="EM137">
        <v>508.08949999999999</v>
      </c>
      <c r="EN137">
        <v>378.3569</v>
      </c>
      <c r="EO137" t="s">
        <v>480</v>
      </c>
      <c r="EP137">
        <v>305.83440000000002</v>
      </c>
      <c r="EQ137">
        <v>298.58499999999998</v>
      </c>
      <c r="ER137">
        <v>339.77850000000001</v>
      </c>
      <c r="ES137">
        <v>247.21899999999999</v>
      </c>
      <c r="ET137">
        <v>317.92630000000003</v>
      </c>
      <c r="EU137">
        <v>155.28729999999999</v>
      </c>
      <c r="EV137">
        <v>280.928</v>
      </c>
      <c r="EW137">
        <v>213.89680000000001</v>
      </c>
      <c r="EX137">
        <v>244.47810000000001</v>
      </c>
      <c r="EY137">
        <v>243.88650000000001</v>
      </c>
      <c r="EZ137">
        <v>234.9161</v>
      </c>
      <c r="FA137">
        <v>67.977400000000003</v>
      </c>
      <c r="FB137">
        <v>185.36949999999999</v>
      </c>
      <c r="FC137">
        <v>230.9256</v>
      </c>
      <c r="FD137">
        <v>143.0745</v>
      </c>
      <c r="FE137">
        <v>195.2552</v>
      </c>
      <c r="FF137">
        <v>156.0772</v>
      </c>
      <c r="FG137">
        <v>218.1728</v>
      </c>
      <c r="FH137">
        <v>357.75510000000003</v>
      </c>
      <c r="FI137">
        <v>272.91219999999998</v>
      </c>
      <c r="FJ137">
        <v>170.11940000000001</v>
      </c>
      <c r="FK137">
        <v>-11.259399999999999</v>
      </c>
      <c r="FL137">
        <v>114.1318</v>
      </c>
      <c r="FM137">
        <v>11389.926100000001</v>
      </c>
      <c r="FN137">
        <v>1479.5481</v>
      </c>
      <c r="FO137">
        <v>3368.1071000000002</v>
      </c>
      <c r="FP137">
        <v>3519.6648</v>
      </c>
      <c r="FQ137">
        <v>1418.8835999999999</v>
      </c>
      <c r="FR137">
        <v>3562.1006000000002</v>
      </c>
      <c r="FS137">
        <v>4161.6944999999996</v>
      </c>
      <c r="FT137" t="s">
        <v>480</v>
      </c>
      <c r="FU137">
        <v>993.12180000000001</v>
      </c>
      <c r="FV137">
        <v>17666.5337</v>
      </c>
      <c r="FW137">
        <v>9216.8253999999997</v>
      </c>
      <c r="FX137">
        <v>3928.0808999999999</v>
      </c>
      <c r="FY137">
        <v>4451.7097000000003</v>
      </c>
      <c r="FZ137">
        <v>471.3777</v>
      </c>
      <c r="GA137">
        <v>9609.3958999999995</v>
      </c>
      <c r="GB137">
        <v>3363.183</v>
      </c>
      <c r="GC137">
        <v>1203.0634</v>
      </c>
      <c r="GD137">
        <v>894.12120000000004</v>
      </c>
      <c r="GE137">
        <v>9460.1951000000008</v>
      </c>
      <c r="GF137">
        <v>796.38040000000001</v>
      </c>
      <c r="GG137">
        <v>544.54510000000005</v>
      </c>
      <c r="GH137">
        <v>449.31779999999998</v>
      </c>
      <c r="GI137">
        <v>4247.4477999999999</v>
      </c>
      <c r="GJ137">
        <v>32035.872899999998</v>
      </c>
      <c r="GK137">
        <v>2375.9063999999998</v>
      </c>
      <c r="GL137">
        <v>1842.0879</v>
      </c>
      <c r="GM137">
        <v>5904.0907999999999</v>
      </c>
      <c r="GN137">
        <v>10699.578</v>
      </c>
      <c r="GO137">
        <v>772.73879999999997</v>
      </c>
      <c r="GP137">
        <v>308.4228</v>
      </c>
    </row>
    <row r="138" spans="1:198" x14ac:dyDescent="0.2">
      <c r="A138" s="177">
        <v>43215</v>
      </c>
      <c r="B138">
        <v>662787.87820000004</v>
      </c>
      <c r="C138">
        <v>177508.81969999999</v>
      </c>
      <c r="D138">
        <v>102750.47719999999</v>
      </c>
      <c r="E138">
        <v>83238.295599999998</v>
      </c>
      <c r="F138">
        <v>51438.368999999999</v>
      </c>
      <c r="G138">
        <v>45925.384299999998</v>
      </c>
      <c r="H138">
        <v>45547.308400000002</v>
      </c>
      <c r="I138">
        <v>26871.361000000001</v>
      </c>
      <c r="J138">
        <v>33163.144999999997</v>
      </c>
      <c r="K138">
        <v>27138.105100000001</v>
      </c>
      <c r="L138">
        <v>24210.464</v>
      </c>
      <c r="M138">
        <v>21194.5</v>
      </c>
      <c r="N138">
        <v>26286.527999999998</v>
      </c>
      <c r="O138">
        <v>32431.002700000001</v>
      </c>
      <c r="P138">
        <v>13761.885</v>
      </c>
      <c r="Q138">
        <v>21386.2709</v>
      </c>
      <c r="R138">
        <v>11735.405500000001</v>
      </c>
      <c r="S138">
        <v>12048.8043</v>
      </c>
      <c r="T138">
        <v>19128.886200000001</v>
      </c>
      <c r="U138">
        <v>18878.9457</v>
      </c>
      <c r="V138">
        <v>12898.3002</v>
      </c>
      <c r="W138">
        <v>7903.8240999999998</v>
      </c>
      <c r="X138">
        <v>13920.6018</v>
      </c>
      <c r="Y138">
        <v>12424.588</v>
      </c>
      <c r="Z138">
        <v>13374.9928</v>
      </c>
      <c r="AA138">
        <v>11089.359399999999</v>
      </c>
      <c r="AB138">
        <v>12547.9231</v>
      </c>
      <c r="AC138">
        <v>13421.713299999999</v>
      </c>
      <c r="AD138">
        <v>20565.420699999999</v>
      </c>
      <c r="AE138">
        <v>9261.0324999999993</v>
      </c>
      <c r="AF138">
        <v>13860.9823</v>
      </c>
      <c r="AG138">
        <v>9840.5629000000008</v>
      </c>
      <c r="AH138">
        <v>10232.4041</v>
      </c>
      <c r="AI138">
        <v>11747.7539</v>
      </c>
      <c r="AJ138">
        <v>14685.283799999999</v>
      </c>
      <c r="AK138">
        <v>7317.5060000000003</v>
      </c>
      <c r="AL138">
        <v>5772.0829000000003</v>
      </c>
      <c r="AM138">
        <v>8167.6608999999999</v>
      </c>
      <c r="AN138">
        <v>11029.696599999999</v>
      </c>
      <c r="AO138">
        <v>8795.2173000000003</v>
      </c>
      <c r="AP138">
        <v>6510.3041999999996</v>
      </c>
      <c r="AQ138">
        <v>10313.9614</v>
      </c>
      <c r="AR138">
        <v>6116.7757000000001</v>
      </c>
      <c r="AS138">
        <v>6207.0745999999999</v>
      </c>
      <c r="AT138">
        <v>7813.0550000000003</v>
      </c>
      <c r="AU138">
        <v>8966.0607999999993</v>
      </c>
      <c r="AV138">
        <v>4470.7761</v>
      </c>
      <c r="AW138">
        <v>4930.4985999999999</v>
      </c>
      <c r="AX138">
        <v>5597.2595000000001</v>
      </c>
      <c r="AY138">
        <v>3789.4521</v>
      </c>
      <c r="AZ138">
        <v>6919.2493999999997</v>
      </c>
      <c r="BA138">
        <v>5012.7255999999998</v>
      </c>
      <c r="BB138">
        <v>6188.7368999999999</v>
      </c>
      <c r="BC138">
        <v>3760.4131000000002</v>
      </c>
      <c r="BD138">
        <v>5246.0538999999999</v>
      </c>
      <c r="BE138" t="s">
        <v>480</v>
      </c>
      <c r="BF138">
        <v>5962.5051999999996</v>
      </c>
      <c r="BG138">
        <v>3602.4811</v>
      </c>
      <c r="BH138">
        <v>4413.7281000000003</v>
      </c>
      <c r="BI138">
        <v>4477.9877999999999</v>
      </c>
      <c r="BJ138">
        <v>5636.2228999999998</v>
      </c>
      <c r="BK138">
        <v>4065.12</v>
      </c>
      <c r="BL138">
        <v>5771.4764999999998</v>
      </c>
      <c r="BM138">
        <v>2412.797</v>
      </c>
      <c r="BN138">
        <v>4613.0560999999998</v>
      </c>
      <c r="BO138">
        <v>5161.4778999999999</v>
      </c>
      <c r="BP138">
        <v>3970.3128999999999</v>
      </c>
      <c r="BQ138">
        <v>5368.9287000000004</v>
      </c>
      <c r="BR138">
        <v>3393.8458000000001</v>
      </c>
      <c r="BS138">
        <v>2642.6873999999998</v>
      </c>
      <c r="BT138" t="s">
        <v>480</v>
      </c>
      <c r="BU138">
        <v>2730.1714999999999</v>
      </c>
      <c r="BV138">
        <v>2653.5886999999998</v>
      </c>
      <c r="BW138">
        <v>3390.1549</v>
      </c>
      <c r="BX138">
        <v>3092.6102999999998</v>
      </c>
      <c r="BY138">
        <v>2383.1298999999999</v>
      </c>
      <c r="BZ138">
        <v>1649.404</v>
      </c>
      <c r="CA138">
        <v>2807.0466000000001</v>
      </c>
      <c r="CB138">
        <v>2918.1078000000002</v>
      </c>
      <c r="CC138" t="s">
        <v>480</v>
      </c>
      <c r="CD138">
        <v>1769.3282999999999</v>
      </c>
      <c r="CE138">
        <v>2622.8658</v>
      </c>
      <c r="CF138" t="s">
        <v>480</v>
      </c>
      <c r="CG138">
        <v>1551.4674</v>
      </c>
      <c r="CH138">
        <v>1768.8657000000001</v>
      </c>
      <c r="CI138">
        <v>2836.4245000000001</v>
      </c>
      <c r="CJ138" t="s">
        <v>480</v>
      </c>
      <c r="CK138">
        <v>2229.5167999999999</v>
      </c>
      <c r="CL138">
        <v>2880.5232000000001</v>
      </c>
      <c r="CM138">
        <v>2075.3714</v>
      </c>
      <c r="CN138" t="s">
        <v>480</v>
      </c>
      <c r="CO138">
        <v>1892.7497000000001</v>
      </c>
      <c r="CP138">
        <v>1631.4408000000001</v>
      </c>
      <c r="CQ138">
        <v>1535.3186000000001</v>
      </c>
      <c r="CR138">
        <v>1925.7306000000001</v>
      </c>
      <c r="CS138">
        <v>1792.6795999999999</v>
      </c>
      <c r="CT138">
        <v>2106.0725000000002</v>
      </c>
      <c r="CU138">
        <v>1578.2146</v>
      </c>
      <c r="CV138">
        <v>2277.5047</v>
      </c>
      <c r="CW138">
        <v>1300.5848000000001</v>
      </c>
      <c r="CX138">
        <v>4277.9543000000003</v>
      </c>
      <c r="CY138">
        <v>1835.7843</v>
      </c>
      <c r="CZ138">
        <v>1701.9657</v>
      </c>
      <c r="DA138">
        <v>1118.165</v>
      </c>
      <c r="DB138">
        <v>1313.3143</v>
      </c>
      <c r="DC138">
        <v>2772.0088999999998</v>
      </c>
      <c r="DD138">
        <v>1566.1911</v>
      </c>
      <c r="DE138">
        <v>1899.9082000000001</v>
      </c>
      <c r="DF138">
        <v>1632.1994999999999</v>
      </c>
      <c r="DG138">
        <v>1646.1261999999999</v>
      </c>
      <c r="DH138">
        <v>1061.2550000000001</v>
      </c>
      <c r="DI138">
        <v>1674.2279000000001</v>
      </c>
      <c r="DJ138">
        <v>1134.2727</v>
      </c>
      <c r="DK138">
        <v>1516.5779</v>
      </c>
      <c r="DL138">
        <v>1208.3347000000001</v>
      </c>
      <c r="DM138">
        <v>1009.6875</v>
      </c>
      <c r="DN138">
        <v>942.14570000000003</v>
      </c>
      <c r="DO138">
        <v>2412.8768</v>
      </c>
      <c r="DP138">
        <v>810.72850000000005</v>
      </c>
      <c r="DQ138">
        <v>1636.8783000000001</v>
      </c>
      <c r="DR138">
        <v>909.86339999999996</v>
      </c>
      <c r="DS138">
        <v>1984.2451000000001</v>
      </c>
      <c r="DT138">
        <v>1162.7925</v>
      </c>
      <c r="DU138">
        <v>925.65409999999997</v>
      </c>
      <c r="DV138" t="s">
        <v>480</v>
      </c>
      <c r="DW138">
        <v>1004.0099</v>
      </c>
      <c r="DX138">
        <v>765.24959999999999</v>
      </c>
      <c r="DY138">
        <v>1618.0392999999999</v>
      </c>
      <c r="DZ138">
        <v>1713.5120999999999</v>
      </c>
      <c r="EA138">
        <v>1086.5553</v>
      </c>
      <c r="EB138">
        <v>1108.5492999999999</v>
      </c>
      <c r="EC138">
        <v>1238.0997</v>
      </c>
      <c r="ED138">
        <v>949.15319999999997</v>
      </c>
      <c r="EE138">
        <v>807.52570000000003</v>
      </c>
      <c r="EF138">
        <v>686.20079999999996</v>
      </c>
      <c r="EG138">
        <v>673.86879999999996</v>
      </c>
      <c r="EH138">
        <v>971.59280000000001</v>
      </c>
      <c r="EI138">
        <v>456.05689999999998</v>
      </c>
      <c r="EJ138">
        <v>2113.5444000000002</v>
      </c>
      <c r="EK138" t="s">
        <v>480</v>
      </c>
      <c r="EL138">
        <v>694.3383</v>
      </c>
      <c r="EM138">
        <v>497.7704</v>
      </c>
      <c r="EN138">
        <v>393.44099999999997</v>
      </c>
      <c r="EO138" t="s">
        <v>480</v>
      </c>
      <c r="EP138">
        <v>303.00439999999998</v>
      </c>
      <c r="EQ138">
        <v>272.03370000000001</v>
      </c>
      <c r="ER138">
        <v>346.45179999999999</v>
      </c>
      <c r="ES138">
        <v>245.58699999999999</v>
      </c>
      <c r="ET138">
        <v>314.58159999999998</v>
      </c>
      <c r="EU138">
        <v>158.18979999999999</v>
      </c>
      <c r="EV138">
        <v>278.22340000000003</v>
      </c>
      <c r="EW138">
        <v>222.6225</v>
      </c>
      <c r="EX138">
        <v>254.5504</v>
      </c>
      <c r="EY138">
        <v>241.15430000000001</v>
      </c>
      <c r="EZ138">
        <v>234.9161</v>
      </c>
      <c r="FA138">
        <v>66.638099999999994</v>
      </c>
      <c r="FB138">
        <v>182.12970000000001</v>
      </c>
      <c r="FC138">
        <v>229.56139999999999</v>
      </c>
      <c r="FD138">
        <v>143.0745</v>
      </c>
      <c r="FE138">
        <v>187.84649999999999</v>
      </c>
      <c r="FF138">
        <v>163.5489</v>
      </c>
      <c r="FG138">
        <v>214.8125</v>
      </c>
      <c r="FH138">
        <v>338.80770000000001</v>
      </c>
      <c r="FI138">
        <v>273.78590000000003</v>
      </c>
      <c r="FJ138">
        <v>165.46199999999999</v>
      </c>
      <c r="FK138">
        <v>-8.7466000000000008</v>
      </c>
      <c r="FL138">
        <v>124.09950000000001</v>
      </c>
      <c r="FM138">
        <v>11030.1571</v>
      </c>
      <c r="FN138">
        <v>1486.123</v>
      </c>
      <c r="FO138">
        <v>3483.6646999999998</v>
      </c>
      <c r="FP138">
        <v>3581.8573999999999</v>
      </c>
      <c r="FQ138">
        <v>1418.8835999999999</v>
      </c>
      <c r="FR138">
        <v>3569.1338999999998</v>
      </c>
      <c r="FS138">
        <v>4165.8807999999999</v>
      </c>
      <c r="FT138" t="s">
        <v>480</v>
      </c>
      <c r="FU138">
        <v>991.69439999999997</v>
      </c>
      <c r="FV138">
        <v>17167.124800000001</v>
      </c>
      <c r="FW138">
        <v>9122.8471000000009</v>
      </c>
      <c r="FX138">
        <v>3848.1635000000001</v>
      </c>
      <c r="FY138">
        <v>4437.2003000000004</v>
      </c>
      <c r="FZ138">
        <v>488.70179999999999</v>
      </c>
      <c r="GA138">
        <v>9591.0921999999991</v>
      </c>
      <c r="GB138">
        <v>3282.5792999999999</v>
      </c>
      <c r="GC138">
        <v>1214.6791000000001</v>
      </c>
      <c r="GD138">
        <v>884.88469999999995</v>
      </c>
      <c r="GE138">
        <v>9185.5483000000004</v>
      </c>
      <c r="GF138">
        <v>793.17830000000004</v>
      </c>
      <c r="GG138">
        <v>537.57039999999995</v>
      </c>
      <c r="GH138">
        <v>449.98439999999999</v>
      </c>
      <c r="GI138">
        <v>4251.0069000000003</v>
      </c>
      <c r="GJ138">
        <v>31450.022499999999</v>
      </c>
      <c r="GK138">
        <v>2323.8371000000002</v>
      </c>
      <c r="GL138">
        <v>1857.6079999999999</v>
      </c>
      <c r="GM138">
        <v>5839.9342999999999</v>
      </c>
      <c r="GN138">
        <v>10459.278</v>
      </c>
      <c r="GO138">
        <v>765.10540000000003</v>
      </c>
      <c r="GP138">
        <v>282.06470000000002</v>
      </c>
    </row>
    <row r="139" spans="1:198" x14ac:dyDescent="0.2">
      <c r="A139" s="177">
        <v>43216</v>
      </c>
      <c r="B139">
        <v>676238.19660000002</v>
      </c>
      <c r="C139">
        <v>178366.10550000001</v>
      </c>
      <c r="D139">
        <v>105010.916</v>
      </c>
      <c r="E139">
        <v>85812.434099999999</v>
      </c>
      <c r="F139">
        <v>52320.475599999998</v>
      </c>
      <c r="G139">
        <v>46245.564100000003</v>
      </c>
      <c r="H139">
        <v>47803.646800000002</v>
      </c>
      <c r="I139">
        <v>28448.495200000001</v>
      </c>
      <c r="J139">
        <v>33485.193200000002</v>
      </c>
      <c r="K139">
        <v>27795.2719</v>
      </c>
      <c r="L139">
        <v>24920.664000000001</v>
      </c>
      <c r="M139">
        <v>21463.974999999999</v>
      </c>
      <c r="N139">
        <v>27275.3056</v>
      </c>
      <c r="O139">
        <v>32802.637199999997</v>
      </c>
      <c r="P139">
        <v>13878.623799999999</v>
      </c>
      <c r="Q139">
        <v>21805.802199999998</v>
      </c>
      <c r="R139">
        <v>11923.3649</v>
      </c>
      <c r="S139">
        <v>12250.8529</v>
      </c>
      <c r="T139">
        <v>19156.145100000002</v>
      </c>
      <c r="U139">
        <v>18914.2317</v>
      </c>
      <c r="V139">
        <v>13466.824000000001</v>
      </c>
      <c r="W139">
        <v>8007.9991</v>
      </c>
      <c r="X139">
        <v>14550.224899999999</v>
      </c>
      <c r="Y139">
        <v>12672.959000000001</v>
      </c>
      <c r="Z139">
        <v>13464.816500000001</v>
      </c>
      <c r="AA139">
        <v>11182.388300000001</v>
      </c>
      <c r="AB139">
        <v>12778.2451</v>
      </c>
      <c r="AC139">
        <v>13576.2309</v>
      </c>
      <c r="AD139">
        <v>20664.866900000001</v>
      </c>
      <c r="AE139">
        <v>9451.0957999999991</v>
      </c>
      <c r="AF139">
        <v>13853.2166</v>
      </c>
      <c r="AG139">
        <v>9908.0079000000005</v>
      </c>
      <c r="AH139">
        <v>10648.388999999999</v>
      </c>
      <c r="AI139">
        <v>12021.8928</v>
      </c>
      <c r="AJ139">
        <v>14885.6229</v>
      </c>
      <c r="AK139">
        <v>7372.8755000000001</v>
      </c>
      <c r="AL139">
        <v>5951.4588999999996</v>
      </c>
      <c r="AM139">
        <v>8203.9822000000004</v>
      </c>
      <c r="AN139">
        <v>11227.7569</v>
      </c>
      <c r="AO139">
        <v>8893.1047999999992</v>
      </c>
      <c r="AP139">
        <v>6665.0531000000001</v>
      </c>
      <c r="AQ139">
        <v>10207.7726</v>
      </c>
      <c r="AR139">
        <v>6251.8197</v>
      </c>
      <c r="AS139">
        <v>6602.0473000000002</v>
      </c>
      <c r="AT139">
        <v>8066.0902999999998</v>
      </c>
      <c r="AU139">
        <v>9032.9038999999993</v>
      </c>
      <c r="AV139">
        <v>4653.2206999999999</v>
      </c>
      <c r="AW139">
        <v>5048.4957999999997</v>
      </c>
      <c r="AX139">
        <v>5664.6656999999996</v>
      </c>
      <c r="AY139">
        <v>3839.9169999999999</v>
      </c>
      <c r="AZ139">
        <v>7015.3041999999996</v>
      </c>
      <c r="BA139">
        <v>5080.2470000000003</v>
      </c>
      <c r="BB139">
        <v>6369.6845000000003</v>
      </c>
      <c r="BC139">
        <v>3965.4344000000001</v>
      </c>
      <c r="BD139">
        <v>5401.7029000000002</v>
      </c>
      <c r="BE139">
        <v>5453.7154</v>
      </c>
      <c r="BF139">
        <v>6012.4341000000004</v>
      </c>
      <c r="BG139">
        <v>3693.4049</v>
      </c>
      <c r="BH139">
        <v>4588.9636</v>
      </c>
      <c r="BI139">
        <v>4544.3723</v>
      </c>
      <c r="BJ139">
        <v>5669.9018999999998</v>
      </c>
      <c r="BK139">
        <v>4065.12</v>
      </c>
      <c r="BL139">
        <v>5894.4714000000004</v>
      </c>
      <c r="BM139">
        <v>2537.9468000000002</v>
      </c>
      <c r="BN139">
        <v>4690.6117000000004</v>
      </c>
      <c r="BO139">
        <v>5515.3998000000001</v>
      </c>
      <c r="BP139">
        <v>4014.5940999999998</v>
      </c>
      <c r="BQ139">
        <v>5432.0114000000003</v>
      </c>
      <c r="BR139">
        <v>3420.7141000000001</v>
      </c>
      <c r="BS139">
        <v>2729.4836</v>
      </c>
      <c r="BT139" t="s">
        <v>480</v>
      </c>
      <c r="BU139">
        <v>2773.6042000000002</v>
      </c>
      <c r="BV139">
        <v>2717.3256999999999</v>
      </c>
      <c r="BW139">
        <v>3369.2919999999999</v>
      </c>
      <c r="BX139">
        <v>3130.9119999999998</v>
      </c>
      <c r="BY139">
        <v>2438.1505999999999</v>
      </c>
      <c r="BZ139">
        <v>1653.0652</v>
      </c>
      <c r="CA139">
        <v>2860.8980999999999</v>
      </c>
      <c r="CB139">
        <v>2984.1129000000001</v>
      </c>
      <c r="CC139" t="s">
        <v>480</v>
      </c>
      <c r="CD139">
        <v>1747.6479999999999</v>
      </c>
      <c r="CE139">
        <v>2674.5493999999999</v>
      </c>
      <c r="CF139" t="s">
        <v>480</v>
      </c>
      <c r="CG139">
        <v>1589.8921</v>
      </c>
      <c r="CH139">
        <v>1707.5291999999999</v>
      </c>
      <c r="CI139">
        <v>2845.5007999999998</v>
      </c>
      <c r="CJ139">
        <v>1545.0250000000001</v>
      </c>
      <c r="CK139">
        <v>2346.6727000000001</v>
      </c>
      <c r="CL139">
        <v>2923.5164</v>
      </c>
      <c r="CM139">
        <v>2089.7752999999998</v>
      </c>
      <c r="CN139" t="s">
        <v>480</v>
      </c>
      <c r="CO139">
        <v>1895.1142</v>
      </c>
      <c r="CP139">
        <v>1646.1927000000001</v>
      </c>
      <c r="CQ139">
        <v>1587.7834</v>
      </c>
      <c r="CR139">
        <v>1965.6574000000001</v>
      </c>
      <c r="CS139">
        <v>1830.9817</v>
      </c>
      <c r="CT139">
        <v>2152.3218000000002</v>
      </c>
      <c r="CU139">
        <v>1573.0968</v>
      </c>
      <c r="CV139">
        <v>2347.9607000000001</v>
      </c>
      <c r="CW139">
        <v>1328.4296999999999</v>
      </c>
      <c r="CX139">
        <v>4275.4339</v>
      </c>
      <c r="CY139">
        <v>1864.7559000000001</v>
      </c>
      <c r="CZ139">
        <v>1724.5953999999999</v>
      </c>
      <c r="DA139">
        <v>1133.2329</v>
      </c>
      <c r="DB139">
        <v>1345.1092000000001</v>
      </c>
      <c r="DC139">
        <v>2778.3063999999999</v>
      </c>
      <c r="DD139">
        <v>1604.3517999999999</v>
      </c>
      <c r="DE139">
        <v>1908.5889999999999</v>
      </c>
      <c r="DF139">
        <v>1678.2807</v>
      </c>
      <c r="DG139">
        <v>1655.6085</v>
      </c>
      <c r="DH139">
        <v>1105.4876999999999</v>
      </c>
      <c r="DI139">
        <v>1707.7430999999999</v>
      </c>
      <c r="DJ139">
        <v>1179.3666000000001</v>
      </c>
      <c r="DK139">
        <v>1552.4152999999999</v>
      </c>
      <c r="DL139">
        <v>1230.3299</v>
      </c>
      <c r="DM139">
        <v>1008.8317</v>
      </c>
      <c r="DN139">
        <v>947.44979999999998</v>
      </c>
      <c r="DO139">
        <v>2419.0250999999998</v>
      </c>
      <c r="DP139">
        <v>818.85580000000004</v>
      </c>
      <c r="DQ139">
        <v>1650.9716000000001</v>
      </c>
      <c r="DR139">
        <v>916.26969999999994</v>
      </c>
      <c r="DS139">
        <v>1992.0517</v>
      </c>
      <c r="DT139">
        <v>1186.1657</v>
      </c>
      <c r="DU139">
        <v>952.71280000000002</v>
      </c>
      <c r="DV139" t="s">
        <v>480</v>
      </c>
      <c r="DW139">
        <v>1060.0736999999999</v>
      </c>
      <c r="DX139">
        <v>779.96860000000004</v>
      </c>
      <c r="DY139">
        <v>1618.376</v>
      </c>
      <c r="DZ139">
        <v>1727.3059000000001</v>
      </c>
      <c r="EA139">
        <v>1059.4154000000001</v>
      </c>
      <c r="EB139">
        <v>1109.8529000000001</v>
      </c>
      <c r="EC139">
        <v>1267.242</v>
      </c>
      <c r="ED139">
        <v>1004.7277</v>
      </c>
      <c r="EE139">
        <v>831.01779999999997</v>
      </c>
      <c r="EF139">
        <v>698.90830000000005</v>
      </c>
      <c r="EG139">
        <v>700.68640000000005</v>
      </c>
      <c r="EH139">
        <v>984.23260000000005</v>
      </c>
      <c r="EI139">
        <v>454.0489</v>
      </c>
      <c r="EJ139">
        <v>2113.5444000000002</v>
      </c>
      <c r="EK139" t="s">
        <v>480</v>
      </c>
      <c r="EL139">
        <v>697.24590000000001</v>
      </c>
      <c r="EM139">
        <v>505.14120000000003</v>
      </c>
      <c r="EN139">
        <v>398.46899999999999</v>
      </c>
      <c r="EO139" t="s">
        <v>480</v>
      </c>
      <c r="EP139">
        <v>307.95699999999999</v>
      </c>
      <c r="EQ139">
        <v>281.53840000000002</v>
      </c>
      <c r="ER139">
        <v>357.57389999999998</v>
      </c>
      <c r="ES139">
        <v>243.72200000000001</v>
      </c>
      <c r="ET139">
        <v>320.35879999999997</v>
      </c>
      <c r="EU139">
        <v>161.71420000000001</v>
      </c>
      <c r="EV139">
        <v>293.09890000000001</v>
      </c>
      <c r="EW139">
        <v>231.34819999999999</v>
      </c>
      <c r="EX139">
        <v>242.04179999999999</v>
      </c>
      <c r="EY139">
        <v>245.79900000000001</v>
      </c>
      <c r="EZ139">
        <v>237.32380000000001</v>
      </c>
      <c r="FA139">
        <v>67.977400000000003</v>
      </c>
      <c r="FB139">
        <v>181.15770000000001</v>
      </c>
      <c r="FC139">
        <v>237.7467</v>
      </c>
      <c r="FD139">
        <v>144.1883</v>
      </c>
      <c r="FE139">
        <v>180.43780000000001</v>
      </c>
      <c r="FF139">
        <v>168.88589999999999</v>
      </c>
      <c r="FG139">
        <v>217.05269999999999</v>
      </c>
      <c r="FH139">
        <v>334.68869999999998</v>
      </c>
      <c r="FI139">
        <v>275.53339999999997</v>
      </c>
      <c r="FJ139">
        <v>178.5446</v>
      </c>
      <c r="FK139">
        <v>-8.7466000000000008</v>
      </c>
      <c r="FL139">
        <v>119.1156</v>
      </c>
      <c r="FM139">
        <v>11569.216399999999</v>
      </c>
      <c r="FN139">
        <v>1612.0568000000001</v>
      </c>
      <c r="FO139">
        <v>3547.9956999999999</v>
      </c>
      <c r="FP139">
        <v>3686.4540999999999</v>
      </c>
      <c r="FQ139">
        <v>1426.4874</v>
      </c>
      <c r="FR139">
        <v>3651.1886</v>
      </c>
      <c r="FS139">
        <v>4247.5132999999996</v>
      </c>
      <c r="FT139" t="s">
        <v>480</v>
      </c>
      <c r="FU139">
        <v>1013.1057</v>
      </c>
      <c r="FV139">
        <v>17955.873800000001</v>
      </c>
      <c r="FW139">
        <v>9299.4123999999993</v>
      </c>
      <c r="FX139">
        <v>3968.3355999999999</v>
      </c>
      <c r="FY139">
        <v>4513.3748999999998</v>
      </c>
      <c r="FZ139">
        <v>465.60289999999998</v>
      </c>
      <c r="GA139">
        <v>9930.8551000000007</v>
      </c>
      <c r="GB139">
        <v>3289.0275999999999</v>
      </c>
      <c r="GC139">
        <v>1218.5509999999999</v>
      </c>
      <c r="GD139">
        <v>929.74760000000003</v>
      </c>
      <c r="GE139">
        <v>9370.8790000000008</v>
      </c>
      <c r="GF139">
        <v>809.18910000000005</v>
      </c>
      <c r="GG139">
        <v>556.42240000000004</v>
      </c>
      <c r="GH139">
        <v>450.65089999999998</v>
      </c>
      <c r="GI139">
        <v>4245.6683000000003</v>
      </c>
      <c r="GJ139">
        <v>32345.6682</v>
      </c>
      <c r="GK139">
        <v>2349.8717000000001</v>
      </c>
      <c r="GL139">
        <v>1894.4680000000001</v>
      </c>
      <c r="GM139">
        <v>5906.5982999999997</v>
      </c>
      <c r="GN139">
        <v>10449.665999999999</v>
      </c>
      <c r="GO139">
        <v>749.83849999999995</v>
      </c>
      <c r="GP139">
        <v>306.77539999999999</v>
      </c>
    </row>
    <row r="140" spans="1:198" x14ac:dyDescent="0.2">
      <c r="A140" s="177">
        <v>43217</v>
      </c>
      <c r="B140">
        <v>688223.98470000003</v>
      </c>
      <c r="C140">
        <v>176610.71090000001</v>
      </c>
      <c r="D140">
        <v>105005.99129999999</v>
      </c>
      <c r="E140">
        <v>85365.076700000005</v>
      </c>
      <c r="F140">
        <v>52847.966500000002</v>
      </c>
      <c r="G140">
        <v>46504.950299999997</v>
      </c>
      <c r="H140">
        <v>48164.763400000003</v>
      </c>
      <c r="I140">
        <v>28098.677599999999</v>
      </c>
      <c r="J140">
        <v>33572.7402</v>
      </c>
      <c r="K140">
        <v>27721.040400000002</v>
      </c>
      <c r="L140">
        <v>24950.611799999999</v>
      </c>
      <c r="M140">
        <v>21762.194</v>
      </c>
      <c r="N140">
        <v>27310.840199999999</v>
      </c>
      <c r="O140">
        <v>32700.437699999999</v>
      </c>
      <c r="P140">
        <v>13920.316199999999</v>
      </c>
      <c r="Q140">
        <v>21636.713599999999</v>
      </c>
      <c r="R140">
        <v>11215.3367</v>
      </c>
      <c r="S140">
        <v>12106.8642</v>
      </c>
      <c r="T140">
        <v>18879.922200000001</v>
      </c>
      <c r="U140">
        <v>19330.189699999999</v>
      </c>
      <c r="V140">
        <v>13645.1566</v>
      </c>
      <c r="W140">
        <v>7925.6673000000001</v>
      </c>
      <c r="X140">
        <v>14838.287700000001</v>
      </c>
      <c r="Y140">
        <v>12640.2395</v>
      </c>
      <c r="Z140">
        <v>13380.825500000001</v>
      </c>
      <c r="AA140">
        <v>11202.121800000001</v>
      </c>
      <c r="AB140">
        <v>12795.0569</v>
      </c>
      <c r="AC140">
        <v>13620.713299999999</v>
      </c>
      <c r="AD140">
        <v>20142.774399999998</v>
      </c>
      <c r="AE140">
        <v>9327.4773999999998</v>
      </c>
      <c r="AF140">
        <v>13882.060600000001</v>
      </c>
      <c r="AG140">
        <v>9942.8932000000004</v>
      </c>
      <c r="AH140">
        <v>10270.2209</v>
      </c>
      <c r="AI140">
        <v>12133.1376</v>
      </c>
      <c r="AJ140">
        <v>14842.883900000001</v>
      </c>
      <c r="AK140">
        <v>7416.6706000000004</v>
      </c>
      <c r="AL140">
        <v>5990.5955000000004</v>
      </c>
      <c r="AM140">
        <v>8207.0408000000007</v>
      </c>
      <c r="AN140">
        <v>11117.211600000001</v>
      </c>
      <c r="AO140">
        <v>8981.5470999999998</v>
      </c>
      <c r="AP140">
        <v>6670.3689000000004</v>
      </c>
      <c r="AQ140">
        <v>10335.431399999999</v>
      </c>
      <c r="AR140">
        <v>6286.1800999999996</v>
      </c>
      <c r="AS140">
        <v>6512.0535</v>
      </c>
      <c r="AT140">
        <v>7645.4602000000004</v>
      </c>
      <c r="AU140">
        <v>9096.8407000000007</v>
      </c>
      <c r="AV140">
        <v>4633.4124000000002</v>
      </c>
      <c r="AW140">
        <v>5103.5612000000001</v>
      </c>
      <c r="AX140">
        <v>5847.8855999999996</v>
      </c>
      <c r="AY140">
        <v>3839.402</v>
      </c>
      <c r="AZ140">
        <v>6988.4089000000004</v>
      </c>
      <c r="BA140">
        <v>5092.9071999999996</v>
      </c>
      <c r="BB140">
        <v>6042.3522999999996</v>
      </c>
      <c r="BC140">
        <v>3904.1608999999999</v>
      </c>
      <c r="BD140">
        <v>5299.7259000000004</v>
      </c>
      <c r="BE140">
        <v>5307.6388999999999</v>
      </c>
      <c r="BF140">
        <v>6003.6230999999998</v>
      </c>
      <c r="BG140">
        <v>3606.3620000000001</v>
      </c>
      <c r="BH140">
        <v>4476.3122000000003</v>
      </c>
      <c r="BI140">
        <v>4501.4175999999998</v>
      </c>
      <c r="BJ140">
        <v>5709.8958000000002</v>
      </c>
      <c r="BK140">
        <v>4065.12</v>
      </c>
      <c r="BL140">
        <v>5623.5448999999999</v>
      </c>
      <c r="BM140">
        <v>2440.5450999999998</v>
      </c>
      <c r="BN140">
        <v>4633.6722</v>
      </c>
      <c r="BO140">
        <v>5655.8143</v>
      </c>
      <c r="BP140">
        <v>4052.5495000000001</v>
      </c>
      <c r="BQ140">
        <v>5409.6899000000003</v>
      </c>
      <c r="BR140">
        <v>3328.5942</v>
      </c>
      <c r="BS140">
        <v>2738.9522999999999</v>
      </c>
      <c r="BT140" t="s">
        <v>480</v>
      </c>
      <c r="BU140">
        <v>2824.4261000000001</v>
      </c>
      <c r="BV140">
        <v>2686.4229</v>
      </c>
      <c r="BW140">
        <v>3343.6563999999998</v>
      </c>
      <c r="BX140">
        <v>3102.1857</v>
      </c>
      <c r="BY140">
        <v>2454.2352999999998</v>
      </c>
      <c r="BZ140">
        <v>1645.7427</v>
      </c>
      <c r="CA140">
        <v>3009.7613000000001</v>
      </c>
      <c r="CB140">
        <v>2985.4879999999998</v>
      </c>
      <c r="CC140" t="s">
        <v>480</v>
      </c>
      <c r="CD140">
        <v>1676.4873</v>
      </c>
      <c r="CE140">
        <v>2656.5725000000002</v>
      </c>
      <c r="CF140" t="s">
        <v>480</v>
      </c>
      <c r="CG140">
        <v>1606.2581</v>
      </c>
      <c r="CH140">
        <v>1791.1604</v>
      </c>
      <c r="CI140">
        <v>2829.6172000000001</v>
      </c>
      <c r="CJ140">
        <v>1990.0605</v>
      </c>
      <c r="CK140">
        <v>2338.6032</v>
      </c>
      <c r="CL140">
        <v>2919.6777000000002</v>
      </c>
      <c r="CM140">
        <v>2071.6370000000002</v>
      </c>
      <c r="CN140" t="s">
        <v>480</v>
      </c>
      <c r="CO140">
        <v>1877.6165000000001</v>
      </c>
      <c r="CP140">
        <v>1650.6181999999999</v>
      </c>
      <c r="CQ140">
        <v>1579.1352999999999</v>
      </c>
      <c r="CR140">
        <v>1955.1504</v>
      </c>
      <c r="CS140">
        <v>1844.7141999999999</v>
      </c>
      <c r="CT140">
        <v>2121.1035000000002</v>
      </c>
      <c r="CU140">
        <v>1583.3325</v>
      </c>
      <c r="CV140">
        <v>2277.5047</v>
      </c>
      <c r="CW140">
        <v>1199.6470999999999</v>
      </c>
      <c r="CX140">
        <v>4279.2143999999998</v>
      </c>
      <c r="CY140">
        <v>1868.3774000000001</v>
      </c>
      <c r="CZ140">
        <v>1665.1925000000001</v>
      </c>
      <c r="DA140">
        <v>1154.9199000000001</v>
      </c>
      <c r="DB140">
        <v>1364.8339000000001</v>
      </c>
      <c r="DC140">
        <v>2781.4551000000001</v>
      </c>
      <c r="DD140">
        <v>1573.0963999999999</v>
      </c>
      <c r="DE140">
        <v>1906.1635000000001</v>
      </c>
      <c r="DF140">
        <v>1692.1051</v>
      </c>
      <c r="DG140">
        <v>1665.0907999999999</v>
      </c>
      <c r="DH140">
        <v>1084.2385999999999</v>
      </c>
      <c r="DI140">
        <v>1695.31</v>
      </c>
      <c r="DJ140">
        <v>1162.3413</v>
      </c>
      <c r="DK140">
        <v>1586.8752999999999</v>
      </c>
      <c r="DL140">
        <v>1236.6143</v>
      </c>
      <c r="DM140">
        <v>993.99749999999995</v>
      </c>
      <c r="DN140">
        <v>1007.8479</v>
      </c>
      <c r="DO140">
        <v>2406.7284</v>
      </c>
      <c r="DP140">
        <v>754.7527</v>
      </c>
      <c r="DQ140">
        <v>1635.9690000000001</v>
      </c>
      <c r="DR140">
        <v>894.9153</v>
      </c>
      <c r="DS140">
        <v>1991.5924</v>
      </c>
      <c r="DT140">
        <v>1167.8921</v>
      </c>
      <c r="DU140">
        <v>946.69979999999998</v>
      </c>
      <c r="DV140" t="s">
        <v>480</v>
      </c>
      <c r="DW140">
        <v>1001.8369</v>
      </c>
      <c r="DX140">
        <v>784.05719999999997</v>
      </c>
      <c r="DY140">
        <v>1595.4788000000001</v>
      </c>
      <c r="DZ140">
        <v>1690.5224000000001</v>
      </c>
      <c r="EA140">
        <v>1062.9554000000001</v>
      </c>
      <c r="EB140">
        <v>1031.9654</v>
      </c>
      <c r="EC140">
        <v>1238.0997</v>
      </c>
      <c r="ED140">
        <v>1017.4304</v>
      </c>
      <c r="EE140">
        <v>837.72979999999995</v>
      </c>
      <c r="EF140">
        <v>692.85699999999997</v>
      </c>
      <c r="EG140">
        <v>743.96019999999999</v>
      </c>
      <c r="EH140">
        <v>1005.2989</v>
      </c>
      <c r="EI140">
        <v>448.59179999999998</v>
      </c>
      <c r="EJ140">
        <v>2113.5444000000002</v>
      </c>
      <c r="EK140" t="s">
        <v>480</v>
      </c>
      <c r="EL140">
        <v>714.12339999999995</v>
      </c>
      <c r="EM140">
        <v>503.66699999999997</v>
      </c>
      <c r="EN140">
        <v>363.6157</v>
      </c>
      <c r="EO140" t="s">
        <v>480</v>
      </c>
      <c r="EP140">
        <v>305.83440000000002</v>
      </c>
      <c r="EQ140">
        <v>278.0258</v>
      </c>
      <c r="ER140">
        <v>348.67619999999999</v>
      </c>
      <c r="ES140">
        <v>236.26179999999999</v>
      </c>
      <c r="ET140">
        <v>307.28399999999999</v>
      </c>
      <c r="EU140">
        <v>167.31190000000001</v>
      </c>
      <c r="EV140">
        <v>294.45119999999997</v>
      </c>
      <c r="EW140">
        <v>222.6225</v>
      </c>
      <c r="EX140">
        <v>276.39890000000003</v>
      </c>
      <c r="EY140">
        <v>245.5258</v>
      </c>
      <c r="EZ140">
        <v>238.9288</v>
      </c>
      <c r="FA140">
        <v>67.475200000000001</v>
      </c>
      <c r="FB140">
        <v>177.26990000000001</v>
      </c>
      <c r="FC140">
        <v>228.19720000000001</v>
      </c>
      <c r="FD140">
        <v>140.84690000000001</v>
      </c>
      <c r="FE140">
        <v>189.9633</v>
      </c>
      <c r="FF140">
        <v>166.929</v>
      </c>
      <c r="FG140">
        <v>230.22569999999999</v>
      </c>
      <c r="FH140">
        <v>338.80770000000001</v>
      </c>
      <c r="FI140">
        <v>267.23289999999997</v>
      </c>
      <c r="FJ140">
        <v>165.72370000000001</v>
      </c>
      <c r="FK140">
        <v>-8.2440999999999995</v>
      </c>
      <c r="FL140">
        <v>130.32929999999999</v>
      </c>
      <c r="FM140">
        <v>11725.1291</v>
      </c>
      <c r="FN140">
        <v>1554.9060999999999</v>
      </c>
      <c r="FO140">
        <v>3555.1435999999999</v>
      </c>
      <c r="FP140">
        <v>3679.7388000000001</v>
      </c>
      <c r="FQ140">
        <v>1426.4874</v>
      </c>
      <c r="FR140">
        <v>3564.4450000000002</v>
      </c>
      <c r="FS140">
        <v>4138.67</v>
      </c>
      <c r="FT140">
        <v>6335.3348999999998</v>
      </c>
      <c r="FU140">
        <v>1015.9605</v>
      </c>
      <c r="FV140">
        <v>18474.855200000002</v>
      </c>
      <c r="FW140">
        <v>9336.4341999999997</v>
      </c>
      <c r="FX140">
        <v>3944.6563999999998</v>
      </c>
      <c r="FY140">
        <v>4533.9299000000001</v>
      </c>
      <c r="FZ140">
        <v>479.07729999999998</v>
      </c>
      <c r="GA140">
        <v>9866.7919999999995</v>
      </c>
      <c r="GB140">
        <v>3327.7174</v>
      </c>
      <c r="GC140">
        <v>1230.1667</v>
      </c>
      <c r="GD140">
        <v>917.87210000000005</v>
      </c>
      <c r="GE140">
        <v>9455.7293000000009</v>
      </c>
      <c r="GF140">
        <v>817.79489999999998</v>
      </c>
      <c r="GG140">
        <v>559.21559999999999</v>
      </c>
      <c r="GH140">
        <v>450.65089999999998</v>
      </c>
      <c r="GI140">
        <v>4236.7705999999998</v>
      </c>
      <c r="GJ140">
        <v>31692.337599999999</v>
      </c>
      <c r="GK140">
        <v>2384.5846000000001</v>
      </c>
      <c r="GL140">
        <v>1884.768</v>
      </c>
      <c r="GM140">
        <v>5277.4188999999997</v>
      </c>
      <c r="GN140">
        <v>10488.114</v>
      </c>
      <c r="GO140">
        <v>748.31179999999995</v>
      </c>
      <c r="GP140">
        <v>306.77539999999999</v>
      </c>
    </row>
    <row r="141" spans="1:198" x14ac:dyDescent="0.2">
      <c r="A141" s="177">
        <v>43220</v>
      </c>
      <c r="B141">
        <v>670552.63049999997</v>
      </c>
      <c r="C141">
        <v>177182.2347</v>
      </c>
      <c r="D141">
        <v>104858.25019999999</v>
      </c>
      <c r="E141">
        <v>84746.773700000005</v>
      </c>
      <c r="F141">
        <v>52050.081100000003</v>
      </c>
      <c r="G141">
        <v>46590.061300000001</v>
      </c>
      <c r="H141">
        <v>45840.763500000001</v>
      </c>
      <c r="I141">
        <v>28621.637200000001</v>
      </c>
      <c r="J141">
        <v>33826.001400000001</v>
      </c>
      <c r="K141">
        <v>27609.677800000001</v>
      </c>
      <c r="L141">
        <v>25000.007699999998</v>
      </c>
      <c r="M141">
        <v>21399.300999999999</v>
      </c>
      <c r="N141">
        <v>27266.421999999999</v>
      </c>
      <c r="O141">
        <v>35320.460899999998</v>
      </c>
      <c r="P141">
        <v>13886.962299999999</v>
      </c>
      <c r="Q141">
        <v>21947.7729</v>
      </c>
      <c r="R141">
        <v>11339.3837</v>
      </c>
      <c r="S141">
        <v>12236.9185</v>
      </c>
      <c r="T141">
        <v>19050.744200000001</v>
      </c>
      <c r="U141">
        <v>19346.5389</v>
      </c>
      <c r="V141">
        <v>13932.652599999999</v>
      </c>
      <c r="W141">
        <v>7997.9177</v>
      </c>
      <c r="X141">
        <v>14788.905500000001</v>
      </c>
      <c r="Y141">
        <v>12675.1345</v>
      </c>
      <c r="Z141">
        <v>13357.4946</v>
      </c>
      <c r="AA141">
        <v>11230.312400000001</v>
      </c>
      <c r="AB141">
        <v>12699.229499999999</v>
      </c>
      <c r="AC141">
        <v>13536.430899999999</v>
      </c>
      <c r="AD141">
        <v>20136.559000000001</v>
      </c>
      <c r="AE141">
        <v>9278.8026000000009</v>
      </c>
      <c r="AF141">
        <v>13802.7395</v>
      </c>
      <c r="AG141">
        <v>9863.8197999999993</v>
      </c>
      <c r="AH141">
        <v>10453.0021</v>
      </c>
      <c r="AI141">
        <v>12331.7891</v>
      </c>
      <c r="AJ141">
        <v>14777.453600000001</v>
      </c>
      <c r="AK141">
        <v>7366.6190999999999</v>
      </c>
      <c r="AL141">
        <v>6068.8687</v>
      </c>
      <c r="AM141">
        <v>8093.4889000000003</v>
      </c>
      <c r="AN141">
        <v>11306.0599</v>
      </c>
      <c r="AO141">
        <v>8998.7204000000002</v>
      </c>
      <c r="AP141">
        <v>6712.8953000000001</v>
      </c>
      <c r="AQ141">
        <v>10278.840399999999</v>
      </c>
      <c r="AR141">
        <v>6069.7241999999997</v>
      </c>
      <c r="AS141">
        <v>6366.3492999999999</v>
      </c>
      <c r="AT141">
        <v>7811.4758000000002</v>
      </c>
      <c r="AU141">
        <v>9088.1221000000005</v>
      </c>
      <c r="AV141">
        <v>4662.6035000000002</v>
      </c>
      <c r="AW141">
        <v>5076.0285000000003</v>
      </c>
      <c r="AX141">
        <v>5747.6220000000003</v>
      </c>
      <c r="AY141">
        <v>3772.9738000000002</v>
      </c>
      <c r="AZ141">
        <v>7013.3831</v>
      </c>
      <c r="BA141">
        <v>5063.3666000000003</v>
      </c>
      <c r="BB141">
        <v>6078.4402</v>
      </c>
      <c r="BC141">
        <v>3829.4839000000002</v>
      </c>
      <c r="BD141">
        <v>5321.1948000000002</v>
      </c>
      <c r="BE141">
        <v>5448.7952999999998</v>
      </c>
      <c r="BF141">
        <v>5986.0011000000004</v>
      </c>
      <c r="BG141">
        <v>3626.8753000000002</v>
      </c>
      <c r="BH141">
        <v>4443.7685000000001</v>
      </c>
      <c r="BI141">
        <v>4543.6098000000002</v>
      </c>
      <c r="BJ141">
        <v>5716.2106000000003</v>
      </c>
      <c r="BK141">
        <v>4065.12</v>
      </c>
      <c r="BL141">
        <v>5388.5906000000004</v>
      </c>
      <c r="BM141">
        <v>2361.6091999999999</v>
      </c>
      <c r="BN141">
        <v>4569.8606</v>
      </c>
      <c r="BO141">
        <v>5627.2416000000003</v>
      </c>
      <c r="BP141">
        <v>4060.9839999999999</v>
      </c>
      <c r="BQ141">
        <v>5364.5614999999998</v>
      </c>
      <c r="BR141">
        <v>3366.9775</v>
      </c>
      <c r="BS141">
        <v>2744.2125999999998</v>
      </c>
      <c r="BT141" t="s">
        <v>480</v>
      </c>
      <c r="BU141">
        <v>2758.2739999999999</v>
      </c>
      <c r="BV141">
        <v>2670.8984</v>
      </c>
      <c r="BW141">
        <v>3311.0666999999999</v>
      </c>
      <c r="BX141">
        <v>3050.3521999999998</v>
      </c>
      <c r="BY141">
        <v>2465.7764000000002</v>
      </c>
      <c r="BZ141">
        <v>1652.6584</v>
      </c>
      <c r="CA141">
        <v>3091.3960000000002</v>
      </c>
      <c r="CB141">
        <v>3016.3887</v>
      </c>
      <c r="CC141" t="s">
        <v>480</v>
      </c>
      <c r="CD141">
        <v>1714.6612</v>
      </c>
      <c r="CE141">
        <v>2681.2907</v>
      </c>
      <c r="CF141" t="s">
        <v>480</v>
      </c>
      <c r="CG141">
        <v>1611.2391</v>
      </c>
      <c r="CH141">
        <v>1792.4404</v>
      </c>
      <c r="CI141">
        <v>2843.2316999999998</v>
      </c>
      <c r="CJ141">
        <v>1970.2815000000001</v>
      </c>
      <c r="CK141">
        <v>2336.0814999999998</v>
      </c>
      <c r="CL141">
        <v>2934.3989000000001</v>
      </c>
      <c r="CM141">
        <v>2094.5765999999999</v>
      </c>
      <c r="CN141" t="s">
        <v>480</v>
      </c>
      <c r="CO141">
        <v>1882.8185000000001</v>
      </c>
      <c r="CP141">
        <v>1633.5033000000001</v>
      </c>
      <c r="CQ141">
        <v>1659.8505</v>
      </c>
      <c r="CR141">
        <v>1972.4141999999999</v>
      </c>
      <c r="CS141">
        <v>1826.4023</v>
      </c>
      <c r="CT141">
        <v>2133.2440000000001</v>
      </c>
      <c r="CU141">
        <v>1592.644</v>
      </c>
      <c r="CV141">
        <v>2240.6994</v>
      </c>
      <c r="CW141">
        <v>1178.7635</v>
      </c>
      <c r="CX141">
        <v>4269.1329999999998</v>
      </c>
      <c r="CY141">
        <v>1871.9988000000001</v>
      </c>
      <c r="CZ141">
        <v>1694.8939</v>
      </c>
      <c r="DA141">
        <v>1158.7646999999999</v>
      </c>
      <c r="DB141">
        <v>1342.4595999999999</v>
      </c>
      <c r="DC141">
        <v>2786.1783</v>
      </c>
      <c r="DD141">
        <v>1596.7195999999999</v>
      </c>
      <c r="DE141">
        <v>1928.0300999999999</v>
      </c>
      <c r="DF141">
        <v>1705.9295</v>
      </c>
      <c r="DG141">
        <v>1676.9436000000001</v>
      </c>
      <c r="DH141">
        <v>1100.2837999999999</v>
      </c>
      <c r="DI141">
        <v>1650.5625</v>
      </c>
      <c r="DJ141">
        <v>1176.3126</v>
      </c>
      <c r="DK141">
        <v>1599.1215999999999</v>
      </c>
      <c r="DL141">
        <v>1240.5419999999999</v>
      </c>
      <c r="DM141">
        <v>1003.9820999999999</v>
      </c>
      <c r="DN141">
        <v>1004.9392</v>
      </c>
      <c r="DO141">
        <v>2363.6902</v>
      </c>
      <c r="DP141">
        <v>763.56690000000003</v>
      </c>
      <c r="DQ141">
        <v>1631.8774000000001</v>
      </c>
      <c r="DR141">
        <v>899.18619999999999</v>
      </c>
      <c r="DS141">
        <v>2001.2357999999999</v>
      </c>
      <c r="DT141">
        <v>1149.6185</v>
      </c>
      <c r="DU141">
        <v>961.78489999999999</v>
      </c>
      <c r="DV141" t="s">
        <v>480</v>
      </c>
      <c r="DW141">
        <v>1029.2168999999999</v>
      </c>
      <c r="DX141">
        <v>791.41679999999997</v>
      </c>
      <c r="DY141">
        <v>1580.9997000000001</v>
      </c>
      <c r="DZ141">
        <v>1699.7183</v>
      </c>
      <c r="EA141">
        <v>1056.2687000000001</v>
      </c>
      <c r="EB141">
        <v>1030.01</v>
      </c>
      <c r="EC141">
        <v>1253.528</v>
      </c>
      <c r="ED141">
        <v>1026.9574</v>
      </c>
      <c r="EE141">
        <v>834.37379999999996</v>
      </c>
      <c r="EF141">
        <v>704.26660000000004</v>
      </c>
      <c r="EG141">
        <v>778.70119999999997</v>
      </c>
      <c r="EH141">
        <v>938.79340000000002</v>
      </c>
      <c r="EI141">
        <v>456.63139999999999</v>
      </c>
      <c r="EJ141">
        <v>2113.5444000000002</v>
      </c>
      <c r="EK141" t="s">
        <v>480</v>
      </c>
      <c r="EL141">
        <v>712.4008</v>
      </c>
      <c r="EM141">
        <v>508.08949999999999</v>
      </c>
      <c r="EN141">
        <v>368.64749999999998</v>
      </c>
      <c r="EO141" t="s">
        <v>480</v>
      </c>
      <c r="EP141">
        <v>300.8818</v>
      </c>
      <c r="EQ141">
        <v>271.827</v>
      </c>
      <c r="ER141">
        <v>342.00290000000001</v>
      </c>
      <c r="ES141">
        <v>234.863</v>
      </c>
      <c r="ET141">
        <v>309.07260000000002</v>
      </c>
      <c r="EU141">
        <v>165.6533</v>
      </c>
      <c r="EV141">
        <v>305.26979999999998</v>
      </c>
      <c r="EW141">
        <v>226.11279999999999</v>
      </c>
      <c r="EX141">
        <v>278.17599999999999</v>
      </c>
      <c r="EY141">
        <v>253.17590000000001</v>
      </c>
      <c r="EZ141">
        <v>238.52760000000001</v>
      </c>
      <c r="FA141">
        <v>71.325699999999998</v>
      </c>
      <c r="FB141">
        <v>171.76220000000001</v>
      </c>
      <c r="FC141">
        <v>232.28980000000001</v>
      </c>
      <c r="FD141">
        <v>140.84690000000001</v>
      </c>
      <c r="FE141">
        <v>178.321</v>
      </c>
      <c r="FF141">
        <v>169.5975</v>
      </c>
      <c r="FG141">
        <v>225.59379999999999</v>
      </c>
      <c r="FH141">
        <v>328.9221</v>
      </c>
      <c r="FI141">
        <v>270.7278</v>
      </c>
      <c r="FJ141">
        <v>175.40479999999999</v>
      </c>
      <c r="FK141">
        <v>-9.7516999999999996</v>
      </c>
      <c r="FL141">
        <v>142.20939999999999</v>
      </c>
      <c r="FM141">
        <v>12577.538399999999</v>
      </c>
      <c r="FN141">
        <v>1549.2366999999999</v>
      </c>
      <c r="FO141">
        <v>3273.3977</v>
      </c>
      <c r="FP141">
        <v>3733.3555000000001</v>
      </c>
      <c r="FQ141">
        <v>1396.0723</v>
      </c>
      <c r="FR141">
        <v>3592.5781000000002</v>
      </c>
      <c r="FS141">
        <v>4193.2460000000001</v>
      </c>
      <c r="FT141">
        <v>6155.0859</v>
      </c>
      <c r="FU141">
        <v>1020.2428</v>
      </c>
      <c r="FV141">
        <v>18382.774600000001</v>
      </c>
      <c r="FW141">
        <v>9067.5990000000002</v>
      </c>
      <c r="FX141">
        <v>3954.1280999999999</v>
      </c>
      <c r="FY141">
        <v>4532.7208000000001</v>
      </c>
      <c r="FZ141">
        <v>475.22750000000002</v>
      </c>
      <c r="GA141">
        <v>9990.3421999999991</v>
      </c>
      <c r="GB141">
        <v>3376.0796</v>
      </c>
      <c r="GC141">
        <v>1219.1704999999999</v>
      </c>
      <c r="GD141">
        <v>875.30619999999999</v>
      </c>
      <c r="GE141">
        <v>9388.7422000000006</v>
      </c>
      <c r="GF141">
        <v>817.995</v>
      </c>
      <c r="GG141">
        <v>563.40539999999999</v>
      </c>
      <c r="GH141">
        <v>450.65089999999998</v>
      </c>
      <c r="GI141">
        <v>4144.2353000000003</v>
      </c>
      <c r="GJ141">
        <v>31848.768899999999</v>
      </c>
      <c r="GK141">
        <v>2358.5499</v>
      </c>
      <c r="GL141">
        <v>1840.1478999999999</v>
      </c>
      <c r="GM141">
        <v>5076.1785</v>
      </c>
      <c r="GN141">
        <v>11333.97</v>
      </c>
      <c r="GO141">
        <v>742.34609999999998</v>
      </c>
      <c r="GP141">
        <v>302.65699999999998</v>
      </c>
    </row>
    <row r="142" spans="1:198" x14ac:dyDescent="0.2">
      <c r="A142" s="177">
        <v>43221</v>
      </c>
      <c r="B142">
        <v>681923.76280000003</v>
      </c>
      <c r="C142">
        <v>178325.2824</v>
      </c>
      <c r="D142">
        <v>106079.57670000001</v>
      </c>
      <c r="E142">
        <v>86301.524099999995</v>
      </c>
      <c r="F142">
        <v>52369.2353</v>
      </c>
      <c r="G142">
        <v>46573.849699999999</v>
      </c>
      <c r="H142">
        <v>46468.2356</v>
      </c>
      <c r="I142">
        <v>28494.430799999998</v>
      </c>
      <c r="J142">
        <v>33951.068599999999</v>
      </c>
      <c r="K142">
        <v>27962.179899999999</v>
      </c>
      <c r="L142">
        <v>25167.805</v>
      </c>
      <c r="M142">
        <v>21632.846000000001</v>
      </c>
      <c r="N142">
        <v>27280.6358</v>
      </c>
      <c r="O142">
        <v>35449.243999999999</v>
      </c>
      <c r="P142">
        <v>13957.839400000001</v>
      </c>
      <c r="Q142">
        <v>21992.4378</v>
      </c>
      <c r="R142">
        <v>11652.6821</v>
      </c>
      <c r="S142">
        <v>12297.3009</v>
      </c>
      <c r="T142">
        <v>19114.3482</v>
      </c>
      <c r="U142">
        <v>19883.956099999999</v>
      </c>
      <c r="V142">
        <v>14010.9449</v>
      </c>
      <c r="W142">
        <v>8061.7668000000003</v>
      </c>
      <c r="X142">
        <v>15035.816500000001</v>
      </c>
      <c r="Y142">
        <v>12758.420599999999</v>
      </c>
      <c r="Z142">
        <v>13450.817999999999</v>
      </c>
      <c r="AA142">
        <v>11309.245999999999</v>
      </c>
      <c r="AB142">
        <v>12652.996999999999</v>
      </c>
      <c r="AC142">
        <v>13616.0309</v>
      </c>
      <c r="AD142">
        <v>20061.974399999999</v>
      </c>
      <c r="AE142">
        <v>9429.4626000000007</v>
      </c>
      <c r="AF142">
        <v>13816.606900000001</v>
      </c>
      <c r="AG142">
        <v>9919.6363000000001</v>
      </c>
      <c r="AH142">
        <v>10818.5646</v>
      </c>
      <c r="AI142">
        <v>12645.658299999999</v>
      </c>
      <c r="AJ142">
        <v>14964.5401</v>
      </c>
      <c r="AK142">
        <v>7455.4606000000003</v>
      </c>
      <c r="AL142">
        <v>6046.8543</v>
      </c>
      <c r="AM142">
        <v>8135.5451999999996</v>
      </c>
      <c r="AN142">
        <v>11382.1865</v>
      </c>
      <c r="AO142">
        <v>9151.5622999999996</v>
      </c>
      <c r="AP142">
        <v>6487.9883</v>
      </c>
      <c r="AQ142">
        <v>10280.156499999999</v>
      </c>
      <c r="AR142">
        <v>6150.4309999999996</v>
      </c>
      <c r="AS142">
        <v>6385.6337000000003</v>
      </c>
      <c r="AT142">
        <v>8028.3631999999998</v>
      </c>
      <c r="AU142">
        <v>9583.3845000000001</v>
      </c>
      <c r="AV142">
        <v>4644.8804</v>
      </c>
      <c r="AW142">
        <v>5154.6932999999999</v>
      </c>
      <c r="AX142">
        <v>5783.4304000000002</v>
      </c>
      <c r="AY142">
        <v>3803.3557000000001</v>
      </c>
      <c r="AZ142">
        <v>6998.0142999999998</v>
      </c>
      <c r="BA142">
        <v>5109.7875999999997</v>
      </c>
      <c r="BB142">
        <v>6125.7102000000004</v>
      </c>
      <c r="BC142">
        <v>3806.5063</v>
      </c>
      <c r="BD142">
        <v>5374.8667999999998</v>
      </c>
      <c r="BE142">
        <v>5435.4786999999997</v>
      </c>
      <c r="BF142">
        <v>6000.6860999999999</v>
      </c>
      <c r="BG142">
        <v>3651.2694000000001</v>
      </c>
      <c r="BH142">
        <v>4508.8559999999998</v>
      </c>
      <c r="BI142">
        <v>4657.5778</v>
      </c>
      <c r="BJ142">
        <v>5714.1055999999999</v>
      </c>
      <c r="BK142">
        <v>4065.12</v>
      </c>
      <c r="BL142">
        <v>5409.4754000000003</v>
      </c>
      <c r="BM142">
        <v>2397.8517000000002</v>
      </c>
      <c r="BN142">
        <v>4621.4007000000001</v>
      </c>
      <c r="BO142">
        <v>5680.3053</v>
      </c>
      <c r="BP142">
        <v>4137.0271000000002</v>
      </c>
      <c r="BQ142">
        <v>5151.0509000000002</v>
      </c>
      <c r="BR142">
        <v>3430.3099000000002</v>
      </c>
      <c r="BS142">
        <v>2701.6035999999999</v>
      </c>
      <c r="BT142" t="s">
        <v>480</v>
      </c>
      <c r="BU142">
        <v>2750.2556</v>
      </c>
      <c r="BV142">
        <v>2684.5410000000002</v>
      </c>
      <c r="BW142">
        <v>3300.5913999999998</v>
      </c>
      <c r="BX142">
        <v>3056.7357999999999</v>
      </c>
      <c r="BY142">
        <v>2506.1702</v>
      </c>
      <c r="BZ142">
        <v>1655.0993000000001</v>
      </c>
      <c r="CA142">
        <v>3129.8123000000001</v>
      </c>
      <c r="CB142">
        <v>3074.1432</v>
      </c>
      <c r="CC142" t="s">
        <v>480</v>
      </c>
      <c r="CD142">
        <v>1820.0940000000001</v>
      </c>
      <c r="CE142">
        <v>2568.9349999999999</v>
      </c>
      <c r="CF142" t="s">
        <v>480</v>
      </c>
      <c r="CG142">
        <v>1613.3738000000001</v>
      </c>
      <c r="CH142">
        <v>1777.7197000000001</v>
      </c>
      <c r="CI142">
        <v>2918.1113999999998</v>
      </c>
      <c r="CJ142">
        <v>2024.6738</v>
      </c>
      <c r="CK142">
        <v>2300.2732999999998</v>
      </c>
      <c r="CL142">
        <v>2958.2114999999999</v>
      </c>
      <c r="CM142">
        <v>2103.6457999999998</v>
      </c>
      <c r="CN142" t="s">
        <v>480</v>
      </c>
      <c r="CO142">
        <v>1893.2226000000001</v>
      </c>
      <c r="CP142">
        <v>1658.5815</v>
      </c>
      <c r="CQ142">
        <v>1700.54</v>
      </c>
      <c r="CR142">
        <v>2008.5087000000001</v>
      </c>
      <c r="CS142">
        <v>1729.0553</v>
      </c>
      <c r="CT142">
        <v>2133.2440000000001</v>
      </c>
      <c r="CU142">
        <v>1637.0658000000001</v>
      </c>
      <c r="CV142">
        <v>2283.8141999999998</v>
      </c>
      <c r="CW142">
        <v>1197.9068</v>
      </c>
      <c r="CX142">
        <v>4285.5153</v>
      </c>
      <c r="CY142">
        <v>1890.1061</v>
      </c>
      <c r="CZ142">
        <v>1781.3949</v>
      </c>
      <c r="DA142">
        <v>1134.7228</v>
      </c>
      <c r="DB142">
        <v>1374.2546</v>
      </c>
      <c r="DC142">
        <v>2811.3683000000001</v>
      </c>
      <c r="DD142">
        <v>1589.0875000000001</v>
      </c>
      <c r="DE142">
        <v>1940.0808999999999</v>
      </c>
      <c r="DF142">
        <v>1742.7945</v>
      </c>
      <c r="DG142">
        <v>1660.3496</v>
      </c>
      <c r="DH142">
        <v>1121.1691000000001</v>
      </c>
      <c r="DI142">
        <v>1668.4407000000001</v>
      </c>
      <c r="DJ142">
        <v>1190.1822</v>
      </c>
      <c r="DK142">
        <v>1641.3716999999999</v>
      </c>
      <c r="DL142">
        <v>1260.1804999999999</v>
      </c>
      <c r="DM142">
        <v>1016.5341</v>
      </c>
      <c r="DN142">
        <v>1041.0411999999999</v>
      </c>
      <c r="DO142">
        <v>2308.3553000000002</v>
      </c>
      <c r="DP142">
        <v>802.02880000000005</v>
      </c>
      <c r="DQ142">
        <v>1638.2420999999999</v>
      </c>
      <c r="DR142">
        <v>892.7799</v>
      </c>
      <c r="DS142">
        <v>1988.8371999999999</v>
      </c>
      <c r="DT142">
        <v>1141.5441000000001</v>
      </c>
      <c r="DU142">
        <v>958.75139999999999</v>
      </c>
      <c r="DV142" t="s">
        <v>480</v>
      </c>
      <c r="DW142">
        <v>1086.5844999999999</v>
      </c>
      <c r="DX142">
        <v>800.4117</v>
      </c>
      <c r="DY142">
        <v>1609.2845</v>
      </c>
      <c r="DZ142">
        <v>1708.9141</v>
      </c>
      <c r="EA142">
        <v>1056.2687000000001</v>
      </c>
      <c r="EB142">
        <v>1047.944</v>
      </c>
      <c r="EC142">
        <v>1208.9573</v>
      </c>
      <c r="ED142">
        <v>1038.0723</v>
      </c>
      <c r="EE142">
        <v>871.93190000000004</v>
      </c>
      <c r="EF142">
        <v>701.84209999999996</v>
      </c>
      <c r="EG142">
        <v>773.21579999999994</v>
      </c>
      <c r="EH142">
        <v>913.48929999999996</v>
      </c>
      <c r="EI142">
        <v>462.66109999999998</v>
      </c>
      <c r="EJ142">
        <v>2113.5444000000002</v>
      </c>
      <c r="EK142" t="s">
        <v>480</v>
      </c>
      <c r="EL142">
        <v>719.50649999999996</v>
      </c>
      <c r="EM142">
        <v>511.0378</v>
      </c>
      <c r="EN142">
        <v>358.584</v>
      </c>
      <c r="EO142" t="s">
        <v>480</v>
      </c>
      <c r="EP142">
        <v>308.66449999999998</v>
      </c>
      <c r="EQ142">
        <v>271.31049999999999</v>
      </c>
      <c r="ER142">
        <v>341.98379999999997</v>
      </c>
      <c r="ES142">
        <v>235.5624</v>
      </c>
      <c r="ET142">
        <v>309.07260000000002</v>
      </c>
      <c r="EU142">
        <v>171.0436</v>
      </c>
      <c r="EV142">
        <v>309.32670000000002</v>
      </c>
      <c r="EW142">
        <v>234.334</v>
      </c>
      <c r="EX142">
        <v>262.77460000000002</v>
      </c>
      <c r="EY142">
        <v>258.64030000000002</v>
      </c>
      <c r="EZ142">
        <v>239.33009999999999</v>
      </c>
      <c r="FA142">
        <v>67.977400000000003</v>
      </c>
      <c r="FB142">
        <v>165.76859999999999</v>
      </c>
      <c r="FC142">
        <v>239.11089999999999</v>
      </c>
      <c r="FD142">
        <v>151.98490000000001</v>
      </c>
      <c r="FE142">
        <v>186.08250000000001</v>
      </c>
      <c r="FF142">
        <v>163.5489</v>
      </c>
      <c r="FG142">
        <v>226.7518</v>
      </c>
      <c r="FH142">
        <v>305.85570000000001</v>
      </c>
      <c r="FI142">
        <v>268.10660000000001</v>
      </c>
      <c r="FJ142">
        <v>175.40479999999999</v>
      </c>
      <c r="FK142">
        <v>-5.2287999999999997</v>
      </c>
      <c r="FL142">
        <v>142.20939999999999</v>
      </c>
      <c r="FM142">
        <v>11854.7446</v>
      </c>
      <c r="FN142">
        <v>1575.5361</v>
      </c>
      <c r="FO142">
        <v>3182.8578000000002</v>
      </c>
      <c r="FP142">
        <v>3765.9086000000002</v>
      </c>
      <c r="FQ142">
        <v>1418.8835999999999</v>
      </c>
      <c r="FR142">
        <v>3557.4117999999999</v>
      </c>
      <c r="FS142">
        <v>4259.1799000000001</v>
      </c>
      <c r="FT142">
        <v>6408.2250999999997</v>
      </c>
      <c r="FU142">
        <v>1031.6621</v>
      </c>
      <c r="FV142">
        <v>18727.076099999998</v>
      </c>
      <c r="FW142">
        <v>9181.5120999999999</v>
      </c>
      <c r="FX142">
        <v>3994.3827999999999</v>
      </c>
      <c r="FY142">
        <v>4542.3937999999998</v>
      </c>
      <c r="FZ142">
        <v>473.86500000000001</v>
      </c>
      <c r="GA142">
        <v>10515.4303</v>
      </c>
      <c r="GB142">
        <v>3472.8040000000001</v>
      </c>
      <c r="GC142">
        <v>1219.1704999999999</v>
      </c>
      <c r="GD142">
        <v>879.28009999999995</v>
      </c>
      <c r="GE142">
        <v>9388.7422000000006</v>
      </c>
      <c r="GF142">
        <v>841.07029999999997</v>
      </c>
      <c r="GG142">
        <v>564.80200000000002</v>
      </c>
      <c r="GH142">
        <v>449.98439999999999</v>
      </c>
      <c r="GI142">
        <v>4192.2825000000003</v>
      </c>
      <c r="GJ142">
        <v>32416.2156</v>
      </c>
      <c r="GK142">
        <v>2419.2973999999999</v>
      </c>
      <c r="GL142">
        <v>1855.6679999999999</v>
      </c>
      <c r="GM142">
        <v>5234.5846000000001</v>
      </c>
      <c r="GN142">
        <v>11333.97</v>
      </c>
      <c r="GO142">
        <v>730.89380000000006</v>
      </c>
      <c r="GP142">
        <v>302.65699999999998</v>
      </c>
    </row>
    <row r="143" spans="1:198" x14ac:dyDescent="0.2">
      <c r="A143" s="177">
        <v>43222</v>
      </c>
      <c r="B143">
        <v>670475.79850000003</v>
      </c>
      <c r="C143">
        <v>176529.06460000001</v>
      </c>
      <c r="D143">
        <v>104612.0151</v>
      </c>
      <c r="E143">
        <v>86088.8459</v>
      </c>
      <c r="F143">
        <v>53622.701999999997</v>
      </c>
      <c r="G143">
        <v>46277.987399999998</v>
      </c>
      <c r="H143">
        <v>46132.730100000001</v>
      </c>
      <c r="I143">
        <v>28508.564900000001</v>
      </c>
      <c r="J143">
        <v>33951.068599999999</v>
      </c>
      <c r="K143">
        <v>27567.783800000001</v>
      </c>
      <c r="L143">
        <v>25329.1486</v>
      </c>
      <c r="M143">
        <v>21489.126</v>
      </c>
      <c r="N143">
        <v>27184.6924</v>
      </c>
      <c r="O143">
        <v>35319.181799999998</v>
      </c>
      <c r="P143">
        <v>13536.745999999999</v>
      </c>
      <c r="Q143">
        <v>21871.2045</v>
      </c>
      <c r="R143">
        <v>11407.768700000001</v>
      </c>
      <c r="S143">
        <v>12350.716</v>
      </c>
      <c r="T143">
        <v>18903.5465</v>
      </c>
      <c r="U143">
        <v>19617.578600000001</v>
      </c>
      <c r="V143">
        <v>13983.3976</v>
      </c>
      <c r="W143">
        <v>8099.2187999999996</v>
      </c>
      <c r="X143">
        <v>14994.664699999999</v>
      </c>
      <c r="Y143">
        <v>12749.497100000001</v>
      </c>
      <c r="Z143">
        <v>13378.492399999999</v>
      </c>
      <c r="AA143">
        <v>11204.9408</v>
      </c>
      <c r="AB143">
        <v>12610.9674</v>
      </c>
      <c r="AC143">
        <v>13220.3722</v>
      </c>
      <c r="AD143">
        <v>20217.359100000001</v>
      </c>
      <c r="AE143">
        <v>9159.0473000000002</v>
      </c>
      <c r="AF143">
        <v>13591.956200000001</v>
      </c>
      <c r="AG143">
        <v>9923.6906999999992</v>
      </c>
      <c r="AH143">
        <v>10399.4283</v>
      </c>
      <c r="AI143">
        <v>12689.3616</v>
      </c>
      <c r="AJ143">
        <v>15090.1553</v>
      </c>
      <c r="AK143">
        <v>7678.1899000000003</v>
      </c>
      <c r="AL143">
        <v>6079.4682000000003</v>
      </c>
      <c r="AM143">
        <v>8103.4295000000002</v>
      </c>
      <c r="AN143">
        <v>11078.1062</v>
      </c>
      <c r="AO143">
        <v>8971.2430999999997</v>
      </c>
      <c r="AP143">
        <v>6012.4920000000002</v>
      </c>
      <c r="AQ143">
        <v>10165.6584</v>
      </c>
      <c r="AR143">
        <v>6162.4171999999999</v>
      </c>
      <c r="AS143">
        <v>6342.7794999999996</v>
      </c>
      <c r="AT143">
        <v>8059.5817999999999</v>
      </c>
      <c r="AU143">
        <v>9508.9344999999994</v>
      </c>
      <c r="AV143">
        <v>5013.9396999999999</v>
      </c>
      <c r="AW143">
        <v>5256.9575000000004</v>
      </c>
      <c r="AX143">
        <v>5690.03</v>
      </c>
      <c r="AY143">
        <v>3782.7577999999999</v>
      </c>
      <c r="AZ143">
        <v>6971.1189999999997</v>
      </c>
      <c r="BA143">
        <v>5122.4477999999999</v>
      </c>
      <c r="BB143">
        <v>6148.5828000000001</v>
      </c>
      <c r="BC143">
        <v>3863.9502000000002</v>
      </c>
      <c r="BD143">
        <v>5621.7583999999997</v>
      </c>
      <c r="BE143">
        <v>5707.7624999999998</v>
      </c>
      <c r="BF143">
        <v>5947.8202000000001</v>
      </c>
      <c r="BG143">
        <v>3714.4726000000001</v>
      </c>
      <c r="BH143">
        <v>4483.8222999999998</v>
      </c>
      <c r="BI143">
        <v>4669.3675999999996</v>
      </c>
      <c r="BJ143">
        <v>5615.1734999999999</v>
      </c>
      <c r="BK143">
        <v>4065.12</v>
      </c>
      <c r="BL143">
        <v>5443.4132</v>
      </c>
      <c r="BM143">
        <v>2402.3820000000001</v>
      </c>
      <c r="BN143">
        <v>4655.7608</v>
      </c>
      <c r="BO143">
        <v>5614.1797999999999</v>
      </c>
      <c r="BP143">
        <v>4218.6007</v>
      </c>
      <c r="BQ143">
        <v>4995.2852000000003</v>
      </c>
      <c r="BR143">
        <v>3462.9357</v>
      </c>
      <c r="BS143">
        <v>2637.4270000000001</v>
      </c>
      <c r="BT143" t="s">
        <v>480</v>
      </c>
      <c r="BU143">
        <v>2726.2003</v>
      </c>
      <c r="BV143">
        <v>2595.864</v>
      </c>
      <c r="BW143">
        <v>3285.4605000000001</v>
      </c>
      <c r="BX143">
        <v>3018.4340999999999</v>
      </c>
      <c r="BY143">
        <v>2495.2062000000001</v>
      </c>
      <c r="BZ143">
        <v>1651.8448000000001</v>
      </c>
      <c r="CA143">
        <v>3165.1415999999999</v>
      </c>
      <c r="CB143">
        <v>3122.2719000000002</v>
      </c>
      <c r="CC143" t="s">
        <v>480</v>
      </c>
      <c r="CD143">
        <v>1820.6999000000001</v>
      </c>
      <c r="CE143">
        <v>2573.4292999999998</v>
      </c>
      <c r="CF143" t="s">
        <v>480</v>
      </c>
      <c r="CG143">
        <v>1633.2978000000001</v>
      </c>
      <c r="CH143">
        <v>1794.3605</v>
      </c>
      <c r="CI143">
        <v>2958.9548</v>
      </c>
      <c r="CJ143">
        <v>2025.0944</v>
      </c>
      <c r="CK143">
        <v>2307.8384000000001</v>
      </c>
      <c r="CL143">
        <v>2951.2982000000002</v>
      </c>
      <c r="CM143">
        <v>2127.1190000000001</v>
      </c>
      <c r="CN143" t="s">
        <v>480</v>
      </c>
      <c r="CO143">
        <v>1974.5633</v>
      </c>
      <c r="CP143">
        <v>1693.9858999999999</v>
      </c>
      <c r="CQ143">
        <v>1837.8277</v>
      </c>
      <c r="CR143">
        <v>2000.0159000000001</v>
      </c>
      <c r="CS143">
        <v>1679.181</v>
      </c>
      <c r="CT143">
        <v>2135.5563999999999</v>
      </c>
      <c r="CU143">
        <v>1754.9546</v>
      </c>
      <c r="CV143">
        <v>2275.4016000000001</v>
      </c>
      <c r="CW143">
        <v>1194.4262000000001</v>
      </c>
      <c r="CX143">
        <v>4303.1579000000002</v>
      </c>
      <c r="CY143">
        <v>1980.6424999999999</v>
      </c>
      <c r="CZ143">
        <v>1801.5218</v>
      </c>
      <c r="DA143">
        <v>1136.6460999999999</v>
      </c>
      <c r="DB143">
        <v>1384.5585000000001</v>
      </c>
      <c r="DC143">
        <v>2817.6658000000002</v>
      </c>
      <c r="DD143">
        <v>1597.0831000000001</v>
      </c>
      <c r="DE143">
        <v>1903.9286</v>
      </c>
      <c r="DF143">
        <v>1775.0514000000001</v>
      </c>
      <c r="DG143">
        <v>1736.2079000000001</v>
      </c>
      <c r="DH143">
        <v>994.14940000000001</v>
      </c>
      <c r="DI143">
        <v>1683.3390999999999</v>
      </c>
      <c r="DJ143">
        <v>1229.9416000000001</v>
      </c>
      <c r="DK143">
        <v>1679.3354999999999</v>
      </c>
      <c r="DL143">
        <v>1282.1757</v>
      </c>
      <c r="DM143">
        <v>1016.8194</v>
      </c>
      <c r="DN143">
        <v>1060.5464999999999</v>
      </c>
      <c r="DO143">
        <v>2283.7620000000002</v>
      </c>
      <c r="DP143">
        <v>796.19079999999997</v>
      </c>
      <c r="DQ143">
        <v>1644.6068</v>
      </c>
      <c r="DR143">
        <v>923.17309999999998</v>
      </c>
      <c r="DS143">
        <v>1944.7530999999999</v>
      </c>
      <c r="DT143">
        <v>1131.3449000000001</v>
      </c>
      <c r="DU143">
        <v>949.6508</v>
      </c>
      <c r="DV143" t="s">
        <v>480</v>
      </c>
      <c r="DW143">
        <v>1136.5639000000001</v>
      </c>
      <c r="DX143">
        <v>787.32809999999995</v>
      </c>
      <c r="DY143">
        <v>1593.1940999999999</v>
      </c>
      <c r="DZ143">
        <v>1713.5120999999999</v>
      </c>
      <c r="EA143">
        <v>1068.462</v>
      </c>
      <c r="EB143">
        <v>1060.3320000000001</v>
      </c>
      <c r="EC143">
        <v>1222.6259</v>
      </c>
      <c r="ED143">
        <v>1020.6061</v>
      </c>
      <c r="EE143">
        <v>865.28049999999996</v>
      </c>
      <c r="EF143">
        <v>707.4665</v>
      </c>
      <c r="EG143">
        <v>708.60979999999995</v>
      </c>
      <c r="EH143">
        <v>902.94590000000005</v>
      </c>
      <c r="EI143">
        <v>470.70069999999998</v>
      </c>
      <c r="EJ143">
        <v>2075.4031</v>
      </c>
      <c r="EK143" t="s">
        <v>480</v>
      </c>
      <c r="EL143">
        <v>722.52110000000005</v>
      </c>
      <c r="EM143">
        <v>511.0378</v>
      </c>
      <c r="EN143">
        <v>363.6157</v>
      </c>
      <c r="EO143" t="s">
        <v>480</v>
      </c>
      <c r="EP143">
        <v>312.90960000000001</v>
      </c>
      <c r="EQ143">
        <v>268.62439999999998</v>
      </c>
      <c r="ER143">
        <v>344.2081</v>
      </c>
      <c r="ES143">
        <v>240.4581</v>
      </c>
      <c r="ET143">
        <v>307.85640000000001</v>
      </c>
      <c r="EU143">
        <v>174.36070000000001</v>
      </c>
      <c r="EV143">
        <v>309.32670000000002</v>
      </c>
      <c r="EW143">
        <v>271.14580000000001</v>
      </c>
      <c r="EX143">
        <v>263.36689999999999</v>
      </c>
      <c r="EY143">
        <v>257.0009</v>
      </c>
      <c r="EZ143">
        <v>243.7441</v>
      </c>
      <c r="FA143">
        <v>70.990899999999996</v>
      </c>
      <c r="FB143">
        <v>164.95859999999999</v>
      </c>
      <c r="FC143">
        <v>236.38249999999999</v>
      </c>
      <c r="FD143">
        <v>145.3021</v>
      </c>
      <c r="FE143">
        <v>200.9</v>
      </c>
      <c r="FF143">
        <v>160.70249999999999</v>
      </c>
      <c r="FG143">
        <v>217.4881</v>
      </c>
      <c r="FH143">
        <v>298.44150000000002</v>
      </c>
      <c r="FI143">
        <v>270.291</v>
      </c>
      <c r="FJ143">
        <v>175.8235</v>
      </c>
      <c r="FK143">
        <v>2.8120000000000003</v>
      </c>
      <c r="FL143">
        <v>136.87100000000001</v>
      </c>
      <c r="FM143">
        <v>11646.4403</v>
      </c>
      <c r="FN143">
        <v>1605.8815999999999</v>
      </c>
      <c r="FO143">
        <v>3280.5455999999999</v>
      </c>
      <c r="FP143">
        <v>3830.0572000000002</v>
      </c>
      <c r="FQ143">
        <v>1411.2798</v>
      </c>
      <c r="FR143">
        <v>3634.7775999999999</v>
      </c>
      <c r="FS143">
        <v>4378.4889000000003</v>
      </c>
      <c r="FT143">
        <v>6388.0277999999998</v>
      </c>
      <c r="FU143">
        <v>1038.7991999999999</v>
      </c>
      <c r="FV143">
        <v>18927.996299999999</v>
      </c>
      <c r="FW143">
        <v>9147.3382000000001</v>
      </c>
      <c r="FX143">
        <v>4089.0997000000002</v>
      </c>
      <c r="FY143">
        <v>4519.4205000000002</v>
      </c>
      <c r="FZ143">
        <v>468.0838</v>
      </c>
      <c r="GA143">
        <v>10581.781300000001</v>
      </c>
      <c r="GB143">
        <v>3511.4937</v>
      </c>
      <c r="GC143">
        <v>1223.0677000000001</v>
      </c>
      <c r="GD143">
        <v>880.60469999999998</v>
      </c>
      <c r="GE143">
        <v>9681.2522000000008</v>
      </c>
      <c r="GF143">
        <v>824.26580000000001</v>
      </c>
      <c r="GG143">
        <v>613.68309999999997</v>
      </c>
      <c r="GH143">
        <v>449.98439999999999</v>
      </c>
      <c r="GI143">
        <v>4160.2510000000002</v>
      </c>
      <c r="GJ143">
        <v>32143.227699999999</v>
      </c>
      <c r="GK143">
        <v>2523.4358999999999</v>
      </c>
      <c r="GL143">
        <v>1900.2881</v>
      </c>
      <c r="GM143">
        <v>5254.7894999999999</v>
      </c>
      <c r="GN143">
        <v>11333.97</v>
      </c>
      <c r="GO143">
        <v>766.77760000000001</v>
      </c>
      <c r="GP143">
        <v>306.77539999999999</v>
      </c>
    </row>
    <row r="144" spans="1:198" x14ac:dyDescent="0.2">
      <c r="A144" s="177">
        <v>43223</v>
      </c>
      <c r="B144">
        <v>674778.38910000003</v>
      </c>
      <c r="C144">
        <v>174692.0238</v>
      </c>
      <c r="D144">
        <v>107049.7432</v>
      </c>
      <c r="E144">
        <v>87254.9087</v>
      </c>
      <c r="F144">
        <v>54082.07</v>
      </c>
      <c r="G144">
        <v>46431.997900000002</v>
      </c>
      <c r="H144">
        <v>46247.980100000001</v>
      </c>
      <c r="I144">
        <v>29079.226900000001</v>
      </c>
      <c r="J144">
        <v>33879.154900000001</v>
      </c>
      <c r="K144">
        <v>28080.4987</v>
      </c>
      <c r="L144">
        <v>25830.389500000001</v>
      </c>
      <c r="M144">
        <v>21794.530999999999</v>
      </c>
      <c r="N144">
        <v>27456.5321</v>
      </c>
      <c r="O144">
        <v>35551.435700000002</v>
      </c>
      <c r="P144">
        <v>13578.438399999999</v>
      </c>
      <c r="Q144">
        <v>21998.719499999999</v>
      </c>
      <c r="R144">
        <v>11514.321900000001</v>
      </c>
      <c r="S144">
        <v>12819.840399999999</v>
      </c>
      <c r="T144">
        <v>19034.388900000002</v>
      </c>
      <c r="U144">
        <v>19841.785</v>
      </c>
      <c r="V144">
        <v>14393.7076</v>
      </c>
      <c r="W144">
        <v>8127.7946000000002</v>
      </c>
      <c r="X144">
        <v>15049.533799999999</v>
      </c>
      <c r="Y144">
        <v>12820.8851</v>
      </c>
      <c r="Z144">
        <v>13427.4871</v>
      </c>
      <c r="AA144">
        <v>11283.8745</v>
      </c>
      <c r="AB144">
        <v>12638.628699999999</v>
      </c>
      <c r="AC144">
        <v>13145.454599999999</v>
      </c>
      <c r="AD144">
        <v>20099.2667</v>
      </c>
      <c r="AE144">
        <v>9385.4235000000008</v>
      </c>
      <c r="AF144">
        <v>13336.2428</v>
      </c>
      <c r="AG144">
        <v>9964.0758000000005</v>
      </c>
      <c r="AH144">
        <v>9973.9892</v>
      </c>
      <c r="AI144">
        <v>12363.5733</v>
      </c>
      <c r="AJ144">
        <v>15012.6481</v>
      </c>
      <c r="AK144">
        <v>7654.1026000000002</v>
      </c>
      <c r="AL144">
        <v>6536.8770999999997</v>
      </c>
      <c r="AM144">
        <v>8117.9579999999996</v>
      </c>
      <c r="AN144">
        <v>11147.215399999999</v>
      </c>
      <c r="AO144">
        <v>9245.1785999999993</v>
      </c>
      <c r="AP144">
        <v>6175.8742000000002</v>
      </c>
      <c r="AQ144">
        <v>10131.4406</v>
      </c>
      <c r="AR144">
        <v>6263.1009000000004</v>
      </c>
      <c r="AS144">
        <v>6437.0586999999996</v>
      </c>
      <c r="AT144">
        <v>8159.8100999999997</v>
      </c>
      <c r="AU144">
        <v>9517.2067000000006</v>
      </c>
      <c r="AV144">
        <v>5009.7695000000003</v>
      </c>
      <c r="AW144">
        <v>5280.5569999999998</v>
      </c>
      <c r="AX144">
        <v>5759.8564999999999</v>
      </c>
      <c r="AY144">
        <v>3802.8407000000002</v>
      </c>
      <c r="AZ144">
        <v>7005.6916000000001</v>
      </c>
      <c r="BA144">
        <v>5177.3089</v>
      </c>
      <c r="BB144">
        <v>6183.7098999999998</v>
      </c>
      <c r="BC144">
        <v>3906.0756999999999</v>
      </c>
      <c r="BD144">
        <v>5503.6797999999999</v>
      </c>
      <c r="BE144">
        <v>5849.5316000000003</v>
      </c>
      <c r="BF144">
        <v>5968.3792000000003</v>
      </c>
      <c r="BG144">
        <v>3778.2301000000002</v>
      </c>
      <c r="BH144">
        <v>4511.3593000000001</v>
      </c>
      <c r="BI144">
        <v>4700.8071</v>
      </c>
      <c r="BJ144">
        <v>5642.5376999999999</v>
      </c>
      <c r="BK144">
        <v>4065.12</v>
      </c>
      <c r="BL144">
        <v>5485.1828999999998</v>
      </c>
      <c r="BM144">
        <v>2526.9654999999998</v>
      </c>
      <c r="BN144">
        <v>4703.8648999999996</v>
      </c>
      <c r="BO144">
        <v>5680.3053</v>
      </c>
      <c r="BP144">
        <v>4194.6085000000003</v>
      </c>
      <c r="BQ144">
        <v>4989.9474</v>
      </c>
      <c r="BR144">
        <v>3117.4861000000001</v>
      </c>
      <c r="BS144">
        <v>2734.5756000000001</v>
      </c>
      <c r="BT144" t="s">
        <v>480</v>
      </c>
      <c r="BU144">
        <v>2722.1909999999998</v>
      </c>
      <c r="BV144">
        <v>2553.9616999999998</v>
      </c>
      <c r="BW144">
        <v>3295.9358000000002</v>
      </c>
      <c r="BX144">
        <v>3012.0504999999998</v>
      </c>
      <c r="BY144">
        <v>2514.2489999999998</v>
      </c>
      <c r="BZ144">
        <v>1661.2012999999999</v>
      </c>
      <c r="CA144">
        <v>3159.3105999999998</v>
      </c>
      <c r="CB144">
        <v>3226.78</v>
      </c>
      <c r="CC144" t="s">
        <v>480</v>
      </c>
      <c r="CD144">
        <v>1867.9629</v>
      </c>
      <c r="CE144">
        <v>2614.4596999999999</v>
      </c>
      <c r="CF144" t="s">
        <v>480</v>
      </c>
      <c r="CG144">
        <v>1615.1528000000001</v>
      </c>
      <c r="CH144">
        <v>1769.3992000000001</v>
      </c>
      <c r="CI144">
        <v>2927.1876999999999</v>
      </c>
      <c r="CJ144">
        <v>2018.0496000000001</v>
      </c>
      <c r="CK144">
        <v>2296.7429999999999</v>
      </c>
      <c r="CL144">
        <v>2944.3847999999998</v>
      </c>
      <c r="CM144">
        <v>2171.3978000000002</v>
      </c>
      <c r="CN144" t="s">
        <v>480</v>
      </c>
      <c r="CO144">
        <v>1984.9674</v>
      </c>
      <c r="CP144">
        <v>1751.5181</v>
      </c>
      <c r="CQ144">
        <v>1777.8363999999999</v>
      </c>
      <c r="CR144">
        <v>2225.0758999999998</v>
      </c>
      <c r="CS144">
        <v>1659.2312999999999</v>
      </c>
      <c r="CT144">
        <v>2145.9625000000001</v>
      </c>
      <c r="CU144">
        <v>1746.4119000000001</v>
      </c>
      <c r="CV144">
        <v>2282.7626</v>
      </c>
      <c r="CW144">
        <v>1185.7247</v>
      </c>
      <c r="CX144">
        <v>4319.7878000000001</v>
      </c>
      <c r="CY144">
        <v>2020.7438</v>
      </c>
      <c r="CZ144">
        <v>1813.0229999999999</v>
      </c>
      <c r="DA144">
        <v>1155.8797</v>
      </c>
      <c r="DB144">
        <v>1440.7885000000001</v>
      </c>
      <c r="DC144">
        <v>2814.5169999999998</v>
      </c>
      <c r="DD144">
        <v>1631.6094000000001</v>
      </c>
      <c r="DE144">
        <v>1866.7508</v>
      </c>
      <c r="DF144">
        <v>1765.8351</v>
      </c>
      <c r="DG144">
        <v>1793.1016</v>
      </c>
      <c r="DH144">
        <v>987.51080000000002</v>
      </c>
      <c r="DI144">
        <v>1677.3797</v>
      </c>
      <c r="DJ144">
        <v>1239.6503</v>
      </c>
      <c r="DK144">
        <v>1704.6098</v>
      </c>
      <c r="DL144">
        <v>1302.5998</v>
      </c>
      <c r="DM144">
        <v>1029.0862</v>
      </c>
      <c r="DN144">
        <v>1056.269</v>
      </c>
      <c r="DO144">
        <v>2277.6136999999999</v>
      </c>
      <c r="DP144">
        <v>782.56889999999999</v>
      </c>
      <c r="DQ144">
        <v>1641.8791000000001</v>
      </c>
      <c r="DR144">
        <v>1036.4086</v>
      </c>
      <c r="DS144">
        <v>1972.8483000000001</v>
      </c>
      <c r="DT144">
        <v>1114.7710999999999</v>
      </c>
      <c r="DU144">
        <v>949.6508</v>
      </c>
      <c r="DV144" t="s">
        <v>480</v>
      </c>
      <c r="DW144">
        <v>1149.6020000000001</v>
      </c>
      <c r="DX144">
        <v>783.23950000000002</v>
      </c>
      <c r="DY144">
        <v>1494.1925000000001</v>
      </c>
      <c r="DZ144">
        <v>1702.0172</v>
      </c>
      <c r="EA144">
        <v>1055.4820999999999</v>
      </c>
      <c r="EB144">
        <v>1068.808</v>
      </c>
      <c r="EC144">
        <v>1286.1313</v>
      </c>
      <c r="ED144">
        <v>1033.3088</v>
      </c>
      <c r="EE144">
        <v>865.28049999999996</v>
      </c>
      <c r="EF144">
        <v>712.32960000000003</v>
      </c>
      <c r="EG144">
        <v>716.53309999999999</v>
      </c>
      <c r="EH144">
        <v>905.05449999999996</v>
      </c>
      <c r="EI144">
        <v>472.7106</v>
      </c>
      <c r="EJ144">
        <v>2075.4031</v>
      </c>
      <c r="EK144" t="s">
        <v>480</v>
      </c>
      <c r="EL144">
        <v>726.1816</v>
      </c>
      <c r="EM144">
        <v>511.0378</v>
      </c>
      <c r="EN144">
        <v>358.584</v>
      </c>
      <c r="EO144" t="s">
        <v>480</v>
      </c>
      <c r="EP144">
        <v>307.95699999999999</v>
      </c>
      <c r="EQ144">
        <v>289.2869</v>
      </c>
      <c r="ER144">
        <v>344.2081</v>
      </c>
      <c r="ES144">
        <v>236.96119999999999</v>
      </c>
      <c r="ET144">
        <v>313.6336</v>
      </c>
      <c r="EU144">
        <v>187.2663</v>
      </c>
      <c r="EV144">
        <v>317.44060000000002</v>
      </c>
      <c r="EW144">
        <v>265.88690000000003</v>
      </c>
      <c r="EX144">
        <v>259.81270000000001</v>
      </c>
      <c r="EY144">
        <v>256.72770000000003</v>
      </c>
      <c r="EZ144">
        <v>249.76320000000001</v>
      </c>
      <c r="FA144">
        <v>65.633600000000001</v>
      </c>
      <c r="FB144">
        <v>161.3948</v>
      </c>
      <c r="FC144">
        <v>241.83930000000001</v>
      </c>
      <c r="FD144">
        <v>146.31100000000001</v>
      </c>
      <c r="FE144">
        <v>196.31360000000001</v>
      </c>
      <c r="FF144">
        <v>167.1069</v>
      </c>
      <c r="FG144">
        <v>222.12</v>
      </c>
      <c r="FH144">
        <v>318.21269999999998</v>
      </c>
      <c r="FI144">
        <v>261.99040000000002</v>
      </c>
      <c r="FJ144">
        <v>168.1309</v>
      </c>
      <c r="FK144">
        <v>-3.1355</v>
      </c>
      <c r="FL144">
        <v>134.20189999999999</v>
      </c>
      <c r="FM144">
        <v>12681.168799999999</v>
      </c>
      <c r="FN144">
        <v>1678.7108000000001</v>
      </c>
      <c r="FO144">
        <v>2997.0126</v>
      </c>
      <c r="FP144">
        <v>3876.9719</v>
      </c>
      <c r="FQ144">
        <v>1373.2609</v>
      </c>
      <c r="FR144">
        <v>3702.7658000000001</v>
      </c>
      <c r="FS144">
        <v>4478.9596000000001</v>
      </c>
      <c r="FT144">
        <v>6798.1887999999999</v>
      </c>
      <c r="FU144">
        <v>1043.0815</v>
      </c>
      <c r="FV144">
        <v>19148.378499999999</v>
      </c>
      <c r="FW144">
        <v>9161.5773000000008</v>
      </c>
      <c r="FX144">
        <v>4076.0761000000002</v>
      </c>
      <c r="FY144">
        <v>4421.4817000000003</v>
      </c>
      <c r="FZ144">
        <v>496.9898</v>
      </c>
      <c r="GA144">
        <v>10606.949000000001</v>
      </c>
      <c r="GB144">
        <v>3550.1835000000001</v>
      </c>
      <c r="GC144">
        <v>1215.2732000000001</v>
      </c>
      <c r="GD144">
        <v>875.30619999999999</v>
      </c>
      <c r="GE144">
        <v>9808.5275999999994</v>
      </c>
      <c r="GF144">
        <v>821.66510000000005</v>
      </c>
      <c r="GG144">
        <v>648.59810000000004</v>
      </c>
      <c r="GH144">
        <v>449.98439999999999</v>
      </c>
      <c r="GI144">
        <v>4126.4399999999996</v>
      </c>
      <c r="GJ144">
        <v>32520.503199999999</v>
      </c>
      <c r="GK144">
        <v>2523.4358999999999</v>
      </c>
      <c r="GL144">
        <v>1877.008</v>
      </c>
      <c r="GM144">
        <v>5184.0725000000002</v>
      </c>
      <c r="GN144">
        <v>11333.97</v>
      </c>
      <c r="GO144">
        <v>760.66970000000003</v>
      </c>
      <c r="GP144">
        <v>307.59910000000002</v>
      </c>
    </row>
    <row r="145" spans="1:198" x14ac:dyDescent="0.2">
      <c r="A145" s="177">
        <v>43224</v>
      </c>
      <c r="B145">
        <v>683153.07440000004</v>
      </c>
      <c r="C145">
        <v>177345.52720000001</v>
      </c>
      <c r="D145">
        <v>108261.2203</v>
      </c>
      <c r="E145">
        <v>88963.776700000002</v>
      </c>
      <c r="F145">
        <v>54932.678500000002</v>
      </c>
      <c r="G145">
        <v>46056.828399999999</v>
      </c>
      <c r="H145">
        <v>47034.241099999999</v>
      </c>
      <c r="I145">
        <v>29519.149000000001</v>
      </c>
      <c r="J145">
        <v>34382.550600000002</v>
      </c>
      <c r="K145">
        <v>28488.041300000001</v>
      </c>
      <c r="L145">
        <v>26120.808000000001</v>
      </c>
      <c r="M145">
        <v>22060.413</v>
      </c>
      <c r="N145">
        <v>27806.5478</v>
      </c>
      <c r="O145">
        <v>36229.616999999998</v>
      </c>
      <c r="P145">
        <v>13849.4391</v>
      </c>
      <c r="Q145">
        <v>21918.947</v>
      </c>
      <c r="R145">
        <v>11681.308300000001</v>
      </c>
      <c r="S145">
        <v>13168.2001</v>
      </c>
      <c r="T145">
        <v>19259.728599999999</v>
      </c>
      <c r="U145">
        <v>19824.8318</v>
      </c>
      <c r="V145">
        <v>14599.587600000001</v>
      </c>
      <c r="W145">
        <v>7897.5073000000002</v>
      </c>
      <c r="X145">
        <v>14933.789500000001</v>
      </c>
      <c r="Y145">
        <v>13003.816999999999</v>
      </c>
      <c r="Z145">
        <v>13516.1443</v>
      </c>
      <c r="AA145">
        <v>11438.9228</v>
      </c>
      <c r="AB145">
        <v>12901.601500000001</v>
      </c>
      <c r="AC145">
        <v>13211.0075</v>
      </c>
      <c r="AD145">
        <v>20167.635999999999</v>
      </c>
      <c r="AE145">
        <v>9543.8096000000005</v>
      </c>
      <c r="AF145">
        <v>13468.259700000001</v>
      </c>
      <c r="AG145">
        <v>10104.8469</v>
      </c>
      <c r="AH145">
        <v>9825.8734000000004</v>
      </c>
      <c r="AI145">
        <v>11942.4323</v>
      </c>
      <c r="AJ145">
        <v>15098.1733</v>
      </c>
      <c r="AK145">
        <v>7752.3287</v>
      </c>
      <c r="AL145">
        <v>6553.9993000000004</v>
      </c>
      <c r="AM145">
        <v>8216.5990999999995</v>
      </c>
      <c r="AN145">
        <v>11243.968199999999</v>
      </c>
      <c r="AO145">
        <v>9304.1872999999996</v>
      </c>
      <c r="AP145">
        <v>6304.0414000000001</v>
      </c>
      <c r="AQ145">
        <v>10202.508400000001</v>
      </c>
      <c r="AR145">
        <v>6354.9948000000004</v>
      </c>
      <c r="AS145">
        <v>6531.3379000000004</v>
      </c>
      <c r="AT145">
        <v>8435.8485999999994</v>
      </c>
      <c r="AU145">
        <v>9506.1771000000008</v>
      </c>
      <c r="AV145">
        <v>5189.5320000000002</v>
      </c>
      <c r="AW145">
        <v>5249.0910999999996</v>
      </c>
      <c r="AX145">
        <v>5835.9494999999997</v>
      </c>
      <c r="AY145">
        <v>3863.0895999999998</v>
      </c>
      <c r="AZ145">
        <v>6536.7833000000001</v>
      </c>
      <c r="BA145">
        <v>5498.0353999999998</v>
      </c>
      <c r="BB145">
        <v>6312.3594000000003</v>
      </c>
      <c r="BC145">
        <v>3988.4119999999998</v>
      </c>
      <c r="BD145">
        <v>5584.1878999999999</v>
      </c>
      <c r="BE145">
        <v>5890.4264999999996</v>
      </c>
      <c r="BF145">
        <v>6032.9930000000004</v>
      </c>
      <c r="BG145">
        <v>3813.1581999999999</v>
      </c>
      <c r="BH145">
        <v>4508.8559999999998</v>
      </c>
      <c r="BI145">
        <v>4744.0362999999998</v>
      </c>
      <c r="BJ145">
        <v>5648.8525</v>
      </c>
      <c r="BK145">
        <v>4065.12</v>
      </c>
      <c r="BL145">
        <v>5589.607</v>
      </c>
      <c r="BM145">
        <v>2593.2213000000002</v>
      </c>
      <c r="BN145">
        <v>4803.5091000000002</v>
      </c>
      <c r="BO145">
        <v>5717.0415999999996</v>
      </c>
      <c r="BP145">
        <v>4480.3828000000003</v>
      </c>
      <c r="BQ145">
        <v>5171.5079999999998</v>
      </c>
      <c r="BR145">
        <v>3204.0601000000001</v>
      </c>
      <c r="BS145">
        <v>2923.8243000000002</v>
      </c>
      <c r="BT145" t="s">
        <v>480</v>
      </c>
      <c r="BU145">
        <v>2767.6289000000002</v>
      </c>
      <c r="BV145">
        <v>2567.6043</v>
      </c>
      <c r="BW145">
        <v>3308.7388999999998</v>
      </c>
      <c r="BX145">
        <v>3015.2422999999999</v>
      </c>
      <c r="BY145">
        <v>2529.8294999999998</v>
      </c>
      <c r="BZ145">
        <v>1794.6332</v>
      </c>
      <c r="CA145">
        <v>3291.7096999999999</v>
      </c>
      <c r="CB145">
        <v>3208.9036000000001</v>
      </c>
      <c r="CC145" t="s">
        <v>480</v>
      </c>
      <c r="CD145">
        <v>1801.9159</v>
      </c>
      <c r="CE145">
        <v>2614.4596999999999</v>
      </c>
      <c r="CF145" t="s">
        <v>480</v>
      </c>
      <c r="CG145">
        <v>1704.0988</v>
      </c>
      <c r="CH145">
        <v>1835.9627</v>
      </c>
      <c r="CI145">
        <v>2974.8384000000001</v>
      </c>
      <c r="CJ145">
        <v>1961.6911</v>
      </c>
      <c r="CK145">
        <v>2293.2125999999998</v>
      </c>
      <c r="CL145">
        <v>2940.5441000000001</v>
      </c>
      <c r="CM145">
        <v>2063.3679999999999</v>
      </c>
      <c r="CN145" t="s">
        <v>480</v>
      </c>
      <c r="CO145">
        <v>1911.3244</v>
      </c>
      <c r="CP145">
        <v>1750.0428999999999</v>
      </c>
      <c r="CQ145">
        <v>1788.7963999999999</v>
      </c>
      <c r="CR145">
        <v>2212.3366000000001</v>
      </c>
      <c r="CS145">
        <v>1683.9964</v>
      </c>
      <c r="CT145">
        <v>2207.2429000000002</v>
      </c>
      <c r="CU145">
        <v>1801.085</v>
      </c>
      <c r="CV145">
        <v>2271.1952000000001</v>
      </c>
      <c r="CW145">
        <v>1232.7129</v>
      </c>
      <c r="CX145">
        <v>4284.4988000000003</v>
      </c>
      <c r="CY145">
        <v>2035.268</v>
      </c>
      <c r="CZ145">
        <v>1840.3380999999999</v>
      </c>
      <c r="DA145">
        <v>1190.5001</v>
      </c>
      <c r="DB145">
        <v>1514.6822999999999</v>
      </c>
      <c r="DC145">
        <v>2827.1120000000001</v>
      </c>
      <c r="DD145">
        <v>1632.6996999999999</v>
      </c>
      <c r="DE145">
        <v>1883.1603</v>
      </c>
      <c r="DF145">
        <v>1793.4838999999999</v>
      </c>
      <c r="DG145">
        <v>1876.0716</v>
      </c>
      <c r="DH145">
        <v>1015.8357</v>
      </c>
      <c r="DI145">
        <v>1665.1901</v>
      </c>
      <c r="DJ145">
        <v>1270.6257000000001</v>
      </c>
      <c r="DK145">
        <v>1547.1741</v>
      </c>
      <c r="DL145">
        <v>1315.1685</v>
      </c>
      <c r="DM145">
        <v>1081.8619000000001</v>
      </c>
      <c r="DN145">
        <v>1068.2719</v>
      </c>
      <c r="DO145">
        <v>2289.9103</v>
      </c>
      <c r="DP145">
        <v>794.9316</v>
      </c>
      <c r="DQ145">
        <v>1667.338</v>
      </c>
      <c r="DR145">
        <v>1057.7737999999999</v>
      </c>
      <c r="DS145">
        <v>2105.1098999999999</v>
      </c>
      <c r="DT145">
        <v>1128.7950000000001</v>
      </c>
      <c r="DU145">
        <v>1034.5896</v>
      </c>
      <c r="DV145">
        <v>1812.2869000000001</v>
      </c>
      <c r="DW145">
        <v>1144.8214</v>
      </c>
      <c r="DX145">
        <v>810.74739999999997</v>
      </c>
      <c r="DY145">
        <v>1485.9536000000001</v>
      </c>
      <c r="DZ145">
        <v>1702.0172</v>
      </c>
      <c r="EA145">
        <v>1061.7754</v>
      </c>
      <c r="EB145">
        <v>1130.0962</v>
      </c>
      <c r="EC145">
        <v>1327.3240000000001</v>
      </c>
      <c r="ED145">
        <v>1161.924</v>
      </c>
      <c r="EE145">
        <v>865.28049999999996</v>
      </c>
      <c r="EF145">
        <v>723.64359999999999</v>
      </c>
      <c r="EG145">
        <v>759.80700000000002</v>
      </c>
      <c r="EH145">
        <v>911.38059999999996</v>
      </c>
      <c r="EI145">
        <v>476.73039999999997</v>
      </c>
      <c r="EJ145">
        <v>2075.4031</v>
      </c>
      <c r="EK145" t="s">
        <v>480</v>
      </c>
      <c r="EL145">
        <v>733.28740000000005</v>
      </c>
      <c r="EM145">
        <v>518.40859999999998</v>
      </c>
      <c r="EN145">
        <v>351.03629999999998</v>
      </c>
      <c r="EO145" t="s">
        <v>480</v>
      </c>
      <c r="EP145">
        <v>313.61709999999999</v>
      </c>
      <c r="EQ145">
        <v>291.66309999999999</v>
      </c>
      <c r="ER145">
        <v>341.98379999999997</v>
      </c>
      <c r="ES145">
        <v>242.55629999999999</v>
      </c>
      <c r="ET145">
        <v>322.45150000000001</v>
      </c>
      <c r="EU145">
        <v>191.82849999999999</v>
      </c>
      <c r="EV145">
        <v>313.38369999999998</v>
      </c>
      <c r="EW145">
        <v>265.88690000000003</v>
      </c>
      <c r="EX145">
        <v>263.36689999999999</v>
      </c>
      <c r="EY145">
        <v>257.54739999999998</v>
      </c>
      <c r="EZ145">
        <v>247.35550000000001</v>
      </c>
      <c r="FA145">
        <v>67.81</v>
      </c>
      <c r="FB145">
        <v>162.36670000000001</v>
      </c>
      <c r="FC145">
        <v>239.11089999999999</v>
      </c>
      <c r="FD145">
        <v>146.31100000000001</v>
      </c>
      <c r="FE145">
        <v>203.36949999999999</v>
      </c>
      <c r="FF145">
        <v>175.64599999999999</v>
      </c>
      <c r="FG145">
        <v>215.1722</v>
      </c>
      <c r="FH145">
        <v>306.67950000000002</v>
      </c>
      <c r="FI145">
        <v>265.48540000000003</v>
      </c>
      <c r="FJ145">
        <v>168.54949999999999</v>
      </c>
      <c r="FK145">
        <v>-8.6675000000000004</v>
      </c>
      <c r="FL145">
        <v>139.5402</v>
      </c>
      <c r="FM145">
        <v>12806.781499999999</v>
      </c>
      <c r="FN145">
        <v>1598.8009999999999</v>
      </c>
      <c r="FO145">
        <v>3031.5608000000002</v>
      </c>
      <c r="FP145">
        <v>3856.8656000000001</v>
      </c>
      <c r="FQ145">
        <v>1396.0723</v>
      </c>
      <c r="FR145">
        <v>3658.2217999999998</v>
      </c>
      <c r="FS145">
        <v>4501.9841999999999</v>
      </c>
      <c r="FT145">
        <v>6663.0221000000001</v>
      </c>
      <c r="FU145">
        <v>1053.0734</v>
      </c>
      <c r="FV145">
        <v>19104.302100000001</v>
      </c>
      <c r="FW145">
        <v>9493.7114000000001</v>
      </c>
      <c r="FX145">
        <v>4177.9530000000004</v>
      </c>
      <c r="FY145">
        <v>4186.9124000000002</v>
      </c>
      <c r="FZ145">
        <v>506.62509999999997</v>
      </c>
      <c r="GA145">
        <v>11025.646699999999</v>
      </c>
      <c r="GB145">
        <v>3563.0801000000001</v>
      </c>
      <c r="GC145">
        <v>1242.5539000000001</v>
      </c>
      <c r="GD145">
        <v>871.33230000000003</v>
      </c>
      <c r="GE145">
        <v>9897.8436000000002</v>
      </c>
      <c r="GF145">
        <v>854.47400000000005</v>
      </c>
      <c r="GG145">
        <v>694.68600000000004</v>
      </c>
      <c r="GH145">
        <v>450.65089999999998</v>
      </c>
      <c r="GI145">
        <v>4147.7942999999996</v>
      </c>
      <c r="GJ145">
        <v>33584.849300000002</v>
      </c>
      <c r="GK145">
        <v>2262.0491999999999</v>
      </c>
      <c r="GL145">
        <v>1909.5951</v>
      </c>
      <c r="GM145">
        <v>5222.0576000000001</v>
      </c>
      <c r="GN145">
        <v>11343.582</v>
      </c>
      <c r="GO145">
        <v>778.99339999999995</v>
      </c>
      <c r="GP145">
        <v>314.60039999999998</v>
      </c>
    </row>
    <row r="146" spans="1:198" x14ac:dyDescent="0.2">
      <c r="A146" s="177">
        <v>43227</v>
      </c>
      <c r="B146">
        <v>691297.26370000001</v>
      </c>
      <c r="C146">
        <v>178815.1599</v>
      </c>
      <c r="D146">
        <v>109482.54670000001</v>
      </c>
      <c r="E146">
        <v>90338.084400000007</v>
      </c>
      <c r="F146">
        <v>55025.188199999997</v>
      </c>
      <c r="G146">
        <v>46652.606</v>
      </c>
      <c r="H146">
        <v>47062.4133</v>
      </c>
      <c r="I146">
        <v>30367.191699999999</v>
      </c>
      <c r="J146">
        <v>34713.9787</v>
      </c>
      <c r="K146">
        <v>28950.361099999998</v>
      </c>
      <c r="L146">
        <v>26783.392400000001</v>
      </c>
      <c r="M146">
        <v>22114.308000000001</v>
      </c>
      <c r="N146">
        <v>28279.157899999998</v>
      </c>
      <c r="O146">
        <v>36331.808700000001</v>
      </c>
      <c r="P146">
        <v>13786.9005</v>
      </c>
      <c r="Q146">
        <v>22046.582900000001</v>
      </c>
      <c r="R146">
        <v>11810.126399999999</v>
      </c>
      <c r="S146">
        <v>13776.6684</v>
      </c>
      <c r="T146">
        <v>19474.164799999999</v>
      </c>
      <c r="U146">
        <v>20247.602800000001</v>
      </c>
      <c r="V146">
        <v>14989.5995</v>
      </c>
      <c r="W146">
        <v>8057.1956</v>
      </c>
      <c r="X146">
        <v>15116.748799999999</v>
      </c>
      <c r="Y146">
        <v>13194.185100000001</v>
      </c>
      <c r="Z146">
        <v>13502.1458</v>
      </c>
      <c r="AA146">
        <v>11515.037399999999</v>
      </c>
      <c r="AB146">
        <v>13034.3482</v>
      </c>
      <c r="AC146">
        <v>13325.7251</v>
      </c>
      <c r="AD146">
        <v>20540.559099999999</v>
      </c>
      <c r="AE146">
        <v>9462.0750000000007</v>
      </c>
      <c r="AF146">
        <v>13583.6358</v>
      </c>
      <c r="AG146">
        <v>10269.849</v>
      </c>
      <c r="AH146">
        <v>10096.8938</v>
      </c>
      <c r="AI146">
        <v>12053.677100000001</v>
      </c>
      <c r="AJ146">
        <v>15266.5512</v>
      </c>
      <c r="AK146">
        <v>7934.3912</v>
      </c>
      <c r="AL146">
        <v>6553.1840000000002</v>
      </c>
      <c r="AM146">
        <v>8216.5990999999995</v>
      </c>
      <c r="AN146">
        <v>11322.2919</v>
      </c>
      <c r="AO146">
        <v>9431.6803999999993</v>
      </c>
      <c r="AP146">
        <v>6364.8765999999996</v>
      </c>
      <c r="AQ146">
        <v>10247.2547</v>
      </c>
      <c r="AR146">
        <v>6446.8887000000004</v>
      </c>
      <c r="AS146">
        <v>6572.0493999999999</v>
      </c>
      <c r="AT146">
        <v>8654.3790000000008</v>
      </c>
      <c r="AU146">
        <v>9470.3307000000004</v>
      </c>
      <c r="AV146">
        <v>5229.2624999999998</v>
      </c>
      <c r="AW146">
        <v>5390.6877000000004</v>
      </c>
      <c r="AX146">
        <v>5842.2160000000003</v>
      </c>
      <c r="AY146">
        <v>3922.8235</v>
      </c>
      <c r="AZ146">
        <v>6576.8121000000001</v>
      </c>
      <c r="BA146">
        <v>5637.2981</v>
      </c>
      <c r="BB146">
        <v>6411.0077000000001</v>
      </c>
      <c r="BC146">
        <v>4036.2819</v>
      </c>
      <c r="BD146">
        <v>5718.3680999999997</v>
      </c>
      <c r="BE146">
        <v>5876.7948999999999</v>
      </c>
      <c r="BF146">
        <v>6124.0397999999996</v>
      </c>
      <c r="BG146">
        <v>3932.357</v>
      </c>
      <c r="BH146">
        <v>4649.0443999999998</v>
      </c>
      <c r="BI146">
        <v>4763.6859999999997</v>
      </c>
      <c r="BJ146">
        <v>5724.6302999999998</v>
      </c>
      <c r="BK146">
        <v>4065.12</v>
      </c>
      <c r="BL146">
        <v>5712.3054000000002</v>
      </c>
      <c r="BM146">
        <v>2581.3292999999999</v>
      </c>
      <c r="BN146">
        <v>4875.1742999999997</v>
      </c>
      <c r="BO146">
        <v>5766.8397999999997</v>
      </c>
      <c r="BP146">
        <v>4526.2345999999998</v>
      </c>
      <c r="BQ146">
        <v>5225.3716999999997</v>
      </c>
      <c r="BR146">
        <v>3286.5893999999998</v>
      </c>
      <c r="BS146">
        <v>2917.5059000000001</v>
      </c>
      <c r="BT146" t="s">
        <v>480</v>
      </c>
      <c r="BU146">
        <v>2806.3847000000001</v>
      </c>
      <c r="BV146">
        <v>2631.9195</v>
      </c>
      <c r="BW146">
        <v>3335.509</v>
      </c>
      <c r="BX146">
        <v>3015.2422999999999</v>
      </c>
      <c r="BY146">
        <v>2488.2815000000001</v>
      </c>
      <c r="BZ146">
        <v>1786.4971</v>
      </c>
      <c r="CA146">
        <v>3330.1260000000002</v>
      </c>
      <c r="CB146">
        <v>3362.9155000000001</v>
      </c>
      <c r="CC146" t="s">
        <v>480</v>
      </c>
      <c r="CD146">
        <v>1874.0222000000001</v>
      </c>
      <c r="CE146">
        <v>2625.8303000000001</v>
      </c>
      <c r="CF146" t="s">
        <v>480</v>
      </c>
      <c r="CG146">
        <v>1685.9538</v>
      </c>
      <c r="CH146">
        <v>1887.1654000000001</v>
      </c>
      <c r="CI146">
        <v>2995.2601</v>
      </c>
      <c r="CJ146">
        <v>2034.1521</v>
      </c>
      <c r="CK146">
        <v>2319.4382999999998</v>
      </c>
      <c r="CL146">
        <v>2965.1248000000001</v>
      </c>
      <c r="CM146">
        <v>2059.3669</v>
      </c>
      <c r="CN146" t="s">
        <v>480</v>
      </c>
      <c r="CO146">
        <v>1844.6394</v>
      </c>
      <c r="CP146">
        <v>1837.0788</v>
      </c>
      <c r="CQ146">
        <v>1818.2152000000001</v>
      </c>
      <c r="CR146">
        <v>2203.8438000000001</v>
      </c>
      <c r="CS146">
        <v>1706.6977999999999</v>
      </c>
      <c r="CT146">
        <v>2278.9294</v>
      </c>
      <c r="CU146">
        <v>1806.2106000000001</v>
      </c>
      <c r="CV146">
        <v>2239.6478000000002</v>
      </c>
      <c r="CW146">
        <v>1272.7399</v>
      </c>
      <c r="CX146">
        <v>4265.5938999999998</v>
      </c>
      <c r="CY146">
        <v>2075.2096000000001</v>
      </c>
      <c r="CZ146">
        <v>1864.778</v>
      </c>
      <c r="DA146">
        <v>1195.3083999999999</v>
      </c>
      <c r="DB146">
        <v>1571.2066</v>
      </c>
      <c r="DC146">
        <v>2888.5127000000002</v>
      </c>
      <c r="DD146">
        <v>1677.4021</v>
      </c>
      <c r="DE146">
        <v>1923.6713</v>
      </c>
      <c r="DF146">
        <v>1844.1732999999999</v>
      </c>
      <c r="DG146">
        <v>1911.6302000000001</v>
      </c>
      <c r="DH146">
        <v>1026.0150000000001</v>
      </c>
      <c r="DI146">
        <v>1677.3797</v>
      </c>
      <c r="DJ146">
        <v>1311.3097</v>
      </c>
      <c r="DK146">
        <v>1548.3993</v>
      </c>
      <c r="DL146">
        <v>1385.0817</v>
      </c>
      <c r="DM146">
        <v>1069.5951</v>
      </c>
      <c r="DN146">
        <v>1059.5906</v>
      </c>
      <c r="DO146">
        <v>2283.7620000000002</v>
      </c>
      <c r="DP146">
        <v>791.84090000000003</v>
      </c>
      <c r="DQ146">
        <v>1695.9792</v>
      </c>
      <c r="DR146">
        <v>1085.5486000000001</v>
      </c>
      <c r="DS146">
        <v>2160.6781000000001</v>
      </c>
      <c r="DT146">
        <v>1115.1960999999999</v>
      </c>
      <c r="DU146">
        <v>1046.7237</v>
      </c>
      <c r="DV146">
        <v>1860.9974999999999</v>
      </c>
      <c r="DW146">
        <v>1127.1424</v>
      </c>
      <c r="DX146">
        <v>849.18050000000005</v>
      </c>
      <c r="DY146">
        <v>1456.0021999999999</v>
      </c>
      <c r="DZ146">
        <v>1708.9141</v>
      </c>
      <c r="EA146">
        <v>1078.6886</v>
      </c>
      <c r="EB146">
        <v>1137.2682</v>
      </c>
      <c r="EC146">
        <v>1305.0111999999999</v>
      </c>
      <c r="ED146">
        <v>1076.1804999999999</v>
      </c>
      <c r="EE146">
        <v>881.90899999999999</v>
      </c>
      <c r="EF146">
        <v>740.75519999999995</v>
      </c>
      <c r="EG146">
        <v>755.54049999999995</v>
      </c>
      <c r="EH146">
        <v>909.27189999999996</v>
      </c>
      <c r="EI146">
        <v>490.7996</v>
      </c>
      <c r="EJ146">
        <v>2075.4031</v>
      </c>
      <c r="EK146" t="s">
        <v>480</v>
      </c>
      <c r="EL146">
        <v>749.00620000000004</v>
      </c>
      <c r="EM146">
        <v>521.3569</v>
      </c>
      <c r="EN146">
        <v>348.5204</v>
      </c>
      <c r="EO146" t="s">
        <v>480</v>
      </c>
      <c r="EP146">
        <v>316.44720000000001</v>
      </c>
      <c r="EQ146">
        <v>297.34519999999998</v>
      </c>
      <c r="ER146">
        <v>341.98379999999997</v>
      </c>
      <c r="ES146">
        <v>242.09010000000001</v>
      </c>
      <c r="ET146">
        <v>324.58</v>
      </c>
      <c r="EU146">
        <v>194.52440000000001</v>
      </c>
      <c r="EV146">
        <v>316.0883</v>
      </c>
      <c r="EW146">
        <v>267.64359999999999</v>
      </c>
      <c r="EX146">
        <v>273.43709999999999</v>
      </c>
      <c r="EY146">
        <v>260.82600000000002</v>
      </c>
      <c r="EZ146">
        <v>242.94149999999999</v>
      </c>
      <c r="FA146">
        <v>64.963999999999999</v>
      </c>
      <c r="FB146">
        <v>162.0428</v>
      </c>
      <c r="FC146">
        <v>245.93190000000001</v>
      </c>
      <c r="FD146">
        <v>144.07380000000001</v>
      </c>
      <c r="FE146">
        <v>203.36949999999999</v>
      </c>
      <c r="FF146">
        <v>169.47890000000001</v>
      </c>
      <c r="FG146">
        <v>214.01429999999999</v>
      </c>
      <c r="FH146">
        <v>305.03190000000001</v>
      </c>
      <c r="FI146">
        <v>261.55349999999999</v>
      </c>
      <c r="FJ146">
        <v>170.43340000000001</v>
      </c>
      <c r="FK146">
        <v>-6.6558000000000002</v>
      </c>
      <c r="FL146">
        <v>136.87100000000001</v>
      </c>
      <c r="FM146">
        <v>13098.252500000001</v>
      </c>
      <c r="FN146">
        <v>1638.7559000000001</v>
      </c>
      <c r="FO146">
        <v>3006.5432000000001</v>
      </c>
      <c r="FP146">
        <v>3913.3546999999999</v>
      </c>
      <c r="FQ146">
        <v>1464.5063</v>
      </c>
      <c r="FR146">
        <v>3728.5544</v>
      </c>
      <c r="FS146">
        <v>4636.9916999999996</v>
      </c>
      <c r="FT146">
        <v>6697.2021999999997</v>
      </c>
      <c r="FU146">
        <v>1067.3476000000001</v>
      </c>
      <c r="FV146">
        <v>19913.7058</v>
      </c>
      <c r="FW146">
        <v>9613.9657000000007</v>
      </c>
      <c r="FX146">
        <v>4241.3211000000001</v>
      </c>
      <c r="FY146">
        <v>4235.2772000000004</v>
      </c>
      <c r="FZ146">
        <v>506.62509999999997</v>
      </c>
      <c r="GA146">
        <v>11190.3802</v>
      </c>
      <c r="GB146">
        <v>3563.0801000000001</v>
      </c>
      <c r="GC146">
        <v>1250.3484000000001</v>
      </c>
      <c r="GD146">
        <v>871.33230000000003</v>
      </c>
      <c r="GE146">
        <v>10060.845300000001</v>
      </c>
      <c r="GF146">
        <v>856.27449999999999</v>
      </c>
      <c r="GG146">
        <v>684.90970000000004</v>
      </c>
      <c r="GH146">
        <v>450.65089999999998</v>
      </c>
      <c r="GI146">
        <v>4167.3690999999999</v>
      </c>
      <c r="GJ146">
        <v>33670.733099999998</v>
      </c>
      <c r="GK146">
        <v>2269.7552999999998</v>
      </c>
      <c r="GL146">
        <v>1948.473</v>
      </c>
      <c r="GM146">
        <v>6057.3266000000003</v>
      </c>
      <c r="GN146">
        <v>11641.554</v>
      </c>
      <c r="GO146">
        <v>778.99339999999995</v>
      </c>
      <c r="GP146">
        <v>314.60039999999998</v>
      </c>
    </row>
    <row r="147" spans="1:198" x14ac:dyDescent="0.2">
      <c r="A147" s="177">
        <v>43228</v>
      </c>
      <c r="B147">
        <v>688147.15280000004</v>
      </c>
      <c r="C147">
        <v>178284.45920000001</v>
      </c>
      <c r="D147">
        <v>111240.6658</v>
      </c>
      <c r="E147">
        <v>91660.391300000003</v>
      </c>
      <c r="F147">
        <v>55113.292699999998</v>
      </c>
      <c r="G147">
        <v>46928.203800000003</v>
      </c>
      <c r="H147">
        <v>47218.641000000003</v>
      </c>
      <c r="I147">
        <v>30368.9584</v>
      </c>
      <c r="J147">
        <v>34620.1783</v>
      </c>
      <c r="K147">
        <v>29211.1008</v>
      </c>
      <c r="L147">
        <v>27140.499599999999</v>
      </c>
      <c r="M147">
        <v>21765.787</v>
      </c>
      <c r="N147">
        <v>28250.730200000002</v>
      </c>
      <c r="O147">
        <v>36294.648099999999</v>
      </c>
      <c r="P147">
        <v>13786.9005</v>
      </c>
      <c r="Q147">
        <v>22096.041799999999</v>
      </c>
      <c r="R147">
        <v>11883.2824</v>
      </c>
      <c r="S147">
        <v>13909.045099999999</v>
      </c>
      <c r="T147">
        <v>19692.049299999999</v>
      </c>
      <c r="U147">
        <v>20248.55</v>
      </c>
      <c r="V147">
        <v>15453.5543</v>
      </c>
      <c r="W147">
        <v>8267.5496999999996</v>
      </c>
      <c r="X147">
        <v>15212.971799999999</v>
      </c>
      <c r="Y147">
        <v>13201.6214</v>
      </c>
      <c r="Z147">
        <v>14081.6104</v>
      </c>
      <c r="AA147">
        <v>11467.1134</v>
      </c>
      <c r="AB147">
        <v>13181.377699999999</v>
      </c>
      <c r="AC147">
        <v>13433.4192</v>
      </c>
      <c r="AD147">
        <v>20640.005300000001</v>
      </c>
      <c r="AE147">
        <v>9487.5822000000007</v>
      </c>
      <c r="AF147">
        <v>13716.600200000001</v>
      </c>
      <c r="AG147">
        <v>10302.1571</v>
      </c>
      <c r="AH147">
        <v>9926.7181999999993</v>
      </c>
      <c r="AI147">
        <v>12379.465399999999</v>
      </c>
      <c r="AJ147">
        <v>15250.5152</v>
      </c>
      <c r="AK147">
        <v>7920.3141999999998</v>
      </c>
      <c r="AL147">
        <v>6726.0079999999998</v>
      </c>
      <c r="AM147">
        <v>8283.1244000000006</v>
      </c>
      <c r="AN147">
        <v>11294.6482</v>
      </c>
      <c r="AO147">
        <v>9379.1326000000008</v>
      </c>
      <c r="AP147">
        <v>6403.2677000000003</v>
      </c>
      <c r="AQ147">
        <v>10232.778</v>
      </c>
      <c r="AR147">
        <v>6438.0987999999998</v>
      </c>
      <c r="AS147">
        <v>6550.6223</v>
      </c>
      <c r="AT147">
        <v>8889.3402999999998</v>
      </c>
      <c r="AU147">
        <v>9340.7325000000001</v>
      </c>
      <c r="AV147">
        <v>5244.9456</v>
      </c>
      <c r="AW147">
        <v>5441.8198000000002</v>
      </c>
      <c r="AX147">
        <v>5834.4575000000004</v>
      </c>
      <c r="AY147">
        <v>3963.5043999999998</v>
      </c>
      <c r="AZ147">
        <v>6660.6818999999996</v>
      </c>
      <c r="BA147">
        <v>5738.5802000000003</v>
      </c>
      <c r="BB147">
        <v>6446.0940000000001</v>
      </c>
      <c r="BC147">
        <v>4089.8962000000001</v>
      </c>
      <c r="BD147">
        <v>5847.1810999999998</v>
      </c>
      <c r="BE147">
        <v>5735.0258000000003</v>
      </c>
      <c r="BF147">
        <v>6121.1027999999997</v>
      </c>
      <c r="BG147">
        <v>4027.7161000000001</v>
      </c>
      <c r="BH147">
        <v>4654.0510999999997</v>
      </c>
      <c r="BI147">
        <v>4712.5968999999996</v>
      </c>
      <c r="BJ147">
        <v>5682.5316000000003</v>
      </c>
      <c r="BK147">
        <v>4065.12</v>
      </c>
      <c r="BL147">
        <v>5725.3584000000001</v>
      </c>
      <c r="BM147">
        <v>2713.2746000000002</v>
      </c>
      <c r="BN147">
        <v>4999.8522999999996</v>
      </c>
      <c r="BO147">
        <v>5774.1871000000001</v>
      </c>
      <c r="BP147">
        <v>4663.2569999999996</v>
      </c>
      <c r="BQ147">
        <v>5210.3287</v>
      </c>
      <c r="BR147">
        <v>3330.7330000000002</v>
      </c>
      <c r="BS147">
        <v>2863.7997999999998</v>
      </c>
      <c r="BT147" t="s">
        <v>480</v>
      </c>
      <c r="BU147">
        <v>2832.4445999999998</v>
      </c>
      <c r="BV147">
        <v>2702.0814999999998</v>
      </c>
      <c r="BW147">
        <v>3340.1646000000001</v>
      </c>
      <c r="BX147">
        <v>3056.7357999999999</v>
      </c>
      <c r="BY147">
        <v>2545.4290000000001</v>
      </c>
      <c r="BZ147">
        <v>1814.8041000000001</v>
      </c>
      <c r="CA147">
        <v>3385.3494999999998</v>
      </c>
      <c r="CB147">
        <v>3512.8020999999999</v>
      </c>
      <c r="CC147" t="s">
        <v>480</v>
      </c>
      <c r="CD147">
        <v>1898.2597000000001</v>
      </c>
      <c r="CE147">
        <v>2664.4902999999999</v>
      </c>
      <c r="CF147" t="s">
        <v>480</v>
      </c>
      <c r="CG147">
        <v>1737.1867</v>
      </c>
      <c r="CH147">
        <v>1892.9257</v>
      </c>
      <c r="CI147">
        <v>3022.4890999999998</v>
      </c>
      <c r="CJ147">
        <v>2147.8753999999999</v>
      </c>
      <c r="CK147">
        <v>2336.0814999999998</v>
      </c>
      <c r="CL147">
        <v>2995.0826000000002</v>
      </c>
      <c r="CM147">
        <v>2046.5634</v>
      </c>
      <c r="CN147" t="s">
        <v>480</v>
      </c>
      <c r="CO147">
        <v>1850.7877000000001</v>
      </c>
      <c r="CP147">
        <v>1876.9087999999999</v>
      </c>
      <c r="CQ147">
        <v>1793.9879000000001</v>
      </c>
      <c r="CR147">
        <v>2231.4454999999998</v>
      </c>
      <c r="CS147">
        <v>1708.7616</v>
      </c>
      <c r="CT147">
        <v>2325.1786999999999</v>
      </c>
      <c r="CU147">
        <v>1850.6324</v>
      </c>
      <c r="CV147">
        <v>2266.9888999999998</v>
      </c>
      <c r="CW147">
        <v>1269.2592999999999</v>
      </c>
      <c r="CX147">
        <v>4285.7591000000002</v>
      </c>
      <c r="CY147">
        <v>2082.4717000000001</v>
      </c>
      <c r="CZ147">
        <v>1890.6556</v>
      </c>
      <c r="DA147">
        <v>1239.5455999999999</v>
      </c>
      <c r="DB147">
        <v>1548.8324</v>
      </c>
      <c r="DC147">
        <v>2882.2152000000001</v>
      </c>
      <c r="DD147">
        <v>1694.1201000000001</v>
      </c>
      <c r="DE147">
        <v>1894.6983</v>
      </c>
      <c r="DF147">
        <v>1857.9976999999999</v>
      </c>
      <c r="DG147">
        <v>1871.3304000000001</v>
      </c>
      <c r="DH147">
        <v>1002.1158</v>
      </c>
      <c r="DI147">
        <v>1660.0433</v>
      </c>
      <c r="DJ147">
        <v>1307.1488999999999</v>
      </c>
      <c r="DK147">
        <v>1548.3993</v>
      </c>
      <c r="DL147">
        <v>1397.6504</v>
      </c>
      <c r="DM147">
        <v>1116.6654000000001</v>
      </c>
      <c r="DN147">
        <v>1068.0983000000001</v>
      </c>
      <c r="DO147">
        <v>2308.3553000000002</v>
      </c>
      <c r="DP147">
        <v>804.5471</v>
      </c>
      <c r="DQ147">
        <v>1701.4346</v>
      </c>
      <c r="DR147">
        <v>1089.8216</v>
      </c>
      <c r="DS147">
        <v>2186.8548999999998</v>
      </c>
      <c r="DT147">
        <v>1132.6405999999999</v>
      </c>
      <c r="DU147">
        <v>1044.5496000000001</v>
      </c>
      <c r="DV147">
        <v>1868.8965000000001</v>
      </c>
      <c r="DW147">
        <v>1145.8440000000001</v>
      </c>
      <c r="DX147">
        <v>819.74239999999998</v>
      </c>
      <c r="DY147">
        <v>1469.8</v>
      </c>
      <c r="DZ147">
        <v>1720.4090000000001</v>
      </c>
      <c r="EA147">
        <v>1073.9685999999999</v>
      </c>
      <c r="EB147">
        <v>1176.7144000000001</v>
      </c>
      <c r="EC147">
        <v>1323.8912</v>
      </c>
      <c r="ED147">
        <v>1109.6976</v>
      </c>
      <c r="EE147">
        <v>885.23469999999998</v>
      </c>
      <c r="EF147">
        <v>737.52269999999999</v>
      </c>
      <c r="EG147">
        <v>732.37990000000002</v>
      </c>
      <c r="EH147">
        <v>905.05449999999996</v>
      </c>
      <c r="EI147">
        <v>506.87880000000001</v>
      </c>
      <c r="EJ147">
        <v>2075.4031</v>
      </c>
      <c r="EK147" t="s">
        <v>480</v>
      </c>
      <c r="EL147">
        <v>755.03530000000001</v>
      </c>
      <c r="EM147">
        <v>528.72770000000003</v>
      </c>
      <c r="EN147">
        <v>343.48860000000002</v>
      </c>
      <c r="EO147" t="s">
        <v>480</v>
      </c>
      <c r="EP147">
        <v>316.44720000000001</v>
      </c>
      <c r="EQ147">
        <v>299.72140000000002</v>
      </c>
      <c r="ER147">
        <v>346.43239999999997</v>
      </c>
      <c r="ES147">
        <v>245.1208</v>
      </c>
      <c r="ET147">
        <v>325.49220000000003</v>
      </c>
      <c r="EU147">
        <v>182.49680000000001</v>
      </c>
      <c r="EV147">
        <v>316.0883</v>
      </c>
      <c r="EW147">
        <v>264.1377</v>
      </c>
      <c r="EX147">
        <v>286.46910000000003</v>
      </c>
      <c r="EY147">
        <v>261.64569999999998</v>
      </c>
      <c r="EZ147">
        <v>233.31100000000001</v>
      </c>
      <c r="FA147">
        <v>67.642600000000002</v>
      </c>
      <c r="FB147">
        <v>162.18430000000001</v>
      </c>
      <c r="FC147">
        <v>284.12970000000001</v>
      </c>
      <c r="FD147">
        <v>145.19239999999999</v>
      </c>
      <c r="FE147">
        <v>222.77330000000001</v>
      </c>
      <c r="FF147">
        <v>399.5557</v>
      </c>
      <c r="FG147">
        <v>218.64609999999999</v>
      </c>
      <c r="FH147">
        <v>281.14170000000001</v>
      </c>
      <c r="FI147">
        <v>266.35910000000001</v>
      </c>
      <c r="FJ147">
        <v>170.6951</v>
      </c>
      <c r="FK147">
        <v>-8.6675000000000004</v>
      </c>
      <c r="FL147">
        <v>128.86359999999999</v>
      </c>
      <c r="FM147">
        <v>13540.9714</v>
      </c>
      <c r="FN147">
        <v>1803.1274000000001</v>
      </c>
      <c r="FO147">
        <v>2992.2474000000002</v>
      </c>
      <c r="FP147">
        <v>3938.2482</v>
      </c>
      <c r="FQ147">
        <v>1489.4715000000001</v>
      </c>
      <c r="FR147">
        <v>3770.7539999999999</v>
      </c>
      <c r="FS147">
        <v>4710.2516999999998</v>
      </c>
      <c r="FT147">
        <v>6993.9475000000002</v>
      </c>
      <c r="FU147">
        <v>1128.7265</v>
      </c>
      <c r="FV147">
        <v>20795.234700000001</v>
      </c>
      <c r="FW147">
        <v>9642.5977000000003</v>
      </c>
      <c r="FX147">
        <v>4285.7379000000001</v>
      </c>
      <c r="FY147">
        <v>4346.0249999999996</v>
      </c>
      <c r="FZ147">
        <v>500.84390000000002</v>
      </c>
      <c r="GA147">
        <v>11316.2183</v>
      </c>
      <c r="GB147">
        <v>3592.0974000000001</v>
      </c>
      <c r="GC147">
        <v>1238.6567</v>
      </c>
      <c r="GD147">
        <v>866.03380000000004</v>
      </c>
      <c r="GE147">
        <v>10072.0098</v>
      </c>
      <c r="GF147">
        <v>858.87519999999995</v>
      </c>
      <c r="GG147">
        <v>686.30629999999996</v>
      </c>
      <c r="GH147">
        <v>447.98469999999998</v>
      </c>
      <c r="GI147">
        <v>4256.3454000000002</v>
      </c>
      <c r="GJ147">
        <v>33661.531300000002</v>
      </c>
      <c r="GK147">
        <v>2346.8159000000001</v>
      </c>
      <c r="GL147">
        <v>1969.8559</v>
      </c>
      <c r="GM147">
        <v>6300.1890000000003</v>
      </c>
      <c r="GN147">
        <v>12506.634</v>
      </c>
      <c r="GO147">
        <v>791.20920000000001</v>
      </c>
      <c r="GP147">
        <v>318.30700000000002</v>
      </c>
    </row>
    <row r="148" spans="1:198" x14ac:dyDescent="0.2">
      <c r="A148" s="177">
        <v>43229</v>
      </c>
      <c r="B148">
        <v>696829.16590000002</v>
      </c>
      <c r="C148">
        <v>180897.13949999999</v>
      </c>
      <c r="D148">
        <v>113791.6621</v>
      </c>
      <c r="E148">
        <v>92388.403000000006</v>
      </c>
      <c r="F148">
        <v>55672.756000000001</v>
      </c>
      <c r="G148">
        <v>47767.155899999998</v>
      </c>
      <c r="H148">
        <v>47858.918700000002</v>
      </c>
      <c r="I148">
        <v>31077.4274</v>
      </c>
      <c r="J148">
        <v>34848.425999999999</v>
      </c>
      <c r="K148">
        <v>29772.0196</v>
      </c>
      <c r="L148">
        <v>27508.363099999999</v>
      </c>
      <c r="M148">
        <v>21988.553</v>
      </c>
      <c r="N148">
        <v>28705.573</v>
      </c>
      <c r="O148">
        <v>36619.803599999999</v>
      </c>
      <c r="P148">
        <v>13720.1926</v>
      </c>
      <c r="Q148">
        <v>22198.150600000001</v>
      </c>
      <c r="R148">
        <v>11862.607900000001</v>
      </c>
      <c r="S148">
        <v>14280.851699999999</v>
      </c>
      <c r="T148">
        <v>19785.0255</v>
      </c>
      <c r="U148">
        <v>20525.211800000001</v>
      </c>
      <c r="V148">
        <v>15700.0303</v>
      </c>
      <c r="W148">
        <v>8617.1916999999994</v>
      </c>
      <c r="X148">
        <v>15279.379199999999</v>
      </c>
      <c r="Y148">
        <v>13466.3521</v>
      </c>
      <c r="Z148">
        <v>14279.7158</v>
      </c>
      <c r="AA148">
        <v>11709.552600000001</v>
      </c>
      <c r="AB148">
        <v>13519.1255</v>
      </c>
      <c r="AC148">
        <v>13384.254499999999</v>
      </c>
      <c r="AD148">
        <v>20733.236099999998</v>
      </c>
      <c r="AE148">
        <v>9533.9590000000007</v>
      </c>
      <c r="AF148">
        <v>13834.6016</v>
      </c>
      <c r="AG148">
        <v>10347.1577</v>
      </c>
      <c r="AH148">
        <v>10071.6826</v>
      </c>
      <c r="AI148">
        <v>12844.3097</v>
      </c>
      <c r="AJ148">
        <v>15293.2778</v>
      </c>
      <c r="AK148">
        <v>7912.1808000000001</v>
      </c>
      <c r="AL148">
        <v>6898.0637999999999</v>
      </c>
      <c r="AM148">
        <v>8422.2924999999996</v>
      </c>
      <c r="AN148">
        <v>11386.7937</v>
      </c>
      <c r="AO148">
        <v>9463.9843999999994</v>
      </c>
      <c r="AP148">
        <v>6405.0396000000001</v>
      </c>
      <c r="AQ148">
        <v>10207.7726</v>
      </c>
      <c r="AR148">
        <v>6523.6000999999997</v>
      </c>
      <c r="AS148">
        <v>6751.3226999999997</v>
      </c>
      <c r="AT148">
        <v>9111.1569999999992</v>
      </c>
      <c r="AU148">
        <v>9423.4547999999995</v>
      </c>
      <c r="AV148">
        <v>5395.5030999999999</v>
      </c>
      <c r="AW148">
        <v>5559.817</v>
      </c>
      <c r="AX148">
        <v>5844.9016000000001</v>
      </c>
      <c r="AY148">
        <v>4021.1785</v>
      </c>
      <c r="AZ148">
        <v>6700.7106000000003</v>
      </c>
      <c r="BA148">
        <v>5622.5279</v>
      </c>
      <c r="BB148">
        <v>6556.4377000000004</v>
      </c>
      <c r="BC148">
        <v>4185.6360000000004</v>
      </c>
      <c r="BD148">
        <v>6099.4399000000003</v>
      </c>
      <c r="BE148">
        <v>5805.9102999999996</v>
      </c>
      <c r="BF148">
        <v>6150.4727999999996</v>
      </c>
      <c r="BG148">
        <v>4629.8091000000004</v>
      </c>
      <c r="BH148">
        <v>4684.0914000000002</v>
      </c>
      <c r="BI148">
        <v>4747.9661999999998</v>
      </c>
      <c r="BJ148">
        <v>5573.0747000000001</v>
      </c>
      <c r="BK148">
        <v>4065.12</v>
      </c>
      <c r="BL148">
        <v>5733.1902</v>
      </c>
      <c r="BM148">
        <v>2786.8921</v>
      </c>
      <c r="BN148">
        <v>4965.4921999999997</v>
      </c>
      <c r="BO148">
        <v>5752.9615999999996</v>
      </c>
      <c r="BP148">
        <v>4759.2259999999997</v>
      </c>
      <c r="BQ148">
        <v>5167.6259</v>
      </c>
      <c r="BR148">
        <v>3378.7152000000001</v>
      </c>
      <c r="BS148">
        <v>2921.1916999999999</v>
      </c>
      <c r="BT148" t="s">
        <v>480</v>
      </c>
      <c r="BU148">
        <v>2875.2096000000001</v>
      </c>
      <c r="BV148">
        <v>2692.3366999999998</v>
      </c>
      <c r="BW148">
        <v>3385.5574000000001</v>
      </c>
      <c r="BX148">
        <v>3059.9276</v>
      </c>
      <c r="BY148">
        <v>2648.1228999999998</v>
      </c>
      <c r="BZ148">
        <v>1855.6307999999999</v>
      </c>
      <c r="CA148">
        <v>3404.5576000000001</v>
      </c>
      <c r="CB148">
        <v>3668.8362000000002</v>
      </c>
      <c r="CC148" t="s">
        <v>480</v>
      </c>
      <c r="CD148">
        <v>1940.6750999999999</v>
      </c>
      <c r="CE148">
        <v>2703.1502999999998</v>
      </c>
      <c r="CF148" t="s">
        <v>480</v>
      </c>
      <c r="CG148">
        <v>1773.8325</v>
      </c>
      <c r="CH148">
        <v>1917.2469000000001</v>
      </c>
      <c r="CI148">
        <v>3015.6817999999998</v>
      </c>
      <c r="CJ148">
        <v>2210.2723000000001</v>
      </c>
      <c r="CK148">
        <v>2344.6552999999999</v>
      </c>
      <c r="CL148">
        <v>2966.6610999999998</v>
      </c>
      <c r="CM148">
        <v>2096.8760000000002</v>
      </c>
      <c r="CN148" t="s">
        <v>480</v>
      </c>
      <c r="CO148">
        <v>1848.4229</v>
      </c>
      <c r="CP148">
        <v>1872.4833000000001</v>
      </c>
      <c r="CQ148">
        <v>1781.2974999999999</v>
      </c>
      <c r="CR148">
        <v>2301.5113000000001</v>
      </c>
      <c r="CS148">
        <v>1698.0988</v>
      </c>
      <c r="CT148">
        <v>2358.1314000000002</v>
      </c>
      <c r="CU148">
        <v>1905.3054999999999</v>
      </c>
      <c r="CV148">
        <v>2296.4331999999999</v>
      </c>
      <c r="CW148">
        <v>1272.6339</v>
      </c>
      <c r="CX148">
        <v>4307.1845000000003</v>
      </c>
      <c r="CY148">
        <v>2107.8890999999999</v>
      </c>
      <c r="CZ148">
        <v>1933.7847999999999</v>
      </c>
      <c r="DA148">
        <v>1250.1241</v>
      </c>
      <c r="DB148">
        <v>1580.9217000000001</v>
      </c>
      <c r="DC148">
        <v>2805.0708</v>
      </c>
      <c r="DD148">
        <v>1682.1268</v>
      </c>
      <c r="DE148">
        <v>1889.5703000000001</v>
      </c>
      <c r="DF148">
        <v>1848.7814000000001</v>
      </c>
      <c r="DG148">
        <v>1506.5697</v>
      </c>
      <c r="DH148">
        <v>1074.2559000000001</v>
      </c>
      <c r="DI148">
        <v>1657.8762999999999</v>
      </c>
      <c r="DJ148">
        <v>1339.5111999999999</v>
      </c>
      <c r="DK148">
        <v>1601.6946</v>
      </c>
      <c r="DL148">
        <v>1337.8434</v>
      </c>
      <c r="DM148">
        <v>1148.3308</v>
      </c>
      <c r="DN148">
        <v>1074.0015000000001</v>
      </c>
      <c r="DO148">
        <v>2314.5036</v>
      </c>
      <c r="DP148">
        <v>799.5104</v>
      </c>
      <c r="DQ148">
        <v>1674.6119000000001</v>
      </c>
      <c r="DR148">
        <v>1106.9138</v>
      </c>
      <c r="DS148">
        <v>2188.6918999999998</v>
      </c>
      <c r="DT148">
        <v>1082.1373000000001</v>
      </c>
      <c r="DU148">
        <v>1047.5854999999999</v>
      </c>
      <c r="DV148">
        <v>1880.0868</v>
      </c>
      <c r="DW148">
        <v>1170.6344999999999</v>
      </c>
      <c r="DX148">
        <v>825.4665</v>
      </c>
      <c r="DY148">
        <v>1452.3004000000001</v>
      </c>
      <c r="DZ148">
        <v>1743.3986</v>
      </c>
      <c r="EA148">
        <v>1017.3289</v>
      </c>
      <c r="EB148">
        <v>1183.5604000000001</v>
      </c>
      <c r="EC148">
        <v>1327.3240000000001</v>
      </c>
      <c r="ED148">
        <v>1157.3407999999999</v>
      </c>
      <c r="EE148">
        <v>888.56039999999996</v>
      </c>
      <c r="EF148">
        <v>733.08749999999998</v>
      </c>
      <c r="EG148">
        <v>761.02599999999995</v>
      </c>
      <c r="EH148">
        <v>896.61980000000005</v>
      </c>
      <c r="EI148">
        <v>623.67819999999995</v>
      </c>
      <c r="EJ148">
        <v>2075.4031</v>
      </c>
      <c r="EK148" t="s">
        <v>480</v>
      </c>
      <c r="EL148">
        <v>757.40390000000002</v>
      </c>
      <c r="EM148">
        <v>555.04650000000004</v>
      </c>
      <c r="EN148">
        <v>335.94099999999997</v>
      </c>
      <c r="EO148" t="s">
        <v>480</v>
      </c>
      <c r="EP148">
        <v>312.20209999999997</v>
      </c>
      <c r="EQ148">
        <v>284.0179</v>
      </c>
      <c r="ER148">
        <v>341.98379999999997</v>
      </c>
      <c r="ES148">
        <v>244.88759999999999</v>
      </c>
      <c r="ET148">
        <v>326.1003</v>
      </c>
      <c r="EU148">
        <v>188.92529999999999</v>
      </c>
      <c r="EV148">
        <v>321.49759999999998</v>
      </c>
      <c r="EW148">
        <v>267.64359999999999</v>
      </c>
      <c r="EX148">
        <v>285.28440000000001</v>
      </c>
      <c r="EY148">
        <v>260.82600000000002</v>
      </c>
      <c r="EZ148">
        <v>232.90979999999999</v>
      </c>
      <c r="FA148">
        <v>64.294300000000007</v>
      </c>
      <c r="FB148">
        <v>136.72470000000001</v>
      </c>
      <c r="FC148">
        <v>266.39499999999998</v>
      </c>
      <c r="FD148">
        <v>146.31100000000001</v>
      </c>
      <c r="FE148">
        <v>221.715</v>
      </c>
      <c r="FF148">
        <v>452.77800000000002</v>
      </c>
      <c r="FG148">
        <v>217.4881</v>
      </c>
      <c r="FH148">
        <v>285.26069999999999</v>
      </c>
      <c r="FI148">
        <v>266.35910000000001</v>
      </c>
      <c r="FJ148">
        <v>167.42439999999999</v>
      </c>
      <c r="FK148">
        <v>-8.1646000000000001</v>
      </c>
      <c r="FL148">
        <v>126.1944</v>
      </c>
      <c r="FM148">
        <v>13842.237300000001</v>
      </c>
      <c r="FN148">
        <v>1812.7367999999999</v>
      </c>
      <c r="FO148">
        <v>3030.3694999999998</v>
      </c>
      <c r="FP148">
        <v>4709.9466000000002</v>
      </c>
      <c r="FQ148">
        <v>1165.9002</v>
      </c>
      <c r="FR148">
        <v>3647.6718999999998</v>
      </c>
      <c r="FS148">
        <v>4870.3769000000002</v>
      </c>
      <c r="FT148">
        <v>7130.6679000000004</v>
      </c>
      <c r="FU148">
        <v>1131.5814</v>
      </c>
      <c r="FV148">
        <v>21171.887900000002</v>
      </c>
      <c r="FW148">
        <v>9984.7497999999996</v>
      </c>
      <c r="FX148">
        <v>4400.6295</v>
      </c>
      <c r="FY148">
        <v>4373.924</v>
      </c>
      <c r="FZ148">
        <v>539.38509999999997</v>
      </c>
      <c r="GA148">
        <v>11852.746300000001</v>
      </c>
      <c r="GB148">
        <v>3656.5803000000001</v>
      </c>
      <c r="GC148">
        <v>1226.9649999999999</v>
      </c>
      <c r="GD148">
        <v>891.20169999999996</v>
      </c>
      <c r="GE148">
        <v>10085.4072</v>
      </c>
      <c r="GF148">
        <v>931.92550000000006</v>
      </c>
      <c r="GG148">
        <v>718.42819999999995</v>
      </c>
      <c r="GH148">
        <v>446.65159999999997</v>
      </c>
      <c r="GI148">
        <v>4295.4949999999999</v>
      </c>
      <c r="GJ148">
        <v>35845.434600000001</v>
      </c>
      <c r="GK148">
        <v>2369.9340999999999</v>
      </c>
      <c r="GL148">
        <v>1981.5192</v>
      </c>
      <c r="GM148">
        <v>6223.0064000000002</v>
      </c>
      <c r="GN148">
        <v>13265.982</v>
      </c>
      <c r="GO148">
        <v>808.0059</v>
      </c>
      <c r="GP148">
        <v>324.8965</v>
      </c>
    </row>
    <row r="149" spans="1:198" x14ac:dyDescent="0.2">
      <c r="A149" s="177">
        <v>43230</v>
      </c>
      <c r="B149">
        <v>704281.86750000005</v>
      </c>
      <c r="C149">
        <v>182325.9491</v>
      </c>
      <c r="D149">
        <v>114486.0453</v>
      </c>
      <c r="E149">
        <v>93049.556500000006</v>
      </c>
      <c r="F149">
        <v>55826.938900000001</v>
      </c>
      <c r="G149">
        <v>49927.356200000002</v>
      </c>
      <c r="H149">
        <v>48276.379699999998</v>
      </c>
      <c r="I149">
        <v>30890.151300000001</v>
      </c>
      <c r="J149">
        <v>33987.955600000001</v>
      </c>
      <c r="K149">
        <v>30023.994900000002</v>
      </c>
      <c r="L149">
        <v>27833.201499999999</v>
      </c>
      <c r="M149">
        <v>22268.807000000001</v>
      </c>
      <c r="N149">
        <v>28762.428400000001</v>
      </c>
      <c r="O149">
        <v>36805.606699999997</v>
      </c>
      <c r="P149">
        <v>14001.2646</v>
      </c>
      <c r="Q149">
        <v>22421.5134</v>
      </c>
      <c r="R149">
        <v>11927.812099999999</v>
      </c>
      <c r="S149">
        <v>14514.865</v>
      </c>
      <c r="T149">
        <v>19949.1011</v>
      </c>
      <c r="U149">
        <v>20522.456900000001</v>
      </c>
      <c r="V149">
        <v>15990.0021</v>
      </c>
      <c r="W149">
        <v>8808.8223999999991</v>
      </c>
      <c r="X149">
        <v>15334.944600000001</v>
      </c>
      <c r="Y149">
        <v>13519.893099999999</v>
      </c>
      <c r="Z149">
        <v>14679.4642</v>
      </c>
      <c r="AA149">
        <v>11842.0484</v>
      </c>
      <c r="AB149">
        <v>13587.1792</v>
      </c>
      <c r="AC149">
        <v>13588.48</v>
      </c>
      <c r="AD149">
        <v>21000.4977</v>
      </c>
      <c r="AE149">
        <v>9557.9202999999998</v>
      </c>
      <c r="AF149">
        <v>13989.166999999999</v>
      </c>
      <c r="AG149">
        <v>10397.927600000001</v>
      </c>
      <c r="AH149">
        <v>9983.4434000000001</v>
      </c>
      <c r="AI149">
        <v>13082.691500000001</v>
      </c>
      <c r="AJ149">
        <v>14511.1459</v>
      </c>
      <c r="AK149">
        <v>7822.8733000000002</v>
      </c>
      <c r="AL149">
        <v>6880.1243000000004</v>
      </c>
      <c r="AM149">
        <v>8510.4529000000002</v>
      </c>
      <c r="AN149">
        <v>11451.295599999999</v>
      </c>
      <c r="AO149">
        <v>9586.0066999999999</v>
      </c>
      <c r="AP149">
        <v>6435.7524999999996</v>
      </c>
      <c r="AQ149">
        <v>10235.410099999999</v>
      </c>
      <c r="AR149">
        <v>6696.2007999999996</v>
      </c>
      <c r="AS149">
        <v>6829.8887000000004</v>
      </c>
      <c r="AT149">
        <v>9214.6713999999993</v>
      </c>
      <c r="AU149">
        <v>9481.3603999999996</v>
      </c>
      <c r="AV149">
        <v>5530.3774999999996</v>
      </c>
      <c r="AW149">
        <v>5878.1284999999998</v>
      </c>
      <c r="AX149">
        <v>5924.8738000000003</v>
      </c>
      <c r="AY149">
        <v>4042.9245999999998</v>
      </c>
      <c r="AZ149">
        <v>6789.0447000000004</v>
      </c>
      <c r="BA149">
        <v>5724.7429000000002</v>
      </c>
      <c r="BB149">
        <v>6629.1526000000003</v>
      </c>
      <c r="BC149">
        <v>4292.8046000000004</v>
      </c>
      <c r="BD149">
        <v>6244.3545000000004</v>
      </c>
      <c r="BE149">
        <v>5759.5627999999997</v>
      </c>
      <c r="BF149">
        <v>5651.0814</v>
      </c>
      <c r="BG149">
        <v>4686.9137000000001</v>
      </c>
      <c r="BH149">
        <v>4684.0914000000002</v>
      </c>
      <c r="BI149">
        <v>4711.1536999999998</v>
      </c>
      <c r="BJ149">
        <v>5598.5652</v>
      </c>
      <c r="BK149">
        <v>4065.12</v>
      </c>
      <c r="BL149">
        <v>5761.9069</v>
      </c>
      <c r="BM149">
        <v>2792.5549999999998</v>
      </c>
      <c r="BN149">
        <v>4986.1082999999999</v>
      </c>
      <c r="BO149">
        <v>5766.0234</v>
      </c>
      <c r="BP149">
        <v>4962.8935000000001</v>
      </c>
      <c r="BQ149">
        <v>5190.9183000000003</v>
      </c>
      <c r="BR149">
        <v>3390.2309</v>
      </c>
      <c r="BS149">
        <v>2937.5140999999999</v>
      </c>
      <c r="BT149" t="s">
        <v>480</v>
      </c>
      <c r="BU149">
        <v>2899.2649000000001</v>
      </c>
      <c r="BV149">
        <v>2735.2134999999998</v>
      </c>
      <c r="BW149">
        <v>3321.7460999999998</v>
      </c>
      <c r="BX149">
        <v>3085.462</v>
      </c>
      <c r="BY149">
        <v>2751.3937000000001</v>
      </c>
      <c r="BZ149">
        <v>1874.0028</v>
      </c>
      <c r="CA149">
        <v>3389.2157000000002</v>
      </c>
      <c r="CB149">
        <v>3863.3204000000001</v>
      </c>
      <c r="CC149" t="s">
        <v>480</v>
      </c>
      <c r="CD149">
        <v>1803.5193999999999</v>
      </c>
      <c r="CE149">
        <v>2744.0844000000002</v>
      </c>
      <c r="CF149" t="s">
        <v>480</v>
      </c>
      <c r="CG149">
        <v>1772.7652</v>
      </c>
      <c r="CH149">
        <v>1918.527</v>
      </c>
      <c r="CI149">
        <v>2902.0522999999998</v>
      </c>
      <c r="CJ149">
        <v>2149.8881999999999</v>
      </c>
      <c r="CK149">
        <v>2347.6813999999999</v>
      </c>
      <c r="CL149">
        <v>2963.5884999999998</v>
      </c>
      <c r="CM149">
        <v>2155.6624999999999</v>
      </c>
      <c r="CN149" t="s">
        <v>480</v>
      </c>
      <c r="CO149">
        <v>1852.6794</v>
      </c>
      <c r="CP149">
        <v>1952.1433</v>
      </c>
      <c r="CQ149">
        <v>1780.7206000000001</v>
      </c>
      <c r="CR149">
        <v>2363.0843</v>
      </c>
      <c r="CS149">
        <v>1710.1375</v>
      </c>
      <c r="CT149">
        <v>2386.4591</v>
      </c>
      <c r="CU149">
        <v>1896.7628</v>
      </c>
      <c r="CV149">
        <v>2322.7228</v>
      </c>
      <c r="CW149">
        <v>1283.0422000000001</v>
      </c>
      <c r="CX149">
        <v>4302.1432999999997</v>
      </c>
      <c r="CY149">
        <v>2129.6754000000001</v>
      </c>
      <c r="CZ149">
        <v>1969.7257999999999</v>
      </c>
      <c r="DA149">
        <v>1278.0127</v>
      </c>
      <c r="DB149">
        <v>1659.5259000000001</v>
      </c>
      <c r="DC149">
        <v>2849.1437999999998</v>
      </c>
      <c r="DD149">
        <v>1687.2148999999999</v>
      </c>
      <c r="DE149">
        <v>1913.1590000000001</v>
      </c>
      <c r="DF149">
        <v>1917.9032999999999</v>
      </c>
      <c r="DG149">
        <v>1534.4763</v>
      </c>
      <c r="DH149">
        <v>1092.8442</v>
      </c>
      <c r="DI149">
        <v>1660.3142</v>
      </c>
      <c r="DJ149">
        <v>1356.1547</v>
      </c>
      <c r="DK149">
        <v>1744.4282000000001</v>
      </c>
      <c r="DL149">
        <v>1344.9577999999999</v>
      </c>
      <c r="DM149">
        <v>1167.0196000000001</v>
      </c>
      <c r="DN149">
        <v>1070.529</v>
      </c>
      <c r="DO149">
        <v>2351.3935000000001</v>
      </c>
      <c r="DP149">
        <v>794.70270000000005</v>
      </c>
      <c r="DQ149">
        <v>1691.8876</v>
      </c>
      <c r="DR149">
        <v>1104.7772</v>
      </c>
      <c r="DS149">
        <v>2243.3416000000002</v>
      </c>
      <c r="DT149">
        <v>1075.2893999999999</v>
      </c>
      <c r="DU149">
        <v>1062.7650000000001</v>
      </c>
      <c r="DV149">
        <v>1849.1489999999999</v>
      </c>
      <c r="DW149">
        <v>1469.9029</v>
      </c>
      <c r="DX149">
        <v>830.37279999999998</v>
      </c>
      <c r="DY149">
        <v>1461.3867</v>
      </c>
      <c r="DZ149">
        <v>1737.4014</v>
      </c>
      <c r="EA149">
        <v>989.79570000000001</v>
      </c>
      <c r="EB149">
        <v>1193.9924000000001</v>
      </c>
      <c r="EC149">
        <v>1349.6367</v>
      </c>
      <c r="ED149">
        <v>1147.8121000000001</v>
      </c>
      <c r="EE149">
        <v>868.60619999999994</v>
      </c>
      <c r="EF149">
        <v>735.27250000000004</v>
      </c>
      <c r="EG149">
        <v>773.82529999999997</v>
      </c>
      <c r="EH149">
        <v>898.72850000000005</v>
      </c>
      <c r="EI149">
        <v>666.00580000000002</v>
      </c>
      <c r="EJ149">
        <v>2074.4721</v>
      </c>
      <c r="EK149" t="s">
        <v>480</v>
      </c>
      <c r="EL149">
        <v>807.79010000000005</v>
      </c>
      <c r="EM149">
        <v>561.15250000000003</v>
      </c>
      <c r="EN149">
        <v>338.45690000000002</v>
      </c>
      <c r="EO149" t="s">
        <v>480</v>
      </c>
      <c r="EP149">
        <v>307.24950000000001</v>
      </c>
      <c r="EQ149">
        <v>320.35879999999997</v>
      </c>
      <c r="ER149">
        <v>340.87169999999998</v>
      </c>
      <c r="ES149">
        <v>245.58699999999999</v>
      </c>
      <c r="ET149">
        <v>324.58</v>
      </c>
      <c r="EU149">
        <v>199.29390000000001</v>
      </c>
      <c r="EV149">
        <v>338.62380000000002</v>
      </c>
      <c r="EW149">
        <v>258.87880000000001</v>
      </c>
      <c r="EX149">
        <v>285.28440000000001</v>
      </c>
      <c r="EY149">
        <v>255.9939</v>
      </c>
      <c r="EZ149">
        <v>231.70599999999999</v>
      </c>
      <c r="FA149">
        <v>66.638099999999994</v>
      </c>
      <c r="FB149">
        <v>142.23820000000001</v>
      </c>
      <c r="FC149">
        <v>286.12849999999997</v>
      </c>
      <c r="FD149">
        <v>148.55080000000001</v>
      </c>
      <c r="FE149">
        <v>217.12860000000001</v>
      </c>
      <c r="FF149">
        <v>481.06900000000002</v>
      </c>
      <c r="FG149">
        <v>224.4359</v>
      </c>
      <c r="FH149">
        <v>298.44150000000002</v>
      </c>
      <c r="FI149">
        <v>263.80700000000002</v>
      </c>
      <c r="FJ149">
        <v>167.45060000000001</v>
      </c>
      <c r="FK149">
        <v>-17.719799999999999</v>
      </c>
      <c r="FL149">
        <v>131.53270000000001</v>
      </c>
      <c r="FM149">
        <v>13831.144</v>
      </c>
      <c r="FN149">
        <v>1789.9776999999999</v>
      </c>
      <c r="FO149">
        <v>3069.6828999999998</v>
      </c>
      <c r="FP149">
        <v>4951.0300999999999</v>
      </c>
      <c r="FQ149">
        <v>1203.9674</v>
      </c>
      <c r="FR149">
        <v>3638.2943</v>
      </c>
      <c r="FS149">
        <v>4987.5928000000004</v>
      </c>
      <c r="FT149">
        <v>7116.6850999999997</v>
      </c>
      <c r="FU149">
        <v>1129.9223999999999</v>
      </c>
      <c r="FV149">
        <v>21328.158899999999</v>
      </c>
      <c r="FW149">
        <v>10105.0041</v>
      </c>
      <c r="FX149">
        <v>4358.5816000000004</v>
      </c>
      <c r="FY149">
        <v>4387.2669999999998</v>
      </c>
      <c r="FZ149">
        <v>549.0204</v>
      </c>
      <c r="GA149">
        <v>11975.1525</v>
      </c>
      <c r="GB149">
        <v>3692.0459000000001</v>
      </c>
      <c r="GC149">
        <v>1347.8059000000001</v>
      </c>
      <c r="GD149">
        <v>876.63080000000002</v>
      </c>
      <c r="GE149">
        <v>10136.763999999999</v>
      </c>
      <c r="GF149">
        <v>931.92550000000006</v>
      </c>
      <c r="GG149">
        <v>704.46220000000005</v>
      </c>
      <c r="GH149">
        <v>441.31909999999999</v>
      </c>
      <c r="GI149">
        <v>4336.4241000000002</v>
      </c>
      <c r="GJ149">
        <v>36688.936600000001</v>
      </c>
      <c r="GK149">
        <v>2393.0522999999998</v>
      </c>
      <c r="GL149">
        <v>2018.4532999999999</v>
      </c>
      <c r="GM149">
        <v>6202.3975</v>
      </c>
      <c r="GN149">
        <v>13265.982</v>
      </c>
      <c r="GO149">
        <v>780.5204</v>
      </c>
      <c r="GP149">
        <v>324.8965</v>
      </c>
    </row>
    <row r="150" spans="1:198" x14ac:dyDescent="0.2">
      <c r="A150" s="177">
        <v>43231</v>
      </c>
      <c r="B150">
        <v>702668.39599999995</v>
      </c>
      <c r="C150">
        <v>181876.8947</v>
      </c>
      <c r="D150">
        <v>114845.54859999999</v>
      </c>
      <c r="E150">
        <v>93056.985199999996</v>
      </c>
      <c r="F150">
        <v>55804.912700000001</v>
      </c>
      <c r="G150">
        <v>49984.096899999997</v>
      </c>
      <c r="H150">
        <v>48250.768600000003</v>
      </c>
      <c r="I150">
        <v>30870.717000000001</v>
      </c>
      <c r="J150">
        <v>33628.396200000003</v>
      </c>
      <c r="K150">
        <v>29967.0265</v>
      </c>
      <c r="L150">
        <v>27344.868200000001</v>
      </c>
      <c r="M150">
        <v>22394.562000000002</v>
      </c>
      <c r="N150">
        <v>28938.3246</v>
      </c>
      <c r="O150">
        <v>36536.192199999998</v>
      </c>
      <c r="P150">
        <v>14092.920400000001</v>
      </c>
      <c r="Q150">
        <v>22442.254199999999</v>
      </c>
      <c r="R150">
        <v>11930.9928</v>
      </c>
      <c r="S150">
        <v>14416.579400000001</v>
      </c>
      <c r="T150">
        <v>19874.355599999999</v>
      </c>
      <c r="U150">
        <v>20578.25</v>
      </c>
      <c r="V150">
        <v>15875.4632</v>
      </c>
      <c r="W150">
        <v>8845.8037999999997</v>
      </c>
      <c r="X150">
        <v>15237.366400000001</v>
      </c>
      <c r="Y150">
        <v>13494.609899999999</v>
      </c>
      <c r="Z150">
        <v>14708.9442</v>
      </c>
      <c r="AA150">
        <v>11847.6865</v>
      </c>
      <c r="AB150">
        <v>13572.056200000001</v>
      </c>
      <c r="AC150">
        <v>13624.1937</v>
      </c>
      <c r="AD150">
        <v>14996.4344</v>
      </c>
      <c r="AE150">
        <v>9631.3500999999997</v>
      </c>
      <c r="AF150">
        <v>14065.6186</v>
      </c>
      <c r="AG150">
        <v>10447.543600000001</v>
      </c>
      <c r="AH150">
        <v>10172.5275</v>
      </c>
      <c r="AI150">
        <v>12893.4236</v>
      </c>
      <c r="AJ150">
        <v>14569.989100000001</v>
      </c>
      <c r="AK150">
        <v>7917.7767000000003</v>
      </c>
      <c r="AL150">
        <v>6880.9398000000001</v>
      </c>
      <c r="AM150">
        <v>8568.2666000000008</v>
      </c>
      <c r="AN150">
        <v>11368.364600000001</v>
      </c>
      <c r="AO150">
        <v>9647.1839</v>
      </c>
      <c r="AP150">
        <v>6309.3571000000002</v>
      </c>
      <c r="AQ150">
        <v>10177.503000000001</v>
      </c>
      <c r="AR150">
        <v>6629.8774000000003</v>
      </c>
      <c r="AS150">
        <v>6829.8887000000004</v>
      </c>
      <c r="AT150">
        <v>9209.7420999999995</v>
      </c>
      <c r="AU150">
        <v>9497.9048000000003</v>
      </c>
      <c r="AV150">
        <v>5438.3702000000003</v>
      </c>
      <c r="AW150">
        <v>5720.7043000000003</v>
      </c>
      <c r="AX150">
        <v>5892.3477999999996</v>
      </c>
      <c r="AY150">
        <v>3982.9259999999999</v>
      </c>
      <c r="AZ150">
        <v>6821.4107000000004</v>
      </c>
      <c r="BA150">
        <v>5711.9816000000001</v>
      </c>
      <c r="BB150">
        <v>6502.0285999999996</v>
      </c>
      <c r="BC150">
        <v>4177.5765000000001</v>
      </c>
      <c r="BD150">
        <v>6067.2366000000002</v>
      </c>
      <c r="BE150">
        <v>5929.9583000000002</v>
      </c>
      <c r="BF150">
        <v>5482.6850999999997</v>
      </c>
      <c r="BG150">
        <v>4762.5162</v>
      </c>
      <c r="BH150">
        <v>4679.0847000000003</v>
      </c>
      <c r="BI150">
        <v>4856.5190000000002</v>
      </c>
      <c r="BJ150">
        <v>5602.7753000000002</v>
      </c>
      <c r="BK150">
        <v>4065.12</v>
      </c>
      <c r="BL150">
        <v>5620.9342999999999</v>
      </c>
      <c r="BM150">
        <v>2805.5796</v>
      </c>
      <c r="BN150">
        <v>4955.3127999999997</v>
      </c>
      <c r="BO150">
        <v>5785.6162000000004</v>
      </c>
      <c r="BP150">
        <v>5047.1328999999996</v>
      </c>
      <c r="BQ150">
        <v>5182.1836999999996</v>
      </c>
      <c r="BR150">
        <v>3307.7015999999999</v>
      </c>
      <c r="BS150">
        <v>2914.3467999999998</v>
      </c>
      <c r="BT150" t="s">
        <v>480</v>
      </c>
      <c r="BU150">
        <v>2888.5736000000002</v>
      </c>
      <c r="BV150">
        <v>2684.5410000000002</v>
      </c>
      <c r="BW150">
        <v>3230.3521000000001</v>
      </c>
      <c r="BX150">
        <v>3044.9555</v>
      </c>
      <c r="BY150">
        <v>2674.6617999999999</v>
      </c>
      <c r="BZ150">
        <v>1880.1268</v>
      </c>
      <c r="CA150">
        <v>3381.6594</v>
      </c>
      <c r="CB150">
        <v>3699.6178</v>
      </c>
      <c r="CC150" t="s">
        <v>480</v>
      </c>
      <c r="CD150">
        <v>1821.095</v>
      </c>
      <c r="CE150">
        <v>2705.4243999999999</v>
      </c>
      <c r="CF150" t="s">
        <v>480</v>
      </c>
      <c r="CG150">
        <v>1747.1487</v>
      </c>
      <c r="CH150">
        <v>1950.5287000000001</v>
      </c>
      <c r="CI150">
        <v>2917.8778000000002</v>
      </c>
      <c r="CJ150">
        <v>2125.7345999999998</v>
      </c>
      <c r="CK150">
        <v>2348.1857</v>
      </c>
      <c r="CL150">
        <v>2959.7478000000001</v>
      </c>
      <c r="CM150">
        <v>2109.1677</v>
      </c>
      <c r="CN150" t="s">
        <v>480</v>
      </c>
      <c r="CO150">
        <v>1847.95</v>
      </c>
      <c r="CP150">
        <v>1885.7599</v>
      </c>
      <c r="CQ150">
        <v>1753.0324000000001</v>
      </c>
      <c r="CR150">
        <v>2282.4025000000001</v>
      </c>
      <c r="CS150">
        <v>1710.4813999999999</v>
      </c>
      <c r="CT150">
        <v>2344.8346999999999</v>
      </c>
      <c r="CU150">
        <v>1896.7628</v>
      </c>
      <c r="CV150">
        <v>2335.3418000000001</v>
      </c>
      <c r="CW150">
        <v>1232.7356</v>
      </c>
      <c r="CX150">
        <v>4295.8415999999997</v>
      </c>
      <c r="CY150">
        <v>2115.1511999999998</v>
      </c>
      <c r="CZ150">
        <v>1938.0977</v>
      </c>
      <c r="DA150">
        <v>1292.4378999999999</v>
      </c>
      <c r="DB150">
        <v>1604.5248999999999</v>
      </c>
      <c r="DC150">
        <v>2855.4373000000001</v>
      </c>
      <c r="DD150">
        <v>1811.231</v>
      </c>
      <c r="DE150">
        <v>1879.5708</v>
      </c>
      <c r="DF150">
        <v>1913.2952</v>
      </c>
      <c r="DG150">
        <v>1619.9219000000001</v>
      </c>
      <c r="DH150">
        <v>1068.5024000000001</v>
      </c>
      <c r="DI150">
        <v>1639.1855</v>
      </c>
      <c r="DJ150">
        <v>1307.6112000000001</v>
      </c>
      <c r="DK150">
        <v>1845.5056999999999</v>
      </c>
      <c r="DL150">
        <v>1342.9816000000001</v>
      </c>
      <c r="DM150">
        <v>1191.1704999999999</v>
      </c>
      <c r="DN150">
        <v>1050.3884</v>
      </c>
      <c r="DO150">
        <v>2329.8265999999999</v>
      </c>
      <c r="DP150">
        <v>784.40039999999999</v>
      </c>
      <c r="DQ150">
        <v>1691.4329</v>
      </c>
      <c r="DR150">
        <v>1087.6850999999999</v>
      </c>
      <c r="DS150">
        <v>2115.6723999999999</v>
      </c>
      <c r="DT150">
        <v>1097.1170999999999</v>
      </c>
      <c r="DU150">
        <v>1053.6573000000001</v>
      </c>
      <c r="DV150">
        <v>1779.3742999999999</v>
      </c>
      <c r="DW150">
        <v>1426.6174000000001</v>
      </c>
      <c r="DX150">
        <v>823.899</v>
      </c>
      <c r="DY150">
        <v>1463.4059</v>
      </c>
      <c r="DZ150">
        <v>1746.6026999999999</v>
      </c>
      <c r="EA150">
        <v>1025.5188000000001</v>
      </c>
      <c r="EB150">
        <v>1180.9523999999999</v>
      </c>
      <c r="EC150">
        <v>1351.3530000000001</v>
      </c>
      <c r="ED150">
        <v>1127.1668</v>
      </c>
      <c r="EE150">
        <v>868.60619999999994</v>
      </c>
      <c r="EF150">
        <v>736.0154</v>
      </c>
      <c r="EG150">
        <v>747.61720000000003</v>
      </c>
      <c r="EH150">
        <v>900.83720000000005</v>
      </c>
      <c r="EI150">
        <v>655.92780000000005</v>
      </c>
      <c r="EJ150">
        <v>2074.4721</v>
      </c>
      <c r="EK150" t="s">
        <v>480</v>
      </c>
      <c r="EL150">
        <v>803.05290000000002</v>
      </c>
      <c r="EM150">
        <v>556.57299999999998</v>
      </c>
      <c r="EN150">
        <v>333.42509999999999</v>
      </c>
      <c r="EO150" t="s">
        <v>480</v>
      </c>
      <c r="EP150">
        <v>302.29689999999999</v>
      </c>
      <c r="EQ150">
        <v>302.93340000000001</v>
      </c>
      <c r="ER150">
        <v>344.2081</v>
      </c>
      <c r="ES150">
        <v>240.22499999999999</v>
      </c>
      <c r="ET150">
        <v>324.27589999999998</v>
      </c>
      <c r="EU150">
        <v>197.0128</v>
      </c>
      <c r="EV150">
        <v>350.82249999999999</v>
      </c>
      <c r="EW150">
        <v>258.87880000000001</v>
      </c>
      <c r="EX150">
        <v>278.76839999999999</v>
      </c>
      <c r="EY150">
        <v>258.45370000000003</v>
      </c>
      <c r="EZ150">
        <v>234.71549999999999</v>
      </c>
      <c r="FA150">
        <v>66.303299999999993</v>
      </c>
      <c r="FB150">
        <v>141.7518</v>
      </c>
      <c r="FC150">
        <v>284.75479999999999</v>
      </c>
      <c r="FD150">
        <v>144.0763</v>
      </c>
      <c r="FE150">
        <v>221.0094</v>
      </c>
      <c r="FF150">
        <v>485.6567</v>
      </c>
      <c r="FG150">
        <v>218.64609999999999</v>
      </c>
      <c r="FH150">
        <v>297.61770000000001</v>
      </c>
      <c r="FI150">
        <v>264.25040000000001</v>
      </c>
      <c r="FJ150">
        <v>164.83410000000001</v>
      </c>
      <c r="FK150">
        <v>-14.199400000000001</v>
      </c>
      <c r="FL150">
        <v>134.20189999999999</v>
      </c>
      <c r="FM150">
        <v>13674.148300000001</v>
      </c>
      <c r="FN150">
        <v>1914.3942999999999</v>
      </c>
      <c r="FO150">
        <v>3205.4928</v>
      </c>
      <c r="FP150">
        <v>4823.6486000000004</v>
      </c>
      <c r="FQ150">
        <v>1276.2951</v>
      </c>
      <c r="FR150">
        <v>3803.5758000000001</v>
      </c>
      <c r="FS150">
        <v>5090.6976000000004</v>
      </c>
      <c r="FT150">
        <v>7172.6161000000002</v>
      </c>
      <c r="FU150">
        <v>1122.7766999999999</v>
      </c>
      <c r="FV150">
        <v>21360.214499999998</v>
      </c>
      <c r="FW150">
        <v>10206.6477</v>
      </c>
      <c r="FX150">
        <v>4330.1548000000003</v>
      </c>
      <c r="FY150">
        <v>4373.924</v>
      </c>
      <c r="FZ150">
        <v>554.80160000000001</v>
      </c>
      <c r="GA150">
        <v>11864.186100000001</v>
      </c>
      <c r="GB150">
        <v>3692.0459000000001</v>
      </c>
      <c r="GC150">
        <v>1375.0871</v>
      </c>
      <c r="GD150">
        <v>938.88819999999998</v>
      </c>
      <c r="GE150">
        <v>10159.093000000001</v>
      </c>
      <c r="GF150">
        <v>942.12860000000001</v>
      </c>
      <c r="GG150">
        <v>710.04859999999996</v>
      </c>
      <c r="GH150">
        <v>443.98540000000003</v>
      </c>
      <c r="GI150">
        <v>4350.6602999999996</v>
      </c>
      <c r="GJ150">
        <v>36397.544999999998</v>
      </c>
      <c r="GK150">
        <v>2416.1705000000002</v>
      </c>
      <c r="GL150">
        <v>2020.3972000000001</v>
      </c>
      <c r="GM150">
        <v>6227.4515000000001</v>
      </c>
      <c r="GN150">
        <v>13275.593999999999</v>
      </c>
      <c r="GO150">
        <v>774.41250000000002</v>
      </c>
      <c r="GP150">
        <v>331.48610000000002</v>
      </c>
    </row>
    <row r="151" spans="1:198" x14ac:dyDescent="0.2">
      <c r="A151" s="177">
        <v>43234</v>
      </c>
      <c r="B151">
        <v>705203.85120000003</v>
      </c>
      <c r="C151">
        <v>181876.8947</v>
      </c>
      <c r="D151">
        <v>113116.97779999999</v>
      </c>
      <c r="E151">
        <v>90872.950100000002</v>
      </c>
      <c r="F151">
        <v>55514.167999999998</v>
      </c>
      <c r="G151">
        <v>48853.335400000004</v>
      </c>
      <c r="H151">
        <v>47838.429799999998</v>
      </c>
      <c r="I151">
        <v>29962.604599999999</v>
      </c>
      <c r="J151">
        <v>33737.827400000002</v>
      </c>
      <c r="K151">
        <v>29506.897799999999</v>
      </c>
      <c r="L151">
        <v>26961.946</v>
      </c>
      <c r="M151">
        <v>22462.829000000002</v>
      </c>
      <c r="N151">
        <v>27566.689299999998</v>
      </c>
      <c r="O151">
        <v>36759.155899999998</v>
      </c>
      <c r="P151">
        <v>13997.0985</v>
      </c>
      <c r="Q151">
        <v>22246.013999999999</v>
      </c>
      <c r="R151">
        <v>11727.428400000001</v>
      </c>
      <c r="S151">
        <v>13857.2875</v>
      </c>
      <c r="T151">
        <v>19579.019499999999</v>
      </c>
      <c r="U151">
        <v>20517.582900000001</v>
      </c>
      <c r="V151">
        <v>15302.769</v>
      </c>
      <c r="W151">
        <v>8706.2831999999999</v>
      </c>
      <c r="X151">
        <v>15138.4328</v>
      </c>
      <c r="Y151">
        <v>13326.550499999999</v>
      </c>
      <c r="Z151">
        <v>14533.2436</v>
      </c>
      <c r="AA151">
        <v>11830.7721</v>
      </c>
      <c r="AB151">
        <v>13138.5291</v>
      </c>
      <c r="AC151">
        <v>13440.863499999999</v>
      </c>
      <c r="AD151">
        <v>16164.927100000001</v>
      </c>
      <c r="AE151">
        <v>9496.0846000000001</v>
      </c>
      <c r="AF151">
        <v>14143.1783</v>
      </c>
      <c r="AG151">
        <v>10251.3873</v>
      </c>
      <c r="AH151">
        <v>10248.161099999999</v>
      </c>
      <c r="AI151">
        <v>12364.8994</v>
      </c>
      <c r="AJ151">
        <v>14524.5193</v>
      </c>
      <c r="AK151">
        <v>7859.3038999999999</v>
      </c>
      <c r="AL151">
        <v>6642.8342000000002</v>
      </c>
      <c r="AM151">
        <v>8493.9892999999993</v>
      </c>
      <c r="AN151">
        <v>11308.47</v>
      </c>
      <c r="AO151">
        <v>9665.2785999999996</v>
      </c>
      <c r="AP151">
        <v>5992.1873999999998</v>
      </c>
      <c r="AQ151">
        <v>10140.6531</v>
      </c>
      <c r="AR151">
        <v>6539.5816999999997</v>
      </c>
      <c r="AS151">
        <v>6728.4672</v>
      </c>
      <c r="AT151">
        <v>8918.9159</v>
      </c>
      <c r="AU151">
        <v>9597.1715999999997</v>
      </c>
      <c r="AV151">
        <v>5330.6796999999997</v>
      </c>
      <c r="AW151">
        <v>5689.2195000000002</v>
      </c>
      <c r="AX151">
        <v>5844.3047999999999</v>
      </c>
      <c r="AY151">
        <v>3959.8496</v>
      </c>
      <c r="AZ151">
        <v>6731.9282999999996</v>
      </c>
      <c r="BA151">
        <v>5558.8450000000003</v>
      </c>
      <c r="BB151">
        <v>6330.6652999999997</v>
      </c>
      <c r="BC151">
        <v>3998.9731000000002</v>
      </c>
      <c r="BD151">
        <v>6088.7055</v>
      </c>
      <c r="BE151">
        <v>6216.2227000000003</v>
      </c>
      <c r="BF151">
        <v>5488.5937000000004</v>
      </c>
      <c r="BG151">
        <v>4700.9422999999997</v>
      </c>
      <c r="BH151">
        <v>4656.5544</v>
      </c>
      <c r="BI151">
        <v>4605.0763999999999</v>
      </c>
      <c r="BJ151">
        <v>5636.4562999999998</v>
      </c>
      <c r="BK151">
        <v>4065.12</v>
      </c>
      <c r="BL151">
        <v>5464.2981</v>
      </c>
      <c r="BM151">
        <v>2778.9641000000001</v>
      </c>
      <c r="BN151">
        <v>4865.933</v>
      </c>
      <c r="BO151">
        <v>5757.8598000000002</v>
      </c>
      <c r="BP151">
        <v>4763.4912999999997</v>
      </c>
      <c r="BQ151">
        <v>5106.4832999999999</v>
      </c>
      <c r="BR151">
        <v>3286.5893999999998</v>
      </c>
      <c r="BS151">
        <v>2754.8078</v>
      </c>
      <c r="BT151" t="s">
        <v>480</v>
      </c>
      <c r="BU151">
        <v>2843.8040000000001</v>
      </c>
      <c r="BV151">
        <v>2618.2768999999998</v>
      </c>
      <c r="BW151">
        <v>3216.3811000000001</v>
      </c>
      <c r="BX151">
        <v>3038.5542999999998</v>
      </c>
      <c r="BY151">
        <v>2642.3535999999999</v>
      </c>
      <c r="BZ151">
        <v>1865.4292</v>
      </c>
      <c r="CA151">
        <v>3308.8444</v>
      </c>
      <c r="CB151">
        <v>3670.2352999999998</v>
      </c>
      <c r="CC151" t="s">
        <v>480</v>
      </c>
      <c r="CD151">
        <v>1893.8216</v>
      </c>
      <c r="CE151">
        <v>2648.5715</v>
      </c>
      <c r="CF151" t="s">
        <v>480</v>
      </c>
      <c r="CG151">
        <v>1728.6478999999999</v>
      </c>
      <c r="CH151">
        <v>1939.0081</v>
      </c>
      <c r="CI151">
        <v>2856.8364999999999</v>
      </c>
      <c r="CJ151">
        <v>2148.8818000000001</v>
      </c>
      <c r="CK151">
        <v>2325.9947000000002</v>
      </c>
      <c r="CL151">
        <v>2979.7195999999999</v>
      </c>
      <c r="CM151">
        <v>2049.0450999999998</v>
      </c>
      <c r="CN151" t="s">
        <v>480</v>
      </c>
      <c r="CO151">
        <v>1872.0700999999999</v>
      </c>
      <c r="CP151">
        <v>1851.8307</v>
      </c>
      <c r="CQ151">
        <v>1714.961</v>
      </c>
      <c r="CR151">
        <v>2269.6632</v>
      </c>
      <c r="CS151">
        <v>1689.4998000000001</v>
      </c>
      <c r="CT151">
        <v>2295.1165999999998</v>
      </c>
      <c r="CU151">
        <v>1866.0092</v>
      </c>
      <c r="CV151">
        <v>2306.9490000000001</v>
      </c>
      <c r="CW151">
        <v>1267.4297999999999</v>
      </c>
      <c r="CX151">
        <v>4270.6351999999997</v>
      </c>
      <c r="CY151">
        <v>2118.7822999999999</v>
      </c>
      <c r="CZ151">
        <v>1902.1567</v>
      </c>
      <c r="DA151">
        <v>1297.2463</v>
      </c>
      <c r="DB151">
        <v>1630.5998999999999</v>
      </c>
      <c r="DC151">
        <v>2787.7819</v>
      </c>
      <c r="DD151">
        <v>1769.105</v>
      </c>
      <c r="DE151">
        <v>1872.6479999999999</v>
      </c>
      <c r="DF151">
        <v>1830.3489</v>
      </c>
      <c r="DG151">
        <v>1629.4159</v>
      </c>
      <c r="DH151">
        <v>1008.3119</v>
      </c>
      <c r="DI151">
        <v>1659.7725</v>
      </c>
      <c r="DJ151">
        <v>1258.6053999999999</v>
      </c>
      <c r="DK151">
        <v>1825.2901999999999</v>
      </c>
      <c r="DL151">
        <v>1297.1333</v>
      </c>
      <c r="DM151">
        <v>1143.1560999999999</v>
      </c>
      <c r="DN151">
        <v>1039.6235999999999</v>
      </c>
      <c r="DO151">
        <v>2308.3081000000002</v>
      </c>
      <c r="DP151">
        <v>759.78930000000003</v>
      </c>
      <c r="DQ151">
        <v>1639.1514</v>
      </c>
      <c r="DR151">
        <v>1066.3199</v>
      </c>
      <c r="DS151">
        <v>2148.2786000000001</v>
      </c>
      <c r="DT151">
        <v>1077.8574000000001</v>
      </c>
      <c r="DU151">
        <v>1044.5496000000001</v>
      </c>
      <c r="DV151">
        <v>1793.8558</v>
      </c>
      <c r="DW151">
        <v>1426.0694000000001</v>
      </c>
      <c r="DX151">
        <v>799.3877</v>
      </c>
      <c r="DY151">
        <v>1456.6753000000001</v>
      </c>
      <c r="DZ151">
        <v>1718.9987000000001</v>
      </c>
      <c r="EA151">
        <v>1000.205</v>
      </c>
      <c r="EB151">
        <v>1155.1983</v>
      </c>
      <c r="EC151">
        <v>1342.7711999999999</v>
      </c>
      <c r="ED151">
        <v>1127.1668</v>
      </c>
      <c r="EE151">
        <v>871.93190000000004</v>
      </c>
      <c r="EF151">
        <v>733.38419999999996</v>
      </c>
      <c r="EG151">
        <v>698.85789999999997</v>
      </c>
      <c r="EH151">
        <v>886.07640000000004</v>
      </c>
      <c r="EI151">
        <v>653.91219999999998</v>
      </c>
      <c r="EJ151">
        <v>2074.4721</v>
      </c>
      <c r="EK151" t="s">
        <v>480</v>
      </c>
      <c r="EL151">
        <v>803.69889999999998</v>
      </c>
      <c r="EM151">
        <v>527.56949999999995</v>
      </c>
      <c r="EN151">
        <v>320.84570000000002</v>
      </c>
      <c r="EO151" t="s">
        <v>480</v>
      </c>
      <c r="EP151">
        <v>300.8818</v>
      </c>
      <c r="EQ151">
        <v>286.46420000000001</v>
      </c>
      <c r="ER151">
        <v>337.53519999999997</v>
      </c>
      <c r="ES151">
        <v>236.96119999999999</v>
      </c>
      <c r="ET151">
        <v>320.01900000000001</v>
      </c>
      <c r="EU151">
        <v>194.31700000000001</v>
      </c>
      <c r="EV151">
        <v>345.4008</v>
      </c>
      <c r="EW151">
        <v>257.12580000000003</v>
      </c>
      <c r="EX151">
        <v>281.73020000000002</v>
      </c>
      <c r="EY151">
        <v>256.54050000000001</v>
      </c>
      <c r="EZ151">
        <v>234.51490000000001</v>
      </c>
      <c r="FA151">
        <v>66.972999999999999</v>
      </c>
      <c r="FB151">
        <v>130.23820000000001</v>
      </c>
      <c r="FC151">
        <v>286.12849999999997</v>
      </c>
      <c r="FD151">
        <v>141.8391</v>
      </c>
      <c r="FE151">
        <v>219.24539999999999</v>
      </c>
      <c r="FF151">
        <v>486.42129999999997</v>
      </c>
      <c r="FG151">
        <v>217.4881</v>
      </c>
      <c r="FH151">
        <v>316.56509999999997</v>
      </c>
      <c r="FI151">
        <v>262.47680000000003</v>
      </c>
      <c r="FJ151">
        <v>162.42689999999999</v>
      </c>
      <c r="FK151">
        <v>-12.6907</v>
      </c>
      <c r="FL151">
        <v>134.20189999999999</v>
      </c>
      <c r="FM151">
        <v>13499.245999999999</v>
      </c>
      <c r="FN151">
        <v>1919.9576</v>
      </c>
      <c r="FO151">
        <v>3104.2310000000002</v>
      </c>
      <c r="FP151">
        <v>4722.1265000000003</v>
      </c>
      <c r="FQ151">
        <v>1306.7489</v>
      </c>
      <c r="FR151">
        <v>3686.3548999999998</v>
      </c>
      <c r="FS151">
        <v>4840.4426999999996</v>
      </c>
      <c r="FT151">
        <v>7144.6505999999999</v>
      </c>
      <c r="FU151">
        <v>1108.4854</v>
      </c>
      <c r="FV151">
        <v>21179.9018</v>
      </c>
      <c r="FW151">
        <v>10069.2142</v>
      </c>
      <c r="FX151">
        <v>4256.1266999999998</v>
      </c>
      <c r="FY151">
        <v>4193.1869999999999</v>
      </c>
      <c r="FZ151">
        <v>545.16629999999998</v>
      </c>
      <c r="GA151">
        <v>11670.852999999999</v>
      </c>
      <c r="GB151">
        <v>3669.4769000000001</v>
      </c>
      <c r="GC151">
        <v>1406.2656999999999</v>
      </c>
      <c r="GD151">
        <v>956.10829999999999</v>
      </c>
      <c r="GE151">
        <v>10226.08</v>
      </c>
      <c r="GF151">
        <v>966.33600000000001</v>
      </c>
      <c r="GG151">
        <v>715.63499999999999</v>
      </c>
      <c r="GH151">
        <v>446.65159999999997</v>
      </c>
      <c r="GI151">
        <v>4300.8335999999999</v>
      </c>
      <c r="GJ151">
        <v>36311.661200000002</v>
      </c>
      <c r="GK151">
        <v>2446.9947000000002</v>
      </c>
      <c r="GL151">
        <v>1999.0143</v>
      </c>
      <c r="GM151">
        <v>6154.7139999999999</v>
      </c>
      <c r="GN151">
        <v>12698.874</v>
      </c>
      <c r="GO151">
        <v>780.5204</v>
      </c>
      <c r="GP151">
        <v>334.7808</v>
      </c>
    </row>
    <row r="152" spans="1:198" x14ac:dyDescent="0.2">
      <c r="A152" s="177">
        <v>43235</v>
      </c>
      <c r="B152">
        <v>699748.78099999996</v>
      </c>
      <c r="C152">
        <v>181836.07149999999</v>
      </c>
      <c r="D152">
        <v>112245.30530000001</v>
      </c>
      <c r="E152">
        <v>91199.8125</v>
      </c>
      <c r="F152">
        <v>55685.971700000002</v>
      </c>
      <c r="G152">
        <v>48792.541799999999</v>
      </c>
      <c r="H152">
        <v>47116.196600000003</v>
      </c>
      <c r="I152">
        <v>29907.835200000001</v>
      </c>
      <c r="J152">
        <v>33975.449200000003</v>
      </c>
      <c r="K152">
        <v>29956.071100000001</v>
      </c>
      <c r="L152">
        <v>26847.929899999999</v>
      </c>
      <c r="M152">
        <v>22728.710999999999</v>
      </c>
      <c r="N152">
        <v>27355.2585</v>
      </c>
      <c r="O152">
        <v>36721.995300000002</v>
      </c>
      <c r="P152">
        <v>14076.2557</v>
      </c>
      <c r="Q152">
        <v>22182.196100000001</v>
      </c>
      <c r="R152">
        <v>11393.4555</v>
      </c>
      <c r="S152">
        <v>13698.1585</v>
      </c>
      <c r="T152">
        <v>19506.097000000002</v>
      </c>
      <c r="U152">
        <v>20403.1486</v>
      </c>
      <c r="V152">
        <v>15444.8552</v>
      </c>
      <c r="W152">
        <v>8662.5779000000002</v>
      </c>
      <c r="X152">
        <v>15057.1176</v>
      </c>
      <c r="Y152">
        <v>13143.6186</v>
      </c>
      <c r="Z152">
        <v>14483.717199999999</v>
      </c>
      <c r="AA152">
        <v>11517.8565</v>
      </c>
      <c r="AB152">
        <v>13013.343999999999</v>
      </c>
      <c r="AC152">
        <v>13474.1963</v>
      </c>
      <c r="AD152">
        <v>16742.957999999999</v>
      </c>
      <c r="AE152">
        <v>9435.7949000000008</v>
      </c>
      <c r="AF152">
        <v>14055.092699999999</v>
      </c>
      <c r="AG152">
        <v>10055.2309</v>
      </c>
      <c r="AH152">
        <v>10131.5592</v>
      </c>
      <c r="AI152">
        <v>12200.736500000001</v>
      </c>
      <c r="AJ152">
        <v>14372.062</v>
      </c>
      <c r="AK152">
        <v>7846.7521999999999</v>
      </c>
      <c r="AL152">
        <v>6676.2668000000003</v>
      </c>
      <c r="AM152">
        <v>8400.5684000000001</v>
      </c>
      <c r="AN152">
        <v>11437.4738</v>
      </c>
      <c r="AO152">
        <v>9772.9850999999999</v>
      </c>
      <c r="AP152">
        <v>5966.1995999999999</v>
      </c>
      <c r="AQ152">
        <v>10114.331700000001</v>
      </c>
      <c r="AR152">
        <v>6579.5355</v>
      </c>
      <c r="AS152">
        <v>6695.6122999999998</v>
      </c>
      <c r="AT152">
        <v>8895.9127000000008</v>
      </c>
      <c r="AU152">
        <v>9704.7106000000003</v>
      </c>
      <c r="AV152">
        <v>5319.1787999999997</v>
      </c>
      <c r="AW152">
        <v>5594.7649000000001</v>
      </c>
      <c r="AX152">
        <v>5899.8078999999998</v>
      </c>
      <c r="AY152">
        <v>3975.2338</v>
      </c>
      <c r="AZ152">
        <v>6716.6971999999996</v>
      </c>
      <c r="BA152">
        <v>5546.0835999999999</v>
      </c>
      <c r="BB152">
        <v>6366.26</v>
      </c>
      <c r="BC152">
        <v>4022.0187000000001</v>
      </c>
      <c r="BD152">
        <v>6163.8464000000004</v>
      </c>
      <c r="BE152">
        <v>6280.2915000000003</v>
      </c>
      <c r="BF152">
        <v>5432.4615999999996</v>
      </c>
      <c r="BG152">
        <v>4616.9778999999999</v>
      </c>
      <c r="BH152">
        <v>4744.1722</v>
      </c>
      <c r="BI152">
        <v>4593.29</v>
      </c>
      <c r="BJ152">
        <v>5611.1956</v>
      </c>
      <c r="BK152">
        <v>4065.12</v>
      </c>
      <c r="BL152">
        <v>5404.2542000000003</v>
      </c>
      <c r="BM152">
        <v>2777.8314999999998</v>
      </c>
      <c r="BN152">
        <v>4875.2637999999997</v>
      </c>
      <c r="BO152">
        <v>5759.4925000000003</v>
      </c>
      <c r="BP152">
        <v>4798.6799000000001</v>
      </c>
      <c r="BQ152">
        <v>5060.8689000000004</v>
      </c>
      <c r="BR152">
        <v>3326.8944999999999</v>
      </c>
      <c r="BS152">
        <v>2814.3058000000001</v>
      </c>
      <c r="BT152" t="s">
        <v>480</v>
      </c>
      <c r="BU152">
        <v>2834.4492</v>
      </c>
      <c r="BV152">
        <v>2649.46</v>
      </c>
      <c r="BW152">
        <v>3231.5164</v>
      </c>
      <c r="BX152">
        <v>3038.5542999999998</v>
      </c>
      <c r="BY152">
        <v>2627.3533000000002</v>
      </c>
      <c r="BZ152">
        <v>1863.7961</v>
      </c>
      <c r="CA152">
        <v>3296.4794999999999</v>
      </c>
      <c r="CB152">
        <v>3726.2020000000002</v>
      </c>
      <c r="CC152" t="s">
        <v>480</v>
      </c>
      <c r="CD152">
        <v>1706.5506</v>
      </c>
      <c r="CE152">
        <v>2641.7491</v>
      </c>
      <c r="CF152" t="s">
        <v>480</v>
      </c>
      <c r="CG152">
        <v>1751.0623000000001</v>
      </c>
      <c r="CH152">
        <v>2084.9357</v>
      </c>
      <c r="CI152">
        <v>2841.011</v>
      </c>
      <c r="CJ152">
        <v>2134.7921999999999</v>
      </c>
      <c r="CK152">
        <v>2329.0207999999998</v>
      </c>
      <c r="CL152">
        <v>3015.8226</v>
      </c>
      <c r="CM152">
        <v>2022.0567000000001</v>
      </c>
      <c r="CN152" t="s">
        <v>480</v>
      </c>
      <c r="CO152">
        <v>1899.2644</v>
      </c>
      <c r="CP152">
        <v>1831.1781000000001</v>
      </c>
      <c r="CQ152">
        <v>1685.5422000000001</v>
      </c>
      <c r="CR152">
        <v>2263.2936</v>
      </c>
      <c r="CS152">
        <v>1700.5065</v>
      </c>
      <c r="CT152">
        <v>2352.8033999999998</v>
      </c>
      <c r="CU152">
        <v>1903.5969</v>
      </c>
      <c r="CV152">
        <v>2236.4929999999999</v>
      </c>
      <c r="CW152">
        <v>1265.6950999999999</v>
      </c>
      <c r="CX152">
        <v>4260.5526</v>
      </c>
      <c r="CY152">
        <v>2126.0444000000002</v>
      </c>
      <c r="CZ152">
        <v>1936.6601000000001</v>
      </c>
      <c r="DA152">
        <v>1328.0199</v>
      </c>
      <c r="DB152">
        <v>1552.3749</v>
      </c>
      <c r="DC152">
        <v>2740.5805</v>
      </c>
      <c r="DD152">
        <v>1762.3219999999999</v>
      </c>
      <c r="DE152">
        <v>1924.6968999999999</v>
      </c>
      <c r="DF152">
        <v>1825.7408</v>
      </c>
      <c r="DG152">
        <v>1608.0545</v>
      </c>
      <c r="DH152">
        <v>999.46029999999996</v>
      </c>
      <c r="DI152">
        <v>1658.4179999999999</v>
      </c>
      <c r="DJ152">
        <v>1292.817</v>
      </c>
      <c r="DK152">
        <v>1793.4355</v>
      </c>
      <c r="DL152">
        <v>1273.4186999999999</v>
      </c>
      <c r="DM152">
        <v>1154.3689999999999</v>
      </c>
      <c r="DN152">
        <v>1048.8258000000001</v>
      </c>
      <c r="DO152">
        <v>2314.4562000000001</v>
      </c>
      <c r="DP152">
        <v>763.56690000000003</v>
      </c>
      <c r="DQ152">
        <v>1645.0615</v>
      </c>
      <c r="DR152">
        <v>1051.3643</v>
      </c>
      <c r="DS152">
        <v>2147.3600999999999</v>
      </c>
      <c r="DT152">
        <v>1065.8735999999999</v>
      </c>
      <c r="DU152">
        <v>1041.5137999999999</v>
      </c>
      <c r="DV152">
        <v>1795.8306</v>
      </c>
      <c r="DW152">
        <v>1417.8507</v>
      </c>
      <c r="DX152">
        <v>798.57060000000001</v>
      </c>
      <c r="DY152">
        <v>1480.2325000000001</v>
      </c>
      <c r="DZ152">
        <v>1739.7017000000001</v>
      </c>
      <c r="EA152">
        <v>1020.2953</v>
      </c>
      <c r="EB152">
        <v>1156.5023000000001</v>
      </c>
      <c r="EC152">
        <v>1339.3385000000001</v>
      </c>
      <c r="ED152">
        <v>1149.4002</v>
      </c>
      <c r="EE152">
        <v>875.25760000000002</v>
      </c>
      <c r="EF152">
        <v>733.6848</v>
      </c>
      <c r="EG152">
        <v>690.93449999999996</v>
      </c>
      <c r="EH152">
        <v>896.61980000000005</v>
      </c>
      <c r="EI152">
        <v>672.05259999999998</v>
      </c>
      <c r="EJ152">
        <v>2074.4721</v>
      </c>
      <c r="EK152" t="s">
        <v>480</v>
      </c>
      <c r="EL152">
        <v>799.17700000000002</v>
      </c>
      <c r="EM152">
        <v>536.72850000000005</v>
      </c>
      <c r="EN152">
        <v>323.36160000000001</v>
      </c>
      <c r="EO152" t="s">
        <v>480</v>
      </c>
      <c r="EP152">
        <v>301.58940000000001</v>
      </c>
      <c r="EQ152">
        <v>295.60199999999998</v>
      </c>
      <c r="ER152">
        <v>335.3109</v>
      </c>
      <c r="ES152">
        <v>238.59309999999999</v>
      </c>
      <c r="ET152">
        <v>319.41079999999999</v>
      </c>
      <c r="EU152">
        <v>203.64869999999999</v>
      </c>
      <c r="EV152">
        <v>338.62380000000002</v>
      </c>
      <c r="EW152">
        <v>251.86689999999999</v>
      </c>
      <c r="EX152">
        <v>280.5455</v>
      </c>
      <c r="EY152">
        <v>255.72059999999999</v>
      </c>
      <c r="EZ152">
        <v>236.52119999999999</v>
      </c>
      <c r="FA152">
        <v>67.977400000000003</v>
      </c>
      <c r="FB152">
        <v>132.83279999999999</v>
      </c>
      <c r="FC152">
        <v>284.75479999999999</v>
      </c>
      <c r="FD152">
        <v>144.0763</v>
      </c>
      <c r="FE152">
        <v>216.0702</v>
      </c>
      <c r="FF152">
        <v>464.12650000000002</v>
      </c>
      <c r="FG152">
        <v>215.1722</v>
      </c>
      <c r="FH152">
        <v>305.03190000000001</v>
      </c>
      <c r="FI152">
        <v>258.4862</v>
      </c>
      <c r="FJ152">
        <v>162.84549999999999</v>
      </c>
      <c r="FK152">
        <v>-11.684900000000001</v>
      </c>
      <c r="FL152">
        <v>128.86359999999999</v>
      </c>
      <c r="FM152">
        <v>13492.28</v>
      </c>
      <c r="FN152">
        <v>1856.232</v>
      </c>
      <c r="FO152">
        <v>2977.9515999999999</v>
      </c>
      <c r="FP152">
        <v>4780.5496000000003</v>
      </c>
      <c r="FQ152">
        <v>1268.6817000000001</v>
      </c>
      <c r="FR152">
        <v>3583.2004000000002</v>
      </c>
      <c r="FS152">
        <v>4879.8445000000002</v>
      </c>
      <c r="FT152">
        <v>7341.9629000000004</v>
      </c>
      <c r="FU152">
        <v>1115.6311000000001</v>
      </c>
      <c r="FV152">
        <v>21328.158899999999</v>
      </c>
      <c r="FW152">
        <v>9916.0331000000006</v>
      </c>
      <c r="FX152">
        <v>4209.9331000000002</v>
      </c>
      <c r="FY152">
        <v>4194.3999999999996</v>
      </c>
      <c r="FZ152">
        <v>574.07219999999995</v>
      </c>
      <c r="GA152">
        <v>11564.462600000001</v>
      </c>
      <c r="GB152">
        <v>3653.3561</v>
      </c>
      <c r="GC152">
        <v>1437.4441999999999</v>
      </c>
      <c r="GD152">
        <v>977.30229999999995</v>
      </c>
      <c r="GE152">
        <v>10035.2626</v>
      </c>
      <c r="GF152">
        <v>970.13710000000003</v>
      </c>
      <c r="GG152">
        <v>722.61800000000005</v>
      </c>
      <c r="GH152">
        <v>447.98469999999998</v>
      </c>
      <c r="GI152">
        <v>4306.1722</v>
      </c>
      <c r="GJ152">
        <v>35569.379399999998</v>
      </c>
      <c r="GK152">
        <v>2855.9798000000001</v>
      </c>
      <c r="GL152">
        <v>1979.5753999999999</v>
      </c>
      <c r="GM152">
        <v>6149.0565999999999</v>
      </c>
      <c r="GN152">
        <v>12775.77</v>
      </c>
      <c r="GO152">
        <v>777.46640000000002</v>
      </c>
      <c r="GP152">
        <v>333.13339999999999</v>
      </c>
    </row>
    <row r="153" spans="1:198" x14ac:dyDescent="0.2">
      <c r="A153" s="177">
        <v>43236</v>
      </c>
      <c r="B153">
        <v>698442.63740000001</v>
      </c>
      <c r="C153">
        <v>181509.4865</v>
      </c>
      <c r="D153">
        <v>112634.35679999999</v>
      </c>
      <c r="E153">
        <v>91675.248699999996</v>
      </c>
      <c r="F153">
        <v>56104.467900000003</v>
      </c>
      <c r="G153">
        <v>47771.2088</v>
      </c>
      <c r="H153">
        <v>47280.1077</v>
      </c>
      <c r="I153">
        <v>29506.7817</v>
      </c>
      <c r="J153">
        <v>33740.953999999998</v>
      </c>
      <c r="K153">
        <v>29905.675999999999</v>
      </c>
      <c r="L153">
        <v>26964.097300000001</v>
      </c>
      <c r="M153">
        <v>22976.628000000001</v>
      </c>
      <c r="N153">
        <v>27070.9817</v>
      </c>
      <c r="O153">
        <v>36619.803599999999</v>
      </c>
      <c r="P153">
        <v>14013.7631</v>
      </c>
      <c r="Q153">
        <v>22289.091100000001</v>
      </c>
      <c r="R153">
        <v>11321.8899</v>
      </c>
      <c r="S153">
        <v>13691.1381</v>
      </c>
      <c r="T153">
        <v>19438.643700000001</v>
      </c>
      <c r="U153">
        <v>20600.653699999999</v>
      </c>
      <c r="V153">
        <v>15744.975899999999</v>
      </c>
      <c r="W153">
        <v>8548.2718999999997</v>
      </c>
      <c r="X153">
        <v>15021.880999999999</v>
      </c>
      <c r="Y153">
        <v>13186.748900000001</v>
      </c>
      <c r="Z153">
        <v>14422.3989</v>
      </c>
      <c r="AA153">
        <v>11503.761200000001</v>
      </c>
      <c r="AB153">
        <v>12996.5406</v>
      </c>
      <c r="AC153">
        <v>13619.4318</v>
      </c>
      <c r="AD153">
        <v>16755.388800000001</v>
      </c>
      <c r="AE153">
        <v>9499.1764000000003</v>
      </c>
      <c r="AF153">
        <v>14155.9202</v>
      </c>
      <c r="AG153">
        <v>10026.3843</v>
      </c>
      <c r="AH153">
        <v>10238.706899999999</v>
      </c>
      <c r="AI153">
        <v>12677.2191</v>
      </c>
      <c r="AJ153">
        <v>14326.592199999999</v>
      </c>
      <c r="AK153">
        <v>7943.1863000000003</v>
      </c>
      <c r="AL153">
        <v>6698.2834000000003</v>
      </c>
      <c r="AM153">
        <v>8411.6717000000008</v>
      </c>
      <c r="AN153">
        <v>11432.8665</v>
      </c>
      <c r="AO153">
        <v>9833.7314999999999</v>
      </c>
      <c r="AP153">
        <v>5972.1058999999996</v>
      </c>
      <c r="AQ153">
        <v>10193.295899999999</v>
      </c>
      <c r="AR153">
        <v>6639.4663</v>
      </c>
      <c r="AS153">
        <v>6782.0348999999997</v>
      </c>
      <c r="AT153">
        <v>8922.2021000000004</v>
      </c>
      <c r="AU153">
        <v>9721.2549999999992</v>
      </c>
      <c r="AV153">
        <v>5341.1351000000004</v>
      </c>
      <c r="AW153">
        <v>5744.3179</v>
      </c>
      <c r="AX153">
        <v>5953.8190000000004</v>
      </c>
      <c r="AY153">
        <v>3990.6181000000001</v>
      </c>
      <c r="AZ153">
        <v>6710.9856</v>
      </c>
      <c r="BA153">
        <v>5546.0835999999999</v>
      </c>
      <c r="BB153">
        <v>6315.4103999999998</v>
      </c>
      <c r="BC153">
        <v>3995.1320999999998</v>
      </c>
      <c r="BD153">
        <v>6078.326</v>
      </c>
      <c r="BE153">
        <v>6314.3706000000002</v>
      </c>
      <c r="BF153">
        <v>5497.4566999999997</v>
      </c>
      <c r="BG153">
        <v>4663.4381999999996</v>
      </c>
      <c r="BH153">
        <v>4598.9771000000001</v>
      </c>
      <c r="BI153">
        <v>4585.4324999999999</v>
      </c>
      <c r="BJ153">
        <v>5609.0905000000002</v>
      </c>
      <c r="BK153">
        <v>4065.12</v>
      </c>
      <c r="BL153">
        <v>5438.192</v>
      </c>
      <c r="BM153">
        <v>2788.0246999999999</v>
      </c>
      <c r="BN153">
        <v>4939.1066000000001</v>
      </c>
      <c r="BO153">
        <v>5805.2088999999996</v>
      </c>
      <c r="BP153">
        <v>4785.884</v>
      </c>
      <c r="BQ153">
        <v>5072.0299000000005</v>
      </c>
      <c r="BR153">
        <v>3271.2350999999999</v>
      </c>
      <c r="BS153">
        <v>2885.3874999999998</v>
      </c>
      <c r="BT153">
        <v>2254.4801000000002</v>
      </c>
      <c r="BU153">
        <v>2841.1311999999998</v>
      </c>
      <c r="BV153">
        <v>2655.3067999999998</v>
      </c>
      <c r="BW153">
        <v>3313.0142000000001</v>
      </c>
      <c r="BX153">
        <v>3035.3537000000001</v>
      </c>
      <c r="BY153">
        <v>2652.1614</v>
      </c>
      <c r="BZ153">
        <v>1887.4756</v>
      </c>
      <c r="CA153">
        <v>3271.7498999999998</v>
      </c>
      <c r="CB153">
        <v>3741.5927999999999</v>
      </c>
      <c r="CC153" t="s">
        <v>480</v>
      </c>
      <c r="CD153">
        <v>1756.2471</v>
      </c>
      <c r="CE153">
        <v>2621.2820999999999</v>
      </c>
      <c r="CF153" t="s">
        <v>480</v>
      </c>
      <c r="CG153">
        <v>1753.9086</v>
      </c>
      <c r="CH153">
        <v>2187.9810000000002</v>
      </c>
      <c r="CI153">
        <v>2856.8364999999999</v>
      </c>
      <c r="CJ153">
        <v>2074.4081000000001</v>
      </c>
      <c r="CK153">
        <v>2317.4209000000001</v>
      </c>
      <c r="CL153">
        <v>3007.373</v>
      </c>
      <c r="CM153">
        <v>2004.9552000000001</v>
      </c>
      <c r="CN153" t="s">
        <v>480</v>
      </c>
      <c r="CO153">
        <v>1899.9738</v>
      </c>
      <c r="CP153">
        <v>1901.9888000000001</v>
      </c>
      <c r="CQ153">
        <v>1725.9209000000001</v>
      </c>
      <c r="CR153">
        <v>2299.3881000000001</v>
      </c>
      <c r="CS153">
        <v>1714.9529</v>
      </c>
      <c r="CT153">
        <v>2410.5740000000001</v>
      </c>
      <c r="CU153">
        <v>1946.3101999999999</v>
      </c>
      <c r="CV153">
        <v>2251.2152000000001</v>
      </c>
      <c r="CW153">
        <v>1260.491</v>
      </c>
      <c r="CX153">
        <v>4284.4988000000003</v>
      </c>
      <c r="CY153">
        <v>2118.7822999999999</v>
      </c>
      <c r="CZ153">
        <v>1943.8483000000001</v>
      </c>
      <c r="DA153">
        <v>1342.4450999999999</v>
      </c>
      <c r="DB153">
        <v>1558.8937000000001</v>
      </c>
      <c r="DC153">
        <v>2724.8467000000001</v>
      </c>
      <c r="DD153">
        <v>1778.03</v>
      </c>
      <c r="DE153">
        <v>1898.8007</v>
      </c>
      <c r="DF153">
        <v>1890.2546</v>
      </c>
      <c r="DG153">
        <v>1650.7773</v>
      </c>
      <c r="DH153">
        <v>1006.5416</v>
      </c>
      <c r="DI153">
        <v>1647.0409999999999</v>
      </c>
      <c r="DJ153">
        <v>1275.2488000000001</v>
      </c>
      <c r="DK153">
        <v>1816.1013</v>
      </c>
      <c r="DL153">
        <v>1249.7040999999999</v>
      </c>
      <c r="DM153">
        <v>1183.4077</v>
      </c>
      <c r="DN153">
        <v>1067.751</v>
      </c>
      <c r="DO153">
        <v>2443.5673999999999</v>
      </c>
      <c r="DP153">
        <v>779.02030000000002</v>
      </c>
      <c r="DQ153">
        <v>1652.79</v>
      </c>
      <c r="DR153">
        <v>1042.8181999999999</v>
      </c>
      <c r="DS153">
        <v>2139.5529999999999</v>
      </c>
      <c r="DT153">
        <v>1083.8493000000001</v>
      </c>
      <c r="DU153">
        <v>1062.7650000000001</v>
      </c>
      <c r="DV153">
        <v>1791.8811000000001</v>
      </c>
      <c r="DW153">
        <v>1115.4742000000001</v>
      </c>
      <c r="DX153">
        <v>803.47289999999998</v>
      </c>
      <c r="DY153">
        <v>1488.9824000000001</v>
      </c>
      <c r="DZ153">
        <v>1767.3058000000001</v>
      </c>
      <c r="EA153">
        <v>1023.5098</v>
      </c>
      <c r="EB153">
        <v>1165.3043</v>
      </c>
      <c r="EC153">
        <v>1332.473</v>
      </c>
      <c r="ED153">
        <v>1182.7503999999999</v>
      </c>
      <c r="EE153">
        <v>871.93190000000004</v>
      </c>
      <c r="EF153">
        <v>728.8981</v>
      </c>
      <c r="EG153">
        <v>732.98940000000005</v>
      </c>
      <c r="EH153">
        <v>894.51120000000003</v>
      </c>
      <c r="EI153">
        <v>645.84979999999996</v>
      </c>
      <c r="EJ153">
        <v>2074.4721</v>
      </c>
      <c r="EK153" t="s">
        <v>480</v>
      </c>
      <c r="EL153">
        <v>810.37400000000002</v>
      </c>
      <c r="EM153">
        <v>541.30799999999999</v>
      </c>
      <c r="EN153">
        <v>328.39339999999999</v>
      </c>
      <c r="EO153" t="s">
        <v>480</v>
      </c>
      <c r="EP153">
        <v>307.95699999999999</v>
      </c>
      <c r="EQ153">
        <v>292.73309999999998</v>
      </c>
      <c r="ER153">
        <v>373.12419999999997</v>
      </c>
      <c r="ES153">
        <v>242.32320000000001</v>
      </c>
      <c r="ET153">
        <v>319.10680000000002</v>
      </c>
      <c r="EU153">
        <v>200.33080000000001</v>
      </c>
      <c r="EV153">
        <v>345.4008</v>
      </c>
      <c r="EW153">
        <v>253.6199</v>
      </c>
      <c r="EX153">
        <v>281.13780000000003</v>
      </c>
      <c r="EY153">
        <v>261.18680000000001</v>
      </c>
      <c r="EZ153">
        <v>237.72499999999999</v>
      </c>
      <c r="FA153">
        <v>71.325699999999998</v>
      </c>
      <c r="FB153">
        <v>138.67070000000001</v>
      </c>
      <c r="FC153">
        <v>290.24950000000001</v>
      </c>
      <c r="FD153">
        <v>144.0763</v>
      </c>
      <c r="FE153">
        <v>219.95099999999999</v>
      </c>
      <c r="FF153">
        <v>457.99979999999999</v>
      </c>
      <c r="FG153">
        <v>215.1722</v>
      </c>
      <c r="FH153">
        <v>299.26530000000002</v>
      </c>
      <c r="FI153">
        <v>260.25979999999998</v>
      </c>
      <c r="FJ153">
        <v>164.15379999999999</v>
      </c>
      <c r="FK153">
        <v>0.38490000000000002</v>
      </c>
      <c r="FL153">
        <v>131.53270000000001</v>
      </c>
      <c r="FM153">
        <v>13430.764499999999</v>
      </c>
      <c r="FN153">
        <v>1860.2781</v>
      </c>
      <c r="FO153">
        <v>2939.8294999999998</v>
      </c>
      <c r="FP153">
        <v>4837.0572000000002</v>
      </c>
      <c r="FQ153">
        <v>1299.1355000000001</v>
      </c>
      <c r="FR153">
        <v>3789.5093000000002</v>
      </c>
      <c r="FS153">
        <v>4929.8954999999996</v>
      </c>
      <c r="FT153">
        <v>7306.2291999999998</v>
      </c>
      <c r="FU153">
        <v>1124.2058</v>
      </c>
      <c r="FV153">
        <v>22105.507099999999</v>
      </c>
      <c r="FW153">
        <v>10059.192999999999</v>
      </c>
      <c r="FX153">
        <v>4209.9331000000002</v>
      </c>
      <c r="FY153">
        <v>4196.826</v>
      </c>
      <c r="FZ153">
        <v>585.63459999999998</v>
      </c>
      <c r="GA153">
        <v>11518.703299999999</v>
      </c>
      <c r="GB153">
        <v>3679.1493</v>
      </c>
      <c r="GC153">
        <v>1464.7255</v>
      </c>
      <c r="GD153">
        <v>1011.7424999999999</v>
      </c>
      <c r="GE153">
        <v>9957.0643999999993</v>
      </c>
      <c r="GF153">
        <v>979.74</v>
      </c>
      <c r="GG153">
        <v>730.99760000000003</v>
      </c>
      <c r="GH153">
        <v>447.98469999999998</v>
      </c>
      <c r="GI153">
        <v>4325.7470000000003</v>
      </c>
      <c r="GJ153">
        <v>35799.4254</v>
      </c>
      <c r="GK153">
        <v>2847.4014000000002</v>
      </c>
      <c r="GL153">
        <v>1958.1925000000001</v>
      </c>
      <c r="GM153">
        <v>6131.6804000000002</v>
      </c>
      <c r="GN153">
        <v>13275.593999999999</v>
      </c>
      <c r="GO153">
        <v>786.62819999999999</v>
      </c>
      <c r="GP153">
        <v>334.7808</v>
      </c>
    </row>
    <row r="154" spans="1:198" x14ac:dyDescent="0.2">
      <c r="A154" s="177">
        <v>43237</v>
      </c>
      <c r="B154">
        <v>690989.93579999998</v>
      </c>
      <c r="C154">
        <v>180733.84700000001</v>
      </c>
      <c r="D154">
        <v>112368.4228</v>
      </c>
      <c r="E154">
        <v>89654.644899999999</v>
      </c>
      <c r="F154">
        <v>56091.252200000003</v>
      </c>
      <c r="G154">
        <v>47337.547500000001</v>
      </c>
      <c r="H154">
        <v>47118.757700000002</v>
      </c>
      <c r="I154">
        <v>29605.72</v>
      </c>
      <c r="J154">
        <v>33975.449200000003</v>
      </c>
      <c r="K154">
        <v>30034.9503</v>
      </c>
      <c r="L154">
        <v>26738.216199999999</v>
      </c>
      <c r="M154">
        <v>22782.606</v>
      </c>
      <c r="N154">
        <v>26914.629499999999</v>
      </c>
      <c r="O154">
        <v>36434.000500000002</v>
      </c>
      <c r="P154">
        <v>13988.766100000001</v>
      </c>
      <c r="Q154">
        <v>22076.896499999999</v>
      </c>
      <c r="R154">
        <v>11251.914699999999</v>
      </c>
      <c r="S154">
        <v>13660.7163</v>
      </c>
      <c r="T154">
        <v>19500.627799999998</v>
      </c>
      <c r="U154">
        <v>20736.491399999999</v>
      </c>
      <c r="V154">
        <v>15702.93</v>
      </c>
      <c r="W154">
        <v>8494.4807999999994</v>
      </c>
      <c r="X154">
        <v>14990.7102</v>
      </c>
      <c r="Y154">
        <v>13179.312599999999</v>
      </c>
      <c r="Z154">
        <v>14271.4614</v>
      </c>
      <c r="AA154">
        <v>11641.8951</v>
      </c>
      <c r="AB154">
        <v>12937.728800000001</v>
      </c>
      <c r="AC154">
        <v>13702.7637</v>
      </c>
      <c r="AD154">
        <v>16736.742600000001</v>
      </c>
      <c r="AE154">
        <v>9496.8575999999994</v>
      </c>
      <c r="AF154">
        <v>14205.226000000001</v>
      </c>
      <c r="AG154">
        <v>10000.999400000001</v>
      </c>
      <c r="AH154">
        <v>10367.9143</v>
      </c>
      <c r="AI154">
        <v>12601.143599999999</v>
      </c>
      <c r="AJ154">
        <v>14286.4719</v>
      </c>
      <c r="AK154">
        <v>7947.7785000000003</v>
      </c>
      <c r="AL154">
        <v>6757.8098</v>
      </c>
      <c r="AM154">
        <v>8423.5408000000007</v>
      </c>
      <c r="AN154">
        <v>11474.332</v>
      </c>
      <c r="AO154">
        <v>9822.9609</v>
      </c>
      <c r="AP154">
        <v>5973.2871999999998</v>
      </c>
      <c r="AQ154">
        <v>10143.2852</v>
      </c>
      <c r="AR154">
        <v>6724.1684999999998</v>
      </c>
      <c r="AS154">
        <v>6801.3193000000001</v>
      </c>
      <c r="AT154">
        <v>9078.2952999999998</v>
      </c>
      <c r="AU154">
        <v>9624.7456999999995</v>
      </c>
      <c r="AV154">
        <v>5342.1805999999997</v>
      </c>
      <c r="AW154">
        <v>5854.5149000000001</v>
      </c>
      <c r="AX154">
        <v>5960.0853999999999</v>
      </c>
      <c r="AY154">
        <v>3968.5673000000002</v>
      </c>
      <c r="AZ154">
        <v>6667.1962999999996</v>
      </c>
      <c r="BA154">
        <v>5550.3374000000003</v>
      </c>
      <c r="BB154">
        <v>6301.6809999999996</v>
      </c>
      <c r="BC154">
        <v>4012.4162999999999</v>
      </c>
      <c r="BD154">
        <v>6062.2128000000002</v>
      </c>
      <c r="BE154">
        <v>6468.4080999999996</v>
      </c>
      <c r="BF154">
        <v>5544.7258000000002</v>
      </c>
      <c r="BG154">
        <v>4797.2214999999997</v>
      </c>
      <c r="BH154">
        <v>4478.8155999999999</v>
      </c>
      <c r="BI154">
        <v>4557.9309000000003</v>
      </c>
      <c r="BJ154">
        <v>5634.3513000000003</v>
      </c>
      <c r="BK154">
        <v>4065.12</v>
      </c>
      <c r="BL154">
        <v>5427.7496000000001</v>
      </c>
      <c r="BM154">
        <v>2650.9828000000002</v>
      </c>
      <c r="BN154">
        <v>4905.7119000000002</v>
      </c>
      <c r="BO154">
        <v>5798.6779999999999</v>
      </c>
      <c r="BP154">
        <v>4845.0649000000003</v>
      </c>
      <c r="BQ154">
        <v>5072.5151999999998</v>
      </c>
      <c r="BR154">
        <v>3280.8316</v>
      </c>
      <c r="BS154">
        <v>2902.7631000000001</v>
      </c>
      <c r="BT154">
        <v>2924.4731000000002</v>
      </c>
      <c r="BU154">
        <v>2791.0160000000001</v>
      </c>
      <c r="BV154">
        <v>2670.8984</v>
      </c>
      <c r="BW154">
        <v>3381.7051999999999</v>
      </c>
      <c r="BX154">
        <v>3048.1561000000002</v>
      </c>
      <c r="BY154">
        <v>2677.5464000000002</v>
      </c>
      <c r="BZ154">
        <v>1922.9947999999999</v>
      </c>
      <c r="CA154">
        <v>3288.2363</v>
      </c>
      <c r="CB154">
        <v>3745.7903000000001</v>
      </c>
      <c r="CC154" t="s">
        <v>480</v>
      </c>
      <c r="CD154">
        <v>1785.9438</v>
      </c>
      <c r="CE154">
        <v>2625.8303000000001</v>
      </c>
      <c r="CF154" t="s">
        <v>480</v>
      </c>
      <c r="CG154">
        <v>1784.1929</v>
      </c>
      <c r="CH154">
        <v>2251.6642999999999</v>
      </c>
      <c r="CI154">
        <v>2872.6619999999998</v>
      </c>
      <c r="CJ154">
        <v>2020.0624</v>
      </c>
      <c r="CK154">
        <v>2306.8298</v>
      </c>
      <c r="CL154">
        <v>3010.4456</v>
      </c>
      <c r="CM154">
        <v>1998.0077000000001</v>
      </c>
      <c r="CN154" t="s">
        <v>480</v>
      </c>
      <c r="CO154">
        <v>1937.3362999999999</v>
      </c>
      <c r="CP154">
        <v>1879.7642000000001</v>
      </c>
      <c r="CQ154">
        <v>1763.4155000000001</v>
      </c>
      <c r="CR154">
        <v>2335.4825999999998</v>
      </c>
      <c r="CS154">
        <v>1718.7365</v>
      </c>
      <c r="CT154">
        <v>2524.3469</v>
      </c>
      <c r="CU154">
        <v>1922.3907999999999</v>
      </c>
      <c r="CV154">
        <v>2285.9173999999998</v>
      </c>
      <c r="CW154">
        <v>1262.2257</v>
      </c>
      <c r="CX154">
        <v>4273.1558999999997</v>
      </c>
      <c r="CY154">
        <v>2140.5686000000001</v>
      </c>
      <c r="CZ154">
        <v>1938.0977</v>
      </c>
      <c r="DA154">
        <v>1333.79</v>
      </c>
      <c r="DB154">
        <v>1536.3743999999999</v>
      </c>
      <c r="DC154">
        <v>2724.8467000000001</v>
      </c>
      <c r="DD154">
        <v>1774.817</v>
      </c>
      <c r="DE154">
        <v>1839.3161</v>
      </c>
      <c r="DF154">
        <v>1867.2139</v>
      </c>
      <c r="DG154">
        <v>1650.7773</v>
      </c>
      <c r="DH154">
        <v>1003.001</v>
      </c>
      <c r="DI154">
        <v>1614.2644</v>
      </c>
      <c r="DJ154">
        <v>1262.3039000000001</v>
      </c>
      <c r="DK154">
        <v>1865.7212</v>
      </c>
      <c r="DL154">
        <v>1229.1514</v>
      </c>
      <c r="DM154">
        <v>1199.5083999999999</v>
      </c>
      <c r="DN154">
        <v>1067.4038</v>
      </c>
      <c r="DO154">
        <v>2412.8265999999999</v>
      </c>
      <c r="DP154">
        <v>786.68979999999999</v>
      </c>
      <c r="DQ154">
        <v>1635.0598</v>
      </c>
      <c r="DR154">
        <v>1034.2720999999999</v>
      </c>
      <c r="DS154">
        <v>2160.2188999999998</v>
      </c>
      <c r="DT154">
        <v>1097.9730999999999</v>
      </c>
      <c r="DU154">
        <v>1065.8009</v>
      </c>
      <c r="DV154">
        <v>1821.5024000000001</v>
      </c>
      <c r="DW154">
        <v>1115.0373999999999</v>
      </c>
      <c r="DX154">
        <v>800.2047</v>
      </c>
      <c r="DY154">
        <v>1492.3477</v>
      </c>
      <c r="DZ154">
        <v>1774.2067999999999</v>
      </c>
      <c r="EA154">
        <v>1045.2073</v>
      </c>
      <c r="EB154">
        <v>1171.4983999999999</v>
      </c>
      <c r="EC154">
        <v>1313.5931</v>
      </c>
      <c r="ED154">
        <v>1173.2218</v>
      </c>
      <c r="EE154">
        <v>878.58330000000001</v>
      </c>
      <c r="EF154">
        <v>733.90189999999996</v>
      </c>
      <c r="EG154">
        <v>734.20839999999998</v>
      </c>
      <c r="EH154">
        <v>896.61980000000005</v>
      </c>
      <c r="EI154">
        <v>653.91219999999998</v>
      </c>
      <c r="EJ154">
        <v>2074.4721</v>
      </c>
      <c r="EK154" t="s">
        <v>480</v>
      </c>
      <c r="EL154">
        <v>822.21690000000001</v>
      </c>
      <c r="EM154">
        <v>550.46699999999998</v>
      </c>
      <c r="EN154">
        <v>318.32990000000001</v>
      </c>
      <c r="EO154" t="s">
        <v>480</v>
      </c>
      <c r="EP154">
        <v>307.24950000000001</v>
      </c>
      <c r="EQ154">
        <v>286.78300000000002</v>
      </c>
      <c r="ER154">
        <v>366.4513</v>
      </c>
      <c r="ES154">
        <v>252.58099999999999</v>
      </c>
      <c r="ET154">
        <v>322.75560000000002</v>
      </c>
      <c r="EU154">
        <v>202.8192</v>
      </c>
      <c r="EV154">
        <v>345.4008</v>
      </c>
      <c r="EW154">
        <v>260.6318</v>
      </c>
      <c r="EX154">
        <v>274.62180000000001</v>
      </c>
      <c r="EY154">
        <v>260.09359999999998</v>
      </c>
      <c r="EZ154">
        <v>236.1199</v>
      </c>
      <c r="FA154">
        <v>74.674000000000007</v>
      </c>
      <c r="FB154">
        <v>139.48150000000001</v>
      </c>
      <c r="FC154">
        <v>292.99689999999998</v>
      </c>
      <c r="FD154">
        <v>150.78800000000001</v>
      </c>
      <c r="FE154">
        <v>223.47890000000001</v>
      </c>
      <c r="FF154">
        <v>456.46809999999999</v>
      </c>
      <c r="FG154">
        <v>216.33019999999999</v>
      </c>
      <c r="FH154">
        <v>302.56049999999999</v>
      </c>
      <c r="FI154">
        <v>262.92020000000002</v>
      </c>
      <c r="FJ154">
        <v>154.68199999999999</v>
      </c>
      <c r="FK154">
        <v>4.4081000000000001</v>
      </c>
      <c r="FL154">
        <v>139.5402</v>
      </c>
      <c r="FM154">
        <v>13840.5219</v>
      </c>
      <c r="FN154">
        <v>1827.4038</v>
      </c>
      <c r="FO154">
        <v>2975.569</v>
      </c>
      <c r="FP154">
        <v>4838.0149000000001</v>
      </c>
      <c r="FQ154">
        <v>1344.8161</v>
      </c>
      <c r="FR154">
        <v>3859.8418999999999</v>
      </c>
      <c r="FS154">
        <v>4955.4534999999996</v>
      </c>
      <c r="FT154">
        <v>7254.9591</v>
      </c>
      <c r="FU154">
        <v>1138.4972</v>
      </c>
      <c r="FV154">
        <v>21396.277099999999</v>
      </c>
      <c r="FW154">
        <v>9983.3181999999997</v>
      </c>
      <c r="FX154">
        <v>4256.1266999999998</v>
      </c>
      <c r="FY154">
        <v>4298.7179999999998</v>
      </c>
      <c r="FZ154">
        <v>599.12400000000002</v>
      </c>
      <c r="GA154">
        <v>11609.240599999999</v>
      </c>
      <c r="GB154">
        <v>3692.0459000000001</v>
      </c>
      <c r="GC154">
        <v>1464.7255</v>
      </c>
      <c r="GD154">
        <v>1031.6119000000001</v>
      </c>
      <c r="GE154">
        <v>9986.1093999999994</v>
      </c>
      <c r="GF154">
        <v>1005.7479</v>
      </c>
      <c r="GG154">
        <v>749.15340000000003</v>
      </c>
      <c r="GH154">
        <v>447.98469999999998</v>
      </c>
      <c r="GI154">
        <v>4339.9831999999997</v>
      </c>
      <c r="GJ154">
        <v>35784.089</v>
      </c>
      <c r="GK154">
        <v>2864.5581999999999</v>
      </c>
      <c r="GL154">
        <v>1964.0242000000001</v>
      </c>
      <c r="GM154">
        <v>6165.6246000000001</v>
      </c>
      <c r="GN154">
        <v>12698.874</v>
      </c>
      <c r="GO154">
        <v>814.11369999999999</v>
      </c>
      <c r="GP154">
        <v>327.36759999999998</v>
      </c>
    </row>
    <row r="155" spans="1:198" x14ac:dyDescent="0.2">
      <c r="A155" s="177">
        <v>43238</v>
      </c>
      <c r="B155">
        <v>692372.91139999998</v>
      </c>
      <c r="C155">
        <v>179835.73819999999</v>
      </c>
      <c r="D155">
        <v>112979.0861</v>
      </c>
      <c r="E155">
        <v>90330.655700000003</v>
      </c>
      <c r="F155">
        <v>56496.532800000001</v>
      </c>
      <c r="G155">
        <v>47937.377999999997</v>
      </c>
      <c r="H155">
        <v>47313.402099999999</v>
      </c>
      <c r="I155">
        <v>29999.7065</v>
      </c>
      <c r="J155">
        <v>34006.715199999999</v>
      </c>
      <c r="K155">
        <v>30545.474099999999</v>
      </c>
      <c r="L155">
        <v>27073.8109</v>
      </c>
      <c r="M155">
        <v>22926.326000000001</v>
      </c>
      <c r="N155">
        <v>27305.5101</v>
      </c>
      <c r="O155">
        <v>36257.487500000003</v>
      </c>
      <c r="P155">
        <v>14030.427799999999</v>
      </c>
      <c r="Q155">
        <v>22064.132900000001</v>
      </c>
      <c r="R155">
        <v>11207.384899999999</v>
      </c>
      <c r="S155">
        <v>14072.5798</v>
      </c>
      <c r="T155">
        <v>19569.904200000001</v>
      </c>
      <c r="U155">
        <v>21042.920900000001</v>
      </c>
      <c r="V155">
        <v>15969.704</v>
      </c>
      <c r="W155">
        <v>8533.1432000000004</v>
      </c>
      <c r="X155">
        <v>14948.6973</v>
      </c>
      <c r="Y155">
        <v>13231.366400000001</v>
      </c>
      <c r="Z155">
        <v>14383.4853</v>
      </c>
      <c r="AA155">
        <v>11720.828799999999</v>
      </c>
      <c r="AB155">
        <v>12967.134700000001</v>
      </c>
      <c r="AC155">
        <v>13798.0002</v>
      </c>
      <c r="AD155">
        <v>16655.942599999998</v>
      </c>
      <c r="AE155">
        <v>9509.2247000000007</v>
      </c>
      <c r="AF155">
        <v>14178.634099999999</v>
      </c>
      <c r="AG155">
        <v>9997.5378000000001</v>
      </c>
      <c r="AH155">
        <v>10103.196599999999</v>
      </c>
      <c r="AI155">
        <v>12461.004499999999</v>
      </c>
      <c r="AJ155">
        <v>14369.3873</v>
      </c>
      <c r="AK155">
        <v>7979.0047000000004</v>
      </c>
      <c r="AL155">
        <v>6834.4602000000004</v>
      </c>
      <c r="AM155">
        <v>8443.4501</v>
      </c>
      <c r="AN155">
        <v>11465.117399999999</v>
      </c>
      <c r="AO155">
        <v>9870.3516999999993</v>
      </c>
      <c r="AP155">
        <v>6081.3729999999996</v>
      </c>
      <c r="AQ155">
        <v>10114.331700000001</v>
      </c>
      <c r="AR155">
        <v>6776.9075999999995</v>
      </c>
      <c r="AS155">
        <v>6812.0328</v>
      </c>
      <c r="AT155">
        <v>9068.4367000000002</v>
      </c>
      <c r="AU155">
        <v>9588.8994000000002</v>
      </c>
      <c r="AV155">
        <v>5470.7817999999997</v>
      </c>
      <c r="AW155">
        <v>5834.8368</v>
      </c>
      <c r="AX155">
        <v>5952.3269</v>
      </c>
      <c r="AY155">
        <v>3956.2599</v>
      </c>
      <c r="AZ155">
        <v>6705.2739000000001</v>
      </c>
      <c r="BA155">
        <v>5614.1442999999999</v>
      </c>
      <c r="BB155">
        <v>6310.8338999999996</v>
      </c>
      <c r="BC155">
        <v>4135.3262000000004</v>
      </c>
      <c r="BD155">
        <v>6078.326</v>
      </c>
      <c r="BE155">
        <v>6262.5703000000003</v>
      </c>
      <c r="BF155">
        <v>5710.1678000000002</v>
      </c>
      <c r="BG155">
        <v>5049.1147000000001</v>
      </c>
      <c r="BH155">
        <v>4461.2920999999997</v>
      </c>
      <c r="BI155">
        <v>4581.5037000000002</v>
      </c>
      <c r="BJ155">
        <v>5697.5030999999999</v>
      </c>
      <c r="BK155">
        <v>4065.12</v>
      </c>
      <c r="BL155">
        <v>5443.4132</v>
      </c>
      <c r="BM155">
        <v>2695.1532999999999</v>
      </c>
      <c r="BN155">
        <v>4903.7475000000004</v>
      </c>
      <c r="BO155">
        <v>5792.1471000000001</v>
      </c>
      <c r="BP155">
        <v>4919.1742999999997</v>
      </c>
      <c r="BQ155">
        <v>5060.8689000000004</v>
      </c>
      <c r="BR155">
        <v>3319.2172999999998</v>
      </c>
      <c r="BS155">
        <v>2958.5754000000002</v>
      </c>
      <c r="BT155">
        <v>3040.6116000000002</v>
      </c>
      <c r="BU155">
        <v>2815.0713000000001</v>
      </c>
      <c r="BV155">
        <v>2684.5410000000002</v>
      </c>
      <c r="BW155">
        <v>3386.3622</v>
      </c>
      <c r="BX155">
        <v>3054.5572999999999</v>
      </c>
      <c r="BY155">
        <v>2700.0468000000001</v>
      </c>
      <c r="BZ155">
        <v>1931.5684000000001</v>
      </c>
      <c r="CA155">
        <v>3332.2001</v>
      </c>
      <c r="CB155">
        <v>3807.3537000000001</v>
      </c>
      <c r="CC155" t="s">
        <v>480</v>
      </c>
      <c r="CD155">
        <v>1690.7931000000001</v>
      </c>
      <c r="CE155">
        <v>2634.9268000000002</v>
      </c>
      <c r="CF155" t="s">
        <v>480</v>
      </c>
      <c r="CG155">
        <v>1784.1929</v>
      </c>
      <c r="CH155">
        <v>2231.5032999999999</v>
      </c>
      <c r="CI155">
        <v>2904.3130999999998</v>
      </c>
      <c r="CJ155">
        <v>2063.3377</v>
      </c>
      <c r="CK155">
        <v>2316.9166</v>
      </c>
      <c r="CL155">
        <v>3071.1293000000001</v>
      </c>
      <c r="CM155">
        <v>2084.5841999999998</v>
      </c>
      <c r="CN155" t="s">
        <v>480</v>
      </c>
      <c r="CO155">
        <v>1971.8612000000001</v>
      </c>
      <c r="CP155">
        <v>1916.8052</v>
      </c>
      <c r="CQ155">
        <v>1801.4867999999999</v>
      </c>
      <c r="CR155">
        <v>2322.7433999999998</v>
      </c>
      <c r="CS155">
        <v>1736.2784999999999</v>
      </c>
      <c r="CT155">
        <v>2503.7145</v>
      </c>
      <c r="CU155">
        <v>1929.2248999999999</v>
      </c>
      <c r="CV155">
        <v>2283.8141999999998</v>
      </c>
      <c r="CW155">
        <v>1265.6950999999999</v>
      </c>
      <c r="CX155">
        <v>4293.3209999999999</v>
      </c>
      <c r="CY155">
        <v>2133.3065000000001</v>
      </c>
      <c r="CZ155">
        <v>1961.1</v>
      </c>
      <c r="DA155">
        <v>1352.0618999999999</v>
      </c>
      <c r="DB155">
        <v>1572.5237999999999</v>
      </c>
      <c r="DC155">
        <v>2683.9387999999999</v>
      </c>
      <c r="DD155">
        <v>1791.239</v>
      </c>
      <c r="DE155">
        <v>1859.3152</v>
      </c>
      <c r="DF155">
        <v>1881.0382999999999</v>
      </c>
      <c r="DG155">
        <v>1667.3918000000001</v>
      </c>
      <c r="DH155">
        <v>1016.7209</v>
      </c>
      <c r="DI155">
        <v>1627.5376000000001</v>
      </c>
      <c r="DJ155">
        <v>1294.2039</v>
      </c>
      <c r="DK155">
        <v>1868.1714999999999</v>
      </c>
      <c r="DL155">
        <v>1259.9803999999999</v>
      </c>
      <c r="DM155">
        <v>1224.2343000000001</v>
      </c>
      <c r="DN155">
        <v>1076.085</v>
      </c>
      <c r="DO155">
        <v>2375.9378000000002</v>
      </c>
      <c r="DP155">
        <v>801.7998</v>
      </c>
      <c r="DQ155">
        <v>1629.1496999999999</v>
      </c>
      <c r="DR155">
        <v>1047.0912000000001</v>
      </c>
      <c r="DS155">
        <v>2115.2132000000001</v>
      </c>
      <c r="DT155">
        <v>1102.681</v>
      </c>
      <c r="DU155">
        <v>1084.0163</v>
      </c>
      <c r="DV155">
        <v>1811.6286</v>
      </c>
      <c r="DW155">
        <v>1132.5074</v>
      </c>
      <c r="DX155">
        <v>804.28989999999999</v>
      </c>
      <c r="DY155">
        <v>1492.0111999999999</v>
      </c>
      <c r="DZ155">
        <v>1792.6094000000001</v>
      </c>
      <c r="EA155">
        <v>1047.2164</v>
      </c>
      <c r="EB155">
        <v>1204.0985000000001</v>
      </c>
      <c r="EC155">
        <v>1334.1894</v>
      </c>
      <c r="ED155">
        <v>1214.5125</v>
      </c>
      <c r="EE155">
        <v>885.23469999999998</v>
      </c>
      <c r="EF155">
        <v>733.90189999999996</v>
      </c>
      <c r="EG155">
        <v>768.33979999999997</v>
      </c>
      <c r="EH155">
        <v>898.72850000000005</v>
      </c>
      <c r="EI155">
        <v>639.803</v>
      </c>
      <c r="EJ155">
        <v>2074.4721</v>
      </c>
      <c r="EK155" t="s">
        <v>480</v>
      </c>
      <c r="EL155">
        <v>828.89200000000005</v>
      </c>
      <c r="EM155">
        <v>551.99350000000004</v>
      </c>
      <c r="EN155">
        <v>318.32990000000001</v>
      </c>
      <c r="EO155" t="s">
        <v>480</v>
      </c>
      <c r="EP155">
        <v>307.24950000000001</v>
      </c>
      <c r="EQ155">
        <v>283.38290000000001</v>
      </c>
      <c r="ER155">
        <v>357.55399999999997</v>
      </c>
      <c r="ES155">
        <v>257.7099</v>
      </c>
      <c r="ET155">
        <v>320.01900000000001</v>
      </c>
      <c r="EU155">
        <v>207.17410000000001</v>
      </c>
      <c r="EV155">
        <v>345.4008</v>
      </c>
      <c r="EW155">
        <v>257.12580000000003</v>
      </c>
      <c r="EX155">
        <v>267.51350000000002</v>
      </c>
      <c r="EY155">
        <v>256.2672</v>
      </c>
      <c r="EZ155">
        <v>236.52119999999999</v>
      </c>
      <c r="FA155">
        <v>72.665099999999995</v>
      </c>
      <c r="FB155">
        <v>138.1842</v>
      </c>
      <c r="FC155">
        <v>279.26010000000002</v>
      </c>
      <c r="FD155">
        <v>150.78800000000001</v>
      </c>
      <c r="FE155">
        <v>223.47890000000001</v>
      </c>
      <c r="FF155">
        <v>451.87310000000002</v>
      </c>
      <c r="FG155">
        <v>216.33019999999999</v>
      </c>
      <c r="FH155">
        <v>301.73669999999998</v>
      </c>
      <c r="FI155">
        <v>264.69380000000001</v>
      </c>
      <c r="FJ155">
        <v>143.2216</v>
      </c>
      <c r="FK155">
        <v>5.9168000000000003</v>
      </c>
      <c r="FL155">
        <v>136.87100000000001</v>
      </c>
      <c r="FM155">
        <v>13933.2089</v>
      </c>
      <c r="FN155">
        <v>1922.9921999999999</v>
      </c>
      <c r="FO155">
        <v>2962.4645</v>
      </c>
      <c r="FP155">
        <v>4973.0585000000001</v>
      </c>
      <c r="FQ155">
        <v>1360.0429999999999</v>
      </c>
      <c r="FR155">
        <v>3897.3526000000002</v>
      </c>
      <c r="FS155">
        <v>5007.6342999999997</v>
      </c>
      <c r="FT155">
        <v>7236.3154000000004</v>
      </c>
      <c r="FU155">
        <v>1151.3593000000001</v>
      </c>
      <c r="FV155">
        <v>21484.429899999999</v>
      </c>
      <c r="FW155">
        <v>10146.520500000001</v>
      </c>
      <c r="FX155">
        <v>4321.8635999999997</v>
      </c>
      <c r="FY155">
        <v>4278.0969999999998</v>
      </c>
      <c r="FZ155">
        <v>612.61339999999996</v>
      </c>
      <c r="GA155">
        <v>11829.9933</v>
      </c>
      <c r="GB155">
        <v>3708.1666</v>
      </c>
      <c r="GC155">
        <v>1453.0335</v>
      </c>
      <c r="GD155">
        <v>1038.2349999999999</v>
      </c>
      <c r="GE155">
        <v>10408.3802</v>
      </c>
      <c r="GF155">
        <v>1025.5539000000001</v>
      </c>
      <c r="GG155">
        <v>756.13639999999998</v>
      </c>
      <c r="GH155">
        <v>454.65030000000002</v>
      </c>
      <c r="GI155">
        <v>4364.8964999999998</v>
      </c>
      <c r="GJ155">
        <v>36149.095300000001</v>
      </c>
      <c r="GK155">
        <v>2950.3422</v>
      </c>
      <c r="GL155">
        <v>1964.0242000000001</v>
      </c>
      <c r="GM155">
        <v>6189.0622000000003</v>
      </c>
      <c r="GN155">
        <v>12794.994000000001</v>
      </c>
      <c r="GO155">
        <v>809.53279999999995</v>
      </c>
      <c r="GP155">
        <v>332.30970000000002</v>
      </c>
    </row>
    <row r="156" spans="1:198" x14ac:dyDescent="0.2">
      <c r="A156" s="177">
        <v>43241</v>
      </c>
      <c r="B156">
        <v>701900.07629999996</v>
      </c>
      <c r="C156">
        <v>183468.99669999999</v>
      </c>
      <c r="D156">
        <v>112984.0108</v>
      </c>
      <c r="E156">
        <v>89892.362999999998</v>
      </c>
      <c r="F156">
        <v>56465.696199999998</v>
      </c>
      <c r="G156">
        <v>47815.790800000002</v>
      </c>
      <c r="H156">
        <v>47607.929900000003</v>
      </c>
      <c r="I156">
        <v>29559.7844</v>
      </c>
      <c r="J156">
        <v>34106.766499999998</v>
      </c>
      <c r="K156">
        <v>30286.925599999999</v>
      </c>
      <c r="L156">
        <v>26475.763900000002</v>
      </c>
      <c r="M156">
        <v>23034.116000000002</v>
      </c>
      <c r="N156">
        <v>27253.984899999999</v>
      </c>
      <c r="O156">
        <v>36406.129999999997</v>
      </c>
      <c r="P156">
        <v>14167.9115</v>
      </c>
      <c r="Q156">
        <v>22051.369299999998</v>
      </c>
      <c r="R156">
        <v>11412.539699999999</v>
      </c>
      <c r="S156">
        <v>13625.614299999999</v>
      </c>
      <c r="T156">
        <v>19502.4509</v>
      </c>
      <c r="U156">
        <v>21042.920900000001</v>
      </c>
      <c r="V156">
        <v>15708.729499999999</v>
      </c>
      <c r="W156">
        <v>8667.6208999999999</v>
      </c>
      <c r="X156">
        <v>14978.5129</v>
      </c>
      <c r="Y156">
        <v>13258.1369</v>
      </c>
      <c r="Z156">
        <v>14475.462799999999</v>
      </c>
      <c r="AA156">
        <v>11780.0291</v>
      </c>
      <c r="AB156">
        <v>12932.6878</v>
      </c>
      <c r="AC156">
        <v>13812.285599999999</v>
      </c>
      <c r="AD156">
        <v>16283.019399999999</v>
      </c>
      <c r="AE156">
        <v>9503.8140999999996</v>
      </c>
      <c r="AF156">
        <v>14322.673500000001</v>
      </c>
      <c r="AG156">
        <v>10071.384899999999</v>
      </c>
      <c r="AH156">
        <v>10059.076999999999</v>
      </c>
      <c r="AI156">
        <v>12416.9607</v>
      </c>
      <c r="AJ156">
        <v>14369.3873</v>
      </c>
      <c r="AK156">
        <v>7822.8733000000002</v>
      </c>
      <c r="AL156">
        <v>6782.2727000000004</v>
      </c>
      <c r="AM156">
        <v>8365.7270000000008</v>
      </c>
      <c r="AN156">
        <v>11488.1538</v>
      </c>
      <c r="AO156">
        <v>9948.7620000000006</v>
      </c>
      <c r="AP156">
        <v>6032.9411</v>
      </c>
      <c r="AQ156">
        <v>10040.631799999999</v>
      </c>
      <c r="AR156">
        <v>6764.1224000000002</v>
      </c>
      <c r="AS156">
        <v>6838.4596000000001</v>
      </c>
      <c r="AT156">
        <v>8810.4722000000002</v>
      </c>
      <c r="AU156">
        <v>9666.1069000000007</v>
      </c>
      <c r="AV156">
        <v>5411.1862000000001</v>
      </c>
      <c r="AW156">
        <v>5657.7345999999998</v>
      </c>
      <c r="AX156">
        <v>6003.6523999999999</v>
      </c>
      <c r="AY156">
        <v>3939.3373000000001</v>
      </c>
      <c r="AZ156">
        <v>6712.8894</v>
      </c>
      <c r="BA156">
        <v>5609.8905000000004</v>
      </c>
      <c r="BB156">
        <v>6316.4273999999996</v>
      </c>
      <c r="BC156">
        <v>4150.6899999999996</v>
      </c>
      <c r="BD156">
        <v>6078.326</v>
      </c>
      <c r="BE156">
        <v>6036.2851000000001</v>
      </c>
      <c r="BF156">
        <v>5784.0258999999996</v>
      </c>
      <c r="BG156">
        <v>5147.6329999999998</v>
      </c>
      <c r="BH156">
        <v>4458.7887000000001</v>
      </c>
      <c r="BI156">
        <v>4573.6460999999999</v>
      </c>
      <c r="BJ156">
        <v>5689.0828000000001</v>
      </c>
      <c r="BK156">
        <v>4065.12</v>
      </c>
      <c r="BL156">
        <v>5490.4040999999997</v>
      </c>
      <c r="BM156">
        <v>2625.4998000000001</v>
      </c>
      <c r="BN156">
        <v>4929.7757000000001</v>
      </c>
      <c r="BO156">
        <v>5853.3743000000004</v>
      </c>
      <c r="BP156">
        <v>4911.1768000000002</v>
      </c>
      <c r="BQ156">
        <v>5074.4561999999996</v>
      </c>
      <c r="BR156">
        <v>3196.3829000000001</v>
      </c>
      <c r="BS156">
        <v>2926.4569999999999</v>
      </c>
      <c r="BT156">
        <v>2987.9238999999998</v>
      </c>
      <c r="BU156">
        <v>2806.3847000000001</v>
      </c>
      <c r="BV156">
        <v>2653.3579</v>
      </c>
      <c r="BW156">
        <v>3401.4974999999999</v>
      </c>
      <c r="BX156">
        <v>3076.9614999999999</v>
      </c>
      <c r="BY156">
        <v>2706.97</v>
      </c>
      <c r="BZ156">
        <v>1933.2014999999999</v>
      </c>
      <c r="CA156">
        <v>3345.5954000000002</v>
      </c>
      <c r="CB156">
        <v>3766.7777999999998</v>
      </c>
      <c r="CC156" t="s">
        <v>480</v>
      </c>
      <c r="CD156">
        <v>1800.4891</v>
      </c>
      <c r="CE156">
        <v>2650.8456000000001</v>
      </c>
      <c r="CF156" t="s">
        <v>480</v>
      </c>
      <c r="CG156">
        <v>1804.3873000000001</v>
      </c>
      <c r="CH156">
        <v>2214.2224000000001</v>
      </c>
      <c r="CI156">
        <v>2877.1835999999998</v>
      </c>
      <c r="CJ156">
        <v>2077.4272999999998</v>
      </c>
      <c r="CK156">
        <v>2312.8818999999999</v>
      </c>
      <c r="CL156">
        <v>3071.1293000000001</v>
      </c>
      <c r="CM156">
        <v>2110.7709</v>
      </c>
      <c r="CN156" t="s">
        <v>480</v>
      </c>
      <c r="CO156">
        <v>1990.7789</v>
      </c>
      <c r="CP156">
        <v>1939.0298</v>
      </c>
      <c r="CQ156">
        <v>1859.1706999999999</v>
      </c>
      <c r="CR156">
        <v>2314.2505999999998</v>
      </c>
      <c r="CS156">
        <v>1758.9799</v>
      </c>
      <c r="CT156">
        <v>2506.6619999999998</v>
      </c>
      <c r="CU156">
        <v>1807.9191000000001</v>
      </c>
      <c r="CV156">
        <v>2279.6079</v>
      </c>
      <c r="CW156">
        <v>1279.5727999999999</v>
      </c>
      <c r="CX156">
        <v>4313.4861000000001</v>
      </c>
      <c r="CY156">
        <v>2140.5686000000001</v>
      </c>
      <c r="CZ156">
        <v>1986.9775</v>
      </c>
      <c r="DA156">
        <v>1318.4032</v>
      </c>
      <c r="DB156">
        <v>1568.0791999999999</v>
      </c>
      <c r="DC156">
        <v>2665.0581999999999</v>
      </c>
      <c r="DD156">
        <v>1762.6790000000001</v>
      </c>
      <c r="DE156">
        <v>1859.3152</v>
      </c>
      <c r="DF156">
        <v>1917.9032999999999</v>
      </c>
      <c r="DG156">
        <v>1653.1507999999999</v>
      </c>
      <c r="DH156">
        <v>1033.5388</v>
      </c>
      <c r="DI156">
        <v>1627.5376000000001</v>
      </c>
      <c r="DJ156">
        <v>1284.4952000000001</v>
      </c>
      <c r="DK156">
        <v>1813.6510000000001</v>
      </c>
      <c r="DL156">
        <v>1297.1333</v>
      </c>
      <c r="DM156">
        <v>1214.4589000000001</v>
      </c>
      <c r="DN156">
        <v>1079.2103</v>
      </c>
      <c r="DO156">
        <v>2345.1970000000001</v>
      </c>
      <c r="DP156">
        <v>794.70270000000005</v>
      </c>
      <c r="DQ156">
        <v>1650.5169000000001</v>
      </c>
      <c r="DR156">
        <v>1027.8625999999999</v>
      </c>
      <c r="DS156">
        <v>2109.2431000000001</v>
      </c>
      <c r="DT156">
        <v>1112.5248999999999</v>
      </c>
      <c r="DU156">
        <v>1099.1957</v>
      </c>
      <c r="DV156">
        <v>1834.6674</v>
      </c>
      <c r="DW156">
        <v>1122.4621999999999</v>
      </c>
      <c r="DX156">
        <v>808.37519999999995</v>
      </c>
      <c r="DY156">
        <v>1503.1167</v>
      </c>
      <c r="DZ156">
        <v>1836.3158000000001</v>
      </c>
      <c r="EA156">
        <v>1043.6001000000001</v>
      </c>
      <c r="EB156">
        <v>1253.9766</v>
      </c>
      <c r="EC156">
        <v>1334.1894</v>
      </c>
      <c r="ED156">
        <v>1187.5146999999999</v>
      </c>
      <c r="EE156">
        <v>842.00049999999999</v>
      </c>
      <c r="EF156">
        <v>737.1345</v>
      </c>
      <c r="EG156">
        <v>765.90189999999996</v>
      </c>
      <c r="EH156">
        <v>915.59789999999998</v>
      </c>
      <c r="EI156">
        <v>641.81859999999995</v>
      </c>
      <c r="EJ156">
        <v>2074.4721</v>
      </c>
      <c r="EK156" t="s">
        <v>480</v>
      </c>
      <c r="EL156">
        <v>826.95399999999995</v>
      </c>
      <c r="EM156">
        <v>550.46699999999998</v>
      </c>
      <c r="EN156">
        <v>323.36160000000001</v>
      </c>
      <c r="EO156" t="s">
        <v>480</v>
      </c>
      <c r="EP156">
        <v>312.20209999999997</v>
      </c>
      <c r="EQ156">
        <v>283.48919999999998</v>
      </c>
      <c r="ER156">
        <v>370.8999</v>
      </c>
      <c r="ES156">
        <v>256.54419999999999</v>
      </c>
      <c r="ET156">
        <v>323.36369999999999</v>
      </c>
      <c r="EU156">
        <v>210.28460000000001</v>
      </c>
      <c r="EV156">
        <v>344.04539999999997</v>
      </c>
      <c r="EW156">
        <v>262.38470000000001</v>
      </c>
      <c r="EX156">
        <v>271.66000000000003</v>
      </c>
      <c r="EY156">
        <v>258.45370000000003</v>
      </c>
      <c r="EZ156">
        <v>236.52119999999999</v>
      </c>
      <c r="FA156">
        <v>75.010300000000001</v>
      </c>
      <c r="FB156">
        <v>139.15710000000001</v>
      </c>
      <c r="FC156">
        <v>285.44170000000003</v>
      </c>
      <c r="FD156">
        <v>153.02520000000001</v>
      </c>
      <c r="FE156">
        <v>222.06780000000001</v>
      </c>
      <c r="FF156">
        <v>444.21469999999999</v>
      </c>
      <c r="FG156">
        <v>218.64609999999999</v>
      </c>
      <c r="FH156">
        <v>301.73669999999998</v>
      </c>
      <c r="FI156">
        <v>266.024</v>
      </c>
      <c r="FJ156">
        <v>143.2216</v>
      </c>
      <c r="FK156">
        <v>4.9109999999999996</v>
      </c>
      <c r="FL156">
        <v>131.53270000000001</v>
      </c>
      <c r="FM156">
        <v>13933.2089</v>
      </c>
      <c r="FN156">
        <v>1930.5785000000001</v>
      </c>
      <c r="FO156">
        <v>2979.1428999999998</v>
      </c>
      <c r="FP156">
        <v>4982.6360999999997</v>
      </c>
      <c r="FQ156">
        <v>1329.5891999999999</v>
      </c>
      <c r="FR156">
        <v>3744.9652999999998</v>
      </c>
      <c r="FS156">
        <v>5094.9573</v>
      </c>
      <c r="FT156">
        <v>6956.6601000000001</v>
      </c>
      <c r="FU156">
        <v>1155.6467</v>
      </c>
      <c r="FV156">
        <v>22025.3681</v>
      </c>
      <c r="FW156">
        <v>10040.582200000001</v>
      </c>
      <c r="FX156">
        <v>4228.8842999999997</v>
      </c>
      <c r="FY156">
        <v>4253.8370000000004</v>
      </c>
      <c r="FZ156">
        <v>616.46759999999995</v>
      </c>
      <c r="GA156">
        <v>11847.1502</v>
      </c>
      <c r="GB156">
        <v>3724.2874000000002</v>
      </c>
      <c r="GC156">
        <v>1453.0335</v>
      </c>
      <c r="GD156">
        <v>1043.5335</v>
      </c>
      <c r="GE156">
        <v>10245.2809</v>
      </c>
      <c r="GF156">
        <v>1001.9468000000001</v>
      </c>
      <c r="GG156">
        <v>719.82479999999998</v>
      </c>
      <c r="GH156">
        <v>454.65030000000002</v>
      </c>
      <c r="GI156">
        <v>4307.9516999999996</v>
      </c>
      <c r="GJ156">
        <v>36428.217799999999</v>
      </c>
      <c r="GK156">
        <v>2873.1365999999998</v>
      </c>
      <c r="GL156">
        <v>1971.7998</v>
      </c>
      <c r="GM156">
        <v>6319.9897000000001</v>
      </c>
      <c r="GN156">
        <v>13467.834000000001</v>
      </c>
      <c r="GO156">
        <v>818.69470000000001</v>
      </c>
      <c r="GP156">
        <v>342.19400000000002</v>
      </c>
    </row>
    <row r="157" spans="1:198" x14ac:dyDescent="0.2">
      <c r="A157" s="177">
        <v>43242</v>
      </c>
      <c r="B157">
        <v>701131.75650000002</v>
      </c>
      <c r="C157">
        <v>180039.85380000001</v>
      </c>
      <c r="D157">
        <v>113323.8153</v>
      </c>
      <c r="E157">
        <v>89201.4948</v>
      </c>
      <c r="F157">
        <v>56263.055999999997</v>
      </c>
      <c r="G157">
        <v>47049.790999999997</v>
      </c>
      <c r="H157">
        <v>47404.331299999998</v>
      </c>
      <c r="I157">
        <v>29349.540499999999</v>
      </c>
      <c r="J157">
        <v>33731.574099999998</v>
      </c>
      <c r="K157">
        <v>30076.580999999998</v>
      </c>
      <c r="L157">
        <v>26185.345399999998</v>
      </c>
      <c r="M157">
        <v>23141.905999999999</v>
      </c>
      <c r="N157">
        <v>26973.261600000002</v>
      </c>
      <c r="O157">
        <v>36489.741399999999</v>
      </c>
      <c r="P157">
        <v>14076.2557</v>
      </c>
      <c r="Q157">
        <v>21770.570299999999</v>
      </c>
      <c r="R157">
        <v>11312.3478</v>
      </c>
      <c r="S157">
        <v>13665.3966</v>
      </c>
      <c r="T157">
        <v>19340.1983</v>
      </c>
      <c r="U157">
        <v>20921.896100000002</v>
      </c>
      <c r="V157">
        <v>15630.437099999999</v>
      </c>
      <c r="W157">
        <v>8575.1674000000003</v>
      </c>
      <c r="X157">
        <v>14958.1841</v>
      </c>
      <c r="Y157">
        <v>13234.340899999999</v>
      </c>
      <c r="Z157">
        <v>14330.421399999999</v>
      </c>
      <c r="AA157">
        <v>11791.3053</v>
      </c>
      <c r="AB157">
        <v>12842.789699999999</v>
      </c>
      <c r="AC157">
        <v>13707.5255</v>
      </c>
      <c r="AD157">
        <v>16146.2809</v>
      </c>
      <c r="AE157">
        <v>9341.4955000000009</v>
      </c>
      <c r="AF157">
        <v>14325.443499999999</v>
      </c>
      <c r="AG157">
        <v>10071.384899999999</v>
      </c>
      <c r="AH157">
        <v>10185.133099999999</v>
      </c>
      <c r="AI157">
        <v>12416.9607</v>
      </c>
      <c r="AJ157">
        <v>14385.4354</v>
      </c>
      <c r="AK157">
        <v>7786.7487000000001</v>
      </c>
      <c r="AL157">
        <v>6821.4134000000004</v>
      </c>
      <c r="AM157">
        <v>8304.4673999999995</v>
      </c>
      <c r="AN157">
        <v>11515.797500000001</v>
      </c>
      <c r="AO157">
        <v>9713.1003000000001</v>
      </c>
      <c r="AP157">
        <v>5928.3990999999996</v>
      </c>
      <c r="AQ157">
        <v>10018.258599999999</v>
      </c>
      <c r="AR157">
        <v>6635.4709000000003</v>
      </c>
      <c r="AS157">
        <v>6816.3181999999997</v>
      </c>
      <c r="AT157">
        <v>8766.1088999999993</v>
      </c>
      <c r="AU157">
        <v>9668.8642999999993</v>
      </c>
      <c r="AV157">
        <v>5324.4065000000001</v>
      </c>
      <c r="AW157">
        <v>5523.924</v>
      </c>
      <c r="AX157">
        <v>5963.3679000000002</v>
      </c>
      <c r="AY157">
        <v>3955.7471</v>
      </c>
      <c r="AZ157">
        <v>6709.0816999999997</v>
      </c>
      <c r="BA157">
        <v>5507.7995000000001</v>
      </c>
      <c r="BB157">
        <v>6145.5726000000004</v>
      </c>
      <c r="BC157">
        <v>4154.5308999999997</v>
      </c>
      <c r="BD157">
        <v>6083.6970000000001</v>
      </c>
      <c r="BE157">
        <v>5921.7793000000001</v>
      </c>
      <c r="BF157">
        <v>5819.4777000000004</v>
      </c>
      <c r="BG157">
        <v>5022.8059000000003</v>
      </c>
      <c r="BH157">
        <v>4398.7079999999996</v>
      </c>
      <c r="BI157">
        <v>4475.4263000000001</v>
      </c>
      <c r="BJ157">
        <v>5680.6625999999997</v>
      </c>
      <c r="BK157">
        <v>4065.12</v>
      </c>
      <c r="BL157">
        <v>5422.5284000000001</v>
      </c>
      <c r="BM157">
        <v>2627.7649999999999</v>
      </c>
      <c r="BN157">
        <v>4859.0576000000001</v>
      </c>
      <c r="BO157">
        <v>5805.2088999999996</v>
      </c>
      <c r="BP157">
        <v>4711.7313000000004</v>
      </c>
      <c r="BQ157">
        <v>5038.0618000000004</v>
      </c>
      <c r="BR157">
        <v>3117.6921000000002</v>
      </c>
      <c r="BS157">
        <v>2911.7141000000001</v>
      </c>
      <c r="BT157">
        <v>2979.8191000000002</v>
      </c>
      <c r="BU157">
        <v>2802.3753999999999</v>
      </c>
      <c r="BV157">
        <v>2518.8807000000002</v>
      </c>
      <c r="BW157">
        <v>3385.1979000000001</v>
      </c>
      <c r="BX157">
        <v>3060.9585000000002</v>
      </c>
      <c r="BY157">
        <v>2684.4695999999999</v>
      </c>
      <c r="BZ157">
        <v>1943.4082000000001</v>
      </c>
      <c r="CA157">
        <v>3307.8139999999999</v>
      </c>
      <c r="CB157">
        <v>3636.6552999999999</v>
      </c>
      <c r="CC157" t="s">
        <v>480</v>
      </c>
      <c r="CD157">
        <v>1731.3987999999999</v>
      </c>
      <c r="CE157">
        <v>2621.2820999999999</v>
      </c>
      <c r="CF157" t="s">
        <v>480</v>
      </c>
      <c r="CG157">
        <v>1810.1572000000001</v>
      </c>
      <c r="CH157">
        <v>2198.2215000000001</v>
      </c>
      <c r="CI157">
        <v>2755.1008999999999</v>
      </c>
      <c r="CJ157">
        <v>2099.5682000000002</v>
      </c>
      <c r="CK157">
        <v>2333.0554999999999</v>
      </c>
      <c r="CL157">
        <v>2988.9373999999998</v>
      </c>
      <c r="CM157">
        <v>2073.3613</v>
      </c>
      <c r="CN157" t="s">
        <v>480</v>
      </c>
      <c r="CO157">
        <v>1974.6987999999999</v>
      </c>
      <c r="CP157">
        <v>1931.6215999999999</v>
      </c>
      <c r="CQ157">
        <v>1828.5983000000001</v>
      </c>
      <c r="CR157">
        <v>2297.2649000000001</v>
      </c>
      <c r="CS157">
        <v>1757.2601</v>
      </c>
      <c r="CT157">
        <v>2368.7197999999999</v>
      </c>
      <c r="CU157">
        <v>1802.7935</v>
      </c>
      <c r="CV157">
        <v>2290.1237000000001</v>
      </c>
      <c r="CW157">
        <v>1263.9603999999999</v>
      </c>
      <c r="CX157">
        <v>4309.7052000000003</v>
      </c>
      <c r="CY157">
        <v>2115.1511999999998</v>
      </c>
      <c r="CZ157">
        <v>1936.6601000000001</v>
      </c>
      <c r="DA157">
        <v>1295.3228999999999</v>
      </c>
      <c r="DB157">
        <v>1561.5604000000001</v>
      </c>
      <c r="DC157">
        <v>2650.8978000000002</v>
      </c>
      <c r="DD157">
        <v>1745.9</v>
      </c>
      <c r="DE157">
        <v>1899.5699</v>
      </c>
      <c r="DF157">
        <v>1890.2546</v>
      </c>
      <c r="DG157">
        <v>1617.5483999999999</v>
      </c>
      <c r="DH157">
        <v>1010.5248</v>
      </c>
      <c r="DI157">
        <v>1609.9303</v>
      </c>
      <c r="DJ157">
        <v>1259.0677000000001</v>
      </c>
      <c r="DK157">
        <v>1773.22</v>
      </c>
      <c r="DL157">
        <v>1294.7619</v>
      </c>
      <c r="DM157">
        <v>1172.7698</v>
      </c>
      <c r="DN157">
        <v>1072.0916</v>
      </c>
      <c r="DO157">
        <v>2320.6044000000002</v>
      </c>
      <c r="DP157">
        <v>789.78049999999996</v>
      </c>
      <c r="DQ157">
        <v>1633.2412999999999</v>
      </c>
      <c r="DR157">
        <v>1015.0434</v>
      </c>
      <c r="DS157">
        <v>2080.3108000000002</v>
      </c>
      <c r="DT157">
        <v>1112.0969</v>
      </c>
      <c r="DU157">
        <v>1071.8726999999999</v>
      </c>
      <c r="DV157">
        <v>1843.8829000000001</v>
      </c>
      <c r="DW157">
        <v>1114.6007</v>
      </c>
      <c r="DX157">
        <v>792.85130000000004</v>
      </c>
      <c r="DY157">
        <v>1514.8954000000001</v>
      </c>
      <c r="DZ157">
        <v>1838.6161999999999</v>
      </c>
      <c r="EA157">
        <v>1030.3405</v>
      </c>
      <c r="EB157">
        <v>1231.8085000000001</v>
      </c>
      <c r="EC157">
        <v>1267.2512999999999</v>
      </c>
      <c r="ED157">
        <v>1102.1034999999999</v>
      </c>
      <c r="EE157">
        <v>845.32629999999995</v>
      </c>
      <c r="EF157">
        <v>716.07280000000003</v>
      </c>
      <c r="EG157">
        <v>800.03330000000005</v>
      </c>
      <c r="EH157">
        <v>909.27189999999996</v>
      </c>
      <c r="EI157">
        <v>637.78740000000005</v>
      </c>
      <c r="EJ157">
        <v>2074.4721</v>
      </c>
      <c r="EK157" t="s">
        <v>480</v>
      </c>
      <c r="EL157">
        <v>807.57470000000001</v>
      </c>
      <c r="EM157">
        <v>545.88750000000005</v>
      </c>
      <c r="EN157">
        <v>313.29809999999998</v>
      </c>
      <c r="EO157" t="s">
        <v>480</v>
      </c>
      <c r="EP157">
        <v>312.20209999999997</v>
      </c>
      <c r="EQ157">
        <v>280.19529999999997</v>
      </c>
      <c r="ER157">
        <v>364.2269</v>
      </c>
      <c r="ES157">
        <v>251.64850000000001</v>
      </c>
      <c r="ET157">
        <v>321.53930000000003</v>
      </c>
      <c r="EU157">
        <v>200.74549999999999</v>
      </c>
      <c r="EV157">
        <v>337.26830000000001</v>
      </c>
      <c r="EW157">
        <v>253.6199</v>
      </c>
      <c r="EX157">
        <v>275.8066</v>
      </c>
      <c r="EY157">
        <v>252.4409</v>
      </c>
      <c r="EZ157">
        <v>239.33009999999999</v>
      </c>
      <c r="FA157">
        <v>74.6755</v>
      </c>
      <c r="FB157">
        <v>138.67070000000001</v>
      </c>
      <c r="FC157">
        <v>275.82589999999999</v>
      </c>
      <c r="FD157">
        <v>150.78800000000001</v>
      </c>
      <c r="FE157">
        <v>220.3038</v>
      </c>
      <c r="FF157">
        <v>439.61970000000002</v>
      </c>
      <c r="FG157">
        <v>220.96199999999999</v>
      </c>
      <c r="FH157">
        <v>305.85570000000001</v>
      </c>
      <c r="FI157">
        <v>262.47680000000003</v>
      </c>
      <c r="FJ157">
        <v>139.55840000000001</v>
      </c>
      <c r="FK157">
        <v>-1.6268</v>
      </c>
      <c r="FL157">
        <v>135.53649999999999</v>
      </c>
      <c r="FM157">
        <v>13080.9974</v>
      </c>
      <c r="FN157">
        <v>1916.4173000000001</v>
      </c>
      <c r="FO157">
        <v>2939.8294999999998</v>
      </c>
      <c r="FP157">
        <v>4857.1701000000003</v>
      </c>
      <c r="FQ157">
        <v>1329.5891999999999</v>
      </c>
      <c r="FR157">
        <v>3641.8108999999999</v>
      </c>
      <c r="FS157">
        <v>4878.7795999999998</v>
      </c>
      <c r="FT157">
        <v>6967.5356000000002</v>
      </c>
      <c r="FU157">
        <v>1158.5050000000001</v>
      </c>
      <c r="FV157">
        <v>21320.145</v>
      </c>
      <c r="FW157">
        <v>9877.3798999999999</v>
      </c>
      <c r="FX157">
        <v>4202.8263999999999</v>
      </c>
      <c r="FY157">
        <v>4230.79</v>
      </c>
      <c r="FZ157">
        <v>626.10289999999998</v>
      </c>
      <c r="GA157">
        <v>11536.0376</v>
      </c>
      <c r="GB157">
        <v>3711.3908000000001</v>
      </c>
      <c r="GC157">
        <v>1476.4174</v>
      </c>
      <c r="GD157">
        <v>1021.0149</v>
      </c>
      <c r="GE157">
        <v>10258.686299999999</v>
      </c>
      <c r="GF157">
        <v>984.94159999999999</v>
      </c>
      <c r="GG157">
        <v>725.41120000000001</v>
      </c>
      <c r="GH157">
        <v>474.64699999999999</v>
      </c>
      <c r="GI157">
        <v>4306.1722</v>
      </c>
      <c r="GJ157">
        <v>36204.306400000001</v>
      </c>
      <c r="GK157">
        <v>2864.5581999999999</v>
      </c>
      <c r="GL157">
        <v>1950.4168999999999</v>
      </c>
      <c r="GM157">
        <v>6335.3454000000002</v>
      </c>
      <c r="GN157">
        <v>13419.773999999999</v>
      </c>
      <c r="GO157">
        <v>792.73609999999996</v>
      </c>
      <c r="GP157">
        <v>338.89929999999998</v>
      </c>
    </row>
    <row r="158" spans="1:198" x14ac:dyDescent="0.2">
      <c r="A158" s="177">
        <v>43243</v>
      </c>
      <c r="B158">
        <v>710044.26560000004</v>
      </c>
      <c r="C158">
        <v>182203.4797</v>
      </c>
      <c r="D158">
        <v>115845.2634</v>
      </c>
      <c r="E158">
        <v>91170.097800000003</v>
      </c>
      <c r="F158">
        <v>56694.767800000001</v>
      </c>
      <c r="G158">
        <v>47629.357000000004</v>
      </c>
      <c r="H158">
        <v>48864.318599999999</v>
      </c>
      <c r="I158">
        <v>30003.24</v>
      </c>
      <c r="J158">
        <v>33684.6751</v>
      </c>
      <c r="K158">
        <v>30646.264200000001</v>
      </c>
      <c r="L158">
        <v>26006.791799999999</v>
      </c>
      <c r="M158">
        <v>23195.800999999999</v>
      </c>
      <c r="N158">
        <v>27479.6296</v>
      </c>
      <c r="O158">
        <v>36675.544500000004</v>
      </c>
      <c r="P158">
        <v>14142.914500000001</v>
      </c>
      <c r="Q158">
        <v>21791.311099999999</v>
      </c>
      <c r="R158">
        <v>11356.8776</v>
      </c>
      <c r="S158">
        <v>13964.9337</v>
      </c>
      <c r="T158">
        <v>19393.0671</v>
      </c>
      <c r="U158">
        <v>20860.249899999999</v>
      </c>
      <c r="V158">
        <v>15961.0049</v>
      </c>
      <c r="W158">
        <v>8642.4063000000006</v>
      </c>
      <c r="X158">
        <v>15112.683000000001</v>
      </c>
      <c r="Y158">
        <v>13391.9895</v>
      </c>
      <c r="Z158">
        <v>14533.2436</v>
      </c>
      <c r="AA158">
        <v>11870.239</v>
      </c>
      <c r="AB158">
        <v>12902.441699999999</v>
      </c>
      <c r="AC158">
        <v>13817.047500000001</v>
      </c>
      <c r="AD158">
        <v>16115.204</v>
      </c>
      <c r="AE158">
        <v>9459.7561999999998</v>
      </c>
      <c r="AF158">
        <v>14439.5669</v>
      </c>
      <c r="AG158">
        <v>10137.155000000001</v>
      </c>
      <c r="AH158">
        <v>10793.3534</v>
      </c>
      <c r="AI158">
        <v>12276.821599999999</v>
      </c>
      <c r="AJ158">
        <v>14471.0255</v>
      </c>
      <c r="AK158">
        <v>7919.3073999999997</v>
      </c>
      <c r="AL158">
        <v>6947.8050000000003</v>
      </c>
      <c r="AM158">
        <v>8391.3794999999991</v>
      </c>
      <c r="AN158">
        <v>11478.9393</v>
      </c>
      <c r="AO158">
        <v>9751.0130000000008</v>
      </c>
      <c r="AP158">
        <v>5978.6028999999999</v>
      </c>
      <c r="AQ158">
        <v>10061.688899999999</v>
      </c>
      <c r="AR158">
        <v>6680.2192999999997</v>
      </c>
      <c r="AS158">
        <v>6894.8842999999997</v>
      </c>
      <c r="AT158">
        <v>8746.3919000000005</v>
      </c>
      <c r="AU158">
        <v>9646.8050000000003</v>
      </c>
      <c r="AV158">
        <v>5404.9129000000003</v>
      </c>
      <c r="AW158">
        <v>5527.8595999999998</v>
      </c>
      <c r="AX158">
        <v>6006.9348</v>
      </c>
      <c r="AY158">
        <v>3964.9776999999999</v>
      </c>
      <c r="AZ158">
        <v>6695.7545</v>
      </c>
      <c r="BA158">
        <v>5524.8145999999997</v>
      </c>
      <c r="BB158">
        <v>6259.9843000000001</v>
      </c>
      <c r="BC158">
        <v>4214.0654000000004</v>
      </c>
      <c r="BD158">
        <v>6094.4390999999996</v>
      </c>
      <c r="BE158">
        <v>5874.0685000000003</v>
      </c>
      <c r="BF158">
        <v>5801.7518</v>
      </c>
      <c r="BG158">
        <v>5154.9098999999997</v>
      </c>
      <c r="BH158">
        <v>4431.2516999999998</v>
      </c>
      <c r="BI158">
        <v>4561.8597</v>
      </c>
      <c r="BJ158">
        <v>5693.2929999999997</v>
      </c>
      <c r="BK158">
        <v>4065.12</v>
      </c>
      <c r="BL158">
        <v>5383.3693000000003</v>
      </c>
      <c r="BM158">
        <v>2664.5736999999999</v>
      </c>
      <c r="BN158">
        <v>4932.7223000000004</v>
      </c>
      <c r="BO158">
        <v>5830.5160999999998</v>
      </c>
      <c r="BP158">
        <v>4881.5983999999999</v>
      </c>
      <c r="BQ158">
        <v>5066.692</v>
      </c>
      <c r="BR158">
        <v>3102.3377999999998</v>
      </c>
      <c r="BS158">
        <v>2971.7386999999999</v>
      </c>
      <c r="BT158">
        <v>3162.1777999999999</v>
      </c>
      <c r="BU158">
        <v>2833.1127999999999</v>
      </c>
      <c r="BV158">
        <v>2540.3191000000002</v>
      </c>
      <c r="BW158">
        <v>3384.0337</v>
      </c>
      <c r="BX158">
        <v>3076.9614999999999</v>
      </c>
      <c r="BY158">
        <v>2703.5084000000002</v>
      </c>
      <c r="BZ158">
        <v>1963.8215</v>
      </c>
      <c r="CA158">
        <v>3356.9297999999999</v>
      </c>
      <c r="CB158">
        <v>3695.4203000000002</v>
      </c>
      <c r="CC158" t="s">
        <v>480</v>
      </c>
      <c r="CD158">
        <v>1752.0047</v>
      </c>
      <c r="CE158">
        <v>2655.3937999999998</v>
      </c>
      <c r="CF158" t="s">
        <v>480</v>
      </c>
      <c r="CG158">
        <v>1811.9602</v>
      </c>
      <c r="CH158">
        <v>2188.6210000000001</v>
      </c>
      <c r="CI158">
        <v>2861.3580999999999</v>
      </c>
      <c r="CJ158">
        <v>2100.5745999999999</v>
      </c>
      <c r="CK158">
        <v>2366.8463000000002</v>
      </c>
      <c r="CL158">
        <v>3021.9677999999999</v>
      </c>
      <c r="CM158">
        <v>2021.5223000000001</v>
      </c>
      <c r="CN158" t="s">
        <v>480</v>
      </c>
      <c r="CO158">
        <v>1998.819</v>
      </c>
      <c r="CP158">
        <v>1916.8052</v>
      </c>
      <c r="CQ158">
        <v>1850.5181</v>
      </c>
      <c r="CR158">
        <v>2333.3593999999998</v>
      </c>
      <c r="CS158">
        <v>1771.7064</v>
      </c>
      <c r="CT158">
        <v>2401.1421</v>
      </c>
      <c r="CU158">
        <v>1826.7129</v>
      </c>
      <c r="CV158">
        <v>2319.5680000000002</v>
      </c>
      <c r="CW158">
        <v>1286.5116</v>
      </c>
      <c r="CX158">
        <v>4313.4861000000001</v>
      </c>
      <c r="CY158">
        <v>2129.6754000000001</v>
      </c>
      <c r="CZ158">
        <v>1999.9163000000001</v>
      </c>
      <c r="DA158">
        <v>1289.5527999999999</v>
      </c>
      <c r="DB158">
        <v>1619.6365000000001</v>
      </c>
      <c r="DC158">
        <v>2672.9250999999999</v>
      </c>
      <c r="DD158">
        <v>1757.681</v>
      </c>
      <c r="DE158">
        <v>1893.6727000000001</v>
      </c>
      <c r="DF158">
        <v>1834.9571000000001</v>
      </c>
      <c r="DG158">
        <v>1636.5364</v>
      </c>
      <c r="DH158">
        <v>1004.7713</v>
      </c>
      <c r="DI158">
        <v>1621.3072999999999</v>
      </c>
      <c r="DJ158">
        <v>1272.4748999999999</v>
      </c>
      <c r="DK158">
        <v>1803.8495</v>
      </c>
      <c r="DL158">
        <v>1327.1718000000001</v>
      </c>
      <c r="DM158">
        <v>1204.6836000000001</v>
      </c>
      <c r="DN158">
        <v>1081.8146999999999</v>
      </c>
      <c r="DO158">
        <v>2345.1970000000001</v>
      </c>
      <c r="DP158">
        <v>793.78689999999995</v>
      </c>
      <c r="DQ158">
        <v>1657.7909</v>
      </c>
      <c r="DR158">
        <v>1017.18</v>
      </c>
      <c r="DS158">
        <v>2057.808</v>
      </c>
      <c r="DT158">
        <v>1139.4884999999999</v>
      </c>
      <c r="DU158">
        <v>1090.0880999999999</v>
      </c>
      <c r="DV158">
        <v>1860.3391999999999</v>
      </c>
      <c r="DW158">
        <v>1129.4502</v>
      </c>
      <c r="DX158">
        <v>786.31489999999997</v>
      </c>
      <c r="DY158">
        <v>1521.9625000000001</v>
      </c>
      <c r="DZ158">
        <v>1905.3259</v>
      </c>
      <c r="EA158">
        <v>1025.117</v>
      </c>
      <c r="EB158">
        <v>1230.8305</v>
      </c>
      <c r="EC158">
        <v>1310.1603</v>
      </c>
      <c r="ED158">
        <v>1116.2062000000001</v>
      </c>
      <c r="EE158">
        <v>865.28049999999996</v>
      </c>
      <c r="EF158">
        <v>726.30250000000001</v>
      </c>
      <c r="EG158">
        <v>774.43470000000002</v>
      </c>
      <c r="EH158">
        <v>909.27189999999996</v>
      </c>
      <c r="EI158">
        <v>649.88099999999997</v>
      </c>
      <c r="EJ158">
        <v>2074.4721</v>
      </c>
      <c r="EK158" t="s">
        <v>480</v>
      </c>
      <c r="EL158">
        <v>820.06359999999995</v>
      </c>
      <c r="EM158">
        <v>545.88750000000005</v>
      </c>
      <c r="EN158">
        <v>328.39339999999999</v>
      </c>
      <c r="EO158" t="s">
        <v>480</v>
      </c>
      <c r="EP158">
        <v>313.61709999999999</v>
      </c>
      <c r="EQ158">
        <v>281.78910000000002</v>
      </c>
      <c r="ER158">
        <v>363.38170000000002</v>
      </c>
      <c r="ES158">
        <v>257.01049999999998</v>
      </c>
      <c r="ET158">
        <v>334.91820000000001</v>
      </c>
      <c r="EU158">
        <v>203.8561</v>
      </c>
      <c r="EV158">
        <v>337.26830000000001</v>
      </c>
      <c r="EW158">
        <v>260.6318</v>
      </c>
      <c r="EX158">
        <v>280.5455</v>
      </c>
      <c r="EY158">
        <v>250.2544</v>
      </c>
      <c r="EZ158">
        <v>239.73140000000001</v>
      </c>
      <c r="FA158">
        <v>75.345100000000002</v>
      </c>
      <c r="FB158">
        <v>139.3193</v>
      </c>
      <c r="FC158">
        <v>309.48110000000003</v>
      </c>
      <c r="FD158">
        <v>153.02520000000001</v>
      </c>
      <c r="FE158">
        <v>223.83170000000001</v>
      </c>
      <c r="FF158">
        <v>437.32220000000001</v>
      </c>
      <c r="FG158">
        <v>223.27789999999999</v>
      </c>
      <c r="FH158">
        <v>305.85570000000001</v>
      </c>
      <c r="FI158">
        <v>261.14659999999998</v>
      </c>
      <c r="FJ158">
        <v>144.68680000000001</v>
      </c>
      <c r="FK158">
        <v>-8.1646000000000001</v>
      </c>
      <c r="FL158">
        <v>134.20189999999999</v>
      </c>
      <c r="FM158">
        <v>13220.0507</v>
      </c>
      <c r="FN158">
        <v>1511.3240000000001</v>
      </c>
      <c r="FO158">
        <v>2876.6898000000001</v>
      </c>
      <c r="FP158">
        <v>4724.0420000000004</v>
      </c>
      <c r="FQ158">
        <v>1352.4295</v>
      </c>
      <c r="FR158">
        <v>3655.8773999999999</v>
      </c>
      <c r="FS158">
        <v>4986.3360000000002</v>
      </c>
      <c r="FT158">
        <v>7335.7484000000004</v>
      </c>
      <c r="FU158">
        <v>1162.7924</v>
      </c>
      <c r="FV158">
        <v>21504.4647</v>
      </c>
      <c r="FW158">
        <v>10070.6458</v>
      </c>
      <c r="FX158">
        <v>4240.7287999999999</v>
      </c>
      <c r="FY158">
        <v>4241.7070000000003</v>
      </c>
      <c r="FZ158">
        <v>628.0299</v>
      </c>
      <c r="GA158">
        <v>11462.834699999999</v>
      </c>
      <c r="GB158">
        <v>3695.27</v>
      </c>
      <c r="GC158">
        <v>1480.3148000000001</v>
      </c>
      <c r="GD158">
        <v>1032.9365</v>
      </c>
      <c r="GE158">
        <v>10202.830400000001</v>
      </c>
      <c r="GF158">
        <v>1026.7543000000001</v>
      </c>
      <c r="GG158">
        <v>726.80780000000004</v>
      </c>
      <c r="GH158">
        <v>467.98140000000001</v>
      </c>
      <c r="GI158">
        <v>4318.6288000000004</v>
      </c>
      <c r="GJ158">
        <v>36623.197</v>
      </c>
      <c r="GK158">
        <v>2907.4502000000002</v>
      </c>
      <c r="GL158">
        <v>1944.5852</v>
      </c>
      <c r="GM158">
        <v>6334.1331</v>
      </c>
      <c r="GN158">
        <v>13237.146000000001</v>
      </c>
      <c r="GO158">
        <v>791.20920000000001</v>
      </c>
      <c r="GP158">
        <v>339.72289999999998</v>
      </c>
    </row>
    <row r="159" spans="1:198" x14ac:dyDescent="0.2">
      <c r="A159" s="177">
        <v>43244</v>
      </c>
      <c r="B159">
        <v>707355.14650000003</v>
      </c>
      <c r="C159">
        <v>180407.26199999999</v>
      </c>
      <c r="D159">
        <v>116455.92660000001</v>
      </c>
      <c r="E159">
        <v>91652.962700000004</v>
      </c>
      <c r="F159">
        <v>57095.643100000001</v>
      </c>
      <c r="G159">
        <v>47037.632299999997</v>
      </c>
      <c r="H159">
        <v>49264.596299999997</v>
      </c>
      <c r="I159">
        <v>30278.853899999998</v>
      </c>
      <c r="J159">
        <v>33218.811199999996</v>
      </c>
      <c r="K159">
        <v>30560.811699999998</v>
      </c>
      <c r="L159">
        <v>26217.614099999999</v>
      </c>
      <c r="M159">
        <v>23303.591</v>
      </c>
      <c r="N159">
        <v>27627.098099999999</v>
      </c>
      <c r="O159">
        <v>36629.093699999998</v>
      </c>
      <c r="P159">
        <v>14197.074699999999</v>
      </c>
      <c r="Q159">
        <v>21923.733400000001</v>
      </c>
      <c r="R159">
        <v>11323.480299999999</v>
      </c>
      <c r="S159">
        <v>14194.266799999999</v>
      </c>
      <c r="T159">
        <v>19433.174500000001</v>
      </c>
      <c r="U159">
        <v>21400.421999999999</v>
      </c>
      <c r="V159">
        <v>15913.1595</v>
      </c>
      <c r="W159">
        <v>8889.5090999999993</v>
      </c>
      <c r="X159">
        <v>15114.0383</v>
      </c>
      <c r="Y159">
        <v>13149.636200000001</v>
      </c>
      <c r="Z159">
        <v>14559.1859</v>
      </c>
      <c r="AA159">
        <v>11842.0484</v>
      </c>
      <c r="AB159">
        <v>12823.4658</v>
      </c>
      <c r="AC159">
        <v>13857.5229</v>
      </c>
      <c r="AD159">
        <v>15910.0962</v>
      </c>
      <c r="AE159">
        <v>9487.5822000000007</v>
      </c>
      <c r="AF159">
        <v>14389.707200000001</v>
      </c>
      <c r="AG159">
        <v>10192.540300000001</v>
      </c>
      <c r="AH159">
        <v>11026.557000000001</v>
      </c>
      <c r="AI159">
        <v>12461.004499999999</v>
      </c>
      <c r="AJ159">
        <v>14615.4588</v>
      </c>
      <c r="AK159">
        <v>7950.8398999999999</v>
      </c>
      <c r="AL159">
        <v>7075.0120999999999</v>
      </c>
      <c r="AM159">
        <v>8461.0622999999996</v>
      </c>
      <c r="AN159">
        <v>11451.295599999999</v>
      </c>
      <c r="AO159">
        <v>9754.4596000000001</v>
      </c>
      <c r="AP159">
        <v>6053.6131999999998</v>
      </c>
      <c r="AQ159">
        <v>10122.2281</v>
      </c>
      <c r="AR159">
        <v>6706.5888000000004</v>
      </c>
      <c r="AS159">
        <v>6842.0308000000005</v>
      </c>
      <c r="AT159">
        <v>8595.2278999999999</v>
      </c>
      <c r="AU159">
        <v>9674.3791000000001</v>
      </c>
      <c r="AV159">
        <v>5476.0095000000001</v>
      </c>
      <c r="AW159">
        <v>5626.2497999999996</v>
      </c>
      <c r="AX159">
        <v>5983.3608999999997</v>
      </c>
      <c r="AY159">
        <v>3963.9521</v>
      </c>
      <c r="AZ159">
        <v>6682.4273000000003</v>
      </c>
      <c r="BA159">
        <v>5876.3678</v>
      </c>
      <c r="BB159">
        <v>6321.0038999999997</v>
      </c>
      <c r="BC159">
        <v>4242.8724000000002</v>
      </c>
      <c r="BD159">
        <v>6110.5523000000003</v>
      </c>
      <c r="BE159">
        <v>5851.6684999999998</v>
      </c>
      <c r="BF159">
        <v>5716.0765000000001</v>
      </c>
      <c r="BG159">
        <v>5134.7583999999997</v>
      </c>
      <c r="BH159">
        <v>4391.1979000000001</v>
      </c>
      <c r="BI159">
        <v>4577.5748999999996</v>
      </c>
      <c r="BJ159">
        <v>5655.4018999999998</v>
      </c>
      <c r="BK159">
        <v>4065.12</v>
      </c>
      <c r="BL159">
        <v>5260.6710000000003</v>
      </c>
      <c r="BM159">
        <v>2687.2253000000001</v>
      </c>
      <c r="BN159">
        <v>4921.4269999999997</v>
      </c>
      <c r="BO159">
        <v>5840.3125</v>
      </c>
      <c r="BP159">
        <v>4856.0671000000002</v>
      </c>
      <c r="BQ159">
        <v>5047.2816999999995</v>
      </c>
      <c r="BR159">
        <v>3133.0464000000002</v>
      </c>
      <c r="BS159">
        <v>3005.4366</v>
      </c>
      <c r="BT159">
        <v>3155.4238</v>
      </c>
      <c r="BU159">
        <v>2797.6979999999999</v>
      </c>
      <c r="BV159">
        <v>2598.7874000000002</v>
      </c>
      <c r="BW159">
        <v>3387.5264000000002</v>
      </c>
      <c r="BX159">
        <v>3121.7698999999998</v>
      </c>
      <c r="BY159">
        <v>2717.3546999999999</v>
      </c>
      <c r="BZ159">
        <v>1978.1108999999999</v>
      </c>
      <c r="CA159">
        <v>3381.6594</v>
      </c>
      <c r="CB159">
        <v>3684.2269999999999</v>
      </c>
      <c r="CC159" t="s">
        <v>480</v>
      </c>
      <c r="CD159">
        <v>1788.9740999999999</v>
      </c>
      <c r="CE159">
        <v>2657.6678999999999</v>
      </c>
      <c r="CF159">
        <v>4511.0137000000004</v>
      </c>
      <c r="CG159">
        <v>1828.1878999999999</v>
      </c>
      <c r="CH159">
        <v>2175.8204000000001</v>
      </c>
      <c r="CI159">
        <v>2843.2718</v>
      </c>
      <c r="CJ159">
        <v>2298.8357000000001</v>
      </c>
      <c r="CK159">
        <v>2424.8454999999999</v>
      </c>
      <c r="CL159">
        <v>3011.9819000000002</v>
      </c>
      <c r="CM159">
        <v>2043.4286</v>
      </c>
      <c r="CN159" t="s">
        <v>480</v>
      </c>
      <c r="CO159">
        <v>1998.346</v>
      </c>
      <c r="CP159">
        <v>1891.6172999999999</v>
      </c>
      <c r="CQ159">
        <v>1873.5916999999999</v>
      </c>
      <c r="CR159">
        <v>2303.6345000000001</v>
      </c>
      <c r="CS159">
        <v>1760.3557000000001</v>
      </c>
      <c r="CT159">
        <v>2418.2375000000002</v>
      </c>
      <c r="CU159">
        <v>1838.6727000000001</v>
      </c>
      <c r="CV159">
        <v>2424.7262000000001</v>
      </c>
      <c r="CW159">
        <v>1296.9197999999999</v>
      </c>
      <c r="CX159">
        <v>4303.4035999999996</v>
      </c>
      <c r="CY159">
        <v>2136.9376000000002</v>
      </c>
      <c r="CZ159">
        <v>2048.7961</v>
      </c>
      <c r="DA159">
        <v>1284.7444</v>
      </c>
      <c r="DB159">
        <v>1626.1552999999999</v>
      </c>
      <c r="DC159">
        <v>2729.5668000000001</v>
      </c>
      <c r="DD159">
        <v>1771.2470000000001</v>
      </c>
      <c r="DE159">
        <v>1892.3906999999999</v>
      </c>
      <c r="DF159">
        <v>1871.8221000000001</v>
      </c>
      <c r="DG159">
        <v>1577.1991</v>
      </c>
      <c r="DH159">
        <v>1014.508</v>
      </c>
      <c r="DI159">
        <v>1637.2892999999999</v>
      </c>
      <c r="DJ159">
        <v>1284.4952000000001</v>
      </c>
      <c r="DK159">
        <v>1831.4160999999999</v>
      </c>
      <c r="DL159">
        <v>1334.2862</v>
      </c>
      <c r="DM159">
        <v>1205.2585999999999</v>
      </c>
      <c r="DN159">
        <v>1090.1487</v>
      </c>
      <c r="DO159">
        <v>2332.9007000000001</v>
      </c>
      <c r="DP159">
        <v>803.51689999999996</v>
      </c>
      <c r="DQ159">
        <v>1670.5202999999999</v>
      </c>
      <c r="DR159">
        <v>1040.6817000000001</v>
      </c>
      <c r="DS159">
        <v>2054.5933</v>
      </c>
      <c r="DT159">
        <v>1133.4965999999999</v>
      </c>
      <c r="DU159">
        <v>1090.0880999999999</v>
      </c>
      <c r="DV159">
        <v>1791.8811000000001</v>
      </c>
      <c r="DW159">
        <v>1131.6339</v>
      </c>
      <c r="DX159">
        <v>778.9615</v>
      </c>
      <c r="DY159">
        <v>1527.3471</v>
      </c>
      <c r="DZ159">
        <v>1875.4214999999999</v>
      </c>
      <c r="EA159">
        <v>1023.1079999999999</v>
      </c>
      <c r="EB159">
        <v>1222.6804999999999</v>
      </c>
      <c r="EC159">
        <v>1306.7275999999999</v>
      </c>
      <c r="ED159">
        <v>1114.6393</v>
      </c>
      <c r="EE159">
        <v>855.30340000000001</v>
      </c>
      <c r="EF159">
        <v>721.40369999999996</v>
      </c>
      <c r="EG159">
        <v>687.88710000000003</v>
      </c>
      <c r="EH159">
        <v>907.16319999999996</v>
      </c>
      <c r="EI159">
        <v>645.84979999999996</v>
      </c>
      <c r="EJ159">
        <v>2074.4721</v>
      </c>
      <c r="EK159" t="s">
        <v>480</v>
      </c>
      <c r="EL159">
        <v>835.56709999999998</v>
      </c>
      <c r="EM159">
        <v>545.88750000000005</v>
      </c>
      <c r="EN159">
        <v>328.39339999999999</v>
      </c>
      <c r="EO159" t="s">
        <v>480</v>
      </c>
      <c r="EP159">
        <v>310.78699999999998</v>
      </c>
      <c r="EQ159">
        <v>280.51409999999998</v>
      </c>
      <c r="ER159">
        <v>357.55399999999997</v>
      </c>
      <c r="ES159">
        <v>255.52440000000001</v>
      </c>
      <c r="ET159">
        <v>337.65480000000002</v>
      </c>
      <c r="EU159">
        <v>204.68559999999999</v>
      </c>
      <c r="EV159">
        <v>338.62380000000002</v>
      </c>
      <c r="EW159">
        <v>255.37289999999999</v>
      </c>
      <c r="EX159">
        <v>277.58370000000002</v>
      </c>
      <c r="EY159">
        <v>251.89429999999999</v>
      </c>
      <c r="EZ159">
        <v>234.51490000000001</v>
      </c>
      <c r="FA159">
        <v>75.345100000000002</v>
      </c>
      <c r="FB159">
        <v>139.64359999999999</v>
      </c>
      <c r="FC159">
        <v>334.20729999999998</v>
      </c>
      <c r="FD159">
        <v>150.78800000000001</v>
      </c>
      <c r="FE159">
        <v>222.77330000000001</v>
      </c>
      <c r="FF159">
        <v>438.08800000000002</v>
      </c>
      <c r="FG159">
        <v>222.12</v>
      </c>
      <c r="FH159">
        <v>297.61770000000001</v>
      </c>
      <c r="FI159">
        <v>263.80700000000002</v>
      </c>
      <c r="FJ159">
        <v>144.37280000000001</v>
      </c>
      <c r="FK159">
        <v>-1.6268</v>
      </c>
      <c r="FL159">
        <v>131.53270000000001</v>
      </c>
      <c r="FM159">
        <v>13513.744199999999</v>
      </c>
      <c r="FN159">
        <v>1979.5073</v>
      </c>
      <c r="FO159">
        <v>2875.4985000000001</v>
      </c>
      <c r="FP159">
        <v>4789.1693999999998</v>
      </c>
      <c r="FQ159">
        <v>1352.4295</v>
      </c>
      <c r="FR159">
        <v>3698.0770000000002</v>
      </c>
      <c r="FS159">
        <v>5109.8661000000002</v>
      </c>
      <c r="FT159">
        <v>7550.1507000000001</v>
      </c>
      <c r="FU159">
        <v>1171.3671999999999</v>
      </c>
      <c r="FV159">
        <v>21688.7844</v>
      </c>
      <c r="FW159">
        <v>10129.3413</v>
      </c>
      <c r="FX159">
        <v>4235.991</v>
      </c>
      <c r="FY159">
        <v>4291.4399999999996</v>
      </c>
      <c r="FZ159">
        <v>628.0299</v>
      </c>
      <c r="GA159">
        <v>11402.2135</v>
      </c>
      <c r="GB159">
        <v>3721.0632000000001</v>
      </c>
      <c r="GC159">
        <v>1472.5201</v>
      </c>
      <c r="GD159">
        <v>1040.8842</v>
      </c>
      <c r="GE159">
        <v>10537.965899999999</v>
      </c>
      <c r="GF159">
        <v>1057.9638</v>
      </c>
      <c r="GG159">
        <v>732.39419999999996</v>
      </c>
      <c r="GH159">
        <v>467.98140000000001</v>
      </c>
      <c r="GI159">
        <v>4323.9674000000005</v>
      </c>
      <c r="GJ159">
        <v>36003.394399999997</v>
      </c>
      <c r="GK159">
        <v>2916.0286000000001</v>
      </c>
      <c r="GL159">
        <v>1942.6413</v>
      </c>
      <c r="GM159">
        <v>6328.0717000000004</v>
      </c>
      <c r="GN159">
        <v>13246.758</v>
      </c>
      <c r="GO159">
        <v>795.79010000000005</v>
      </c>
      <c r="GP159">
        <v>336.4282</v>
      </c>
    </row>
    <row r="160" spans="1:198" x14ac:dyDescent="0.2">
      <c r="A160" s="177">
        <v>43245</v>
      </c>
      <c r="B160">
        <v>707739.3064</v>
      </c>
      <c r="C160">
        <v>182611.71100000001</v>
      </c>
      <c r="D160">
        <v>115672.8988</v>
      </c>
      <c r="E160">
        <v>91073.524799999999</v>
      </c>
      <c r="F160">
        <v>57263.041599999997</v>
      </c>
      <c r="G160">
        <v>46907.939200000001</v>
      </c>
      <c r="H160">
        <v>49084.984499999999</v>
      </c>
      <c r="I160">
        <v>30490.8645</v>
      </c>
      <c r="J160">
        <v>33162.532299999999</v>
      </c>
      <c r="K160">
        <v>29208.9097</v>
      </c>
      <c r="L160">
        <v>26280.0003</v>
      </c>
      <c r="M160">
        <v>23314.37</v>
      </c>
      <c r="N160">
        <v>27628.874899999999</v>
      </c>
      <c r="O160">
        <v>36415.4202</v>
      </c>
      <c r="P160">
        <v>14192.908600000001</v>
      </c>
      <c r="Q160">
        <v>21737.065900000001</v>
      </c>
      <c r="R160">
        <v>11426.852800000001</v>
      </c>
      <c r="S160">
        <v>13964.9337</v>
      </c>
      <c r="T160">
        <v>19475.104899999998</v>
      </c>
      <c r="U160">
        <v>21326.463599999999</v>
      </c>
      <c r="V160">
        <v>15035.995000000001</v>
      </c>
      <c r="W160">
        <v>8844.1227999999992</v>
      </c>
      <c r="X160">
        <v>15112.683000000001</v>
      </c>
      <c r="Y160">
        <v>13118.293</v>
      </c>
      <c r="Z160">
        <v>14519.093199999999</v>
      </c>
      <c r="AA160">
        <v>11844.867399999999</v>
      </c>
      <c r="AB160">
        <v>12747.850700000001</v>
      </c>
      <c r="AC160">
        <v>13864.6657</v>
      </c>
      <c r="AD160">
        <v>15953.6039</v>
      </c>
      <c r="AE160">
        <v>9455.8914999999997</v>
      </c>
      <c r="AF160">
        <v>14347.0494</v>
      </c>
      <c r="AG160">
        <v>10172.9247</v>
      </c>
      <c r="AH160">
        <v>11136.856100000001</v>
      </c>
      <c r="AI160">
        <v>12368.913</v>
      </c>
      <c r="AJ160">
        <v>14709.073</v>
      </c>
      <c r="AK160">
        <v>7988.4951000000001</v>
      </c>
      <c r="AL160">
        <v>7171.2329</v>
      </c>
      <c r="AM160">
        <v>8452.6391000000003</v>
      </c>
      <c r="AN160">
        <v>11423.651900000001</v>
      </c>
      <c r="AO160">
        <v>9688.9740000000002</v>
      </c>
      <c r="AP160">
        <v>6110.9045999999998</v>
      </c>
      <c r="AQ160">
        <v>10084.062099999999</v>
      </c>
      <c r="AR160">
        <v>6757.7298000000001</v>
      </c>
      <c r="AS160">
        <v>6783.4633999999996</v>
      </c>
      <c r="AT160">
        <v>8125.3053</v>
      </c>
      <c r="AU160">
        <v>9693.6808999999994</v>
      </c>
      <c r="AV160">
        <v>5469.7362999999996</v>
      </c>
      <c r="AW160">
        <v>5638.0565999999999</v>
      </c>
      <c r="AX160">
        <v>5989.6274000000003</v>
      </c>
      <c r="AY160">
        <v>3942.4141</v>
      </c>
      <c r="AZ160">
        <v>6627.2147000000004</v>
      </c>
      <c r="BA160">
        <v>5965.1226999999999</v>
      </c>
      <c r="BB160">
        <v>6302.6980000000003</v>
      </c>
      <c r="BC160">
        <v>4283.2021999999997</v>
      </c>
      <c r="BD160">
        <v>6277.0553</v>
      </c>
      <c r="BE160">
        <v>5836.6310999999996</v>
      </c>
      <c r="BF160">
        <v>5763.3455999999996</v>
      </c>
      <c r="BG160">
        <v>5159.9476999999997</v>
      </c>
      <c r="BH160">
        <v>4463.7954</v>
      </c>
      <c r="BI160">
        <v>4581.5037000000002</v>
      </c>
      <c r="BJ160">
        <v>5678.5574999999999</v>
      </c>
      <c r="BK160">
        <v>4065.12</v>
      </c>
      <c r="BL160">
        <v>5346.8208999999997</v>
      </c>
      <c r="BM160">
        <v>2636.2593000000002</v>
      </c>
      <c r="BN160">
        <v>4884.1036000000004</v>
      </c>
      <c r="BO160">
        <v>5842.7615999999998</v>
      </c>
      <c r="BP160">
        <v>4999.0424000000003</v>
      </c>
      <c r="BQ160">
        <v>5031.7533999999996</v>
      </c>
      <c r="BR160">
        <v>3081.2257</v>
      </c>
      <c r="BS160">
        <v>3001.2244000000001</v>
      </c>
      <c r="BT160">
        <v>3181.0891000000001</v>
      </c>
      <c r="BU160">
        <v>2735.5551</v>
      </c>
      <c r="BV160">
        <v>2579.2979999999998</v>
      </c>
      <c r="BW160">
        <v>3391.0192000000002</v>
      </c>
      <c r="BX160">
        <v>3182.5812999999998</v>
      </c>
      <c r="BY160">
        <v>2730.0472</v>
      </c>
      <c r="BZ160">
        <v>1984.6431</v>
      </c>
      <c r="CA160">
        <v>3387.1549</v>
      </c>
      <c r="CB160">
        <v>3708.0128</v>
      </c>
      <c r="CC160" t="s">
        <v>480</v>
      </c>
      <c r="CD160">
        <v>1790.1862000000001</v>
      </c>
      <c r="CE160">
        <v>2650.8456000000001</v>
      </c>
      <c r="CF160">
        <v>4521.7046</v>
      </c>
      <c r="CG160">
        <v>1826.7454</v>
      </c>
      <c r="CH160">
        <v>2197.5814999999998</v>
      </c>
      <c r="CI160">
        <v>2854.5756999999999</v>
      </c>
      <c r="CJ160">
        <v>2329.0277000000001</v>
      </c>
      <c r="CK160">
        <v>2402.6545000000001</v>
      </c>
      <c r="CL160">
        <v>3069.5929999999998</v>
      </c>
      <c r="CM160">
        <v>2036.4811</v>
      </c>
      <c r="CN160" t="s">
        <v>480</v>
      </c>
      <c r="CO160">
        <v>2011.1155000000001</v>
      </c>
      <c r="CP160">
        <v>1884.2091</v>
      </c>
      <c r="CQ160">
        <v>1872.4380000000001</v>
      </c>
      <c r="CR160">
        <v>2303.6345000000001</v>
      </c>
      <c r="CS160">
        <v>1766.2030999999999</v>
      </c>
      <c r="CT160">
        <v>2532.0102999999999</v>
      </c>
      <c r="CU160">
        <v>1867.7176999999999</v>
      </c>
      <c r="CV160">
        <v>2465.7379999999998</v>
      </c>
      <c r="CW160">
        <v>1307.3280999999999</v>
      </c>
      <c r="CX160">
        <v>4322.3083999999999</v>
      </c>
      <c r="CY160">
        <v>2126.0444000000002</v>
      </c>
      <c r="CZ160">
        <v>2035.8572999999999</v>
      </c>
      <c r="DA160">
        <v>1303.0163</v>
      </c>
      <c r="DB160">
        <v>1608.3769</v>
      </c>
      <c r="DC160">
        <v>2715.4063999999998</v>
      </c>
      <c r="DD160">
        <v>1786.9549999999999</v>
      </c>
      <c r="DE160">
        <v>1928.2864999999999</v>
      </c>
      <c r="DF160">
        <v>1549.2532000000001</v>
      </c>
      <c r="DG160">
        <v>1598.5605</v>
      </c>
      <c r="DH160">
        <v>1003.8861000000001</v>
      </c>
      <c r="DI160">
        <v>1654.8966</v>
      </c>
      <c r="DJ160">
        <v>1265.0778</v>
      </c>
      <c r="DK160">
        <v>1849.7937999999999</v>
      </c>
      <c r="DL160">
        <v>1335.8671999999999</v>
      </c>
      <c r="DM160">
        <v>1197.4957999999999</v>
      </c>
      <c r="DN160">
        <v>1104.2123999999999</v>
      </c>
      <c r="DO160">
        <v>2357.4933000000001</v>
      </c>
      <c r="DP160">
        <v>800.88409999999999</v>
      </c>
      <c r="DQ160">
        <v>1639.1514</v>
      </c>
      <c r="DR160">
        <v>1040.6817000000001</v>
      </c>
      <c r="DS160">
        <v>2037.6014</v>
      </c>
      <c r="DT160">
        <v>1128.7887000000001</v>
      </c>
      <c r="DU160">
        <v>1102.2316000000001</v>
      </c>
      <c r="DV160">
        <v>1751.7276999999999</v>
      </c>
      <c r="DW160">
        <v>1136.0014000000001</v>
      </c>
      <c r="DX160">
        <v>780.59559999999999</v>
      </c>
      <c r="DY160">
        <v>1526.674</v>
      </c>
      <c r="DZ160">
        <v>1912.2268999999999</v>
      </c>
      <c r="EA160">
        <v>1015.0719</v>
      </c>
      <c r="EB160">
        <v>1230.1785</v>
      </c>
      <c r="EC160">
        <v>1311.8767</v>
      </c>
      <c r="ED160">
        <v>1119.3402000000001</v>
      </c>
      <c r="EE160">
        <v>851.97770000000003</v>
      </c>
      <c r="EF160">
        <v>732.87350000000004</v>
      </c>
      <c r="EG160">
        <v>696.42</v>
      </c>
      <c r="EH160">
        <v>909.27189999999996</v>
      </c>
      <c r="EI160">
        <v>663.99019999999996</v>
      </c>
      <c r="EJ160">
        <v>2074.4721</v>
      </c>
      <c r="EK160" t="s">
        <v>480</v>
      </c>
      <c r="EL160">
        <v>857.53030000000001</v>
      </c>
      <c r="EM160">
        <v>551.99350000000004</v>
      </c>
      <c r="EN160">
        <v>333.42509999999999</v>
      </c>
      <c r="EO160" t="s">
        <v>480</v>
      </c>
      <c r="EP160">
        <v>312.20209999999997</v>
      </c>
      <c r="EQ160">
        <v>277.32650000000001</v>
      </c>
      <c r="ER160">
        <v>364.2269</v>
      </c>
      <c r="ES160">
        <v>282.73169999999999</v>
      </c>
      <c r="ET160">
        <v>335.22230000000002</v>
      </c>
      <c r="EU160">
        <v>205.1003</v>
      </c>
      <c r="EV160">
        <v>338.62380000000002</v>
      </c>
      <c r="EW160">
        <v>260.6318</v>
      </c>
      <c r="EX160">
        <v>278.17599999999999</v>
      </c>
      <c r="EY160">
        <v>255.72059999999999</v>
      </c>
      <c r="EZ160">
        <v>236.1199</v>
      </c>
      <c r="FA160">
        <v>74.6755</v>
      </c>
      <c r="FB160">
        <v>139.48150000000001</v>
      </c>
      <c r="FC160">
        <v>330.08629999999999</v>
      </c>
      <c r="FD160">
        <v>153.02520000000001</v>
      </c>
      <c r="FE160">
        <v>221.3622</v>
      </c>
      <c r="FF160">
        <v>424.30290000000002</v>
      </c>
      <c r="FG160">
        <v>222.12</v>
      </c>
      <c r="FH160">
        <v>305.03190000000001</v>
      </c>
      <c r="FI160">
        <v>263.36360000000002</v>
      </c>
      <c r="FJ160">
        <v>144.47749999999999</v>
      </c>
      <c r="FK160">
        <v>-3.6383999999999999</v>
      </c>
      <c r="FL160">
        <v>128.86359999999999</v>
      </c>
      <c r="FM160">
        <v>13558.715700000001</v>
      </c>
      <c r="FN160">
        <v>2006.8474000000001</v>
      </c>
      <c r="FO160">
        <v>2684.8881000000001</v>
      </c>
      <c r="FP160">
        <v>4792.0425999999998</v>
      </c>
      <c r="FQ160">
        <v>1360.0429999999999</v>
      </c>
      <c r="FR160">
        <v>3756.6873999999998</v>
      </c>
      <c r="FS160">
        <v>5237.6558000000005</v>
      </c>
      <c r="FT160">
        <v>7483.3441999999995</v>
      </c>
      <c r="FU160">
        <v>1191.375</v>
      </c>
      <c r="FV160">
        <v>21776.9372</v>
      </c>
      <c r="FW160">
        <v>10110.7305</v>
      </c>
      <c r="FX160">
        <v>4190.9818999999998</v>
      </c>
      <c r="FY160">
        <v>4287.8010000000004</v>
      </c>
      <c r="FZ160">
        <v>668.4982</v>
      </c>
      <c r="GA160">
        <v>11396.494500000001</v>
      </c>
      <c r="GB160">
        <v>3717.8391000000001</v>
      </c>
      <c r="GC160">
        <v>1488.1094000000001</v>
      </c>
      <c r="GD160">
        <v>1048.8320000000001</v>
      </c>
      <c r="GE160">
        <v>10499.983899999999</v>
      </c>
      <c r="GF160">
        <v>1042.5590999999999</v>
      </c>
      <c r="GG160">
        <v>729.601</v>
      </c>
      <c r="GH160">
        <v>465.3152</v>
      </c>
      <c r="GI160">
        <v>4336.4241000000002</v>
      </c>
      <c r="GJ160">
        <v>36116.922599999998</v>
      </c>
      <c r="GK160">
        <v>2941.7638000000002</v>
      </c>
      <c r="GL160">
        <v>1950.4168999999999</v>
      </c>
      <c r="GM160">
        <v>6317.5652</v>
      </c>
      <c r="GN160">
        <v>13246.758</v>
      </c>
      <c r="GO160">
        <v>788.15520000000004</v>
      </c>
      <c r="GP160">
        <v>341.37029999999999</v>
      </c>
    </row>
    <row r="161" spans="1:198" x14ac:dyDescent="0.2">
      <c r="A161" s="177">
        <v>43248</v>
      </c>
      <c r="B161">
        <v>707739.3064</v>
      </c>
      <c r="C161">
        <v>182611.71100000001</v>
      </c>
      <c r="D161">
        <v>115672.8988</v>
      </c>
      <c r="E161">
        <v>91073.524799999999</v>
      </c>
      <c r="F161">
        <v>57263.041599999997</v>
      </c>
      <c r="G161">
        <v>46907.939200000001</v>
      </c>
      <c r="H161">
        <v>49084.984499999999</v>
      </c>
      <c r="I161">
        <v>30490.8645</v>
      </c>
      <c r="J161">
        <v>33162.532299999999</v>
      </c>
      <c r="K161">
        <v>29208.9097</v>
      </c>
      <c r="L161">
        <v>26280.0003</v>
      </c>
      <c r="M161">
        <v>23314.37</v>
      </c>
      <c r="N161">
        <v>27628.874899999999</v>
      </c>
      <c r="O161">
        <v>36415.4202</v>
      </c>
      <c r="P161">
        <v>14192.908600000001</v>
      </c>
      <c r="Q161">
        <v>21737.065900000001</v>
      </c>
      <c r="R161">
        <v>11426.852800000001</v>
      </c>
      <c r="S161">
        <v>13964.9337</v>
      </c>
      <c r="T161">
        <v>19475.104899999998</v>
      </c>
      <c r="U161">
        <v>21177.2752</v>
      </c>
      <c r="V161">
        <v>15035.995000000001</v>
      </c>
      <c r="W161">
        <v>8844.1227999999992</v>
      </c>
      <c r="X161">
        <v>15112.683000000001</v>
      </c>
      <c r="Y161">
        <v>13118.293</v>
      </c>
      <c r="Z161">
        <v>14519.093199999999</v>
      </c>
      <c r="AA161">
        <v>11844.867399999999</v>
      </c>
      <c r="AB161">
        <v>12747.850700000001</v>
      </c>
      <c r="AC161">
        <v>13864.6657</v>
      </c>
      <c r="AD161">
        <v>15953.6039</v>
      </c>
      <c r="AE161">
        <v>9455.8914999999997</v>
      </c>
      <c r="AF161">
        <v>14347.0494</v>
      </c>
      <c r="AG161">
        <v>10172.9247</v>
      </c>
      <c r="AH161">
        <v>11136.856100000001</v>
      </c>
      <c r="AI161">
        <v>12368.913</v>
      </c>
      <c r="AJ161">
        <v>14615.4588</v>
      </c>
      <c r="AK161">
        <v>7988.4951000000001</v>
      </c>
      <c r="AL161">
        <v>7171.2329</v>
      </c>
      <c r="AM161">
        <v>8452.6391000000003</v>
      </c>
      <c r="AN161">
        <v>11423.651900000001</v>
      </c>
      <c r="AO161">
        <v>9688.9740000000002</v>
      </c>
      <c r="AP161">
        <v>6110.9045999999998</v>
      </c>
      <c r="AQ161">
        <v>10084.062099999999</v>
      </c>
      <c r="AR161">
        <v>6757.7298000000001</v>
      </c>
      <c r="AS161">
        <v>6783.4633999999996</v>
      </c>
      <c r="AT161">
        <v>8125.3053</v>
      </c>
      <c r="AU161">
        <v>9693.6808999999994</v>
      </c>
      <c r="AV161">
        <v>5469.7362999999996</v>
      </c>
      <c r="AW161">
        <v>5638.0565999999999</v>
      </c>
      <c r="AX161">
        <v>5989.6274000000003</v>
      </c>
      <c r="AY161">
        <v>3942.4141</v>
      </c>
      <c r="AZ161">
        <v>6627.2147000000004</v>
      </c>
      <c r="BA161">
        <v>5965.1226999999999</v>
      </c>
      <c r="BB161">
        <v>6302.6980000000003</v>
      </c>
      <c r="BC161">
        <v>4283.2021999999997</v>
      </c>
      <c r="BD161">
        <v>6266.3131999999996</v>
      </c>
      <c r="BE161">
        <v>5836.6310999999996</v>
      </c>
      <c r="BF161">
        <v>5763.3455999999996</v>
      </c>
      <c r="BG161">
        <v>5159.9476999999997</v>
      </c>
      <c r="BH161">
        <v>4463.7954</v>
      </c>
      <c r="BI161">
        <v>4581.5037000000002</v>
      </c>
      <c r="BJ161">
        <v>5678.5574999999999</v>
      </c>
      <c r="BK161">
        <v>4065.12</v>
      </c>
      <c r="BL161">
        <v>5346.8208999999997</v>
      </c>
      <c r="BM161">
        <v>2636.2593000000002</v>
      </c>
      <c r="BN161">
        <v>4884.1036000000004</v>
      </c>
      <c r="BO161">
        <v>5842.7615999999998</v>
      </c>
      <c r="BP161">
        <v>4999.0424000000003</v>
      </c>
      <c r="BQ161">
        <v>5031.7533999999996</v>
      </c>
      <c r="BR161">
        <v>3081.2257</v>
      </c>
      <c r="BS161">
        <v>3001.2244000000001</v>
      </c>
      <c r="BT161">
        <v>3181.0891000000001</v>
      </c>
      <c r="BU161">
        <v>2735.5551</v>
      </c>
      <c r="BV161">
        <v>2579.2979999999998</v>
      </c>
      <c r="BW161">
        <v>3391.0192000000002</v>
      </c>
      <c r="BX161">
        <v>3182.5812999999998</v>
      </c>
      <c r="BY161">
        <v>2730.0472</v>
      </c>
      <c r="BZ161">
        <v>1984.6431</v>
      </c>
      <c r="CA161">
        <v>3387.1549</v>
      </c>
      <c r="CB161">
        <v>3708.0128</v>
      </c>
      <c r="CC161" t="s">
        <v>480</v>
      </c>
      <c r="CD161">
        <v>1790.1862000000001</v>
      </c>
      <c r="CE161">
        <v>2650.8456000000001</v>
      </c>
      <c r="CF161">
        <v>4521.7046</v>
      </c>
      <c r="CG161">
        <v>1826.7454</v>
      </c>
      <c r="CH161">
        <v>2197.5814999999998</v>
      </c>
      <c r="CI161">
        <v>2854.5756999999999</v>
      </c>
      <c r="CJ161">
        <v>2329.0277000000001</v>
      </c>
      <c r="CK161">
        <v>2402.6545000000001</v>
      </c>
      <c r="CL161">
        <v>3091.8692999999998</v>
      </c>
      <c r="CM161">
        <v>2036.4811</v>
      </c>
      <c r="CN161" t="s">
        <v>480</v>
      </c>
      <c r="CO161">
        <v>2011.1155000000001</v>
      </c>
      <c r="CP161">
        <v>1884.2091</v>
      </c>
      <c r="CQ161">
        <v>1872.4380000000001</v>
      </c>
      <c r="CR161">
        <v>2303.6345000000001</v>
      </c>
      <c r="CS161">
        <v>1766.2030999999999</v>
      </c>
      <c r="CT161">
        <v>2532.0102999999999</v>
      </c>
      <c r="CU161">
        <v>1867.7176999999999</v>
      </c>
      <c r="CV161">
        <v>2465.7379999999998</v>
      </c>
      <c r="CW161">
        <v>1307.3280999999999</v>
      </c>
      <c r="CX161">
        <v>4322.3083999999999</v>
      </c>
      <c r="CY161">
        <v>2126.0444000000002</v>
      </c>
      <c r="CZ161">
        <v>2035.8572999999999</v>
      </c>
      <c r="DA161">
        <v>1303.0163</v>
      </c>
      <c r="DB161">
        <v>1608.3769</v>
      </c>
      <c r="DC161">
        <v>2715.4063999999998</v>
      </c>
      <c r="DD161">
        <v>1786.9549999999999</v>
      </c>
      <c r="DE161">
        <v>1950.3368</v>
      </c>
      <c r="DF161">
        <v>1549.2532000000001</v>
      </c>
      <c r="DG161">
        <v>1598.5605</v>
      </c>
      <c r="DH161">
        <v>1003.8861000000001</v>
      </c>
      <c r="DI161">
        <v>1629.4338</v>
      </c>
      <c r="DJ161">
        <v>1265.0778</v>
      </c>
      <c r="DK161">
        <v>1849.7937999999999</v>
      </c>
      <c r="DL161">
        <v>1335.8671999999999</v>
      </c>
      <c r="DM161">
        <v>1197.4957999999999</v>
      </c>
      <c r="DN161">
        <v>1104.2123999999999</v>
      </c>
      <c r="DO161">
        <v>2357.4933000000001</v>
      </c>
      <c r="DP161">
        <v>800.88409999999999</v>
      </c>
      <c r="DQ161">
        <v>1639.1514</v>
      </c>
      <c r="DR161">
        <v>1040.6817000000001</v>
      </c>
      <c r="DS161">
        <v>2037.6014</v>
      </c>
      <c r="DT161">
        <v>1128.7887000000001</v>
      </c>
      <c r="DU161">
        <v>1102.2316000000001</v>
      </c>
      <c r="DV161">
        <v>1751.7276999999999</v>
      </c>
      <c r="DW161">
        <v>1136.0014000000001</v>
      </c>
      <c r="DX161">
        <v>780.59559999999999</v>
      </c>
      <c r="DY161">
        <v>1526.674</v>
      </c>
      <c r="DZ161">
        <v>1912.2268999999999</v>
      </c>
      <c r="EA161">
        <v>1015.0719</v>
      </c>
      <c r="EB161">
        <v>1230.1785</v>
      </c>
      <c r="EC161">
        <v>1311.8767</v>
      </c>
      <c r="ED161">
        <v>1119.3402000000001</v>
      </c>
      <c r="EE161">
        <v>851.97770000000003</v>
      </c>
      <c r="EF161">
        <v>732.87350000000004</v>
      </c>
      <c r="EG161">
        <v>696.42</v>
      </c>
      <c r="EH161">
        <v>909.27189999999996</v>
      </c>
      <c r="EI161">
        <v>663.99019999999996</v>
      </c>
      <c r="EJ161">
        <v>2074.4721</v>
      </c>
      <c r="EK161" t="s">
        <v>480</v>
      </c>
      <c r="EL161">
        <v>857.53030000000001</v>
      </c>
      <c r="EM161">
        <v>551.99350000000004</v>
      </c>
      <c r="EN161">
        <v>333.42509999999999</v>
      </c>
      <c r="EO161" t="s">
        <v>480</v>
      </c>
      <c r="EP161">
        <v>312.20209999999997</v>
      </c>
      <c r="EQ161">
        <v>277.32650000000001</v>
      </c>
      <c r="ER161">
        <v>364.2269</v>
      </c>
      <c r="ES161">
        <v>282.73169999999999</v>
      </c>
      <c r="ET161">
        <v>335.22230000000002</v>
      </c>
      <c r="EU161">
        <v>205.1003</v>
      </c>
      <c r="EV161">
        <v>338.62380000000002</v>
      </c>
      <c r="EW161">
        <v>260.6318</v>
      </c>
      <c r="EX161">
        <v>278.17599999999999</v>
      </c>
      <c r="EY161">
        <v>255.72059999999999</v>
      </c>
      <c r="EZ161">
        <v>238.52760000000001</v>
      </c>
      <c r="FA161">
        <v>74.6755</v>
      </c>
      <c r="FB161">
        <v>139.48150000000001</v>
      </c>
      <c r="FC161">
        <v>330.08629999999999</v>
      </c>
      <c r="FD161">
        <v>153.02520000000001</v>
      </c>
      <c r="FE161">
        <v>221.3622</v>
      </c>
      <c r="FF161">
        <v>424.30290000000002</v>
      </c>
      <c r="FG161">
        <v>222.12</v>
      </c>
      <c r="FH161">
        <v>305.03190000000001</v>
      </c>
      <c r="FI161">
        <v>263.36360000000002</v>
      </c>
      <c r="FJ161">
        <v>141.1807</v>
      </c>
      <c r="FK161">
        <v>-3.6383999999999999</v>
      </c>
      <c r="FL161">
        <v>128.86359999999999</v>
      </c>
      <c r="FM161">
        <v>13679.2611</v>
      </c>
      <c r="FN161">
        <v>2006.8474000000001</v>
      </c>
      <c r="FO161">
        <v>2684.8881000000001</v>
      </c>
      <c r="FP161">
        <v>4792.0425999999998</v>
      </c>
      <c r="FQ161">
        <v>1360.0429999999999</v>
      </c>
      <c r="FR161">
        <v>3756.6873999999998</v>
      </c>
      <c r="FS161">
        <v>5237.6558000000005</v>
      </c>
      <c r="FT161">
        <v>7483.3441999999995</v>
      </c>
      <c r="FU161">
        <v>1191.375</v>
      </c>
      <c r="FV161">
        <v>21776.9372</v>
      </c>
      <c r="FW161">
        <v>10110.7305</v>
      </c>
      <c r="FX161">
        <v>4190.9818999999998</v>
      </c>
      <c r="FY161">
        <v>4287.8010000000004</v>
      </c>
      <c r="FZ161">
        <v>668.4982</v>
      </c>
      <c r="GA161">
        <v>11396.494500000001</v>
      </c>
      <c r="GB161">
        <v>3717.8391000000001</v>
      </c>
      <c r="GC161">
        <v>1488.1094000000001</v>
      </c>
      <c r="GD161">
        <v>1048.8320000000001</v>
      </c>
      <c r="GE161">
        <v>10658.6147</v>
      </c>
      <c r="GF161">
        <v>1042.5590999999999</v>
      </c>
      <c r="GG161">
        <v>729.601</v>
      </c>
      <c r="GH161">
        <v>465.3152</v>
      </c>
      <c r="GI161">
        <v>4336.4241000000002</v>
      </c>
      <c r="GJ161">
        <v>36116.922599999998</v>
      </c>
      <c r="GK161">
        <v>2941.7638000000002</v>
      </c>
      <c r="GL161">
        <v>1950.4168999999999</v>
      </c>
      <c r="GM161">
        <v>6317.5652</v>
      </c>
      <c r="GN161">
        <v>13275.593999999999</v>
      </c>
      <c r="GO161">
        <v>788.15520000000004</v>
      </c>
      <c r="GP161">
        <v>341.37029999999999</v>
      </c>
    </row>
    <row r="162" spans="1:198" x14ac:dyDescent="0.2">
      <c r="A162" s="177">
        <v>43249</v>
      </c>
      <c r="B162">
        <v>705050.18729999999</v>
      </c>
      <c r="C162">
        <v>179590.79939999999</v>
      </c>
      <c r="D162">
        <v>114998.2144</v>
      </c>
      <c r="E162">
        <v>90271.226200000005</v>
      </c>
      <c r="F162">
        <v>56945.865599999997</v>
      </c>
      <c r="G162">
        <v>46887.674700000003</v>
      </c>
      <c r="H162">
        <v>48984.915099999998</v>
      </c>
      <c r="I162">
        <v>30416.660800000001</v>
      </c>
      <c r="J162">
        <v>32771.706899999997</v>
      </c>
      <c r="K162">
        <v>28523.098699999999</v>
      </c>
      <c r="L162">
        <v>26198.252899999999</v>
      </c>
      <c r="M162">
        <v>23210.172999999999</v>
      </c>
      <c r="N162">
        <v>27243.324499999999</v>
      </c>
      <c r="O162">
        <v>36173.876100000001</v>
      </c>
      <c r="P162">
        <v>14076.2557</v>
      </c>
      <c r="Q162">
        <v>21358.944500000001</v>
      </c>
      <c r="R162">
        <v>11336.203</v>
      </c>
      <c r="S162">
        <v>13911.1106</v>
      </c>
      <c r="T162">
        <v>19278.214199999999</v>
      </c>
      <c r="U162">
        <v>21101.261200000001</v>
      </c>
      <c r="V162">
        <v>14769.221</v>
      </c>
      <c r="W162">
        <v>8770.1600999999991</v>
      </c>
      <c r="X162">
        <v>15036.7888</v>
      </c>
      <c r="Y162">
        <v>13037.8272</v>
      </c>
      <c r="Z162">
        <v>14315.0918</v>
      </c>
      <c r="AA162">
        <v>11780.0291</v>
      </c>
      <c r="AB162">
        <v>12686.5183</v>
      </c>
      <c r="AC162">
        <v>13824.190199999999</v>
      </c>
      <c r="AD162">
        <v>15928.742399999999</v>
      </c>
      <c r="AE162">
        <v>9480.6257000000005</v>
      </c>
      <c r="AF162">
        <v>14167.5542</v>
      </c>
      <c r="AG162">
        <v>10092.154399999999</v>
      </c>
      <c r="AH162">
        <v>10008.6546</v>
      </c>
      <c r="AI162">
        <v>12292.8375</v>
      </c>
      <c r="AJ162">
        <v>14567.314399999999</v>
      </c>
      <c r="AK162">
        <v>7901.5513000000001</v>
      </c>
      <c r="AL162">
        <v>7125.5688</v>
      </c>
      <c r="AM162">
        <v>8422.0092999999997</v>
      </c>
      <c r="AN162">
        <v>11285.4337</v>
      </c>
      <c r="AO162">
        <v>9546.8014999999996</v>
      </c>
      <c r="AP162">
        <v>6112.6764999999996</v>
      </c>
      <c r="AQ162">
        <v>10090.642400000001</v>
      </c>
      <c r="AR162">
        <v>6811.2678999999998</v>
      </c>
      <c r="AS162">
        <v>6757.7509</v>
      </c>
      <c r="AT162">
        <v>8031.6494000000002</v>
      </c>
      <c r="AU162">
        <v>9751.5866000000005</v>
      </c>
      <c r="AV162">
        <v>5466.5996999999998</v>
      </c>
      <c r="AW162">
        <v>5693.1550999999999</v>
      </c>
      <c r="AX162">
        <v>6004.5475999999999</v>
      </c>
      <c r="AY162">
        <v>3881.9027000000001</v>
      </c>
      <c r="AZ162">
        <v>6627.2147000000004</v>
      </c>
      <c r="BA162">
        <v>5965.1226999999999</v>
      </c>
      <c r="BB162">
        <v>6183.7098999999998</v>
      </c>
      <c r="BC162">
        <v>4344.6571999999996</v>
      </c>
      <c r="BD162">
        <v>6309.2816999999995</v>
      </c>
      <c r="BE162">
        <v>5924.1212999999998</v>
      </c>
      <c r="BF162">
        <v>5739.7111000000004</v>
      </c>
      <c r="BG162">
        <v>5288.6931999999997</v>
      </c>
      <c r="BH162">
        <v>4468.8022000000001</v>
      </c>
      <c r="BI162">
        <v>4577.5748999999996</v>
      </c>
      <c r="BJ162">
        <v>5625.9309999999996</v>
      </c>
      <c r="BK162">
        <v>4065.12</v>
      </c>
      <c r="BL162">
        <v>5278.9452000000001</v>
      </c>
      <c r="BM162">
        <v>2661.7422999999999</v>
      </c>
      <c r="BN162">
        <v>4852.6733000000004</v>
      </c>
      <c r="BO162">
        <v>5867.2524999999996</v>
      </c>
      <c r="BP162">
        <v>5062.5870000000004</v>
      </c>
      <c r="BQ162">
        <v>5032.2386999999999</v>
      </c>
      <c r="BR162">
        <v>3050.5171</v>
      </c>
      <c r="BS162">
        <v>3018.0734000000002</v>
      </c>
      <c r="BT162">
        <v>3198.6496000000002</v>
      </c>
      <c r="BU162">
        <v>2756.9376000000002</v>
      </c>
      <c r="BV162">
        <v>2661.1536000000001</v>
      </c>
      <c r="BW162">
        <v>3380.5409</v>
      </c>
      <c r="BX162">
        <v>3051.3566999999998</v>
      </c>
      <c r="BY162">
        <v>2735.8166000000001</v>
      </c>
      <c r="BZ162">
        <v>2004.6482000000001</v>
      </c>
      <c r="CA162">
        <v>3442.7966000000001</v>
      </c>
      <c r="CB162">
        <v>3685.6262000000002</v>
      </c>
      <c r="CC162" t="s">
        <v>480</v>
      </c>
      <c r="CD162">
        <v>1802.3072999999999</v>
      </c>
      <c r="CE162">
        <v>2639.4749999999999</v>
      </c>
      <c r="CF162">
        <v>4722.1706000000004</v>
      </c>
      <c r="CG162">
        <v>1819.1724999999999</v>
      </c>
      <c r="CH162">
        <v>2177.7404999999999</v>
      </c>
      <c r="CI162">
        <v>2845.5324999999998</v>
      </c>
      <c r="CJ162">
        <v>2354.1878000000002</v>
      </c>
      <c r="CK162">
        <v>2405.1761999999999</v>
      </c>
      <c r="CL162">
        <v>3109.5367000000001</v>
      </c>
      <c r="CM162">
        <v>2043.963</v>
      </c>
      <c r="CN162" t="s">
        <v>480</v>
      </c>
      <c r="CO162">
        <v>2040.4380000000001</v>
      </c>
      <c r="CP162">
        <v>1881.2457999999999</v>
      </c>
      <c r="CQ162">
        <v>1919.162</v>
      </c>
      <c r="CR162">
        <v>2329.1129999999998</v>
      </c>
      <c r="CS162">
        <v>1754.5083999999999</v>
      </c>
      <c r="CT162">
        <v>2527.9072000000001</v>
      </c>
      <c r="CU162">
        <v>1917.2652</v>
      </c>
      <c r="CV162">
        <v>2388.9724000000001</v>
      </c>
      <c r="CW162">
        <v>1309.0627999999999</v>
      </c>
      <c r="CX162">
        <v>4295.8415999999997</v>
      </c>
      <c r="CY162">
        <v>2118.7822999999999</v>
      </c>
      <c r="CZ162">
        <v>2064.6100999999999</v>
      </c>
      <c r="DA162">
        <v>1289.5527999999999</v>
      </c>
      <c r="DB162">
        <v>1629.1184000000001</v>
      </c>
      <c r="DC162">
        <v>2702.8193999999999</v>
      </c>
      <c r="DD162">
        <v>1785.527</v>
      </c>
      <c r="DE162">
        <v>1945.4652000000001</v>
      </c>
      <c r="DF162">
        <v>1503.1719000000001</v>
      </c>
      <c r="DG162">
        <v>1643.6568</v>
      </c>
      <c r="DH162">
        <v>1017.606</v>
      </c>
      <c r="DI162">
        <v>1616.9731999999999</v>
      </c>
      <c r="DJ162">
        <v>1278.0228</v>
      </c>
      <c r="DK162">
        <v>1865.7212</v>
      </c>
      <c r="DL162">
        <v>1326.3814</v>
      </c>
      <c r="DM162">
        <v>1238.6098999999999</v>
      </c>
      <c r="DN162">
        <v>1123.6585</v>
      </c>
      <c r="DO162">
        <v>2363.6415000000002</v>
      </c>
      <c r="DP162">
        <v>784.28589999999997</v>
      </c>
      <c r="DQ162">
        <v>1666.8833</v>
      </c>
      <c r="DR162">
        <v>1038.5452</v>
      </c>
      <c r="DS162">
        <v>2030.2535</v>
      </c>
      <c r="DT162">
        <v>1129.2166</v>
      </c>
      <c r="DU162">
        <v>1117.4111</v>
      </c>
      <c r="DV162">
        <v>1752.386</v>
      </c>
      <c r="DW162">
        <v>1143.8629000000001</v>
      </c>
      <c r="DX162">
        <v>759.35239999999999</v>
      </c>
      <c r="DY162">
        <v>1518.5971999999999</v>
      </c>
      <c r="DZ162">
        <v>1873.1212</v>
      </c>
      <c r="EA162">
        <v>1000.6068</v>
      </c>
      <c r="EB162">
        <v>1230.5045</v>
      </c>
      <c r="EC162">
        <v>1303.2949000000001</v>
      </c>
      <c r="ED162">
        <v>1127.1750999999999</v>
      </c>
      <c r="EE162">
        <v>868.60619999999994</v>
      </c>
      <c r="EF162">
        <v>730.3075</v>
      </c>
      <c r="EG162">
        <v>663.50750000000005</v>
      </c>
      <c r="EH162">
        <v>915.59789999999998</v>
      </c>
      <c r="EI162">
        <v>668.02139999999997</v>
      </c>
      <c r="EJ162">
        <v>2074.4721</v>
      </c>
      <c r="EK162" t="s">
        <v>480</v>
      </c>
      <c r="EL162">
        <v>880.1395</v>
      </c>
      <c r="EM162">
        <v>548.94050000000004</v>
      </c>
      <c r="EN162">
        <v>328.39339999999999</v>
      </c>
      <c r="EO162" t="s">
        <v>480</v>
      </c>
      <c r="EP162">
        <v>313.61709999999999</v>
      </c>
      <c r="EQ162">
        <v>287.52679999999998</v>
      </c>
      <c r="ER162">
        <v>355.3297</v>
      </c>
      <c r="ES162">
        <v>294.11669999999998</v>
      </c>
      <c r="ET162">
        <v>331.57350000000002</v>
      </c>
      <c r="EU162">
        <v>201.36760000000001</v>
      </c>
      <c r="EV162">
        <v>337.26830000000001</v>
      </c>
      <c r="EW162">
        <v>260.6318</v>
      </c>
      <c r="EX162">
        <v>276.39890000000003</v>
      </c>
      <c r="EY162">
        <v>248.06790000000001</v>
      </c>
      <c r="EZ162">
        <v>236.1199</v>
      </c>
      <c r="FA162">
        <v>77.019300000000001</v>
      </c>
      <c r="FB162">
        <v>137.85980000000001</v>
      </c>
      <c r="FC162">
        <v>330.08629999999999</v>
      </c>
      <c r="FD162">
        <v>153.02520000000001</v>
      </c>
      <c r="FE162">
        <v>222.4205</v>
      </c>
      <c r="FF162">
        <v>422.00540000000001</v>
      </c>
      <c r="FG162">
        <v>220.96199999999999</v>
      </c>
      <c r="FH162">
        <v>304.2081</v>
      </c>
      <c r="FI162">
        <v>260.25979999999998</v>
      </c>
      <c r="FJ162">
        <v>148.036</v>
      </c>
      <c r="FK162">
        <v>-1.1238999999999999</v>
      </c>
      <c r="FL162">
        <v>130.19820000000001</v>
      </c>
      <c r="FM162">
        <v>13544.2868</v>
      </c>
      <c r="FN162">
        <v>2045.8324</v>
      </c>
      <c r="FO162">
        <v>2765.8975</v>
      </c>
      <c r="FP162">
        <v>4861.0011000000004</v>
      </c>
      <c r="FQ162">
        <v>1390.4967999999999</v>
      </c>
      <c r="FR162">
        <v>3726.21</v>
      </c>
      <c r="FS162">
        <v>5427.2106000000003</v>
      </c>
      <c r="FT162">
        <v>7803.3941000000004</v>
      </c>
      <c r="FU162">
        <v>1215.6702</v>
      </c>
      <c r="FV162">
        <v>22237.736400000002</v>
      </c>
      <c r="FW162">
        <v>9934.6438999999991</v>
      </c>
      <c r="FX162">
        <v>4203.4187000000002</v>
      </c>
      <c r="FY162">
        <v>4275.6710000000003</v>
      </c>
      <c r="FZ162">
        <v>641.51940000000002</v>
      </c>
      <c r="GA162">
        <v>11254.663699999999</v>
      </c>
      <c r="GB162">
        <v>3588.8732</v>
      </c>
      <c r="GC162">
        <v>1503.6986999999999</v>
      </c>
      <c r="GD162">
        <v>1022.3395</v>
      </c>
      <c r="GE162">
        <v>10531.263199999999</v>
      </c>
      <c r="GF162">
        <v>1049.9612999999999</v>
      </c>
      <c r="GG162">
        <v>718.42819999999995</v>
      </c>
      <c r="GH162">
        <v>461.31580000000002</v>
      </c>
      <c r="GI162">
        <v>4347.1013000000003</v>
      </c>
      <c r="GJ162">
        <v>35932.822899999999</v>
      </c>
      <c r="GK162">
        <v>2950.3422</v>
      </c>
      <c r="GL162">
        <v>1938.7535</v>
      </c>
      <c r="GM162">
        <v>6277.1553999999996</v>
      </c>
      <c r="GN162">
        <v>13150.638000000001</v>
      </c>
      <c r="GO162">
        <v>786.62819999999999</v>
      </c>
      <c r="GP162">
        <v>347.95979999999997</v>
      </c>
    </row>
    <row r="163" spans="1:198" x14ac:dyDescent="0.2">
      <c r="A163" s="177">
        <v>43250</v>
      </c>
      <c r="B163">
        <v>712272.39289999998</v>
      </c>
      <c r="C163">
        <v>182815.82670000001</v>
      </c>
      <c r="D163">
        <v>117563.9849</v>
      </c>
      <c r="E163">
        <v>92068.969299999997</v>
      </c>
      <c r="F163">
        <v>57254.231200000002</v>
      </c>
      <c r="G163">
        <v>47544.245900000002</v>
      </c>
      <c r="H163">
        <v>50113.9035</v>
      </c>
      <c r="I163">
        <v>30800.0468</v>
      </c>
      <c r="J163">
        <v>33300.102899999998</v>
      </c>
      <c r="K163">
        <v>28468.321499999998</v>
      </c>
      <c r="L163">
        <v>26492.973900000001</v>
      </c>
      <c r="M163">
        <v>23335.928</v>
      </c>
      <c r="N163">
        <v>27500.9503</v>
      </c>
      <c r="O163">
        <v>36313.2284</v>
      </c>
      <c r="P163">
        <v>14192.908600000001</v>
      </c>
      <c r="Q163">
        <v>21706.7523</v>
      </c>
      <c r="R163">
        <v>11409.359</v>
      </c>
      <c r="S163">
        <v>14077.2601</v>
      </c>
      <c r="T163">
        <v>19498.804700000001</v>
      </c>
      <c r="U163">
        <v>21445.56</v>
      </c>
      <c r="V163">
        <v>15215.7775</v>
      </c>
      <c r="W163">
        <v>8980.2814999999991</v>
      </c>
      <c r="X163">
        <v>15120.8145</v>
      </c>
      <c r="Y163">
        <v>12996.1041</v>
      </c>
      <c r="Z163">
        <v>14550.931500000001</v>
      </c>
      <c r="AA163">
        <v>11822.315000000001</v>
      </c>
      <c r="AB163">
        <v>12795.740299999999</v>
      </c>
      <c r="AC163">
        <v>13771.810100000001</v>
      </c>
      <c r="AD163">
        <v>15947.388499999999</v>
      </c>
      <c r="AE163">
        <v>9618.9830000000002</v>
      </c>
      <c r="AF163">
        <v>14356.4673</v>
      </c>
      <c r="AG163">
        <v>10212.156000000001</v>
      </c>
      <c r="AH163">
        <v>10591.663699999999</v>
      </c>
      <c r="AI163">
        <v>12569.111800000001</v>
      </c>
      <c r="AJ163">
        <v>14647.5551</v>
      </c>
      <c r="AK163">
        <v>7951.4521000000004</v>
      </c>
      <c r="AL163">
        <v>7236.4673000000003</v>
      </c>
      <c r="AM163">
        <v>8565.5864999999994</v>
      </c>
      <c r="AN163">
        <v>11400.615599999999</v>
      </c>
      <c r="AO163">
        <v>9653.6463000000003</v>
      </c>
      <c r="AP163">
        <v>6169.9678000000004</v>
      </c>
      <c r="AQ163">
        <v>10227.5137</v>
      </c>
      <c r="AR163">
        <v>6755.3325000000004</v>
      </c>
      <c r="AS163">
        <v>6784.8918000000003</v>
      </c>
      <c r="AT163">
        <v>8435.8485999999994</v>
      </c>
      <c r="AU163">
        <v>9828.7939999999999</v>
      </c>
      <c r="AV163">
        <v>5448.8254999999999</v>
      </c>
      <c r="AW163">
        <v>5779.7384000000002</v>
      </c>
      <c r="AX163">
        <v>6080.0437000000002</v>
      </c>
      <c r="AY163">
        <v>3938.3116</v>
      </c>
      <c r="AZ163">
        <v>6678.6196</v>
      </c>
      <c r="BA163">
        <v>5928.5195999999996</v>
      </c>
      <c r="BB163">
        <v>6112.0119000000004</v>
      </c>
      <c r="BC163">
        <v>4392.6688999999997</v>
      </c>
      <c r="BD163">
        <v>6346.8791000000001</v>
      </c>
      <c r="BE163">
        <v>5982.9036999999998</v>
      </c>
      <c r="BF163">
        <v>5686.5333000000001</v>
      </c>
      <c r="BG163">
        <v>5334.5937000000004</v>
      </c>
      <c r="BH163">
        <v>4620.6563999999998</v>
      </c>
      <c r="BI163">
        <v>4667.9371000000001</v>
      </c>
      <c r="BJ163">
        <v>5640.6664000000001</v>
      </c>
      <c r="BK163">
        <v>4065.12</v>
      </c>
      <c r="BL163">
        <v>5358.5685999999996</v>
      </c>
      <c r="BM163">
        <v>2729.6968999999999</v>
      </c>
      <c r="BN163">
        <v>4915.5339000000004</v>
      </c>
      <c r="BO163">
        <v>5889.2942999999996</v>
      </c>
      <c r="BP163">
        <v>5097.7635</v>
      </c>
      <c r="BQ163">
        <v>5017.1956</v>
      </c>
      <c r="BR163">
        <v>3098.4992999999999</v>
      </c>
      <c r="BS163">
        <v>3018.5999000000002</v>
      </c>
      <c r="BT163">
        <v>3262.1374999999998</v>
      </c>
      <c r="BU163">
        <v>2754.2647999999999</v>
      </c>
      <c r="BV163">
        <v>2715.7240999999999</v>
      </c>
      <c r="BW163">
        <v>3422.4540999999999</v>
      </c>
      <c r="BX163">
        <v>3073.7609000000002</v>
      </c>
      <c r="BY163">
        <v>2799.2791000000002</v>
      </c>
      <c r="BZ163">
        <v>2020.5706</v>
      </c>
      <c r="CA163">
        <v>3525.2287999999999</v>
      </c>
      <c r="CB163">
        <v>3759.7820000000002</v>
      </c>
      <c r="CC163" t="s">
        <v>480</v>
      </c>
      <c r="CD163">
        <v>1854.4280000000001</v>
      </c>
      <c r="CE163">
        <v>2650.8456000000001</v>
      </c>
      <c r="CF163">
        <v>4867.4057000000003</v>
      </c>
      <c r="CG163">
        <v>1854.5127</v>
      </c>
      <c r="CH163">
        <v>2187.9810000000002</v>
      </c>
      <c r="CI163">
        <v>2859.0972999999999</v>
      </c>
      <c r="CJ163">
        <v>2363.2453999999998</v>
      </c>
      <c r="CK163">
        <v>2452.5843</v>
      </c>
      <c r="CL163">
        <v>3124.8996000000002</v>
      </c>
      <c r="CM163">
        <v>2054.1170000000002</v>
      </c>
      <c r="CN163" t="s">
        <v>480</v>
      </c>
      <c r="CO163">
        <v>2060.3015999999998</v>
      </c>
      <c r="CP163">
        <v>1906.4337</v>
      </c>
      <c r="CQ163">
        <v>1933.5830000000001</v>
      </c>
      <c r="CR163">
        <v>2326.9897999999998</v>
      </c>
      <c r="CS163">
        <v>1789.5924</v>
      </c>
      <c r="CT163">
        <v>2560.3445999999999</v>
      </c>
      <c r="CU163">
        <v>1941.1846</v>
      </c>
      <c r="CV163">
        <v>2522.5234</v>
      </c>
      <c r="CW163">
        <v>1322.9404999999999</v>
      </c>
      <c r="CX163">
        <v>4297.1019999999999</v>
      </c>
      <c r="CY163">
        <v>2162.3548999999998</v>
      </c>
      <c r="CZ163">
        <v>2067.4854</v>
      </c>
      <c r="DA163">
        <v>1331.8666000000001</v>
      </c>
      <c r="DB163">
        <v>1590.8948</v>
      </c>
      <c r="DC163">
        <v>2718.5531999999998</v>
      </c>
      <c r="DD163">
        <v>1819.085</v>
      </c>
      <c r="DE163">
        <v>1955.7212</v>
      </c>
      <c r="DF163">
        <v>1536.9751000000001</v>
      </c>
      <c r="DG163">
        <v>1655.5243</v>
      </c>
      <c r="DH163">
        <v>1037.0794000000001</v>
      </c>
      <c r="DI163">
        <v>1646.4992999999999</v>
      </c>
      <c r="DJ163">
        <v>1329.3402000000001</v>
      </c>
      <c r="DK163">
        <v>1869.3967</v>
      </c>
      <c r="DL163">
        <v>1293.9713999999999</v>
      </c>
      <c r="DM163">
        <v>1261.0358000000001</v>
      </c>
      <c r="DN163">
        <v>1124.5265999999999</v>
      </c>
      <c r="DO163">
        <v>2382.0859</v>
      </c>
      <c r="DP163">
        <v>818.2835</v>
      </c>
      <c r="DQ163">
        <v>1665.0648000000001</v>
      </c>
      <c r="DR163">
        <v>1049.2277999999999</v>
      </c>
      <c r="DS163">
        <v>2014.18</v>
      </c>
      <c r="DT163">
        <v>1147.1923999999999</v>
      </c>
      <c r="DU163">
        <v>1126.5188000000001</v>
      </c>
      <c r="DV163">
        <v>1810.3121000000001</v>
      </c>
      <c r="DW163">
        <v>1154.7816</v>
      </c>
      <c r="DX163">
        <v>769.97400000000005</v>
      </c>
      <c r="DY163">
        <v>1544.1737000000001</v>
      </c>
      <c r="DZ163">
        <v>1912.2268999999999</v>
      </c>
      <c r="EA163">
        <v>997.39239999999995</v>
      </c>
      <c r="EB163">
        <v>1234.7425000000001</v>
      </c>
      <c r="EC163">
        <v>1327.3240000000001</v>
      </c>
      <c r="ED163">
        <v>1114.6393</v>
      </c>
      <c r="EE163">
        <v>865.28049999999996</v>
      </c>
      <c r="EF163">
        <v>749.56119999999999</v>
      </c>
      <c r="EG163">
        <v>664.11699999999996</v>
      </c>
      <c r="EH163">
        <v>924.03269999999998</v>
      </c>
      <c r="EI163">
        <v>712.3646</v>
      </c>
      <c r="EJ163">
        <v>2074.4721</v>
      </c>
      <c r="EK163" t="s">
        <v>480</v>
      </c>
      <c r="EL163">
        <v>895.42759999999998</v>
      </c>
      <c r="EM163">
        <v>551.99350000000004</v>
      </c>
      <c r="EN163">
        <v>333.42509999999999</v>
      </c>
      <c r="EO163" t="s">
        <v>480</v>
      </c>
      <c r="EP163">
        <v>319.27719999999999</v>
      </c>
      <c r="EQ163">
        <v>289.01429999999999</v>
      </c>
      <c r="ER163">
        <v>362.00259999999997</v>
      </c>
      <c r="ES163">
        <v>293.18729999999999</v>
      </c>
      <c r="ET163">
        <v>330.35719999999998</v>
      </c>
      <c r="EU163">
        <v>225.6302</v>
      </c>
      <c r="EV163">
        <v>342.69</v>
      </c>
      <c r="EW163">
        <v>267.64359999999999</v>
      </c>
      <c r="EX163">
        <v>283.50729999999999</v>
      </c>
      <c r="EY163">
        <v>250.2544</v>
      </c>
      <c r="EZ163">
        <v>231.70599999999999</v>
      </c>
      <c r="FA163">
        <v>74.005799999999994</v>
      </c>
      <c r="FB163">
        <v>138.83279999999999</v>
      </c>
      <c r="FC163">
        <v>335.58100000000002</v>
      </c>
      <c r="FD163">
        <v>153.02520000000001</v>
      </c>
      <c r="FE163">
        <v>228.41810000000001</v>
      </c>
      <c r="FF163">
        <v>412.81540000000001</v>
      </c>
      <c r="FG163">
        <v>224.4359</v>
      </c>
      <c r="FH163">
        <v>301.73669999999998</v>
      </c>
      <c r="FI163">
        <v>258.92959999999999</v>
      </c>
      <c r="FJ163">
        <v>150.23390000000001</v>
      </c>
      <c r="FK163">
        <v>0.38490000000000002</v>
      </c>
      <c r="FL163">
        <v>131.53270000000001</v>
      </c>
      <c r="FM163">
        <v>13860.3208</v>
      </c>
      <c r="FN163">
        <v>2073.1725000000001</v>
      </c>
      <c r="FO163">
        <v>2750.4104000000002</v>
      </c>
      <c r="FP163">
        <v>4866.7475999999997</v>
      </c>
      <c r="FQ163">
        <v>1360.0429999999999</v>
      </c>
      <c r="FR163">
        <v>3730.8987999999999</v>
      </c>
      <c r="FS163">
        <v>5608.2461000000003</v>
      </c>
      <c r="FT163">
        <v>8045.7619999999997</v>
      </c>
      <c r="FU163">
        <v>1251.3985</v>
      </c>
      <c r="FV163">
        <v>22634.4244</v>
      </c>
      <c r="FW163">
        <v>10097.8462</v>
      </c>
      <c r="FX163">
        <v>4285.1457</v>
      </c>
      <c r="FY163">
        <v>4394.5450000000001</v>
      </c>
      <c r="FZ163">
        <v>645.37350000000004</v>
      </c>
      <c r="GA163">
        <v>11237.506799999999</v>
      </c>
      <c r="GB163">
        <v>3604.9940000000001</v>
      </c>
      <c r="GC163">
        <v>1546.5691999999999</v>
      </c>
      <c r="GD163">
        <v>1006.444</v>
      </c>
      <c r="GE163">
        <v>10694.3624</v>
      </c>
      <c r="GF163">
        <v>1078.7701</v>
      </c>
      <c r="GG163">
        <v>739.37720000000002</v>
      </c>
      <c r="GH163">
        <v>461.31580000000002</v>
      </c>
      <c r="GI163">
        <v>4361.3374999999996</v>
      </c>
      <c r="GJ163">
        <v>35969.642800000001</v>
      </c>
      <c r="GK163">
        <v>3070.4398999999999</v>
      </c>
      <c r="GL163">
        <v>1981.5192</v>
      </c>
      <c r="GM163">
        <v>6263.4161000000004</v>
      </c>
      <c r="GN163">
        <v>13487.058000000001</v>
      </c>
      <c r="GO163">
        <v>782.04729999999995</v>
      </c>
      <c r="GP163">
        <v>351.25459999999998</v>
      </c>
    </row>
    <row r="164" spans="1:198" x14ac:dyDescent="0.2">
      <c r="A164" s="177">
        <v>43251</v>
      </c>
      <c r="B164">
        <v>711427.24120000005</v>
      </c>
      <c r="C164">
        <v>184581.66339999999</v>
      </c>
      <c r="D164">
        <v>118489.8291</v>
      </c>
      <c r="E164">
        <v>92091.255399999995</v>
      </c>
      <c r="F164">
        <v>56985.512600000002</v>
      </c>
      <c r="G164">
        <v>47325.388800000001</v>
      </c>
      <c r="H164">
        <v>50242.197699999997</v>
      </c>
      <c r="I164">
        <v>30648.105800000001</v>
      </c>
      <c r="J164">
        <v>33278.216699999997</v>
      </c>
      <c r="K164">
        <v>28409.162100000001</v>
      </c>
      <c r="L164">
        <v>26316.571599999999</v>
      </c>
      <c r="M164">
        <v>23138.694</v>
      </c>
      <c r="N164">
        <v>27079.561300000001</v>
      </c>
      <c r="O164">
        <v>36155.2958</v>
      </c>
      <c r="P164">
        <v>14267.8997</v>
      </c>
      <c r="Q164">
        <v>21649.316200000001</v>
      </c>
      <c r="R164">
        <v>11474.563200000001</v>
      </c>
      <c r="S164">
        <v>14163.844999999999</v>
      </c>
      <c r="T164">
        <v>19305.560099999999</v>
      </c>
      <c r="U164">
        <v>21541.769499999999</v>
      </c>
      <c r="V164">
        <v>15115.737300000001</v>
      </c>
      <c r="W164">
        <v>8980.2814999999991</v>
      </c>
      <c r="X164">
        <v>14986.644399999999</v>
      </c>
      <c r="Y164">
        <v>13081.040300000001</v>
      </c>
      <c r="Z164">
        <v>14464.85</v>
      </c>
      <c r="AA164">
        <v>11904.0677</v>
      </c>
      <c r="AB164">
        <v>12788.1788</v>
      </c>
      <c r="AC164">
        <v>14033.710300000001</v>
      </c>
      <c r="AD164">
        <v>15779.5731</v>
      </c>
      <c r="AE164">
        <v>9714.0553</v>
      </c>
      <c r="AF164">
        <v>14219.0759</v>
      </c>
      <c r="AG164">
        <v>10238.694799999999</v>
      </c>
      <c r="AH164">
        <v>10465.6077</v>
      </c>
      <c r="AI164">
        <v>12376.921</v>
      </c>
      <c r="AJ164">
        <v>14759.892099999999</v>
      </c>
      <c r="AK164">
        <v>7886.8566000000001</v>
      </c>
      <c r="AL164">
        <v>7196.5111999999999</v>
      </c>
      <c r="AM164">
        <v>8591.6219000000001</v>
      </c>
      <c r="AN164">
        <v>11372.9719</v>
      </c>
      <c r="AO164">
        <v>9621.3343999999997</v>
      </c>
      <c r="AP164">
        <v>6196.5463</v>
      </c>
      <c r="AQ164">
        <v>10161.7102</v>
      </c>
      <c r="AR164">
        <v>6726.5657000000001</v>
      </c>
      <c r="AS164">
        <v>6759.8936000000003</v>
      </c>
      <c r="AT164">
        <v>8281.3984999999993</v>
      </c>
      <c r="AU164">
        <v>9848.0959000000003</v>
      </c>
      <c r="AV164">
        <v>5423.7326000000003</v>
      </c>
      <c r="AW164">
        <v>5763.9960000000001</v>
      </c>
      <c r="AX164">
        <v>6071.39</v>
      </c>
      <c r="AY164">
        <v>4048.5655000000002</v>
      </c>
      <c r="AZ164">
        <v>6604.3681999999999</v>
      </c>
      <c r="BA164">
        <v>5985.6318000000001</v>
      </c>
      <c r="BB164">
        <v>6027.6014999999998</v>
      </c>
      <c r="BC164">
        <v>4429.1576999999997</v>
      </c>
      <c r="BD164">
        <v>6340.0427</v>
      </c>
      <c r="BE164">
        <v>5962.3981999999996</v>
      </c>
      <c r="BF164">
        <v>5654.0357000000004</v>
      </c>
      <c r="BG164">
        <v>5438.7096000000001</v>
      </c>
      <c r="BH164">
        <v>4531.0962</v>
      </c>
      <c r="BI164">
        <v>4605.0763999999999</v>
      </c>
      <c r="BJ164">
        <v>5672.2422999999999</v>
      </c>
      <c r="BK164">
        <v>4065.12</v>
      </c>
      <c r="BL164">
        <v>5268.5028000000002</v>
      </c>
      <c r="BM164">
        <v>2758.5776999999998</v>
      </c>
      <c r="BN164">
        <v>4820.2608</v>
      </c>
      <c r="BO164">
        <v>5866.4360999999999</v>
      </c>
      <c r="BP164">
        <v>5196.4844999999996</v>
      </c>
      <c r="BQ164">
        <v>5001.1821</v>
      </c>
      <c r="BR164">
        <v>3106.1763999999998</v>
      </c>
      <c r="BS164">
        <v>3016.4938000000002</v>
      </c>
      <c r="BT164">
        <v>3191.8955999999998</v>
      </c>
      <c r="BU164">
        <v>2789.0113999999999</v>
      </c>
      <c r="BV164">
        <v>2670.8984</v>
      </c>
      <c r="BW164">
        <v>3416.6327999999999</v>
      </c>
      <c r="BX164">
        <v>3064.1590999999999</v>
      </c>
      <c r="BY164">
        <v>2773.8941</v>
      </c>
      <c r="BZ164">
        <v>1986.6845000000001</v>
      </c>
      <c r="CA164">
        <v>3419.4407999999999</v>
      </c>
      <c r="CB164">
        <v>3465.9569000000001</v>
      </c>
      <c r="CC164" t="s">
        <v>480</v>
      </c>
      <c r="CD164">
        <v>1882.9126000000001</v>
      </c>
      <c r="CE164">
        <v>2646.2973000000002</v>
      </c>
      <c r="CF164">
        <v>5061.0523999999996</v>
      </c>
      <c r="CG164">
        <v>1850.1853000000001</v>
      </c>
      <c r="CH164">
        <v>2189.9011</v>
      </c>
      <c r="CI164">
        <v>2770.9265</v>
      </c>
      <c r="CJ164">
        <v>2569.5576999999998</v>
      </c>
      <c r="CK164">
        <v>2447.5409</v>
      </c>
      <c r="CL164">
        <v>2991.2419</v>
      </c>
      <c r="CM164">
        <v>2110.2312999999999</v>
      </c>
      <c r="CN164" t="s">
        <v>480</v>
      </c>
      <c r="CO164">
        <v>2074.4899</v>
      </c>
      <c r="CP164">
        <v>1934.5849000000001</v>
      </c>
      <c r="CQ164">
        <v>1979.1532</v>
      </c>
      <c r="CR164">
        <v>2307.8809000000001</v>
      </c>
      <c r="CS164">
        <v>1778.9295999999999</v>
      </c>
      <c r="CT164">
        <v>2562.1138999999998</v>
      </c>
      <c r="CU164">
        <v>1977.0637999999999</v>
      </c>
      <c r="CV164">
        <v>2547.7613999999999</v>
      </c>
      <c r="CW164">
        <v>1303.8587</v>
      </c>
      <c r="CX164">
        <v>4319.7878000000001</v>
      </c>
      <c r="CY164">
        <v>2133.3065000000001</v>
      </c>
      <c r="CZ164">
        <v>2078.9866000000002</v>
      </c>
      <c r="DA164">
        <v>1355.9086</v>
      </c>
      <c r="DB164">
        <v>1588.2280000000001</v>
      </c>
      <c r="DC164">
        <v>2693.3791000000001</v>
      </c>
      <c r="DD164">
        <v>1799.45</v>
      </c>
      <c r="DE164">
        <v>1987.1918000000001</v>
      </c>
      <c r="DF164">
        <v>1578.8272999999999</v>
      </c>
      <c r="DG164">
        <v>1667.3918000000001</v>
      </c>
      <c r="DH164">
        <v>1023.3595</v>
      </c>
      <c r="DI164">
        <v>1660.0433</v>
      </c>
      <c r="DJ164">
        <v>1334.8879999999999</v>
      </c>
      <c r="DK164">
        <v>1892.6750999999999</v>
      </c>
      <c r="DL164">
        <v>1316.105</v>
      </c>
      <c r="DM164">
        <v>1263.0483999999999</v>
      </c>
      <c r="DN164">
        <v>1124.0056999999999</v>
      </c>
      <c r="DO164">
        <v>2394.3822</v>
      </c>
      <c r="DP164">
        <v>787.72</v>
      </c>
      <c r="DQ164">
        <v>1696.9085</v>
      </c>
      <c r="DR164">
        <v>1049.2277999999999</v>
      </c>
      <c r="DS164">
        <v>1974.2260000000001</v>
      </c>
      <c r="DT164">
        <v>1132.2126000000001</v>
      </c>
      <c r="DU164">
        <v>1117.4111</v>
      </c>
      <c r="DV164">
        <v>1783.9820999999999</v>
      </c>
      <c r="DW164">
        <v>1189.2847999999999</v>
      </c>
      <c r="DX164">
        <v>771.60810000000004</v>
      </c>
      <c r="DY164">
        <v>1532.7316000000001</v>
      </c>
      <c r="DZ164">
        <v>1852.4182000000001</v>
      </c>
      <c r="EA164">
        <v>1006.6339</v>
      </c>
      <c r="EB164">
        <v>1220.0725</v>
      </c>
      <c r="EC164">
        <v>1339.3385000000001</v>
      </c>
      <c r="ED164">
        <v>1119.3402000000001</v>
      </c>
      <c r="EE164">
        <v>858.62909999999999</v>
      </c>
      <c r="EF164">
        <v>833.36030000000005</v>
      </c>
      <c r="EG164">
        <v>632.42340000000002</v>
      </c>
      <c r="EH164">
        <v>915.59789999999998</v>
      </c>
      <c r="EI164">
        <v>706.31780000000003</v>
      </c>
      <c r="EJ164">
        <v>2074.4721</v>
      </c>
      <c r="EK164" t="s">
        <v>480</v>
      </c>
      <c r="EL164">
        <v>897.7962</v>
      </c>
      <c r="EM164">
        <v>547.41399999999999</v>
      </c>
      <c r="EN164">
        <v>333.42509999999999</v>
      </c>
      <c r="EO164" t="s">
        <v>480</v>
      </c>
      <c r="EP164">
        <v>324.22980000000001</v>
      </c>
      <c r="EQ164">
        <v>293.58319999999998</v>
      </c>
      <c r="ER164">
        <v>364.2269</v>
      </c>
      <c r="ES164">
        <v>290.63150000000002</v>
      </c>
      <c r="ET164">
        <v>321.53930000000003</v>
      </c>
      <c r="EU164">
        <v>225.00810000000001</v>
      </c>
      <c r="EV164">
        <v>346.75630000000001</v>
      </c>
      <c r="EW164">
        <v>258.87880000000001</v>
      </c>
      <c r="EX164">
        <v>282.91489999999999</v>
      </c>
      <c r="EY164">
        <v>247.24799999999999</v>
      </c>
      <c r="EZ164">
        <v>237.3837</v>
      </c>
      <c r="FA164">
        <v>75.679900000000004</v>
      </c>
      <c r="FB164">
        <v>138.67070000000001</v>
      </c>
      <c r="FC164">
        <v>347.94409999999999</v>
      </c>
      <c r="FD164">
        <v>150.78800000000001</v>
      </c>
      <c r="FE164">
        <v>236.5324</v>
      </c>
      <c r="FF164">
        <v>357.67509999999999</v>
      </c>
      <c r="FG164">
        <v>222.12</v>
      </c>
      <c r="FH164">
        <v>293.76609999999999</v>
      </c>
      <c r="FI164">
        <v>259.81639999999999</v>
      </c>
      <c r="FJ164">
        <v>165.46199999999999</v>
      </c>
      <c r="FK164">
        <v>-1.1238999999999999</v>
      </c>
      <c r="FL164">
        <v>139.5402</v>
      </c>
      <c r="FM164">
        <v>14112.300999999999</v>
      </c>
      <c r="FN164">
        <v>2115.1952000000001</v>
      </c>
      <c r="FO164">
        <v>2840.9504000000002</v>
      </c>
      <c r="FP164">
        <v>4861.0011000000004</v>
      </c>
      <c r="FQ164">
        <v>1375.2699</v>
      </c>
      <c r="FR164">
        <v>3812.9535000000001</v>
      </c>
      <c r="FS164">
        <v>5698.7638999999999</v>
      </c>
      <c r="FT164">
        <v>8017.7965000000004</v>
      </c>
      <c r="FU164">
        <v>1241.3946000000001</v>
      </c>
      <c r="FV164">
        <v>22770.6607</v>
      </c>
      <c r="FW164">
        <v>10156.5417</v>
      </c>
      <c r="FX164">
        <v>4299.3590999999997</v>
      </c>
      <c r="FY164">
        <v>4421.2309999999998</v>
      </c>
      <c r="FZ164">
        <v>646.49339999999995</v>
      </c>
      <c r="GA164">
        <v>11403.3573</v>
      </c>
      <c r="GB164">
        <v>3730.7357000000002</v>
      </c>
      <c r="GC164">
        <v>1527.0826</v>
      </c>
      <c r="GD164">
        <v>1040.6797999999999</v>
      </c>
      <c r="GE164">
        <v>10886.506799999999</v>
      </c>
      <c r="GF164">
        <v>1088.9731999999999</v>
      </c>
      <c r="GG164">
        <v>739.37720000000002</v>
      </c>
      <c r="GH164">
        <v>461.31580000000002</v>
      </c>
      <c r="GI164">
        <v>4327.5264999999999</v>
      </c>
      <c r="GJ164">
        <v>35828.4997</v>
      </c>
      <c r="GK164">
        <v>3139.0671000000002</v>
      </c>
      <c r="GL164">
        <v>1977.6315</v>
      </c>
      <c r="GM164">
        <v>6207.6507000000001</v>
      </c>
      <c r="GN164">
        <v>13487.058000000001</v>
      </c>
      <c r="GO164">
        <v>808.02</v>
      </c>
      <c r="GP164">
        <v>347.96899999999999</v>
      </c>
    </row>
    <row r="165" spans="1:198" x14ac:dyDescent="0.2">
      <c r="A165" s="177">
        <v>43252</v>
      </c>
      <c r="B165">
        <v>726409.47629999998</v>
      </c>
      <c r="C165">
        <v>187153.52059999999</v>
      </c>
      <c r="D165">
        <v>119302.7129</v>
      </c>
      <c r="E165">
        <v>92975.2696</v>
      </c>
      <c r="F165">
        <v>58179.328099999999</v>
      </c>
      <c r="G165">
        <v>50916.857100000001</v>
      </c>
      <c r="H165">
        <v>50878.536599999999</v>
      </c>
      <c r="I165">
        <v>31337.1404</v>
      </c>
      <c r="J165">
        <v>33331.368900000001</v>
      </c>
      <c r="K165">
        <v>29377.623500000002</v>
      </c>
      <c r="L165">
        <v>25311.938600000001</v>
      </c>
      <c r="M165">
        <v>23462.063999999998</v>
      </c>
      <c r="N165">
        <v>28053.209200000001</v>
      </c>
      <c r="O165">
        <v>36201.746599999999</v>
      </c>
      <c r="P165">
        <v>14380.3863</v>
      </c>
      <c r="Q165">
        <v>22006.6967</v>
      </c>
      <c r="R165">
        <v>11741.7415</v>
      </c>
      <c r="S165">
        <v>14215.328</v>
      </c>
      <c r="T165">
        <v>19496.9817</v>
      </c>
      <c r="U165">
        <v>21639.6744</v>
      </c>
      <c r="V165">
        <v>15570.992899999999</v>
      </c>
      <c r="W165">
        <v>9118.1211000000003</v>
      </c>
      <c r="X165">
        <v>15151.9854</v>
      </c>
      <c r="Y165">
        <v>13288.165499999999</v>
      </c>
      <c r="Z165">
        <v>14562.7235</v>
      </c>
      <c r="AA165">
        <v>12118.3163</v>
      </c>
      <c r="AB165">
        <v>13040.2294</v>
      </c>
      <c r="AC165">
        <v>14038.4722</v>
      </c>
      <c r="AD165">
        <v>15928.742399999999</v>
      </c>
      <c r="AE165">
        <v>9695.5046000000002</v>
      </c>
      <c r="AF165">
        <v>14168.108200000001</v>
      </c>
      <c r="AG165">
        <v>10332.157499999999</v>
      </c>
      <c r="AH165">
        <v>10853.23</v>
      </c>
      <c r="AI165">
        <v>12240.7858</v>
      </c>
      <c r="AJ165">
        <v>14901.6507</v>
      </c>
      <c r="AK165">
        <v>8002.8837000000003</v>
      </c>
      <c r="AL165">
        <v>7168.7866000000004</v>
      </c>
      <c r="AM165">
        <v>8593.9190999999992</v>
      </c>
      <c r="AN165">
        <v>11451.295599999999</v>
      </c>
      <c r="AO165">
        <v>9700.6062999999995</v>
      </c>
      <c r="AP165">
        <v>6202.4525999999996</v>
      </c>
      <c r="AQ165">
        <v>10195.928</v>
      </c>
      <c r="AR165">
        <v>6803.2772000000004</v>
      </c>
      <c r="AS165">
        <v>6824.8891000000003</v>
      </c>
      <c r="AT165">
        <v>8818.6875999999993</v>
      </c>
      <c r="AU165">
        <v>9963.9071000000004</v>
      </c>
      <c r="AV165">
        <v>5523.0587999999998</v>
      </c>
      <c r="AW165">
        <v>5799.4164000000001</v>
      </c>
      <c r="AX165">
        <v>6171.3553000000002</v>
      </c>
      <c r="AY165">
        <v>4078.8211000000001</v>
      </c>
      <c r="AZ165">
        <v>6667.1962999999996</v>
      </c>
      <c r="BA165">
        <v>6096.7007999999996</v>
      </c>
      <c r="BB165">
        <v>6214.7281000000003</v>
      </c>
      <c r="BC165">
        <v>4601.9997999999996</v>
      </c>
      <c r="BD165">
        <v>6189.6531000000004</v>
      </c>
      <c r="BE165">
        <v>5963.7651999999998</v>
      </c>
      <c r="BF165">
        <v>5677.6702999999998</v>
      </c>
      <c r="BG165">
        <v>5561.2975999999999</v>
      </c>
      <c r="BH165">
        <v>4602.7443999999996</v>
      </c>
      <c r="BI165">
        <v>4640.4354999999996</v>
      </c>
      <c r="BJ165">
        <v>5689.0828000000001</v>
      </c>
      <c r="BK165">
        <v>4065.12</v>
      </c>
      <c r="BL165">
        <v>5305.0511999999999</v>
      </c>
      <c r="BM165">
        <v>2797.6516000000001</v>
      </c>
      <c r="BN165">
        <v>4873.2993999999999</v>
      </c>
      <c r="BO165">
        <v>5872.9670999999998</v>
      </c>
      <c r="BP165">
        <v>5281.5888999999997</v>
      </c>
      <c r="BQ165">
        <v>5088.0433999999996</v>
      </c>
      <c r="BR165">
        <v>3127.2885999999999</v>
      </c>
      <c r="BS165">
        <v>3039.6612</v>
      </c>
      <c r="BT165">
        <v>3263.4883</v>
      </c>
      <c r="BU165">
        <v>2787.6750000000002</v>
      </c>
      <c r="BV165">
        <v>2715.7240999999999</v>
      </c>
      <c r="BW165">
        <v>3445.7392</v>
      </c>
      <c r="BX165">
        <v>3105.7669000000001</v>
      </c>
      <c r="BY165">
        <v>2858.7031000000002</v>
      </c>
      <c r="BZ165">
        <v>2023.4285</v>
      </c>
      <c r="CA165">
        <v>3425.2797999999998</v>
      </c>
      <c r="CB165">
        <v>3551.3060999999998</v>
      </c>
      <c r="CC165" t="s">
        <v>480</v>
      </c>
      <c r="CD165">
        <v>1950.1847</v>
      </c>
      <c r="CE165">
        <v>2664.4902999999999</v>
      </c>
      <c r="CF165">
        <v>5040.5706</v>
      </c>
      <c r="CG165">
        <v>1890.9347</v>
      </c>
      <c r="CH165">
        <v>2227.6631000000002</v>
      </c>
      <c r="CI165">
        <v>2807.0990999999999</v>
      </c>
      <c r="CJ165">
        <v>2705.4218999999998</v>
      </c>
      <c r="CK165">
        <v>2454.6016</v>
      </c>
      <c r="CL165">
        <v>3027.3447999999999</v>
      </c>
      <c r="CM165">
        <v>2164.7422999999999</v>
      </c>
      <c r="CN165" t="s">
        <v>480</v>
      </c>
      <c r="CO165">
        <v>2109.0147999999999</v>
      </c>
      <c r="CP165">
        <v>1995.3321000000001</v>
      </c>
      <c r="CQ165">
        <v>2020.1088</v>
      </c>
      <c r="CR165">
        <v>2307.8809000000001</v>
      </c>
      <c r="CS165">
        <v>1861.1361999999999</v>
      </c>
      <c r="CT165">
        <v>2539.7026000000001</v>
      </c>
      <c r="CU165">
        <v>2006.1088999999999</v>
      </c>
      <c r="CV165">
        <v>2991.5291000000002</v>
      </c>
      <c r="CW165">
        <v>1300.3893</v>
      </c>
      <c r="CX165">
        <v>4363.8990000000003</v>
      </c>
      <c r="CY165">
        <v>2129.6754000000001</v>
      </c>
      <c r="CZ165">
        <v>2110.6147000000001</v>
      </c>
      <c r="DA165">
        <v>1520.2752</v>
      </c>
      <c r="DB165">
        <v>1599.7840000000001</v>
      </c>
      <c r="DC165">
        <v>2702.8193999999999</v>
      </c>
      <c r="DD165">
        <v>1828.367</v>
      </c>
      <c r="DE165">
        <v>1966.9274</v>
      </c>
      <c r="DF165">
        <v>1620.6794</v>
      </c>
      <c r="DG165">
        <v>1657.8978</v>
      </c>
      <c r="DH165">
        <v>1042.3904</v>
      </c>
      <c r="DI165">
        <v>1660.856</v>
      </c>
      <c r="DJ165">
        <v>1351.5315000000001</v>
      </c>
      <c r="DK165">
        <v>1947.8082999999999</v>
      </c>
      <c r="DL165">
        <v>1320.848</v>
      </c>
      <c r="DM165">
        <v>1278.5740000000001</v>
      </c>
      <c r="DN165">
        <v>1125.5682999999999</v>
      </c>
      <c r="DO165">
        <v>2357.4933000000001</v>
      </c>
      <c r="DP165">
        <v>797.45</v>
      </c>
      <c r="DQ165">
        <v>1719.6396999999999</v>
      </c>
      <c r="DR165">
        <v>1057.7737999999999</v>
      </c>
      <c r="DS165">
        <v>1971.9297999999999</v>
      </c>
      <c r="DT165">
        <v>1135.6366</v>
      </c>
      <c r="DU165">
        <v>1126.5188000000001</v>
      </c>
      <c r="DV165">
        <v>1799.1217999999999</v>
      </c>
      <c r="DW165">
        <v>1193.6523</v>
      </c>
      <c r="DX165">
        <v>778.9615</v>
      </c>
      <c r="DY165">
        <v>1537.1065000000001</v>
      </c>
      <c r="DZ165">
        <v>1873.1212</v>
      </c>
      <c r="EA165">
        <v>1005.4285</v>
      </c>
      <c r="EB165">
        <v>1217.1385</v>
      </c>
      <c r="EC165">
        <v>1327.3240000000001</v>
      </c>
      <c r="ED165">
        <v>1144.4118000000001</v>
      </c>
      <c r="EE165">
        <v>868.60619999999994</v>
      </c>
      <c r="EF165">
        <v>841.38670000000002</v>
      </c>
      <c r="EG165">
        <v>662.2885</v>
      </c>
      <c r="EH165">
        <v>921.92399999999998</v>
      </c>
      <c r="EI165">
        <v>712.3646</v>
      </c>
      <c r="EJ165">
        <v>2074.4721</v>
      </c>
      <c r="EK165" t="s">
        <v>480</v>
      </c>
      <c r="EL165">
        <v>884.66129999999998</v>
      </c>
      <c r="EM165">
        <v>550.46699999999998</v>
      </c>
      <c r="EN165">
        <v>328.39339999999999</v>
      </c>
      <c r="EO165" t="s">
        <v>480</v>
      </c>
      <c r="EP165">
        <v>327.76740000000001</v>
      </c>
      <c r="EQ165">
        <v>294.75189999999998</v>
      </c>
      <c r="ER165">
        <v>364.2269</v>
      </c>
      <c r="ES165">
        <v>290.63150000000002</v>
      </c>
      <c r="ET165">
        <v>322.45150000000001</v>
      </c>
      <c r="EU165">
        <v>231.85140000000001</v>
      </c>
      <c r="EV165">
        <v>348.11169999999998</v>
      </c>
      <c r="EW165">
        <v>262.38470000000001</v>
      </c>
      <c r="EX165">
        <v>297.13170000000002</v>
      </c>
      <c r="EY165">
        <v>250.2544</v>
      </c>
      <c r="EZ165">
        <v>236.17789999999999</v>
      </c>
      <c r="FA165">
        <v>76.014799999999994</v>
      </c>
      <c r="FB165">
        <v>138.83279999999999</v>
      </c>
      <c r="FC165">
        <v>352.06509999999997</v>
      </c>
      <c r="FD165">
        <v>153.02520000000001</v>
      </c>
      <c r="FE165">
        <v>243.2355</v>
      </c>
      <c r="FF165">
        <v>358.4409</v>
      </c>
      <c r="FG165">
        <v>231.3836</v>
      </c>
      <c r="FH165">
        <v>292.96859999999998</v>
      </c>
      <c r="FI165">
        <v>254.4956</v>
      </c>
      <c r="FJ165">
        <v>154.99590000000001</v>
      </c>
      <c r="FK165">
        <v>1.3907</v>
      </c>
      <c r="FL165">
        <v>131.53270000000001</v>
      </c>
      <c r="FM165">
        <v>14359.909299999999</v>
      </c>
      <c r="FN165">
        <v>2084.3110000000001</v>
      </c>
      <c r="FO165">
        <v>3069.6828999999998</v>
      </c>
      <c r="FP165">
        <v>5197.1733999999997</v>
      </c>
      <c r="FQ165">
        <v>1390.4967999999999</v>
      </c>
      <c r="FR165">
        <v>3955.9630999999999</v>
      </c>
      <c r="FS165">
        <v>5820.1641</v>
      </c>
      <c r="FT165">
        <v>8065.9593000000004</v>
      </c>
      <c r="FU165">
        <v>1238.5363</v>
      </c>
      <c r="FV165">
        <v>23235.466799999998</v>
      </c>
      <c r="FW165">
        <v>10502.9887</v>
      </c>
      <c r="FX165">
        <v>4414.2506999999996</v>
      </c>
      <c r="FY165">
        <v>4400.6099999999997</v>
      </c>
      <c r="FZ165">
        <v>673.69560000000001</v>
      </c>
      <c r="GA165">
        <v>11690.4501</v>
      </c>
      <c r="GB165">
        <v>3833.9083000000001</v>
      </c>
      <c r="GC165">
        <v>1476.4174</v>
      </c>
      <c r="GD165">
        <v>1012.6646</v>
      </c>
      <c r="GE165">
        <v>10844.0563</v>
      </c>
      <c r="GF165">
        <v>1081.5708999999999</v>
      </c>
      <c r="GG165">
        <v>757.53300000000002</v>
      </c>
      <c r="GH165">
        <v>461.31580000000002</v>
      </c>
      <c r="GI165">
        <v>4345.3217000000004</v>
      </c>
      <c r="GJ165">
        <v>37295.161099999998</v>
      </c>
      <c r="GK165">
        <v>3199.116</v>
      </c>
      <c r="GL165">
        <v>2024.2850000000001</v>
      </c>
      <c r="GM165">
        <v>6160.3712999999998</v>
      </c>
      <c r="GN165">
        <v>13708.134</v>
      </c>
      <c r="GO165">
        <v>771.37199999999996</v>
      </c>
      <c r="GP165">
        <v>347.14530000000002</v>
      </c>
    </row>
    <row r="166" spans="1:198" x14ac:dyDescent="0.2">
      <c r="A166" s="177">
        <v>43255</v>
      </c>
      <c r="B166">
        <v>733170.69010000001</v>
      </c>
      <c r="C166">
        <v>187031.05119999999</v>
      </c>
      <c r="D166">
        <v>120302.4277</v>
      </c>
      <c r="E166">
        <v>94557.580700000006</v>
      </c>
      <c r="F166">
        <v>58848.921999999999</v>
      </c>
      <c r="G166">
        <v>49559.368900000001</v>
      </c>
      <c r="H166">
        <v>51627.774400000002</v>
      </c>
      <c r="I166">
        <v>31688.7248</v>
      </c>
      <c r="J166">
        <v>33650.282500000001</v>
      </c>
      <c r="K166">
        <v>29826.7968</v>
      </c>
      <c r="L166">
        <v>25712.070800000001</v>
      </c>
      <c r="M166">
        <v>23587.819</v>
      </c>
      <c r="N166">
        <v>28328.602299999999</v>
      </c>
      <c r="O166">
        <v>36610.513400000003</v>
      </c>
      <c r="P166">
        <v>14417.8819</v>
      </c>
      <c r="Q166">
        <v>22321.000100000001</v>
      </c>
      <c r="R166">
        <v>11679.718000000001</v>
      </c>
      <c r="S166">
        <v>14311.2734</v>
      </c>
      <c r="T166">
        <v>19675.641800000001</v>
      </c>
      <c r="U166">
        <v>21827.0075</v>
      </c>
      <c r="V166">
        <v>15839.216700000001</v>
      </c>
      <c r="W166">
        <v>9197.1268</v>
      </c>
      <c r="X166">
        <v>15254.984700000001</v>
      </c>
      <c r="Y166">
        <v>13320.947899999999</v>
      </c>
      <c r="Z166">
        <v>14749.036899999999</v>
      </c>
      <c r="AA166">
        <v>12177.5165</v>
      </c>
      <c r="AB166">
        <v>13232.628000000001</v>
      </c>
      <c r="AC166">
        <v>14126.5659</v>
      </c>
      <c r="AD166">
        <v>16009.5424</v>
      </c>
      <c r="AE166">
        <v>9850.8667000000005</v>
      </c>
      <c r="AF166">
        <v>14285.0016</v>
      </c>
      <c r="AG166">
        <v>10460.2361</v>
      </c>
      <c r="AH166">
        <v>10736.628199999999</v>
      </c>
      <c r="AI166">
        <v>12372.916999999999</v>
      </c>
      <c r="AJ166">
        <v>14880.253199999999</v>
      </c>
      <c r="AK166">
        <v>8090.4398000000001</v>
      </c>
      <c r="AL166">
        <v>7257.6684999999998</v>
      </c>
      <c r="AM166">
        <v>8719.8842000000004</v>
      </c>
      <c r="AN166">
        <v>11589.5139</v>
      </c>
      <c r="AO166">
        <v>10085.7646</v>
      </c>
      <c r="AP166">
        <v>6341.2512999999999</v>
      </c>
      <c r="AQ166">
        <v>10252.519</v>
      </c>
      <c r="AR166">
        <v>6903.9609</v>
      </c>
      <c r="AS166">
        <v>6871.3144000000002</v>
      </c>
      <c r="AT166">
        <v>8863.0509999999995</v>
      </c>
      <c r="AU166">
        <v>10071.4344</v>
      </c>
      <c r="AV166">
        <v>5527.2408999999998</v>
      </c>
      <c r="AW166">
        <v>5862.3860999999997</v>
      </c>
      <c r="AX166">
        <v>6243.2705999999998</v>
      </c>
      <c r="AY166">
        <v>4103.9488000000001</v>
      </c>
      <c r="AZ166">
        <v>6690.0429000000004</v>
      </c>
      <c r="BA166">
        <v>6198.5141000000003</v>
      </c>
      <c r="BB166">
        <v>6245.2379000000001</v>
      </c>
      <c r="BC166">
        <v>4761.3986000000004</v>
      </c>
      <c r="BD166">
        <v>6366.8980000000001</v>
      </c>
      <c r="BE166">
        <v>6159.2510000000002</v>
      </c>
      <c r="BF166">
        <v>5784.0258999999996</v>
      </c>
      <c r="BG166">
        <v>5643.0230000000001</v>
      </c>
      <c r="BH166">
        <v>4597.6266999999998</v>
      </c>
      <c r="BI166">
        <v>4660.0794999999998</v>
      </c>
      <c r="BJ166">
        <v>5739.6043</v>
      </c>
      <c r="BK166">
        <v>4065.12</v>
      </c>
      <c r="BL166">
        <v>5294.6088</v>
      </c>
      <c r="BM166">
        <v>2869.0039999999999</v>
      </c>
      <c r="BN166">
        <v>4919.4627</v>
      </c>
      <c r="BO166">
        <v>5924.3980000000001</v>
      </c>
      <c r="BP166">
        <v>5209.5338000000002</v>
      </c>
      <c r="BQ166">
        <v>5201.5940000000001</v>
      </c>
      <c r="BR166">
        <v>3196.3829000000001</v>
      </c>
      <c r="BS166">
        <v>3045.9794999999999</v>
      </c>
      <c r="BT166">
        <v>3494.4760000000001</v>
      </c>
      <c r="BU166">
        <v>2799.7026000000001</v>
      </c>
      <c r="BV166">
        <v>2783.9371000000001</v>
      </c>
      <c r="BW166">
        <v>3500.4591</v>
      </c>
      <c r="BX166">
        <v>3099.3656999999998</v>
      </c>
      <c r="BY166">
        <v>2830.4333999999999</v>
      </c>
      <c r="BZ166">
        <v>2054.8649999999998</v>
      </c>
      <c r="CA166">
        <v>3490.5385999999999</v>
      </c>
      <c r="CB166">
        <v>3524.7219</v>
      </c>
      <c r="CC166" t="s">
        <v>480</v>
      </c>
      <c r="CD166">
        <v>1956.8513</v>
      </c>
      <c r="CE166">
        <v>2716.7950000000001</v>
      </c>
      <c r="CF166">
        <v>4794.7880999999998</v>
      </c>
      <c r="CG166">
        <v>1906.8017</v>
      </c>
      <c r="CH166">
        <v>2284.6260000000002</v>
      </c>
      <c r="CI166">
        <v>2831.9677999999999</v>
      </c>
      <c r="CJ166">
        <v>2732.5947000000001</v>
      </c>
      <c r="CK166">
        <v>2517.6442000000002</v>
      </c>
      <c r="CL166">
        <v>3088.0284999999999</v>
      </c>
      <c r="CM166">
        <v>2235.8204000000001</v>
      </c>
      <c r="CN166" t="s">
        <v>480</v>
      </c>
      <c r="CO166">
        <v>2096.2453</v>
      </c>
      <c r="CP166">
        <v>2036.818</v>
      </c>
      <c r="CQ166">
        <v>2107.2114999999999</v>
      </c>
      <c r="CR166">
        <v>2310.0041999999999</v>
      </c>
      <c r="CS166">
        <v>1862.1681000000001</v>
      </c>
      <c r="CT166">
        <v>2564.4729000000002</v>
      </c>
      <c r="CU166">
        <v>2038.5709999999999</v>
      </c>
      <c r="CV166">
        <v>3161.8854000000001</v>
      </c>
      <c r="CW166">
        <v>1289.981</v>
      </c>
      <c r="CX166">
        <v>4405.4895999999999</v>
      </c>
      <c r="CY166">
        <v>2147.8307</v>
      </c>
      <c r="CZ166">
        <v>2153.7438999999999</v>
      </c>
      <c r="DA166">
        <v>1573.5387000000001</v>
      </c>
      <c r="DB166">
        <v>1590.5985000000001</v>
      </c>
      <c r="DC166">
        <v>2729.5668000000001</v>
      </c>
      <c r="DD166">
        <v>1860.854</v>
      </c>
      <c r="DE166">
        <v>2000.7869000000001</v>
      </c>
      <c r="DF166">
        <v>1625.3297</v>
      </c>
      <c r="DG166">
        <v>1691.1267</v>
      </c>
      <c r="DH166">
        <v>1058.7656999999999</v>
      </c>
      <c r="DI166">
        <v>1691.7364</v>
      </c>
      <c r="DJ166">
        <v>1390.8286000000001</v>
      </c>
      <c r="DK166">
        <v>1996.2029</v>
      </c>
      <c r="DL166">
        <v>1293.9713999999999</v>
      </c>
      <c r="DM166">
        <v>1277.999</v>
      </c>
      <c r="DN166">
        <v>1141.7155</v>
      </c>
      <c r="DO166">
        <v>2339.0488</v>
      </c>
      <c r="DP166">
        <v>805.46289999999999</v>
      </c>
      <c r="DQ166">
        <v>1733.2782999999999</v>
      </c>
      <c r="DR166">
        <v>1070.5929000000001</v>
      </c>
      <c r="DS166">
        <v>1989.8402000000001</v>
      </c>
      <c r="DT166">
        <v>1178.0079000000001</v>
      </c>
      <c r="DU166">
        <v>1220.6315</v>
      </c>
      <c r="DV166">
        <v>1833.3508999999999</v>
      </c>
      <c r="DW166">
        <v>1222.9145000000001</v>
      </c>
      <c r="DX166">
        <v>805.10699999999997</v>
      </c>
      <c r="DY166">
        <v>1551.2409</v>
      </c>
      <c r="DZ166">
        <v>1875.4214999999999</v>
      </c>
      <c r="EA166">
        <v>1032.7512999999999</v>
      </c>
      <c r="EB166">
        <v>1232.7864999999999</v>
      </c>
      <c r="EC166">
        <v>1334.1894</v>
      </c>
      <c r="ED166">
        <v>1145.9786999999999</v>
      </c>
      <c r="EE166">
        <v>881.90899999999999</v>
      </c>
      <c r="EF166">
        <v>863.67330000000004</v>
      </c>
      <c r="EG166">
        <v>690.32500000000005</v>
      </c>
      <c r="EH166">
        <v>924.03269999999998</v>
      </c>
      <c r="EI166">
        <v>766.78579999999999</v>
      </c>
      <c r="EJ166">
        <v>2074.4721</v>
      </c>
      <c r="EK166" t="s">
        <v>480</v>
      </c>
      <c r="EL166">
        <v>883.5847</v>
      </c>
      <c r="EM166">
        <v>547.41399999999999</v>
      </c>
      <c r="EN166">
        <v>333.42509999999999</v>
      </c>
      <c r="EO166" t="s">
        <v>480</v>
      </c>
      <c r="EP166">
        <v>319.98469999999998</v>
      </c>
      <c r="EQ166">
        <v>310.58359999999999</v>
      </c>
      <c r="ER166">
        <v>365.33909999999997</v>
      </c>
      <c r="ES166">
        <v>289.46980000000002</v>
      </c>
      <c r="ET166">
        <v>326.70839999999998</v>
      </c>
      <c r="EU166">
        <v>224.80070000000001</v>
      </c>
      <c r="EV166">
        <v>348.11169999999998</v>
      </c>
      <c r="EW166">
        <v>262.38470000000001</v>
      </c>
      <c r="EX166">
        <v>290.02330000000001</v>
      </c>
      <c r="EY166">
        <v>249.9811</v>
      </c>
      <c r="EZ166">
        <v>236.17789999999999</v>
      </c>
      <c r="FA166">
        <v>76.684399999999997</v>
      </c>
      <c r="FB166">
        <v>138.83279999999999</v>
      </c>
      <c r="FC166">
        <v>363.05459999999999</v>
      </c>
      <c r="FD166">
        <v>153.02520000000001</v>
      </c>
      <c r="FE166">
        <v>243.5883</v>
      </c>
      <c r="FF166">
        <v>372.226</v>
      </c>
      <c r="FG166">
        <v>225.59379999999999</v>
      </c>
      <c r="FH166">
        <v>287.38560000000001</v>
      </c>
      <c r="FI166">
        <v>258.0428</v>
      </c>
      <c r="FJ166">
        <v>140.60509999999999</v>
      </c>
      <c r="FK166">
        <v>-1.6268</v>
      </c>
      <c r="FL166">
        <v>131.53270000000001</v>
      </c>
      <c r="FM166">
        <v>14968.4737</v>
      </c>
      <c r="FN166">
        <v>2171.9005999999999</v>
      </c>
      <c r="FO166">
        <v>3192.3883000000001</v>
      </c>
      <c r="FP166">
        <v>5196.2156999999997</v>
      </c>
      <c r="FQ166">
        <v>1375.2699</v>
      </c>
      <c r="FR166">
        <v>4028.6401000000001</v>
      </c>
      <c r="FS166">
        <v>5821.2290000000003</v>
      </c>
      <c r="FT166">
        <v>8614.3943999999992</v>
      </c>
      <c r="FU166">
        <v>1214.2411</v>
      </c>
      <c r="FV166">
        <v>23952.7107</v>
      </c>
      <c r="FW166">
        <v>10740.634099999999</v>
      </c>
      <c r="FX166">
        <v>4410.1050999999998</v>
      </c>
      <c r="FY166">
        <v>4529.1880000000001</v>
      </c>
      <c r="FZ166">
        <v>664.03060000000005</v>
      </c>
      <c r="GA166">
        <v>11586.3647</v>
      </c>
      <c r="GB166">
        <v>3875.8222000000001</v>
      </c>
      <c r="GC166">
        <v>1569.9530999999999</v>
      </c>
      <c r="GD166">
        <v>1012.6646</v>
      </c>
      <c r="GE166">
        <v>11038.4349</v>
      </c>
      <c r="GF166">
        <v>1078.9701</v>
      </c>
      <c r="GG166">
        <v>771.49900000000002</v>
      </c>
      <c r="GH166">
        <v>461.31580000000002</v>
      </c>
      <c r="GI166">
        <v>4336.4241000000002</v>
      </c>
      <c r="GJ166">
        <v>36979.123200000002</v>
      </c>
      <c r="GK166">
        <v>3147.6455000000001</v>
      </c>
      <c r="GL166">
        <v>2070.9385000000002</v>
      </c>
      <c r="GM166">
        <v>6235.5334000000003</v>
      </c>
      <c r="GN166">
        <v>14486.706</v>
      </c>
      <c r="GO166">
        <v>780.53399999999999</v>
      </c>
      <c r="GP166">
        <v>346.32150000000001</v>
      </c>
    </row>
    <row r="167" spans="1:198" x14ac:dyDescent="0.2">
      <c r="A167" s="177">
        <v>43256</v>
      </c>
      <c r="B167">
        <v>737165.95279999997</v>
      </c>
      <c r="C167">
        <v>186255.4117</v>
      </c>
      <c r="D167">
        <v>119987.2467</v>
      </c>
      <c r="E167">
        <v>95649.598199999993</v>
      </c>
      <c r="F167">
        <v>58769.627999999997</v>
      </c>
      <c r="G167">
        <v>51563.086600000002</v>
      </c>
      <c r="H167">
        <v>51943.377999999997</v>
      </c>
      <c r="I167">
        <v>32146.3145</v>
      </c>
      <c r="J167">
        <v>33709.687899999997</v>
      </c>
      <c r="K167">
        <v>30096.300800000001</v>
      </c>
      <c r="L167">
        <v>25832.540700000001</v>
      </c>
      <c r="M167">
        <v>23684.83</v>
      </c>
      <c r="N167">
        <v>28840.3004</v>
      </c>
      <c r="O167">
        <v>36814.896800000002</v>
      </c>
      <c r="P167">
        <v>14430.3804</v>
      </c>
      <c r="Q167">
        <v>22273.136699999999</v>
      </c>
      <c r="R167">
        <v>11635.1883</v>
      </c>
      <c r="S167">
        <v>14837.803400000001</v>
      </c>
      <c r="T167">
        <v>19670.172600000002</v>
      </c>
      <c r="U167">
        <v>21933.8128</v>
      </c>
      <c r="V167">
        <v>15945.056399999999</v>
      </c>
      <c r="W167">
        <v>9319.8377</v>
      </c>
      <c r="X167">
        <v>15413.5494</v>
      </c>
      <c r="Y167">
        <v>13413.3346</v>
      </c>
      <c r="Z167">
        <v>14740.782499999999</v>
      </c>
      <c r="AA167">
        <v>12253.631100000001</v>
      </c>
      <c r="AB167">
        <v>13394.7806</v>
      </c>
      <c r="AC167">
        <v>14302.7533</v>
      </c>
      <c r="AD167">
        <v>16127.634700000001</v>
      </c>
      <c r="AE167">
        <v>9874.0550000000003</v>
      </c>
      <c r="AF167">
        <v>14509.9246</v>
      </c>
      <c r="AG167">
        <v>10475.2363</v>
      </c>
      <c r="AH167">
        <v>10330.0975</v>
      </c>
      <c r="AI167">
        <v>12737.278700000001</v>
      </c>
      <c r="AJ167">
        <v>14992.590200000001</v>
      </c>
      <c r="AK167">
        <v>8125.3397000000004</v>
      </c>
      <c r="AL167">
        <v>7342.4732000000004</v>
      </c>
      <c r="AM167">
        <v>8748.5995999999996</v>
      </c>
      <c r="AN167">
        <v>11709.303099999999</v>
      </c>
      <c r="AO167">
        <v>10192.178599999999</v>
      </c>
      <c r="AP167">
        <v>6455.8339999999998</v>
      </c>
      <c r="AQ167">
        <v>10244.622600000001</v>
      </c>
      <c r="AR167">
        <v>6812.8661000000002</v>
      </c>
      <c r="AS167">
        <v>6901.3123999999998</v>
      </c>
      <c r="AT167">
        <v>8867.9802</v>
      </c>
      <c r="AU167">
        <v>9882.2754000000004</v>
      </c>
      <c r="AV167">
        <v>5538.7417999999998</v>
      </c>
      <c r="AW167">
        <v>6019.8103000000001</v>
      </c>
      <c r="AX167">
        <v>6302.3545000000004</v>
      </c>
      <c r="AY167">
        <v>4115.2304999999997</v>
      </c>
      <c r="AZ167">
        <v>6733.8320999999996</v>
      </c>
      <c r="BA167">
        <v>6152.2353000000003</v>
      </c>
      <c r="BB167">
        <v>6289.9856</v>
      </c>
      <c r="BC167">
        <v>4843.9786999999997</v>
      </c>
      <c r="BD167">
        <v>6570.9982</v>
      </c>
      <c r="BE167">
        <v>6212.5652</v>
      </c>
      <c r="BF167">
        <v>5745.6197000000002</v>
      </c>
      <c r="BG167">
        <v>5778.4856</v>
      </c>
      <c r="BH167">
        <v>4646.2451000000001</v>
      </c>
      <c r="BI167">
        <v>4805.4447</v>
      </c>
      <c r="BJ167">
        <v>5804.8612000000003</v>
      </c>
      <c r="BK167">
        <v>4065.12</v>
      </c>
      <c r="BL167">
        <v>5273.7240000000002</v>
      </c>
      <c r="BM167">
        <v>3142.5214999999998</v>
      </c>
      <c r="BN167">
        <v>4912.5873000000001</v>
      </c>
      <c r="BO167">
        <v>5961.1342999999997</v>
      </c>
      <c r="BP167">
        <v>5111.9475000000002</v>
      </c>
      <c r="BQ167">
        <v>5254.9724999999999</v>
      </c>
      <c r="BR167">
        <v>3255.8807999999999</v>
      </c>
      <c r="BS167">
        <v>3088.6286</v>
      </c>
      <c r="BT167">
        <v>3409.3753000000002</v>
      </c>
      <c r="BU167">
        <v>2848.4814999999999</v>
      </c>
      <c r="BV167">
        <v>2822.9160000000002</v>
      </c>
      <c r="BW167">
        <v>3513.2658999999999</v>
      </c>
      <c r="BX167">
        <v>3160.1770999999999</v>
      </c>
      <c r="BY167">
        <v>2900.8191000000002</v>
      </c>
      <c r="BZ167">
        <v>2045.4748999999999</v>
      </c>
      <c r="CA167">
        <v>3475.7694999999999</v>
      </c>
      <c r="CB167">
        <v>3586.2853</v>
      </c>
      <c r="CC167" t="s">
        <v>480</v>
      </c>
      <c r="CD167">
        <v>2018.0628999999999</v>
      </c>
      <c r="CE167">
        <v>2755.4549999999999</v>
      </c>
      <c r="CF167">
        <v>4832.0279</v>
      </c>
      <c r="CG167">
        <v>1906.8017</v>
      </c>
      <c r="CH167">
        <v>2245.5839999999998</v>
      </c>
      <c r="CI167">
        <v>2863.6188999999999</v>
      </c>
      <c r="CJ167">
        <v>2975.1374999999998</v>
      </c>
      <c r="CK167">
        <v>2550.9306999999999</v>
      </c>
      <c r="CL167">
        <v>3071.8973999999998</v>
      </c>
      <c r="CM167">
        <v>2222.9942999999998</v>
      </c>
      <c r="CN167" t="s">
        <v>480</v>
      </c>
      <c r="CO167">
        <v>2115.636</v>
      </c>
      <c r="CP167">
        <v>2064.9692</v>
      </c>
      <c r="CQ167">
        <v>2125.6703000000002</v>
      </c>
      <c r="CR167">
        <v>2343.9755</v>
      </c>
      <c r="CS167">
        <v>1869.7352000000001</v>
      </c>
      <c r="CT167">
        <v>2566.2422999999999</v>
      </c>
      <c r="CU167">
        <v>2098.3697000000002</v>
      </c>
      <c r="CV167">
        <v>3216.5677000000001</v>
      </c>
      <c r="CW167">
        <v>1321.2058</v>
      </c>
      <c r="CX167">
        <v>4399.1880000000001</v>
      </c>
      <c r="CY167">
        <v>2165.9859999999999</v>
      </c>
      <c r="CZ167">
        <v>2172.4331999999999</v>
      </c>
      <c r="DA167">
        <v>1547.3912</v>
      </c>
      <c r="DB167">
        <v>1607.4880000000001</v>
      </c>
      <c r="DC167">
        <v>2746.8739999999998</v>
      </c>
      <c r="DD167">
        <v>1878.704</v>
      </c>
      <c r="DE167">
        <v>2052.8587000000002</v>
      </c>
      <c r="DF167">
        <v>1606.7286999999999</v>
      </c>
      <c r="DG167">
        <v>1736.223</v>
      </c>
      <c r="DH167">
        <v>1047.2587000000001</v>
      </c>
      <c r="DI167">
        <v>1736.4318000000001</v>
      </c>
      <c r="DJ167">
        <v>1382.0445</v>
      </c>
      <c r="DK167">
        <v>2051.9486999999999</v>
      </c>
      <c r="DL167">
        <v>1314.5241000000001</v>
      </c>
      <c r="DM167">
        <v>1281.1615999999999</v>
      </c>
      <c r="DN167">
        <v>1164.2869000000001</v>
      </c>
      <c r="DO167">
        <v>2345.1970000000001</v>
      </c>
      <c r="DP167">
        <v>807.63779999999997</v>
      </c>
      <c r="DQ167">
        <v>1768.7389000000001</v>
      </c>
      <c r="DR167">
        <v>1083.4121</v>
      </c>
      <c r="DS167">
        <v>2026.5796</v>
      </c>
      <c r="DT167">
        <v>1195.9837</v>
      </c>
      <c r="DU167">
        <v>1263.134</v>
      </c>
      <c r="DV167">
        <v>1968.9507000000001</v>
      </c>
      <c r="DW167">
        <v>1253.4869000000001</v>
      </c>
      <c r="DX167">
        <v>798.57060000000001</v>
      </c>
      <c r="DY167">
        <v>1548.5486000000001</v>
      </c>
      <c r="DZ167">
        <v>1909.9266</v>
      </c>
      <c r="EA167">
        <v>1096.6385</v>
      </c>
      <c r="EB167">
        <v>1232.7864999999999</v>
      </c>
      <c r="EC167">
        <v>1310.1603</v>
      </c>
      <c r="ED167">
        <v>1152.2465999999999</v>
      </c>
      <c r="EE167">
        <v>895.21180000000004</v>
      </c>
      <c r="EF167">
        <v>883.48860000000002</v>
      </c>
      <c r="EG167">
        <v>690.32500000000005</v>
      </c>
      <c r="EH167">
        <v>947.22810000000004</v>
      </c>
      <c r="EI167">
        <v>706.31780000000003</v>
      </c>
      <c r="EJ167">
        <v>2074.4721</v>
      </c>
      <c r="EK167" t="s">
        <v>480</v>
      </c>
      <c r="EL167">
        <v>884.23069999999996</v>
      </c>
      <c r="EM167">
        <v>573.36450000000002</v>
      </c>
      <c r="EN167">
        <v>338.45690000000002</v>
      </c>
      <c r="EO167" t="s">
        <v>480</v>
      </c>
      <c r="EP167">
        <v>323.52229999999997</v>
      </c>
      <c r="EQ167">
        <v>329.28399999999999</v>
      </c>
      <c r="ER167">
        <v>364.2269</v>
      </c>
      <c r="ES167">
        <v>286.6816</v>
      </c>
      <c r="ET167">
        <v>330.96530000000001</v>
      </c>
      <c r="EU167">
        <v>224.80070000000001</v>
      </c>
      <c r="EV167">
        <v>352.17790000000002</v>
      </c>
      <c r="EW167">
        <v>262.38470000000001</v>
      </c>
      <c r="EX167">
        <v>290.02330000000001</v>
      </c>
      <c r="EY167">
        <v>249.9811</v>
      </c>
      <c r="EZ167">
        <v>235.374</v>
      </c>
      <c r="FA167">
        <v>75.679900000000004</v>
      </c>
      <c r="FB167">
        <v>135.7517</v>
      </c>
      <c r="FC167">
        <v>356.18619999999999</v>
      </c>
      <c r="FD167">
        <v>153.02520000000001</v>
      </c>
      <c r="FE167">
        <v>238.64920000000001</v>
      </c>
      <c r="FF167">
        <v>362.27010000000001</v>
      </c>
      <c r="FG167">
        <v>220.96199999999999</v>
      </c>
      <c r="FH167">
        <v>276.21969999999999</v>
      </c>
      <c r="FI167">
        <v>256.26920000000001</v>
      </c>
      <c r="FJ167">
        <v>154.9436</v>
      </c>
      <c r="FK167">
        <v>-0.1181</v>
      </c>
      <c r="FL167">
        <v>134.20189999999999</v>
      </c>
      <c r="FM167">
        <v>15427.43</v>
      </c>
      <c r="FN167">
        <v>2222.0241000000001</v>
      </c>
      <c r="FO167">
        <v>3301.9893000000002</v>
      </c>
      <c r="FP167">
        <v>5197.1733999999997</v>
      </c>
      <c r="FQ167">
        <v>1398.1102000000001</v>
      </c>
      <c r="FR167">
        <v>4162.2719999999999</v>
      </c>
      <c r="FS167">
        <v>5525.1827999999996</v>
      </c>
      <c r="FT167">
        <v>8760.4366000000009</v>
      </c>
      <c r="FU167">
        <v>1235.6781000000001</v>
      </c>
      <c r="FV167">
        <v>24100.967799999999</v>
      </c>
      <c r="FW167">
        <v>10752.0869</v>
      </c>
      <c r="FX167">
        <v>4469.3275999999996</v>
      </c>
      <c r="FY167">
        <v>4637.1450000000004</v>
      </c>
      <c r="FZ167">
        <v>681.42769999999996</v>
      </c>
      <c r="GA167">
        <v>11538.325199999999</v>
      </c>
      <c r="GB167">
        <v>3901.6154000000001</v>
      </c>
      <c r="GC167">
        <v>1601.1316999999999</v>
      </c>
      <c r="GD167">
        <v>1056.6884</v>
      </c>
      <c r="GE167">
        <v>11208.2369</v>
      </c>
      <c r="GF167">
        <v>1122.3833</v>
      </c>
      <c r="GG167">
        <v>782.67179999999996</v>
      </c>
      <c r="GH167">
        <v>475.98009999999999</v>
      </c>
      <c r="GI167">
        <v>4339.9831999999997</v>
      </c>
      <c r="GJ167">
        <v>37684.838900000002</v>
      </c>
      <c r="GK167">
        <v>3164.8022999999998</v>
      </c>
      <c r="GL167">
        <v>2105.9286000000002</v>
      </c>
      <c r="GM167">
        <v>6234.7251999999999</v>
      </c>
      <c r="GN167">
        <v>14429.034</v>
      </c>
      <c r="GO167">
        <v>762.21</v>
      </c>
      <c r="GP167">
        <v>347.96899999999999</v>
      </c>
    </row>
    <row r="168" spans="1:198" x14ac:dyDescent="0.2">
      <c r="A168" s="177">
        <v>43257</v>
      </c>
      <c r="B168">
        <v>739470.91209999996</v>
      </c>
      <c r="C168">
        <v>188786.44579999999</v>
      </c>
      <c r="D168">
        <v>120602.8346</v>
      </c>
      <c r="E168">
        <v>96711.900899999993</v>
      </c>
      <c r="F168">
        <v>59663.888299999999</v>
      </c>
      <c r="G168">
        <v>52156.479700000004</v>
      </c>
      <c r="H168">
        <v>52269.2451</v>
      </c>
      <c r="I168">
        <v>32204.617399999999</v>
      </c>
      <c r="J168">
        <v>34300.616000000002</v>
      </c>
      <c r="K168">
        <v>30343.893899999999</v>
      </c>
      <c r="L168">
        <v>25746.4908</v>
      </c>
      <c r="M168">
        <v>24033.350999999999</v>
      </c>
      <c r="N168">
        <v>28868.7281</v>
      </c>
      <c r="O168">
        <v>37214.373500000002</v>
      </c>
      <c r="P168">
        <v>14567.864100000001</v>
      </c>
      <c r="Q168">
        <v>22735.816800000001</v>
      </c>
      <c r="R168">
        <v>11708.3442</v>
      </c>
      <c r="S168">
        <v>15106.918799999999</v>
      </c>
      <c r="T168">
        <v>19916.286</v>
      </c>
      <c r="U168">
        <v>22110.973999999998</v>
      </c>
      <c r="V168">
        <v>16130.638300000001</v>
      </c>
      <c r="W168">
        <v>9334.9663999999993</v>
      </c>
      <c r="X168">
        <v>15474.5358</v>
      </c>
      <c r="Y168">
        <v>13581.717000000001</v>
      </c>
      <c r="Z168">
        <v>14957.7551</v>
      </c>
      <c r="AA168">
        <v>12374.850700000001</v>
      </c>
      <c r="AB168">
        <v>13522.486199999999</v>
      </c>
      <c r="AC168">
        <v>14357.5142</v>
      </c>
      <c r="AD168">
        <v>16251.942499999999</v>
      </c>
      <c r="AE168">
        <v>10028.6441</v>
      </c>
      <c r="AF168">
        <v>14856.7271</v>
      </c>
      <c r="AG168">
        <v>10584.8531</v>
      </c>
      <c r="AH168">
        <v>10462.4563</v>
      </c>
      <c r="AI168">
        <v>12873.4139</v>
      </c>
      <c r="AJ168">
        <v>15019.337100000001</v>
      </c>
      <c r="AK168">
        <v>8205.5485000000008</v>
      </c>
      <c r="AL168">
        <v>7341.6578</v>
      </c>
      <c r="AM168">
        <v>8748.2168000000001</v>
      </c>
      <c r="AN168">
        <v>11861.343199999999</v>
      </c>
      <c r="AO168">
        <v>10342.106</v>
      </c>
      <c r="AP168">
        <v>6431.0273999999999</v>
      </c>
      <c r="AQ168">
        <v>10261.7315</v>
      </c>
      <c r="AR168">
        <v>6764.4351999999999</v>
      </c>
      <c r="AS168">
        <v>6935.5956999999999</v>
      </c>
      <c r="AT168">
        <v>8733.2471999999998</v>
      </c>
      <c r="AU168">
        <v>10090.0856</v>
      </c>
      <c r="AV168">
        <v>5640.1589999999997</v>
      </c>
      <c r="AW168">
        <v>5929.2914000000001</v>
      </c>
      <c r="AX168">
        <v>6334.8805000000002</v>
      </c>
      <c r="AY168">
        <v>4224.9715999999999</v>
      </c>
      <c r="AZ168">
        <v>6800.4679999999998</v>
      </c>
      <c r="BA168">
        <v>6013.3990000000003</v>
      </c>
      <c r="BB168">
        <v>6408.9736999999996</v>
      </c>
      <c r="BC168">
        <v>4878.5470999999998</v>
      </c>
      <c r="BD168">
        <v>6818.0668999999998</v>
      </c>
      <c r="BE168">
        <v>6459.9982</v>
      </c>
      <c r="BF168">
        <v>5795.8432000000003</v>
      </c>
      <c r="BG168">
        <v>5770.0891000000001</v>
      </c>
      <c r="BH168">
        <v>5127.3114999999998</v>
      </c>
      <c r="BI168">
        <v>4884.0204999999996</v>
      </c>
      <c r="BJ168">
        <v>5924.8496999999998</v>
      </c>
      <c r="BK168">
        <v>4065.12</v>
      </c>
      <c r="BL168">
        <v>5307.6617999999999</v>
      </c>
      <c r="BM168">
        <v>3197.3049000000001</v>
      </c>
      <c r="BN168">
        <v>4959.7326999999996</v>
      </c>
      <c r="BO168">
        <v>6041.9543000000003</v>
      </c>
      <c r="BP168">
        <v>5162.4427999999998</v>
      </c>
      <c r="BQ168">
        <v>5276.8091999999997</v>
      </c>
      <c r="BR168">
        <v>3250.123</v>
      </c>
      <c r="BS168">
        <v>3119.1673999999998</v>
      </c>
      <c r="BT168">
        <v>3614.6977000000002</v>
      </c>
      <c r="BU168">
        <v>2879.2188000000001</v>
      </c>
      <c r="BV168">
        <v>2815.1201999999998</v>
      </c>
      <c r="BW168">
        <v>3516.7586999999999</v>
      </c>
      <c r="BX168">
        <v>3201.7849999999999</v>
      </c>
      <c r="BY168">
        <v>2910.627</v>
      </c>
      <c r="BZ168">
        <v>2085.8933000000002</v>
      </c>
      <c r="CA168">
        <v>3525.5722000000001</v>
      </c>
      <c r="CB168">
        <v>3610.0711000000001</v>
      </c>
      <c r="CC168" t="s">
        <v>480</v>
      </c>
      <c r="CD168">
        <v>2170.7887999999998</v>
      </c>
      <c r="CE168">
        <v>2746.3584999999998</v>
      </c>
      <c r="CF168">
        <v>4640.2430999999997</v>
      </c>
      <c r="CG168">
        <v>1975.6790000000001</v>
      </c>
      <c r="CH168">
        <v>2260.3047999999999</v>
      </c>
      <c r="CI168">
        <v>2929.1817999999998</v>
      </c>
      <c r="CJ168">
        <v>2955.0095000000001</v>
      </c>
      <c r="CK168">
        <v>2536.8092000000001</v>
      </c>
      <c r="CL168">
        <v>3050.3892999999998</v>
      </c>
      <c r="CM168">
        <v>2259.8694</v>
      </c>
      <c r="CN168" t="s">
        <v>480</v>
      </c>
      <c r="CO168">
        <v>2137.3914</v>
      </c>
      <c r="CP168">
        <v>2077.4385000000002</v>
      </c>
      <c r="CQ168">
        <v>2168.3564000000001</v>
      </c>
      <c r="CR168">
        <v>2392.8092000000001</v>
      </c>
      <c r="CS168">
        <v>1872.8308999999999</v>
      </c>
      <c r="CT168">
        <v>2560.9342999999999</v>
      </c>
      <c r="CU168">
        <v>2100.0781999999999</v>
      </c>
      <c r="CV168">
        <v>3391.1302999999998</v>
      </c>
      <c r="CW168">
        <v>1342.0223000000001</v>
      </c>
      <c r="CX168">
        <v>4414.3118999999997</v>
      </c>
      <c r="CY168">
        <v>2195.0344</v>
      </c>
      <c r="CZ168">
        <v>2090.4877000000001</v>
      </c>
      <c r="DA168">
        <v>1607.4336000000001</v>
      </c>
      <c r="DB168">
        <v>1642.7484999999999</v>
      </c>
      <c r="DC168">
        <v>2764.1812</v>
      </c>
      <c r="DD168">
        <v>1881.203</v>
      </c>
      <c r="DE168">
        <v>2013.6125</v>
      </c>
      <c r="DF168">
        <v>1583.4775</v>
      </c>
      <c r="DG168">
        <v>1657.8978</v>
      </c>
      <c r="DH168">
        <v>1061.4212</v>
      </c>
      <c r="DI168">
        <v>1736.4318000000001</v>
      </c>
      <c r="DJ168">
        <v>1410.7083</v>
      </c>
      <c r="DK168">
        <v>2116.8833</v>
      </c>
      <c r="DL168">
        <v>1333.4956999999999</v>
      </c>
      <c r="DM168">
        <v>1286.6242999999999</v>
      </c>
      <c r="DN168">
        <v>1147.4452000000001</v>
      </c>
      <c r="DO168">
        <v>2351.3452000000002</v>
      </c>
      <c r="DP168">
        <v>813.01790000000005</v>
      </c>
      <c r="DQ168">
        <v>1749.1901</v>
      </c>
      <c r="DR168">
        <v>1091.9581000000001</v>
      </c>
      <c r="DS168">
        <v>2059.645</v>
      </c>
      <c r="DT168">
        <v>1194.6996999999999</v>
      </c>
      <c r="DU168">
        <v>1287.4212</v>
      </c>
      <c r="DV168">
        <v>2013.7118</v>
      </c>
      <c r="DW168">
        <v>1275.3244</v>
      </c>
      <c r="DX168">
        <v>805.91780000000006</v>
      </c>
      <c r="DY168">
        <v>1552.9235000000001</v>
      </c>
      <c r="DZ168">
        <v>1921.4283</v>
      </c>
      <c r="EA168">
        <v>1086.5934</v>
      </c>
      <c r="EB168">
        <v>1249.0866000000001</v>
      </c>
      <c r="EC168">
        <v>1318.7420999999999</v>
      </c>
      <c r="ED168">
        <v>1141.2778000000001</v>
      </c>
      <c r="EE168">
        <v>895.21180000000004</v>
      </c>
      <c r="EF168">
        <v>886.79759999999999</v>
      </c>
      <c r="EG168">
        <v>667.1644</v>
      </c>
      <c r="EH168">
        <v>953.55409999999995</v>
      </c>
      <c r="EI168">
        <v>714.38019999999995</v>
      </c>
      <c r="EJ168">
        <v>2074.4721</v>
      </c>
      <c r="EK168" t="s">
        <v>480</v>
      </c>
      <c r="EL168">
        <v>887.89120000000003</v>
      </c>
      <c r="EM168">
        <v>579.47050000000002</v>
      </c>
      <c r="EN168">
        <v>333.42509999999999</v>
      </c>
      <c r="EO168" t="s">
        <v>480</v>
      </c>
      <c r="EP168">
        <v>322.10730000000001</v>
      </c>
      <c r="EQ168">
        <v>330.87779999999998</v>
      </c>
      <c r="ER168">
        <v>366.4513</v>
      </c>
      <c r="ES168">
        <v>288.77269999999999</v>
      </c>
      <c r="ET168">
        <v>330.66129999999998</v>
      </c>
      <c r="EU168">
        <v>227.28919999999999</v>
      </c>
      <c r="EV168">
        <v>356.24419999999998</v>
      </c>
      <c r="EW168">
        <v>269.39659999999998</v>
      </c>
      <c r="EX168">
        <v>291.80040000000002</v>
      </c>
      <c r="EY168">
        <v>251.3477</v>
      </c>
      <c r="EZ168">
        <v>235.77590000000001</v>
      </c>
      <c r="FA168">
        <v>79.028300000000002</v>
      </c>
      <c r="FB168">
        <v>138.34630000000001</v>
      </c>
      <c r="FC168">
        <v>367.17559999999997</v>
      </c>
      <c r="FD168">
        <v>153.02520000000001</v>
      </c>
      <c r="FE168">
        <v>237.5908</v>
      </c>
      <c r="FF168">
        <v>364.56760000000003</v>
      </c>
      <c r="FG168">
        <v>222.12</v>
      </c>
      <c r="FH168">
        <v>264.25630000000001</v>
      </c>
      <c r="FI168">
        <v>257.5994</v>
      </c>
      <c r="FJ168">
        <v>152.6934</v>
      </c>
      <c r="FK168">
        <v>1.8935999999999999</v>
      </c>
      <c r="FL168">
        <v>132.8673</v>
      </c>
      <c r="FM168">
        <v>15947.3861</v>
      </c>
      <c r="FN168">
        <v>2324.2964000000002</v>
      </c>
      <c r="FO168">
        <v>3363.9376999999999</v>
      </c>
      <c r="FP168">
        <v>5315.9351999999999</v>
      </c>
      <c r="FQ168">
        <v>1405.7236</v>
      </c>
      <c r="FR168">
        <v>4225.5712999999996</v>
      </c>
      <c r="FS168">
        <v>5478.3265000000001</v>
      </c>
      <c r="FT168">
        <v>9190.7949000000008</v>
      </c>
      <c r="FU168">
        <v>1261.4023999999999</v>
      </c>
      <c r="FV168">
        <v>24561.767</v>
      </c>
      <c r="FW168">
        <v>10802.192800000001</v>
      </c>
      <c r="FX168">
        <v>4523.2200999999995</v>
      </c>
      <c r="FY168">
        <v>4756.0190000000002</v>
      </c>
      <c r="FZ168">
        <v>633.10230000000001</v>
      </c>
      <c r="GA168">
        <v>11461.6909</v>
      </c>
      <c r="GB168">
        <v>3920.9603000000002</v>
      </c>
      <c r="GC168">
        <v>1620.6183000000001</v>
      </c>
      <c r="GD168">
        <v>1092.7080000000001</v>
      </c>
      <c r="GE168">
        <v>11190.362999999999</v>
      </c>
      <c r="GF168">
        <v>1098.1759999999999</v>
      </c>
      <c r="GG168">
        <v>733.79079999999999</v>
      </c>
      <c r="GH168">
        <v>481.3125</v>
      </c>
      <c r="GI168">
        <v>4341.7627000000002</v>
      </c>
      <c r="GJ168">
        <v>37678.702299999997</v>
      </c>
      <c r="GK168">
        <v>3147.6455000000001</v>
      </c>
      <c r="GL168">
        <v>2100.0969</v>
      </c>
      <c r="GM168">
        <v>6489.3064999999997</v>
      </c>
      <c r="GN168">
        <v>14006.106</v>
      </c>
      <c r="GO168">
        <v>780.53399999999999</v>
      </c>
      <c r="GP168">
        <v>351.2638</v>
      </c>
    </row>
    <row r="169" spans="1:198" x14ac:dyDescent="0.2">
      <c r="A169" s="177">
        <v>43258</v>
      </c>
      <c r="B169">
        <v>727100.96409999998</v>
      </c>
      <c r="C169">
        <v>188500.6838</v>
      </c>
      <c r="D169">
        <v>117431.3256</v>
      </c>
      <c r="E169">
        <v>94750.726599999995</v>
      </c>
      <c r="F169">
        <v>58994.294399999999</v>
      </c>
      <c r="G169">
        <v>52680.779000000002</v>
      </c>
      <c r="H169">
        <v>51437.898999999998</v>
      </c>
      <c r="I169">
        <v>30619.8377</v>
      </c>
      <c r="J169">
        <v>34037.981299999999</v>
      </c>
      <c r="K169">
        <v>29513.471099999999</v>
      </c>
      <c r="L169">
        <v>24683.7742</v>
      </c>
      <c r="M169">
        <v>23875.258999999998</v>
      </c>
      <c r="N169">
        <v>28271.746899999998</v>
      </c>
      <c r="O169">
        <v>37075.021200000003</v>
      </c>
      <c r="P169">
        <v>14513.703799999999</v>
      </c>
      <c r="Q169">
        <v>22576.2719</v>
      </c>
      <c r="R169">
        <v>11579.526099999999</v>
      </c>
      <c r="S169">
        <v>14161.5049</v>
      </c>
      <c r="T169">
        <v>19619.126799999998</v>
      </c>
      <c r="U169">
        <v>21740.334200000001</v>
      </c>
      <c r="V169">
        <v>15672.483</v>
      </c>
      <c r="W169">
        <v>9034.0725999999995</v>
      </c>
      <c r="X169">
        <v>15343.0762</v>
      </c>
      <c r="Y169">
        <v>13386.512699999999</v>
      </c>
      <c r="Z169">
        <v>14856.343999999999</v>
      </c>
      <c r="AA169">
        <v>12363.574500000001</v>
      </c>
      <c r="AB169">
        <v>13466.1949</v>
      </c>
      <c r="AC169">
        <v>14176.565000000001</v>
      </c>
      <c r="AD169">
        <v>16102.7732</v>
      </c>
      <c r="AE169">
        <v>9987.6779999999999</v>
      </c>
      <c r="AF169">
        <v>14759.2235</v>
      </c>
      <c r="AG169">
        <v>10264.0797</v>
      </c>
      <c r="AH169">
        <v>9375.2230999999992</v>
      </c>
      <c r="AI169">
        <v>12489.032300000001</v>
      </c>
      <c r="AJ169">
        <v>14957.8192</v>
      </c>
      <c r="AK169">
        <v>7896.3468999999996</v>
      </c>
      <c r="AL169">
        <v>7131.2767999999996</v>
      </c>
      <c r="AM169">
        <v>8455.7021000000004</v>
      </c>
      <c r="AN169">
        <v>11783.0195</v>
      </c>
      <c r="AO169">
        <v>10081.4563</v>
      </c>
      <c r="AP169">
        <v>6053.0226000000002</v>
      </c>
      <c r="AQ169">
        <v>10202.508400000001</v>
      </c>
      <c r="AR169">
        <v>6306.9318000000003</v>
      </c>
      <c r="AS169">
        <v>6918.4540999999999</v>
      </c>
      <c r="AT169">
        <v>8675.7391000000007</v>
      </c>
      <c r="AU169">
        <v>10048.8745</v>
      </c>
      <c r="AV169">
        <v>5344.2717000000002</v>
      </c>
      <c r="AW169">
        <v>5641.9921999999997</v>
      </c>
      <c r="AX169">
        <v>6333.9853000000003</v>
      </c>
      <c r="AY169">
        <v>4124.4611000000004</v>
      </c>
      <c r="AZ169">
        <v>6722.4089000000004</v>
      </c>
      <c r="BA169">
        <v>5805.1445999999996</v>
      </c>
      <c r="BB169">
        <v>6240.1529</v>
      </c>
      <c r="BC169">
        <v>4640.4090999999999</v>
      </c>
      <c r="BD169">
        <v>6646.1931000000004</v>
      </c>
      <c r="BE169">
        <v>6316.4597999999996</v>
      </c>
      <c r="BF169">
        <v>5769.2542999999996</v>
      </c>
      <c r="BG169">
        <v>5594.3235999999997</v>
      </c>
      <c r="BH169">
        <v>5086.3697000000002</v>
      </c>
      <c r="BI169">
        <v>4746.5128999999997</v>
      </c>
      <c r="BJ169">
        <v>5777.4953999999998</v>
      </c>
      <c r="BK169">
        <v>4065.12</v>
      </c>
      <c r="BL169">
        <v>5213.6800999999996</v>
      </c>
      <c r="BM169">
        <v>3100.4058</v>
      </c>
      <c r="BN169">
        <v>4919.9538000000002</v>
      </c>
      <c r="BO169">
        <v>5999.5033999999996</v>
      </c>
      <c r="BP169">
        <v>5094.9267</v>
      </c>
      <c r="BQ169">
        <v>5197.2267000000002</v>
      </c>
      <c r="BR169">
        <v>3171.4322000000002</v>
      </c>
      <c r="BS169">
        <v>2995.9591</v>
      </c>
      <c r="BT169">
        <v>3706.5524999999998</v>
      </c>
      <c r="BU169">
        <v>2847.145</v>
      </c>
      <c r="BV169">
        <v>2766.3966</v>
      </c>
      <c r="BW169">
        <v>3514.4301</v>
      </c>
      <c r="BX169">
        <v>3182.5812999999998</v>
      </c>
      <c r="BY169">
        <v>2753.1244999999999</v>
      </c>
      <c r="BZ169">
        <v>2054.4567999999999</v>
      </c>
      <c r="CA169">
        <v>3459.6264999999999</v>
      </c>
      <c r="CB169">
        <v>3493.9403000000002</v>
      </c>
      <c r="CC169" t="s">
        <v>480</v>
      </c>
      <c r="CD169">
        <v>2054.4261999999999</v>
      </c>
      <c r="CE169">
        <v>2737.2620000000002</v>
      </c>
      <c r="CF169">
        <v>4349.7728999999999</v>
      </c>
      <c r="CG169">
        <v>1961.615</v>
      </c>
      <c r="CH169">
        <v>2219.9827</v>
      </c>
      <c r="CI169">
        <v>2886.2267999999999</v>
      </c>
      <c r="CJ169">
        <v>2924.8173999999999</v>
      </c>
      <c r="CK169">
        <v>2509.0704000000001</v>
      </c>
      <c r="CL169">
        <v>3024.2721999999999</v>
      </c>
      <c r="CM169">
        <v>2178.6372999999999</v>
      </c>
      <c r="CN169" t="s">
        <v>480</v>
      </c>
      <c r="CO169">
        <v>2111.8525</v>
      </c>
      <c r="CP169">
        <v>1907.0085999999999</v>
      </c>
      <c r="CQ169">
        <v>2125.6703000000002</v>
      </c>
      <c r="CR169">
        <v>2322.7433999999998</v>
      </c>
      <c r="CS169">
        <v>1852.5372</v>
      </c>
      <c r="CT169">
        <v>2466.5711999999999</v>
      </c>
      <c r="CU169">
        <v>1995.8577</v>
      </c>
      <c r="CV169">
        <v>3138.7505999999998</v>
      </c>
      <c r="CW169">
        <v>1316.0016000000001</v>
      </c>
      <c r="CX169">
        <v>4409.2705999999998</v>
      </c>
      <c r="CY169">
        <v>2155.0927999999999</v>
      </c>
      <c r="CZ169">
        <v>2035.8572999999999</v>
      </c>
      <c r="DA169">
        <v>1525.1172999999999</v>
      </c>
      <c r="DB169">
        <v>1576.3758</v>
      </c>
      <c r="DC169">
        <v>2715.4063999999998</v>
      </c>
      <c r="DD169">
        <v>1875.848</v>
      </c>
      <c r="DE169">
        <v>1992.5786000000001</v>
      </c>
      <c r="DF169">
        <v>1523.0244</v>
      </c>
      <c r="DG169">
        <v>1605.681</v>
      </c>
      <c r="DH169">
        <v>1043.2755</v>
      </c>
      <c r="DI169">
        <v>1731.0142000000001</v>
      </c>
      <c r="DJ169">
        <v>1352.4561000000001</v>
      </c>
      <c r="DK169">
        <v>1994.9777999999999</v>
      </c>
      <c r="DL169">
        <v>1282.1141</v>
      </c>
      <c r="DM169">
        <v>1290.0744999999999</v>
      </c>
      <c r="DN169">
        <v>1151.4386</v>
      </c>
      <c r="DO169">
        <v>2329.8265999999999</v>
      </c>
      <c r="DP169">
        <v>791.49749999999995</v>
      </c>
      <c r="DQ169">
        <v>1730.096</v>
      </c>
      <c r="DR169">
        <v>1070.5929000000001</v>
      </c>
      <c r="DS169">
        <v>2002.2398000000001</v>
      </c>
      <c r="DT169">
        <v>1174.1559999999999</v>
      </c>
      <c r="DU169">
        <v>1275.2775999999999</v>
      </c>
      <c r="DV169">
        <v>2013.5492999999999</v>
      </c>
      <c r="DW169">
        <v>1232.0862</v>
      </c>
      <c r="DX169">
        <v>863.11059999999998</v>
      </c>
      <c r="DY169">
        <v>1535.7603999999999</v>
      </c>
      <c r="DZ169">
        <v>1896.1246000000001</v>
      </c>
      <c r="EA169">
        <v>1069.7175</v>
      </c>
      <c r="EB169">
        <v>1207.3585</v>
      </c>
      <c r="EC169">
        <v>1282.6985</v>
      </c>
      <c r="ED169">
        <v>1109.9383</v>
      </c>
      <c r="EE169">
        <v>878.58330000000001</v>
      </c>
      <c r="EF169">
        <v>880.68</v>
      </c>
      <c r="EG169">
        <v>658.63149999999996</v>
      </c>
      <c r="EH169">
        <v>930.3587</v>
      </c>
      <c r="EI169">
        <v>674.06820000000005</v>
      </c>
      <c r="EJ169">
        <v>2074.4721</v>
      </c>
      <c r="EK169" t="s">
        <v>480</v>
      </c>
      <c r="EL169">
        <v>864.85140000000001</v>
      </c>
      <c r="EM169">
        <v>564.20550000000003</v>
      </c>
      <c r="EN169">
        <v>323.36160000000001</v>
      </c>
      <c r="EO169" t="s">
        <v>480</v>
      </c>
      <c r="EP169">
        <v>314.32459999999998</v>
      </c>
      <c r="EQ169">
        <v>371.6789</v>
      </c>
      <c r="ER169">
        <v>359.7783</v>
      </c>
      <c r="ES169">
        <v>288.07569999999998</v>
      </c>
      <c r="ET169">
        <v>326.70839999999998</v>
      </c>
      <c r="EU169">
        <v>225.4228</v>
      </c>
      <c r="EV169">
        <v>341.33460000000002</v>
      </c>
      <c r="EW169">
        <v>274.65550000000002</v>
      </c>
      <c r="EX169">
        <v>276.39890000000003</v>
      </c>
      <c r="EY169">
        <v>250.2544</v>
      </c>
      <c r="EZ169">
        <v>236.17789999999999</v>
      </c>
      <c r="FA169">
        <v>79.028300000000002</v>
      </c>
      <c r="FB169">
        <v>135.7517</v>
      </c>
      <c r="FC169">
        <v>363.05459999999999</v>
      </c>
      <c r="FD169">
        <v>153.02520000000001</v>
      </c>
      <c r="FE169">
        <v>222.06780000000001</v>
      </c>
      <c r="FF169">
        <v>364.56760000000003</v>
      </c>
      <c r="FG169">
        <v>219.804</v>
      </c>
      <c r="FH169">
        <v>262.66109999999998</v>
      </c>
      <c r="FI169">
        <v>260.70319999999998</v>
      </c>
      <c r="FJ169">
        <v>148.8733</v>
      </c>
      <c r="FK169">
        <v>2.8994</v>
      </c>
      <c r="FL169">
        <v>134.20189999999999</v>
      </c>
      <c r="FM169">
        <v>15462.4274</v>
      </c>
      <c r="FN169">
        <v>2194.2856999999999</v>
      </c>
      <c r="FO169">
        <v>4232.4949999999999</v>
      </c>
      <c r="FP169">
        <v>5093.7358000000004</v>
      </c>
      <c r="FQ169">
        <v>1367.6564000000001</v>
      </c>
      <c r="FR169">
        <v>4091.9394000000002</v>
      </c>
      <c r="FS169">
        <v>5131.1643999999997</v>
      </c>
      <c r="FT169">
        <v>8977.9462000000003</v>
      </c>
      <c r="FU169">
        <v>1239.9654</v>
      </c>
      <c r="FV169">
        <v>23740.342400000001</v>
      </c>
      <c r="FW169">
        <v>10459.2824</v>
      </c>
      <c r="FX169">
        <v>4464.5897999999997</v>
      </c>
      <c r="FY169">
        <v>4568.0039999999999</v>
      </c>
      <c r="FZ169">
        <v>648.56640000000004</v>
      </c>
      <c r="GA169">
        <v>11556.626</v>
      </c>
      <c r="GB169">
        <v>3946.7534999999998</v>
      </c>
      <c r="GC169">
        <v>1663.4888000000001</v>
      </c>
      <c r="GD169">
        <v>1119.3891000000001</v>
      </c>
      <c r="GE169">
        <v>11161.3179</v>
      </c>
      <c r="GF169">
        <v>1021.9528</v>
      </c>
      <c r="GG169">
        <v>743.56700000000001</v>
      </c>
      <c r="GH169">
        <v>497.30990000000003</v>
      </c>
      <c r="GI169">
        <v>4320.4084000000003</v>
      </c>
      <c r="GJ169">
        <v>37669.497300000003</v>
      </c>
      <c r="GK169">
        <v>3173.3807000000002</v>
      </c>
      <c r="GL169">
        <v>2102.0408000000002</v>
      </c>
      <c r="GM169">
        <v>6533.7572</v>
      </c>
      <c r="GN169">
        <v>14044.554</v>
      </c>
      <c r="GO169">
        <v>820.23599999999999</v>
      </c>
      <c r="GP169">
        <v>356.20600000000002</v>
      </c>
    </row>
    <row r="170" spans="1:198" x14ac:dyDescent="0.2">
      <c r="A170" s="177">
        <v>43259</v>
      </c>
      <c r="B170">
        <v>732863.36219999997</v>
      </c>
      <c r="C170">
        <v>190541.84030000001</v>
      </c>
      <c r="D170">
        <v>119253.4659</v>
      </c>
      <c r="E170">
        <v>95211.305399999997</v>
      </c>
      <c r="F170">
        <v>59333.496599999999</v>
      </c>
      <c r="G170">
        <v>52424.7258</v>
      </c>
      <c r="H170">
        <v>51437.898999999998</v>
      </c>
      <c r="I170">
        <v>30750.577600000001</v>
      </c>
      <c r="J170">
        <v>34091.133500000004</v>
      </c>
      <c r="K170">
        <v>29735.275600000001</v>
      </c>
      <c r="L170">
        <v>24797.790300000001</v>
      </c>
      <c r="M170">
        <v>24069.280999999999</v>
      </c>
      <c r="N170">
        <v>28614.655699999999</v>
      </c>
      <c r="O170">
        <v>37130.7621</v>
      </c>
      <c r="P170">
        <v>14492.873</v>
      </c>
      <c r="Q170">
        <v>22593.821800000002</v>
      </c>
      <c r="R170">
        <v>11751.283600000001</v>
      </c>
      <c r="S170">
        <v>14278.5116</v>
      </c>
      <c r="T170">
        <v>19661.0573</v>
      </c>
      <c r="U170">
        <v>21819.590499999998</v>
      </c>
      <c r="V170">
        <v>15978.934800000001</v>
      </c>
      <c r="W170">
        <v>9207.2126000000007</v>
      </c>
      <c r="X170">
        <v>15301.0633</v>
      </c>
      <c r="Y170">
        <v>13444.626899999999</v>
      </c>
      <c r="Z170">
        <v>14930.633599999999</v>
      </c>
      <c r="AA170">
        <v>12360.7554</v>
      </c>
      <c r="AB170">
        <v>13580.457899999999</v>
      </c>
      <c r="AC170">
        <v>14217.040499999999</v>
      </c>
      <c r="AD170">
        <v>16115.204</v>
      </c>
      <c r="AE170">
        <v>10068.837299999999</v>
      </c>
      <c r="AF170">
        <v>14859.497100000001</v>
      </c>
      <c r="AG170">
        <v>10325.234399999999</v>
      </c>
      <c r="AH170">
        <v>9702.9688000000006</v>
      </c>
      <c r="AI170">
        <v>12364.909100000001</v>
      </c>
      <c r="AJ170">
        <v>15008.6384</v>
      </c>
      <c r="AK170">
        <v>7961.8608999999997</v>
      </c>
      <c r="AL170">
        <v>7186.7259999999997</v>
      </c>
      <c r="AM170">
        <v>8594.6848000000009</v>
      </c>
      <c r="AN170">
        <v>11796.8413</v>
      </c>
      <c r="AO170">
        <v>10146.9419</v>
      </c>
      <c r="AP170">
        <v>6196.5463</v>
      </c>
      <c r="AQ170">
        <v>10245.938700000001</v>
      </c>
      <c r="AR170">
        <v>6419.3010000000004</v>
      </c>
      <c r="AS170">
        <v>6959.1655000000001</v>
      </c>
      <c r="AT170">
        <v>8731.6041000000005</v>
      </c>
      <c r="AU170">
        <v>10103.822700000001</v>
      </c>
      <c r="AV170">
        <v>5512.6034</v>
      </c>
      <c r="AW170">
        <v>5697.0906999999997</v>
      </c>
      <c r="AX170">
        <v>6516.6084000000001</v>
      </c>
      <c r="AY170">
        <v>4159.8449000000001</v>
      </c>
      <c r="AZ170">
        <v>6724.3127000000004</v>
      </c>
      <c r="BA170">
        <v>5754.2379000000001</v>
      </c>
      <c r="BB170">
        <v>6226.9319999999998</v>
      </c>
      <c r="BC170">
        <v>4690.3413</v>
      </c>
      <c r="BD170">
        <v>6506.5455000000002</v>
      </c>
      <c r="BE170">
        <v>6356.1036999999997</v>
      </c>
      <c r="BF170">
        <v>5748.5739999999996</v>
      </c>
      <c r="BG170">
        <v>5593.7638999999999</v>
      </c>
      <c r="BH170">
        <v>5250.1369999999997</v>
      </c>
      <c r="BI170">
        <v>4652.2218999999996</v>
      </c>
      <c r="BJ170">
        <v>5851.1724999999997</v>
      </c>
      <c r="BK170">
        <v>4065.12</v>
      </c>
      <c r="BL170">
        <v>5218.9013000000004</v>
      </c>
      <c r="BM170">
        <v>3173.9351000000001</v>
      </c>
      <c r="BN170">
        <v>4931.2489999999998</v>
      </c>
      <c r="BO170">
        <v>6056.6489000000001</v>
      </c>
      <c r="BP170">
        <v>5078.4732000000004</v>
      </c>
      <c r="BQ170">
        <v>5251.5757000000003</v>
      </c>
      <c r="BR170">
        <v>3161.8357999999998</v>
      </c>
      <c r="BS170">
        <v>2981.7426999999998</v>
      </c>
      <c r="BT170">
        <v>3721.4113000000002</v>
      </c>
      <c r="BU170">
        <v>2941.3616999999999</v>
      </c>
      <c r="BV170">
        <v>2857.9969999999998</v>
      </c>
      <c r="BW170">
        <v>3542.3721999999998</v>
      </c>
      <c r="BX170">
        <v>3208.1862000000001</v>
      </c>
      <c r="BY170">
        <v>2778.5095000000001</v>
      </c>
      <c r="BZ170">
        <v>2083.8519999999999</v>
      </c>
      <c r="CA170">
        <v>3462.3742000000002</v>
      </c>
      <c r="CB170">
        <v>3492.9306999999999</v>
      </c>
      <c r="CC170" t="s">
        <v>480</v>
      </c>
      <c r="CD170">
        <v>2088.3652999999999</v>
      </c>
      <c r="CE170">
        <v>2732.7138</v>
      </c>
      <c r="CF170">
        <v>4506.18</v>
      </c>
      <c r="CG170">
        <v>1987.2185999999999</v>
      </c>
      <c r="CH170">
        <v>2358.4704000000002</v>
      </c>
      <c r="CI170">
        <v>2949.5288999999998</v>
      </c>
      <c r="CJ170">
        <v>2844.3053</v>
      </c>
      <c r="CK170">
        <v>2541.3481999999999</v>
      </c>
      <c r="CL170">
        <v>3032.7219</v>
      </c>
      <c r="CM170">
        <v>2217.1156999999998</v>
      </c>
      <c r="CN170" t="s">
        <v>480</v>
      </c>
      <c r="CO170">
        <v>2120.8384000000001</v>
      </c>
      <c r="CP170">
        <v>1923.3106</v>
      </c>
      <c r="CQ170">
        <v>2089.3294999999998</v>
      </c>
      <c r="CR170">
        <v>2392.8092000000001</v>
      </c>
      <c r="CS170">
        <v>1854.9449</v>
      </c>
      <c r="CT170">
        <v>2460.6734999999999</v>
      </c>
      <c r="CU170">
        <v>1999.2747999999999</v>
      </c>
      <c r="CV170">
        <v>3289.1268</v>
      </c>
      <c r="CW170">
        <v>1335.0834</v>
      </c>
      <c r="CX170">
        <v>4416.8325000000004</v>
      </c>
      <c r="CY170">
        <v>2173.2480999999998</v>
      </c>
      <c r="CZ170">
        <v>2097.6759000000002</v>
      </c>
      <c r="DA170">
        <v>1591.9387999999999</v>
      </c>
      <c r="DB170">
        <v>1574.5979</v>
      </c>
      <c r="DC170">
        <v>2701.2460000000001</v>
      </c>
      <c r="DD170">
        <v>1898.3389999999999</v>
      </c>
      <c r="DE170">
        <v>2006.4302</v>
      </c>
      <c r="DF170">
        <v>1546.2755999999999</v>
      </c>
      <c r="DG170">
        <v>1653.1507999999999</v>
      </c>
      <c r="DH170">
        <v>1006.5416</v>
      </c>
      <c r="DI170">
        <v>1884.3329000000001</v>
      </c>
      <c r="DJ170">
        <v>1349.6822</v>
      </c>
      <c r="DK170">
        <v>1993.14</v>
      </c>
      <c r="DL170">
        <v>1308.2002</v>
      </c>
      <c r="DM170">
        <v>1302.4375</v>
      </c>
      <c r="DN170">
        <v>1149.3551</v>
      </c>
      <c r="DO170">
        <v>2339.0488</v>
      </c>
      <c r="DP170">
        <v>792.18430000000001</v>
      </c>
      <c r="DQ170">
        <v>1737.3698999999999</v>
      </c>
      <c r="DR170">
        <v>1057.7737999999999</v>
      </c>
      <c r="DS170">
        <v>1972.3891000000001</v>
      </c>
      <c r="DT170">
        <v>1164.7401</v>
      </c>
      <c r="DU170">
        <v>1293.4929999999999</v>
      </c>
      <c r="DV170">
        <v>1970.9957999999999</v>
      </c>
      <c r="DW170">
        <v>1247.8091999999999</v>
      </c>
      <c r="DX170">
        <v>890.0729</v>
      </c>
      <c r="DY170">
        <v>1550.5678</v>
      </c>
      <c r="DZ170">
        <v>1896.1246000000001</v>
      </c>
      <c r="EA170">
        <v>1060.4760000000001</v>
      </c>
      <c r="EB170">
        <v>1214.8565000000001</v>
      </c>
      <c r="EC170">
        <v>1292.9966999999999</v>
      </c>
      <c r="ED170">
        <v>1119.3402000000001</v>
      </c>
      <c r="EE170">
        <v>871.93190000000004</v>
      </c>
      <c r="EF170">
        <v>878.5634</v>
      </c>
      <c r="EG170">
        <v>645.22270000000003</v>
      </c>
      <c r="EH170">
        <v>930.3587</v>
      </c>
      <c r="EI170">
        <v>686.16179999999997</v>
      </c>
      <c r="EJ170">
        <v>2074.4721</v>
      </c>
      <c r="EK170" t="s">
        <v>480</v>
      </c>
      <c r="EL170">
        <v>868.51189999999997</v>
      </c>
      <c r="EM170">
        <v>547.41399999999999</v>
      </c>
      <c r="EN170">
        <v>323.36160000000001</v>
      </c>
      <c r="EO170" t="s">
        <v>480</v>
      </c>
      <c r="EP170">
        <v>311.49459999999999</v>
      </c>
      <c r="EQ170">
        <v>369.44749999999999</v>
      </c>
      <c r="ER170">
        <v>373.12419999999997</v>
      </c>
      <c r="ES170">
        <v>295.04610000000002</v>
      </c>
      <c r="ET170">
        <v>328.83690000000001</v>
      </c>
      <c r="EU170">
        <v>226.6671</v>
      </c>
      <c r="EV170">
        <v>342.69</v>
      </c>
      <c r="EW170">
        <v>264.1377</v>
      </c>
      <c r="EX170">
        <v>269.88290000000001</v>
      </c>
      <c r="EY170">
        <v>249.16120000000001</v>
      </c>
      <c r="EZ170">
        <v>235.374</v>
      </c>
      <c r="FA170">
        <v>79.363100000000003</v>
      </c>
      <c r="FB170">
        <v>134.1301</v>
      </c>
      <c r="FC170">
        <v>363.05459999999999</v>
      </c>
      <c r="FD170">
        <v>153.02520000000001</v>
      </c>
      <c r="FE170">
        <v>221.715</v>
      </c>
      <c r="FF170">
        <v>361.5043</v>
      </c>
      <c r="FG170">
        <v>219.804</v>
      </c>
      <c r="FH170">
        <v>255.48310000000001</v>
      </c>
      <c r="FI170">
        <v>261.14659999999998</v>
      </c>
      <c r="FJ170">
        <v>152.3794</v>
      </c>
      <c r="FK170">
        <v>9.4372000000000007</v>
      </c>
      <c r="FL170">
        <v>128.86359999999999</v>
      </c>
      <c r="FM170">
        <v>15608.163200000001</v>
      </c>
      <c r="FN170">
        <v>2357.7977999999998</v>
      </c>
      <c r="FO170">
        <v>4560.2174000000005</v>
      </c>
      <c r="FP170">
        <v>5252.7232999999997</v>
      </c>
      <c r="FQ170">
        <v>1390.4967999999999</v>
      </c>
      <c r="FR170">
        <v>4342.7923000000001</v>
      </c>
      <c r="FS170">
        <v>5179.6144999999997</v>
      </c>
      <c r="FT170">
        <v>9348.5319999999992</v>
      </c>
      <c r="FU170">
        <v>1254.2568000000001</v>
      </c>
      <c r="FV170">
        <v>24185.113799999999</v>
      </c>
      <c r="FW170">
        <v>10489.404699999999</v>
      </c>
      <c r="FX170">
        <v>4490.6477000000004</v>
      </c>
      <c r="FY170">
        <v>4524.3360000000002</v>
      </c>
      <c r="FZ170">
        <v>613.77210000000002</v>
      </c>
      <c r="GA170">
        <v>11556.626</v>
      </c>
      <c r="GB170">
        <v>3927.4086000000002</v>
      </c>
      <c r="GC170">
        <v>1714.1539</v>
      </c>
      <c r="GD170">
        <v>1088.7058</v>
      </c>
      <c r="GE170">
        <v>11221.6423</v>
      </c>
      <c r="GF170">
        <v>1085.5721000000001</v>
      </c>
      <c r="GG170">
        <v>736.58399999999995</v>
      </c>
      <c r="GH170">
        <v>529.30460000000005</v>
      </c>
      <c r="GI170">
        <v>4322.1878999999999</v>
      </c>
      <c r="GJ170">
        <v>37964.056900000003</v>
      </c>
      <c r="GK170">
        <v>3121.9103</v>
      </c>
      <c r="GL170">
        <v>2117.5920000000001</v>
      </c>
      <c r="GM170">
        <v>6524.0587999999998</v>
      </c>
      <c r="GN170">
        <v>13775.418</v>
      </c>
      <c r="GO170">
        <v>844.66790000000003</v>
      </c>
      <c r="GP170">
        <v>354.14679999999998</v>
      </c>
    </row>
    <row r="171" spans="1:198" x14ac:dyDescent="0.2">
      <c r="A171" s="177">
        <v>43262</v>
      </c>
      <c r="B171">
        <v>728407.10770000005</v>
      </c>
      <c r="C171">
        <v>190582.6635</v>
      </c>
      <c r="D171">
        <v>119150.0471</v>
      </c>
      <c r="E171">
        <v>95545.5965</v>
      </c>
      <c r="F171">
        <v>58774.033199999998</v>
      </c>
      <c r="G171">
        <v>52350.460500000001</v>
      </c>
      <c r="H171">
        <v>51463.5579</v>
      </c>
      <c r="I171">
        <v>31084.4944</v>
      </c>
      <c r="J171">
        <v>33978.575799999999</v>
      </c>
      <c r="K171">
        <v>29919.357499999998</v>
      </c>
      <c r="L171">
        <v>24655.8079</v>
      </c>
      <c r="M171">
        <v>24058.502</v>
      </c>
      <c r="N171">
        <v>28467.1872</v>
      </c>
      <c r="O171">
        <v>37530.238799999999</v>
      </c>
      <c r="P171">
        <v>14542.867</v>
      </c>
      <c r="Q171">
        <v>22553.935600000001</v>
      </c>
      <c r="R171">
        <v>11787.8616</v>
      </c>
      <c r="S171">
        <v>14294.8925</v>
      </c>
      <c r="T171">
        <v>19546.204399999999</v>
      </c>
      <c r="U171">
        <v>21869.814399999999</v>
      </c>
      <c r="V171">
        <v>16025.3357</v>
      </c>
      <c r="W171">
        <v>9328.2425000000003</v>
      </c>
      <c r="X171">
        <v>15188.5772</v>
      </c>
      <c r="Y171">
        <v>13456.5478</v>
      </c>
      <c r="Z171">
        <v>14685.360199999999</v>
      </c>
      <c r="AA171">
        <v>12411.4985</v>
      </c>
      <c r="AB171">
        <v>13644.3107</v>
      </c>
      <c r="AC171">
        <v>14286.0869</v>
      </c>
      <c r="AD171">
        <v>16040.6193</v>
      </c>
      <c r="AE171">
        <v>10022.4606</v>
      </c>
      <c r="AF171">
        <v>14848.971100000001</v>
      </c>
      <c r="AG171">
        <v>10913.436600000001</v>
      </c>
      <c r="AH171">
        <v>9999.2003999999997</v>
      </c>
      <c r="AI171">
        <v>12420.9647</v>
      </c>
      <c r="AJ171">
        <v>15107.6019</v>
      </c>
      <c r="AK171">
        <v>7969.8204999999998</v>
      </c>
      <c r="AL171">
        <v>7278.8696</v>
      </c>
      <c r="AM171">
        <v>8613.0627000000004</v>
      </c>
      <c r="AN171">
        <v>11833.699500000001</v>
      </c>
      <c r="AO171">
        <v>10110.3217</v>
      </c>
      <c r="AP171">
        <v>6265.6503000000002</v>
      </c>
      <c r="AQ171">
        <v>10259.099399999999</v>
      </c>
      <c r="AR171">
        <v>6495.5515999999998</v>
      </c>
      <c r="AS171">
        <v>7046.3023999999996</v>
      </c>
      <c r="AT171">
        <v>8759.5365000000002</v>
      </c>
      <c r="AU171">
        <v>10230.203600000001</v>
      </c>
      <c r="AV171">
        <v>5528.2864</v>
      </c>
      <c r="AW171">
        <v>5685.2838000000002</v>
      </c>
      <c r="AX171">
        <v>6446.1850999999997</v>
      </c>
      <c r="AY171">
        <v>4103.4359999999997</v>
      </c>
      <c r="AZ171">
        <v>6701.4660999999996</v>
      </c>
      <c r="BA171">
        <v>5795.8887999999997</v>
      </c>
      <c r="BB171">
        <v>6259.4758000000002</v>
      </c>
      <c r="BC171">
        <v>4753.7166999999999</v>
      </c>
      <c r="BD171">
        <v>6506.5455000000002</v>
      </c>
      <c r="BE171">
        <v>6231.7037</v>
      </c>
      <c r="BF171">
        <v>5719.0308000000005</v>
      </c>
      <c r="BG171">
        <v>5635.7461000000003</v>
      </c>
      <c r="BH171">
        <v>5285.9610000000002</v>
      </c>
      <c r="BI171">
        <v>4624.7204000000002</v>
      </c>
      <c r="BJ171">
        <v>5969.0559000000003</v>
      </c>
      <c r="BK171">
        <v>4065.12</v>
      </c>
      <c r="BL171">
        <v>5237.1755000000003</v>
      </c>
      <c r="BM171">
        <v>3170.5151999999998</v>
      </c>
      <c r="BN171">
        <v>4957.2772000000004</v>
      </c>
      <c r="BO171">
        <v>6054.1998000000003</v>
      </c>
      <c r="BP171">
        <v>5055.7786999999998</v>
      </c>
      <c r="BQ171">
        <v>5308.8362999999999</v>
      </c>
      <c r="BR171">
        <v>3196.3829000000001</v>
      </c>
      <c r="BS171">
        <v>2994.3795</v>
      </c>
      <c r="BT171">
        <v>3975.3627999999999</v>
      </c>
      <c r="BU171">
        <v>2970.0944</v>
      </c>
      <c r="BV171">
        <v>3002.2188999999998</v>
      </c>
      <c r="BW171">
        <v>3577.2999</v>
      </c>
      <c r="BX171">
        <v>3233.7910000000002</v>
      </c>
      <c r="BY171">
        <v>2824.0871999999999</v>
      </c>
      <c r="BZ171">
        <v>2074.4618999999998</v>
      </c>
      <c r="CA171">
        <v>3462.7177000000001</v>
      </c>
      <c r="CB171">
        <v>3505.5441000000001</v>
      </c>
      <c r="CC171" t="s">
        <v>480</v>
      </c>
      <c r="CD171">
        <v>2210.7885000000001</v>
      </c>
      <c r="CE171">
        <v>2712.2467999999999</v>
      </c>
      <c r="CF171">
        <v>4558.3155999999999</v>
      </c>
      <c r="CG171">
        <v>1989.0217</v>
      </c>
      <c r="CH171">
        <v>2347.6840999999999</v>
      </c>
      <c r="CI171">
        <v>2945.0073000000002</v>
      </c>
      <c r="CJ171">
        <v>2789.9596000000001</v>
      </c>
      <c r="CK171">
        <v>2518.6529</v>
      </c>
      <c r="CL171">
        <v>3051.9256</v>
      </c>
      <c r="CM171">
        <v>2266.8168999999998</v>
      </c>
      <c r="CN171" t="s">
        <v>480</v>
      </c>
      <c r="CO171">
        <v>2149.6878999999999</v>
      </c>
      <c r="CP171">
        <v>1829.9447</v>
      </c>
      <c r="CQ171">
        <v>2168.3564000000001</v>
      </c>
      <c r="CR171">
        <v>2390.6860000000001</v>
      </c>
      <c r="CS171">
        <v>1857.6966</v>
      </c>
      <c r="CT171">
        <v>2478.9562999999998</v>
      </c>
      <c r="CU171">
        <v>2043.6966</v>
      </c>
      <c r="CV171">
        <v>3530.9906999999998</v>
      </c>
      <c r="CW171">
        <v>1374.9817</v>
      </c>
      <c r="CX171">
        <v>4447.0802000000003</v>
      </c>
      <c r="CY171">
        <v>2184.1412999999998</v>
      </c>
      <c r="CZ171">
        <v>2107.7393999999999</v>
      </c>
      <c r="DA171">
        <v>1661.6655000000001</v>
      </c>
      <c r="DB171">
        <v>1617.5624</v>
      </c>
      <c r="DC171">
        <v>2786.2085000000002</v>
      </c>
      <c r="DD171">
        <v>1880.846</v>
      </c>
      <c r="DE171">
        <v>1991.809</v>
      </c>
      <c r="DF171">
        <v>1578.8272999999999</v>
      </c>
      <c r="DG171">
        <v>1643.6568</v>
      </c>
      <c r="DH171">
        <v>1001.6732</v>
      </c>
      <c r="DI171">
        <v>1851.5563</v>
      </c>
      <c r="DJ171">
        <v>1349.2199000000001</v>
      </c>
      <c r="DK171">
        <v>2006.617</v>
      </c>
      <c r="DL171">
        <v>1282.1141</v>
      </c>
      <c r="DM171">
        <v>1324.5758000000001</v>
      </c>
      <c r="DN171">
        <v>1170.1901</v>
      </c>
      <c r="DO171">
        <v>2418.9748</v>
      </c>
      <c r="DP171">
        <v>805.11940000000004</v>
      </c>
      <c r="DQ171">
        <v>1750.0994000000001</v>
      </c>
      <c r="DR171">
        <v>1062.0469000000001</v>
      </c>
      <c r="DS171">
        <v>1953.5600999999999</v>
      </c>
      <c r="DT171">
        <v>1175.0119999999999</v>
      </c>
      <c r="DU171">
        <v>1299.5648000000001</v>
      </c>
      <c r="DV171">
        <v>2006.1194</v>
      </c>
      <c r="DW171">
        <v>1234.27</v>
      </c>
      <c r="DX171">
        <v>961.97239999999999</v>
      </c>
      <c r="DY171">
        <v>1559.3176000000001</v>
      </c>
      <c r="DZ171">
        <v>1900.7252000000001</v>
      </c>
      <c r="EA171">
        <v>1090.6114</v>
      </c>
      <c r="EB171">
        <v>1211.9224999999999</v>
      </c>
      <c r="EC171">
        <v>1305.0111999999999</v>
      </c>
      <c r="ED171">
        <v>1119.3402000000001</v>
      </c>
      <c r="EE171">
        <v>885.23469999999998</v>
      </c>
      <c r="EF171">
        <v>873.20830000000001</v>
      </c>
      <c r="EG171">
        <v>631.81399999999996</v>
      </c>
      <c r="EH171">
        <v>919.81529999999998</v>
      </c>
      <c r="EI171">
        <v>661.97460000000001</v>
      </c>
      <c r="EJ171">
        <v>2074.4721</v>
      </c>
      <c r="EK171" t="s">
        <v>480</v>
      </c>
      <c r="EL171">
        <v>867.86590000000001</v>
      </c>
      <c r="EM171">
        <v>544.36099999999999</v>
      </c>
      <c r="EN171">
        <v>328.39339999999999</v>
      </c>
      <c r="EO171" t="s">
        <v>480</v>
      </c>
      <c r="EP171">
        <v>315.7396</v>
      </c>
      <c r="EQ171">
        <v>364.7724</v>
      </c>
      <c r="ER171">
        <v>344.2081</v>
      </c>
      <c r="ES171">
        <v>297.36959999999999</v>
      </c>
      <c r="ET171">
        <v>330.35719999999998</v>
      </c>
      <c r="EU171">
        <v>221.06800000000001</v>
      </c>
      <c r="EV171">
        <v>335.91289999999998</v>
      </c>
      <c r="EW171">
        <v>262.38470000000001</v>
      </c>
      <c r="EX171">
        <v>276.39890000000003</v>
      </c>
      <c r="EY171">
        <v>254.08080000000001</v>
      </c>
      <c r="EZ171">
        <v>236.17789999999999</v>
      </c>
      <c r="FA171">
        <v>76.349599999999995</v>
      </c>
      <c r="FB171">
        <v>133.96789999999999</v>
      </c>
      <c r="FC171">
        <v>345.19670000000002</v>
      </c>
      <c r="FD171">
        <v>157.49969999999999</v>
      </c>
      <c r="FE171">
        <v>222.06780000000001</v>
      </c>
      <c r="FF171">
        <v>346.95339999999999</v>
      </c>
      <c r="FG171">
        <v>217.4881</v>
      </c>
      <c r="FH171">
        <v>237.13910000000001</v>
      </c>
      <c r="FI171">
        <v>264.25040000000001</v>
      </c>
      <c r="FJ171">
        <v>155.04830000000001</v>
      </c>
      <c r="FK171">
        <v>12.454599999999999</v>
      </c>
      <c r="FL171">
        <v>131.53270000000001</v>
      </c>
      <c r="FM171">
        <v>15359.918</v>
      </c>
      <c r="FN171">
        <v>2456.0228999999999</v>
      </c>
      <c r="FO171">
        <v>4646.3343000000004</v>
      </c>
      <c r="FP171">
        <v>5258.4697999999999</v>
      </c>
      <c r="FQ171">
        <v>1360.0429999999999</v>
      </c>
      <c r="FR171">
        <v>4340.4479000000001</v>
      </c>
      <c r="FS171">
        <v>5214.7943999999998</v>
      </c>
      <c r="FT171">
        <v>9602.2001</v>
      </c>
      <c r="FU171">
        <v>1258.5441000000001</v>
      </c>
      <c r="FV171">
        <v>23988.773300000001</v>
      </c>
      <c r="FW171">
        <v>10506.617399999999</v>
      </c>
      <c r="FX171">
        <v>4533.8801000000003</v>
      </c>
      <c r="FY171">
        <v>4558.3</v>
      </c>
      <c r="FZ171">
        <v>600.24090000000001</v>
      </c>
      <c r="GA171">
        <v>11545.188</v>
      </c>
      <c r="GB171">
        <v>3956.4259000000002</v>
      </c>
      <c r="GC171">
        <v>1698.5645999999999</v>
      </c>
      <c r="GD171">
        <v>1143.4021</v>
      </c>
      <c r="GE171">
        <v>11363.745500000001</v>
      </c>
      <c r="GF171">
        <v>1090.3735999999999</v>
      </c>
      <c r="GG171">
        <v>721.22140000000002</v>
      </c>
      <c r="GH171">
        <v>543.96889999999996</v>
      </c>
      <c r="GI171">
        <v>4293.7155000000002</v>
      </c>
      <c r="GJ171">
        <v>38359.871400000004</v>
      </c>
      <c r="GK171">
        <v>3121.9103</v>
      </c>
      <c r="GL171">
        <v>2129.2554</v>
      </c>
      <c r="GM171">
        <v>6531.7367000000004</v>
      </c>
      <c r="GN171">
        <v>13160.25</v>
      </c>
      <c r="GO171">
        <v>829.39800000000002</v>
      </c>
      <c r="GP171">
        <v>347.96899999999999</v>
      </c>
    </row>
    <row r="172" spans="1:198" x14ac:dyDescent="0.2">
      <c r="A172" s="177">
        <v>43263</v>
      </c>
      <c r="B172">
        <v>730404.73899999994</v>
      </c>
      <c r="C172">
        <v>191644.0649</v>
      </c>
      <c r="D172">
        <v>119933.07490000001</v>
      </c>
      <c r="E172">
        <v>97239.338000000003</v>
      </c>
      <c r="F172">
        <v>61073.559699999998</v>
      </c>
      <c r="G172">
        <v>51931.392899999999</v>
      </c>
      <c r="H172">
        <v>51753.5026</v>
      </c>
      <c r="I172">
        <v>31395.4434</v>
      </c>
      <c r="J172">
        <v>34669.555099999998</v>
      </c>
      <c r="K172">
        <v>30223.9692</v>
      </c>
      <c r="L172">
        <v>25376.4761</v>
      </c>
      <c r="M172">
        <v>24529.185000000001</v>
      </c>
      <c r="N172">
        <v>28961.117999999999</v>
      </c>
      <c r="O172">
        <v>38059.777699999999</v>
      </c>
      <c r="P172">
        <v>14734.511</v>
      </c>
      <c r="Q172">
        <v>22813.9938</v>
      </c>
      <c r="R172">
        <v>12034.365299999999</v>
      </c>
      <c r="S172">
        <v>14730.157300000001</v>
      </c>
      <c r="T172">
        <v>19898.055400000001</v>
      </c>
      <c r="U172">
        <v>22045.704099999999</v>
      </c>
      <c r="V172">
        <v>16218.1895</v>
      </c>
      <c r="W172">
        <v>9472.8060000000005</v>
      </c>
      <c r="X172">
        <v>15120.8145</v>
      </c>
      <c r="Y172">
        <v>13486.35</v>
      </c>
      <c r="Z172">
        <v>14556.827499999999</v>
      </c>
      <c r="AA172">
        <v>12484.794099999999</v>
      </c>
      <c r="AB172">
        <v>13893.8408</v>
      </c>
      <c r="AC172">
        <v>14440.846100000001</v>
      </c>
      <c r="AD172">
        <v>16183.573200000001</v>
      </c>
      <c r="AE172">
        <v>10061.880800000001</v>
      </c>
      <c r="AF172">
        <v>14978.6065</v>
      </c>
      <c r="AG172">
        <v>11106.6301</v>
      </c>
      <c r="AH172">
        <v>9844.7818000000007</v>
      </c>
      <c r="AI172">
        <v>12713.2549</v>
      </c>
      <c r="AJ172">
        <v>15244.011200000001</v>
      </c>
      <c r="AK172">
        <v>8131.7686999999996</v>
      </c>
      <c r="AL172">
        <v>7384.0600999999997</v>
      </c>
      <c r="AM172">
        <v>8769.6576000000005</v>
      </c>
      <c r="AN172">
        <v>11930.452300000001</v>
      </c>
      <c r="AO172">
        <v>10207.6883</v>
      </c>
      <c r="AP172">
        <v>6490.6813000000002</v>
      </c>
      <c r="AQ172">
        <v>10293.3172</v>
      </c>
      <c r="AR172">
        <v>6701.8294999999998</v>
      </c>
      <c r="AS172">
        <v>7124.1540999999997</v>
      </c>
      <c r="AT172">
        <v>9850.8063999999995</v>
      </c>
      <c r="AU172">
        <v>10293.394</v>
      </c>
      <c r="AV172">
        <v>5671.5252</v>
      </c>
      <c r="AW172">
        <v>5866.3217000000004</v>
      </c>
      <c r="AX172">
        <v>6369.4953999999998</v>
      </c>
      <c r="AY172">
        <v>4151.6399000000001</v>
      </c>
      <c r="AZ172">
        <v>6733.8320999999996</v>
      </c>
      <c r="BA172">
        <v>6004.1432999999997</v>
      </c>
      <c r="BB172">
        <v>6472.0272999999997</v>
      </c>
      <c r="BC172">
        <v>4813.2511999999997</v>
      </c>
      <c r="BD172">
        <v>6716.0168000000003</v>
      </c>
      <c r="BE172">
        <v>6386.1783999999998</v>
      </c>
      <c r="BF172">
        <v>5834.2493999999997</v>
      </c>
      <c r="BG172">
        <v>5764.4915000000001</v>
      </c>
      <c r="BH172">
        <v>5355.0504000000001</v>
      </c>
      <c r="BI172">
        <v>4648.2930999999999</v>
      </c>
      <c r="BJ172">
        <v>5983.7914000000001</v>
      </c>
      <c r="BK172">
        <v>4065.12</v>
      </c>
      <c r="BL172">
        <v>5281.5558000000001</v>
      </c>
      <c r="BM172">
        <v>3273.6842000000001</v>
      </c>
      <c r="BN172">
        <v>5022.1021000000001</v>
      </c>
      <c r="BO172">
        <v>6115.4269999999997</v>
      </c>
      <c r="BP172">
        <v>5229.3914999999997</v>
      </c>
      <c r="BQ172">
        <v>5394.2417999999998</v>
      </c>
      <c r="BR172">
        <v>3240.5264999999999</v>
      </c>
      <c r="BS172">
        <v>3090.2082</v>
      </c>
      <c r="BT172">
        <v>3857.8427000000001</v>
      </c>
      <c r="BU172">
        <v>2988.8040999999998</v>
      </c>
      <c r="BV172">
        <v>3125.0023999999999</v>
      </c>
      <c r="BW172">
        <v>3599.4207000000001</v>
      </c>
      <c r="BX172">
        <v>3262.5963999999999</v>
      </c>
      <c r="BY172">
        <v>2870.8186999999998</v>
      </c>
      <c r="BZ172">
        <v>2072.0122999999999</v>
      </c>
      <c r="CA172">
        <v>3589.1136999999999</v>
      </c>
      <c r="CB172">
        <v>3551.7930999999999</v>
      </c>
      <c r="CC172" t="s">
        <v>480</v>
      </c>
      <c r="CD172">
        <v>2223.5156000000002</v>
      </c>
      <c r="CE172">
        <v>2794.1149999999998</v>
      </c>
      <c r="CF172">
        <v>4593.6934000000001</v>
      </c>
      <c r="CG172">
        <v>2020.0345</v>
      </c>
      <c r="CH172">
        <v>2389.9756000000002</v>
      </c>
      <c r="CI172">
        <v>2972.1368000000002</v>
      </c>
      <c r="CJ172">
        <v>2726.5563000000002</v>
      </c>
      <c r="CK172">
        <v>2538.3222000000001</v>
      </c>
      <c r="CL172">
        <v>3127.2040999999999</v>
      </c>
      <c r="CM172">
        <v>2423.4025000000001</v>
      </c>
      <c r="CN172" t="s">
        <v>480</v>
      </c>
      <c r="CO172">
        <v>2050.8427999999999</v>
      </c>
      <c r="CP172">
        <v>1828.4627</v>
      </c>
      <c r="CQ172">
        <v>2159.127</v>
      </c>
      <c r="CR172">
        <v>2507.4623999999999</v>
      </c>
      <c r="CS172">
        <v>1865.2637999999999</v>
      </c>
      <c r="CT172">
        <v>2529.6765</v>
      </c>
      <c r="CU172">
        <v>2089.8270000000002</v>
      </c>
      <c r="CV172">
        <v>3264.9404</v>
      </c>
      <c r="CW172">
        <v>1407.9412</v>
      </c>
      <c r="CX172">
        <v>4467.2453999999998</v>
      </c>
      <c r="CY172">
        <v>2176.8791000000001</v>
      </c>
      <c r="CZ172">
        <v>2201.1860000000001</v>
      </c>
      <c r="DA172">
        <v>1679.0971999999999</v>
      </c>
      <c r="DB172">
        <v>1636.2297000000001</v>
      </c>
      <c r="DC172">
        <v>2731.1401999999998</v>
      </c>
      <c r="DD172">
        <v>1928.327</v>
      </c>
      <c r="DE172">
        <v>1976.6749</v>
      </c>
      <c r="DF172">
        <v>1611.3788999999999</v>
      </c>
      <c r="DG172">
        <v>1660.2713000000001</v>
      </c>
      <c r="DH172">
        <v>1030.4408000000001</v>
      </c>
      <c r="DI172">
        <v>1851.0145</v>
      </c>
      <c r="DJ172">
        <v>1397.3009999999999</v>
      </c>
      <c r="DK172">
        <v>2078.9027000000001</v>
      </c>
      <c r="DL172">
        <v>1301.8762999999999</v>
      </c>
      <c r="DM172">
        <v>1381.5030999999999</v>
      </c>
      <c r="DN172">
        <v>1181.4757999999999</v>
      </c>
      <c r="DO172">
        <v>2412.8265999999999</v>
      </c>
      <c r="DP172">
        <v>821.48860000000002</v>
      </c>
      <c r="DQ172">
        <v>1763.2834</v>
      </c>
      <c r="DR172">
        <v>1064.1833999999999</v>
      </c>
      <c r="DS172">
        <v>1968.2559000000001</v>
      </c>
      <c r="DT172">
        <v>1175.8679999999999</v>
      </c>
      <c r="DU172">
        <v>1317.7800999999999</v>
      </c>
      <c r="DV172">
        <v>2052.7256000000002</v>
      </c>
      <c r="DW172">
        <v>1284.0594000000001</v>
      </c>
      <c r="DX172">
        <v>929.29079999999999</v>
      </c>
      <c r="DY172">
        <v>1558.6446000000001</v>
      </c>
      <c r="DZ172">
        <v>1905.3259</v>
      </c>
      <c r="EA172">
        <v>1090.6114</v>
      </c>
      <c r="EB172">
        <v>1239.3065999999999</v>
      </c>
      <c r="EC172">
        <v>1368.5165999999999</v>
      </c>
      <c r="ED172">
        <v>1127.1750999999999</v>
      </c>
      <c r="EE172">
        <v>895.21180000000004</v>
      </c>
      <c r="EF172">
        <v>872.04459999999995</v>
      </c>
      <c r="EG172">
        <v>618.40520000000004</v>
      </c>
      <c r="EH172">
        <v>932.4674</v>
      </c>
      <c r="EI172">
        <v>674.06820000000005</v>
      </c>
      <c r="EJ172">
        <v>2074.4721</v>
      </c>
      <c r="EK172" t="s">
        <v>480</v>
      </c>
      <c r="EL172">
        <v>881.00080000000003</v>
      </c>
      <c r="EM172">
        <v>547.41399999999999</v>
      </c>
      <c r="EN172">
        <v>333.42509999999999</v>
      </c>
      <c r="EO172" t="s">
        <v>480</v>
      </c>
      <c r="EP172">
        <v>318.56970000000001</v>
      </c>
      <c r="EQ172">
        <v>367.6413</v>
      </c>
      <c r="ER172">
        <v>355.3297</v>
      </c>
      <c r="ES172">
        <v>302.94589999999999</v>
      </c>
      <c r="ET172">
        <v>330.05309999999997</v>
      </c>
      <c r="EU172">
        <v>225.21549999999999</v>
      </c>
      <c r="EV172">
        <v>342.69</v>
      </c>
      <c r="EW172">
        <v>262.38470000000001</v>
      </c>
      <c r="EX172">
        <v>278.17599999999999</v>
      </c>
      <c r="EY172">
        <v>257.90710000000001</v>
      </c>
      <c r="EZ172">
        <v>235.77590000000001</v>
      </c>
      <c r="FA172">
        <v>77.019300000000001</v>
      </c>
      <c r="FB172">
        <v>132.34630000000001</v>
      </c>
      <c r="FC172">
        <v>361.68090000000001</v>
      </c>
      <c r="FD172">
        <v>161.97409999999999</v>
      </c>
      <c r="FE172">
        <v>224.18450000000001</v>
      </c>
      <c r="FF172">
        <v>346.18759999999997</v>
      </c>
      <c r="FG172">
        <v>212.8563</v>
      </c>
      <c r="FH172">
        <v>235.54400000000001</v>
      </c>
      <c r="FI172">
        <v>262.47680000000003</v>
      </c>
      <c r="FJ172">
        <v>150.28620000000001</v>
      </c>
      <c r="FK172">
        <v>15.975</v>
      </c>
      <c r="FL172">
        <v>134.20189999999999</v>
      </c>
      <c r="FM172">
        <v>15909.8773</v>
      </c>
      <c r="FN172">
        <v>2576.0194000000001</v>
      </c>
      <c r="FO172">
        <v>4368.8467000000001</v>
      </c>
      <c r="FP172">
        <v>5435.6547</v>
      </c>
      <c r="FQ172">
        <v>1382.8833</v>
      </c>
      <c r="FR172">
        <v>4375.6142</v>
      </c>
      <c r="FS172">
        <v>5356.5798000000004</v>
      </c>
      <c r="FT172">
        <v>9959.2145</v>
      </c>
      <c r="FU172">
        <v>1287.1268</v>
      </c>
      <c r="FV172">
        <v>24758.107499999998</v>
      </c>
      <c r="FW172">
        <v>10703.1289</v>
      </c>
      <c r="FX172">
        <v>4485.3176999999996</v>
      </c>
      <c r="FY172">
        <v>4558.3</v>
      </c>
      <c r="FZ172">
        <v>638.90129999999999</v>
      </c>
      <c r="GA172">
        <v>11703.0319</v>
      </c>
      <c r="GB172">
        <v>3953.2017999999998</v>
      </c>
      <c r="GC172">
        <v>1745.3325</v>
      </c>
      <c r="GD172">
        <v>1164.7470000000001</v>
      </c>
      <c r="GE172">
        <v>11327.971100000001</v>
      </c>
      <c r="GF172">
        <v>1170.3978999999999</v>
      </c>
      <c r="GG172">
        <v>771.49900000000002</v>
      </c>
      <c r="GH172">
        <v>534.63710000000003</v>
      </c>
      <c r="GI172">
        <v>4293.7155000000002</v>
      </c>
      <c r="GJ172">
        <v>38550.107799999998</v>
      </c>
      <c r="GK172">
        <v>3053.2831000000001</v>
      </c>
      <c r="GL172">
        <v>2144.8065000000001</v>
      </c>
      <c r="GM172">
        <v>6527.2915999999996</v>
      </c>
      <c r="GN172">
        <v>13775.418</v>
      </c>
      <c r="GO172">
        <v>809.54700000000003</v>
      </c>
      <c r="GP172">
        <v>357.8535</v>
      </c>
    </row>
    <row r="173" spans="1:198" x14ac:dyDescent="0.2">
      <c r="A173" s="177">
        <v>43264</v>
      </c>
      <c r="B173">
        <v>726870.4682</v>
      </c>
      <c r="C173">
        <v>190909.24849999999</v>
      </c>
      <c r="D173">
        <v>121676.41989999999</v>
      </c>
      <c r="E173">
        <v>97417.626600000003</v>
      </c>
      <c r="F173">
        <v>61531.703000000001</v>
      </c>
      <c r="G173">
        <v>52956.684500000003</v>
      </c>
      <c r="H173">
        <v>51830.479099999997</v>
      </c>
      <c r="I173">
        <v>31287.671300000002</v>
      </c>
      <c r="J173">
        <v>34819.632100000003</v>
      </c>
      <c r="K173">
        <v>30180.140100000001</v>
      </c>
      <c r="L173">
        <v>25344.207399999999</v>
      </c>
      <c r="M173">
        <v>24547.15</v>
      </c>
      <c r="N173">
        <v>29142.344400000002</v>
      </c>
      <c r="O173">
        <v>38477.834699999999</v>
      </c>
      <c r="P173">
        <v>14817.8344</v>
      </c>
      <c r="Q173">
        <v>22817.184700000002</v>
      </c>
      <c r="R173">
        <v>11905.547200000001</v>
      </c>
      <c r="S173">
        <v>14713.776400000001</v>
      </c>
      <c r="T173">
        <v>19781.379400000002</v>
      </c>
      <c r="U173">
        <v>21950.342199999999</v>
      </c>
      <c r="V173">
        <v>16112.3374</v>
      </c>
      <c r="W173">
        <v>9570.3024000000005</v>
      </c>
      <c r="X173">
        <v>15016.46</v>
      </c>
      <c r="Y173">
        <v>13438.666499999999</v>
      </c>
      <c r="Z173">
        <v>14499.0468</v>
      </c>
      <c r="AA173">
        <v>12504.5275</v>
      </c>
      <c r="AB173">
        <v>13879.5579</v>
      </c>
      <c r="AC173">
        <v>14393.2279</v>
      </c>
      <c r="AD173">
        <v>16090.3424</v>
      </c>
      <c r="AE173">
        <v>10064.1996</v>
      </c>
      <c r="AF173">
        <v>14961.9866</v>
      </c>
      <c r="AG173">
        <v>11216.530500000001</v>
      </c>
      <c r="AH173">
        <v>10062.2284</v>
      </c>
      <c r="AI173">
        <v>13049.5888</v>
      </c>
      <c r="AJ173">
        <v>15284.1315</v>
      </c>
      <c r="AK173">
        <v>8178.9143000000004</v>
      </c>
      <c r="AL173">
        <v>7394.6607000000004</v>
      </c>
      <c r="AM173">
        <v>8749.3654000000006</v>
      </c>
      <c r="AN173">
        <v>11870.557699999999</v>
      </c>
      <c r="AO173">
        <v>10234.3995</v>
      </c>
      <c r="AP173">
        <v>6565.6916000000001</v>
      </c>
      <c r="AQ173">
        <v>10273.5761</v>
      </c>
      <c r="AR173">
        <v>6710.6584999999995</v>
      </c>
      <c r="AS173">
        <v>7172.7222000000002</v>
      </c>
      <c r="AT173">
        <v>10337.2426</v>
      </c>
      <c r="AU173">
        <v>10359.3318</v>
      </c>
      <c r="AV173">
        <v>5729.0298000000003</v>
      </c>
      <c r="AW173">
        <v>5929.2914000000001</v>
      </c>
      <c r="AX173">
        <v>6472.4447</v>
      </c>
      <c r="AY173">
        <v>4134.2044999999998</v>
      </c>
      <c r="AZ173">
        <v>6741.4476999999997</v>
      </c>
      <c r="BA173">
        <v>6041.1662999999999</v>
      </c>
      <c r="BB173">
        <v>6446.6025</v>
      </c>
      <c r="BC173">
        <v>4868.9447</v>
      </c>
      <c r="BD173">
        <v>6689.1615000000002</v>
      </c>
      <c r="BE173">
        <v>6391.6466</v>
      </c>
      <c r="BF173">
        <v>5843.1122999999998</v>
      </c>
      <c r="BG173">
        <v>5812.6310999999996</v>
      </c>
      <c r="BH173">
        <v>7143.6962999999996</v>
      </c>
      <c r="BI173">
        <v>4609.0051999999996</v>
      </c>
      <c r="BJ173">
        <v>5988.0015000000003</v>
      </c>
      <c r="BK173">
        <v>4065.12</v>
      </c>
      <c r="BL173">
        <v>5221.5119000000004</v>
      </c>
      <c r="BM173">
        <v>3281.6641</v>
      </c>
      <c r="BN173">
        <v>4994.1095999999998</v>
      </c>
      <c r="BO173">
        <v>6055.0160999999998</v>
      </c>
      <c r="BP173">
        <v>5281.0214999999998</v>
      </c>
      <c r="BQ173">
        <v>5402.4912000000004</v>
      </c>
      <c r="BR173">
        <v>3232.8494000000001</v>
      </c>
      <c r="BS173">
        <v>3157.0776000000001</v>
      </c>
      <c r="BT173">
        <v>3852.4395</v>
      </c>
      <c r="BU173">
        <v>3007.5138000000002</v>
      </c>
      <c r="BV173">
        <v>3144.4917999999998</v>
      </c>
      <c r="BW173">
        <v>3592.4351999999999</v>
      </c>
      <c r="BX173">
        <v>3288.2012</v>
      </c>
      <c r="BY173">
        <v>2884.0880999999999</v>
      </c>
      <c r="BZ173">
        <v>2044.6584</v>
      </c>
      <c r="CA173">
        <v>3590.1441</v>
      </c>
      <c r="CB173">
        <v>3537.7782000000002</v>
      </c>
      <c r="CC173" t="s">
        <v>480</v>
      </c>
      <c r="CD173">
        <v>2187.1523000000002</v>
      </c>
      <c r="CE173">
        <v>2803.2114000000001</v>
      </c>
      <c r="CF173">
        <v>4569.4876000000004</v>
      </c>
      <c r="CG173">
        <v>2024.0012999999999</v>
      </c>
      <c r="CH173">
        <v>2413.8377999999998</v>
      </c>
      <c r="CI173">
        <v>2940.4857000000002</v>
      </c>
      <c r="CJ173">
        <v>2789.9596000000001</v>
      </c>
      <c r="CK173">
        <v>2547.9047</v>
      </c>
      <c r="CL173">
        <v>3127.9722000000002</v>
      </c>
      <c r="CM173">
        <v>2499.8247999999999</v>
      </c>
      <c r="CN173" t="s">
        <v>480</v>
      </c>
      <c r="CO173">
        <v>2070.2334000000001</v>
      </c>
      <c r="CP173">
        <v>1824.0166999999999</v>
      </c>
      <c r="CQ173">
        <v>2178.1626999999999</v>
      </c>
      <c r="CR173">
        <v>2488.3535999999999</v>
      </c>
      <c r="CS173">
        <v>1855.9767999999999</v>
      </c>
      <c r="CT173">
        <v>2477.1869999999999</v>
      </c>
      <c r="CU173">
        <v>2118.8721</v>
      </c>
      <c r="CV173">
        <v>3263.2804000000001</v>
      </c>
      <c r="CW173">
        <v>1402.7371000000001</v>
      </c>
      <c r="CX173">
        <v>4501.2740000000003</v>
      </c>
      <c r="CY173">
        <v>2180.5102000000002</v>
      </c>
      <c r="CZ173">
        <v>2175.3085000000001</v>
      </c>
      <c r="DA173">
        <v>1684.9077</v>
      </c>
      <c r="DB173">
        <v>1724.2328</v>
      </c>
      <c r="DC173">
        <v>2756.3143</v>
      </c>
      <c r="DD173">
        <v>1912.6189999999999</v>
      </c>
      <c r="DE173">
        <v>1986.9353000000001</v>
      </c>
      <c r="DF173">
        <v>1648.5808999999999</v>
      </c>
      <c r="DG173">
        <v>1655.5243</v>
      </c>
      <c r="DH173">
        <v>1057.8806</v>
      </c>
      <c r="DI173">
        <v>1850.2019</v>
      </c>
      <c r="DJ173">
        <v>1413.4821999999999</v>
      </c>
      <c r="DK173">
        <v>2292.0841</v>
      </c>
      <c r="DL173">
        <v>1334.2862</v>
      </c>
      <c r="DM173">
        <v>1422.0422000000001</v>
      </c>
      <c r="DN173">
        <v>1175.0517</v>
      </c>
      <c r="DO173">
        <v>2425.1228999999998</v>
      </c>
      <c r="DP173">
        <v>823.77800000000002</v>
      </c>
      <c r="DQ173">
        <v>1756.4640999999999</v>
      </c>
      <c r="DR173">
        <v>1049.2277999999999</v>
      </c>
      <c r="DS173">
        <v>1884.6739</v>
      </c>
      <c r="DT173">
        <v>1173.7280000000001</v>
      </c>
      <c r="DU173">
        <v>1329.9237000000001</v>
      </c>
      <c r="DV173">
        <v>2142.5608000000002</v>
      </c>
      <c r="DW173">
        <v>1288.8635999999999</v>
      </c>
      <c r="DX173">
        <v>925.2056</v>
      </c>
      <c r="DY173">
        <v>1572.1059</v>
      </c>
      <c r="DZ173">
        <v>1893.8242</v>
      </c>
      <c r="EA173">
        <v>1184.2322999999999</v>
      </c>
      <c r="EB173">
        <v>1253.9766</v>
      </c>
      <c r="EC173">
        <v>1373.6657</v>
      </c>
      <c r="ED173">
        <v>1139.7108000000001</v>
      </c>
      <c r="EE173">
        <v>881.90899999999999</v>
      </c>
      <c r="EF173">
        <v>870.38030000000003</v>
      </c>
      <c r="EG173">
        <v>668.38340000000005</v>
      </c>
      <c r="EH173">
        <v>932.4674</v>
      </c>
      <c r="EI173">
        <v>674.06820000000005</v>
      </c>
      <c r="EJ173">
        <v>2074.4721</v>
      </c>
      <c r="EK173" t="s">
        <v>480</v>
      </c>
      <c r="EL173">
        <v>882.50810000000001</v>
      </c>
      <c r="EM173">
        <v>545.88750000000005</v>
      </c>
      <c r="EN173">
        <v>358.58390000000003</v>
      </c>
      <c r="EO173" t="s">
        <v>480</v>
      </c>
      <c r="EP173">
        <v>322.10730000000001</v>
      </c>
      <c r="EQ173">
        <v>391.97309999999999</v>
      </c>
      <c r="ER173">
        <v>346.43239999999997</v>
      </c>
      <c r="ES173">
        <v>302.24889999999999</v>
      </c>
      <c r="ET173">
        <v>335.22230000000002</v>
      </c>
      <c r="EU173">
        <v>227.7039</v>
      </c>
      <c r="EV173">
        <v>345.4008</v>
      </c>
      <c r="EW173">
        <v>267.64359999999999</v>
      </c>
      <c r="EX173">
        <v>294.16989999999998</v>
      </c>
      <c r="EY173">
        <v>260.36689999999999</v>
      </c>
      <c r="EZ173">
        <v>234.97210000000001</v>
      </c>
      <c r="FA173">
        <v>74.340599999999995</v>
      </c>
      <c r="FB173">
        <v>132.02199999999999</v>
      </c>
      <c r="FC173">
        <v>356.18619999999999</v>
      </c>
      <c r="FD173">
        <v>161.97409999999999</v>
      </c>
      <c r="FE173">
        <v>230.18209999999999</v>
      </c>
      <c r="FF173">
        <v>347.7192</v>
      </c>
      <c r="FG173">
        <v>212.8563</v>
      </c>
      <c r="FH173">
        <v>233.94880000000001</v>
      </c>
      <c r="FI173">
        <v>261.58999999999997</v>
      </c>
      <c r="FJ173">
        <v>153.89699999999999</v>
      </c>
      <c r="FK173">
        <v>26.033100000000001</v>
      </c>
      <c r="FL173">
        <v>131.53270000000001</v>
      </c>
      <c r="FM173">
        <v>15916.8896</v>
      </c>
      <c r="FN173">
        <v>2625.6383000000001</v>
      </c>
      <c r="FO173">
        <v>4356.8860000000004</v>
      </c>
      <c r="FP173">
        <v>5396.3867</v>
      </c>
      <c r="FQ173">
        <v>1382.8833</v>
      </c>
      <c r="FR173">
        <v>4403.7471999999998</v>
      </c>
      <c r="FS173">
        <v>5319.2678999999998</v>
      </c>
      <c r="FT173">
        <v>10264.5558</v>
      </c>
      <c r="FU173">
        <v>1289.9849999999999</v>
      </c>
      <c r="FV173">
        <v>24473.614099999999</v>
      </c>
      <c r="FW173">
        <v>10796.3644</v>
      </c>
      <c r="FX173">
        <v>4467.5510000000004</v>
      </c>
      <c r="FY173">
        <v>4667.47</v>
      </c>
      <c r="FZ173">
        <v>636.9683</v>
      </c>
      <c r="GA173">
        <v>12133.0993</v>
      </c>
      <c r="GB173">
        <v>3985.4432000000002</v>
      </c>
      <c r="GC173">
        <v>1718.0512000000001</v>
      </c>
      <c r="GD173">
        <v>1179.4215999999999</v>
      </c>
      <c r="GE173">
        <v>11551.561100000001</v>
      </c>
      <c r="GF173">
        <v>1216.0117</v>
      </c>
      <c r="GG173">
        <v>812.00049999999999</v>
      </c>
      <c r="GH173">
        <v>531.97090000000003</v>
      </c>
      <c r="GI173">
        <v>4222.5343999999996</v>
      </c>
      <c r="GJ173">
        <v>39624.023099999999</v>
      </c>
      <c r="GK173">
        <v>3044.7046999999998</v>
      </c>
      <c r="GL173">
        <v>2137.0309999999999</v>
      </c>
      <c r="GM173">
        <v>6470.3139000000001</v>
      </c>
      <c r="GN173">
        <v>14265.63</v>
      </c>
      <c r="GO173">
        <v>826.34400000000005</v>
      </c>
      <c r="GP173">
        <v>357.8535</v>
      </c>
    </row>
    <row r="174" spans="1:198" x14ac:dyDescent="0.2">
      <c r="A174" s="177">
        <v>43265</v>
      </c>
      <c r="B174">
        <v>731249.89080000005</v>
      </c>
      <c r="C174">
        <v>181234.1667</v>
      </c>
      <c r="D174">
        <v>122646.5865</v>
      </c>
      <c r="E174">
        <v>98836.506500000003</v>
      </c>
      <c r="F174">
        <v>61302.631300000001</v>
      </c>
      <c r="G174">
        <v>52736.979099999997</v>
      </c>
      <c r="H174">
        <v>52161.478000000003</v>
      </c>
      <c r="I174">
        <v>32013.807799999999</v>
      </c>
      <c r="J174">
        <v>34791.492700000003</v>
      </c>
      <c r="K174">
        <v>30454.071499999998</v>
      </c>
      <c r="L174">
        <v>25722.827099999999</v>
      </c>
      <c r="M174">
        <v>24489.662</v>
      </c>
      <c r="N174">
        <v>29474.5929</v>
      </c>
      <c r="O174">
        <v>38580.026400000002</v>
      </c>
      <c r="P174">
        <v>14817.8344</v>
      </c>
      <c r="Q174">
        <v>22700.716899999999</v>
      </c>
      <c r="R174">
        <v>11884.8727</v>
      </c>
      <c r="S174">
        <v>14795.681</v>
      </c>
      <c r="T174">
        <v>19661.0573</v>
      </c>
      <c r="U174">
        <v>22151.449799999999</v>
      </c>
      <c r="V174">
        <v>16377.6926</v>
      </c>
      <c r="W174">
        <v>9746.8042999999998</v>
      </c>
      <c r="X174">
        <v>15149.2749</v>
      </c>
      <c r="Y174">
        <v>13498.2708</v>
      </c>
      <c r="Z174">
        <v>14398.814899999999</v>
      </c>
      <c r="AA174">
        <v>12606.0136</v>
      </c>
      <c r="AB174">
        <v>13974.496999999999</v>
      </c>
      <c r="AC174">
        <v>14536.0825</v>
      </c>
      <c r="AD174">
        <v>16140.065500000001</v>
      </c>
      <c r="AE174">
        <v>10180.1415</v>
      </c>
      <c r="AF174">
        <v>15086.0821</v>
      </c>
      <c r="AG174">
        <v>11316.019399999999</v>
      </c>
      <c r="AH174">
        <v>10528.635700000001</v>
      </c>
      <c r="AI174">
        <v>14831.3577</v>
      </c>
      <c r="AJ174">
        <v>15260.059300000001</v>
      </c>
      <c r="AK174">
        <v>8298.9212000000007</v>
      </c>
      <c r="AL174">
        <v>7455.0024999999996</v>
      </c>
      <c r="AM174">
        <v>8797.6072999999997</v>
      </c>
      <c r="AN174">
        <v>11727.7322</v>
      </c>
      <c r="AO174">
        <v>10286.529399999999</v>
      </c>
      <c r="AP174">
        <v>6680.8649999999998</v>
      </c>
      <c r="AQ174">
        <v>10360.436799999999</v>
      </c>
      <c r="AR174">
        <v>6715.4742999999999</v>
      </c>
      <c r="AS174">
        <v>7226.2898999999998</v>
      </c>
      <c r="AT174">
        <v>10180.217500000001</v>
      </c>
      <c r="AU174">
        <v>10345.594800000001</v>
      </c>
      <c r="AV174">
        <v>5793.8531999999996</v>
      </c>
      <c r="AW174">
        <v>5933.2269999999999</v>
      </c>
      <c r="AX174">
        <v>6569.4259000000002</v>
      </c>
      <c r="AY174">
        <v>4115.2304999999997</v>
      </c>
      <c r="AZ174">
        <v>6768.1019999999999</v>
      </c>
      <c r="BA174">
        <v>6092.0729000000001</v>
      </c>
      <c r="BB174">
        <v>6517.2834000000003</v>
      </c>
      <c r="BC174">
        <v>4945.7633999999998</v>
      </c>
      <c r="BD174">
        <v>6689.1615000000002</v>
      </c>
      <c r="BE174">
        <v>6464.0992999999999</v>
      </c>
      <c r="BF174">
        <v>5943.5592999999999</v>
      </c>
      <c r="BG174">
        <v>5851.2547000000004</v>
      </c>
      <c r="BH174">
        <v>6799.4418999999998</v>
      </c>
      <c r="BI174">
        <v>4632.5779000000002</v>
      </c>
      <c r="BJ174">
        <v>6004.8419999999996</v>
      </c>
      <c r="BK174">
        <v>4065.12</v>
      </c>
      <c r="BL174">
        <v>5195.4058999999997</v>
      </c>
      <c r="BM174">
        <v>3281.6641</v>
      </c>
      <c r="BN174">
        <v>5020.1378000000004</v>
      </c>
      <c r="BO174">
        <v>6019.9125000000004</v>
      </c>
      <c r="BP174">
        <v>5297.4750000000004</v>
      </c>
      <c r="BQ174">
        <v>5498.5725000000002</v>
      </c>
      <c r="BR174">
        <v>3223.2529</v>
      </c>
      <c r="BS174">
        <v>3113.3755000000001</v>
      </c>
      <c r="BT174">
        <v>4055.0603000000001</v>
      </c>
      <c r="BU174">
        <v>3068.9884999999999</v>
      </c>
      <c r="BV174">
        <v>3366.6714999999999</v>
      </c>
      <c r="BW174">
        <v>3607.5704999999998</v>
      </c>
      <c r="BX174">
        <v>3294.6024000000002</v>
      </c>
      <c r="BY174">
        <v>2909.4731000000002</v>
      </c>
      <c r="BZ174">
        <v>2053.6401999999998</v>
      </c>
      <c r="CA174">
        <v>3663.6460999999999</v>
      </c>
      <c r="CB174">
        <v>3617.6628999999998</v>
      </c>
      <c r="CC174" t="s">
        <v>480</v>
      </c>
      <c r="CD174">
        <v>2235.6367</v>
      </c>
      <c r="CE174">
        <v>2787.2926000000002</v>
      </c>
      <c r="CF174">
        <v>4630.9332000000004</v>
      </c>
      <c r="CG174">
        <v>2044.9168999999999</v>
      </c>
      <c r="CH174">
        <v>2443.1541999999999</v>
      </c>
      <c r="CI174">
        <v>3035.4389999999999</v>
      </c>
      <c r="CJ174">
        <v>2922.8045999999999</v>
      </c>
      <c r="CK174">
        <v>2514.6181999999999</v>
      </c>
      <c r="CL174">
        <v>3172.5248000000001</v>
      </c>
      <c r="CM174">
        <v>2497.1527000000001</v>
      </c>
      <c r="CN174" t="s">
        <v>480</v>
      </c>
      <c r="CO174">
        <v>2124.6219000000001</v>
      </c>
      <c r="CP174">
        <v>1843.2827</v>
      </c>
      <c r="CQ174">
        <v>2179.8932</v>
      </c>
      <c r="CR174">
        <v>2503.2159999999999</v>
      </c>
      <c r="CS174">
        <v>1866.9836</v>
      </c>
      <c r="CT174">
        <v>2534.9845</v>
      </c>
      <c r="CU174">
        <v>2187.2134000000001</v>
      </c>
      <c r="CV174">
        <v>3583.6480999999999</v>
      </c>
      <c r="CW174">
        <v>1440.9006999999999</v>
      </c>
      <c r="CX174">
        <v>4472.2866000000004</v>
      </c>
      <c r="CY174">
        <v>2195.0344</v>
      </c>
      <c r="CZ174">
        <v>2173.8708999999999</v>
      </c>
      <c r="DA174">
        <v>1774.9713999999999</v>
      </c>
      <c r="DB174">
        <v>1765.1231</v>
      </c>
      <c r="DC174">
        <v>2831.8366000000001</v>
      </c>
      <c r="DD174">
        <v>1932.6110000000001</v>
      </c>
      <c r="DE174">
        <v>2004.8911000000001</v>
      </c>
      <c r="DF174">
        <v>1676.4822999999999</v>
      </c>
      <c r="DG174">
        <v>1736.223</v>
      </c>
      <c r="DH174">
        <v>1132.6762000000001</v>
      </c>
      <c r="DI174">
        <v>1850.2019</v>
      </c>
      <c r="DJ174">
        <v>1438.4474</v>
      </c>
      <c r="DK174">
        <v>2390.0985999999998</v>
      </c>
      <c r="DL174">
        <v>1369.8580999999999</v>
      </c>
      <c r="DM174">
        <v>1442.7430999999999</v>
      </c>
      <c r="DN174">
        <v>1180.0868</v>
      </c>
      <c r="DO174">
        <v>2400.5304000000001</v>
      </c>
      <c r="DP174">
        <v>828.81470000000002</v>
      </c>
      <c r="DQ174">
        <v>1758.7372</v>
      </c>
      <c r="DR174">
        <v>1047.0912000000001</v>
      </c>
      <c r="DS174">
        <v>1939.7828999999999</v>
      </c>
      <c r="DT174">
        <v>1176.7239999999999</v>
      </c>
      <c r="DU174">
        <v>1358.7646999999999</v>
      </c>
      <c r="DV174">
        <v>2323.5821999999998</v>
      </c>
      <c r="DW174">
        <v>1304.5866000000001</v>
      </c>
      <c r="DX174">
        <v>950.53380000000004</v>
      </c>
      <c r="DY174">
        <v>1573.7885000000001</v>
      </c>
      <c r="DZ174">
        <v>1909.9266</v>
      </c>
      <c r="EA174">
        <v>1219.5912000000001</v>
      </c>
      <c r="EB174">
        <v>1264.7346</v>
      </c>
      <c r="EC174">
        <v>1385.6803</v>
      </c>
      <c r="ED174">
        <v>1142.8448000000001</v>
      </c>
      <c r="EE174">
        <v>898.53750000000002</v>
      </c>
      <c r="EF174">
        <v>878.48080000000004</v>
      </c>
      <c r="EG174">
        <v>658.63149999999996</v>
      </c>
      <c r="EH174">
        <v>930.3587</v>
      </c>
      <c r="EI174">
        <v>682.13059999999996</v>
      </c>
      <c r="EJ174">
        <v>2074.4721</v>
      </c>
      <c r="EK174" t="s">
        <v>480</v>
      </c>
      <c r="EL174">
        <v>887.24519999999995</v>
      </c>
      <c r="EM174">
        <v>542.83450000000005</v>
      </c>
      <c r="EN174">
        <v>353.55220000000003</v>
      </c>
      <c r="EO174" t="s">
        <v>480</v>
      </c>
      <c r="EP174">
        <v>326.35239999999999</v>
      </c>
      <c r="EQ174">
        <v>410.03609999999998</v>
      </c>
      <c r="ER174">
        <v>353.10539999999997</v>
      </c>
      <c r="ES174">
        <v>315.72500000000002</v>
      </c>
      <c r="ET174">
        <v>336.13440000000003</v>
      </c>
      <c r="EU174">
        <v>229.98500000000001</v>
      </c>
      <c r="EV174">
        <v>353.5333</v>
      </c>
      <c r="EW174">
        <v>276.40839999999997</v>
      </c>
      <c r="EX174">
        <v>314.31020000000001</v>
      </c>
      <c r="EY174">
        <v>264.19319999999999</v>
      </c>
      <c r="EZ174">
        <v>231.3546</v>
      </c>
      <c r="FA174">
        <v>73.001300000000001</v>
      </c>
      <c r="FB174">
        <v>132.83279999999999</v>
      </c>
      <c r="FC174">
        <v>336.9547</v>
      </c>
      <c r="FD174">
        <v>170.923</v>
      </c>
      <c r="FE174">
        <v>230.18209999999999</v>
      </c>
      <c r="FF174">
        <v>353.84589999999997</v>
      </c>
      <c r="FG174">
        <v>214.01429999999999</v>
      </c>
      <c r="FH174">
        <v>233.94880000000001</v>
      </c>
      <c r="FI174">
        <v>261.14659999999998</v>
      </c>
      <c r="FJ174">
        <v>153.68770000000001</v>
      </c>
      <c r="FK174">
        <v>21.004000000000001</v>
      </c>
      <c r="FL174">
        <v>134.20189999999999</v>
      </c>
      <c r="FM174">
        <v>16220.801600000001</v>
      </c>
      <c r="FN174">
        <v>2696.5223000000001</v>
      </c>
      <c r="FO174">
        <v>4423.8657999999996</v>
      </c>
      <c r="FP174">
        <v>5342.7523000000001</v>
      </c>
      <c r="FQ174">
        <v>1390.4967999999999</v>
      </c>
      <c r="FR174">
        <v>4565.5122000000001</v>
      </c>
      <c r="FS174">
        <v>5342.7210999999998</v>
      </c>
      <c r="FT174">
        <v>10226.9753</v>
      </c>
      <c r="FU174">
        <v>1289.9849999999999</v>
      </c>
      <c r="FV174">
        <v>25026.573100000001</v>
      </c>
      <c r="FW174">
        <v>10991.4416</v>
      </c>
      <c r="FX174">
        <v>4526.7734</v>
      </c>
      <c r="FY174">
        <v>4709.9250000000002</v>
      </c>
      <c r="FZ174">
        <v>635.03530000000001</v>
      </c>
      <c r="GA174">
        <v>12519.7024</v>
      </c>
      <c r="GB174">
        <v>4475.5135</v>
      </c>
      <c r="GC174">
        <v>1729.7431999999999</v>
      </c>
      <c r="GD174">
        <v>1202.1005</v>
      </c>
      <c r="GE174">
        <v>11690.186799999999</v>
      </c>
      <c r="GF174">
        <v>1198.6063999999999</v>
      </c>
      <c r="GG174">
        <v>821.77670000000001</v>
      </c>
      <c r="GH174">
        <v>531.97090000000003</v>
      </c>
      <c r="GI174">
        <v>4288.3769000000002</v>
      </c>
      <c r="GJ174">
        <v>39964.607600000003</v>
      </c>
      <c r="GK174">
        <v>3113.3319000000001</v>
      </c>
      <c r="GL174">
        <v>2148.6943000000001</v>
      </c>
      <c r="GM174">
        <v>6497.7924999999996</v>
      </c>
      <c r="GN174">
        <v>15169.157999999999</v>
      </c>
      <c r="GO174">
        <v>827.87099999999998</v>
      </c>
      <c r="GP174">
        <v>356.20600000000002</v>
      </c>
    </row>
    <row r="175" spans="1:198" x14ac:dyDescent="0.2">
      <c r="A175" s="177">
        <v>43266</v>
      </c>
      <c r="B175">
        <v>721338.56599999999</v>
      </c>
      <c r="C175">
        <v>182785.44560000001</v>
      </c>
      <c r="D175">
        <v>119553.8728</v>
      </c>
      <c r="E175">
        <v>98836.506500000003</v>
      </c>
      <c r="F175">
        <v>61192.500800000002</v>
      </c>
      <c r="G175">
        <v>52822.420100000003</v>
      </c>
      <c r="H175">
        <v>52130.687400000003</v>
      </c>
      <c r="I175">
        <v>32192.250100000001</v>
      </c>
      <c r="J175">
        <v>35122.912600000003</v>
      </c>
      <c r="K175">
        <v>30362.030599999998</v>
      </c>
      <c r="L175">
        <v>25699.1633</v>
      </c>
      <c r="M175">
        <v>24647.754000000001</v>
      </c>
      <c r="N175">
        <v>29312.910500000002</v>
      </c>
      <c r="O175">
        <v>38626.477200000001</v>
      </c>
      <c r="P175">
        <v>14905.324000000001</v>
      </c>
      <c r="Q175">
        <v>22660.830699999999</v>
      </c>
      <c r="R175">
        <v>11889.6438</v>
      </c>
      <c r="S175">
        <v>14709.096100000001</v>
      </c>
      <c r="T175">
        <v>19535.266</v>
      </c>
      <c r="U175">
        <v>22238.123200000002</v>
      </c>
      <c r="V175">
        <v>15849.882299999999</v>
      </c>
      <c r="W175">
        <v>9669.4796999999999</v>
      </c>
      <c r="X175">
        <v>15165.537899999999</v>
      </c>
      <c r="Y175">
        <v>13453.5676</v>
      </c>
      <c r="Z175">
        <v>14338.675800000001</v>
      </c>
      <c r="AA175">
        <v>12628.5661</v>
      </c>
      <c r="AB175">
        <v>14046.7515</v>
      </c>
      <c r="AC175">
        <v>14607.509899999999</v>
      </c>
      <c r="AD175">
        <v>16077.911700000001</v>
      </c>
      <c r="AE175">
        <v>10195.600399999999</v>
      </c>
      <c r="AF175">
        <v>15410.7246</v>
      </c>
      <c r="AG175">
        <v>11265.1181</v>
      </c>
      <c r="AH175">
        <v>10490.8189</v>
      </c>
      <c r="AI175">
        <v>16224.741</v>
      </c>
      <c r="AJ175">
        <v>15316.227800000001</v>
      </c>
      <c r="AK175">
        <v>8432.7044999999998</v>
      </c>
      <c r="AL175">
        <v>7543.8843999999999</v>
      </c>
      <c r="AM175">
        <v>8784.9724999999999</v>
      </c>
      <c r="AN175">
        <v>11741.554</v>
      </c>
      <c r="AO175">
        <v>10152.973400000001</v>
      </c>
      <c r="AP175">
        <v>6618.8486000000003</v>
      </c>
      <c r="AQ175">
        <v>10398.602800000001</v>
      </c>
      <c r="AR175">
        <v>6773.2641999999996</v>
      </c>
      <c r="AS175">
        <v>7078.4430000000002</v>
      </c>
      <c r="AT175">
        <v>10062.4488</v>
      </c>
      <c r="AU175">
        <v>10356.5844</v>
      </c>
      <c r="AV175">
        <v>5739.4852000000001</v>
      </c>
      <c r="AW175">
        <v>5972.5829999999996</v>
      </c>
      <c r="AX175">
        <v>6547.0456000000004</v>
      </c>
      <c r="AY175">
        <v>4128.5636000000004</v>
      </c>
      <c r="AZ175">
        <v>6777.6214</v>
      </c>
      <c r="BA175">
        <v>6096.7007999999996</v>
      </c>
      <c r="BB175">
        <v>6495.4180999999999</v>
      </c>
      <c r="BC175">
        <v>5032.1845000000003</v>
      </c>
      <c r="BD175">
        <v>6791.2115999999996</v>
      </c>
      <c r="BE175">
        <v>6499.6422000000002</v>
      </c>
      <c r="BF175">
        <v>5905.1531000000004</v>
      </c>
      <c r="BG175">
        <v>5832.2227999999996</v>
      </c>
      <c r="BH175">
        <v>7362.6572999999999</v>
      </c>
      <c r="BI175">
        <v>4522.5717999999997</v>
      </c>
      <c r="BJ175">
        <v>6009.0520999999999</v>
      </c>
      <c r="BK175">
        <v>4065.12</v>
      </c>
      <c r="BL175">
        <v>5186.2687999999998</v>
      </c>
      <c r="BM175">
        <v>3348.3535000000002</v>
      </c>
      <c r="BN175">
        <v>5050.0946999999996</v>
      </c>
      <c r="BO175">
        <v>5994.6052</v>
      </c>
      <c r="BP175">
        <v>5282.1562000000004</v>
      </c>
      <c r="BQ175">
        <v>5525.2618000000002</v>
      </c>
      <c r="BR175">
        <v>3171.4322000000002</v>
      </c>
      <c r="BS175">
        <v>3178.1388999999999</v>
      </c>
      <c r="BT175">
        <v>4119.8990000000003</v>
      </c>
      <c r="BU175">
        <v>3197.2835</v>
      </c>
      <c r="BV175">
        <v>3393.9567000000002</v>
      </c>
      <c r="BW175">
        <v>3648.3193999999999</v>
      </c>
      <c r="BX175">
        <v>3317.0066000000002</v>
      </c>
      <c r="BY175">
        <v>2904.2806999999998</v>
      </c>
      <c r="BZ175">
        <v>2025.0616</v>
      </c>
      <c r="CA175">
        <v>3644.4119000000001</v>
      </c>
      <c r="CB175">
        <v>3626.0718000000002</v>
      </c>
      <c r="CC175" t="s">
        <v>480</v>
      </c>
      <c r="CD175">
        <v>2240.4852000000001</v>
      </c>
      <c r="CE175">
        <v>2714.5209</v>
      </c>
      <c r="CF175">
        <v>4589.9694</v>
      </c>
      <c r="CG175">
        <v>2011.7403999999999</v>
      </c>
      <c r="CH175">
        <v>2417.2467000000001</v>
      </c>
      <c r="CI175">
        <v>3006.0486999999998</v>
      </c>
      <c r="CJ175">
        <v>3151.5403000000001</v>
      </c>
      <c r="CK175">
        <v>2531.2613999999999</v>
      </c>
      <c r="CL175">
        <v>3191.7285000000002</v>
      </c>
      <c r="CM175">
        <v>2546.8539000000001</v>
      </c>
      <c r="CN175">
        <v>3302.7654000000002</v>
      </c>
      <c r="CO175">
        <v>2126.0408000000002</v>
      </c>
      <c r="CP175">
        <v>1778.0748000000001</v>
      </c>
      <c r="CQ175">
        <v>2160.2806999999998</v>
      </c>
      <c r="CR175">
        <v>2490.4767999999999</v>
      </c>
      <c r="CS175">
        <v>1875.5826</v>
      </c>
      <c r="CT175">
        <v>2467.7507000000001</v>
      </c>
      <c r="CU175">
        <v>2183.7963</v>
      </c>
      <c r="CV175">
        <v>3937.2440000000001</v>
      </c>
      <c r="CW175">
        <v>1421.8189</v>
      </c>
      <c r="CX175">
        <v>4448.3405000000002</v>
      </c>
      <c r="CY175">
        <v>2191.4034000000001</v>
      </c>
      <c r="CZ175">
        <v>2140.8051</v>
      </c>
      <c r="DA175">
        <v>1789.4978000000001</v>
      </c>
      <c r="DB175">
        <v>1730.4552000000001</v>
      </c>
      <c r="DC175">
        <v>2823.9697000000001</v>
      </c>
      <c r="DD175">
        <v>1956.173</v>
      </c>
      <c r="DE175">
        <v>2034.6464000000001</v>
      </c>
      <c r="DF175">
        <v>1704.3837000000001</v>
      </c>
      <c r="DG175">
        <v>1674.5121999999999</v>
      </c>
      <c r="DH175">
        <v>1102.5808999999999</v>
      </c>
      <c r="DI175">
        <v>1834.4908</v>
      </c>
      <c r="DJ175">
        <v>1417.6431</v>
      </c>
      <c r="DK175">
        <v>2532.8321999999998</v>
      </c>
      <c r="DL175">
        <v>1421.2398000000001</v>
      </c>
      <c r="DM175">
        <v>1433.2552000000001</v>
      </c>
      <c r="DN175">
        <v>1161.6824999999999</v>
      </c>
      <c r="DO175">
        <v>2375.9378000000002</v>
      </c>
      <c r="DP175">
        <v>846.90099999999995</v>
      </c>
      <c r="DQ175">
        <v>1744.1893</v>
      </c>
      <c r="DR175">
        <v>1032.1356000000001</v>
      </c>
      <c r="DS175">
        <v>1891.1033</v>
      </c>
      <c r="DT175">
        <v>1186.9957999999999</v>
      </c>
      <c r="DU175">
        <v>1366.3544999999999</v>
      </c>
      <c r="DV175">
        <v>2539.7271000000001</v>
      </c>
      <c r="DW175">
        <v>1333.4121</v>
      </c>
      <c r="DX175">
        <v>1002.8244</v>
      </c>
      <c r="DY175">
        <v>1595.3266000000001</v>
      </c>
      <c r="DZ175">
        <v>1926.0289</v>
      </c>
      <c r="EA175">
        <v>1250.5302999999999</v>
      </c>
      <c r="EB175">
        <v>1286.9027000000001</v>
      </c>
      <c r="EC175">
        <v>1414.8584000000001</v>
      </c>
      <c r="ED175">
        <v>1169.4833000000001</v>
      </c>
      <c r="EE175">
        <v>918.49170000000004</v>
      </c>
      <c r="EF175">
        <v>874.45209999999997</v>
      </c>
      <c r="EG175">
        <v>647.66070000000002</v>
      </c>
      <c r="EH175">
        <v>924.03269999999998</v>
      </c>
      <c r="EI175">
        <v>666.00580000000002</v>
      </c>
      <c r="EJ175">
        <v>2074.4721</v>
      </c>
      <c r="EK175" t="s">
        <v>480</v>
      </c>
      <c r="EL175">
        <v>886.81460000000004</v>
      </c>
      <c r="EM175">
        <v>536.72850000000005</v>
      </c>
      <c r="EN175">
        <v>383.74270000000001</v>
      </c>
      <c r="EO175" t="s">
        <v>480</v>
      </c>
      <c r="EP175">
        <v>332.01249999999999</v>
      </c>
      <c r="EQ175">
        <v>411.73610000000002</v>
      </c>
      <c r="ER175">
        <v>350.8811</v>
      </c>
      <c r="ES175">
        <v>315.72500000000002</v>
      </c>
      <c r="ET175">
        <v>337.04660000000001</v>
      </c>
      <c r="EU175">
        <v>225.00810000000001</v>
      </c>
      <c r="EV175">
        <v>352.17790000000002</v>
      </c>
      <c r="EW175">
        <v>283.4203</v>
      </c>
      <c r="EX175">
        <v>325.56509999999997</v>
      </c>
      <c r="EY175">
        <v>265.28649999999999</v>
      </c>
      <c r="EZ175">
        <v>232.1585</v>
      </c>
      <c r="FA175">
        <v>74.6755</v>
      </c>
      <c r="FB175">
        <v>133.48140000000001</v>
      </c>
      <c r="FC175">
        <v>347.94409999999999</v>
      </c>
      <c r="FD175">
        <v>188.82079999999999</v>
      </c>
      <c r="FE175">
        <v>225.9485</v>
      </c>
      <c r="FF175">
        <v>355.37759999999997</v>
      </c>
      <c r="FG175">
        <v>209.38239999999999</v>
      </c>
      <c r="FH175">
        <v>235.54400000000001</v>
      </c>
      <c r="FI175">
        <v>258.0428</v>
      </c>
      <c r="FJ175">
        <v>149.8152</v>
      </c>
      <c r="FK175">
        <v>26.536000000000001</v>
      </c>
      <c r="FL175">
        <v>131.53270000000001</v>
      </c>
      <c r="FM175">
        <v>16220.4018</v>
      </c>
      <c r="FN175">
        <v>2727.9137999999998</v>
      </c>
      <c r="FO175">
        <v>4616.4326000000001</v>
      </c>
      <c r="FP175">
        <v>5433.7392</v>
      </c>
      <c r="FQ175">
        <v>1420.9504999999999</v>
      </c>
      <c r="FR175">
        <v>4600.6785</v>
      </c>
      <c r="FS175">
        <v>5520.7524999999996</v>
      </c>
      <c r="FT175">
        <v>10292.741099999999</v>
      </c>
      <c r="FU175">
        <v>1244.2528</v>
      </c>
      <c r="FV175">
        <v>25266.990099999999</v>
      </c>
      <c r="FW175">
        <v>11050.2516</v>
      </c>
      <c r="FX175">
        <v>4593.6949000000004</v>
      </c>
      <c r="FY175">
        <v>4832.4380000000001</v>
      </c>
      <c r="FZ175">
        <v>664.03060000000005</v>
      </c>
      <c r="GA175">
        <v>12481.9571</v>
      </c>
      <c r="GB175">
        <v>4243.3748999999998</v>
      </c>
      <c r="GC175">
        <v>1745.3325</v>
      </c>
      <c r="GD175">
        <v>1152.7405000000001</v>
      </c>
      <c r="GE175">
        <v>11502.371300000001</v>
      </c>
      <c r="GF175">
        <v>1193.4049</v>
      </c>
      <c r="GG175">
        <v>848.31209999999999</v>
      </c>
      <c r="GH175">
        <v>542.63580000000002</v>
      </c>
      <c r="GI175">
        <v>4316.8492999999999</v>
      </c>
      <c r="GJ175">
        <v>40552.316400000003</v>
      </c>
      <c r="GK175">
        <v>3079.0183000000002</v>
      </c>
      <c r="GL175">
        <v>2181.7406000000001</v>
      </c>
      <c r="GM175">
        <v>6529.7161999999998</v>
      </c>
      <c r="GN175">
        <v>15486.353999999999</v>
      </c>
      <c r="GO175">
        <v>840.08690000000001</v>
      </c>
      <c r="GP175">
        <v>347.96899999999999</v>
      </c>
    </row>
    <row r="176" spans="1:198" x14ac:dyDescent="0.2">
      <c r="A176" s="177">
        <v>43269</v>
      </c>
      <c r="B176">
        <v>726947.30020000006</v>
      </c>
      <c r="C176">
        <v>183765.20079999999</v>
      </c>
      <c r="D176">
        <v>121459.73299999999</v>
      </c>
      <c r="E176">
        <v>99869.094400000002</v>
      </c>
      <c r="F176">
        <v>60936.997799999997</v>
      </c>
      <c r="G176">
        <v>53221.1446</v>
      </c>
      <c r="H176">
        <v>52182.005100000002</v>
      </c>
      <c r="I176">
        <v>32202.850600000002</v>
      </c>
      <c r="J176">
        <v>35047.874100000001</v>
      </c>
      <c r="K176">
        <v>31078.634999999998</v>
      </c>
      <c r="L176">
        <v>26353.142800000001</v>
      </c>
      <c r="M176">
        <v>24529.185000000001</v>
      </c>
      <c r="N176">
        <v>29540.331900000001</v>
      </c>
      <c r="O176">
        <v>38635.767399999997</v>
      </c>
      <c r="P176">
        <v>14834.499100000001</v>
      </c>
      <c r="Q176">
        <v>22604.99</v>
      </c>
      <c r="R176">
        <v>11967.5708</v>
      </c>
      <c r="S176">
        <v>14823.7626</v>
      </c>
      <c r="T176">
        <v>19788.671600000001</v>
      </c>
      <c r="U176">
        <v>22339.6306</v>
      </c>
      <c r="V176">
        <v>16048.5362</v>
      </c>
      <c r="W176">
        <v>9819.0861000000004</v>
      </c>
      <c r="X176">
        <v>15238.721600000001</v>
      </c>
      <c r="Y176">
        <v>13440.1566</v>
      </c>
      <c r="Z176">
        <v>14583.9491</v>
      </c>
      <c r="AA176">
        <v>12673.6711</v>
      </c>
      <c r="AB176">
        <v>14058.5139</v>
      </c>
      <c r="AC176">
        <v>14890.838299999999</v>
      </c>
      <c r="AD176">
        <v>16015.757799999999</v>
      </c>
      <c r="AE176">
        <v>10258.981900000001</v>
      </c>
      <c r="AF176">
        <v>15473.880300000001</v>
      </c>
      <c r="AG176">
        <v>11601.7606</v>
      </c>
      <c r="AH176">
        <v>10096.8938</v>
      </c>
      <c r="AI176">
        <v>17185.695</v>
      </c>
      <c r="AJ176">
        <v>15241.336499999999</v>
      </c>
      <c r="AK176">
        <v>8370.8642</v>
      </c>
      <c r="AL176">
        <v>7653.9674999999997</v>
      </c>
      <c r="AM176">
        <v>8831.3001000000004</v>
      </c>
      <c r="AN176">
        <v>11773.804899999999</v>
      </c>
      <c r="AO176">
        <v>10238.7078</v>
      </c>
      <c r="AP176">
        <v>6708.0340999999999</v>
      </c>
      <c r="AQ176">
        <v>10153.8138</v>
      </c>
      <c r="AR176">
        <v>6868.7781000000004</v>
      </c>
      <c r="AS176">
        <v>7067.0151999999998</v>
      </c>
      <c r="AT176">
        <v>10373.0852</v>
      </c>
      <c r="AU176">
        <v>10232.950999999999</v>
      </c>
      <c r="AV176">
        <v>5731.1208999999999</v>
      </c>
      <c r="AW176">
        <v>6126.0716000000002</v>
      </c>
      <c r="AX176">
        <v>6564.6513999999997</v>
      </c>
      <c r="AY176">
        <v>4226.51</v>
      </c>
      <c r="AZ176">
        <v>6758.5825999999997</v>
      </c>
      <c r="BA176">
        <v>6161.4911000000002</v>
      </c>
      <c r="BB176">
        <v>6478.6377000000002</v>
      </c>
      <c r="BC176">
        <v>5164.6967000000004</v>
      </c>
      <c r="BD176">
        <v>6742.8720999999996</v>
      </c>
      <c r="BE176">
        <v>6681.4575999999997</v>
      </c>
      <c r="BF176">
        <v>5887.4270999999999</v>
      </c>
      <c r="BG176">
        <v>5944.7350999999999</v>
      </c>
      <c r="BH176">
        <v>7087.4790000000003</v>
      </c>
      <c r="BI176">
        <v>4554.0020999999997</v>
      </c>
      <c r="BJ176">
        <v>5992.2115999999996</v>
      </c>
      <c r="BK176">
        <v>4065.12</v>
      </c>
      <c r="BL176">
        <v>5284.1664000000001</v>
      </c>
      <c r="BM176">
        <v>3332.3935999999999</v>
      </c>
      <c r="BN176">
        <v>5102.1511</v>
      </c>
      <c r="BO176">
        <v>6027.2597999999998</v>
      </c>
      <c r="BP176">
        <v>5283.2909</v>
      </c>
      <c r="BQ176">
        <v>5555.3477999999996</v>
      </c>
      <c r="BR176">
        <v>3163.7550000000001</v>
      </c>
      <c r="BS176">
        <v>3220.2613999999999</v>
      </c>
      <c r="BT176">
        <v>4103.6893</v>
      </c>
      <c r="BU176">
        <v>3200.6244999999999</v>
      </c>
      <c r="BV176">
        <v>3454.3739999999998</v>
      </c>
      <c r="BW176">
        <v>3698.3823000000002</v>
      </c>
      <c r="BX176">
        <v>3304.2042000000001</v>
      </c>
      <c r="BY176">
        <v>2931.3964999999998</v>
      </c>
      <c r="BZ176">
        <v>2050.3741</v>
      </c>
      <c r="CA176">
        <v>3696.2755000000002</v>
      </c>
      <c r="CB176">
        <v>3886.7478999999998</v>
      </c>
      <c r="CC176" t="s">
        <v>480</v>
      </c>
      <c r="CD176">
        <v>2281.6968999999999</v>
      </c>
      <c r="CE176">
        <v>2778.1961999999999</v>
      </c>
      <c r="CF176">
        <v>4625.3472000000002</v>
      </c>
      <c r="CG176">
        <v>2023.28</v>
      </c>
      <c r="CH176">
        <v>2403.6111000000001</v>
      </c>
      <c r="CI176">
        <v>3024.1350000000002</v>
      </c>
      <c r="CJ176">
        <v>3364.8514</v>
      </c>
      <c r="CK176">
        <v>2537.3135000000002</v>
      </c>
      <c r="CL176">
        <v>3220.15</v>
      </c>
      <c r="CM176">
        <v>2519.0639999999999</v>
      </c>
      <c r="CN176">
        <v>3248.8308000000002</v>
      </c>
      <c r="CO176">
        <v>2126.9866999999999</v>
      </c>
      <c r="CP176">
        <v>1825.4987000000001</v>
      </c>
      <c r="CQ176">
        <v>2216.8108999999999</v>
      </c>
      <c r="CR176">
        <v>2532.9409000000001</v>
      </c>
      <c r="CS176">
        <v>1866.9836</v>
      </c>
      <c r="CT176">
        <v>2493.7006000000001</v>
      </c>
      <c r="CU176">
        <v>2226.5095999999999</v>
      </c>
      <c r="CV176">
        <v>4201.6347999999998</v>
      </c>
      <c r="CW176">
        <v>1432.2271000000001</v>
      </c>
      <c r="CX176">
        <v>4428.1754000000001</v>
      </c>
      <c r="CY176">
        <v>2195.0344</v>
      </c>
      <c r="CZ176">
        <v>2201.1860000000001</v>
      </c>
      <c r="DA176">
        <v>1776.9082000000001</v>
      </c>
      <c r="DB176">
        <v>1763.3453</v>
      </c>
      <c r="DC176">
        <v>2795.6487999999999</v>
      </c>
      <c r="DD176">
        <v>1995.8</v>
      </c>
      <c r="DE176">
        <v>2052.3456999999999</v>
      </c>
      <c r="DF176">
        <v>1709.0340000000001</v>
      </c>
      <c r="DG176">
        <v>1710.1146000000001</v>
      </c>
      <c r="DH176">
        <v>1171.1804</v>
      </c>
      <c r="DI176">
        <v>1879.9988000000001</v>
      </c>
      <c r="DJ176">
        <v>1407.9344000000001</v>
      </c>
      <c r="DK176">
        <v>2576.9387000000002</v>
      </c>
      <c r="DL176">
        <v>1482.1072999999999</v>
      </c>
      <c r="DM176">
        <v>1416.2919999999999</v>
      </c>
      <c r="DN176">
        <v>1169.4956</v>
      </c>
      <c r="DO176">
        <v>2394.3822</v>
      </c>
      <c r="DP176">
        <v>858.80579999999998</v>
      </c>
      <c r="DQ176">
        <v>1766.9204</v>
      </c>
      <c r="DR176">
        <v>1051.3643</v>
      </c>
      <c r="DS176">
        <v>1920.4947999999999</v>
      </c>
      <c r="DT176">
        <v>1198.9795999999999</v>
      </c>
      <c r="DU176">
        <v>1381.5338999999999</v>
      </c>
      <c r="DV176">
        <v>2537.0252999999998</v>
      </c>
      <c r="DW176">
        <v>1373.5930000000001</v>
      </c>
      <c r="DX176">
        <v>992.20280000000002</v>
      </c>
      <c r="DY176">
        <v>1606.0956000000001</v>
      </c>
      <c r="DZ176">
        <v>1944.4315999999999</v>
      </c>
      <c r="EA176">
        <v>1261.7808</v>
      </c>
      <c r="EB176">
        <v>1288.5327</v>
      </c>
      <c r="EC176">
        <v>1409.7093</v>
      </c>
      <c r="ED176">
        <v>1169.4833000000001</v>
      </c>
      <c r="EE176">
        <v>928.46879999999999</v>
      </c>
      <c r="EF176">
        <v>896.17570000000001</v>
      </c>
      <c r="EG176">
        <v>629.37599999999998</v>
      </c>
      <c r="EH176">
        <v>924.03269999999998</v>
      </c>
      <c r="EI176">
        <v>670.03700000000003</v>
      </c>
      <c r="EJ176">
        <v>2074.4721</v>
      </c>
      <c r="EK176" t="s">
        <v>480</v>
      </c>
      <c r="EL176">
        <v>912.65359999999998</v>
      </c>
      <c r="EM176">
        <v>524.51649999999995</v>
      </c>
      <c r="EN176">
        <v>388.77449999999999</v>
      </c>
      <c r="EO176" t="s">
        <v>480</v>
      </c>
      <c r="EP176">
        <v>346.87029999999999</v>
      </c>
      <c r="EQ176">
        <v>424.27390000000003</v>
      </c>
      <c r="ER176">
        <v>353.10539999999997</v>
      </c>
      <c r="ES176">
        <v>317.5838</v>
      </c>
      <c r="ET176">
        <v>366.8451</v>
      </c>
      <c r="EU176">
        <v>225.4228</v>
      </c>
      <c r="EV176">
        <v>356.24419999999998</v>
      </c>
      <c r="EW176">
        <v>281.66730000000001</v>
      </c>
      <c r="EX176">
        <v>314.90260000000001</v>
      </c>
      <c r="EY176">
        <v>264.73989999999998</v>
      </c>
      <c r="EZ176">
        <v>231.3546</v>
      </c>
      <c r="FA176">
        <v>74.6755</v>
      </c>
      <c r="FB176">
        <v>136.23820000000001</v>
      </c>
      <c r="FC176">
        <v>345.19670000000002</v>
      </c>
      <c r="FD176">
        <v>193.29519999999999</v>
      </c>
      <c r="FE176">
        <v>226.3013</v>
      </c>
      <c r="FF176">
        <v>358.4409</v>
      </c>
      <c r="FG176">
        <v>203.0136</v>
      </c>
      <c r="FH176">
        <v>223.5805</v>
      </c>
      <c r="FI176">
        <v>262.03339999999997</v>
      </c>
      <c r="FJ176">
        <v>155.46690000000001</v>
      </c>
      <c r="FK176">
        <v>27.038900000000002</v>
      </c>
      <c r="FL176">
        <v>128.86359999999999</v>
      </c>
      <c r="FM176">
        <v>16647.177899999999</v>
      </c>
      <c r="FN176">
        <v>2726.3948999999998</v>
      </c>
      <c r="FO176">
        <v>4544.6686</v>
      </c>
      <c r="FP176">
        <v>5592.7267000000002</v>
      </c>
      <c r="FQ176">
        <v>1367.6564000000001</v>
      </c>
      <c r="FR176">
        <v>4706.1773000000003</v>
      </c>
      <c r="FS176">
        <v>5576.1873999999998</v>
      </c>
      <c r="FT176">
        <v>10284.911899999999</v>
      </c>
      <c r="FU176">
        <v>1285.6976</v>
      </c>
      <c r="FV176">
        <v>25956.185399999998</v>
      </c>
      <c r="FW176">
        <v>11017.2606</v>
      </c>
      <c r="FX176">
        <v>4686.6742000000004</v>
      </c>
      <c r="FY176">
        <v>4922.2</v>
      </c>
      <c r="FZ176">
        <v>652.43240000000003</v>
      </c>
      <c r="GA176">
        <v>12388.165800000001</v>
      </c>
      <c r="GB176">
        <v>4378.7891</v>
      </c>
      <c r="GC176">
        <v>1749.2298000000001</v>
      </c>
      <c r="GD176">
        <v>1150.0724</v>
      </c>
      <c r="GE176">
        <v>11558.2688</v>
      </c>
      <c r="GF176">
        <v>1220.4131</v>
      </c>
      <c r="GG176">
        <v>855.29510000000005</v>
      </c>
      <c r="GH176">
        <v>531.97090000000003</v>
      </c>
      <c r="GI176">
        <v>4297.2745000000004</v>
      </c>
      <c r="GJ176">
        <v>40004.376100000001</v>
      </c>
      <c r="GK176">
        <v>3027.5479</v>
      </c>
      <c r="GL176">
        <v>2179.7966999999999</v>
      </c>
      <c r="GM176">
        <v>6584.2692999999999</v>
      </c>
      <c r="GN176">
        <v>15870.834000000001</v>
      </c>
      <c r="GO176">
        <v>840.08690000000001</v>
      </c>
      <c r="GP176">
        <v>346.32150000000001</v>
      </c>
    </row>
    <row r="177" spans="1:198" x14ac:dyDescent="0.2">
      <c r="A177" s="177">
        <v>43270</v>
      </c>
      <c r="B177">
        <v>726947.30020000006</v>
      </c>
      <c r="C177">
        <v>182744.6225</v>
      </c>
      <c r="D177">
        <v>119514.4751</v>
      </c>
      <c r="E177">
        <v>99661.091100000005</v>
      </c>
      <c r="F177">
        <v>60765.194100000001</v>
      </c>
      <c r="G177">
        <v>53143.840900000003</v>
      </c>
      <c r="H177">
        <v>52554.058100000002</v>
      </c>
      <c r="I177">
        <v>31708.159100000001</v>
      </c>
      <c r="J177">
        <v>34985.342100000002</v>
      </c>
      <c r="K177">
        <v>31030.4231</v>
      </c>
      <c r="L177">
        <v>26015.396799999999</v>
      </c>
      <c r="M177">
        <v>24529.185000000001</v>
      </c>
      <c r="N177">
        <v>28540.033100000001</v>
      </c>
      <c r="O177">
        <v>38793.699999999997</v>
      </c>
      <c r="P177">
        <v>14763.674199999999</v>
      </c>
      <c r="Q177">
        <v>22450.231500000002</v>
      </c>
      <c r="R177">
        <v>11829.2106</v>
      </c>
      <c r="S177">
        <v>14456.361699999999</v>
      </c>
      <c r="T177">
        <v>19754.0334</v>
      </c>
      <c r="U177">
        <v>21780.598099999999</v>
      </c>
      <c r="V177">
        <v>15977.4848</v>
      </c>
      <c r="W177">
        <v>9508.1064000000006</v>
      </c>
      <c r="X177">
        <v>15357.984</v>
      </c>
      <c r="Y177">
        <v>13249.4226</v>
      </c>
      <c r="Z177">
        <v>14548.5731</v>
      </c>
      <c r="AA177">
        <v>12600.3755</v>
      </c>
      <c r="AB177">
        <v>13961.0543</v>
      </c>
      <c r="AC177">
        <v>14928.9328</v>
      </c>
      <c r="AD177">
        <v>15910.0962</v>
      </c>
      <c r="AE177">
        <v>10339.3683</v>
      </c>
      <c r="AF177">
        <v>15530.3881</v>
      </c>
      <c r="AG177">
        <v>11601.7606</v>
      </c>
      <c r="AH177">
        <v>8615.7355000000007</v>
      </c>
      <c r="AI177">
        <v>16264.780699999999</v>
      </c>
      <c r="AJ177">
        <v>15257.384599999999</v>
      </c>
      <c r="AK177">
        <v>8408.5193999999992</v>
      </c>
      <c r="AL177">
        <v>7638.4742999999999</v>
      </c>
      <c r="AM177">
        <v>8842.0205999999998</v>
      </c>
      <c r="AN177">
        <v>11884.379499999999</v>
      </c>
      <c r="AO177">
        <v>10220.1823</v>
      </c>
      <c r="AP177">
        <v>6681.4556000000002</v>
      </c>
      <c r="AQ177">
        <v>10135.388800000001</v>
      </c>
      <c r="AR177">
        <v>6810.9881999999998</v>
      </c>
      <c r="AS177">
        <v>6998.4485000000004</v>
      </c>
      <c r="AT177">
        <v>10004.417799999999</v>
      </c>
      <c r="AU177">
        <v>10230.203600000001</v>
      </c>
      <c r="AV177">
        <v>5649.5689000000002</v>
      </c>
      <c r="AW177">
        <v>5862.3860999999997</v>
      </c>
      <c r="AX177">
        <v>6552.7152999999998</v>
      </c>
      <c r="AY177">
        <v>4218.8179</v>
      </c>
      <c r="AZ177">
        <v>6705.2739000000001</v>
      </c>
      <c r="BA177">
        <v>6036.5384000000004</v>
      </c>
      <c r="BB177">
        <v>6378.4638999999997</v>
      </c>
      <c r="BC177">
        <v>5109.0032000000001</v>
      </c>
      <c r="BD177">
        <v>6576.3693000000003</v>
      </c>
      <c r="BE177">
        <v>6328.7631000000001</v>
      </c>
      <c r="BF177">
        <v>5887.4270999999999</v>
      </c>
      <c r="BG177">
        <v>5859.6511</v>
      </c>
      <c r="BH177">
        <v>7246.9281000000001</v>
      </c>
      <c r="BI177">
        <v>4428.2808999999997</v>
      </c>
      <c r="BJ177">
        <v>5992.2115999999996</v>
      </c>
      <c r="BK177">
        <v>4065.12</v>
      </c>
      <c r="BL177">
        <v>5417.3072000000002</v>
      </c>
      <c r="BM177">
        <v>3326.1237000000001</v>
      </c>
      <c r="BN177">
        <v>5127.6881999999996</v>
      </c>
      <c r="BO177">
        <v>6060.7307000000001</v>
      </c>
      <c r="BP177">
        <v>5168.6837999999998</v>
      </c>
      <c r="BQ177">
        <v>5603.8737000000001</v>
      </c>
      <c r="BR177">
        <v>3163.7550000000001</v>
      </c>
      <c r="BS177">
        <v>3200.7797</v>
      </c>
      <c r="BT177">
        <v>3833.5282000000002</v>
      </c>
      <c r="BU177">
        <v>3113.0898999999999</v>
      </c>
      <c r="BV177">
        <v>3421.2419</v>
      </c>
      <c r="BW177">
        <v>3729.8172</v>
      </c>
      <c r="BX177">
        <v>3249.7939999999999</v>
      </c>
      <c r="BY177">
        <v>2987.3589999999999</v>
      </c>
      <c r="BZ177">
        <v>2037.3096</v>
      </c>
      <c r="CA177">
        <v>3747.4521</v>
      </c>
      <c r="CB177">
        <v>3818.0751</v>
      </c>
      <c r="CC177" t="s">
        <v>480</v>
      </c>
      <c r="CD177">
        <v>2218.0610999999999</v>
      </c>
      <c r="CE177">
        <v>2741.8103000000001</v>
      </c>
      <c r="CF177">
        <v>4543.4197000000004</v>
      </c>
      <c r="CG177">
        <v>2046.3593000000001</v>
      </c>
      <c r="CH177">
        <v>2323.1614</v>
      </c>
      <c r="CI177">
        <v>3067.09</v>
      </c>
      <c r="CJ177">
        <v>3026.4250999999999</v>
      </c>
      <c r="CK177">
        <v>2551.9394000000002</v>
      </c>
      <c r="CL177">
        <v>3233.2085000000002</v>
      </c>
      <c r="CM177">
        <v>2476.3101999999999</v>
      </c>
      <c r="CN177">
        <v>3422.7345999999998</v>
      </c>
      <c r="CO177">
        <v>2115.1631000000002</v>
      </c>
      <c r="CP177">
        <v>1815.1247000000001</v>
      </c>
      <c r="CQ177">
        <v>2164.3186000000001</v>
      </c>
      <c r="CR177">
        <v>2554.1729999999998</v>
      </c>
      <c r="CS177">
        <v>1877.9902999999999</v>
      </c>
      <c r="CT177">
        <v>2472.4688999999998</v>
      </c>
      <c r="CU177">
        <v>2240.1779000000001</v>
      </c>
      <c r="CV177">
        <v>3816.8708999999999</v>
      </c>
      <c r="CW177">
        <v>1420.0842</v>
      </c>
      <c r="CX177">
        <v>4416.8325000000004</v>
      </c>
      <c r="CY177">
        <v>2202.2964999999999</v>
      </c>
      <c r="CZ177">
        <v>2185.3719999999998</v>
      </c>
      <c r="DA177">
        <v>1750.7607</v>
      </c>
      <c r="DB177">
        <v>1779.9384</v>
      </c>
      <c r="DC177">
        <v>2795.6487999999999</v>
      </c>
      <c r="DD177">
        <v>1995.8</v>
      </c>
      <c r="DE177">
        <v>2011.8169</v>
      </c>
      <c r="DF177">
        <v>1676.4822999999999</v>
      </c>
      <c r="DG177">
        <v>1729.1025</v>
      </c>
      <c r="DH177">
        <v>1126.4801</v>
      </c>
      <c r="DI177">
        <v>1884.6038000000001</v>
      </c>
      <c r="DJ177">
        <v>1390.3662999999999</v>
      </c>
      <c r="DK177">
        <v>2461.7716999999998</v>
      </c>
      <c r="DL177">
        <v>1459.9737</v>
      </c>
      <c r="DM177">
        <v>1380.0655999999999</v>
      </c>
      <c r="DN177">
        <v>1167.0649000000001</v>
      </c>
      <c r="DO177">
        <v>2406.6785</v>
      </c>
      <c r="DP177">
        <v>855.60069999999996</v>
      </c>
      <c r="DQ177">
        <v>1762.8288</v>
      </c>
      <c r="DR177">
        <v>1042.8181999999999</v>
      </c>
      <c r="DS177">
        <v>1941.1605999999999</v>
      </c>
      <c r="DT177">
        <v>1210.9635000000001</v>
      </c>
      <c r="DU177">
        <v>1378.498</v>
      </c>
      <c r="DV177">
        <v>2289.1341000000002</v>
      </c>
      <c r="DW177">
        <v>1383.2014999999999</v>
      </c>
      <c r="DX177">
        <v>952.98490000000004</v>
      </c>
      <c r="DY177">
        <v>1597.0092</v>
      </c>
      <c r="DZ177">
        <v>1949.0323000000001</v>
      </c>
      <c r="EA177">
        <v>1245.3068000000001</v>
      </c>
      <c r="EB177">
        <v>1276.1447000000001</v>
      </c>
      <c r="EC177">
        <v>1418.2911999999999</v>
      </c>
      <c r="ED177">
        <v>1183.5861</v>
      </c>
      <c r="EE177">
        <v>935.12030000000004</v>
      </c>
      <c r="EF177">
        <v>887.07799999999997</v>
      </c>
      <c r="EG177">
        <v>608.65329999999994</v>
      </c>
      <c r="EH177">
        <v>924.03269999999998</v>
      </c>
      <c r="EI177">
        <v>668.02139999999997</v>
      </c>
      <c r="EJ177">
        <v>2074.4721</v>
      </c>
      <c r="EK177" t="s">
        <v>480</v>
      </c>
      <c r="EL177">
        <v>892.62840000000006</v>
      </c>
      <c r="EM177">
        <v>521.46349999999995</v>
      </c>
      <c r="EN177">
        <v>393.80619999999999</v>
      </c>
      <c r="EO177" t="s">
        <v>480</v>
      </c>
      <c r="EP177">
        <v>339.79509999999999</v>
      </c>
      <c r="EQ177">
        <v>422.99889999999999</v>
      </c>
      <c r="ER177">
        <v>348.65679999999998</v>
      </c>
      <c r="ES177">
        <v>318.74549999999999</v>
      </c>
      <c r="ET177">
        <v>370.18979999999999</v>
      </c>
      <c r="EU177">
        <v>233.09559999999999</v>
      </c>
      <c r="EV177">
        <v>354.8888</v>
      </c>
      <c r="EW177">
        <v>278.16140000000001</v>
      </c>
      <c r="EX177">
        <v>314.31020000000001</v>
      </c>
      <c r="EY177">
        <v>269.93270000000001</v>
      </c>
      <c r="EZ177">
        <v>231.75659999999999</v>
      </c>
      <c r="FA177">
        <v>77.019300000000001</v>
      </c>
      <c r="FB177">
        <v>134.45439999999999</v>
      </c>
      <c r="FC177">
        <v>336.9547</v>
      </c>
      <c r="FD177">
        <v>200.0069</v>
      </c>
      <c r="FE177">
        <v>226.6541</v>
      </c>
      <c r="FF177">
        <v>356.49369999999999</v>
      </c>
      <c r="FG177">
        <v>212.8563</v>
      </c>
      <c r="FH177">
        <v>228.36590000000001</v>
      </c>
      <c r="FI177">
        <v>261.14659999999998</v>
      </c>
      <c r="FJ177">
        <v>155.46690000000001</v>
      </c>
      <c r="FK177">
        <v>26.536000000000001</v>
      </c>
      <c r="FL177">
        <v>128.86359999999999</v>
      </c>
      <c r="FM177">
        <v>16438.941200000001</v>
      </c>
      <c r="FN177">
        <v>2705.636</v>
      </c>
      <c r="FO177">
        <v>4396.3562000000002</v>
      </c>
      <c r="FP177">
        <v>5419.3728000000001</v>
      </c>
      <c r="FQ177">
        <v>1352.4295</v>
      </c>
      <c r="FR177">
        <v>4729.6215000000002</v>
      </c>
      <c r="FS177">
        <v>5355.5137999999997</v>
      </c>
      <c r="FT177">
        <v>10280.2143</v>
      </c>
      <c r="FU177">
        <v>1249.9694</v>
      </c>
      <c r="FV177">
        <v>25860.018599999999</v>
      </c>
      <c r="FW177">
        <v>11011.522999999999</v>
      </c>
      <c r="FX177">
        <v>4702.6642000000002</v>
      </c>
      <c r="FY177">
        <v>4856.6980000000003</v>
      </c>
      <c r="FZ177">
        <v>607.97299999999996</v>
      </c>
      <c r="GA177">
        <v>12061.0401</v>
      </c>
      <c r="GB177">
        <v>4459.3927000000003</v>
      </c>
      <c r="GC177">
        <v>1760.9218000000001</v>
      </c>
      <c r="GD177">
        <v>1186.0918999999999</v>
      </c>
      <c r="GE177">
        <v>11406.2276</v>
      </c>
      <c r="GF177">
        <v>1228.8155999999999</v>
      </c>
      <c r="GG177">
        <v>851.10530000000006</v>
      </c>
      <c r="GH177">
        <v>531.97090000000003</v>
      </c>
      <c r="GI177">
        <v>4307.9516999999996</v>
      </c>
      <c r="GJ177">
        <v>39462.5579</v>
      </c>
      <c r="GK177">
        <v>2967.4989999999998</v>
      </c>
      <c r="GL177">
        <v>2212.8429000000001</v>
      </c>
      <c r="GM177">
        <v>6614.9807000000001</v>
      </c>
      <c r="GN177">
        <v>15217.218000000001</v>
      </c>
      <c r="GO177">
        <v>853.82989999999995</v>
      </c>
      <c r="GP177">
        <v>336.43700000000001</v>
      </c>
    </row>
    <row r="178" spans="1:198" x14ac:dyDescent="0.2">
      <c r="A178" s="177">
        <v>43271</v>
      </c>
      <c r="B178">
        <v>734707.32960000006</v>
      </c>
      <c r="C178">
        <v>168660.6427</v>
      </c>
      <c r="D178">
        <v>119268.24</v>
      </c>
      <c r="E178">
        <v>99230.227100000004</v>
      </c>
      <c r="F178">
        <v>60408.370999999999</v>
      </c>
      <c r="G178">
        <v>53522.222300000001</v>
      </c>
      <c r="H178">
        <v>53300.73</v>
      </c>
      <c r="I178">
        <v>31911.335999999999</v>
      </c>
      <c r="J178">
        <v>35041.620900000002</v>
      </c>
      <c r="K178">
        <v>31008.508600000001</v>
      </c>
      <c r="L178">
        <v>25718.524600000001</v>
      </c>
      <c r="M178">
        <v>24698.056</v>
      </c>
      <c r="N178">
        <v>28287.737499999999</v>
      </c>
      <c r="O178">
        <v>38895.8917</v>
      </c>
      <c r="P178">
        <v>14538.7009</v>
      </c>
      <c r="Q178">
        <v>22565.103800000001</v>
      </c>
      <c r="R178">
        <v>11816.487800000001</v>
      </c>
      <c r="S178">
        <v>14571.028200000001</v>
      </c>
      <c r="T178">
        <v>19892.586200000002</v>
      </c>
      <c r="U178">
        <v>22280.718199999999</v>
      </c>
      <c r="V178">
        <v>15851.3323</v>
      </c>
      <c r="W178">
        <v>9635.8601999999992</v>
      </c>
      <c r="X178">
        <v>15398.641600000001</v>
      </c>
      <c r="Y178">
        <v>13414.824699999999</v>
      </c>
      <c r="Z178">
        <v>14637.0131</v>
      </c>
      <c r="AA178">
        <v>12679.3092</v>
      </c>
      <c r="AB178">
        <v>14462.635</v>
      </c>
      <c r="AC178">
        <v>14900.3619</v>
      </c>
      <c r="AD178">
        <v>15922.527</v>
      </c>
      <c r="AE178">
        <v>10184.0062</v>
      </c>
      <c r="AF178">
        <v>15651.1595</v>
      </c>
      <c r="AG178">
        <v>11855.1101</v>
      </c>
      <c r="AH178">
        <v>8959.2381999999998</v>
      </c>
      <c r="AI178">
        <v>15303.8267</v>
      </c>
      <c r="AJ178">
        <v>15471.359899999999</v>
      </c>
      <c r="AK178">
        <v>8393.5185000000001</v>
      </c>
      <c r="AL178">
        <v>7625.4273999999996</v>
      </c>
      <c r="AM178">
        <v>8880.3078000000005</v>
      </c>
      <c r="AN178">
        <v>11967.3105</v>
      </c>
      <c r="AO178">
        <v>10264.5573</v>
      </c>
      <c r="AP178">
        <v>6620.6205</v>
      </c>
      <c r="AQ178">
        <v>10389.390299999999</v>
      </c>
      <c r="AR178">
        <v>6844.6989999999996</v>
      </c>
      <c r="AS178">
        <v>6944.1665999999996</v>
      </c>
      <c r="AT178">
        <v>9715.9696999999996</v>
      </c>
      <c r="AU178">
        <v>10199.982</v>
      </c>
      <c r="AV178">
        <v>5754.1226999999999</v>
      </c>
      <c r="AW178">
        <v>5870.2573000000002</v>
      </c>
      <c r="AX178">
        <v>6611.2024000000001</v>
      </c>
      <c r="AY178">
        <v>4283.9444999999996</v>
      </c>
      <c r="AZ178">
        <v>6671.0039999999999</v>
      </c>
      <c r="BA178">
        <v>5930.0972000000002</v>
      </c>
      <c r="BB178">
        <v>6425.2456000000002</v>
      </c>
      <c r="BC178">
        <v>5231.9130999999998</v>
      </c>
      <c r="BD178">
        <v>6608.5956999999999</v>
      </c>
      <c r="BE178">
        <v>6302.7893999999997</v>
      </c>
      <c r="BF178">
        <v>5928.7876999999999</v>
      </c>
      <c r="BG178">
        <v>5860.2109</v>
      </c>
      <c r="BH178">
        <v>6763.4372999999996</v>
      </c>
      <c r="BI178">
        <v>4408.6369000000004</v>
      </c>
      <c r="BJ178">
        <v>5912.2192999999997</v>
      </c>
      <c r="BK178">
        <v>4065.12</v>
      </c>
      <c r="BL178">
        <v>5521.7313000000004</v>
      </c>
      <c r="BM178">
        <v>3401.9328999999998</v>
      </c>
      <c r="BN178">
        <v>5142.4211999999998</v>
      </c>
      <c r="BO178">
        <v>6028.8924999999999</v>
      </c>
      <c r="BP178">
        <v>5178.3289000000004</v>
      </c>
      <c r="BQ178">
        <v>5632.9892</v>
      </c>
      <c r="BR178">
        <v>3154.1586000000002</v>
      </c>
      <c r="BS178">
        <v>3232.8980999999999</v>
      </c>
      <c r="BT178">
        <v>3649.8186000000001</v>
      </c>
      <c r="BU178">
        <v>3219.3341999999998</v>
      </c>
      <c r="BV178">
        <v>3409.5482999999999</v>
      </c>
      <c r="BW178">
        <v>3728.6529</v>
      </c>
      <c r="BX178">
        <v>3281.8</v>
      </c>
      <c r="BY178">
        <v>2971.2049000000002</v>
      </c>
      <c r="BZ178">
        <v>2078.1363000000001</v>
      </c>
      <c r="CA178">
        <v>3665.0198999999998</v>
      </c>
      <c r="CB178">
        <v>3938.6028000000001</v>
      </c>
      <c r="CC178" t="s">
        <v>480</v>
      </c>
      <c r="CD178">
        <v>2235.6367</v>
      </c>
      <c r="CE178">
        <v>2762.2773000000002</v>
      </c>
      <c r="CF178">
        <v>4498.732</v>
      </c>
      <c r="CG178">
        <v>2054.6534999999999</v>
      </c>
      <c r="CH178">
        <v>2355.2049999999999</v>
      </c>
      <c r="CI178">
        <v>3033.1781999999998</v>
      </c>
      <c r="CJ178">
        <v>2837.7267000000002</v>
      </c>
      <c r="CK178">
        <v>2536.8092000000001</v>
      </c>
      <c r="CL178">
        <v>3256.2529</v>
      </c>
      <c r="CM178">
        <v>2511.0475999999999</v>
      </c>
      <c r="CN178">
        <v>3357.9503</v>
      </c>
      <c r="CO178">
        <v>1841.8017</v>
      </c>
      <c r="CP178">
        <v>1825.4987000000001</v>
      </c>
      <c r="CQ178">
        <v>2202.9668000000001</v>
      </c>
      <c r="CR178">
        <v>2507.4623999999999</v>
      </c>
      <c r="CS178">
        <v>1873.8628000000001</v>
      </c>
      <c r="CT178">
        <v>2642.9123</v>
      </c>
      <c r="CU178">
        <v>2226.5095999999999</v>
      </c>
      <c r="CV178">
        <v>3655.6570000000002</v>
      </c>
      <c r="CW178">
        <v>1414.8801000000001</v>
      </c>
      <c r="CX178">
        <v>4419.3531000000003</v>
      </c>
      <c r="CY178">
        <v>2198.6655000000001</v>
      </c>
      <c r="CZ178">
        <v>2191.1226000000001</v>
      </c>
      <c r="DA178">
        <v>1779.8135</v>
      </c>
      <c r="DB178">
        <v>1765.1231</v>
      </c>
      <c r="DC178">
        <v>2838.1300999999999</v>
      </c>
      <c r="DD178">
        <v>1856.7582</v>
      </c>
      <c r="DE178">
        <v>2083.1271000000002</v>
      </c>
      <c r="DF178">
        <v>1695.0832</v>
      </c>
      <c r="DG178">
        <v>1778.9458</v>
      </c>
      <c r="DH178">
        <v>1193.3092999999999</v>
      </c>
      <c r="DI178">
        <v>1906.0034000000001</v>
      </c>
      <c r="DJ178">
        <v>1387.13</v>
      </c>
      <c r="DK178">
        <v>2368.0454</v>
      </c>
      <c r="DL178">
        <v>1462.3451</v>
      </c>
      <c r="DM178">
        <v>1374.6027999999999</v>
      </c>
      <c r="DN178">
        <v>1186.8581999999999</v>
      </c>
      <c r="DO178">
        <v>2412.8265999999999</v>
      </c>
      <c r="DP178">
        <v>849.87720000000002</v>
      </c>
      <c r="DQ178">
        <v>1746.0078000000001</v>
      </c>
      <c r="DR178">
        <v>1042.8181999999999</v>
      </c>
      <c r="DS178">
        <v>1959.5302999999999</v>
      </c>
      <c r="DT178">
        <v>1200.2636</v>
      </c>
      <c r="DU178">
        <v>1378.498</v>
      </c>
      <c r="DV178">
        <v>2184.4389000000001</v>
      </c>
      <c r="DW178">
        <v>1380.5809999999999</v>
      </c>
      <c r="DX178">
        <v>961.97239999999999</v>
      </c>
      <c r="DY178">
        <v>1586.9132999999999</v>
      </c>
      <c r="DZ178">
        <v>1942.1313</v>
      </c>
      <c r="EA178">
        <v>1183.8304000000001</v>
      </c>
      <c r="EB178">
        <v>1306.7888</v>
      </c>
      <c r="EC178">
        <v>1466.3493000000001</v>
      </c>
      <c r="ED178">
        <v>1199.2557999999999</v>
      </c>
      <c r="EE178">
        <v>938.44600000000003</v>
      </c>
      <c r="EF178">
        <v>887.07799999999997</v>
      </c>
      <c r="EG178">
        <v>609.26279999999997</v>
      </c>
      <c r="EH178">
        <v>928.25</v>
      </c>
      <c r="EI178">
        <v>672.05259999999998</v>
      </c>
      <c r="EJ178">
        <v>2074.4721</v>
      </c>
      <c r="EK178" t="s">
        <v>480</v>
      </c>
      <c r="EL178">
        <v>884.23069999999996</v>
      </c>
      <c r="EM178">
        <v>507.72500000000002</v>
      </c>
      <c r="EN178">
        <v>388.77449999999999</v>
      </c>
      <c r="EO178" t="s">
        <v>480</v>
      </c>
      <c r="EP178">
        <v>346.1628</v>
      </c>
      <c r="EQ178">
        <v>421.51130000000001</v>
      </c>
      <c r="ER178">
        <v>350.8811</v>
      </c>
      <c r="ES178">
        <v>320.13959999999997</v>
      </c>
      <c r="ET178">
        <v>382.04829999999998</v>
      </c>
      <c r="EU178">
        <v>228.94820000000001</v>
      </c>
      <c r="EV178">
        <v>352.17790000000002</v>
      </c>
      <c r="EW178">
        <v>283.4203</v>
      </c>
      <c r="EX178">
        <v>307.79419999999999</v>
      </c>
      <c r="EY178">
        <v>268.01960000000003</v>
      </c>
      <c r="EZ178">
        <v>231.75659999999999</v>
      </c>
      <c r="FA178">
        <v>78.358599999999996</v>
      </c>
      <c r="FB178">
        <v>134.45439999999999</v>
      </c>
      <c r="FC178">
        <v>350.69150000000002</v>
      </c>
      <c r="FD178">
        <v>202.2441</v>
      </c>
      <c r="FE178">
        <v>229.82929999999999</v>
      </c>
      <c r="FF178">
        <v>353.36239999999998</v>
      </c>
      <c r="FG178">
        <v>205.9085</v>
      </c>
      <c r="FH178">
        <v>235.54400000000001</v>
      </c>
      <c r="FI178">
        <v>260.25979999999998</v>
      </c>
      <c r="FJ178">
        <v>157.61250000000001</v>
      </c>
      <c r="FK178">
        <v>42.628999999999998</v>
      </c>
      <c r="FL178">
        <v>129.13050000000001</v>
      </c>
      <c r="FM178">
        <v>16641.142</v>
      </c>
      <c r="FN178">
        <v>2686.9023999999999</v>
      </c>
      <c r="FO178">
        <v>4243.8576999999996</v>
      </c>
      <c r="FP178">
        <v>5392.5556999999999</v>
      </c>
      <c r="FQ178">
        <v>1314.3623</v>
      </c>
      <c r="FR178">
        <v>4781.1988000000001</v>
      </c>
      <c r="FS178">
        <v>5436.5339999999997</v>
      </c>
      <c r="FT178">
        <v>10059.429099999999</v>
      </c>
      <c r="FU178">
        <v>1254.2568000000001</v>
      </c>
      <c r="FV178">
        <v>26513.151300000001</v>
      </c>
      <c r="FW178">
        <v>11206.600200000001</v>
      </c>
      <c r="FX178">
        <v>4758.9255999999996</v>
      </c>
      <c r="FY178">
        <v>4842.1419999999998</v>
      </c>
      <c r="FZ178">
        <v>580.91079999999999</v>
      </c>
      <c r="GA178">
        <v>12081.6284</v>
      </c>
      <c r="GB178">
        <v>4501.3065999999999</v>
      </c>
      <c r="GC178">
        <v>1799.8949</v>
      </c>
      <c r="GD178">
        <v>1188.76</v>
      </c>
      <c r="GE178">
        <v>11502.371300000001</v>
      </c>
      <c r="GF178">
        <v>1243.6201000000001</v>
      </c>
      <c r="GG178">
        <v>867.86450000000002</v>
      </c>
      <c r="GH178">
        <v>529.30460000000005</v>
      </c>
      <c r="GI178">
        <v>4299.0541000000003</v>
      </c>
      <c r="GJ178">
        <v>39600.308299999997</v>
      </c>
      <c r="GK178">
        <v>2984.6558</v>
      </c>
      <c r="GL178">
        <v>2230.3380000000002</v>
      </c>
      <c r="GM178">
        <v>6663.8765000000003</v>
      </c>
      <c r="GN178">
        <v>15274.89</v>
      </c>
      <c r="GO178">
        <v>882.84289999999999</v>
      </c>
      <c r="GP178">
        <v>348.79270000000002</v>
      </c>
    </row>
    <row r="179" spans="1:198" x14ac:dyDescent="0.2">
      <c r="A179" s="177">
        <v>43272</v>
      </c>
      <c r="B179">
        <v>729098.59550000005</v>
      </c>
      <c r="C179">
        <v>169803.69029999999</v>
      </c>
      <c r="D179">
        <v>118081.38649999999</v>
      </c>
      <c r="E179">
        <v>98442.785900000003</v>
      </c>
      <c r="F179">
        <v>60593.390399999997</v>
      </c>
      <c r="G179">
        <v>53461.193099999997</v>
      </c>
      <c r="H179">
        <v>52346.221599999997</v>
      </c>
      <c r="I179">
        <v>31118.0628</v>
      </c>
      <c r="J179">
        <v>35132.292399999998</v>
      </c>
      <c r="K179">
        <v>30307.244299999998</v>
      </c>
      <c r="L179">
        <v>25197.922500000001</v>
      </c>
      <c r="M179">
        <v>24622.602999999999</v>
      </c>
      <c r="N179">
        <v>27667.658800000001</v>
      </c>
      <c r="O179">
        <v>38756.539400000001</v>
      </c>
      <c r="P179">
        <v>14430.3804</v>
      </c>
      <c r="Q179">
        <v>22214.105</v>
      </c>
      <c r="R179">
        <v>11628.8269</v>
      </c>
      <c r="S179">
        <v>14585.069</v>
      </c>
      <c r="T179">
        <v>19695.695500000002</v>
      </c>
      <c r="U179">
        <v>22172.429499999998</v>
      </c>
      <c r="V179">
        <v>15459.8246</v>
      </c>
      <c r="W179">
        <v>9578.7072000000007</v>
      </c>
      <c r="X179">
        <v>15191.287700000001</v>
      </c>
      <c r="Y179">
        <v>13253.893</v>
      </c>
      <c r="Z179">
        <v>14622.8627</v>
      </c>
      <c r="AA179">
        <v>12594.7374</v>
      </c>
      <c r="AB179">
        <v>14392.901</v>
      </c>
      <c r="AC179">
        <v>14890.838299999999</v>
      </c>
      <c r="AD179">
        <v>15792.0039</v>
      </c>
      <c r="AE179">
        <v>10175.5038</v>
      </c>
      <c r="AF179">
        <v>15646.1736</v>
      </c>
      <c r="AG179">
        <v>11766.032800000001</v>
      </c>
      <c r="AH179">
        <v>9255.4699000000001</v>
      </c>
      <c r="AI179">
        <v>14659.1867</v>
      </c>
      <c r="AJ179">
        <v>15372.3963</v>
      </c>
      <c r="AK179">
        <v>8285.7572</v>
      </c>
      <c r="AL179">
        <v>7361.2281000000003</v>
      </c>
      <c r="AM179">
        <v>8703.4207000000006</v>
      </c>
      <c r="AN179">
        <v>11921.2377</v>
      </c>
      <c r="AO179">
        <v>10190.0244</v>
      </c>
      <c r="AP179">
        <v>6454.0621000000001</v>
      </c>
      <c r="AQ179">
        <v>10361.7528</v>
      </c>
      <c r="AR179">
        <v>6660.8950000000004</v>
      </c>
      <c r="AS179">
        <v>6868.4575000000004</v>
      </c>
      <c r="AT179">
        <v>9471.8981999999996</v>
      </c>
      <c r="AU179">
        <v>10180.7502</v>
      </c>
      <c r="AV179">
        <v>5587.8820999999998</v>
      </c>
      <c r="AW179">
        <v>5701.0263000000004</v>
      </c>
      <c r="AX179">
        <v>6500.7929999999997</v>
      </c>
      <c r="AY179">
        <v>4285.4829</v>
      </c>
      <c r="AZ179">
        <v>6640.5419000000002</v>
      </c>
      <c r="BA179">
        <v>5763.4937</v>
      </c>
      <c r="BB179">
        <v>6324.5632999999998</v>
      </c>
      <c r="BC179">
        <v>5139.7305999999999</v>
      </c>
      <c r="BD179">
        <v>6538.7718999999997</v>
      </c>
      <c r="BE179">
        <v>6239.9058999999997</v>
      </c>
      <c r="BF179">
        <v>5875.6099000000004</v>
      </c>
      <c r="BG179">
        <v>5664.8536999999997</v>
      </c>
      <c r="BH179">
        <v>6799.4418999999998</v>
      </c>
      <c r="BI179">
        <v>4310.4171999999999</v>
      </c>
      <c r="BJ179">
        <v>5859.5928000000004</v>
      </c>
      <c r="BK179">
        <v>4065.12</v>
      </c>
      <c r="BL179">
        <v>5451.2449999999999</v>
      </c>
      <c r="BM179">
        <v>3383.1230999999998</v>
      </c>
      <c r="BN179">
        <v>5043.7105000000001</v>
      </c>
      <c r="BO179">
        <v>5962.7669999999998</v>
      </c>
      <c r="BP179">
        <v>4926.9874</v>
      </c>
      <c r="BQ179">
        <v>5590.2865000000002</v>
      </c>
      <c r="BR179">
        <v>3081.2257</v>
      </c>
      <c r="BS179">
        <v>3216.5756000000001</v>
      </c>
      <c r="BT179">
        <v>3651.1695</v>
      </c>
      <c r="BU179">
        <v>3200.6244999999999</v>
      </c>
      <c r="BV179">
        <v>3366.6714999999999</v>
      </c>
      <c r="BW179">
        <v>3669.2759000000001</v>
      </c>
      <c r="BX179">
        <v>3249.7939999999999</v>
      </c>
      <c r="BY179">
        <v>2897.9344999999998</v>
      </c>
      <c r="BZ179">
        <v>2079.7692999999999</v>
      </c>
      <c r="CA179">
        <v>3567.1318000000001</v>
      </c>
      <c r="CB179">
        <v>3742.395</v>
      </c>
      <c r="CC179" t="s">
        <v>480</v>
      </c>
      <c r="CD179">
        <v>2162.9101000000001</v>
      </c>
      <c r="CE179">
        <v>2750.9067</v>
      </c>
      <c r="CF179">
        <v>4487.5600999999997</v>
      </c>
      <c r="CG179">
        <v>1951.5179000000001</v>
      </c>
      <c r="CH179">
        <v>2342.933</v>
      </c>
      <c r="CI179">
        <v>3006.0486999999998</v>
      </c>
      <c r="CJ179">
        <v>2781.3222999999998</v>
      </c>
      <c r="CK179">
        <v>2514.6181999999999</v>
      </c>
      <c r="CL179">
        <v>3237.8173999999999</v>
      </c>
      <c r="CM179">
        <v>2452.7957000000001</v>
      </c>
      <c r="CN179">
        <v>3756.5718000000002</v>
      </c>
      <c r="CO179">
        <v>1736.8082999999999</v>
      </c>
      <c r="CP179">
        <v>1781.0388</v>
      </c>
      <c r="CQ179">
        <v>2141.8218000000002</v>
      </c>
      <c r="CR179">
        <v>2498.9695999999999</v>
      </c>
      <c r="CS179">
        <v>1860.7923000000001</v>
      </c>
      <c r="CT179">
        <v>2575.6786000000002</v>
      </c>
      <c r="CU179">
        <v>2149.6255999999998</v>
      </c>
      <c r="CV179">
        <v>3352.5747999999999</v>
      </c>
      <c r="CW179">
        <v>1381.9205999999999</v>
      </c>
      <c r="CX179">
        <v>4442.0388999999996</v>
      </c>
      <c r="CY179">
        <v>2191.4034000000001</v>
      </c>
      <c r="CZ179">
        <v>2135.0545999999999</v>
      </c>
      <c r="DA179">
        <v>1741.0764999999999</v>
      </c>
      <c r="DB179">
        <v>1700.8245999999999</v>
      </c>
      <c r="DC179">
        <v>2839.7035000000001</v>
      </c>
      <c r="DD179">
        <v>1972.3330000000001</v>
      </c>
      <c r="DE179">
        <v>2086.4616999999998</v>
      </c>
      <c r="DF179">
        <v>1681.1324999999999</v>
      </c>
      <c r="DG179">
        <v>1807.4277</v>
      </c>
      <c r="DH179">
        <v>1162.7714000000001</v>
      </c>
      <c r="DI179">
        <v>1889.2088000000001</v>
      </c>
      <c r="DJ179">
        <v>1360.7778000000001</v>
      </c>
      <c r="DK179">
        <v>2214.2851999999998</v>
      </c>
      <c r="DL179">
        <v>1414.1253999999999</v>
      </c>
      <c r="DM179">
        <v>1335.5012999999999</v>
      </c>
      <c r="DN179">
        <v>1165.5021999999999</v>
      </c>
      <c r="DO179">
        <v>2369.7896000000001</v>
      </c>
      <c r="DP179">
        <v>820.80179999999996</v>
      </c>
      <c r="DQ179">
        <v>1695.5446999999999</v>
      </c>
      <c r="DR179">
        <v>1021.453</v>
      </c>
      <c r="DS179">
        <v>1990.2995000000001</v>
      </c>
      <c r="DT179">
        <v>1183.9999</v>
      </c>
      <c r="DU179">
        <v>1357.2467999999999</v>
      </c>
      <c r="DV179">
        <v>2037.8656000000001</v>
      </c>
      <c r="DW179">
        <v>1352.1922999999999</v>
      </c>
      <c r="DX179">
        <v>912.95</v>
      </c>
      <c r="DY179">
        <v>1576.1442</v>
      </c>
      <c r="DZ179">
        <v>1935.2302999999999</v>
      </c>
      <c r="EA179">
        <v>1215.5731000000001</v>
      </c>
      <c r="EB179">
        <v>1293.4227000000001</v>
      </c>
      <c r="EC179">
        <v>1407.9929999999999</v>
      </c>
      <c r="ED179">
        <v>1197.6889000000001</v>
      </c>
      <c r="EE179">
        <v>915.16600000000005</v>
      </c>
      <c r="EF179">
        <v>872.01909999999998</v>
      </c>
      <c r="EG179">
        <v>586.71169999999995</v>
      </c>
      <c r="EH179">
        <v>921.92399999999998</v>
      </c>
      <c r="EI179">
        <v>666.00580000000002</v>
      </c>
      <c r="EJ179">
        <v>2074.4721</v>
      </c>
      <c r="EK179" t="s">
        <v>480</v>
      </c>
      <c r="EL179">
        <v>854.73099999999999</v>
      </c>
      <c r="EM179">
        <v>515.35749999999996</v>
      </c>
      <c r="EN179">
        <v>388.77449999999999</v>
      </c>
      <c r="EO179" t="s">
        <v>480</v>
      </c>
      <c r="EP179">
        <v>339.79509999999999</v>
      </c>
      <c r="EQ179">
        <v>412.79860000000002</v>
      </c>
      <c r="ER179">
        <v>344.2081</v>
      </c>
      <c r="ES179">
        <v>321.53370000000001</v>
      </c>
      <c r="ET179">
        <v>375.35890000000001</v>
      </c>
      <c r="EU179">
        <v>229.3629</v>
      </c>
      <c r="EV179">
        <v>338.62380000000002</v>
      </c>
      <c r="EW179">
        <v>285.17329999999998</v>
      </c>
      <c r="EX179">
        <v>291.80040000000002</v>
      </c>
      <c r="EY179">
        <v>271.02600000000001</v>
      </c>
      <c r="EZ179">
        <v>230.55080000000001</v>
      </c>
      <c r="FA179">
        <v>72.164199999999994</v>
      </c>
      <c r="FB179">
        <v>134.1301</v>
      </c>
      <c r="FC179">
        <v>345.19670000000002</v>
      </c>
      <c r="FD179">
        <v>197.7697</v>
      </c>
      <c r="FE179">
        <v>225.9485</v>
      </c>
      <c r="FF179">
        <v>338.48849999999999</v>
      </c>
      <c r="FG179">
        <v>198.96080000000001</v>
      </c>
      <c r="FH179">
        <v>235.54400000000001</v>
      </c>
      <c r="FI179">
        <v>261.14659999999998</v>
      </c>
      <c r="FJ179">
        <v>150.9665</v>
      </c>
      <c r="FK179">
        <v>41.1203</v>
      </c>
      <c r="FL179">
        <v>128.86359999999999</v>
      </c>
      <c r="FM179">
        <v>15765.680899999999</v>
      </c>
      <c r="FN179">
        <v>2607.9173000000001</v>
      </c>
      <c r="FO179">
        <v>3923.9097000000002</v>
      </c>
      <c r="FP179">
        <v>5147.3701000000001</v>
      </c>
      <c r="FQ179">
        <v>1299.1355000000001</v>
      </c>
      <c r="FR179">
        <v>4689.7664000000004</v>
      </c>
      <c r="FS179">
        <v>5386.4294</v>
      </c>
      <c r="FT179">
        <v>9296.8588999999993</v>
      </c>
      <c r="FU179">
        <v>1222.8159000000001</v>
      </c>
      <c r="FV179">
        <v>26316.810799999999</v>
      </c>
      <c r="FW179">
        <v>11067.4643</v>
      </c>
      <c r="FX179">
        <v>4685.4897000000001</v>
      </c>
      <c r="FY179">
        <v>4762.0839999999998</v>
      </c>
      <c r="FZ179">
        <v>582.84379999999999</v>
      </c>
      <c r="GA179">
        <v>11908.915199999999</v>
      </c>
      <c r="GB179">
        <v>4504.5308000000005</v>
      </c>
      <c r="GC179">
        <v>1710.2565999999999</v>
      </c>
      <c r="GD179">
        <v>1199.4323999999999</v>
      </c>
      <c r="GE179">
        <v>11319.0275</v>
      </c>
      <c r="GF179">
        <v>1224.2141999999999</v>
      </c>
      <c r="GG179">
        <v>883.22709999999995</v>
      </c>
      <c r="GH179">
        <v>529.30460000000005</v>
      </c>
      <c r="GI179">
        <v>4229.6525000000001</v>
      </c>
      <c r="GJ179">
        <v>39480.924599999998</v>
      </c>
      <c r="GK179">
        <v>2941.7638000000002</v>
      </c>
      <c r="GL179">
        <v>2191.46</v>
      </c>
      <c r="GM179">
        <v>6589.9267</v>
      </c>
      <c r="GN179">
        <v>15111.486000000001</v>
      </c>
      <c r="GO179">
        <v>887.4239</v>
      </c>
      <c r="GP179">
        <v>343.85039999999998</v>
      </c>
    </row>
    <row r="180" spans="1:198" x14ac:dyDescent="0.2">
      <c r="A180" s="177">
        <v>43273</v>
      </c>
      <c r="B180">
        <v>723489.86129999999</v>
      </c>
      <c r="C180">
        <v>169424.93549999999</v>
      </c>
      <c r="D180">
        <v>115520.5407</v>
      </c>
      <c r="E180">
        <v>96310.751699999993</v>
      </c>
      <c r="F180">
        <v>60981.05</v>
      </c>
      <c r="G180">
        <v>52639.332300000002</v>
      </c>
      <c r="H180">
        <v>51366.054300000003</v>
      </c>
      <c r="I180">
        <v>30487.330999999998</v>
      </c>
      <c r="J180">
        <v>35032.241099999999</v>
      </c>
      <c r="K180">
        <v>30037.695800000001</v>
      </c>
      <c r="L180">
        <v>24821.454099999999</v>
      </c>
      <c r="M180">
        <v>24805.846000000001</v>
      </c>
      <c r="N180">
        <v>23476.353500000001</v>
      </c>
      <c r="O180">
        <v>38682.218099999998</v>
      </c>
      <c r="P180">
        <v>14438.7127</v>
      </c>
      <c r="Q180">
        <v>22166.241600000001</v>
      </c>
      <c r="R180">
        <v>11493.6474</v>
      </c>
      <c r="S180">
        <v>14257.4504</v>
      </c>
      <c r="T180">
        <v>19653.764999999999</v>
      </c>
      <c r="U180">
        <v>22150.602200000001</v>
      </c>
      <c r="V180">
        <v>14308.5021</v>
      </c>
      <c r="W180">
        <v>9442.5486000000001</v>
      </c>
      <c r="X180">
        <v>14971.7366</v>
      </c>
      <c r="Y180">
        <v>13088.490900000001</v>
      </c>
      <c r="Z180">
        <v>14586.307500000001</v>
      </c>
      <c r="AA180">
        <v>12304.3742</v>
      </c>
      <c r="AB180">
        <v>14176.137500000001</v>
      </c>
      <c r="AC180">
        <v>14978.932000000001</v>
      </c>
      <c r="AD180">
        <v>15742.2808</v>
      </c>
      <c r="AE180">
        <v>10197.1463</v>
      </c>
      <c r="AF180">
        <v>15648.3896</v>
      </c>
      <c r="AG180">
        <v>11489.546399999999</v>
      </c>
      <c r="AH180">
        <v>9928.4380999999994</v>
      </c>
      <c r="AI180">
        <v>13870.403700000001</v>
      </c>
      <c r="AJ180">
        <v>15377.745699999999</v>
      </c>
      <c r="AK180">
        <v>8061.9687000000004</v>
      </c>
      <c r="AL180">
        <v>7058.7034999999996</v>
      </c>
      <c r="AM180">
        <v>8542.6142</v>
      </c>
      <c r="AN180">
        <v>11948.8814</v>
      </c>
      <c r="AO180">
        <v>10330.904500000001</v>
      </c>
      <c r="AP180">
        <v>6299.9070000000002</v>
      </c>
      <c r="AQ180">
        <v>10389.390299999999</v>
      </c>
      <c r="AR180">
        <v>6639.2236999999996</v>
      </c>
      <c r="AS180">
        <v>6688.4699000000001</v>
      </c>
      <c r="AT180">
        <v>8773.8196000000007</v>
      </c>
      <c r="AU180">
        <v>10164.2657</v>
      </c>
      <c r="AV180">
        <v>5305.5868</v>
      </c>
      <c r="AW180">
        <v>5496.3747999999996</v>
      </c>
      <c r="AX180">
        <v>6416.9416000000001</v>
      </c>
      <c r="AY180">
        <v>4237.2790000000005</v>
      </c>
      <c r="AZ180">
        <v>6653.8690999999999</v>
      </c>
      <c r="BA180">
        <v>5633.9130999999998</v>
      </c>
      <c r="BB180">
        <v>6168.9634999999998</v>
      </c>
      <c r="BC180">
        <v>4984.1728000000003</v>
      </c>
      <c r="BD180">
        <v>5700.8868000000002</v>
      </c>
      <c r="BE180">
        <v>6130.5433000000003</v>
      </c>
      <c r="BF180">
        <v>5857.8838999999998</v>
      </c>
      <c r="BG180">
        <v>5565.7757000000001</v>
      </c>
      <c r="BH180">
        <v>6395.6755999999996</v>
      </c>
      <c r="BI180">
        <v>4180.7671</v>
      </c>
      <c r="BJ180">
        <v>5604.8804</v>
      </c>
      <c r="BK180">
        <v>4065.12</v>
      </c>
      <c r="BL180">
        <v>5250.2286000000004</v>
      </c>
      <c r="BM180">
        <v>3324.9837000000002</v>
      </c>
      <c r="BN180">
        <v>5010.3158000000003</v>
      </c>
      <c r="BO180">
        <v>5988.0743000000002</v>
      </c>
      <c r="BP180">
        <v>4787.9836999999998</v>
      </c>
      <c r="BQ180">
        <v>5508.7629999999999</v>
      </c>
      <c r="BR180">
        <v>3044.7592</v>
      </c>
      <c r="BS180">
        <v>3129.6979999999999</v>
      </c>
      <c r="BT180">
        <v>3832.1774</v>
      </c>
      <c r="BU180">
        <v>3138.4816000000001</v>
      </c>
      <c r="BV180">
        <v>3132.7982000000002</v>
      </c>
      <c r="BW180">
        <v>3633.1840999999999</v>
      </c>
      <c r="BX180">
        <v>3272.1981999999998</v>
      </c>
      <c r="BY180">
        <v>2781.3942000000002</v>
      </c>
      <c r="BZ180">
        <v>2086.3015999999998</v>
      </c>
      <c r="CA180">
        <v>3538.9674</v>
      </c>
      <c r="CB180">
        <v>3634.4807000000001</v>
      </c>
      <c r="CC180" t="s">
        <v>480</v>
      </c>
      <c r="CD180">
        <v>2061.6988999999999</v>
      </c>
      <c r="CE180">
        <v>2682.6831999999999</v>
      </c>
      <c r="CF180">
        <v>4575.0735000000004</v>
      </c>
      <c r="CG180">
        <v>1943.9449999999999</v>
      </c>
      <c r="CH180">
        <v>2305.4351999999999</v>
      </c>
      <c r="CI180">
        <v>3012.8310000000001</v>
      </c>
      <c r="CJ180">
        <v>2554.6792</v>
      </c>
      <c r="CK180">
        <v>2527.7310000000002</v>
      </c>
      <c r="CL180">
        <v>3245.4989</v>
      </c>
      <c r="CM180">
        <v>2392.4059999999999</v>
      </c>
      <c r="CN180">
        <v>3753.9274999999998</v>
      </c>
      <c r="CO180">
        <v>1751.4694999999999</v>
      </c>
      <c r="CP180">
        <v>1686.1909000000001</v>
      </c>
      <c r="CQ180">
        <v>2028.7614000000001</v>
      </c>
      <c r="CR180">
        <v>2467.1215000000002</v>
      </c>
      <c r="CS180">
        <v>1866.2955999999999</v>
      </c>
      <c r="CT180">
        <v>2414.0817000000002</v>
      </c>
      <c r="CU180">
        <v>2112.0378999999998</v>
      </c>
      <c r="CV180">
        <v>3185.9870999999998</v>
      </c>
      <c r="CW180">
        <v>1355.8998999999999</v>
      </c>
      <c r="CX180">
        <v>4420.6135000000004</v>
      </c>
      <c r="CY180">
        <v>2195.0344</v>
      </c>
      <c r="CZ180">
        <v>2101.9888000000001</v>
      </c>
      <c r="DA180">
        <v>1718.8026</v>
      </c>
      <c r="DB180">
        <v>1649.8598</v>
      </c>
      <c r="DC180">
        <v>2845.9969999999998</v>
      </c>
      <c r="DD180">
        <v>1988.8436999999999</v>
      </c>
      <c r="DE180">
        <v>2111.5998</v>
      </c>
      <c r="DF180">
        <v>1662.5316</v>
      </c>
      <c r="DG180">
        <v>1698.2471</v>
      </c>
      <c r="DH180">
        <v>1045.4884</v>
      </c>
      <c r="DI180">
        <v>1897.6061</v>
      </c>
      <c r="DJ180">
        <v>1276.1735000000001</v>
      </c>
      <c r="DK180">
        <v>2116.8833</v>
      </c>
      <c r="DL180">
        <v>1391.9918</v>
      </c>
      <c r="DM180">
        <v>1299.8498999999999</v>
      </c>
      <c r="DN180">
        <v>1146.7507000000001</v>
      </c>
      <c r="DO180">
        <v>2369.7896000000001</v>
      </c>
      <c r="DP180">
        <v>805.80629999999996</v>
      </c>
      <c r="DQ180">
        <v>1623.2597000000001</v>
      </c>
      <c r="DR180">
        <v>995.81479999999999</v>
      </c>
      <c r="DS180">
        <v>1991.6772000000001</v>
      </c>
      <c r="DT180">
        <v>1169.4481000000001</v>
      </c>
      <c r="DU180">
        <v>1311.7084</v>
      </c>
      <c r="DV180">
        <v>2002.0666000000001</v>
      </c>
      <c r="DW180">
        <v>1336.0326</v>
      </c>
      <c r="DX180">
        <v>908.04780000000005</v>
      </c>
      <c r="DY180">
        <v>1567.3943999999999</v>
      </c>
      <c r="DZ180">
        <v>1926.0289</v>
      </c>
      <c r="EA180">
        <v>1166.1510000000001</v>
      </c>
      <c r="EB180">
        <v>1262.1266000000001</v>
      </c>
      <c r="EC180">
        <v>1371.9494</v>
      </c>
      <c r="ED180">
        <v>1149.1126999999999</v>
      </c>
      <c r="EE180">
        <v>918.49170000000004</v>
      </c>
      <c r="EF180">
        <v>861.16650000000004</v>
      </c>
      <c r="EG180">
        <v>590.97810000000004</v>
      </c>
      <c r="EH180">
        <v>902.94590000000005</v>
      </c>
      <c r="EI180">
        <v>657.9434</v>
      </c>
      <c r="EJ180">
        <v>2074.4721</v>
      </c>
      <c r="EK180" t="s">
        <v>480</v>
      </c>
      <c r="EL180">
        <v>846.33330000000001</v>
      </c>
      <c r="EM180">
        <v>524.51649999999995</v>
      </c>
      <c r="EN180">
        <v>383.74270000000001</v>
      </c>
      <c r="EO180" t="s">
        <v>480</v>
      </c>
      <c r="EP180">
        <v>333.42750000000001</v>
      </c>
      <c r="EQ180">
        <v>406.21100000000001</v>
      </c>
      <c r="ER180">
        <v>344.2081</v>
      </c>
      <c r="ES180">
        <v>319.4425</v>
      </c>
      <c r="ET180">
        <v>410.63049999999998</v>
      </c>
      <c r="EU180">
        <v>234.75460000000001</v>
      </c>
      <c r="EV180">
        <v>339.97919999999999</v>
      </c>
      <c r="EW180">
        <v>286.92619999999999</v>
      </c>
      <c r="EX180">
        <v>295.94690000000003</v>
      </c>
      <c r="EY180">
        <v>273.48579999999998</v>
      </c>
      <c r="EZ180">
        <v>230.14879999999999</v>
      </c>
      <c r="FA180">
        <v>72.666499999999999</v>
      </c>
      <c r="FB180">
        <v>136.23820000000001</v>
      </c>
      <c r="FC180">
        <v>343.82310000000001</v>
      </c>
      <c r="FD180">
        <v>191.05799999999999</v>
      </c>
      <c r="FE180">
        <v>228.06530000000001</v>
      </c>
      <c r="FF180">
        <v>342.40269999999998</v>
      </c>
      <c r="FG180">
        <v>214.01429999999999</v>
      </c>
      <c r="FH180">
        <v>215.60489999999999</v>
      </c>
      <c r="FI180">
        <v>265.5806</v>
      </c>
      <c r="FJ180">
        <v>153.37370000000001</v>
      </c>
      <c r="FK180">
        <v>31.062200000000001</v>
      </c>
      <c r="FL180">
        <v>128.86359999999999</v>
      </c>
      <c r="FM180">
        <v>15576.7261</v>
      </c>
      <c r="FN180">
        <v>2611.9677999999999</v>
      </c>
      <c r="FO180">
        <v>4093.7512000000002</v>
      </c>
      <c r="FP180">
        <v>4983.5937999999996</v>
      </c>
      <c r="FQ180">
        <v>1306.7489</v>
      </c>
      <c r="FR180">
        <v>4516.2794000000004</v>
      </c>
      <c r="FS180">
        <v>5244.6439</v>
      </c>
      <c r="FT180">
        <v>9290.5954999999994</v>
      </c>
      <c r="FU180">
        <v>1184.2293</v>
      </c>
      <c r="FV180">
        <v>25775.872599999999</v>
      </c>
      <c r="FW180">
        <v>10964.188099999999</v>
      </c>
      <c r="FX180">
        <v>4609.0927000000001</v>
      </c>
      <c r="FY180">
        <v>4568.0039999999999</v>
      </c>
      <c r="FZ180">
        <v>555.78150000000005</v>
      </c>
      <c r="GA180">
        <v>11961.5298</v>
      </c>
      <c r="GB180">
        <v>4530.3239000000003</v>
      </c>
      <c r="GC180">
        <v>1737.5378000000001</v>
      </c>
      <c r="GD180">
        <v>1223.4454000000001</v>
      </c>
      <c r="GE180">
        <v>11325.735199999999</v>
      </c>
      <c r="GF180">
        <v>1234.6174000000001</v>
      </c>
      <c r="GG180">
        <v>867.86450000000002</v>
      </c>
      <c r="GH180">
        <v>529.30460000000005</v>
      </c>
      <c r="GI180">
        <v>4234.9911000000002</v>
      </c>
      <c r="GJ180">
        <v>38902.373099999997</v>
      </c>
      <c r="GK180">
        <v>2967.4989999999998</v>
      </c>
      <c r="GL180">
        <v>2207.0111999999999</v>
      </c>
      <c r="GM180">
        <v>6619.0217000000002</v>
      </c>
      <c r="GN180">
        <v>15322.95</v>
      </c>
      <c r="GO180">
        <v>878.26189999999997</v>
      </c>
      <c r="GP180">
        <v>335.61329999999998</v>
      </c>
    </row>
    <row r="181" spans="1:198" x14ac:dyDescent="0.2">
      <c r="A181" s="177">
        <v>43276</v>
      </c>
      <c r="B181">
        <v>707969.80229999998</v>
      </c>
      <c r="C181">
        <v>170141.5434</v>
      </c>
      <c r="D181">
        <v>113575.28290000001</v>
      </c>
      <c r="E181">
        <v>94958.73</v>
      </c>
      <c r="F181">
        <v>59897.365100000003</v>
      </c>
      <c r="G181">
        <v>50633.503900000003</v>
      </c>
      <c r="H181">
        <v>50278.12</v>
      </c>
      <c r="I181">
        <v>29549.1839</v>
      </c>
      <c r="J181">
        <v>34297.489300000001</v>
      </c>
      <c r="K181">
        <v>28556.275000000001</v>
      </c>
      <c r="L181">
        <v>24113.6934</v>
      </c>
      <c r="M181">
        <v>24611.824000000001</v>
      </c>
      <c r="N181">
        <v>23012.7019</v>
      </c>
      <c r="O181">
        <v>38338.482400000001</v>
      </c>
      <c r="P181">
        <v>14313.7276</v>
      </c>
      <c r="Q181">
        <v>21596.666399999998</v>
      </c>
      <c r="R181">
        <v>11345.7451</v>
      </c>
      <c r="S181">
        <v>13833.886200000001</v>
      </c>
      <c r="T181">
        <v>19321.967700000001</v>
      </c>
      <c r="U181">
        <v>21668.282999999999</v>
      </c>
      <c r="V181">
        <v>13728.4907</v>
      </c>
      <c r="W181">
        <v>9138.2927999999993</v>
      </c>
      <c r="X181">
        <v>14829.434999999999</v>
      </c>
      <c r="Y181">
        <v>12850.073399999999</v>
      </c>
      <c r="Z181">
        <v>14348.109399999999</v>
      </c>
      <c r="AA181">
        <v>12154.964</v>
      </c>
      <c r="AB181">
        <v>13993.820900000001</v>
      </c>
      <c r="AC181">
        <v>14397.9897</v>
      </c>
      <c r="AD181">
        <v>15586.8961</v>
      </c>
      <c r="AE181">
        <v>10054.924300000001</v>
      </c>
      <c r="AF181">
        <v>15544.237999999999</v>
      </c>
      <c r="AG181">
        <v>11015.239100000001</v>
      </c>
      <c r="AH181">
        <v>9670.3574000000008</v>
      </c>
      <c r="AI181">
        <v>13389.9267</v>
      </c>
      <c r="AJ181">
        <v>15043.409299999999</v>
      </c>
      <c r="AK181">
        <v>7781.8504999999996</v>
      </c>
      <c r="AL181">
        <v>6772.4876000000004</v>
      </c>
      <c r="AM181">
        <v>8321.3137999999999</v>
      </c>
      <c r="AN181">
        <v>11783.0195</v>
      </c>
      <c r="AO181">
        <v>10089.2112</v>
      </c>
      <c r="AP181">
        <v>5899.4580999999998</v>
      </c>
      <c r="AQ181">
        <v>10294.6333</v>
      </c>
      <c r="AR181">
        <v>6458.6302999999998</v>
      </c>
      <c r="AS181">
        <v>6682.7560000000003</v>
      </c>
      <c r="AT181">
        <v>8312.9853000000003</v>
      </c>
      <c r="AU181">
        <v>10013.158100000001</v>
      </c>
      <c r="AV181">
        <v>5126.7996999999996</v>
      </c>
      <c r="AW181">
        <v>5260.2385000000004</v>
      </c>
      <c r="AX181">
        <v>6260.8764000000001</v>
      </c>
      <c r="AY181">
        <v>4083.9492</v>
      </c>
      <c r="AZ181">
        <v>6562.4826999999996</v>
      </c>
      <c r="BA181">
        <v>5601.518</v>
      </c>
      <c r="BB181">
        <v>6062.1791999999996</v>
      </c>
      <c r="BC181">
        <v>4611.6021000000001</v>
      </c>
      <c r="BD181">
        <v>5255.0888999999997</v>
      </c>
      <c r="BE181">
        <v>6003.4092000000001</v>
      </c>
      <c r="BF181">
        <v>5766.3</v>
      </c>
      <c r="BG181">
        <v>5341.8706000000002</v>
      </c>
      <c r="BH181">
        <v>6261.9440999999997</v>
      </c>
      <c r="BI181">
        <v>4031.4731000000002</v>
      </c>
      <c r="BJ181">
        <v>5459.6311999999998</v>
      </c>
      <c r="BK181">
        <v>4065.12</v>
      </c>
      <c r="BL181">
        <v>5132.7514000000001</v>
      </c>
      <c r="BM181">
        <v>3179.6351</v>
      </c>
      <c r="BN181">
        <v>4955.8038999999999</v>
      </c>
      <c r="BO181">
        <v>5901.5397999999996</v>
      </c>
      <c r="BP181">
        <v>4539.4790000000003</v>
      </c>
      <c r="BQ181">
        <v>5237.5032000000001</v>
      </c>
      <c r="BR181">
        <v>2935.3598999999999</v>
      </c>
      <c r="BS181">
        <v>2982.2692999999999</v>
      </c>
      <c r="BT181">
        <v>3717.3589000000002</v>
      </c>
      <c r="BU181">
        <v>3038.2512000000002</v>
      </c>
      <c r="BV181">
        <v>3066.5340999999999</v>
      </c>
      <c r="BW181">
        <v>3538.8795</v>
      </c>
      <c r="BX181">
        <v>3195.3838000000001</v>
      </c>
      <c r="BY181">
        <v>2690.8159000000001</v>
      </c>
      <c r="BZ181">
        <v>2068.3379</v>
      </c>
      <c r="CA181">
        <v>3451.3833</v>
      </c>
      <c r="CB181">
        <v>3439.6743000000001</v>
      </c>
      <c r="CC181" t="s">
        <v>480</v>
      </c>
      <c r="CD181">
        <v>1982.9117000000001</v>
      </c>
      <c r="CE181">
        <v>2625.8303000000001</v>
      </c>
      <c r="CF181">
        <v>4394.4606999999996</v>
      </c>
      <c r="CG181">
        <v>1920.1443999999999</v>
      </c>
      <c r="CH181">
        <v>2248.1660000000002</v>
      </c>
      <c r="CI181">
        <v>2933.7033999999999</v>
      </c>
      <c r="CJ181">
        <v>2822.3436999999999</v>
      </c>
      <c r="CK181">
        <v>2455.1060000000002</v>
      </c>
      <c r="CL181">
        <v>3223.2226000000001</v>
      </c>
      <c r="CM181">
        <v>2266.8168999999998</v>
      </c>
      <c r="CN181">
        <v>3661.3786</v>
      </c>
      <c r="CO181">
        <v>1821.9381000000001</v>
      </c>
      <c r="CP181">
        <v>1563.1849999999999</v>
      </c>
      <c r="CQ181">
        <v>1935.3135</v>
      </c>
      <c r="CR181">
        <v>2377.9468000000002</v>
      </c>
      <c r="CS181">
        <v>1820.2049</v>
      </c>
      <c r="CT181">
        <v>2346.2581</v>
      </c>
      <c r="CU181">
        <v>2081.2842999999998</v>
      </c>
      <c r="CV181">
        <v>3297.7620999999999</v>
      </c>
      <c r="CW181">
        <v>1303.8587</v>
      </c>
      <c r="CX181">
        <v>4423.1341000000002</v>
      </c>
      <c r="CY181">
        <v>2173.2480999999998</v>
      </c>
      <c r="CZ181">
        <v>1945.2859000000001</v>
      </c>
      <c r="DA181">
        <v>1692.6550999999999</v>
      </c>
      <c r="DB181">
        <v>1624.3775000000001</v>
      </c>
      <c r="DC181">
        <v>2801.9423999999999</v>
      </c>
      <c r="DD181">
        <v>1958.6937</v>
      </c>
      <c r="DE181">
        <v>2059.0149999999999</v>
      </c>
      <c r="DF181">
        <v>1588.1278</v>
      </c>
      <c r="DG181">
        <v>1629.4159</v>
      </c>
      <c r="DH181">
        <v>1051.6845000000001</v>
      </c>
      <c r="DI181">
        <v>1865.913</v>
      </c>
      <c r="DJ181">
        <v>1183.7097000000001</v>
      </c>
      <c r="DK181">
        <v>2018.8688</v>
      </c>
      <c r="DL181">
        <v>1310.5716</v>
      </c>
      <c r="DM181">
        <v>1237.1723999999999</v>
      </c>
      <c r="DN181">
        <v>1124.0056999999999</v>
      </c>
      <c r="DO181">
        <v>2326.7525000000001</v>
      </c>
      <c r="DP181">
        <v>778.4479</v>
      </c>
      <c r="DQ181">
        <v>1589.163</v>
      </c>
      <c r="DR181">
        <v>982.99570000000006</v>
      </c>
      <c r="DS181">
        <v>1949.8861999999999</v>
      </c>
      <c r="DT181">
        <v>1153.1842999999999</v>
      </c>
      <c r="DU181">
        <v>1250.9905000000001</v>
      </c>
      <c r="DV181">
        <v>1955.4603999999999</v>
      </c>
      <c r="DW181">
        <v>1282.3124</v>
      </c>
      <c r="DX181">
        <v>896.60919999999999</v>
      </c>
      <c r="DY181">
        <v>1548.5486000000001</v>
      </c>
      <c r="DZ181">
        <v>1884.6229000000001</v>
      </c>
      <c r="EA181">
        <v>1114.7198000000001</v>
      </c>
      <c r="EB181">
        <v>1233.4385</v>
      </c>
      <c r="EC181">
        <v>1284.4149</v>
      </c>
      <c r="ED181">
        <v>1109.9383</v>
      </c>
      <c r="EE181">
        <v>905.18889999999999</v>
      </c>
      <c r="EF181">
        <v>839.62379999999996</v>
      </c>
      <c r="EG181">
        <v>575.13130000000001</v>
      </c>
      <c r="EH181">
        <v>879.75040000000001</v>
      </c>
      <c r="EI181">
        <v>631.74059999999997</v>
      </c>
      <c r="EJ181">
        <v>2074.4721</v>
      </c>
      <c r="EK181" t="s">
        <v>480</v>
      </c>
      <c r="EL181">
        <v>827.81529999999998</v>
      </c>
      <c r="EM181">
        <v>521.46349999999995</v>
      </c>
      <c r="EN181">
        <v>358.58390000000003</v>
      </c>
      <c r="EO181" t="s">
        <v>480</v>
      </c>
      <c r="EP181">
        <v>309.37200000000001</v>
      </c>
      <c r="EQ181">
        <v>389.3168</v>
      </c>
      <c r="ER181">
        <v>344.2081</v>
      </c>
      <c r="ES181">
        <v>313.16919999999999</v>
      </c>
      <c r="ET181">
        <v>384.78489999999999</v>
      </c>
      <c r="EU181">
        <v>227.28919999999999</v>
      </c>
      <c r="EV181">
        <v>333.20209999999997</v>
      </c>
      <c r="EW181">
        <v>285.17329999999998</v>
      </c>
      <c r="EX181">
        <v>281.13780000000003</v>
      </c>
      <c r="EY181">
        <v>268.56619999999998</v>
      </c>
      <c r="EZ181">
        <v>232.56039999999999</v>
      </c>
      <c r="FA181">
        <v>73.671000000000006</v>
      </c>
      <c r="FB181">
        <v>137.6977</v>
      </c>
      <c r="FC181">
        <v>341.07569999999998</v>
      </c>
      <c r="FD181">
        <v>179.87190000000001</v>
      </c>
      <c r="FE181">
        <v>223.47890000000001</v>
      </c>
      <c r="FF181">
        <v>347.09969999999998</v>
      </c>
      <c r="FG181">
        <v>212.8563</v>
      </c>
      <c r="FH181">
        <v>216.4024</v>
      </c>
      <c r="FI181">
        <v>265.5806</v>
      </c>
      <c r="FJ181">
        <v>152.48410000000001</v>
      </c>
      <c r="FK181">
        <v>16.477899999999998</v>
      </c>
      <c r="FL181">
        <v>128.86359999999999</v>
      </c>
      <c r="FM181">
        <v>14581.5101</v>
      </c>
      <c r="FN181">
        <v>2435.2640000000001</v>
      </c>
      <c r="FO181">
        <v>4061.4573999999998</v>
      </c>
      <c r="FP181">
        <v>4908.8888999999999</v>
      </c>
      <c r="FQ181">
        <v>1299.1355000000001</v>
      </c>
      <c r="FR181">
        <v>4302.9372000000003</v>
      </c>
      <c r="FS181">
        <v>4938.6859000000004</v>
      </c>
      <c r="FT181">
        <v>8891.3030999999992</v>
      </c>
      <c r="FU181">
        <v>1149.9302</v>
      </c>
      <c r="FV181">
        <v>24229.190200000001</v>
      </c>
      <c r="FW181">
        <v>10377.5221</v>
      </c>
      <c r="FX181">
        <v>4461.6287000000002</v>
      </c>
      <c r="FY181">
        <v>4426.0829999999996</v>
      </c>
      <c r="FZ181">
        <v>538.38440000000003</v>
      </c>
      <c r="GA181">
        <v>11935.2225</v>
      </c>
      <c r="GB181">
        <v>4320.7543999999998</v>
      </c>
      <c r="GC181">
        <v>1686.8726999999999</v>
      </c>
      <c r="GD181">
        <v>1186.0918999999999</v>
      </c>
      <c r="GE181">
        <v>10905.386200000001</v>
      </c>
      <c r="GF181">
        <v>1217.6122</v>
      </c>
      <c r="GG181">
        <v>839.9325</v>
      </c>
      <c r="GH181">
        <v>537.30330000000004</v>
      </c>
      <c r="GI181">
        <v>4190.5029999999997</v>
      </c>
      <c r="GJ181">
        <v>38675.850200000001</v>
      </c>
      <c r="GK181">
        <v>2864.5581999999999</v>
      </c>
      <c r="GL181">
        <v>2201.1795000000002</v>
      </c>
      <c r="GM181">
        <v>6489.3064999999997</v>
      </c>
      <c r="GN181">
        <v>15274.89</v>
      </c>
      <c r="GO181">
        <v>892.00490000000002</v>
      </c>
      <c r="GP181">
        <v>335.20150000000001</v>
      </c>
    </row>
    <row r="182" spans="1:198" x14ac:dyDescent="0.2">
      <c r="A182" s="177">
        <v>43277</v>
      </c>
      <c r="B182">
        <v>713271.20860000001</v>
      </c>
      <c r="C182">
        <v>170659.09349999999</v>
      </c>
      <c r="D182">
        <v>114840.9317</v>
      </c>
      <c r="E182">
        <v>96659.900099999999</v>
      </c>
      <c r="F182">
        <v>59218.960700000003</v>
      </c>
      <c r="G182">
        <v>50963.061900000001</v>
      </c>
      <c r="H182">
        <v>50373.057699999998</v>
      </c>
      <c r="I182">
        <v>29453.7791</v>
      </c>
      <c r="J182">
        <v>34100.513299999999</v>
      </c>
      <c r="K182">
        <v>28648.315999999999</v>
      </c>
      <c r="L182">
        <v>24350.330699999999</v>
      </c>
      <c r="M182">
        <v>24367.5</v>
      </c>
      <c r="N182">
        <v>22780.349300000002</v>
      </c>
      <c r="O182">
        <v>38106.228499999997</v>
      </c>
      <c r="P182">
        <v>14447.045099999999</v>
      </c>
      <c r="Q182">
        <v>21547.2075</v>
      </c>
      <c r="R182">
        <v>11468.201800000001</v>
      </c>
      <c r="S182">
        <v>14037.477800000001</v>
      </c>
      <c r="T182">
        <v>19188.8842</v>
      </c>
      <c r="U182">
        <v>21665.74</v>
      </c>
      <c r="V182">
        <v>13803.8922</v>
      </c>
      <c r="W182">
        <v>9264.3655999999992</v>
      </c>
      <c r="X182">
        <v>14859.250599999999</v>
      </c>
      <c r="Y182">
        <v>12833.682199999999</v>
      </c>
      <c r="Z182">
        <v>14408.2485</v>
      </c>
      <c r="AA182">
        <v>12208.5262</v>
      </c>
      <c r="AB182">
        <v>14003.902899999999</v>
      </c>
      <c r="AC182">
        <v>14433.7034</v>
      </c>
      <c r="AD182">
        <v>15506.096100000001</v>
      </c>
      <c r="AE182">
        <v>10090.479799999999</v>
      </c>
      <c r="AF182">
        <v>15397.9827</v>
      </c>
      <c r="AG182">
        <v>11091.591</v>
      </c>
      <c r="AH182">
        <v>9585.4195</v>
      </c>
      <c r="AI182">
        <v>13490.026</v>
      </c>
      <c r="AJ182">
        <v>15094.228499999999</v>
      </c>
      <c r="AK182">
        <v>7676.5383000000002</v>
      </c>
      <c r="AL182">
        <v>6991.0227999999997</v>
      </c>
      <c r="AM182">
        <v>8255.0768000000007</v>
      </c>
      <c r="AN182">
        <v>11709.303099999999</v>
      </c>
      <c r="AO182">
        <v>10202.087600000001</v>
      </c>
      <c r="AP182">
        <v>5971.5153</v>
      </c>
      <c r="AQ182">
        <v>10272.2601</v>
      </c>
      <c r="AR182">
        <v>6542.1045999999997</v>
      </c>
      <c r="AS182">
        <v>6837.7452999999996</v>
      </c>
      <c r="AT182">
        <v>8369.3094999999994</v>
      </c>
      <c r="AU182">
        <v>9963.7047000000002</v>
      </c>
      <c r="AV182">
        <v>5274.2205999999996</v>
      </c>
      <c r="AW182">
        <v>5323.2082</v>
      </c>
      <c r="AX182">
        <v>6296.3864000000003</v>
      </c>
      <c r="AY182">
        <v>4081.3852000000002</v>
      </c>
      <c r="AZ182">
        <v>6516.7896000000001</v>
      </c>
      <c r="BA182">
        <v>5666.3082000000004</v>
      </c>
      <c r="BB182">
        <v>5992.0066999999999</v>
      </c>
      <c r="BC182">
        <v>4711.4664000000002</v>
      </c>
      <c r="BD182">
        <v>5314.1706000000004</v>
      </c>
      <c r="BE182">
        <v>6032.1169</v>
      </c>
      <c r="BF182">
        <v>5822.4321</v>
      </c>
      <c r="BG182">
        <v>5411.2812000000004</v>
      </c>
      <c r="BH182">
        <v>6434.2520000000004</v>
      </c>
      <c r="BI182">
        <v>4161.1230999999998</v>
      </c>
      <c r="BJ182">
        <v>5425.9502000000002</v>
      </c>
      <c r="BK182">
        <v>4065.12</v>
      </c>
      <c r="BL182">
        <v>5038.7696999999998</v>
      </c>
      <c r="BM182">
        <v>3222.9546999999998</v>
      </c>
      <c r="BN182">
        <v>4995.0918000000001</v>
      </c>
      <c r="BO182">
        <v>5911.3361000000004</v>
      </c>
      <c r="BP182">
        <v>4609.8319000000001</v>
      </c>
      <c r="BQ182">
        <v>5267.1040000000003</v>
      </c>
      <c r="BR182">
        <v>2916.1669999999999</v>
      </c>
      <c r="BS182">
        <v>2985.9549999999999</v>
      </c>
      <c r="BT182">
        <v>3670.0807</v>
      </c>
      <c r="BU182">
        <v>3072.3294999999998</v>
      </c>
      <c r="BV182">
        <v>3128.9002999999998</v>
      </c>
      <c r="BW182">
        <v>3535.3867</v>
      </c>
      <c r="BX182">
        <v>3240.1922</v>
      </c>
      <c r="BY182">
        <v>2716.2008999999998</v>
      </c>
      <c r="BZ182">
        <v>2103.0405000000001</v>
      </c>
      <c r="CA182">
        <v>3466.1523999999999</v>
      </c>
      <c r="CB182">
        <v>3495.7337000000002</v>
      </c>
      <c r="CC182" t="s">
        <v>480</v>
      </c>
      <c r="CD182">
        <v>2059.2746999999999</v>
      </c>
      <c r="CE182">
        <v>2600.8150000000001</v>
      </c>
      <c r="CF182">
        <v>4180.3320000000003</v>
      </c>
      <c r="CG182">
        <v>1953.6814999999999</v>
      </c>
      <c r="CH182">
        <v>2267.9375</v>
      </c>
      <c r="CI182">
        <v>2951.7896999999998</v>
      </c>
      <c r="CJ182">
        <v>2801.8330000000001</v>
      </c>
      <c r="CK182">
        <v>2482.8447000000001</v>
      </c>
      <c r="CL182">
        <v>3237.0491999999999</v>
      </c>
      <c r="CM182">
        <v>2252.9218999999998</v>
      </c>
      <c r="CN182">
        <v>3545.6923999999999</v>
      </c>
      <c r="CO182">
        <v>1829.0323000000001</v>
      </c>
      <c r="CP182">
        <v>1557.2570000000001</v>
      </c>
      <c r="CQ182">
        <v>1940.5050000000001</v>
      </c>
      <c r="CR182">
        <v>2382.1932000000002</v>
      </c>
      <c r="CS182">
        <v>1819.173</v>
      </c>
      <c r="CT182">
        <v>2352.7456000000002</v>
      </c>
      <c r="CU182">
        <v>2108.6208999999999</v>
      </c>
      <c r="CV182">
        <v>3167.7161999999998</v>
      </c>
      <c r="CW182">
        <v>1322.9404999999999</v>
      </c>
      <c r="CX182">
        <v>4420.6135000000004</v>
      </c>
      <c r="CY182">
        <v>2176.8791000000001</v>
      </c>
      <c r="CZ182">
        <v>2030.1068</v>
      </c>
      <c r="DA182">
        <v>1733.329</v>
      </c>
      <c r="DB182">
        <v>1632.3777</v>
      </c>
      <c r="DC182">
        <v>2801.9423999999999</v>
      </c>
      <c r="DD182">
        <v>1952.5920000000001</v>
      </c>
      <c r="DE182">
        <v>2100.0567999999998</v>
      </c>
      <c r="DF182">
        <v>1681.1324999999999</v>
      </c>
      <c r="DG182">
        <v>1662.6448</v>
      </c>
      <c r="DH182">
        <v>1067.1747</v>
      </c>
      <c r="DI182">
        <v>1890.0214000000001</v>
      </c>
      <c r="DJ182">
        <v>1215.6097</v>
      </c>
      <c r="DK182">
        <v>2092.9922000000001</v>
      </c>
      <c r="DL182">
        <v>1355.6294</v>
      </c>
      <c r="DM182">
        <v>1220.2092</v>
      </c>
      <c r="DN182">
        <v>1122.4431</v>
      </c>
      <c r="DO182">
        <v>2332.9007000000001</v>
      </c>
      <c r="DP182">
        <v>788.17790000000002</v>
      </c>
      <c r="DQ182">
        <v>1601.4377999999999</v>
      </c>
      <c r="DR182">
        <v>1008.6339</v>
      </c>
      <c r="DS182">
        <v>1944.8345999999999</v>
      </c>
      <c r="DT182">
        <v>1171.588</v>
      </c>
      <c r="DU182">
        <v>1238.8469</v>
      </c>
      <c r="DV182">
        <v>2083.7964000000002</v>
      </c>
      <c r="DW182">
        <v>1291.0473999999999</v>
      </c>
      <c r="DX182">
        <v>927.6567</v>
      </c>
      <c r="DY182">
        <v>1557.2983999999999</v>
      </c>
      <c r="DZ182">
        <v>1880.0222000000001</v>
      </c>
      <c r="EA182">
        <v>1134.4083000000001</v>
      </c>
      <c r="EB182">
        <v>1252.0206000000001</v>
      </c>
      <c r="EC182">
        <v>1298.1458</v>
      </c>
      <c r="ED182">
        <v>1114.6393</v>
      </c>
      <c r="EE182">
        <v>895.21180000000004</v>
      </c>
      <c r="EF182">
        <v>838.39490000000001</v>
      </c>
      <c r="EG182">
        <v>560.50360000000001</v>
      </c>
      <c r="EH182">
        <v>877.64170000000001</v>
      </c>
      <c r="EI182">
        <v>641.81859999999995</v>
      </c>
      <c r="EJ182">
        <v>2074.4721</v>
      </c>
      <c r="EK182" t="s">
        <v>480</v>
      </c>
      <c r="EL182">
        <v>821.14020000000005</v>
      </c>
      <c r="EM182">
        <v>532.149</v>
      </c>
      <c r="EN182">
        <v>363.6157</v>
      </c>
      <c r="EO182" t="s">
        <v>480</v>
      </c>
      <c r="EP182">
        <v>317.86219999999997</v>
      </c>
      <c r="EQ182">
        <v>395.58569999999997</v>
      </c>
      <c r="ER182">
        <v>344.2081</v>
      </c>
      <c r="ES182">
        <v>316.18970000000002</v>
      </c>
      <c r="ET182">
        <v>378.70359999999999</v>
      </c>
      <c r="EU182">
        <v>235.58410000000001</v>
      </c>
      <c r="EV182">
        <v>338.62380000000002</v>
      </c>
      <c r="EW182">
        <v>279.9144</v>
      </c>
      <c r="EX182">
        <v>273.43709999999999</v>
      </c>
      <c r="EY182">
        <v>259.54700000000003</v>
      </c>
      <c r="EZ182">
        <v>245.82429999999999</v>
      </c>
      <c r="FA182">
        <v>74.6755</v>
      </c>
      <c r="FB182">
        <v>138.1842</v>
      </c>
      <c r="FC182">
        <v>352.06509999999997</v>
      </c>
      <c r="FD182">
        <v>182.10910000000001</v>
      </c>
      <c r="FE182">
        <v>236.17959999999999</v>
      </c>
      <c r="FF182">
        <v>348.66539999999998</v>
      </c>
      <c r="FG182">
        <v>217.4881</v>
      </c>
      <c r="FH182">
        <v>218.79509999999999</v>
      </c>
      <c r="FI182">
        <v>263.80700000000002</v>
      </c>
      <c r="FJ182">
        <v>148.0883</v>
      </c>
      <c r="FK182">
        <v>26.033100000000001</v>
      </c>
      <c r="FL182">
        <v>128.86359999999999</v>
      </c>
      <c r="FM182">
        <v>14771.088900000001</v>
      </c>
      <c r="FN182">
        <v>2337.5452</v>
      </c>
      <c r="FO182">
        <v>4002.8501000000001</v>
      </c>
      <c r="FP182">
        <v>5179.9337999999998</v>
      </c>
      <c r="FQ182">
        <v>1352.4295</v>
      </c>
      <c r="FR182">
        <v>4375.6142</v>
      </c>
      <c r="FS182">
        <v>4997.3189000000002</v>
      </c>
      <c r="FT182">
        <v>9121.4833999999992</v>
      </c>
      <c r="FU182">
        <v>1148.5011</v>
      </c>
      <c r="FV182">
        <v>24493.6489</v>
      </c>
      <c r="FW182">
        <v>10337.359200000001</v>
      </c>
      <c r="FX182">
        <v>4427.8719000000001</v>
      </c>
      <c r="FY182">
        <v>4467.3249999999998</v>
      </c>
      <c r="FZ182">
        <v>530.65229999999997</v>
      </c>
      <c r="GA182">
        <v>11841.431200000001</v>
      </c>
      <c r="GB182">
        <v>4330.4269000000004</v>
      </c>
      <c r="GC182">
        <v>1698.5645999999999</v>
      </c>
      <c r="GD182">
        <v>1168.7491</v>
      </c>
      <c r="GE182">
        <v>11041.776</v>
      </c>
      <c r="GF182">
        <v>1287.0333000000001</v>
      </c>
      <c r="GG182">
        <v>862.27809999999999</v>
      </c>
      <c r="GH182">
        <v>525.30529999999999</v>
      </c>
      <c r="GI182">
        <v>4242.1091999999999</v>
      </c>
      <c r="GJ182">
        <v>38629.933400000002</v>
      </c>
      <c r="GK182">
        <v>2890.2934</v>
      </c>
      <c r="GL182">
        <v>2224.5063</v>
      </c>
      <c r="GM182">
        <v>6480.0122000000001</v>
      </c>
      <c r="GN182">
        <v>15265.278</v>
      </c>
      <c r="GO182">
        <v>887.4239</v>
      </c>
      <c r="GP182">
        <v>331.4948</v>
      </c>
    </row>
    <row r="183" spans="1:198" x14ac:dyDescent="0.2">
      <c r="A183" s="177">
        <v>43278</v>
      </c>
      <c r="B183">
        <v>701439.08440000005</v>
      </c>
      <c r="C183">
        <v>166837.18479999999</v>
      </c>
      <c r="D183">
        <v>111923.0131</v>
      </c>
      <c r="E183">
        <v>94981.016000000003</v>
      </c>
      <c r="F183">
        <v>58329.1057</v>
      </c>
      <c r="G183">
        <v>49502.428200000002</v>
      </c>
      <c r="H183">
        <v>49374.929300000003</v>
      </c>
      <c r="I183">
        <v>28944.9535</v>
      </c>
      <c r="J183">
        <v>33653.409099999997</v>
      </c>
      <c r="K183">
        <v>28089.495999999999</v>
      </c>
      <c r="L183">
        <v>23468.318899999998</v>
      </c>
      <c r="M183">
        <v>23589.31</v>
      </c>
      <c r="N183">
        <v>21765.801899999999</v>
      </c>
      <c r="O183">
        <v>37799.653299999998</v>
      </c>
      <c r="P183">
        <v>14088.754300000001</v>
      </c>
      <c r="Q183">
        <v>21269.599399999999</v>
      </c>
      <c r="R183">
        <v>11433.2142</v>
      </c>
      <c r="S183">
        <v>13452.4445</v>
      </c>
      <c r="T183">
        <v>18822.4486</v>
      </c>
      <c r="U183">
        <v>21553.848699999999</v>
      </c>
      <c r="V183">
        <v>13033.927100000001</v>
      </c>
      <c r="W183">
        <v>9084.5017000000007</v>
      </c>
      <c r="X183">
        <v>14577.3578</v>
      </c>
      <c r="Y183">
        <v>12559.502200000001</v>
      </c>
      <c r="Z183">
        <v>14200.709500000001</v>
      </c>
      <c r="AA183">
        <v>12019.6492</v>
      </c>
      <c r="AB183">
        <v>13535.0888</v>
      </c>
      <c r="AC183">
        <v>14136.0895</v>
      </c>
      <c r="AD183">
        <v>15375.573</v>
      </c>
      <c r="AE183">
        <v>9972.9920999999995</v>
      </c>
      <c r="AF183">
        <v>15273.333199999999</v>
      </c>
      <c r="AG183">
        <v>10839.3984</v>
      </c>
      <c r="AH183">
        <v>8850.3794999999991</v>
      </c>
      <c r="AI183">
        <v>12869.409900000001</v>
      </c>
      <c r="AJ183">
        <v>15022.0118</v>
      </c>
      <c r="AK183">
        <v>7500.5077000000001</v>
      </c>
      <c r="AL183">
        <v>6770.8567000000003</v>
      </c>
      <c r="AM183">
        <v>8067.4691999999995</v>
      </c>
      <c r="AN183">
        <v>11566.477500000001</v>
      </c>
      <c r="AO183">
        <v>10112.9066</v>
      </c>
      <c r="AP183">
        <v>5712.2276000000002</v>
      </c>
      <c r="AQ183">
        <v>10181.4512</v>
      </c>
      <c r="AR183">
        <v>6388.8008</v>
      </c>
      <c r="AS183">
        <v>6724.8959999999997</v>
      </c>
      <c r="AT183">
        <v>8048.4323000000004</v>
      </c>
      <c r="AU183">
        <v>9870.2927999999993</v>
      </c>
      <c r="AV183">
        <v>5073.4772999999996</v>
      </c>
      <c r="AW183">
        <v>5157.9126999999999</v>
      </c>
      <c r="AX183">
        <v>6193.1387999999997</v>
      </c>
      <c r="AY183">
        <v>3980.8746999999998</v>
      </c>
      <c r="AZ183">
        <v>6393.0371999999998</v>
      </c>
      <c r="BA183">
        <v>5532.0998</v>
      </c>
      <c r="BB183">
        <v>5933.5297</v>
      </c>
      <c r="BC183">
        <v>4473.3284999999996</v>
      </c>
      <c r="BD183">
        <v>5061.7308000000003</v>
      </c>
      <c r="BE183">
        <v>5936.4246000000003</v>
      </c>
      <c r="BF183">
        <v>5748.5739999999996</v>
      </c>
      <c r="BG183">
        <v>5193.5334999999995</v>
      </c>
      <c r="BH183">
        <v>6243.9417999999996</v>
      </c>
      <c r="BI183">
        <v>3960.7548000000002</v>
      </c>
      <c r="BJ183">
        <v>5316.4870000000001</v>
      </c>
      <c r="BK183">
        <v>4065.12</v>
      </c>
      <c r="BL183">
        <v>4856.0273999999999</v>
      </c>
      <c r="BM183">
        <v>3111.8056999999999</v>
      </c>
      <c r="BN183">
        <v>4865.4418999999998</v>
      </c>
      <c r="BO183">
        <v>5797.8616000000002</v>
      </c>
      <c r="BP183">
        <v>4491.8204999999998</v>
      </c>
      <c r="BQ183">
        <v>5067.6625999999997</v>
      </c>
      <c r="BR183">
        <v>2877.7811999999999</v>
      </c>
      <c r="BS183">
        <v>2906.4488000000001</v>
      </c>
      <c r="BT183">
        <v>3543.105</v>
      </c>
      <c r="BU183">
        <v>2997.4908</v>
      </c>
      <c r="BV183">
        <v>2924.2611000000002</v>
      </c>
      <c r="BW183">
        <v>3428.2752999999998</v>
      </c>
      <c r="BX183">
        <v>3201.7849999999999</v>
      </c>
      <c r="BY183">
        <v>2617.5455000000002</v>
      </c>
      <c r="BZ183">
        <v>2044.6584</v>
      </c>
      <c r="CA183">
        <v>3320.8656999999998</v>
      </c>
      <c r="CB183">
        <v>3309.3362000000002</v>
      </c>
      <c r="CC183" t="s">
        <v>480</v>
      </c>
      <c r="CD183">
        <v>1942.306</v>
      </c>
      <c r="CE183">
        <v>2498.4796999999999</v>
      </c>
      <c r="CF183">
        <v>3820.9683</v>
      </c>
      <c r="CG183">
        <v>1889.8529000000001</v>
      </c>
      <c r="CH183">
        <v>2252.2566000000002</v>
      </c>
      <c r="CI183">
        <v>2852.3148999999999</v>
      </c>
      <c r="CJ183">
        <v>2629.5432000000001</v>
      </c>
      <c r="CK183">
        <v>2437.4540000000002</v>
      </c>
      <c r="CL183">
        <v>3250.1077</v>
      </c>
      <c r="CM183">
        <v>2174.3618999999999</v>
      </c>
      <c r="CN183">
        <v>3403.5637000000002</v>
      </c>
      <c r="CO183">
        <v>1831.3969999999999</v>
      </c>
      <c r="CP183">
        <v>1480.1931</v>
      </c>
      <c r="CQ183">
        <v>1885.7053000000001</v>
      </c>
      <c r="CR183">
        <v>2284.5257000000001</v>
      </c>
      <c r="CS183">
        <v>1792.3441</v>
      </c>
      <c r="CT183">
        <v>2261.3312999999998</v>
      </c>
      <c r="CU183">
        <v>2040.2795000000001</v>
      </c>
      <c r="CV183">
        <v>3112.9034999999999</v>
      </c>
      <c r="CW183">
        <v>1265.6950999999999</v>
      </c>
      <c r="CX183">
        <v>4406.7498999999998</v>
      </c>
      <c r="CY183">
        <v>2151.4618</v>
      </c>
      <c r="CZ183">
        <v>1966.8505</v>
      </c>
      <c r="DA183">
        <v>1680.0655999999999</v>
      </c>
      <c r="DB183">
        <v>1571.0423000000001</v>
      </c>
      <c r="DC183">
        <v>2704.3926999999999</v>
      </c>
      <c r="DD183">
        <v>1926.7491</v>
      </c>
      <c r="DE183">
        <v>2071.8406</v>
      </c>
      <c r="DF183">
        <v>1639.2804000000001</v>
      </c>
      <c r="DG183">
        <v>1591.44</v>
      </c>
      <c r="DH183">
        <v>1010.5248</v>
      </c>
      <c r="DI183">
        <v>1893.0011</v>
      </c>
      <c r="DJ183">
        <v>1152.2719999999999</v>
      </c>
      <c r="DK183">
        <v>1987.6267</v>
      </c>
      <c r="DL183">
        <v>1327.9622999999999</v>
      </c>
      <c r="DM183">
        <v>1207.5587</v>
      </c>
      <c r="DN183">
        <v>1087.8915999999999</v>
      </c>
      <c r="DO183">
        <v>2296.0118000000002</v>
      </c>
      <c r="DP183">
        <v>736.09410000000003</v>
      </c>
      <c r="DQ183">
        <v>1556.8848</v>
      </c>
      <c r="DR183">
        <v>976.58609999999999</v>
      </c>
      <c r="DS183">
        <v>1924.6279</v>
      </c>
      <c r="DT183">
        <v>1150.1883</v>
      </c>
      <c r="DU183">
        <v>1193.3085000000001</v>
      </c>
      <c r="DV183">
        <v>1906.8278</v>
      </c>
      <c r="DW183">
        <v>1257.4177</v>
      </c>
      <c r="DX183">
        <v>865.56830000000002</v>
      </c>
      <c r="DY183">
        <v>1527.0105000000001</v>
      </c>
      <c r="DZ183">
        <v>1838.6161999999999</v>
      </c>
      <c r="EA183">
        <v>1124.7648999999999</v>
      </c>
      <c r="EB183">
        <v>1232.1344999999999</v>
      </c>
      <c r="EC183">
        <v>1268.9675999999999</v>
      </c>
      <c r="ED183">
        <v>1070.7639999999999</v>
      </c>
      <c r="EE183">
        <v>868.60619999999994</v>
      </c>
      <c r="EF183">
        <v>813.10339999999997</v>
      </c>
      <c r="EG183">
        <v>536.73339999999996</v>
      </c>
      <c r="EH183">
        <v>850.22889999999995</v>
      </c>
      <c r="EI183">
        <v>617.63139999999999</v>
      </c>
      <c r="EJ183">
        <v>2074.4721</v>
      </c>
      <c r="EK183" t="s">
        <v>480</v>
      </c>
      <c r="EL183">
        <v>829.32259999999997</v>
      </c>
      <c r="EM183">
        <v>526.04300000000001</v>
      </c>
      <c r="EN183">
        <v>348.5204</v>
      </c>
      <c r="EO183" t="s">
        <v>480</v>
      </c>
      <c r="EP183">
        <v>308.66449999999998</v>
      </c>
      <c r="EQ183">
        <v>397.07319999999999</v>
      </c>
      <c r="ER183">
        <v>335.3109</v>
      </c>
      <c r="ES183">
        <v>313.86619999999999</v>
      </c>
      <c r="ET183">
        <v>371.40600000000001</v>
      </c>
      <c r="EU183">
        <v>227.28919999999999</v>
      </c>
      <c r="EV183">
        <v>325.06959999999998</v>
      </c>
      <c r="EW183">
        <v>265.89069999999998</v>
      </c>
      <c r="EX183">
        <v>258.03570000000002</v>
      </c>
      <c r="EY183">
        <v>259.27359999999999</v>
      </c>
      <c r="EZ183">
        <v>239.39340000000001</v>
      </c>
      <c r="FA183">
        <v>72.666499999999999</v>
      </c>
      <c r="FB183">
        <v>132.83279999999999</v>
      </c>
      <c r="FC183">
        <v>389.15449999999998</v>
      </c>
      <c r="FD183">
        <v>173.1602</v>
      </c>
      <c r="FE183">
        <v>224.89009999999999</v>
      </c>
      <c r="FF183">
        <v>351.79669999999999</v>
      </c>
      <c r="FG183">
        <v>216.33019999999999</v>
      </c>
      <c r="FH183">
        <v>222.78290000000001</v>
      </c>
      <c r="FI183">
        <v>263.80700000000002</v>
      </c>
      <c r="FJ183">
        <v>136.78489999999999</v>
      </c>
      <c r="FK183">
        <v>27.541799999999999</v>
      </c>
      <c r="FL183">
        <v>127.529</v>
      </c>
      <c r="FM183">
        <v>13795.4424</v>
      </c>
      <c r="FN183">
        <v>2159.3225000000002</v>
      </c>
      <c r="FO183">
        <v>3852.1455999999998</v>
      </c>
      <c r="FP183">
        <v>4892.607</v>
      </c>
      <c r="FQ183">
        <v>1352.4295</v>
      </c>
      <c r="FR183">
        <v>4274.8041999999996</v>
      </c>
      <c r="FS183">
        <v>4862.9958999999999</v>
      </c>
      <c r="FT183">
        <v>8385.5326999999997</v>
      </c>
      <c r="FU183">
        <v>1119.9185</v>
      </c>
      <c r="FV183">
        <v>23507.939299999998</v>
      </c>
      <c r="FW183">
        <v>9892.6978999999992</v>
      </c>
      <c r="FX183">
        <v>4282.7767999999996</v>
      </c>
      <c r="FY183">
        <v>4382.415</v>
      </c>
      <c r="FZ183">
        <v>526.78620000000001</v>
      </c>
      <c r="GA183">
        <v>11618.391</v>
      </c>
      <c r="GB183">
        <v>4304.6337000000003</v>
      </c>
      <c r="GC183">
        <v>1616.7209</v>
      </c>
      <c r="GD183">
        <v>1135.3977</v>
      </c>
      <c r="GE183">
        <v>11160.278700000001</v>
      </c>
      <c r="GF183">
        <v>1257.0242000000001</v>
      </c>
      <c r="GG183">
        <v>834.34609999999998</v>
      </c>
      <c r="GH183">
        <v>525.30529999999999</v>
      </c>
      <c r="GI183">
        <v>4215.4162999999999</v>
      </c>
      <c r="GJ183">
        <v>37827.920100000003</v>
      </c>
      <c r="GK183">
        <v>2778.7741000000001</v>
      </c>
      <c r="GL183">
        <v>2191.46</v>
      </c>
      <c r="GM183">
        <v>6461.8279000000002</v>
      </c>
      <c r="GN183">
        <v>15188.382</v>
      </c>
      <c r="GO183">
        <v>887.4239</v>
      </c>
      <c r="GP183">
        <v>337.26069999999999</v>
      </c>
    </row>
    <row r="184" spans="1:198" x14ac:dyDescent="0.2">
      <c r="A184" s="177">
        <v>43279</v>
      </c>
      <c r="B184">
        <v>709813.76969999995</v>
      </c>
      <c r="C184">
        <v>168389.8352</v>
      </c>
      <c r="D184">
        <v>112965.9945</v>
      </c>
      <c r="E184">
        <v>96392.467300000004</v>
      </c>
      <c r="F184">
        <v>58848.921999999999</v>
      </c>
      <c r="G184">
        <v>51056.640099999997</v>
      </c>
      <c r="H184">
        <v>50863.141300000003</v>
      </c>
      <c r="I184">
        <v>29729.392899999999</v>
      </c>
      <c r="J184">
        <v>33944.183199999999</v>
      </c>
      <c r="K184">
        <v>28663.6561</v>
      </c>
      <c r="L184">
        <v>23939.442299999999</v>
      </c>
      <c r="M184">
        <v>23973.439999999999</v>
      </c>
      <c r="N184">
        <v>22111.670399999999</v>
      </c>
      <c r="O184">
        <v>37911.135199999997</v>
      </c>
      <c r="P184">
        <v>14176.243899999999</v>
      </c>
      <c r="Q184">
        <v>21462.648700000002</v>
      </c>
      <c r="R184">
        <v>11676.5373</v>
      </c>
      <c r="S184">
        <v>13773.0427</v>
      </c>
      <c r="T184">
        <v>19137.838400000001</v>
      </c>
      <c r="U184">
        <v>21405.084200000001</v>
      </c>
      <c r="V184">
        <v>13287.6821</v>
      </c>
      <c r="W184">
        <v>9193.7648000000008</v>
      </c>
      <c r="X184">
        <v>14791.4879</v>
      </c>
      <c r="Y184">
        <v>12622.0867</v>
      </c>
      <c r="Z184">
        <v>14356.3637</v>
      </c>
      <c r="AA184">
        <v>12087.3066</v>
      </c>
      <c r="AB184">
        <v>13639.269700000001</v>
      </c>
      <c r="AC184">
        <v>14262.2778</v>
      </c>
      <c r="AD184">
        <v>15475.019200000001</v>
      </c>
      <c r="AE184">
        <v>10050.286599999999</v>
      </c>
      <c r="AF184">
        <v>15589.665800000001</v>
      </c>
      <c r="AG184">
        <v>11108.9437</v>
      </c>
      <c r="AH184">
        <v>9069.2580999999991</v>
      </c>
      <c r="AI184">
        <v>13742.2765</v>
      </c>
      <c r="AJ184">
        <v>15064.8069</v>
      </c>
      <c r="AK184">
        <v>7667.0478999999996</v>
      </c>
      <c r="AL184">
        <v>7071.7503999999999</v>
      </c>
      <c r="AM184">
        <v>8172.7592000000004</v>
      </c>
      <c r="AN184">
        <v>11561.870199999999</v>
      </c>
      <c r="AO184">
        <v>10267.1423</v>
      </c>
      <c r="AP184">
        <v>5875.2421999999997</v>
      </c>
      <c r="AQ184">
        <v>10318.3225</v>
      </c>
      <c r="AR184">
        <v>6390.4061000000002</v>
      </c>
      <c r="AS184">
        <v>6831.3172000000004</v>
      </c>
      <c r="AT184">
        <v>8359.0686999999998</v>
      </c>
      <c r="AU184">
        <v>9856.5557000000008</v>
      </c>
      <c r="AV184">
        <v>5308.7233999999999</v>
      </c>
      <c r="AW184">
        <v>5378.3065999999999</v>
      </c>
      <c r="AX184">
        <v>6308.3226000000004</v>
      </c>
      <c r="AY184">
        <v>4031.13</v>
      </c>
      <c r="AZ184">
        <v>6402.5565999999999</v>
      </c>
      <c r="BA184">
        <v>5633.9130999999998</v>
      </c>
      <c r="BB184">
        <v>5975.2263999999996</v>
      </c>
      <c r="BC184">
        <v>4630.8068000000003</v>
      </c>
      <c r="BD184">
        <v>5045.6175999999996</v>
      </c>
      <c r="BE184">
        <v>5896.7806</v>
      </c>
      <c r="BF184">
        <v>5742.6653999999999</v>
      </c>
      <c r="BG184">
        <v>5392.2493000000004</v>
      </c>
      <c r="BH184">
        <v>6526.8353999999999</v>
      </c>
      <c r="BI184">
        <v>4051.1170000000002</v>
      </c>
      <c r="BJ184">
        <v>5371.2186000000002</v>
      </c>
      <c r="BK184">
        <v>4065.12</v>
      </c>
      <c r="BL184">
        <v>4989.1682000000001</v>
      </c>
      <c r="BM184">
        <v>3245.1844000000001</v>
      </c>
      <c r="BN184">
        <v>4903.7475000000004</v>
      </c>
      <c r="BO184">
        <v>5820.7197999999999</v>
      </c>
      <c r="BP184">
        <v>4606.4277000000002</v>
      </c>
      <c r="BQ184">
        <v>5192.8594000000003</v>
      </c>
      <c r="BR184">
        <v>2877.7811999999999</v>
      </c>
      <c r="BS184">
        <v>2985.4285</v>
      </c>
      <c r="BT184">
        <v>3552.5605999999998</v>
      </c>
      <c r="BU184">
        <v>3000.1635999999999</v>
      </c>
      <c r="BV184">
        <v>2984.6783999999998</v>
      </c>
      <c r="BW184">
        <v>3477.174</v>
      </c>
      <c r="BX184">
        <v>3176.1801</v>
      </c>
      <c r="BY184">
        <v>2668.3155000000002</v>
      </c>
      <c r="BZ184">
        <v>2115.2885999999999</v>
      </c>
      <c r="CA184">
        <v>3301.9749999999999</v>
      </c>
      <c r="CB184">
        <v>3365.3955999999998</v>
      </c>
      <c r="CC184" t="s">
        <v>480</v>
      </c>
      <c r="CD184">
        <v>2072.0018</v>
      </c>
      <c r="CE184">
        <v>2571.2514999999999</v>
      </c>
      <c r="CF184">
        <v>4022.0630000000001</v>
      </c>
      <c r="CG184">
        <v>1921.2263</v>
      </c>
      <c r="CH184">
        <v>2235.2121999999999</v>
      </c>
      <c r="CI184">
        <v>2920.1386000000002</v>
      </c>
      <c r="CJ184">
        <v>2564.9346</v>
      </c>
      <c r="CK184">
        <v>2491.4185000000002</v>
      </c>
      <c r="CL184">
        <v>3280.8337000000001</v>
      </c>
      <c r="CM184">
        <v>2234.7516000000001</v>
      </c>
      <c r="CN184">
        <v>3329.5246000000002</v>
      </c>
      <c r="CO184">
        <v>1850.3146999999999</v>
      </c>
      <c r="CP184">
        <v>1524.653</v>
      </c>
      <c r="CQ184">
        <v>1944.5428999999999</v>
      </c>
      <c r="CR184">
        <v>2318.4969999999998</v>
      </c>
      <c r="CS184">
        <v>1786.8407</v>
      </c>
      <c r="CT184">
        <v>2355.6943999999999</v>
      </c>
      <c r="CU184">
        <v>2040.2795000000001</v>
      </c>
      <c r="CV184">
        <v>3260.1455000000001</v>
      </c>
      <c r="CW184">
        <v>1288.2463</v>
      </c>
      <c r="CX184">
        <v>4392.8864000000003</v>
      </c>
      <c r="CY184">
        <v>2147.8307</v>
      </c>
      <c r="CZ184">
        <v>2025.7937999999999</v>
      </c>
      <c r="DA184">
        <v>1718.8026</v>
      </c>
      <c r="DB184">
        <v>1654.3044</v>
      </c>
      <c r="DC184">
        <v>2739.0070999999998</v>
      </c>
      <c r="DD184">
        <v>1935.3634</v>
      </c>
      <c r="DE184">
        <v>2054.6543000000001</v>
      </c>
      <c r="DF184">
        <v>1671.8320000000001</v>
      </c>
      <c r="DG184">
        <v>1627.0424</v>
      </c>
      <c r="DH184">
        <v>1032.2111</v>
      </c>
      <c r="DI184">
        <v>1922.2563</v>
      </c>
      <c r="DJ184">
        <v>1192.9561000000001</v>
      </c>
      <c r="DK184">
        <v>2105.2440000000001</v>
      </c>
      <c r="DL184">
        <v>1337.4482</v>
      </c>
      <c r="DM184">
        <v>1277.1365000000001</v>
      </c>
      <c r="DN184">
        <v>1123.6585</v>
      </c>
      <c r="DO184">
        <v>2302.16</v>
      </c>
      <c r="DP184">
        <v>761.73530000000005</v>
      </c>
      <c r="DQ184">
        <v>1835.5684000000001</v>
      </c>
      <c r="DR184">
        <v>997.95129999999995</v>
      </c>
      <c r="DS184">
        <v>1940.2420999999999</v>
      </c>
      <c r="DT184">
        <v>1173.3</v>
      </c>
      <c r="DU184">
        <v>1214.5597</v>
      </c>
      <c r="DV184">
        <v>1950.0568000000001</v>
      </c>
      <c r="DW184">
        <v>1312.0112999999999</v>
      </c>
      <c r="DX184">
        <v>913.774</v>
      </c>
      <c r="DY184">
        <v>1529.7028</v>
      </c>
      <c r="DZ184">
        <v>1838.6161999999999</v>
      </c>
      <c r="EA184">
        <v>1135.6137000000001</v>
      </c>
      <c r="EB184">
        <v>1254.9546</v>
      </c>
      <c r="EC184">
        <v>1334.1894</v>
      </c>
      <c r="ED184">
        <v>1131.876</v>
      </c>
      <c r="EE184">
        <v>881.90899999999999</v>
      </c>
      <c r="EF184">
        <v>813.10339999999997</v>
      </c>
      <c r="EG184">
        <v>581.83569999999997</v>
      </c>
      <c r="EH184">
        <v>858.66359999999997</v>
      </c>
      <c r="EI184">
        <v>647.86540000000002</v>
      </c>
      <c r="EJ184">
        <v>2074.4721</v>
      </c>
      <c r="EK184" t="s">
        <v>480</v>
      </c>
      <c r="EL184">
        <v>867.86590000000001</v>
      </c>
      <c r="EM184">
        <v>559.62599999999998</v>
      </c>
      <c r="EN184">
        <v>358.58390000000003</v>
      </c>
      <c r="EO184">
        <v>548.22190000000001</v>
      </c>
      <c r="EP184">
        <v>311.49459999999999</v>
      </c>
      <c r="EQ184">
        <v>384.74790000000002</v>
      </c>
      <c r="ER184">
        <v>341.98379999999997</v>
      </c>
      <c r="ES184">
        <v>316.65440000000001</v>
      </c>
      <c r="ET184">
        <v>372.01420000000002</v>
      </c>
      <c r="EU184">
        <v>224.386</v>
      </c>
      <c r="EV184">
        <v>335.91289999999998</v>
      </c>
      <c r="EW184">
        <v>267.64359999999999</v>
      </c>
      <c r="EX184">
        <v>252.11199999999999</v>
      </c>
      <c r="EY184">
        <v>260.09359999999998</v>
      </c>
      <c r="EZ184">
        <v>238.9914</v>
      </c>
      <c r="FA184">
        <v>75.010300000000001</v>
      </c>
      <c r="FB184">
        <v>129.42740000000001</v>
      </c>
      <c r="FC184">
        <v>391.90190000000001</v>
      </c>
      <c r="FD184">
        <v>170.923</v>
      </c>
      <c r="FE184">
        <v>231.2405</v>
      </c>
      <c r="FF184">
        <v>363.53930000000003</v>
      </c>
      <c r="FG184">
        <v>223.27789999999999</v>
      </c>
      <c r="FH184">
        <v>214.8073</v>
      </c>
      <c r="FI184">
        <v>262.92020000000002</v>
      </c>
      <c r="FJ184">
        <v>142.4366</v>
      </c>
      <c r="FK184">
        <v>27.038900000000002</v>
      </c>
      <c r="FL184">
        <v>128.86359999999999</v>
      </c>
      <c r="FM184">
        <v>13936.1124</v>
      </c>
      <c r="FN184">
        <v>2220.5864999999999</v>
      </c>
      <c r="FO184">
        <v>3935.8703999999998</v>
      </c>
      <c r="FP184">
        <v>5040.1013999999996</v>
      </c>
      <c r="FQ184">
        <v>1306.7489</v>
      </c>
      <c r="FR184">
        <v>4403.7471999999998</v>
      </c>
      <c r="FS184">
        <v>5083.6695</v>
      </c>
      <c r="FT184">
        <v>8584.3960000000006</v>
      </c>
      <c r="FU184">
        <v>1119.9185</v>
      </c>
      <c r="FV184">
        <v>24092.9539</v>
      </c>
      <c r="FW184">
        <v>10011.752399999999</v>
      </c>
      <c r="FX184">
        <v>4417.8041000000003</v>
      </c>
      <c r="FY184">
        <v>4417.5919999999996</v>
      </c>
      <c r="FZ184">
        <v>497.791</v>
      </c>
      <c r="GA184">
        <v>12087.347400000001</v>
      </c>
      <c r="GB184">
        <v>4143.4264000000003</v>
      </c>
      <c r="GC184">
        <v>1640.1049</v>
      </c>
      <c r="GD184">
        <v>1107.3825999999999</v>
      </c>
      <c r="GE184">
        <v>10932.216899999999</v>
      </c>
      <c r="GF184">
        <v>1278.2306000000001</v>
      </c>
      <c r="GG184">
        <v>856.69169999999997</v>
      </c>
      <c r="GH184">
        <v>519.97280000000001</v>
      </c>
      <c r="GI184">
        <v>4220.7548999999999</v>
      </c>
      <c r="GJ184">
        <v>38709.522499999999</v>
      </c>
      <c r="GK184">
        <v>2830.2446</v>
      </c>
      <c r="GL184">
        <v>2212.8429000000001</v>
      </c>
      <c r="GM184">
        <v>6543.8595999999998</v>
      </c>
      <c r="GN184">
        <v>14477.093999999999</v>
      </c>
      <c r="GO184">
        <v>885.89689999999996</v>
      </c>
      <c r="GP184">
        <v>331.4948</v>
      </c>
    </row>
    <row r="185" spans="1:198" x14ac:dyDescent="0.2">
      <c r="A185" s="177">
        <v>43280</v>
      </c>
      <c r="B185">
        <v>707079.10580000002</v>
      </c>
      <c r="C185">
        <v>169265.6893</v>
      </c>
      <c r="D185">
        <v>114924.6452</v>
      </c>
      <c r="E185">
        <v>97343.339600000007</v>
      </c>
      <c r="F185">
        <v>58920.764499999997</v>
      </c>
      <c r="G185">
        <v>51402.472600000001</v>
      </c>
      <c r="H185">
        <v>50936.269</v>
      </c>
      <c r="I185">
        <v>29578.7055</v>
      </c>
      <c r="J185">
        <v>33718.462</v>
      </c>
      <c r="K185">
        <v>28849.929499999998</v>
      </c>
      <c r="L185">
        <v>24199.743299999998</v>
      </c>
      <c r="M185">
        <v>24113.45</v>
      </c>
      <c r="N185">
        <v>22054.912499999999</v>
      </c>
      <c r="O185">
        <v>37595.2958</v>
      </c>
      <c r="P185">
        <v>14440.9431</v>
      </c>
      <c r="Q185">
        <v>21750.963</v>
      </c>
      <c r="R185">
        <v>11492.8033</v>
      </c>
      <c r="S185">
        <v>13716.678099999999</v>
      </c>
      <c r="T185">
        <v>19023.039000000001</v>
      </c>
      <c r="U185">
        <v>21531.2029</v>
      </c>
      <c r="V185">
        <v>13421.084699999999</v>
      </c>
      <c r="W185">
        <v>9060.6028999999999</v>
      </c>
      <c r="X185">
        <v>14874.920599999999</v>
      </c>
      <c r="Y185">
        <v>12708.5131</v>
      </c>
      <c r="Z185">
        <v>14362.078100000001</v>
      </c>
      <c r="AA185">
        <v>12028.784900000001</v>
      </c>
      <c r="AB185">
        <v>13937.8958</v>
      </c>
      <c r="AC185">
        <v>18472.5275</v>
      </c>
      <c r="AD185">
        <v>15541.7731</v>
      </c>
      <c r="AE185">
        <v>10044.6785</v>
      </c>
      <c r="AF185">
        <v>15260.5224</v>
      </c>
      <c r="AG185">
        <v>11224.7106</v>
      </c>
      <c r="AH185">
        <v>9046.3901999999998</v>
      </c>
      <c r="AI185">
        <v>13349.8869</v>
      </c>
      <c r="AJ185">
        <v>14926.492099999999</v>
      </c>
      <c r="AK185">
        <v>7702.0207</v>
      </c>
      <c r="AL185">
        <v>7058.6840000000002</v>
      </c>
      <c r="AM185">
        <v>8350.8950999999997</v>
      </c>
      <c r="AN185">
        <v>11760.092000000001</v>
      </c>
      <c r="AO185">
        <v>10362.122799999999</v>
      </c>
      <c r="AP185">
        <v>5817.8522999999996</v>
      </c>
      <c r="AQ185">
        <v>10394.8351</v>
      </c>
      <c r="AR185">
        <v>6433.7484999999997</v>
      </c>
      <c r="AS185">
        <v>6697.6633000000002</v>
      </c>
      <c r="AT185">
        <v>8301.0377000000008</v>
      </c>
      <c r="AU185">
        <v>9836.4742000000006</v>
      </c>
      <c r="AV185">
        <v>5270.1733000000004</v>
      </c>
      <c r="AW185">
        <v>5330.6765999999998</v>
      </c>
      <c r="AX185">
        <v>6390.5950999999995</v>
      </c>
      <c r="AY185">
        <v>4065.4992000000002</v>
      </c>
      <c r="AZ185">
        <v>6415.5910999999996</v>
      </c>
      <c r="BA185">
        <v>5222.6517000000003</v>
      </c>
      <c r="BB185">
        <v>5933.4980999999998</v>
      </c>
      <c r="BC185">
        <v>4556.2169999999996</v>
      </c>
      <c r="BD185">
        <v>4906.0437000000002</v>
      </c>
      <c r="BE185">
        <v>5780.5828000000001</v>
      </c>
      <c r="BF185">
        <v>5916.4467999999997</v>
      </c>
      <c r="BG185">
        <v>5292.3882999999996</v>
      </c>
      <c r="BH185">
        <v>6169.3608000000004</v>
      </c>
      <c r="BI185">
        <v>4062.3710000000001</v>
      </c>
      <c r="BJ185">
        <v>4995.8958000000002</v>
      </c>
      <c r="BK185">
        <v>3806.9405999999999</v>
      </c>
      <c r="BL185">
        <v>5390.2356</v>
      </c>
      <c r="BM185">
        <v>3283.3741</v>
      </c>
      <c r="BN185">
        <v>4903.3271000000004</v>
      </c>
      <c r="BO185">
        <v>5960.6039000000001</v>
      </c>
      <c r="BP185">
        <v>4252.0452999999998</v>
      </c>
      <c r="BQ185">
        <v>5126.6329999999998</v>
      </c>
      <c r="BR185">
        <v>2817.8851</v>
      </c>
      <c r="BS185">
        <v>2961.9695000000002</v>
      </c>
      <c r="BT185">
        <v>3587.6815999999999</v>
      </c>
      <c r="BU185">
        <v>3057.7973000000002</v>
      </c>
      <c r="BV185">
        <v>2900.6941999999999</v>
      </c>
      <c r="BW185">
        <v>3490.9810000000002</v>
      </c>
      <c r="BX185">
        <v>3201.7849999999999</v>
      </c>
      <c r="BY185">
        <v>2634.1179999999999</v>
      </c>
      <c r="BZ185">
        <v>2049.7691</v>
      </c>
      <c r="CA185">
        <v>3323.6122999999998</v>
      </c>
      <c r="CB185">
        <v>3375.2060000000001</v>
      </c>
      <c r="CC185" t="s">
        <v>480</v>
      </c>
      <c r="CD185">
        <v>1982.0915</v>
      </c>
      <c r="CE185">
        <v>2533.3465000000001</v>
      </c>
      <c r="CF185">
        <v>4014.6151</v>
      </c>
      <c r="CG185">
        <v>1892.9129</v>
      </c>
      <c r="CH185">
        <v>2132.1635000000001</v>
      </c>
      <c r="CI185">
        <v>2803.1419000000001</v>
      </c>
      <c r="CJ185">
        <v>2724.9178999999999</v>
      </c>
      <c r="CK185">
        <v>2606.5502999999999</v>
      </c>
      <c r="CL185">
        <v>3309.2550999999999</v>
      </c>
      <c r="CM185">
        <v>2206.1206999999999</v>
      </c>
      <c r="CN185">
        <v>3910.5997000000002</v>
      </c>
      <c r="CO185">
        <v>1872.7868000000001</v>
      </c>
      <c r="CP185">
        <v>1552.8109999999999</v>
      </c>
      <c r="CQ185">
        <v>1925.7873999999999</v>
      </c>
      <c r="CR185">
        <v>2319.1145000000001</v>
      </c>
      <c r="CS185">
        <v>1776.4948999999999</v>
      </c>
      <c r="CT185">
        <v>2284.2492000000002</v>
      </c>
      <c r="CU185">
        <v>2036.8155999999999</v>
      </c>
      <c r="CV185">
        <v>3138.6977000000002</v>
      </c>
      <c r="CW185">
        <v>1277.1581000000001</v>
      </c>
      <c r="CX185">
        <v>4440.7649000000001</v>
      </c>
      <c r="CY185">
        <v>2089.7536</v>
      </c>
      <c r="CZ185">
        <v>1983.4041999999999</v>
      </c>
      <c r="DA185">
        <v>1748.8239000000001</v>
      </c>
      <c r="DB185">
        <v>1753.3547000000001</v>
      </c>
      <c r="DC185">
        <v>2919.1075999999998</v>
      </c>
      <c r="DD185">
        <v>1987.0606</v>
      </c>
      <c r="DE185">
        <v>2066.7424999999998</v>
      </c>
      <c r="DF185">
        <v>1712.1857</v>
      </c>
      <c r="DG185">
        <v>1752.7229</v>
      </c>
      <c r="DH185">
        <v>1006.9784</v>
      </c>
      <c r="DI185">
        <v>1926.5904</v>
      </c>
      <c r="DJ185">
        <v>1189.95</v>
      </c>
      <c r="DK185">
        <v>2164.7642999999998</v>
      </c>
      <c r="DL185">
        <v>1358.8135</v>
      </c>
      <c r="DM185">
        <v>1349.5524</v>
      </c>
      <c r="DN185">
        <v>1098.1423</v>
      </c>
      <c r="DO185">
        <v>2286.0792999999999</v>
      </c>
      <c r="DP185">
        <v>761.79549999999995</v>
      </c>
      <c r="DQ185">
        <v>1739.643</v>
      </c>
      <c r="DR185">
        <v>980.91110000000003</v>
      </c>
      <c r="DS185">
        <v>1875.5313000000001</v>
      </c>
      <c r="DT185">
        <v>1159.3442</v>
      </c>
      <c r="DU185">
        <v>1211.1844000000001</v>
      </c>
      <c r="DV185">
        <v>1992.6103000000001</v>
      </c>
      <c r="DW185">
        <v>1330.7943</v>
      </c>
      <c r="DX185">
        <v>939.91949999999997</v>
      </c>
      <c r="DY185">
        <v>1550.4474</v>
      </c>
      <c r="DZ185">
        <v>1815.0831000000001</v>
      </c>
      <c r="EA185">
        <v>1174.2309</v>
      </c>
      <c r="EB185">
        <v>1269.4266</v>
      </c>
      <c r="EC185">
        <v>1344.0852</v>
      </c>
      <c r="ED185">
        <v>1128.1202000000001</v>
      </c>
      <c r="EE185">
        <v>861.56889999999999</v>
      </c>
      <c r="EF185">
        <v>810.67759999999998</v>
      </c>
      <c r="EG185">
        <v>562.75930000000005</v>
      </c>
      <c r="EH185">
        <v>856.30430000000001</v>
      </c>
      <c r="EI185">
        <v>690.69880000000001</v>
      </c>
      <c r="EJ185">
        <v>2074.4721</v>
      </c>
      <c r="EK185" t="s">
        <v>480</v>
      </c>
      <c r="EL185">
        <v>880.08429999999998</v>
      </c>
      <c r="EM185">
        <v>569.05349999999999</v>
      </c>
      <c r="EN185">
        <v>349.76339999999999</v>
      </c>
      <c r="EO185">
        <v>705.43089999999995</v>
      </c>
      <c r="EP185">
        <v>313.39449999999999</v>
      </c>
      <c r="EQ185">
        <v>388.14530000000002</v>
      </c>
      <c r="ER185">
        <v>342.37979999999999</v>
      </c>
      <c r="ES185">
        <v>325.20890000000003</v>
      </c>
      <c r="ET185">
        <v>364.10849999999999</v>
      </c>
      <c r="EU185">
        <v>225.7602</v>
      </c>
      <c r="EV185">
        <v>331.51499999999999</v>
      </c>
      <c r="EW185">
        <v>294.01659999999998</v>
      </c>
      <c r="EX185">
        <v>260.7731</v>
      </c>
      <c r="EY185">
        <v>271.67009999999999</v>
      </c>
      <c r="EZ185">
        <v>233.52029999999999</v>
      </c>
      <c r="FA185">
        <v>73.539299999999997</v>
      </c>
      <c r="FB185">
        <v>132.5805</v>
      </c>
      <c r="FC185">
        <v>412.59539999999998</v>
      </c>
      <c r="FD185">
        <v>165.62309999999999</v>
      </c>
      <c r="FE185">
        <v>246.76349999999999</v>
      </c>
      <c r="FF185">
        <v>911.04280000000006</v>
      </c>
      <c r="FG185">
        <v>232.3449</v>
      </c>
      <c r="FH185">
        <v>212.05459999999999</v>
      </c>
      <c r="FI185">
        <v>270.48320000000001</v>
      </c>
      <c r="FJ185">
        <v>162.42009999999999</v>
      </c>
      <c r="FK185">
        <v>39.009500000000003</v>
      </c>
      <c r="FL185">
        <v>140.85319999999999</v>
      </c>
      <c r="FM185">
        <v>13908.0406</v>
      </c>
      <c r="FN185">
        <v>2241.8517999999999</v>
      </c>
      <c r="FO185">
        <v>3988.4973</v>
      </c>
      <c r="FP185">
        <v>4988.2970999999998</v>
      </c>
      <c r="FQ185">
        <v>2394.1612</v>
      </c>
      <c r="FR185">
        <v>4351.9724999999999</v>
      </c>
      <c r="FS185">
        <v>5082.6034</v>
      </c>
      <c r="FT185">
        <v>8570.3032999999996</v>
      </c>
      <c r="FU185">
        <v>1121.5434</v>
      </c>
      <c r="FV185">
        <v>24118.5245</v>
      </c>
      <c r="FW185">
        <v>10106.422200000001</v>
      </c>
      <c r="FX185">
        <v>4665.7175999999999</v>
      </c>
      <c r="FY185">
        <v>4485.1949999999997</v>
      </c>
      <c r="FZ185">
        <v>493.92489999999998</v>
      </c>
      <c r="GA185">
        <v>12440.944299999999</v>
      </c>
      <c r="GB185">
        <v>4233.7025000000003</v>
      </c>
      <c r="GC185">
        <v>1517.7354</v>
      </c>
      <c r="GD185">
        <v>1162.5231000000001</v>
      </c>
      <c r="GE185">
        <v>11046.247799999999</v>
      </c>
      <c r="GF185">
        <v>1279.3575000000001</v>
      </c>
      <c r="GG185">
        <v>833.59349999999995</v>
      </c>
      <c r="GH185">
        <v>525.19690000000003</v>
      </c>
      <c r="GI185">
        <v>4126.1652999999997</v>
      </c>
      <c r="GJ185">
        <v>39189.906199999998</v>
      </c>
      <c r="GK185">
        <v>3064.2258000000002</v>
      </c>
      <c r="GL185">
        <v>2195.4261999999999</v>
      </c>
      <c r="GM185">
        <v>6472.4030000000002</v>
      </c>
      <c r="GN185">
        <v>14944.637000000001</v>
      </c>
      <c r="GO185">
        <v>898.70989999999995</v>
      </c>
      <c r="GP185">
        <v>333.34219999999999</v>
      </c>
    </row>
    <row r="186" spans="1:198" x14ac:dyDescent="0.2">
      <c r="A186" s="177">
        <v>43283</v>
      </c>
      <c r="B186">
        <v>717835.58230000001</v>
      </c>
      <c r="C186">
        <v>172808.9173</v>
      </c>
      <c r="D186">
        <v>114655.33070000001</v>
      </c>
      <c r="E186">
        <v>100337.102</v>
      </c>
      <c r="F186">
        <v>59237.940600000002</v>
      </c>
      <c r="G186">
        <v>57525.741999999998</v>
      </c>
      <c r="H186">
        <v>51227.496700000003</v>
      </c>
      <c r="I186">
        <v>30485.050999999999</v>
      </c>
      <c r="J186">
        <v>33806.0069</v>
      </c>
      <c r="K186">
        <v>29027.437000000002</v>
      </c>
      <c r="L186">
        <v>24875.2353</v>
      </c>
      <c r="M186">
        <v>24002.16</v>
      </c>
      <c r="N186">
        <v>22400.780900000002</v>
      </c>
      <c r="O186">
        <v>37771.808799999999</v>
      </c>
      <c r="P186">
        <v>14651.1667</v>
      </c>
      <c r="Q186">
        <v>21897.744299999998</v>
      </c>
      <c r="R186">
        <v>11756.8009</v>
      </c>
      <c r="S186">
        <v>13910.9092</v>
      </c>
      <c r="T186">
        <v>19270.975399999999</v>
      </c>
      <c r="U186">
        <v>21531.2029</v>
      </c>
      <c r="V186">
        <v>13653.0892</v>
      </c>
      <c r="W186">
        <v>9312.7486000000008</v>
      </c>
      <c r="X186">
        <v>15129.7083</v>
      </c>
      <c r="Y186">
        <v>12832.1921</v>
      </c>
      <c r="Z186">
        <v>14457.593199999999</v>
      </c>
      <c r="AA186">
        <v>12158.461600000001</v>
      </c>
      <c r="AB186">
        <v>14090.806500000001</v>
      </c>
      <c r="AC186">
        <v>18567.763999999999</v>
      </c>
      <c r="AD186">
        <v>15690.9424</v>
      </c>
      <c r="AE186">
        <v>10063.2291</v>
      </c>
      <c r="AF186">
        <v>15440.571599999999</v>
      </c>
      <c r="AG186">
        <v>11235.1222</v>
      </c>
      <c r="AH186">
        <v>8843.8459000000003</v>
      </c>
      <c r="AI186">
        <v>13502.038</v>
      </c>
      <c r="AJ186">
        <v>14926.492099999999</v>
      </c>
      <c r="AK186">
        <v>7777.0250999999998</v>
      </c>
      <c r="AL186">
        <v>7231.5551999999998</v>
      </c>
      <c r="AM186">
        <v>8510.9359000000004</v>
      </c>
      <c r="AN186">
        <v>11810.7721</v>
      </c>
      <c r="AO186">
        <v>10440.533100000001</v>
      </c>
      <c r="AP186">
        <v>5960.1947</v>
      </c>
      <c r="AQ186">
        <v>10419.840399999999</v>
      </c>
      <c r="AR186">
        <v>6467.4593000000004</v>
      </c>
      <c r="AS186">
        <v>6836.9394000000002</v>
      </c>
      <c r="AT186">
        <v>8429.0473000000002</v>
      </c>
      <c r="AU186">
        <v>9993.0764999999992</v>
      </c>
      <c r="AV186">
        <v>5459.4156999999996</v>
      </c>
      <c r="AW186">
        <v>5425.1310999999996</v>
      </c>
      <c r="AX186">
        <v>6417.4513999999999</v>
      </c>
      <c r="AY186">
        <v>4124.9849999999997</v>
      </c>
      <c r="AZ186">
        <v>6459.3804</v>
      </c>
      <c r="BA186">
        <v>5305.9534999999996</v>
      </c>
      <c r="BB186">
        <v>6006.2129999999997</v>
      </c>
      <c r="BC186">
        <v>4659.9222</v>
      </c>
      <c r="BD186">
        <v>4906.0437000000002</v>
      </c>
      <c r="BE186">
        <v>5730.0025999999998</v>
      </c>
      <c r="BF186">
        <v>5997.6905999999999</v>
      </c>
      <c r="BG186">
        <v>5405.4603999999999</v>
      </c>
      <c r="BH186">
        <v>6279.9465</v>
      </c>
      <c r="BI186">
        <v>4089.8724999999999</v>
      </c>
      <c r="BJ186">
        <v>4993.7906999999996</v>
      </c>
      <c r="BK186">
        <v>3850.6534000000001</v>
      </c>
      <c r="BL186">
        <v>5432.0052999999998</v>
      </c>
      <c r="BM186">
        <v>3291.3539999999998</v>
      </c>
      <c r="BN186">
        <v>4942.6149999999998</v>
      </c>
      <c r="BO186">
        <v>6005.5038999999997</v>
      </c>
      <c r="BP186">
        <v>4328.6391999999996</v>
      </c>
      <c r="BQ186">
        <v>5222.2290999999996</v>
      </c>
      <c r="BR186">
        <v>2885.0601000000001</v>
      </c>
      <c r="BS186">
        <v>3042.5288</v>
      </c>
      <c r="BT186">
        <v>3591.7339999999999</v>
      </c>
      <c r="BU186">
        <v>3084.5254</v>
      </c>
      <c r="BV186">
        <v>2963.0603999999998</v>
      </c>
      <c r="BW186">
        <v>3532.8942000000002</v>
      </c>
      <c r="BX186">
        <v>3240.1922</v>
      </c>
      <c r="BY186">
        <v>2665.2723000000001</v>
      </c>
      <c r="BZ186">
        <v>2148.9778999999999</v>
      </c>
      <c r="CA186">
        <v>3348.3420000000001</v>
      </c>
      <c r="CB186">
        <v>3455.0906</v>
      </c>
      <c r="CC186" t="s">
        <v>480</v>
      </c>
      <c r="CD186">
        <v>2054.8181</v>
      </c>
      <c r="CE186">
        <v>2585.6511999999998</v>
      </c>
      <c r="CF186">
        <v>3912.2057</v>
      </c>
      <c r="CG186">
        <v>1932.2198000000001</v>
      </c>
      <c r="CH186">
        <v>2155.3438999999998</v>
      </c>
      <c r="CI186">
        <v>2841.5753</v>
      </c>
      <c r="CJ186">
        <v>2559.8069</v>
      </c>
      <c r="CK186">
        <v>2621.1761999999999</v>
      </c>
      <c r="CL186">
        <v>3309.2550999999999</v>
      </c>
      <c r="CM186">
        <v>2260.6316999999999</v>
      </c>
      <c r="CN186">
        <v>3603.2049999999999</v>
      </c>
      <c r="CO186">
        <v>1910.1493</v>
      </c>
      <c r="CP186">
        <v>1570.595</v>
      </c>
      <c r="CQ186">
        <v>1969.0503000000001</v>
      </c>
      <c r="CR186">
        <v>2355.2091</v>
      </c>
      <c r="CS186">
        <v>1821.5537999999999</v>
      </c>
      <c r="CT186">
        <v>2289.5572000000002</v>
      </c>
      <c r="CU186">
        <v>2074.4032999999999</v>
      </c>
      <c r="CV186">
        <v>3277.3416999999999</v>
      </c>
      <c r="CW186">
        <v>1308.3829000000001</v>
      </c>
      <c r="CX186">
        <v>4569.3176999999996</v>
      </c>
      <c r="CY186">
        <v>2100.6466999999998</v>
      </c>
      <c r="CZ186">
        <v>2012.1569999999999</v>
      </c>
      <c r="DA186">
        <v>1769.1608000000001</v>
      </c>
      <c r="DB186">
        <v>1738.2430999999999</v>
      </c>
      <c r="DC186">
        <v>2977.3227000000002</v>
      </c>
      <c r="DD186">
        <v>1987.7784999999999</v>
      </c>
      <c r="DE186">
        <v>2066.7424999999998</v>
      </c>
      <c r="DF186">
        <v>1758.6881000000001</v>
      </c>
      <c r="DG186">
        <v>1804.9396999999999</v>
      </c>
      <c r="DH186">
        <v>1005.2080999999999</v>
      </c>
      <c r="DI186">
        <v>1926.5904</v>
      </c>
      <c r="DJ186">
        <v>1205.2065</v>
      </c>
      <c r="DK186">
        <v>2010.3915</v>
      </c>
      <c r="DL186">
        <v>1385.69</v>
      </c>
      <c r="DM186">
        <v>1340.0645999999999</v>
      </c>
      <c r="DN186">
        <v>1139.9861000000001</v>
      </c>
      <c r="DO186">
        <v>2329.1163999999999</v>
      </c>
      <c r="DP186">
        <v>783.31579999999997</v>
      </c>
      <c r="DQ186">
        <v>1736.0061000000001</v>
      </c>
      <c r="DR186">
        <v>993.73030000000006</v>
      </c>
      <c r="DS186">
        <v>1903.5450000000001</v>
      </c>
      <c r="DT186">
        <v>1179.0319</v>
      </c>
      <c r="DU186">
        <v>1253.6868999999999</v>
      </c>
      <c r="DV186">
        <v>2015.5757000000001</v>
      </c>
      <c r="DW186">
        <v>1328.1738</v>
      </c>
      <c r="DX186">
        <v>898.25009999999997</v>
      </c>
      <c r="DY186">
        <v>1567.9471000000001</v>
      </c>
      <c r="DZ186">
        <v>1849.5881999999999</v>
      </c>
      <c r="EA186">
        <v>1216.0187000000001</v>
      </c>
      <c r="EB186">
        <v>1283.7707</v>
      </c>
      <c r="EC186">
        <v>1362.9652000000001</v>
      </c>
      <c r="ED186">
        <v>1140.6559</v>
      </c>
      <c r="EE186">
        <v>874.87170000000003</v>
      </c>
      <c r="EF186">
        <v>815.70730000000003</v>
      </c>
      <c r="EG186">
        <v>590.18640000000005</v>
      </c>
      <c r="EH186">
        <v>881.60839999999996</v>
      </c>
      <c r="EI186">
        <v>718.91719999999998</v>
      </c>
      <c r="EJ186">
        <v>2074.4721</v>
      </c>
      <c r="EK186" t="s">
        <v>480</v>
      </c>
      <c r="EL186">
        <v>888.9126</v>
      </c>
      <c r="EM186">
        <v>562.94749999999999</v>
      </c>
      <c r="EN186">
        <v>364.8587</v>
      </c>
      <c r="EO186">
        <v>616.84490000000005</v>
      </c>
      <c r="EP186">
        <v>328.9599</v>
      </c>
      <c r="EQ186">
        <v>391.09320000000002</v>
      </c>
      <c r="ER186">
        <v>337.93110000000001</v>
      </c>
      <c r="ES186">
        <v>322.88549999999998</v>
      </c>
      <c r="ET186">
        <v>377.18329999999997</v>
      </c>
      <c r="EU186">
        <v>231.774</v>
      </c>
      <c r="EV186">
        <v>331.51499999999999</v>
      </c>
      <c r="EW186">
        <v>302.78140000000002</v>
      </c>
      <c r="EX186">
        <v>269.65859999999998</v>
      </c>
      <c r="EY186">
        <v>274.12990000000002</v>
      </c>
      <c r="EZ186">
        <v>233.52029999999999</v>
      </c>
      <c r="FA186">
        <v>72.2</v>
      </c>
      <c r="FB186">
        <v>136.31030000000001</v>
      </c>
      <c r="FC186">
        <v>449.6848</v>
      </c>
      <c r="FD186">
        <v>161.14869999999999</v>
      </c>
      <c r="FE186">
        <v>246.76349999999999</v>
      </c>
      <c r="FF186">
        <v>901.64869999999996</v>
      </c>
      <c r="FG186">
        <v>234.66079999999999</v>
      </c>
      <c r="FH186">
        <v>212.05459999999999</v>
      </c>
      <c r="FI186">
        <v>271.37</v>
      </c>
      <c r="FJ186">
        <v>162.42009999999999</v>
      </c>
      <c r="FK186">
        <v>44.038600000000002</v>
      </c>
      <c r="FL186">
        <v>135.7056</v>
      </c>
      <c r="FM186">
        <v>13908.0406</v>
      </c>
      <c r="FN186">
        <v>2262.1043</v>
      </c>
      <c r="FO186">
        <v>4147.5743000000002</v>
      </c>
      <c r="FP186">
        <v>5067.7907999999998</v>
      </c>
      <c r="FQ186">
        <v>2420.8081999999999</v>
      </c>
      <c r="FR186">
        <v>4441.0604999999996</v>
      </c>
      <c r="FS186">
        <v>5194.5393000000004</v>
      </c>
      <c r="FT186">
        <v>8474.7862999999998</v>
      </c>
      <c r="FU186">
        <v>1147.2677000000001</v>
      </c>
      <c r="FV186">
        <v>24719.566900000002</v>
      </c>
      <c r="FW186">
        <v>10300.065000000001</v>
      </c>
      <c r="FX186">
        <v>4772.3180000000002</v>
      </c>
      <c r="FY186">
        <v>4589.5129999999999</v>
      </c>
      <c r="FZ186">
        <v>503.59</v>
      </c>
      <c r="GA186">
        <v>12613.657499999999</v>
      </c>
      <c r="GB186">
        <v>4149.8747000000003</v>
      </c>
      <c r="GC186">
        <v>1560.6059</v>
      </c>
      <c r="GD186">
        <v>1139.8359</v>
      </c>
      <c r="GE186">
        <v>11020.230600000001</v>
      </c>
      <c r="GF186">
        <v>1322.7707</v>
      </c>
      <c r="GG186">
        <v>846.16290000000004</v>
      </c>
      <c r="GH186">
        <v>529.19629999999995</v>
      </c>
      <c r="GI186">
        <v>4140.4014999999999</v>
      </c>
      <c r="GJ186">
        <v>39942.941599999998</v>
      </c>
      <c r="GK186">
        <v>3115.6961999999999</v>
      </c>
      <c r="GL186">
        <v>2209.0335</v>
      </c>
      <c r="GM186">
        <v>6507.1553999999996</v>
      </c>
      <c r="GN186">
        <v>14877.352999999999</v>
      </c>
      <c r="GO186">
        <v>900.23789999999997</v>
      </c>
      <c r="GP186">
        <v>333.38240000000002</v>
      </c>
    </row>
    <row r="187" spans="1:198" x14ac:dyDescent="0.2">
      <c r="A187" s="177">
        <v>43284</v>
      </c>
      <c r="B187">
        <v>710459.71270000003</v>
      </c>
      <c r="C187">
        <v>171893.25159999999</v>
      </c>
      <c r="D187">
        <v>114043.2524</v>
      </c>
      <c r="E187">
        <v>98413.071100000001</v>
      </c>
      <c r="F187">
        <v>58709.313800000004</v>
      </c>
      <c r="G187">
        <v>56854.420100000003</v>
      </c>
      <c r="H187">
        <v>51053.016600000003</v>
      </c>
      <c r="I187">
        <v>30412.614099999999</v>
      </c>
      <c r="J187">
        <v>33868.538999999997</v>
      </c>
      <c r="K187">
        <v>28961.6934</v>
      </c>
      <c r="L187">
        <v>24763.3704</v>
      </c>
      <c r="M187">
        <v>23908.82</v>
      </c>
      <c r="N187">
        <v>22212.770400000001</v>
      </c>
      <c r="O187">
        <v>37920.451300000001</v>
      </c>
      <c r="P187">
        <v>14550.2593</v>
      </c>
      <c r="Q187">
        <v>21688.7405</v>
      </c>
      <c r="R187">
        <v>11764.7526</v>
      </c>
      <c r="S187">
        <v>13824.324199999999</v>
      </c>
      <c r="T187">
        <v>19052.207999999999</v>
      </c>
      <c r="U187">
        <v>21571.890599999999</v>
      </c>
      <c r="V187">
        <v>13426.8848</v>
      </c>
      <c r="W187">
        <v>9255.5954999999994</v>
      </c>
      <c r="X187">
        <v>15076.8534</v>
      </c>
      <c r="Y187">
        <v>12812.8207</v>
      </c>
      <c r="Z187">
        <v>14492.9691</v>
      </c>
      <c r="AA187">
        <v>12169.7379</v>
      </c>
      <c r="AB187">
        <v>13867.321599999999</v>
      </c>
      <c r="AC187">
        <v>18624.9058</v>
      </c>
      <c r="AD187">
        <v>15641.219300000001</v>
      </c>
      <c r="AE187">
        <v>10152.890799999999</v>
      </c>
      <c r="AF187">
        <v>15373.537899999999</v>
      </c>
      <c r="AG187">
        <v>11250.1612</v>
      </c>
      <c r="AH187">
        <v>8771.9753000000001</v>
      </c>
      <c r="AI187">
        <v>13181.72</v>
      </c>
      <c r="AJ187">
        <v>15022.799499999999</v>
      </c>
      <c r="AK187">
        <v>7756.2075000000004</v>
      </c>
      <c r="AL187">
        <v>7237.2632000000003</v>
      </c>
      <c r="AM187">
        <v>8491.0264999999999</v>
      </c>
      <c r="AN187">
        <v>11658.732</v>
      </c>
      <c r="AO187">
        <v>10389.2649</v>
      </c>
      <c r="AP187">
        <v>5926.5286999999998</v>
      </c>
      <c r="AQ187">
        <v>10417.2083</v>
      </c>
      <c r="AR187">
        <v>6471.4724999999999</v>
      </c>
      <c r="AS187">
        <v>6809.7983999999997</v>
      </c>
      <c r="AT187">
        <v>8358.2152999999998</v>
      </c>
      <c r="AU187">
        <v>9957.3601999999992</v>
      </c>
      <c r="AV187">
        <v>5436.4138000000003</v>
      </c>
      <c r="AW187">
        <v>5381.8395</v>
      </c>
      <c r="AX187">
        <v>6464.8976000000002</v>
      </c>
      <c r="AY187">
        <v>4115.2416000000003</v>
      </c>
      <c r="AZ187">
        <v>6432.7260999999999</v>
      </c>
      <c r="BA187">
        <v>5273.5583999999999</v>
      </c>
      <c r="BB187">
        <v>5989.9412000000002</v>
      </c>
      <c r="BC187">
        <v>4625.3537999999999</v>
      </c>
      <c r="BD187">
        <v>5045.6926999999996</v>
      </c>
      <c r="BE187">
        <v>5806.5564000000004</v>
      </c>
      <c r="BF187">
        <v>5974.0560999999998</v>
      </c>
      <c r="BG187">
        <v>5315.8982999999998</v>
      </c>
      <c r="BH187">
        <v>6099.9233000000004</v>
      </c>
      <c r="BI187">
        <v>4093.8013000000001</v>
      </c>
      <c r="BJ187">
        <v>5037.9970000000003</v>
      </c>
      <c r="BK187">
        <v>3904.8049999999998</v>
      </c>
      <c r="BL187">
        <v>5434.6158999999998</v>
      </c>
      <c r="BM187">
        <v>3253.1644000000001</v>
      </c>
      <c r="BN187">
        <v>4938.1950999999999</v>
      </c>
      <c r="BO187">
        <v>5991.6256999999996</v>
      </c>
      <c r="BP187">
        <v>4357.5747000000001</v>
      </c>
      <c r="BQ187">
        <v>5191.1724999999997</v>
      </c>
      <c r="BR187">
        <v>2858.1900999999998</v>
      </c>
      <c r="BS187">
        <v>3068.8553999999999</v>
      </c>
      <c r="BT187">
        <v>3772.7420000000002</v>
      </c>
      <c r="BU187">
        <v>3104.5715</v>
      </c>
      <c r="BV187">
        <v>2986.4477000000002</v>
      </c>
      <c r="BW187">
        <v>3546.8652000000002</v>
      </c>
      <c r="BX187">
        <v>3214.5873999999999</v>
      </c>
      <c r="BY187">
        <v>2668.7339000000002</v>
      </c>
      <c r="BZ187">
        <v>2195.5203999999999</v>
      </c>
      <c r="CA187">
        <v>3346.6246000000001</v>
      </c>
      <c r="CB187">
        <v>3420.0535</v>
      </c>
      <c r="CC187" t="s">
        <v>480</v>
      </c>
      <c r="CD187">
        <v>2051.1817000000001</v>
      </c>
      <c r="CE187">
        <v>2617.2680999999998</v>
      </c>
      <c r="CF187">
        <v>3936.4115999999999</v>
      </c>
      <c r="CG187">
        <v>1935.4653000000001</v>
      </c>
      <c r="CH187">
        <v>2106.2559999999999</v>
      </c>
      <c r="CI187">
        <v>2904.8773999999999</v>
      </c>
      <c r="CJ187">
        <v>2656.2071000000001</v>
      </c>
      <c r="CK187">
        <v>2622.6891999999998</v>
      </c>
      <c r="CL187">
        <v>3296.9648000000002</v>
      </c>
      <c r="CM187">
        <v>2276.1298999999999</v>
      </c>
      <c r="CN187">
        <v>3660.7175000000002</v>
      </c>
      <c r="CO187">
        <v>1924.8106</v>
      </c>
      <c r="CP187">
        <v>1585.415</v>
      </c>
      <c r="CQ187">
        <v>1963.8588</v>
      </c>
      <c r="CR187">
        <v>2370.0715</v>
      </c>
      <c r="CS187">
        <v>1822.9295999999999</v>
      </c>
      <c r="CT187">
        <v>2271.8640999999998</v>
      </c>
      <c r="CU187">
        <v>2057.3180000000002</v>
      </c>
      <c r="CV187">
        <v>3259.0708</v>
      </c>
      <c r="CW187">
        <v>1282.3623</v>
      </c>
      <c r="CX187">
        <v>4556.7145</v>
      </c>
      <c r="CY187">
        <v>2100.6466999999998</v>
      </c>
      <c r="CZ187">
        <v>2027.971</v>
      </c>
      <c r="DA187">
        <v>1752.6976</v>
      </c>
      <c r="DB187">
        <v>1691.4266</v>
      </c>
      <c r="DC187">
        <v>2986.7629999999999</v>
      </c>
      <c r="DD187">
        <v>1970.9088999999999</v>
      </c>
      <c r="DE187">
        <v>2078.8449000000001</v>
      </c>
      <c r="DF187">
        <v>1767.9885999999999</v>
      </c>
      <c r="DG187">
        <v>1795.4457</v>
      </c>
      <c r="DH187">
        <v>1011.4041</v>
      </c>
      <c r="DI187">
        <v>1913.5880999999999</v>
      </c>
      <c r="DJ187">
        <v>1218.1514</v>
      </c>
      <c r="DK187">
        <v>2007.3285000000001</v>
      </c>
      <c r="DL187">
        <v>1390.4329</v>
      </c>
      <c r="DM187">
        <v>1344.0897</v>
      </c>
      <c r="DN187">
        <v>1126.9640999999999</v>
      </c>
      <c r="DO187">
        <v>2335.2645000000002</v>
      </c>
      <c r="DP187">
        <v>807.6979</v>
      </c>
      <c r="DQ187">
        <v>1718.7303999999999</v>
      </c>
      <c r="DR187">
        <v>1000.1398</v>
      </c>
      <c r="DS187">
        <v>1905.3820000000001</v>
      </c>
      <c r="DT187">
        <v>1193.5836999999999</v>
      </c>
      <c r="DU187">
        <v>1244.5793000000001</v>
      </c>
      <c r="DV187">
        <v>1971.6713</v>
      </c>
      <c r="DW187">
        <v>1336.9087999999999</v>
      </c>
      <c r="DX187">
        <v>894.16489999999999</v>
      </c>
      <c r="DY187">
        <v>1579.7257</v>
      </c>
      <c r="DZ187">
        <v>1842.6872000000001</v>
      </c>
      <c r="EA187">
        <v>1235.3054</v>
      </c>
      <c r="EB187">
        <v>1286.7047</v>
      </c>
      <c r="EC187">
        <v>1376.6960999999999</v>
      </c>
      <c r="ED187">
        <v>1142.2229</v>
      </c>
      <c r="EE187">
        <v>908.12869999999998</v>
      </c>
      <c r="EF187">
        <v>814.09</v>
      </c>
      <c r="EG187">
        <v>583.48199999999997</v>
      </c>
      <c r="EH187">
        <v>868.95640000000003</v>
      </c>
      <c r="EI187">
        <v>710.85479999999995</v>
      </c>
      <c r="EJ187">
        <v>2074.4721</v>
      </c>
      <c r="EK187" t="s">
        <v>480</v>
      </c>
      <c r="EL187">
        <v>888.48199999999997</v>
      </c>
      <c r="EM187">
        <v>567.52700000000004</v>
      </c>
      <c r="EN187">
        <v>364.8587</v>
      </c>
      <c r="EO187">
        <v>603.36980000000005</v>
      </c>
      <c r="EP187">
        <v>344.52519999999998</v>
      </c>
      <c r="EQ187">
        <v>372.47890000000001</v>
      </c>
      <c r="ER187">
        <v>333.48250000000002</v>
      </c>
      <c r="ES187">
        <v>330.08819999999997</v>
      </c>
      <c r="ET187">
        <v>384.48090000000002</v>
      </c>
      <c r="EU187">
        <v>228.45609999999999</v>
      </c>
      <c r="EV187">
        <v>341.00290000000001</v>
      </c>
      <c r="EW187">
        <v>302.78140000000002</v>
      </c>
      <c r="EX187">
        <v>273.80509999999998</v>
      </c>
      <c r="EY187">
        <v>276.863</v>
      </c>
      <c r="EZ187">
        <v>235.5307</v>
      </c>
      <c r="FA187">
        <v>71.865099999999998</v>
      </c>
      <c r="FB187">
        <v>137.7697</v>
      </c>
      <c r="FC187">
        <v>456.5532</v>
      </c>
      <c r="FD187">
        <v>161.14869999999999</v>
      </c>
      <c r="FE187">
        <v>237.5908</v>
      </c>
      <c r="FF187">
        <v>902.4316</v>
      </c>
      <c r="FG187">
        <v>232.3449</v>
      </c>
      <c r="FH187">
        <v>229.93680000000001</v>
      </c>
      <c r="FI187">
        <v>274.47379999999998</v>
      </c>
      <c r="FJ187">
        <v>166.78970000000001</v>
      </c>
      <c r="FK187">
        <v>46.050199999999997</v>
      </c>
      <c r="FL187">
        <v>141.05070000000001</v>
      </c>
      <c r="FM187">
        <v>14378.412399999999</v>
      </c>
      <c r="FN187">
        <v>2272.2305999999999</v>
      </c>
      <c r="FO187">
        <v>4069.8299000000002</v>
      </c>
      <c r="FP187">
        <v>5002.6634000000004</v>
      </c>
      <c r="FQ187">
        <v>2451.2620000000002</v>
      </c>
      <c r="FR187">
        <v>4431.6827999999996</v>
      </c>
      <c r="FS187">
        <v>5130.5758999999998</v>
      </c>
      <c r="FT187">
        <v>8416.8498</v>
      </c>
      <c r="FU187">
        <v>1155.8425</v>
      </c>
      <c r="FV187">
        <v>24162.600900000001</v>
      </c>
      <c r="FW187">
        <v>10304.368200000001</v>
      </c>
      <c r="FX187">
        <v>4806.6670999999997</v>
      </c>
      <c r="FY187">
        <v>4589.5129999999999</v>
      </c>
      <c r="FZ187">
        <v>515.18809999999996</v>
      </c>
      <c r="GA187">
        <v>12416.9246</v>
      </c>
      <c r="GB187">
        <v>4127.3056999999999</v>
      </c>
      <c r="GC187">
        <v>1622.963</v>
      </c>
      <c r="GD187">
        <v>1127.825</v>
      </c>
      <c r="GE187">
        <v>11068.0762</v>
      </c>
      <c r="GF187">
        <v>1335.3744999999999</v>
      </c>
      <c r="GG187">
        <v>832.19690000000003</v>
      </c>
      <c r="GH187">
        <v>529.19629999999995</v>
      </c>
      <c r="GI187">
        <v>4133.2834000000003</v>
      </c>
      <c r="GJ187">
        <v>39254.189700000003</v>
      </c>
      <c r="GK187">
        <v>3124.2746000000002</v>
      </c>
      <c r="GL187">
        <v>2242.0796999999998</v>
      </c>
      <c r="GM187">
        <v>6427.1441000000004</v>
      </c>
      <c r="GN187">
        <v>15040.757</v>
      </c>
      <c r="GO187">
        <v>906.34990000000005</v>
      </c>
      <c r="GP187">
        <v>338.32530000000003</v>
      </c>
    </row>
    <row r="188" spans="1:198" x14ac:dyDescent="0.2">
      <c r="A188" s="177">
        <v>43285</v>
      </c>
      <c r="B188">
        <v>710459.71270000003</v>
      </c>
      <c r="C188">
        <v>171893.25159999999</v>
      </c>
      <c r="D188">
        <v>114043.2524</v>
      </c>
      <c r="E188">
        <v>98413.071100000001</v>
      </c>
      <c r="F188">
        <v>58709.313800000004</v>
      </c>
      <c r="G188">
        <v>56854.420100000003</v>
      </c>
      <c r="H188">
        <v>51053.016600000003</v>
      </c>
      <c r="I188">
        <v>30412.614099999999</v>
      </c>
      <c r="J188">
        <v>33868.538999999997</v>
      </c>
      <c r="K188">
        <v>28961.6934</v>
      </c>
      <c r="L188">
        <v>24763.3704</v>
      </c>
      <c r="M188">
        <v>23908.82</v>
      </c>
      <c r="N188">
        <v>22212.770400000001</v>
      </c>
      <c r="O188">
        <v>37920.451300000001</v>
      </c>
      <c r="P188">
        <v>14550.2593</v>
      </c>
      <c r="Q188">
        <v>21688.7405</v>
      </c>
      <c r="R188">
        <v>11764.7526</v>
      </c>
      <c r="S188">
        <v>13824.324199999999</v>
      </c>
      <c r="T188">
        <v>19052.207999999999</v>
      </c>
      <c r="U188">
        <v>21347.896100000002</v>
      </c>
      <c r="V188">
        <v>13426.8848</v>
      </c>
      <c r="W188">
        <v>9255.5954999999994</v>
      </c>
      <c r="X188">
        <v>15076.8534</v>
      </c>
      <c r="Y188">
        <v>12812.8207</v>
      </c>
      <c r="Z188">
        <v>14492.9691</v>
      </c>
      <c r="AA188">
        <v>12169.7379</v>
      </c>
      <c r="AB188">
        <v>13867.321599999999</v>
      </c>
      <c r="AC188">
        <v>18624.9058</v>
      </c>
      <c r="AD188">
        <v>15641.219300000001</v>
      </c>
      <c r="AE188">
        <v>10152.890799999999</v>
      </c>
      <c r="AF188">
        <v>15373.537899999999</v>
      </c>
      <c r="AG188">
        <v>11250.1612</v>
      </c>
      <c r="AH188">
        <v>8771.9753000000001</v>
      </c>
      <c r="AI188">
        <v>13181.72</v>
      </c>
      <c r="AJ188">
        <v>15068.278</v>
      </c>
      <c r="AK188">
        <v>7756.2075000000004</v>
      </c>
      <c r="AL188">
        <v>7237.2632000000003</v>
      </c>
      <c r="AM188">
        <v>8491.0264999999999</v>
      </c>
      <c r="AN188">
        <v>11658.732</v>
      </c>
      <c r="AO188">
        <v>10389.2649</v>
      </c>
      <c r="AP188">
        <v>5926.5286999999998</v>
      </c>
      <c r="AQ188">
        <v>10417.2083</v>
      </c>
      <c r="AR188">
        <v>6471.4724999999999</v>
      </c>
      <c r="AS188">
        <v>6809.7983999999997</v>
      </c>
      <c r="AT188">
        <v>8358.2152999999998</v>
      </c>
      <c r="AU188">
        <v>9957.3601999999992</v>
      </c>
      <c r="AV188">
        <v>5436.4138000000003</v>
      </c>
      <c r="AW188">
        <v>5381.8395</v>
      </c>
      <c r="AX188">
        <v>6464.8976000000002</v>
      </c>
      <c r="AY188">
        <v>4115.2416000000003</v>
      </c>
      <c r="AZ188">
        <v>6432.7260999999999</v>
      </c>
      <c r="BA188">
        <v>5273.5583999999999</v>
      </c>
      <c r="BB188">
        <v>5989.9412000000002</v>
      </c>
      <c r="BC188">
        <v>4625.3537999999999</v>
      </c>
      <c r="BD188">
        <v>5174.5995000000003</v>
      </c>
      <c r="BE188">
        <v>5806.5564000000004</v>
      </c>
      <c r="BF188">
        <v>5974.0560999999998</v>
      </c>
      <c r="BG188">
        <v>5315.8982999999998</v>
      </c>
      <c r="BH188">
        <v>6099.9233000000004</v>
      </c>
      <c r="BI188">
        <v>4093.8013000000001</v>
      </c>
      <c r="BJ188">
        <v>5037.9970000000003</v>
      </c>
      <c r="BK188">
        <v>3904.8049999999998</v>
      </c>
      <c r="BL188">
        <v>5434.6158999999998</v>
      </c>
      <c r="BM188">
        <v>3253.1644000000001</v>
      </c>
      <c r="BN188">
        <v>4938.1950999999999</v>
      </c>
      <c r="BO188">
        <v>5991.6256999999996</v>
      </c>
      <c r="BP188">
        <v>4357.5747000000001</v>
      </c>
      <c r="BQ188">
        <v>5191.1724999999997</v>
      </c>
      <c r="BR188">
        <v>2858.1900999999998</v>
      </c>
      <c r="BS188">
        <v>3068.8553999999999</v>
      </c>
      <c r="BT188">
        <v>3772.7420000000002</v>
      </c>
      <c r="BU188">
        <v>3104.5715</v>
      </c>
      <c r="BV188">
        <v>2986.4477000000002</v>
      </c>
      <c r="BW188">
        <v>3546.8652000000002</v>
      </c>
      <c r="BX188">
        <v>3214.5873999999999</v>
      </c>
      <c r="BY188">
        <v>2668.7339000000002</v>
      </c>
      <c r="BZ188">
        <v>2195.5203999999999</v>
      </c>
      <c r="CA188">
        <v>3346.6246000000001</v>
      </c>
      <c r="CB188">
        <v>3420.0535</v>
      </c>
      <c r="CC188" t="s">
        <v>480</v>
      </c>
      <c r="CD188">
        <v>2051.1817000000001</v>
      </c>
      <c r="CE188">
        <v>2617.2680999999998</v>
      </c>
      <c r="CF188">
        <v>3936.4115999999999</v>
      </c>
      <c r="CG188">
        <v>1935.4653000000001</v>
      </c>
      <c r="CH188">
        <v>2106.2559999999999</v>
      </c>
      <c r="CI188">
        <v>2904.8773999999999</v>
      </c>
      <c r="CJ188">
        <v>2656.2071000000001</v>
      </c>
      <c r="CK188">
        <v>2622.6891999999998</v>
      </c>
      <c r="CL188">
        <v>3315.4002999999998</v>
      </c>
      <c r="CM188">
        <v>2276.1298999999999</v>
      </c>
      <c r="CN188">
        <v>3660.7175000000002</v>
      </c>
      <c r="CO188">
        <v>1924.8106</v>
      </c>
      <c r="CP188">
        <v>1585.415</v>
      </c>
      <c r="CQ188">
        <v>1963.8588</v>
      </c>
      <c r="CR188">
        <v>2370.0715</v>
      </c>
      <c r="CS188">
        <v>1822.9295999999999</v>
      </c>
      <c r="CT188">
        <v>2271.8640999999998</v>
      </c>
      <c r="CU188">
        <v>2057.3180000000002</v>
      </c>
      <c r="CV188">
        <v>3259.0708</v>
      </c>
      <c r="CW188">
        <v>1282.3623</v>
      </c>
      <c r="CX188">
        <v>4556.7145</v>
      </c>
      <c r="CY188">
        <v>2100.6466999999998</v>
      </c>
      <c r="CZ188">
        <v>2027.971</v>
      </c>
      <c r="DA188">
        <v>1752.6976</v>
      </c>
      <c r="DB188">
        <v>1691.4266</v>
      </c>
      <c r="DC188">
        <v>2986.7629999999999</v>
      </c>
      <c r="DD188">
        <v>1970.9088999999999</v>
      </c>
      <c r="DE188">
        <v>2066.7424999999998</v>
      </c>
      <c r="DF188">
        <v>1767.9885999999999</v>
      </c>
      <c r="DG188">
        <v>1795.4457</v>
      </c>
      <c r="DH188">
        <v>1011.4041</v>
      </c>
      <c r="DI188">
        <v>1914.6715999999999</v>
      </c>
      <c r="DJ188">
        <v>1218.1514</v>
      </c>
      <c r="DK188">
        <v>2007.3285000000001</v>
      </c>
      <c r="DL188">
        <v>1390.4329</v>
      </c>
      <c r="DM188">
        <v>1344.0897</v>
      </c>
      <c r="DN188">
        <v>1126.9640999999999</v>
      </c>
      <c r="DO188">
        <v>2335.2645000000002</v>
      </c>
      <c r="DP188">
        <v>807.6979</v>
      </c>
      <c r="DQ188">
        <v>1718.7303999999999</v>
      </c>
      <c r="DR188">
        <v>1000.1398</v>
      </c>
      <c r="DS188">
        <v>1905.3820000000001</v>
      </c>
      <c r="DT188">
        <v>1193.5836999999999</v>
      </c>
      <c r="DU188">
        <v>1244.5793000000001</v>
      </c>
      <c r="DV188">
        <v>1971.6713</v>
      </c>
      <c r="DW188">
        <v>1336.9087999999999</v>
      </c>
      <c r="DX188">
        <v>894.16489999999999</v>
      </c>
      <c r="DY188">
        <v>1579.7257</v>
      </c>
      <c r="DZ188">
        <v>1842.6872000000001</v>
      </c>
      <c r="EA188">
        <v>1235.3054</v>
      </c>
      <c r="EB188">
        <v>1286.7047</v>
      </c>
      <c r="EC188">
        <v>1376.6960999999999</v>
      </c>
      <c r="ED188">
        <v>1142.2229</v>
      </c>
      <c r="EE188">
        <v>908.12869999999998</v>
      </c>
      <c r="EF188">
        <v>814.09</v>
      </c>
      <c r="EG188">
        <v>583.48199999999997</v>
      </c>
      <c r="EH188">
        <v>868.95640000000003</v>
      </c>
      <c r="EI188">
        <v>710.85479999999995</v>
      </c>
      <c r="EJ188">
        <v>2074.4721</v>
      </c>
      <c r="EK188" t="s">
        <v>480</v>
      </c>
      <c r="EL188">
        <v>888.48199999999997</v>
      </c>
      <c r="EM188">
        <v>567.52700000000004</v>
      </c>
      <c r="EN188">
        <v>364.8587</v>
      </c>
      <c r="EO188">
        <v>603.36980000000005</v>
      </c>
      <c r="EP188">
        <v>344.52519999999998</v>
      </c>
      <c r="EQ188">
        <v>372.47890000000001</v>
      </c>
      <c r="ER188">
        <v>333.48250000000002</v>
      </c>
      <c r="ES188">
        <v>330.08819999999997</v>
      </c>
      <c r="ET188">
        <v>384.48090000000002</v>
      </c>
      <c r="EU188">
        <v>228.45609999999999</v>
      </c>
      <c r="EV188">
        <v>341.00290000000001</v>
      </c>
      <c r="EW188">
        <v>302.78140000000002</v>
      </c>
      <c r="EX188">
        <v>273.80509999999998</v>
      </c>
      <c r="EY188">
        <v>276.863</v>
      </c>
      <c r="EZ188">
        <v>233.52029999999999</v>
      </c>
      <c r="FA188">
        <v>71.865099999999998</v>
      </c>
      <c r="FB188">
        <v>137.7697</v>
      </c>
      <c r="FC188">
        <v>456.5532</v>
      </c>
      <c r="FD188">
        <v>161.14869999999999</v>
      </c>
      <c r="FE188">
        <v>237.5908</v>
      </c>
      <c r="FF188">
        <v>902.4316</v>
      </c>
      <c r="FG188">
        <v>232.3449</v>
      </c>
      <c r="FH188">
        <v>232.37520000000001</v>
      </c>
      <c r="FI188">
        <v>274.47379999999998</v>
      </c>
      <c r="FJ188">
        <v>156.42830000000001</v>
      </c>
      <c r="FK188">
        <v>46.050199999999997</v>
      </c>
      <c r="FL188">
        <v>141.05070000000001</v>
      </c>
      <c r="FM188">
        <v>14782.308499999999</v>
      </c>
      <c r="FN188">
        <v>2272.2305999999999</v>
      </c>
      <c r="FO188">
        <v>4069.8299000000002</v>
      </c>
      <c r="FP188">
        <v>5002.6634000000004</v>
      </c>
      <c r="FQ188">
        <v>2451.2620000000002</v>
      </c>
      <c r="FR188">
        <v>4431.6827999999996</v>
      </c>
      <c r="FS188">
        <v>5130.5758999999998</v>
      </c>
      <c r="FT188">
        <v>8416.8498</v>
      </c>
      <c r="FU188">
        <v>1155.8425</v>
      </c>
      <c r="FV188">
        <v>24162.600900000001</v>
      </c>
      <c r="FW188">
        <v>10304.368200000001</v>
      </c>
      <c r="FX188">
        <v>4806.6670999999997</v>
      </c>
      <c r="FY188">
        <v>4589.5129999999999</v>
      </c>
      <c r="FZ188">
        <v>509.38909999999998</v>
      </c>
      <c r="GA188">
        <v>12416.9246</v>
      </c>
      <c r="GB188">
        <v>4095.0641999999998</v>
      </c>
      <c r="GC188">
        <v>1622.963</v>
      </c>
      <c r="GD188">
        <v>1115.8141000000001</v>
      </c>
      <c r="GE188">
        <v>11040.7358</v>
      </c>
      <c r="GF188">
        <v>1335.3744999999999</v>
      </c>
      <c r="GG188">
        <v>832.19690000000003</v>
      </c>
      <c r="GH188">
        <v>525.19690000000003</v>
      </c>
      <c r="GI188">
        <v>4133.2834000000003</v>
      </c>
      <c r="GJ188">
        <v>39254.189700000003</v>
      </c>
      <c r="GK188">
        <v>3124.2746000000002</v>
      </c>
      <c r="GL188">
        <v>2242.0796999999998</v>
      </c>
      <c r="GM188">
        <v>6427.1441000000004</v>
      </c>
      <c r="GN188">
        <v>15463.684999999999</v>
      </c>
      <c r="GO188">
        <v>878.84590000000003</v>
      </c>
      <c r="GP188">
        <v>345.73950000000002</v>
      </c>
    </row>
    <row r="189" spans="1:198" x14ac:dyDescent="0.2">
      <c r="A189" s="177">
        <v>43286</v>
      </c>
      <c r="B189">
        <v>715914.78289999999</v>
      </c>
      <c r="C189">
        <v>174640.24849999999</v>
      </c>
      <c r="D189">
        <v>115105.82030000001</v>
      </c>
      <c r="E189">
        <v>99846.808399999994</v>
      </c>
      <c r="F189">
        <v>58731.339899999999</v>
      </c>
      <c r="G189">
        <v>55910.500899999999</v>
      </c>
      <c r="H189">
        <v>51129.9931</v>
      </c>
      <c r="I189">
        <v>30808.367300000002</v>
      </c>
      <c r="J189">
        <v>33921.691200000001</v>
      </c>
      <c r="K189">
        <v>29224.667600000001</v>
      </c>
      <c r="L189">
        <v>25333.451099999998</v>
      </c>
      <c r="M189">
        <v>24375.52</v>
      </c>
      <c r="N189">
        <v>22265.980899999999</v>
      </c>
      <c r="O189">
        <v>38227.026400000002</v>
      </c>
      <c r="P189">
        <v>14785.709800000001</v>
      </c>
      <c r="Q189">
        <v>21846.689900000001</v>
      </c>
      <c r="R189">
        <v>11856.9928</v>
      </c>
      <c r="S189">
        <v>13922.6098</v>
      </c>
      <c r="T189">
        <v>19203.522099999998</v>
      </c>
      <c r="U189">
        <v>21583.122100000001</v>
      </c>
      <c r="V189">
        <v>13402.2343</v>
      </c>
      <c r="W189">
        <v>9379.9874</v>
      </c>
      <c r="X189">
        <v>15009.0908</v>
      </c>
      <c r="Y189">
        <v>12946.9305</v>
      </c>
      <c r="Z189">
        <v>14456.414000000001</v>
      </c>
      <c r="AA189">
        <v>12352.9768</v>
      </c>
      <c r="AB189">
        <v>14038.716</v>
      </c>
      <c r="AC189">
        <v>18739.1895</v>
      </c>
      <c r="AD189">
        <v>15852.5424</v>
      </c>
      <c r="AE189">
        <v>10218.591200000001</v>
      </c>
      <c r="AF189">
        <v>15526.995199999999</v>
      </c>
      <c r="AG189">
        <v>11333.4542</v>
      </c>
      <c r="AH189">
        <v>9062.7243999999992</v>
      </c>
      <c r="AI189">
        <v>12965.505300000001</v>
      </c>
      <c r="AJ189">
        <v>15215.4144</v>
      </c>
      <c r="AK189">
        <v>7912.9512999999997</v>
      </c>
      <c r="AL189">
        <v>7329.4067999999997</v>
      </c>
      <c r="AM189">
        <v>8453.5049999999992</v>
      </c>
      <c r="AN189">
        <v>11746.270200000001</v>
      </c>
      <c r="AO189">
        <v>10395.296399999999</v>
      </c>
      <c r="AP189">
        <v>5967.8729999999996</v>
      </c>
      <c r="AQ189">
        <v>10519.861699999999</v>
      </c>
      <c r="AR189">
        <v>6576.6180000000004</v>
      </c>
      <c r="AS189">
        <v>6816.9408000000003</v>
      </c>
      <c r="AT189">
        <v>8468.3035</v>
      </c>
      <c r="AU189">
        <v>10080.993700000001</v>
      </c>
      <c r="AV189">
        <v>5470.9165999999996</v>
      </c>
      <c r="AW189">
        <v>5440.8734999999997</v>
      </c>
      <c r="AX189">
        <v>6466.3896999999997</v>
      </c>
      <c r="AY189">
        <v>4137.8051999999998</v>
      </c>
      <c r="AZ189">
        <v>6476.5153</v>
      </c>
      <c r="BA189">
        <v>5259.6746999999996</v>
      </c>
      <c r="BB189">
        <v>6002.1450999999997</v>
      </c>
      <c r="BC189">
        <v>4684.8882999999996</v>
      </c>
      <c r="BD189">
        <v>5018.8370999999997</v>
      </c>
      <c r="BE189">
        <v>5881.7431999999999</v>
      </c>
      <c r="BF189">
        <v>6044.9597999999996</v>
      </c>
      <c r="BG189">
        <v>5440.7254000000003</v>
      </c>
      <c r="BH189">
        <v>5979.0505999999996</v>
      </c>
      <c r="BI189">
        <v>4156.6620000000003</v>
      </c>
      <c r="BJ189">
        <v>5037.9970000000003</v>
      </c>
      <c r="BK189">
        <v>3924.3779</v>
      </c>
      <c r="BL189">
        <v>5502.4916000000003</v>
      </c>
      <c r="BM189">
        <v>3394.5230000000001</v>
      </c>
      <c r="BN189">
        <v>4961.7677999999996</v>
      </c>
      <c r="BO189">
        <v>6014.4839000000002</v>
      </c>
      <c r="BP189">
        <v>4413.1761999999999</v>
      </c>
      <c r="BQ189">
        <v>5325.5892000000003</v>
      </c>
      <c r="BR189">
        <v>2877.3829999999998</v>
      </c>
      <c r="BS189">
        <v>3144.1493</v>
      </c>
      <c r="BT189">
        <v>3767.3386999999998</v>
      </c>
      <c r="BU189">
        <v>3186.7604999999999</v>
      </c>
      <c r="BV189">
        <v>3046.8649999999998</v>
      </c>
      <c r="BW189">
        <v>3601.5852</v>
      </c>
      <c r="BX189">
        <v>3249.7939999999999</v>
      </c>
      <c r="BY189">
        <v>2707.9652999999998</v>
      </c>
      <c r="BZ189">
        <v>2173.0657000000001</v>
      </c>
      <c r="CA189">
        <v>3345.2507999999998</v>
      </c>
      <c r="CB189">
        <v>3504.1426000000001</v>
      </c>
      <c r="CC189" t="s">
        <v>480</v>
      </c>
      <c r="CD189">
        <v>2084.5147999999999</v>
      </c>
      <c r="CE189">
        <v>2649.1741000000002</v>
      </c>
      <c r="CF189">
        <v>4012.7530999999999</v>
      </c>
      <c r="CG189">
        <v>1937.2683999999999</v>
      </c>
      <c r="CH189">
        <v>2122.6185999999998</v>
      </c>
      <c r="CI189">
        <v>2893.5735</v>
      </c>
      <c r="CJ189">
        <v>2585.4452999999999</v>
      </c>
      <c r="CK189">
        <v>2626.2195999999999</v>
      </c>
      <c r="CL189">
        <v>3333.8359</v>
      </c>
      <c r="CM189">
        <v>2285.7494999999999</v>
      </c>
      <c r="CN189">
        <v>3628.3254000000002</v>
      </c>
      <c r="CO189">
        <v>1956.4978000000001</v>
      </c>
      <c r="CP189">
        <v>1613.5728999999999</v>
      </c>
      <c r="CQ189">
        <v>1963.2819</v>
      </c>
      <c r="CR189">
        <v>2429.5212999999999</v>
      </c>
      <c r="CS189">
        <v>1860.7653</v>
      </c>
      <c r="CT189">
        <v>2328.482</v>
      </c>
      <c r="CU189">
        <v>2074.4032999999999</v>
      </c>
      <c r="CV189">
        <v>3089.2588000000001</v>
      </c>
      <c r="CW189">
        <v>1287.5663999999999</v>
      </c>
      <c r="CX189">
        <v>4605.8670000000002</v>
      </c>
      <c r="CY189">
        <v>2122.433</v>
      </c>
      <c r="CZ189">
        <v>2042.3474000000001</v>
      </c>
      <c r="DA189">
        <v>1721.7079000000001</v>
      </c>
      <c r="DB189">
        <v>1709.5012999999999</v>
      </c>
      <c r="DC189">
        <v>2989.9097999999999</v>
      </c>
      <c r="DD189">
        <v>1953.6803</v>
      </c>
      <c r="DE189">
        <v>2055.1552000000001</v>
      </c>
      <c r="DF189">
        <v>1809.8407</v>
      </c>
      <c r="DG189">
        <v>1847.6624999999999</v>
      </c>
      <c r="DH189">
        <v>986.61980000000005</v>
      </c>
      <c r="DI189">
        <v>1917.1095</v>
      </c>
      <c r="DJ189">
        <v>1232.021</v>
      </c>
      <c r="DK189">
        <v>1885.423</v>
      </c>
      <c r="DL189">
        <v>1417.3095000000001</v>
      </c>
      <c r="DM189">
        <v>1368.8157000000001</v>
      </c>
      <c r="DN189">
        <v>1150.4036000000001</v>
      </c>
      <c r="DO189">
        <v>2267.6349</v>
      </c>
      <c r="DP189">
        <v>833.91150000000005</v>
      </c>
      <c r="DQ189">
        <v>1721.0035</v>
      </c>
      <c r="DR189">
        <v>1012.9589</v>
      </c>
      <c r="DS189">
        <v>1932.018</v>
      </c>
      <c r="DT189">
        <v>1220.5473</v>
      </c>
      <c r="DU189">
        <v>1262.7945999999999</v>
      </c>
      <c r="DV189">
        <v>1893.9942000000001</v>
      </c>
      <c r="DW189">
        <v>1329.4840999999999</v>
      </c>
      <c r="DX189">
        <v>887.62860000000001</v>
      </c>
      <c r="DY189">
        <v>1591.5044</v>
      </c>
      <c r="DZ189">
        <v>1872.5915</v>
      </c>
      <c r="EA189">
        <v>1241.3325</v>
      </c>
      <c r="EB189">
        <v>1324.5208</v>
      </c>
      <c r="EC189">
        <v>1364.6815999999999</v>
      </c>
      <c r="ED189">
        <v>1190.7991</v>
      </c>
      <c r="EE189">
        <v>926.42010000000005</v>
      </c>
      <c r="EF189">
        <v>814.09</v>
      </c>
      <c r="EG189">
        <v>624.31790000000001</v>
      </c>
      <c r="EH189">
        <v>881.60839999999996</v>
      </c>
      <c r="EI189">
        <v>724.96400000000006</v>
      </c>
      <c r="EJ189">
        <v>2074.4721</v>
      </c>
      <c r="EK189" t="s">
        <v>480</v>
      </c>
      <c r="EL189">
        <v>915.39769999999999</v>
      </c>
      <c r="EM189">
        <v>575.15949999999998</v>
      </c>
      <c r="EN189">
        <v>369.8904</v>
      </c>
      <c r="EO189">
        <v>584.65449999999998</v>
      </c>
      <c r="EP189">
        <v>356.55290000000002</v>
      </c>
      <c r="EQ189">
        <v>386.57409999999999</v>
      </c>
      <c r="ER189">
        <v>333.48250000000002</v>
      </c>
      <c r="ES189">
        <v>335.19990000000001</v>
      </c>
      <c r="ET189">
        <v>392.08249999999998</v>
      </c>
      <c r="EU189">
        <v>228.04130000000001</v>
      </c>
      <c r="EV189">
        <v>349.1354</v>
      </c>
      <c r="EW189">
        <v>301.02850000000001</v>
      </c>
      <c r="EX189">
        <v>287.42950000000002</v>
      </c>
      <c r="EY189">
        <v>278.77620000000002</v>
      </c>
      <c r="EZ189">
        <v>243.1703</v>
      </c>
      <c r="FA189">
        <v>71.865099999999998</v>
      </c>
      <c r="FB189">
        <v>135.01300000000001</v>
      </c>
      <c r="FC189">
        <v>462.73469999999998</v>
      </c>
      <c r="FD189">
        <v>161.14869999999999</v>
      </c>
      <c r="FE189">
        <v>243.5883</v>
      </c>
      <c r="FF189">
        <v>911.82560000000001</v>
      </c>
      <c r="FG189">
        <v>233.50290000000001</v>
      </c>
      <c r="FH189">
        <v>230.74959999999999</v>
      </c>
      <c r="FI189">
        <v>273.58699999999999</v>
      </c>
      <c r="FJ189">
        <v>160.1437</v>
      </c>
      <c r="FK189">
        <v>41.524000000000001</v>
      </c>
      <c r="FL189">
        <v>138.37809999999999</v>
      </c>
      <c r="FM189">
        <v>14635.7719</v>
      </c>
      <c r="FN189">
        <v>2320.3305</v>
      </c>
      <c r="FO189">
        <v>4098.5355</v>
      </c>
      <c r="FP189">
        <v>5082.1571000000004</v>
      </c>
      <c r="FQ189">
        <v>2489.3292000000001</v>
      </c>
      <c r="FR189">
        <v>4530.1484</v>
      </c>
      <c r="FS189">
        <v>5212.6623</v>
      </c>
      <c r="FT189">
        <v>8831.8006999999998</v>
      </c>
      <c r="FU189">
        <v>1171.5628999999999</v>
      </c>
      <c r="FV189">
        <v>25124.268800000002</v>
      </c>
      <c r="FW189">
        <v>10356.006299999999</v>
      </c>
      <c r="FX189">
        <v>4806.0748000000003</v>
      </c>
      <c r="FY189">
        <v>4625.9030000000002</v>
      </c>
      <c r="FZ189">
        <v>513.25509999999997</v>
      </c>
      <c r="GA189">
        <v>12722.3182</v>
      </c>
      <c r="GB189">
        <v>4046.7020000000002</v>
      </c>
      <c r="GC189">
        <v>1638.5523000000001</v>
      </c>
      <c r="GD189">
        <v>1133.1632</v>
      </c>
      <c r="GE189">
        <v>11166.045899999999</v>
      </c>
      <c r="GF189">
        <v>1375.3867</v>
      </c>
      <c r="GG189">
        <v>829.40369999999996</v>
      </c>
      <c r="GH189">
        <v>529.19629999999995</v>
      </c>
      <c r="GI189">
        <v>4183.1100999999999</v>
      </c>
      <c r="GJ189">
        <v>39866.4136</v>
      </c>
      <c r="GK189">
        <v>3115.6961999999999</v>
      </c>
      <c r="GL189">
        <v>2294.5648999999999</v>
      </c>
      <c r="GM189">
        <v>6484.1217999999999</v>
      </c>
      <c r="GN189">
        <v>16597.901000000002</v>
      </c>
      <c r="GO189">
        <v>889.54190000000006</v>
      </c>
      <c r="GP189">
        <v>341.62049999999999</v>
      </c>
    </row>
    <row r="190" spans="1:198" x14ac:dyDescent="0.2">
      <c r="A190" s="177">
        <v>43287</v>
      </c>
      <c r="B190">
        <v>726671.25939999998</v>
      </c>
      <c r="C190">
        <v>176989.13</v>
      </c>
      <c r="D190">
        <v>117069.3676</v>
      </c>
      <c r="E190">
        <v>101057.68489999999</v>
      </c>
      <c r="F190">
        <v>58956.006300000001</v>
      </c>
      <c r="G190">
        <v>55759.962</v>
      </c>
      <c r="H190">
        <v>51922.850899999998</v>
      </c>
      <c r="I190">
        <v>31290.691599999998</v>
      </c>
      <c r="J190">
        <v>34212.465400000001</v>
      </c>
      <c r="K190">
        <v>29730.8927</v>
      </c>
      <c r="L190">
        <v>25841.145700000001</v>
      </c>
      <c r="M190">
        <v>24630.41</v>
      </c>
      <c r="N190">
        <v>22507.2019</v>
      </c>
      <c r="O190">
        <v>38459.280299999999</v>
      </c>
      <c r="P190">
        <v>14895.026099999999</v>
      </c>
      <c r="Q190">
        <v>21951.9895</v>
      </c>
      <c r="R190">
        <v>12308.6513</v>
      </c>
      <c r="S190">
        <v>14350.8542</v>
      </c>
      <c r="T190">
        <v>19323.8442</v>
      </c>
      <c r="U190">
        <v>21889.9755</v>
      </c>
      <c r="V190">
        <v>13750.241099999999</v>
      </c>
      <c r="W190">
        <v>9487.5696000000007</v>
      </c>
      <c r="X190">
        <v>15109.379499999999</v>
      </c>
      <c r="Y190">
        <v>13097.431500000001</v>
      </c>
      <c r="Z190">
        <v>14537.778700000001</v>
      </c>
      <c r="AA190">
        <v>12471.3773</v>
      </c>
      <c r="AB190">
        <v>14234.4753</v>
      </c>
      <c r="AC190">
        <v>19017.756099999999</v>
      </c>
      <c r="AD190">
        <v>15933.3424</v>
      </c>
      <c r="AE190">
        <v>10299.7505</v>
      </c>
      <c r="AF190">
        <v>15670.480600000001</v>
      </c>
      <c r="AG190">
        <v>11502.3539</v>
      </c>
      <c r="AH190">
        <v>9085.5923000000003</v>
      </c>
      <c r="AI190">
        <v>12925.4656</v>
      </c>
      <c r="AJ190">
        <v>15327.772999999999</v>
      </c>
      <c r="AK190">
        <v>8122.3512000000001</v>
      </c>
      <c r="AL190">
        <v>7460.6911</v>
      </c>
      <c r="AM190">
        <v>8552.6689999999999</v>
      </c>
      <c r="AN190">
        <v>11723.2338</v>
      </c>
      <c r="AO190">
        <v>10470.6909</v>
      </c>
      <c r="AP190">
        <v>6092.4964</v>
      </c>
      <c r="AQ190">
        <v>10577.7688</v>
      </c>
      <c r="AR190">
        <v>6739.5533999999998</v>
      </c>
      <c r="AS190">
        <v>6899.7921999999999</v>
      </c>
      <c r="AT190">
        <v>8673.1188000000002</v>
      </c>
      <c r="AU190">
        <v>10196.384899999999</v>
      </c>
      <c r="AV190">
        <v>5601.6089000000002</v>
      </c>
      <c r="AW190">
        <v>5692.7523000000001</v>
      </c>
      <c r="AX190">
        <v>6519.8038999999999</v>
      </c>
      <c r="AY190">
        <v>4167.0352999999996</v>
      </c>
      <c r="AZ190">
        <v>6529.8239999999996</v>
      </c>
      <c r="BA190">
        <v>5352.2322999999997</v>
      </c>
      <c r="BB190">
        <v>6129.2691000000004</v>
      </c>
      <c r="BC190">
        <v>4732.8999999999996</v>
      </c>
      <c r="BD190">
        <v>5077.9193999999998</v>
      </c>
      <c r="BE190">
        <v>5870.8069999999998</v>
      </c>
      <c r="BF190">
        <v>6095.1832999999997</v>
      </c>
      <c r="BG190">
        <v>5538.6839</v>
      </c>
      <c r="BH190">
        <v>6033.0574999999999</v>
      </c>
      <c r="BI190">
        <v>4243.0954000000002</v>
      </c>
      <c r="BJ190">
        <v>5084.3082999999997</v>
      </c>
      <c r="BK190">
        <v>3940.0362</v>
      </c>
      <c r="BL190">
        <v>5572.9778999999999</v>
      </c>
      <c r="BM190">
        <v>3440.6925999999999</v>
      </c>
      <c r="BN190">
        <v>5045.2545</v>
      </c>
      <c r="BO190">
        <v>6036.5257000000001</v>
      </c>
      <c r="BP190">
        <v>4509.0604000000003</v>
      </c>
      <c r="BQ190">
        <v>5462.4322000000002</v>
      </c>
      <c r="BR190">
        <v>2931.123</v>
      </c>
      <c r="BS190">
        <v>3195.2228</v>
      </c>
      <c r="BT190">
        <v>3778.1451999999999</v>
      </c>
      <c r="BU190">
        <v>3268.2813000000001</v>
      </c>
      <c r="BV190">
        <v>3095.5886</v>
      </c>
      <c r="BW190">
        <v>3648.1552999999999</v>
      </c>
      <c r="BX190">
        <v>3320.2071999999998</v>
      </c>
      <c r="BY190">
        <v>2724.6963000000001</v>
      </c>
      <c r="BZ190">
        <v>2212.6676000000002</v>
      </c>
      <c r="CA190">
        <v>3413.9441999999999</v>
      </c>
      <c r="CB190">
        <v>3536.3766999999998</v>
      </c>
      <c r="CC190" t="s">
        <v>480</v>
      </c>
      <c r="CD190">
        <v>2082.6966000000002</v>
      </c>
      <c r="CE190">
        <v>2667.4061000000002</v>
      </c>
      <c r="CF190">
        <v>4053.7168000000001</v>
      </c>
      <c r="CG190">
        <v>1966.4781</v>
      </c>
      <c r="CH190">
        <v>2160.1163999999999</v>
      </c>
      <c r="CI190">
        <v>2970.4404</v>
      </c>
      <c r="CJ190">
        <v>2526.9897999999998</v>
      </c>
      <c r="CK190">
        <v>2622.1849000000002</v>
      </c>
      <c r="CL190">
        <v>3372.2433000000001</v>
      </c>
      <c r="CM190">
        <v>2299.6444999999999</v>
      </c>
      <c r="CN190">
        <v>3515.2835</v>
      </c>
      <c r="CO190">
        <v>1963.1189999999999</v>
      </c>
      <c r="CP190">
        <v>1698.0469000000001</v>
      </c>
      <c r="CQ190">
        <v>1992.1239</v>
      </c>
      <c r="CR190">
        <v>2465.6158</v>
      </c>
      <c r="CS190">
        <v>1876.5875000000001</v>
      </c>
      <c r="CT190">
        <v>2345.5853000000002</v>
      </c>
      <c r="CU190">
        <v>2079.5288999999998</v>
      </c>
      <c r="CV190">
        <v>3043.0441000000001</v>
      </c>
      <c r="CW190">
        <v>1318.7911999999999</v>
      </c>
      <c r="CX190">
        <v>4613.4288999999999</v>
      </c>
      <c r="CY190">
        <v>2118.8020000000001</v>
      </c>
      <c r="CZ190">
        <v>2066.7873</v>
      </c>
      <c r="DA190">
        <v>1763.3503000000001</v>
      </c>
      <c r="DB190">
        <v>1702.9826</v>
      </c>
      <c r="DC190">
        <v>3033.9643999999998</v>
      </c>
      <c r="DD190">
        <v>1954.7571</v>
      </c>
      <c r="DE190">
        <v>2053.8676999999998</v>
      </c>
      <c r="DF190">
        <v>1819.1412</v>
      </c>
      <c r="DG190">
        <v>1892.7589</v>
      </c>
      <c r="DH190">
        <v>988.83270000000005</v>
      </c>
      <c r="DI190">
        <v>1932.2789</v>
      </c>
      <c r="DJ190">
        <v>1266.6949</v>
      </c>
      <c r="DK190">
        <v>1978.5368000000001</v>
      </c>
      <c r="DL190">
        <v>1444.9766</v>
      </c>
      <c r="DM190">
        <v>1407.0546999999999</v>
      </c>
      <c r="DN190">
        <v>1159.6058</v>
      </c>
      <c r="DO190">
        <v>2279.9312</v>
      </c>
      <c r="DP190">
        <v>843.4126</v>
      </c>
      <c r="DQ190">
        <v>1699.7833000000001</v>
      </c>
      <c r="DR190">
        <v>1012.9589</v>
      </c>
      <c r="DS190">
        <v>1974.2682</v>
      </c>
      <c r="DT190">
        <v>1235.5271</v>
      </c>
      <c r="DU190">
        <v>1277.9740999999999</v>
      </c>
      <c r="DV190">
        <v>1794.0272</v>
      </c>
      <c r="DW190">
        <v>1344.7702999999999</v>
      </c>
      <c r="DX190">
        <v>901.51829999999995</v>
      </c>
      <c r="DY190">
        <v>1598.5715</v>
      </c>
      <c r="DZ190">
        <v>1884.0932</v>
      </c>
      <c r="EA190">
        <v>1244.1451999999999</v>
      </c>
      <c r="EB190">
        <v>1353.5349000000001</v>
      </c>
      <c r="EC190">
        <v>1402.4414999999999</v>
      </c>
      <c r="ED190">
        <v>1201.7679000000001</v>
      </c>
      <c r="EE190">
        <v>938.06010000000003</v>
      </c>
      <c r="EF190">
        <v>814.89859999999999</v>
      </c>
      <c r="EG190">
        <v>617.00400000000002</v>
      </c>
      <c r="EH190">
        <v>877.39110000000005</v>
      </c>
      <c r="EI190">
        <v>733.02639999999997</v>
      </c>
      <c r="EJ190">
        <v>2074.4721</v>
      </c>
      <c r="EK190" t="s">
        <v>480</v>
      </c>
      <c r="EL190">
        <v>929.82449999999994</v>
      </c>
      <c r="EM190">
        <v>576.68600000000004</v>
      </c>
      <c r="EN190">
        <v>379.95389999999998</v>
      </c>
      <c r="EO190">
        <v>570.43079999999998</v>
      </c>
      <c r="EP190">
        <v>367.16559999999998</v>
      </c>
      <c r="EQ190">
        <v>411.5367</v>
      </c>
      <c r="ER190">
        <v>335.6979</v>
      </c>
      <c r="ES190">
        <v>343.09969999999998</v>
      </c>
      <c r="ET190">
        <v>416.1037</v>
      </c>
      <c r="EU190">
        <v>229.49289999999999</v>
      </c>
      <c r="EV190">
        <v>355.91250000000002</v>
      </c>
      <c r="EW190">
        <v>301.02850000000001</v>
      </c>
      <c r="EX190">
        <v>279.72879999999998</v>
      </c>
      <c r="EY190">
        <v>273.58330000000001</v>
      </c>
      <c r="EZ190">
        <v>242.76830000000001</v>
      </c>
      <c r="FA190">
        <v>74.878600000000006</v>
      </c>
      <c r="FB190">
        <v>135.98589999999999</v>
      </c>
      <c r="FC190">
        <v>490.89519999999999</v>
      </c>
      <c r="FD190">
        <v>158.91139999999999</v>
      </c>
      <c r="FE190">
        <v>243.94110000000001</v>
      </c>
      <c r="FF190">
        <v>912.60850000000005</v>
      </c>
      <c r="FG190">
        <v>232.3449</v>
      </c>
      <c r="FH190">
        <v>229.12389999999999</v>
      </c>
      <c r="FI190">
        <v>275.80399999999997</v>
      </c>
      <c r="FJ190">
        <v>164.9581</v>
      </c>
      <c r="FK190">
        <v>41.021099999999997</v>
      </c>
      <c r="FL190">
        <v>137.62979999999999</v>
      </c>
      <c r="FM190">
        <v>15093.984700000001</v>
      </c>
      <c r="FN190">
        <v>2357.2914999999998</v>
      </c>
      <c r="FO190">
        <v>4258.8085000000001</v>
      </c>
      <c r="FP190">
        <v>5222.9472999999998</v>
      </c>
      <c r="FQ190">
        <v>2504.5560999999998</v>
      </c>
      <c r="FR190">
        <v>4586.4144999999999</v>
      </c>
      <c r="FS190">
        <v>5317.1358</v>
      </c>
      <c r="FT190">
        <v>8883.4737999999998</v>
      </c>
      <c r="FU190">
        <v>1178.7085999999999</v>
      </c>
      <c r="FV190">
        <v>26041.860100000002</v>
      </c>
      <c r="FW190">
        <v>10518.092500000001</v>
      </c>
      <c r="FX190">
        <v>4893.1319000000003</v>
      </c>
      <c r="FY190">
        <v>4690.192</v>
      </c>
      <c r="FZ190">
        <v>509.38909999999998</v>
      </c>
      <c r="GA190">
        <v>13021.9928</v>
      </c>
      <c r="GB190">
        <v>3911.2878999999998</v>
      </c>
      <c r="GC190">
        <v>1669.7309</v>
      </c>
      <c r="GD190">
        <v>1143.8395</v>
      </c>
      <c r="GE190">
        <v>11125.0353</v>
      </c>
      <c r="GF190">
        <v>1370.9853000000001</v>
      </c>
      <c r="GG190">
        <v>855.93910000000005</v>
      </c>
      <c r="GH190">
        <v>529.19629999999995</v>
      </c>
      <c r="GI190">
        <v>4190.2281999999996</v>
      </c>
      <c r="GJ190">
        <v>40438.842900000003</v>
      </c>
      <c r="GK190">
        <v>3192.9018000000001</v>
      </c>
      <c r="GL190">
        <v>2360.6574000000001</v>
      </c>
      <c r="GM190">
        <v>6484.93</v>
      </c>
      <c r="GN190">
        <v>16376.825000000001</v>
      </c>
      <c r="GO190">
        <v>907.87789999999995</v>
      </c>
      <c r="GP190">
        <v>346.56330000000003</v>
      </c>
    </row>
    <row r="191" spans="1:198" x14ac:dyDescent="0.2">
      <c r="A191" s="177">
        <v>43290</v>
      </c>
      <c r="B191">
        <v>731972.66570000001</v>
      </c>
      <c r="C191">
        <v>179895.3731</v>
      </c>
      <c r="D191">
        <v>117843.0346</v>
      </c>
      <c r="E191">
        <v>101325.11780000001</v>
      </c>
      <c r="F191">
        <v>59088.163</v>
      </c>
      <c r="G191">
        <v>54600.406000000003</v>
      </c>
      <c r="H191">
        <v>51815.0838</v>
      </c>
      <c r="I191">
        <v>31765.948799999998</v>
      </c>
      <c r="J191">
        <v>34390.681700000001</v>
      </c>
      <c r="K191">
        <v>29700.2124</v>
      </c>
      <c r="L191">
        <v>25916.439399999999</v>
      </c>
      <c r="M191">
        <v>24698.62</v>
      </c>
      <c r="N191">
        <v>23045.394</v>
      </c>
      <c r="O191">
        <v>38691.534200000002</v>
      </c>
      <c r="P191">
        <v>15016.9558</v>
      </c>
      <c r="Q191">
        <v>21988.6849</v>
      </c>
      <c r="R191">
        <v>12179.833199999999</v>
      </c>
      <c r="S191">
        <v>14245.548199999999</v>
      </c>
      <c r="T191">
        <v>19495.212100000001</v>
      </c>
      <c r="U191">
        <v>22293.038400000001</v>
      </c>
      <c r="V191">
        <v>13861.8933</v>
      </c>
      <c r="W191">
        <v>9453.9501</v>
      </c>
      <c r="X191">
        <v>15179.852699999999</v>
      </c>
      <c r="Y191">
        <v>13143.624900000001</v>
      </c>
      <c r="Z191">
        <v>14626.2186</v>
      </c>
      <c r="AA191">
        <v>12468.558199999999</v>
      </c>
      <c r="AB191">
        <v>14187.4259</v>
      </c>
      <c r="AC191">
        <v>18982.042399999998</v>
      </c>
      <c r="AD191">
        <v>16113.588599999999</v>
      </c>
      <c r="AE191">
        <v>10373.953299999999</v>
      </c>
      <c r="AF191">
        <v>15868.2577</v>
      </c>
      <c r="AG191">
        <v>11601.842699999999</v>
      </c>
      <c r="AH191">
        <v>9121.5275999999994</v>
      </c>
      <c r="AI191">
        <v>13093.6325</v>
      </c>
      <c r="AJ191">
        <v>15515.0375</v>
      </c>
      <c r="AK191">
        <v>8174.3950000000004</v>
      </c>
      <c r="AL191">
        <v>7553.6500999999998</v>
      </c>
      <c r="AM191">
        <v>8707.3495000000003</v>
      </c>
      <c r="AN191">
        <v>11746.270200000001</v>
      </c>
      <c r="AO191">
        <v>10521.959199999999</v>
      </c>
      <c r="AP191">
        <v>6174.5942999999997</v>
      </c>
      <c r="AQ191">
        <v>10615.934800000001</v>
      </c>
      <c r="AR191">
        <v>6826.2383</v>
      </c>
      <c r="AS191">
        <v>6945.5033000000003</v>
      </c>
      <c r="AT191">
        <v>8569.0043000000005</v>
      </c>
      <c r="AU191">
        <v>10234.8487</v>
      </c>
      <c r="AV191">
        <v>5602.6544000000004</v>
      </c>
      <c r="AW191">
        <v>5649.4606000000003</v>
      </c>
      <c r="AX191">
        <v>6567.8468999999996</v>
      </c>
      <c r="AY191">
        <v>4149.0870000000004</v>
      </c>
      <c r="AZ191">
        <v>6565.9978000000001</v>
      </c>
      <c r="BA191">
        <v>5403.1388999999999</v>
      </c>
      <c r="BB191">
        <v>6154.1854999999996</v>
      </c>
      <c r="BC191">
        <v>4775.1503000000002</v>
      </c>
      <c r="BD191">
        <v>5174.5995000000003</v>
      </c>
      <c r="BE191">
        <v>5743.6728999999996</v>
      </c>
      <c r="BF191">
        <v>6219.2647999999999</v>
      </c>
      <c r="BG191">
        <v>5608.6541999999999</v>
      </c>
      <c r="BH191">
        <v>6243.9417999999996</v>
      </c>
      <c r="BI191">
        <v>4329.5286999999998</v>
      </c>
      <c r="BJ191">
        <v>5069.5729000000001</v>
      </c>
      <c r="BK191">
        <v>3971.3528999999999</v>
      </c>
      <c r="BL191">
        <v>5648.6854000000003</v>
      </c>
      <c r="BM191">
        <v>3498.2620000000002</v>
      </c>
      <c r="BN191">
        <v>5073.2470000000003</v>
      </c>
      <c r="BO191">
        <v>6047.1383999999998</v>
      </c>
      <c r="BP191">
        <v>4517.5708000000004</v>
      </c>
      <c r="BQ191">
        <v>5548.3230999999996</v>
      </c>
      <c r="BR191">
        <v>3025.1680999999999</v>
      </c>
      <c r="BS191">
        <v>3205.2269000000001</v>
      </c>
      <c r="BT191">
        <v>3387.7624000000001</v>
      </c>
      <c r="BU191">
        <v>3319.7329</v>
      </c>
      <c r="BV191">
        <v>3091.6907000000001</v>
      </c>
      <c r="BW191">
        <v>3679.5902000000001</v>
      </c>
      <c r="BX191">
        <v>3393.8209999999999</v>
      </c>
      <c r="BY191">
        <v>2769.6970000000001</v>
      </c>
      <c r="BZ191">
        <v>2215.1172000000001</v>
      </c>
      <c r="CA191">
        <v>3394.7100999999998</v>
      </c>
      <c r="CB191">
        <v>3602.2465000000002</v>
      </c>
      <c r="CC191" t="s">
        <v>480</v>
      </c>
      <c r="CD191">
        <v>2134.2112999999999</v>
      </c>
      <c r="CE191">
        <v>2692.4751999999999</v>
      </c>
      <c r="CF191">
        <v>4148.6782000000003</v>
      </c>
      <c r="CG191">
        <v>1993.1636000000001</v>
      </c>
      <c r="CH191">
        <v>2172.3883999999998</v>
      </c>
      <c r="CI191">
        <v>2999.8307</v>
      </c>
      <c r="CJ191">
        <v>2457.2534999999998</v>
      </c>
      <c r="CK191">
        <v>2610.585</v>
      </c>
      <c r="CL191">
        <v>3460.5803000000001</v>
      </c>
      <c r="CM191">
        <v>2302.8510000000001</v>
      </c>
      <c r="CN191">
        <v>3522.5551999999998</v>
      </c>
      <c r="CO191">
        <v>1977.3072999999999</v>
      </c>
      <c r="CP191">
        <v>1711.3848</v>
      </c>
      <c r="CQ191">
        <v>1982.3176000000001</v>
      </c>
      <c r="CR191">
        <v>2469.8622</v>
      </c>
      <c r="CS191">
        <v>1892.7537</v>
      </c>
      <c r="CT191">
        <v>2373.3045000000002</v>
      </c>
      <c r="CU191">
        <v>2103.4484000000002</v>
      </c>
      <c r="CV191">
        <v>3017.2498999999998</v>
      </c>
      <c r="CW191">
        <v>1323.9953</v>
      </c>
      <c r="CX191">
        <v>4642.4162999999999</v>
      </c>
      <c r="CY191">
        <v>2122.433</v>
      </c>
      <c r="CZ191">
        <v>2032.2840000000001</v>
      </c>
      <c r="DA191">
        <v>1759.4766</v>
      </c>
      <c r="DB191">
        <v>1743.5766000000001</v>
      </c>
      <c r="DC191">
        <v>3079.5925000000002</v>
      </c>
      <c r="DD191">
        <v>1985.9838</v>
      </c>
      <c r="DE191">
        <v>2072.9225000000001</v>
      </c>
      <c r="DF191">
        <v>1786.5895</v>
      </c>
      <c r="DG191">
        <v>1892.7589</v>
      </c>
      <c r="DH191">
        <v>994.58619999999996</v>
      </c>
      <c r="DI191">
        <v>2025.7328</v>
      </c>
      <c r="DJ191">
        <v>1241.2674</v>
      </c>
      <c r="DK191">
        <v>1984.6627000000001</v>
      </c>
      <c r="DL191">
        <v>1449.7194999999999</v>
      </c>
      <c r="DM191">
        <v>1392.1041</v>
      </c>
      <c r="DN191">
        <v>1159.4321</v>
      </c>
      <c r="DO191">
        <v>2286.0792999999999</v>
      </c>
      <c r="DP191">
        <v>846.15980000000002</v>
      </c>
      <c r="DQ191">
        <v>1712.3876</v>
      </c>
      <c r="DR191">
        <v>998.00329999999997</v>
      </c>
      <c r="DS191">
        <v>1985.29</v>
      </c>
      <c r="DT191">
        <v>1250.5069000000001</v>
      </c>
      <c r="DU191">
        <v>1281.01</v>
      </c>
      <c r="DV191">
        <v>1698.7882999999999</v>
      </c>
      <c r="DW191">
        <v>1343.0233000000001</v>
      </c>
      <c r="DX191">
        <v>913.774</v>
      </c>
      <c r="DY191">
        <v>1594.1966</v>
      </c>
      <c r="DZ191">
        <v>1890.9942000000001</v>
      </c>
      <c r="EA191">
        <v>1265.0391</v>
      </c>
      <c r="EB191">
        <v>1341.1468</v>
      </c>
      <c r="EC191">
        <v>1433.3361</v>
      </c>
      <c r="ED191">
        <v>1189.2320999999999</v>
      </c>
      <c r="EE191">
        <v>924.75729999999999</v>
      </c>
      <c r="EF191">
        <v>840.52319999999997</v>
      </c>
      <c r="EG191">
        <v>598.71929999999998</v>
      </c>
      <c r="EH191">
        <v>887.93449999999996</v>
      </c>
      <c r="EI191">
        <v>731.01080000000002</v>
      </c>
      <c r="EJ191">
        <v>2074.4721</v>
      </c>
      <c r="EK191" t="s">
        <v>480</v>
      </c>
      <c r="EL191">
        <v>929.60919999999999</v>
      </c>
      <c r="EM191">
        <v>581.26549999999997</v>
      </c>
      <c r="EN191">
        <v>374.92219999999998</v>
      </c>
      <c r="EO191">
        <v>546.72469999999998</v>
      </c>
      <c r="EP191">
        <v>366.4581</v>
      </c>
      <c r="EQ191">
        <v>418.31529999999998</v>
      </c>
      <c r="ER191">
        <v>335.70679999999999</v>
      </c>
      <c r="ES191">
        <v>349.60539999999997</v>
      </c>
      <c r="ET191">
        <v>404.85329999999999</v>
      </c>
      <c r="EU191">
        <v>228.45609999999999</v>
      </c>
      <c r="EV191">
        <v>354.55709999999999</v>
      </c>
      <c r="EW191">
        <v>299.27550000000002</v>
      </c>
      <c r="EX191">
        <v>283.28289999999998</v>
      </c>
      <c r="EY191">
        <v>270.85019999999997</v>
      </c>
      <c r="EZ191">
        <v>241.15989999999999</v>
      </c>
      <c r="FA191">
        <v>74.878600000000006</v>
      </c>
      <c r="FB191">
        <v>138.25620000000001</v>
      </c>
      <c r="FC191">
        <v>424.95850000000002</v>
      </c>
      <c r="FD191">
        <v>158.91139999999999</v>
      </c>
      <c r="FE191">
        <v>242.5299</v>
      </c>
      <c r="FF191">
        <v>906.34580000000005</v>
      </c>
      <c r="FG191">
        <v>232.3449</v>
      </c>
      <c r="FH191">
        <v>237.25219999999999</v>
      </c>
      <c r="FI191">
        <v>276.24740000000003</v>
      </c>
      <c r="FJ191">
        <v>164.9581</v>
      </c>
      <c r="FK191">
        <v>39.5124</v>
      </c>
      <c r="FL191">
        <v>137.05260000000001</v>
      </c>
      <c r="FM191">
        <v>15253.788200000001</v>
      </c>
      <c r="FN191">
        <v>2407.9229999999998</v>
      </c>
      <c r="FO191">
        <v>4481.277</v>
      </c>
      <c r="FP191">
        <v>5253.5955000000004</v>
      </c>
      <c r="FQ191">
        <v>2512.1695</v>
      </c>
      <c r="FR191">
        <v>4562.9703</v>
      </c>
      <c r="FS191">
        <v>5241.4458000000004</v>
      </c>
      <c r="FT191">
        <v>8946.1079000000009</v>
      </c>
      <c r="FU191">
        <v>1184.4250999999999</v>
      </c>
      <c r="FV191">
        <v>26057.887900000002</v>
      </c>
      <c r="FW191">
        <v>10585.508900000001</v>
      </c>
      <c r="FX191">
        <v>4872.4040000000005</v>
      </c>
      <c r="FY191">
        <v>4755.6940000000004</v>
      </c>
      <c r="FZ191">
        <v>512.43979999999999</v>
      </c>
      <c r="GA191">
        <v>12853.8547</v>
      </c>
      <c r="GB191">
        <v>3927.4086000000002</v>
      </c>
      <c r="GC191">
        <v>1661.9362000000001</v>
      </c>
      <c r="GD191">
        <v>1149.1777</v>
      </c>
      <c r="GE191">
        <v>11172.8809</v>
      </c>
      <c r="GF191">
        <v>1375.3867</v>
      </c>
      <c r="GG191">
        <v>819.62750000000005</v>
      </c>
      <c r="GH191">
        <v>529.19629999999995</v>
      </c>
      <c r="GI191">
        <v>4213.3621000000003</v>
      </c>
      <c r="GJ191">
        <v>40298.0314</v>
      </c>
      <c r="GK191">
        <v>3210.0585999999998</v>
      </c>
      <c r="GL191">
        <v>2348.9940000000001</v>
      </c>
      <c r="GM191">
        <v>6504.3266999999996</v>
      </c>
      <c r="GN191">
        <v>16290.316999999999</v>
      </c>
      <c r="GO191">
        <v>900.23789999999997</v>
      </c>
      <c r="GP191">
        <v>343.2681</v>
      </c>
    </row>
    <row r="192" spans="1:198" x14ac:dyDescent="0.2">
      <c r="A192" s="177">
        <v>43291</v>
      </c>
      <c r="B192">
        <v>734047.12899999996</v>
      </c>
      <c r="C192">
        <v>180930.47349999999</v>
      </c>
      <c r="D192">
        <v>117284.8192</v>
      </c>
      <c r="E192">
        <v>101837.69749999999</v>
      </c>
      <c r="F192">
        <v>59726.920400000003</v>
      </c>
      <c r="G192">
        <v>54873.003400000001</v>
      </c>
      <c r="H192">
        <v>52002.393300000003</v>
      </c>
      <c r="I192">
        <v>31898.4555</v>
      </c>
      <c r="J192">
        <v>34781.5072</v>
      </c>
      <c r="K192">
        <v>29568.725299999998</v>
      </c>
      <c r="L192">
        <v>25925.044399999999</v>
      </c>
      <c r="M192">
        <v>24594.51</v>
      </c>
      <c r="N192">
        <v>23419.652999999998</v>
      </c>
      <c r="O192">
        <v>38747.275099999999</v>
      </c>
      <c r="P192">
        <v>15071.6139</v>
      </c>
      <c r="Q192">
        <v>22087.602699999999</v>
      </c>
      <c r="R192">
        <v>12559.926100000001</v>
      </c>
      <c r="S192">
        <v>14226.8272</v>
      </c>
      <c r="T192">
        <v>19535.319500000001</v>
      </c>
      <c r="U192">
        <v>22759.040099999998</v>
      </c>
      <c r="V192">
        <v>13579.1378</v>
      </c>
      <c r="W192">
        <v>9561.5323000000008</v>
      </c>
      <c r="X192">
        <v>15150.0371</v>
      </c>
      <c r="Y192">
        <v>13218.130300000001</v>
      </c>
      <c r="Z192">
        <v>14621.5018</v>
      </c>
      <c r="AA192">
        <v>12443.1867</v>
      </c>
      <c r="AB192">
        <v>14129.4542</v>
      </c>
      <c r="AC192">
        <v>18917.757900000001</v>
      </c>
      <c r="AD192">
        <v>16014.1425</v>
      </c>
      <c r="AE192">
        <v>10345.354300000001</v>
      </c>
      <c r="AF192">
        <v>15823.383900000001</v>
      </c>
      <c r="AG192">
        <v>11594.901599999999</v>
      </c>
      <c r="AH192">
        <v>8941.8511999999992</v>
      </c>
      <c r="AI192">
        <v>12893.433800000001</v>
      </c>
      <c r="AJ192">
        <v>15595.2937</v>
      </c>
      <c r="AK192">
        <v>8204.3966999999993</v>
      </c>
      <c r="AL192">
        <v>7559.3581000000004</v>
      </c>
      <c r="AM192">
        <v>8693.5661</v>
      </c>
      <c r="AN192">
        <v>11810.7721</v>
      </c>
      <c r="AO192">
        <v>10524.5442</v>
      </c>
      <c r="AP192">
        <v>6214.1666999999998</v>
      </c>
      <c r="AQ192">
        <v>10611.9866</v>
      </c>
      <c r="AR192">
        <v>6737.1454999999996</v>
      </c>
      <c r="AS192">
        <v>6936.9324999999999</v>
      </c>
      <c r="AT192">
        <v>8656.0508000000009</v>
      </c>
      <c r="AU192">
        <v>10168.9108</v>
      </c>
      <c r="AV192">
        <v>5573.3793999999998</v>
      </c>
      <c r="AW192">
        <v>5673.0742</v>
      </c>
      <c r="AX192">
        <v>6573.8149999999996</v>
      </c>
      <c r="AY192">
        <v>4194.2141000000001</v>
      </c>
      <c r="AZ192">
        <v>6565.9978000000001</v>
      </c>
      <c r="BA192">
        <v>5379.9996000000001</v>
      </c>
      <c r="BB192">
        <v>6093.6743999999999</v>
      </c>
      <c r="BC192">
        <v>4706.0133999999998</v>
      </c>
      <c r="BD192">
        <v>5201.4551000000001</v>
      </c>
      <c r="BE192">
        <v>5771.0136000000002</v>
      </c>
      <c r="BF192">
        <v>6216.3104999999996</v>
      </c>
      <c r="BG192">
        <v>5477.11</v>
      </c>
      <c r="BH192">
        <v>6261.9440999999997</v>
      </c>
      <c r="BI192">
        <v>4400.2470000000003</v>
      </c>
      <c r="BJ192">
        <v>5037.9970000000003</v>
      </c>
      <c r="BK192">
        <v>3942.6460000000002</v>
      </c>
      <c r="BL192">
        <v>5690.4551000000001</v>
      </c>
      <c r="BM192">
        <v>3360.8933000000002</v>
      </c>
      <c r="BN192">
        <v>5017.7529999999997</v>
      </c>
      <c r="BO192">
        <v>6034.0766000000003</v>
      </c>
      <c r="BP192">
        <v>4523.8118000000004</v>
      </c>
      <c r="BQ192">
        <v>5591.9964</v>
      </c>
      <c r="BR192">
        <v>3080.8274000000001</v>
      </c>
      <c r="BS192">
        <v>3178.3737999999998</v>
      </c>
      <c r="BT192">
        <v>3475.5646999999999</v>
      </c>
      <c r="BU192">
        <v>3226.8526999999999</v>
      </c>
      <c r="BV192">
        <v>3087.7928000000002</v>
      </c>
      <c r="BW192">
        <v>3669.1118999999999</v>
      </c>
      <c r="BX192">
        <v>3377.8180000000002</v>
      </c>
      <c r="BY192">
        <v>2794.5050999999999</v>
      </c>
      <c r="BZ192">
        <v>2204.9105</v>
      </c>
      <c r="CA192">
        <v>3369.2935000000002</v>
      </c>
      <c r="CB192">
        <v>3540.5812000000001</v>
      </c>
      <c r="CC192" t="s">
        <v>480</v>
      </c>
      <c r="CD192">
        <v>2083.3027000000002</v>
      </c>
      <c r="CE192">
        <v>2681.0801999999999</v>
      </c>
      <c r="CF192">
        <v>4135.6442999999999</v>
      </c>
      <c r="CG192">
        <v>1993.8848</v>
      </c>
      <c r="CH192">
        <v>2152.6167999999998</v>
      </c>
      <c r="CI192">
        <v>2938.7892999999999</v>
      </c>
      <c r="CJ192">
        <v>2425.4618999999998</v>
      </c>
      <c r="CK192">
        <v>2653.9582999999998</v>
      </c>
      <c r="CL192">
        <v>3454.4351000000001</v>
      </c>
      <c r="CM192">
        <v>2306.5918999999999</v>
      </c>
      <c r="CN192">
        <v>3354.645</v>
      </c>
      <c r="CO192">
        <v>1982.9826</v>
      </c>
      <c r="CP192">
        <v>1723.2408</v>
      </c>
      <c r="CQ192">
        <v>1954.0525</v>
      </c>
      <c r="CR192">
        <v>2454.9998000000001</v>
      </c>
      <c r="CS192">
        <v>1886.5624</v>
      </c>
      <c r="CT192">
        <v>2353.2523000000001</v>
      </c>
      <c r="CU192">
        <v>2052.1923999999999</v>
      </c>
      <c r="CV192">
        <v>2878.6059</v>
      </c>
      <c r="CW192">
        <v>1396.8531</v>
      </c>
      <c r="CX192">
        <v>4594.5240999999996</v>
      </c>
      <c r="CY192">
        <v>2118.8020000000001</v>
      </c>
      <c r="CZ192">
        <v>2010.7193</v>
      </c>
      <c r="DA192">
        <v>1748.8239000000001</v>
      </c>
      <c r="DB192">
        <v>1726.6871000000001</v>
      </c>
      <c r="DC192">
        <v>3046.5515</v>
      </c>
      <c r="DD192">
        <v>1993.1623999999999</v>
      </c>
      <c r="DE192">
        <v>2045.1128000000001</v>
      </c>
      <c r="DF192">
        <v>1785.0275999999999</v>
      </c>
      <c r="DG192">
        <v>1831.0481</v>
      </c>
      <c r="DH192">
        <v>939.26400000000001</v>
      </c>
      <c r="DI192">
        <v>2026.5454999999999</v>
      </c>
      <c r="DJ192">
        <v>1243.1166000000001</v>
      </c>
      <c r="DK192">
        <v>1898.2873999999999</v>
      </c>
      <c r="DL192">
        <v>1431.5382999999999</v>
      </c>
      <c r="DM192">
        <v>1361.3404</v>
      </c>
      <c r="DN192">
        <v>1137.3816999999999</v>
      </c>
      <c r="DO192">
        <v>2255.3386</v>
      </c>
      <c r="DP192">
        <v>843.87040000000002</v>
      </c>
      <c r="DQ192">
        <v>1703.8347000000001</v>
      </c>
      <c r="DR192">
        <v>980.91110000000003</v>
      </c>
      <c r="DS192">
        <v>1995.3933</v>
      </c>
      <c r="DT192">
        <v>1236.3831</v>
      </c>
      <c r="DU192">
        <v>1247.6151</v>
      </c>
      <c r="DV192">
        <v>1813.6152999999999</v>
      </c>
      <c r="DW192">
        <v>1308.0834</v>
      </c>
      <c r="DX192">
        <v>903.96950000000004</v>
      </c>
      <c r="DY192">
        <v>1583.4276</v>
      </c>
      <c r="DZ192">
        <v>1867.9909</v>
      </c>
      <c r="EA192">
        <v>1201.5536999999999</v>
      </c>
      <c r="EB192">
        <v>1327.1288</v>
      </c>
      <c r="EC192">
        <v>1426.4706000000001</v>
      </c>
      <c r="ED192">
        <v>1170.4284</v>
      </c>
      <c r="EE192">
        <v>918.10580000000004</v>
      </c>
      <c r="EF192">
        <v>822.99530000000004</v>
      </c>
      <c r="EG192">
        <v>600.54769999999996</v>
      </c>
      <c r="EH192">
        <v>868.95640000000003</v>
      </c>
      <c r="EI192">
        <v>720.93280000000004</v>
      </c>
      <c r="EJ192">
        <v>2074.4721</v>
      </c>
      <c r="EK192" t="s">
        <v>480</v>
      </c>
      <c r="EL192">
        <v>914.96699999999998</v>
      </c>
      <c r="EM192">
        <v>569.05349999999999</v>
      </c>
      <c r="EN192">
        <v>379.95389999999998</v>
      </c>
      <c r="EO192">
        <v>520.52319999999997</v>
      </c>
      <c r="EP192">
        <v>372.1182</v>
      </c>
      <c r="EQ192">
        <v>397.3338</v>
      </c>
      <c r="ER192">
        <v>394.8963</v>
      </c>
      <c r="ES192">
        <v>353.55529999999999</v>
      </c>
      <c r="ET192">
        <v>406.06950000000001</v>
      </c>
      <c r="EU192">
        <v>234.6772</v>
      </c>
      <c r="EV192">
        <v>350.49079999999998</v>
      </c>
      <c r="EW192">
        <v>297.52249999999998</v>
      </c>
      <c r="EX192">
        <v>283.28289999999998</v>
      </c>
      <c r="EY192">
        <v>264.29079999999999</v>
      </c>
      <c r="EZ192">
        <v>241.9641</v>
      </c>
      <c r="FA192">
        <v>78.561800000000005</v>
      </c>
      <c r="FB192">
        <v>137.93190000000001</v>
      </c>
      <c r="FC192">
        <v>391.30329999999998</v>
      </c>
      <c r="FD192">
        <v>156.67420000000001</v>
      </c>
      <c r="FE192">
        <v>236.5324</v>
      </c>
      <c r="FF192">
        <v>908.6943</v>
      </c>
      <c r="FG192">
        <v>231.18700000000001</v>
      </c>
      <c r="FH192">
        <v>224.24700000000001</v>
      </c>
      <c r="FI192">
        <v>274.91719999999998</v>
      </c>
      <c r="FJ192">
        <v>160.6147</v>
      </c>
      <c r="FK192">
        <v>46.553100000000001</v>
      </c>
      <c r="FL192">
        <v>138.11089999999999</v>
      </c>
      <c r="FM192">
        <v>15305.995699999999</v>
      </c>
      <c r="FN192">
        <v>2401.8472000000002</v>
      </c>
      <c r="FO192">
        <v>4322.2001</v>
      </c>
      <c r="FP192">
        <v>5244.0178999999998</v>
      </c>
      <c r="FQ192">
        <v>2397.9679000000001</v>
      </c>
      <c r="FR192">
        <v>4530.1484</v>
      </c>
      <c r="FS192">
        <v>5142.3026</v>
      </c>
      <c r="FT192">
        <v>8479.4838999999993</v>
      </c>
      <c r="FU192">
        <v>1177.2795000000001</v>
      </c>
      <c r="FV192">
        <v>25368.6927</v>
      </c>
      <c r="FW192">
        <v>10477.9295</v>
      </c>
      <c r="FX192">
        <v>4827.9871999999996</v>
      </c>
      <c r="FY192">
        <v>4743.5640000000003</v>
      </c>
      <c r="FZ192">
        <v>508.56569999999999</v>
      </c>
      <c r="GA192">
        <v>12760.063399999999</v>
      </c>
      <c r="GB192">
        <v>4027.3571000000002</v>
      </c>
      <c r="GC192">
        <v>1642.4495999999999</v>
      </c>
      <c r="GD192">
        <v>1186.5449000000001</v>
      </c>
      <c r="GE192">
        <v>11539.538200000001</v>
      </c>
      <c r="GF192">
        <v>1312.5676000000001</v>
      </c>
      <c r="GG192">
        <v>804.26490000000001</v>
      </c>
      <c r="GH192">
        <v>586.52020000000005</v>
      </c>
      <c r="GI192">
        <v>4186.6692000000003</v>
      </c>
      <c r="GJ192">
        <v>40160.2811</v>
      </c>
      <c r="GK192">
        <v>3167.1666</v>
      </c>
      <c r="GL192">
        <v>2279.0138000000002</v>
      </c>
      <c r="GM192">
        <v>6426.3359</v>
      </c>
      <c r="GN192">
        <v>16501.780999999999</v>
      </c>
      <c r="GO192">
        <v>900.23789999999997</v>
      </c>
      <c r="GP192">
        <v>335.85390000000001</v>
      </c>
    </row>
    <row r="193" spans="1:198" x14ac:dyDescent="0.2">
      <c r="A193" s="177">
        <v>43292</v>
      </c>
      <c r="B193">
        <v>732971.48140000005</v>
      </c>
      <c r="C193">
        <v>183518.2242</v>
      </c>
      <c r="D193">
        <v>117035.0912</v>
      </c>
      <c r="E193">
        <v>103917.7308</v>
      </c>
      <c r="F193">
        <v>59462.607000000004</v>
      </c>
      <c r="G193">
        <v>54095.897400000002</v>
      </c>
      <c r="H193">
        <v>52189.702700000002</v>
      </c>
      <c r="I193">
        <v>32177.602800000001</v>
      </c>
      <c r="J193">
        <v>34969.1034</v>
      </c>
      <c r="K193">
        <v>29097.563399999999</v>
      </c>
      <c r="L193">
        <v>26458.553899999999</v>
      </c>
      <c r="M193">
        <v>24540.66</v>
      </c>
      <c r="N193">
        <v>23941.1322</v>
      </c>
      <c r="O193">
        <v>38877.337299999999</v>
      </c>
      <c r="P193">
        <v>15096.840700000001</v>
      </c>
      <c r="Q193">
        <v>22535.9238</v>
      </c>
      <c r="R193">
        <v>13192.884099999999</v>
      </c>
      <c r="S193">
        <v>14374.2556</v>
      </c>
      <c r="T193">
        <v>19692.102800000001</v>
      </c>
      <c r="U193">
        <v>22399.631799999999</v>
      </c>
      <c r="V193">
        <v>13851.7431</v>
      </c>
      <c r="W193">
        <v>9603.5565999999999</v>
      </c>
      <c r="X193">
        <v>15189.3395</v>
      </c>
      <c r="Y193">
        <v>13247.932500000001</v>
      </c>
      <c r="Z193">
        <v>14645.085800000001</v>
      </c>
      <c r="AA193">
        <v>12392.443600000001</v>
      </c>
      <c r="AB193">
        <v>14148.7781</v>
      </c>
      <c r="AC193">
        <v>18865.377799999998</v>
      </c>
      <c r="AD193">
        <v>15933.3424</v>
      </c>
      <c r="AE193">
        <v>10426.5136</v>
      </c>
      <c r="AF193">
        <v>15761.8902</v>
      </c>
      <c r="AG193">
        <v>11599.529</v>
      </c>
      <c r="AH193">
        <v>8771.9753000000001</v>
      </c>
      <c r="AI193">
        <v>12757.2986</v>
      </c>
      <c r="AJ193">
        <v>15555.1656</v>
      </c>
      <c r="AK193">
        <v>8298.9940000000006</v>
      </c>
      <c r="AL193">
        <v>7755.0613000000003</v>
      </c>
      <c r="AM193">
        <v>8703.1378999999997</v>
      </c>
      <c r="AN193">
        <v>11746.270200000001</v>
      </c>
      <c r="AO193">
        <v>10459.4895</v>
      </c>
      <c r="AP193">
        <v>6296.8553000000002</v>
      </c>
      <c r="AQ193">
        <v>10659.3652</v>
      </c>
      <c r="AR193">
        <v>6782.0932000000003</v>
      </c>
      <c r="AS193">
        <v>6893.3640999999998</v>
      </c>
      <c r="AT193">
        <v>8920.6038000000008</v>
      </c>
      <c r="AU193">
        <v>10190.890100000001</v>
      </c>
      <c r="AV193">
        <v>5640.2938000000004</v>
      </c>
      <c r="AW193">
        <v>5649.4606000000003</v>
      </c>
      <c r="AX193">
        <v>6544.2730000000001</v>
      </c>
      <c r="AY193">
        <v>4197.8037999999997</v>
      </c>
      <c r="AZ193">
        <v>6592.6522000000004</v>
      </c>
      <c r="BA193">
        <v>5370.7438000000002</v>
      </c>
      <c r="BB193">
        <v>6274.6990999999998</v>
      </c>
      <c r="BC193">
        <v>4644.5585000000001</v>
      </c>
      <c r="BD193">
        <v>5099.4039000000002</v>
      </c>
      <c r="BE193">
        <v>5697.1938</v>
      </c>
      <c r="BF193">
        <v>6216.3104999999996</v>
      </c>
      <c r="BG193">
        <v>5526.6688999999997</v>
      </c>
      <c r="BH193">
        <v>6382.8167999999996</v>
      </c>
      <c r="BI193">
        <v>4337.3863000000001</v>
      </c>
      <c r="BJ193">
        <v>5044.3122000000003</v>
      </c>
      <c r="BK193">
        <v>3939.3838000000001</v>
      </c>
      <c r="BL193">
        <v>5703.5081</v>
      </c>
      <c r="BM193">
        <v>3390.5331000000001</v>
      </c>
      <c r="BN193">
        <v>4968.1521000000002</v>
      </c>
      <c r="BO193">
        <v>6050.4039000000002</v>
      </c>
      <c r="BP193">
        <v>4618.5613000000003</v>
      </c>
      <c r="BQ193">
        <v>5619.6561000000002</v>
      </c>
      <c r="BR193">
        <v>3107.6975000000002</v>
      </c>
      <c r="BS193">
        <v>3205.2269000000001</v>
      </c>
      <c r="BT193">
        <v>3483.6696000000002</v>
      </c>
      <c r="BU193">
        <v>3231.5300999999999</v>
      </c>
      <c r="BV193">
        <v>3146.2611999999999</v>
      </c>
      <c r="BW193">
        <v>3653.9766</v>
      </c>
      <c r="BX193">
        <v>3355.4137999999998</v>
      </c>
      <c r="BY193">
        <v>2842.9674</v>
      </c>
      <c r="BZ193">
        <v>2196.3368999999998</v>
      </c>
      <c r="CA193">
        <v>3377.1932000000002</v>
      </c>
      <c r="CB193">
        <v>3551.7930999999999</v>
      </c>
      <c r="CC193" t="s">
        <v>480</v>
      </c>
      <c r="CD193">
        <v>2081.4845</v>
      </c>
      <c r="CE193">
        <v>2694.7541999999999</v>
      </c>
      <c r="CF193">
        <v>4007.1671000000001</v>
      </c>
      <c r="CG193">
        <v>2005.0637999999999</v>
      </c>
      <c r="CH193">
        <v>2126.0275000000001</v>
      </c>
      <c r="CI193">
        <v>2904.8773999999999</v>
      </c>
      <c r="CJ193">
        <v>2484.9429</v>
      </c>
      <c r="CK193">
        <v>2686.7404999999999</v>
      </c>
      <c r="CL193">
        <v>3402.9692</v>
      </c>
      <c r="CM193">
        <v>2306.0574999999999</v>
      </c>
      <c r="CN193">
        <v>3185.4126000000001</v>
      </c>
      <c r="CO193">
        <v>1972.5779</v>
      </c>
      <c r="CP193">
        <v>1709.9028000000001</v>
      </c>
      <c r="CQ193">
        <v>1939.6315</v>
      </c>
      <c r="CR193">
        <v>2452.8766000000001</v>
      </c>
      <c r="CS193">
        <v>1924.742</v>
      </c>
      <c r="CT193">
        <v>2319.0455999999999</v>
      </c>
      <c r="CU193">
        <v>2050.4839000000002</v>
      </c>
      <c r="CV193">
        <v>2822.7184000000002</v>
      </c>
      <c r="CW193">
        <v>1400.3225</v>
      </c>
      <c r="CX193">
        <v>4570.5780000000004</v>
      </c>
      <c r="CY193">
        <v>2126.0641000000001</v>
      </c>
      <c r="CZ193">
        <v>2020.7828</v>
      </c>
      <c r="DA193">
        <v>1654.8865000000001</v>
      </c>
      <c r="DB193">
        <v>1694.3896999999999</v>
      </c>
      <c r="DC193">
        <v>3021.3773999999999</v>
      </c>
      <c r="DD193">
        <v>1996.3928000000001</v>
      </c>
      <c r="DE193">
        <v>2049.7478000000001</v>
      </c>
      <c r="DF193">
        <v>1761.7393</v>
      </c>
      <c r="DG193">
        <v>1842.9155000000001</v>
      </c>
      <c r="DH193">
        <v>951.21360000000004</v>
      </c>
      <c r="DI193">
        <v>1969.1187</v>
      </c>
      <c r="DJ193">
        <v>1268.5442</v>
      </c>
      <c r="DK193">
        <v>1922.7909999999999</v>
      </c>
      <c r="DL193">
        <v>1432.3288</v>
      </c>
      <c r="DM193">
        <v>1374.2783999999999</v>
      </c>
      <c r="DN193">
        <v>1142.0696</v>
      </c>
      <c r="DO193">
        <v>2255.3386</v>
      </c>
      <c r="DP193">
        <v>836.31539999999995</v>
      </c>
      <c r="DQ193">
        <v>1706.9857999999999</v>
      </c>
      <c r="DR193">
        <v>987.32069999999999</v>
      </c>
      <c r="DS193">
        <v>1987.127</v>
      </c>
      <c r="DT193">
        <v>1230.8191999999999</v>
      </c>
      <c r="DU193">
        <v>1235.4716000000001</v>
      </c>
      <c r="DV193">
        <v>1868.327</v>
      </c>
      <c r="DW193">
        <v>1304.5894000000001</v>
      </c>
      <c r="DX193">
        <v>908.05470000000003</v>
      </c>
      <c r="DY193">
        <v>1583.0911000000001</v>
      </c>
      <c r="DZ193">
        <v>1844.9875</v>
      </c>
      <c r="EA193">
        <v>1215.6169</v>
      </c>
      <c r="EB193">
        <v>1335.6048000000001</v>
      </c>
      <c r="EC193">
        <v>1419.6052</v>
      </c>
      <c r="ED193">
        <v>1156.3257000000001</v>
      </c>
      <c r="EE193">
        <v>921.4316</v>
      </c>
      <c r="EF193">
        <v>829.46420000000001</v>
      </c>
      <c r="EG193">
        <v>595.06230000000005</v>
      </c>
      <c r="EH193">
        <v>862.63030000000003</v>
      </c>
      <c r="EI193">
        <v>712.87040000000002</v>
      </c>
      <c r="EJ193">
        <v>2074.4721</v>
      </c>
      <c r="EK193" t="s">
        <v>480</v>
      </c>
      <c r="EL193">
        <v>908.07659999999998</v>
      </c>
      <c r="EM193">
        <v>572.10649999999998</v>
      </c>
      <c r="EN193">
        <v>377.43810000000002</v>
      </c>
      <c r="EO193">
        <v>499.56200000000001</v>
      </c>
      <c r="EP193">
        <v>385.56099999999998</v>
      </c>
      <c r="EQ193">
        <v>412.82780000000002</v>
      </c>
      <c r="ER193">
        <v>385.14479999999998</v>
      </c>
      <c r="ES193">
        <v>344.49369999999999</v>
      </c>
      <c r="ET193">
        <v>398.77190000000002</v>
      </c>
      <c r="EU193">
        <v>232.8109</v>
      </c>
      <c r="EV193">
        <v>351.84629999999999</v>
      </c>
      <c r="EW193">
        <v>301.02850000000001</v>
      </c>
      <c r="EX193">
        <v>288.61419999999998</v>
      </c>
      <c r="EY193">
        <v>265.38400000000001</v>
      </c>
      <c r="EZ193">
        <v>241.15989999999999</v>
      </c>
      <c r="FA193">
        <v>74.878600000000006</v>
      </c>
      <c r="FB193">
        <v>138.5805</v>
      </c>
      <c r="FC193">
        <v>391.99020000000002</v>
      </c>
      <c r="FD193">
        <v>158.91139999999999</v>
      </c>
      <c r="FE193">
        <v>234.76840000000001</v>
      </c>
      <c r="FF193">
        <v>896.16890000000001</v>
      </c>
      <c r="FG193">
        <v>231.18700000000001</v>
      </c>
      <c r="FH193">
        <v>199.8623</v>
      </c>
      <c r="FI193">
        <v>272.7002</v>
      </c>
      <c r="FJ193">
        <v>160.03909999999999</v>
      </c>
      <c r="FK193">
        <v>46.050199999999997</v>
      </c>
      <c r="FL193">
        <v>138.37809999999999</v>
      </c>
      <c r="FM193">
        <v>15576.2613</v>
      </c>
      <c r="FN193">
        <v>2424.6314000000002</v>
      </c>
      <c r="FO193">
        <v>4391.5720000000001</v>
      </c>
      <c r="FP193">
        <v>5247.8489</v>
      </c>
      <c r="FQ193">
        <v>2367.5140999999999</v>
      </c>
      <c r="FR193">
        <v>4534.8371999999999</v>
      </c>
      <c r="FS193">
        <v>5166.8218999999999</v>
      </c>
      <c r="FT193">
        <v>8418.4156000000003</v>
      </c>
      <c r="FU193">
        <v>1177.2795000000001</v>
      </c>
      <c r="FV193">
        <v>25597.088800000001</v>
      </c>
      <c r="FW193">
        <v>10601.287200000001</v>
      </c>
      <c r="FX193">
        <v>4842.7928000000002</v>
      </c>
      <c r="FY193">
        <v>4722.9430000000002</v>
      </c>
      <c r="FZ193">
        <v>512.43979999999999</v>
      </c>
      <c r="GA193">
        <v>12941.927</v>
      </c>
      <c r="GB193">
        <v>3991.8915000000002</v>
      </c>
      <c r="GC193">
        <v>1646.347</v>
      </c>
      <c r="GD193">
        <v>1139.8359</v>
      </c>
      <c r="GE193">
        <v>11646.7307</v>
      </c>
      <c r="GF193">
        <v>1306.1656</v>
      </c>
      <c r="GG193">
        <v>811.24789999999996</v>
      </c>
      <c r="GH193">
        <v>586.52020000000005</v>
      </c>
      <c r="GI193">
        <v>4136.8424000000005</v>
      </c>
      <c r="GJ193">
        <v>40628.632299999997</v>
      </c>
      <c r="GK193">
        <v>3227.2154999999998</v>
      </c>
      <c r="GL193">
        <v>2242.0796999999998</v>
      </c>
      <c r="GM193">
        <v>6434.8220000000001</v>
      </c>
      <c r="GN193">
        <v>16559.453000000001</v>
      </c>
      <c r="GO193">
        <v>874.26189999999997</v>
      </c>
      <c r="GP193">
        <v>348.21089999999998</v>
      </c>
    </row>
    <row r="194" spans="1:198" x14ac:dyDescent="0.2">
      <c r="A194" s="177">
        <v>43293</v>
      </c>
      <c r="B194">
        <v>749951.34779999999</v>
      </c>
      <c r="C194">
        <v>185548.61319999999</v>
      </c>
      <c r="D194">
        <v>120340.3141</v>
      </c>
      <c r="E194">
        <v>106079.4798</v>
      </c>
      <c r="F194">
        <v>60400.919500000004</v>
      </c>
      <c r="G194">
        <v>54779.425199999998</v>
      </c>
      <c r="H194">
        <v>53352.047599999998</v>
      </c>
      <c r="I194">
        <v>33499.135999999999</v>
      </c>
      <c r="J194">
        <v>35219.231599999999</v>
      </c>
      <c r="K194">
        <v>30245.883699999998</v>
      </c>
      <c r="L194">
        <v>27682.6142</v>
      </c>
      <c r="M194">
        <v>24838.63</v>
      </c>
      <c r="N194">
        <v>24828.0016</v>
      </c>
      <c r="O194">
        <v>39007.3995</v>
      </c>
      <c r="P194">
        <v>17914.177199999998</v>
      </c>
      <c r="Q194">
        <v>22738.5458</v>
      </c>
      <c r="R194">
        <v>13434.616900000001</v>
      </c>
      <c r="S194">
        <v>15059.914699999999</v>
      </c>
      <c r="T194">
        <v>20237.198400000001</v>
      </c>
      <c r="U194">
        <v>23439.923999999999</v>
      </c>
      <c r="V194">
        <v>14411.454100000001</v>
      </c>
      <c r="W194">
        <v>9867.4689999999991</v>
      </c>
      <c r="X194">
        <v>15553.9028</v>
      </c>
      <c r="Y194">
        <v>13589.1675</v>
      </c>
      <c r="Z194">
        <v>14869.133599999999</v>
      </c>
      <c r="AA194">
        <v>12665.892400000001</v>
      </c>
      <c r="AB194">
        <v>14439.476500000001</v>
      </c>
      <c r="AC194">
        <v>19117.754400000002</v>
      </c>
      <c r="AD194">
        <v>16144.6656</v>
      </c>
      <c r="AE194">
        <v>10554.0496</v>
      </c>
      <c r="AF194">
        <v>15867.7037</v>
      </c>
      <c r="AG194">
        <v>11895.6819</v>
      </c>
      <c r="AH194">
        <v>8589.0319999999992</v>
      </c>
      <c r="AI194">
        <v>13349.8869</v>
      </c>
      <c r="AJ194">
        <v>15844.087799999999</v>
      </c>
      <c r="AK194">
        <v>8410.7351999999992</v>
      </c>
      <c r="AL194">
        <v>7967.0730999999996</v>
      </c>
      <c r="AM194">
        <v>8917.1636999999992</v>
      </c>
      <c r="AN194">
        <v>11796.9503</v>
      </c>
      <c r="AO194">
        <v>10589.168</v>
      </c>
      <c r="AP194">
        <v>6507.7111000000004</v>
      </c>
      <c r="AQ194">
        <v>10684.370500000001</v>
      </c>
      <c r="AR194">
        <v>6947.4366</v>
      </c>
      <c r="AS194">
        <v>7037.6397999999999</v>
      </c>
      <c r="AT194">
        <v>9282.4441000000006</v>
      </c>
      <c r="AU194">
        <v>10210.121999999999</v>
      </c>
      <c r="AV194">
        <v>5801.3067000000001</v>
      </c>
      <c r="AW194">
        <v>5991.8582999999999</v>
      </c>
      <c r="AX194">
        <v>6658.8600999999999</v>
      </c>
      <c r="AY194">
        <v>4174.7273999999998</v>
      </c>
      <c r="AZ194">
        <v>6594.5559999999996</v>
      </c>
      <c r="BA194">
        <v>5504.9521999999997</v>
      </c>
      <c r="BB194">
        <v>6490.81</v>
      </c>
      <c r="BC194">
        <v>4823.1619000000001</v>
      </c>
      <c r="BD194">
        <v>5233.6818000000003</v>
      </c>
      <c r="BE194">
        <v>5956.9300999999996</v>
      </c>
      <c r="BF194">
        <v>6343.3463000000002</v>
      </c>
      <c r="BG194">
        <v>5812.6809000000003</v>
      </c>
      <c r="BH194">
        <v>6513.9766</v>
      </c>
      <c r="BI194">
        <v>4384.5317999999997</v>
      </c>
      <c r="BJ194">
        <v>5084.3082999999997</v>
      </c>
      <c r="BK194">
        <v>3983.0965999999999</v>
      </c>
      <c r="BL194">
        <v>5815.7640000000001</v>
      </c>
      <c r="BM194">
        <v>3479.4522000000002</v>
      </c>
      <c r="BN194">
        <v>4994.1803</v>
      </c>
      <c r="BO194">
        <v>6090.4057000000003</v>
      </c>
      <c r="BP194">
        <v>4823.9465</v>
      </c>
      <c r="BQ194">
        <v>5672.0640999999996</v>
      </c>
      <c r="BR194">
        <v>3194.0654</v>
      </c>
      <c r="BS194">
        <v>3269.9902999999999</v>
      </c>
      <c r="BT194">
        <v>3539.0526</v>
      </c>
      <c r="BU194">
        <v>3299.0185999999999</v>
      </c>
      <c r="BV194">
        <v>3294.3809000000001</v>
      </c>
      <c r="BW194">
        <v>3700.5468000000001</v>
      </c>
      <c r="BX194">
        <v>3483.4378000000002</v>
      </c>
      <c r="BY194">
        <v>2923.7379000000001</v>
      </c>
      <c r="BZ194">
        <v>2234.3056999999999</v>
      </c>
      <c r="CA194">
        <v>3426.3090999999999</v>
      </c>
      <c r="CB194">
        <v>3621.8672999999999</v>
      </c>
      <c r="CC194" t="s">
        <v>480</v>
      </c>
      <c r="CD194">
        <v>2149.9686999999999</v>
      </c>
      <c r="CE194">
        <v>2726.6601999999998</v>
      </c>
      <c r="CF194">
        <v>3858.2080999999998</v>
      </c>
      <c r="CG194">
        <v>2063.1226999999999</v>
      </c>
      <c r="CH194">
        <v>2169.6612</v>
      </c>
      <c r="CI194">
        <v>2963.6579999999999</v>
      </c>
      <c r="CJ194">
        <v>2639.7986000000001</v>
      </c>
      <c r="CK194">
        <v>2702.8793999999998</v>
      </c>
      <c r="CL194">
        <v>3487.4654999999998</v>
      </c>
      <c r="CM194">
        <v>2405.9944</v>
      </c>
      <c r="CN194">
        <v>3290.5218</v>
      </c>
      <c r="CO194">
        <v>2003.3191999999999</v>
      </c>
      <c r="CP194">
        <v>1758.8088</v>
      </c>
      <c r="CQ194">
        <v>1963.2819</v>
      </c>
      <c r="CR194">
        <v>2512.3263999999999</v>
      </c>
      <c r="CS194">
        <v>1947.0995</v>
      </c>
      <c r="CT194">
        <v>2383.3305</v>
      </c>
      <c r="CU194">
        <v>2091.4886999999999</v>
      </c>
      <c r="CV194">
        <v>2997.9041999999999</v>
      </c>
      <c r="CW194">
        <v>1452.3637000000001</v>
      </c>
      <c r="CX194">
        <v>4574.3590000000004</v>
      </c>
      <c r="CY194">
        <v>2158.7435999999998</v>
      </c>
      <c r="CZ194">
        <v>2131.4812000000002</v>
      </c>
      <c r="DA194">
        <v>1634.5495000000001</v>
      </c>
      <c r="DB194">
        <v>1763.7254</v>
      </c>
      <c r="DC194">
        <v>3098.473</v>
      </c>
      <c r="DD194">
        <v>2059.9229999999998</v>
      </c>
      <c r="DE194">
        <v>2080.3899000000001</v>
      </c>
      <c r="DF194">
        <v>1864.2079000000001</v>
      </c>
      <c r="DG194">
        <v>1897.5057999999999</v>
      </c>
      <c r="DH194">
        <v>956.52449999999999</v>
      </c>
      <c r="DI194">
        <v>2027.6289999999999</v>
      </c>
      <c r="DJ194">
        <v>1335.5804000000001</v>
      </c>
      <c r="DK194">
        <v>2001.8152</v>
      </c>
      <c r="DL194">
        <v>1465.5291999999999</v>
      </c>
      <c r="DM194">
        <v>1405.6171999999999</v>
      </c>
      <c r="DN194">
        <v>1169.5024000000001</v>
      </c>
      <c r="DO194">
        <v>2255.3386</v>
      </c>
      <c r="DP194">
        <v>859.78179999999998</v>
      </c>
      <c r="DQ194">
        <v>1758.3032000000001</v>
      </c>
      <c r="DR194">
        <v>1008.6858999999999</v>
      </c>
      <c r="DS194">
        <v>1978.4014</v>
      </c>
      <c r="DT194">
        <v>1227.3951999999999</v>
      </c>
      <c r="DU194">
        <v>1244.5793000000001</v>
      </c>
      <c r="DV194">
        <v>1998.0138999999999</v>
      </c>
      <c r="DW194">
        <v>1338.6558</v>
      </c>
      <c r="DX194">
        <v>940.73649999999998</v>
      </c>
      <c r="DY194">
        <v>1584.7737</v>
      </c>
      <c r="DZ194">
        <v>1854.1889000000001</v>
      </c>
      <c r="EA194">
        <v>1264.6373000000001</v>
      </c>
      <c r="EB194">
        <v>1352.5569</v>
      </c>
      <c r="EC194">
        <v>1436.7688000000001</v>
      </c>
      <c r="ED194">
        <v>1171.9954</v>
      </c>
      <c r="EE194">
        <v>928.08299999999997</v>
      </c>
      <c r="EF194">
        <v>834.31579999999997</v>
      </c>
      <c r="EG194">
        <v>607.25210000000004</v>
      </c>
      <c r="EH194">
        <v>883.71709999999996</v>
      </c>
      <c r="EI194">
        <v>739.07320000000004</v>
      </c>
      <c r="EJ194">
        <v>2074.4721</v>
      </c>
      <c r="EK194" t="s">
        <v>480</v>
      </c>
      <c r="EL194">
        <v>917.76620000000003</v>
      </c>
      <c r="EM194">
        <v>578.21249999999998</v>
      </c>
      <c r="EN194">
        <v>384.98570000000001</v>
      </c>
      <c r="EO194">
        <v>519.27549999999997</v>
      </c>
      <c r="EP194">
        <v>391.92860000000002</v>
      </c>
      <c r="EQ194">
        <v>443.06259999999997</v>
      </c>
      <c r="ER194">
        <v>385.14479999999998</v>
      </c>
      <c r="ES194">
        <v>355.04590000000002</v>
      </c>
      <c r="ET194">
        <v>404.24509999999998</v>
      </c>
      <c r="EU194">
        <v>235.7141</v>
      </c>
      <c r="EV194">
        <v>362.68959999999998</v>
      </c>
      <c r="EW194">
        <v>304.53440000000001</v>
      </c>
      <c r="EX194">
        <v>300.4615</v>
      </c>
      <c r="EY194">
        <v>264.01740000000001</v>
      </c>
      <c r="EZ194">
        <v>245.98490000000001</v>
      </c>
      <c r="FA194">
        <v>74.878600000000006</v>
      </c>
      <c r="FB194">
        <v>141.82380000000001</v>
      </c>
      <c r="FC194">
        <v>400.23230000000001</v>
      </c>
      <c r="FD194">
        <v>165.62309999999999</v>
      </c>
      <c r="FE194">
        <v>228.06530000000001</v>
      </c>
      <c r="FF194">
        <v>898.24570000000006</v>
      </c>
      <c r="FG194">
        <v>231.18700000000001</v>
      </c>
      <c r="FH194">
        <v>180.3545</v>
      </c>
      <c r="FI194">
        <v>275.36059999999998</v>
      </c>
      <c r="FJ194">
        <v>160.71940000000001</v>
      </c>
      <c r="FK194">
        <v>49.570500000000003</v>
      </c>
      <c r="FL194">
        <v>139.44710000000001</v>
      </c>
      <c r="FM194">
        <v>16204.1499</v>
      </c>
      <c r="FN194">
        <v>2659.5614</v>
      </c>
      <c r="FO194">
        <v>4561.4134999999997</v>
      </c>
      <c r="FP194">
        <v>5503.5698000000002</v>
      </c>
      <c r="FQ194">
        <v>2443.6484999999998</v>
      </c>
      <c r="FR194">
        <v>4743.4906000000001</v>
      </c>
      <c r="FS194">
        <v>5539.9414999999999</v>
      </c>
      <c r="FT194">
        <v>8949.2396000000008</v>
      </c>
      <c r="FU194">
        <v>1198.7164</v>
      </c>
      <c r="FV194">
        <v>26378.443899999998</v>
      </c>
      <c r="FW194">
        <v>10916.8532</v>
      </c>
      <c r="FX194">
        <v>4954.1310999999996</v>
      </c>
      <c r="FY194">
        <v>4853.9470000000001</v>
      </c>
      <c r="FZ194">
        <v>500.8175</v>
      </c>
      <c r="GA194">
        <v>13342.2557</v>
      </c>
      <c r="GB194">
        <v>4124.0815000000002</v>
      </c>
      <c r="GC194">
        <v>1669.7309</v>
      </c>
      <c r="GD194">
        <v>1143.8395</v>
      </c>
      <c r="GE194">
        <v>11856.5545</v>
      </c>
      <c r="GF194">
        <v>1330.373</v>
      </c>
      <c r="GG194">
        <v>821.02409999999998</v>
      </c>
      <c r="GH194">
        <v>585.18709999999999</v>
      </c>
      <c r="GI194">
        <v>4170.6534000000001</v>
      </c>
      <c r="GJ194">
        <v>41513.2958</v>
      </c>
      <c r="GK194">
        <v>3347.3130999999998</v>
      </c>
      <c r="GL194">
        <v>2245.9675000000002</v>
      </c>
      <c r="GM194">
        <v>6508.3676999999998</v>
      </c>
      <c r="GN194">
        <v>17155.397000000001</v>
      </c>
      <c r="GO194">
        <v>884.9579</v>
      </c>
      <c r="GP194">
        <v>348.21089999999998</v>
      </c>
    </row>
    <row r="195" spans="1:198" x14ac:dyDescent="0.2">
      <c r="A195" s="177">
        <v>43294</v>
      </c>
      <c r="B195">
        <v>759478.51269999996</v>
      </c>
      <c r="C195">
        <v>187459.56770000001</v>
      </c>
      <c r="D195">
        <v>122161.85920000001</v>
      </c>
      <c r="E195">
        <v>105670.90180000001</v>
      </c>
      <c r="F195">
        <v>60330.436000000002</v>
      </c>
      <c r="G195">
        <v>54689.9156</v>
      </c>
      <c r="H195">
        <v>53349.481699999997</v>
      </c>
      <c r="I195">
        <v>32863.103999999999</v>
      </c>
      <c r="J195">
        <v>35187.965600000003</v>
      </c>
      <c r="K195">
        <v>30191.097399999999</v>
      </c>
      <c r="L195">
        <v>27134.045900000001</v>
      </c>
      <c r="M195">
        <v>24899.66</v>
      </c>
      <c r="N195">
        <v>24407.625499999998</v>
      </c>
      <c r="O195">
        <v>38877.337299999999</v>
      </c>
      <c r="P195">
        <v>17876.542000000001</v>
      </c>
      <c r="Q195">
        <v>22781.622899999998</v>
      </c>
      <c r="R195">
        <v>13342.376700000001</v>
      </c>
      <c r="S195">
        <v>14809.520399999999</v>
      </c>
      <c r="T195">
        <v>20073.122800000001</v>
      </c>
      <c r="U195">
        <v>23130.103800000001</v>
      </c>
      <c r="V195">
        <v>14398.4038</v>
      </c>
      <c r="W195">
        <v>9754.8439999999991</v>
      </c>
      <c r="X195">
        <v>15543.0607</v>
      </c>
      <c r="Y195">
        <v>13578.736699999999</v>
      </c>
      <c r="Z195">
        <v>14700.508099999999</v>
      </c>
      <c r="AA195">
        <v>12586.958699999999</v>
      </c>
      <c r="AB195">
        <v>14403.349200000001</v>
      </c>
      <c r="AC195">
        <v>19065.374299999999</v>
      </c>
      <c r="AD195">
        <v>16175.7425</v>
      </c>
      <c r="AE195">
        <v>10432.697099999999</v>
      </c>
      <c r="AF195">
        <v>15831.1399</v>
      </c>
      <c r="AG195">
        <v>11806.604600000001</v>
      </c>
      <c r="AH195">
        <v>8899.3822</v>
      </c>
      <c r="AI195">
        <v>13249.7875</v>
      </c>
      <c r="AJ195">
        <v>15897.591899999999</v>
      </c>
      <c r="AK195">
        <v>8412.8781999999992</v>
      </c>
      <c r="AL195">
        <v>7957.2879999999996</v>
      </c>
      <c r="AM195">
        <v>8876.9621000000006</v>
      </c>
      <c r="AN195">
        <v>11773.9139</v>
      </c>
      <c r="AO195">
        <v>10601.662</v>
      </c>
      <c r="AP195">
        <v>6488.8108000000002</v>
      </c>
      <c r="AQ195">
        <v>10696.215099999999</v>
      </c>
      <c r="AR195">
        <v>6953.8576999999996</v>
      </c>
      <c r="AS195">
        <v>7051.9245000000001</v>
      </c>
      <c r="AT195">
        <v>9116.8850999999995</v>
      </c>
      <c r="AU195">
        <v>10210.121999999999</v>
      </c>
      <c r="AV195">
        <v>5812.8076000000001</v>
      </c>
      <c r="AW195">
        <v>5983.9871000000003</v>
      </c>
      <c r="AX195">
        <v>6676.1674999999996</v>
      </c>
      <c r="AY195">
        <v>4138.8307999999997</v>
      </c>
      <c r="AZ195">
        <v>6605.9793</v>
      </c>
      <c r="BA195">
        <v>5440.1620000000003</v>
      </c>
      <c r="BB195">
        <v>6481.6571000000004</v>
      </c>
      <c r="BC195">
        <v>4807.7982000000002</v>
      </c>
      <c r="BD195">
        <v>5303.5063</v>
      </c>
      <c r="BE195">
        <v>5981.5366999999997</v>
      </c>
      <c r="BF195">
        <v>6325.6203999999998</v>
      </c>
      <c r="BG195">
        <v>5780.0259999999998</v>
      </c>
      <c r="BH195">
        <v>6387.9603999999999</v>
      </c>
      <c r="BI195">
        <v>4364.8878000000004</v>
      </c>
      <c r="BJ195">
        <v>5054.8374999999996</v>
      </c>
      <c r="BK195">
        <v>3962.2188000000001</v>
      </c>
      <c r="BL195">
        <v>5763.5519999999997</v>
      </c>
      <c r="BM195">
        <v>3475.4621999999999</v>
      </c>
      <c r="BN195">
        <v>4970.6076000000003</v>
      </c>
      <c r="BO195">
        <v>6073.2619999999997</v>
      </c>
      <c r="BP195">
        <v>4821.1097</v>
      </c>
      <c r="BQ195">
        <v>5701.6648999999998</v>
      </c>
      <c r="BR195">
        <v>3182.5497</v>
      </c>
      <c r="BS195">
        <v>3265.7779999999998</v>
      </c>
      <c r="BT195">
        <v>3498.5284000000001</v>
      </c>
      <c r="BU195">
        <v>3281.6453999999999</v>
      </c>
      <c r="BV195">
        <v>3253.4531000000002</v>
      </c>
      <c r="BW195">
        <v>3680.7543999999998</v>
      </c>
      <c r="BX195">
        <v>3467.4348</v>
      </c>
      <c r="BY195">
        <v>2902.3914</v>
      </c>
      <c r="BZ195">
        <v>2240.4297000000001</v>
      </c>
      <c r="CA195">
        <v>3289.2656000000002</v>
      </c>
      <c r="CB195">
        <v>3555.9974999999999</v>
      </c>
      <c r="CC195" t="s">
        <v>480</v>
      </c>
      <c r="CD195">
        <v>2221.4832000000001</v>
      </c>
      <c r="CE195">
        <v>2715.2651999999998</v>
      </c>
      <c r="CF195">
        <v>3664.5612999999998</v>
      </c>
      <c r="CG195">
        <v>2052.6649000000002</v>
      </c>
      <c r="CH195">
        <v>2162.8434999999999</v>
      </c>
      <c r="CI195">
        <v>2929.7460999999998</v>
      </c>
      <c r="CJ195">
        <v>2625.4411</v>
      </c>
      <c r="CK195">
        <v>2664.0450999999998</v>
      </c>
      <c r="CL195">
        <v>3466.7255</v>
      </c>
      <c r="CM195">
        <v>2394.7714999999998</v>
      </c>
      <c r="CN195">
        <v>3274.6563000000001</v>
      </c>
      <c r="CO195">
        <v>1993.3874000000001</v>
      </c>
      <c r="CP195">
        <v>1720.2768000000001</v>
      </c>
      <c r="CQ195">
        <v>1955.7829999999999</v>
      </c>
      <c r="CR195">
        <v>2520.8191999999999</v>
      </c>
      <c r="CS195">
        <v>1950.5391</v>
      </c>
      <c r="CT195">
        <v>2360.9193</v>
      </c>
      <c r="CU195">
        <v>2100.0313000000001</v>
      </c>
      <c r="CV195">
        <v>2976.4090000000001</v>
      </c>
      <c r="CW195">
        <v>1467.9761000000001</v>
      </c>
      <c r="CX195">
        <v>4586.9621999999999</v>
      </c>
      <c r="CY195">
        <v>2151.4814999999999</v>
      </c>
      <c r="CZ195">
        <v>2109.9166</v>
      </c>
      <c r="DA195">
        <v>1663.6023</v>
      </c>
      <c r="DB195">
        <v>1762.8364999999999</v>
      </c>
      <c r="DC195">
        <v>3073.299</v>
      </c>
      <c r="DD195">
        <v>2064.5891000000001</v>
      </c>
      <c r="DE195">
        <v>2080.1324</v>
      </c>
      <c r="DF195">
        <v>1817.6313</v>
      </c>
      <c r="DG195">
        <v>1914.1203</v>
      </c>
      <c r="DH195">
        <v>987.94749999999999</v>
      </c>
      <c r="DI195">
        <v>2024.3784000000001</v>
      </c>
      <c r="DJ195">
        <v>1348.5254</v>
      </c>
      <c r="DK195">
        <v>1979.1494</v>
      </c>
      <c r="DL195">
        <v>1439.4431</v>
      </c>
      <c r="DM195">
        <v>1430.3432</v>
      </c>
      <c r="DN195">
        <v>1160.9947999999999</v>
      </c>
      <c r="DO195">
        <v>2243.0423000000001</v>
      </c>
      <c r="DP195">
        <v>854.28719999999998</v>
      </c>
      <c r="DQ195">
        <v>1717.7893999999999</v>
      </c>
      <c r="DR195">
        <v>995.86680000000001</v>
      </c>
      <c r="DS195">
        <v>1971.972</v>
      </c>
      <c r="DT195">
        <v>1232.1032</v>
      </c>
      <c r="DU195">
        <v>1271.9023</v>
      </c>
      <c r="DV195">
        <v>1919.6614</v>
      </c>
      <c r="DW195">
        <v>1332.1045999999999</v>
      </c>
      <c r="DX195">
        <v>951.35810000000004</v>
      </c>
      <c r="DY195">
        <v>1564.9183</v>
      </c>
      <c r="DZ195">
        <v>1849.5881999999999</v>
      </c>
      <c r="EA195">
        <v>1254.9938999999999</v>
      </c>
      <c r="EB195">
        <v>1362.9889000000001</v>
      </c>
      <c r="EC195">
        <v>1428.1869999999999</v>
      </c>
      <c r="ED195">
        <v>1198.634</v>
      </c>
      <c r="EE195">
        <v>914.78009999999995</v>
      </c>
      <c r="EF195">
        <v>828.65560000000005</v>
      </c>
      <c r="EG195">
        <v>592.01490000000001</v>
      </c>
      <c r="EH195">
        <v>881.60839999999996</v>
      </c>
      <c r="EI195">
        <v>728.99519999999995</v>
      </c>
      <c r="EJ195">
        <v>2074.4721</v>
      </c>
      <c r="EK195" t="s">
        <v>480</v>
      </c>
      <c r="EL195">
        <v>907.86130000000003</v>
      </c>
      <c r="EM195">
        <v>581.26549999999997</v>
      </c>
      <c r="EN195">
        <v>384.98570000000001</v>
      </c>
      <c r="EO195">
        <v>516.28110000000004</v>
      </c>
      <c r="EP195">
        <v>386.976</v>
      </c>
      <c r="EQ195">
        <v>429.93579999999997</v>
      </c>
      <c r="ER195">
        <v>385.14479999999998</v>
      </c>
      <c r="ES195">
        <v>353.86700000000002</v>
      </c>
      <c r="ET195">
        <v>411.25940000000003</v>
      </c>
      <c r="EU195">
        <v>244.6311</v>
      </c>
      <c r="EV195">
        <v>366.75580000000002</v>
      </c>
      <c r="EW195">
        <v>309.79329999999999</v>
      </c>
      <c r="EX195">
        <v>301.64620000000002</v>
      </c>
      <c r="EY195">
        <v>262.10430000000002</v>
      </c>
      <c r="EZ195">
        <v>245.98490000000001</v>
      </c>
      <c r="FA195">
        <v>74.878600000000006</v>
      </c>
      <c r="FB195">
        <v>141.98599999999999</v>
      </c>
      <c r="FC195">
        <v>375.50599999999997</v>
      </c>
      <c r="FD195">
        <v>161.14869999999999</v>
      </c>
      <c r="FE195">
        <v>220.3038</v>
      </c>
      <c r="FF195">
        <v>891.97209999999995</v>
      </c>
      <c r="FG195">
        <v>228.87100000000001</v>
      </c>
      <c r="FH195">
        <v>195.79810000000001</v>
      </c>
      <c r="FI195">
        <v>269.15300000000002</v>
      </c>
      <c r="FJ195">
        <v>162.13229999999999</v>
      </c>
      <c r="FK195">
        <v>63.149000000000001</v>
      </c>
      <c r="FL195">
        <v>138.9126</v>
      </c>
      <c r="FM195">
        <v>16073.5203</v>
      </c>
      <c r="FN195">
        <v>2611.9677999999999</v>
      </c>
      <c r="FO195">
        <v>4465.7281000000003</v>
      </c>
      <c r="FP195">
        <v>5478.6680999999999</v>
      </c>
      <c r="FQ195">
        <v>2474.1023</v>
      </c>
      <c r="FR195">
        <v>4652.0582000000004</v>
      </c>
      <c r="FS195">
        <v>5485.5726000000004</v>
      </c>
      <c r="FT195">
        <v>8942.9761999999992</v>
      </c>
      <c r="FU195">
        <v>1223.0117</v>
      </c>
      <c r="FV195">
        <v>26254.228500000001</v>
      </c>
      <c r="FW195">
        <v>10919.722</v>
      </c>
      <c r="FX195">
        <v>4913.8598000000002</v>
      </c>
      <c r="FY195">
        <v>4832.1130000000003</v>
      </c>
      <c r="FZ195">
        <v>502.75450000000001</v>
      </c>
      <c r="GA195">
        <v>13354.8375</v>
      </c>
      <c r="GB195">
        <v>4272.3922000000002</v>
      </c>
      <c r="GC195">
        <v>1611.2710999999999</v>
      </c>
      <c r="GD195">
        <v>1177.2030999999999</v>
      </c>
      <c r="GE195">
        <v>11867.957899999999</v>
      </c>
      <c r="GF195">
        <v>1334.9744000000001</v>
      </c>
      <c r="GG195">
        <v>808.4547</v>
      </c>
      <c r="GH195">
        <v>566.52350000000001</v>
      </c>
      <c r="GI195">
        <v>4208.0235000000002</v>
      </c>
      <c r="GJ195">
        <v>41550.029300000002</v>
      </c>
      <c r="GK195">
        <v>3295.8427000000001</v>
      </c>
      <c r="GL195">
        <v>2245.9675000000002</v>
      </c>
      <c r="GM195">
        <v>6565.3454000000002</v>
      </c>
      <c r="GN195">
        <v>17847.460999999999</v>
      </c>
      <c r="GO195">
        <v>884.9579</v>
      </c>
      <c r="GP195">
        <v>342.8562</v>
      </c>
    </row>
    <row r="196" spans="1:198" x14ac:dyDescent="0.2">
      <c r="A196" s="177">
        <v>43297</v>
      </c>
      <c r="B196">
        <v>755483.25</v>
      </c>
      <c r="C196">
        <v>186782.77129999999</v>
      </c>
      <c r="D196">
        <v>120247.2782</v>
      </c>
      <c r="E196">
        <v>105188.03690000001</v>
      </c>
      <c r="F196">
        <v>60233.521099999998</v>
      </c>
      <c r="G196">
        <v>54767.219299999997</v>
      </c>
      <c r="H196">
        <v>53541.923000000003</v>
      </c>
      <c r="I196">
        <v>32513.286400000001</v>
      </c>
      <c r="J196">
        <v>35197.345399999998</v>
      </c>
      <c r="K196">
        <v>29978.526699999999</v>
      </c>
      <c r="L196">
        <v>26729.611199999999</v>
      </c>
      <c r="M196">
        <v>24698.62</v>
      </c>
      <c r="N196">
        <v>24157.528300000002</v>
      </c>
      <c r="O196">
        <v>38821.596400000002</v>
      </c>
      <c r="P196">
        <v>17872.3603</v>
      </c>
      <c r="Q196">
        <v>22630.0553</v>
      </c>
      <c r="R196">
        <v>13288.305</v>
      </c>
      <c r="S196">
        <v>14732.296</v>
      </c>
      <c r="T196">
        <v>19825.186300000001</v>
      </c>
      <c r="U196">
        <v>22950.823499999999</v>
      </c>
      <c r="V196">
        <v>14449.1548</v>
      </c>
      <c r="W196">
        <v>9699.3719000000001</v>
      </c>
      <c r="X196">
        <v>15570.165800000001</v>
      </c>
      <c r="Y196">
        <v>13590.6576</v>
      </c>
      <c r="Z196">
        <v>14671.028200000001</v>
      </c>
      <c r="AA196">
        <v>12524.939399999999</v>
      </c>
      <c r="AB196">
        <v>14325.2135</v>
      </c>
      <c r="AC196">
        <v>18977.280599999998</v>
      </c>
      <c r="AD196">
        <v>16101.1579</v>
      </c>
      <c r="AE196">
        <v>10416.4653</v>
      </c>
      <c r="AF196">
        <v>14472.1839</v>
      </c>
      <c r="AG196">
        <v>11726.7822</v>
      </c>
      <c r="AH196">
        <v>8801.3768999999993</v>
      </c>
      <c r="AI196">
        <v>13289.827300000001</v>
      </c>
      <c r="AJ196">
        <v>15927.019200000001</v>
      </c>
      <c r="AK196">
        <v>8454.8194000000003</v>
      </c>
      <c r="AL196">
        <v>7940.9794000000002</v>
      </c>
      <c r="AM196">
        <v>8888.4483</v>
      </c>
      <c r="AN196">
        <v>11732.448399999999</v>
      </c>
      <c r="AO196">
        <v>10515.496800000001</v>
      </c>
      <c r="AP196">
        <v>6466.9574000000002</v>
      </c>
      <c r="AQ196">
        <v>10569.8724</v>
      </c>
      <c r="AR196">
        <v>6873.5938999999998</v>
      </c>
      <c r="AS196">
        <v>7048.3532999999998</v>
      </c>
      <c r="AT196">
        <v>9149.3142000000007</v>
      </c>
      <c r="AU196">
        <v>10212.8694</v>
      </c>
      <c r="AV196">
        <v>5784.5780999999997</v>
      </c>
      <c r="AW196">
        <v>5999.7295000000004</v>
      </c>
      <c r="AX196">
        <v>6664.8280999999997</v>
      </c>
      <c r="AY196">
        <v>4116.7800999999999</v>
      </c>
      <c r="AZ196">
        <v>6602.1715999999997</v>
      </c>
      <c r="BA196">
        <v>5417.0226000000002</v>
      </c>
      <c r="BB196">
        <v>6437.4179000000004</v>
      </c>
      <c r="BC196">
        <v>4823.1619000000001</v>
      </c>
      <c r="BD196">
        <v>5233.6818000000003</v>
      </c>
      <c r="BE196">
        <v>6044.4201999999996</v>
      </c>
      <c r="BF196">
        <v>6310.8486999999996</v>
      </c>
      <c r="BG196">
        <v>5799.1684999999998</v>
      </c>
      <c r="BH196">
        <v>6555.1247000000003</v>
      </c>
      <c r="BI196">
        <v>4349.1727000000001</v>
      </c>
      <c r="BJ196">
        <v>5000.1058999999996</v>
      </c>
      <c r="BK196">
        <v>3959.6091000000001</v>
      </c>
      <c r="BL196">
        <v>5700.8975</v>
      </c>
      <c r="BM196">
        <v>3480.5922</v>
      </c>
      <c r="BN196">
        <v>4951.9458000000004</v>
      </c>
      <c r="BO196">
        <v>6080.6093000000001</v>
      </c>
      <c r="BP196">
        <v>4796.1457</v>
      </c>
      <c r="BQ196">
        <v>5730.7804999999998</v>
      </c>
      <c r="BR196">
        <v>3080.8274000000001</v>
      </c>
      <c r="BS196">
        <v>3289.9985000000001</v>
      </c>
      <c r="BT196">
        <v>3590.3832000000002</v>
      </c>
      <c r="BU196">
        <v>3260.2629000000002</v>
      </c>
      <c r="BV196">
        <v>3230.0657999999999</v>
      </c>
      <c r="BW196">
        <v>3673.7689</v>
      </c>
      <c r="BX196">
        <v>3438.6293999999998</v>
      </c>
      <c r="BY196">
        <v>2921.4301999999998</v>
      </c>
      <c r="BZ196">
        <v>2260.8431</v>
      </c>
      <c r="CA196">
        <v>3303.3478</v>
      </c>
      <c r="CB196">
        <v>3567.2094000000002</v>
      </c>
      <c r="CC196" t="s">
        <v>480</v>
      </c>
      <c r="CD196">
        <v>2234.8164000000002</v>
      </c>
      <c r="CE196">
        <v>2722.1021999999998</v>
      </c>
      <c r="CF196">
        <v>3625.4594999999999</v>
      </c>
      <c r="CG196">
        <v>1996.7697000000001</v>
      </c>
      <c r="CH196">
        <v>2154.6622000000002</v>
      </c>
      <c r="CI196">
        <v>2963.6579999999999</v>
      </c>
      <c r="CJ196">
        <v>2497.2492999999999</v>
      </c>
      <c r="CK196">
        <v>2638.3238000000001</v>
      </c>
      <c r="CL196">
        <v>3459.0439999999999</v>
      </c>
      <c r="CM196">
        <v>2377.67</v>
      </c>
      <c r="CN196">
        <v>3266.0623999999998</v>
      </c>
      <c r="CO196">
        <v>2016.5616</v>
      </c>
      <c r="CP196">
        <v>1729.1687999999999</v>
      </c>
      <c r="CQ196">
        <v>1925.2104999999999</v>
      </c>
      <c r="CR196">
        <v>2544.1745000000001</v>
      </c>
      <c r="CS196">
        <v>1937.4685999999999</v>
      </c>
      <c r="CT196">
        <v>2319.0455999999999</v>
      </c>
      <c r="CU196">
        <v>2098.3227999999999</v>
      </c>
      <c r="CV196">
        <v>2838.8398000000002</v>
      </c>
      <c r="CW196">
        <v>1509.6090999999999</v>
      </c>
      <c r="CX196">
        <v>4552.9335000000001</v>
      </c>
      <c r="CY196">
        <v>2136.9573</v>
      </c>
      <c r="CZ196">
        <v>2079.7260999999999</v>
      </c>
      <c r="DA196">
        <v>1689.7499</v>
      </c>
      <c r="DB196">
        <v>1744.1692</v>
      </c>
      <c r="DC196">
        <v>3067.6206999999999</v>
      </c>
      <c r="DD196">
        <v>2019.0052000000001</v>
      </c>
      <c r="DE196">
        <v>2062.3651</v>
      </c>
      <c r="DF196">
        <v>1799.0006000000001</v>
      </c>
      <c r="DG196">
        <v>1947.3490999999999</v>
      </c>
      <c r="DH196">
        <v>980.42370000000005</v>
      </c>
      <c r="DI196">
        <v>2010.5635</v>
      </c>
      <c r="DJ196">
        <v>1328.6456000000001</v>
      </c>
      <c r="DK196">
        <v>1954.6457</v>
      </c>
      <c r="DL196">
        <v>1442.6051</v>
      </c>
      <c r="DM196">
        <v>1416.8300999999999</v>
      </c>
      <c r="DN196">
        <v>1163.0782999999999</v>
      </c>
      <c r="DO196">
        <v>2212.3015</v>
      </c>
      <c r="DP196">
        <v>848.22029999999995</v>
      </c>
      <c r="DQ196">
        <v>1733.0945999999999</v>
      </c>
      <c r="DR196">
        <v>1008.6858999999999</v>
      </c>
      <c r="DS196">
        <v>1985.7492999999999</v>
      </c>
      <c r="DT196">
        <v>1217.5514000000001</v>
      </c>
      <c r="DU196">
        <v>1271.9023</v>
      </c>
      <c r="DV196">
        <v>1849.4142999999999</v>
      </c>
      <c r="DW196">
        <v>1321.6225999999999</v>
      </c>
      <c r="DX196">
        <v>1037.9648999999999</v>
      </c>
      <c r="DY196">
        <v>1545.3994</v>
      </c>
      <c r="DZ196">
        <v>1831.1855</v>
      </c>
      <c r="EA196">
        <v>1234.9036000000001</v>
      </c>
      <c r="EB196">
        <v>1326.8027999999999</v>
      </c>
      <c r="EC196">
        <v>1462.5142000000001</v>
      </c>
      <c r="ED196">
        <v>1209.6027999999999</v>
      </c>
      <c r="EE196">
        <v>894.82590000000005</v>
      </c>
      <c r="EF196">
        <v>825.44659999999999</v>
      </c>
      <c r="EG196">
        <v>595.06230000000005</v>
      </c>
      <c r="EH196">
        <v>852.08699999999999</v>
      </c>
      <c r="EI196">
        <v>714.88599999999997</v>
      </c>
      <c r="EJ196">
        <v>2074.4721</v>
      </c>
      <c r="EK196" t="s">
        <v>480</v>
      </c>
      <c r="EL196">
        <v>892.14250000000004</v>
      </c>
      <c r="EM196">
        <v>585.84500000000003</v>
      </c>
      <c r="EN196">
        <v>395.04919999999998</v>
      </c>
      <c r="EO196">
        <v>498.06479999999999</v>
      </c>
      <c r="EP196">
        <v>387.68360000000001</v>
      </c>
      <c r="EQ196">
        <v>424.98630000000003</v>
      </c>
      <c r="ER196">
        <v>387.58269999999999</v>
      </c>
      <c r="ES196">
        <v>354.1028</v>
      </c>
      <c r="ET196">
        <v>409.40499999999997</v>
      </c>
      <c r="EU196">
        <v>232.18879999999999</v>
      </c>
      <c r="EV196">
        <v>365.40039999999999</v>
      </c>
      <c r="EW196">
        <v>305.41090000000003</v>
      </c>
      <c r="EX196">
        <v>299.27679999999998</v>
      </c>
      <c r="EY196">
        <v>255.54480000000001</v>
      </c>
      <c r="EZ196">
        <v>245.5829</v>
      </c>
      <c r="FA196">
        <v>71.195499999999996</v>
      </c>
      <c r="FB196">
        <v>138.09399999999999</v>
      </c>
      <c r="FC196">
        <v>342.53769999999997</v>
      </c>
      <c r="FD196">
        <v>161.14869999999999</v>
      </c>
      <c r="FE196">
        <v>216.7758</v>
      </c>
      <c r="FF196">
        <v>877.07249999999999</v>
      </c>
      <c r="FG196">
        <v>226.55510000000001</v>
      </c>
      <c r="FH196">
        <v>186.8571</v>
      </c>
      <c r="FI196">
        <v>270.03980000000001</v>
      </c>
      <c r="FJ196">
        <v>162.13229999999999</v>
      </c>
      <c r="FK196">
        <v>65.663499999999999</v>
      </c>
      <c r="FL196">
        <v>137.0419</v>
      </c>
      <c r="FM196">
        <v>16001.193300000001</v>
      </c>
      <c r="FN196">
        <v>2599.3099000000002</v>
      </c>
      <c r="FO196">
        <v>4630.7853999999998</v>
      </c>
      <c r="FP196">
        <v>5478.6680999999999</v>
      </c>
      <c r="FQ196">
        <v>2436.0351000000001</v>
      </c>
      <c r="FR196">
        <v>4715.3575000000001</v>
      </c>
      <c r="FS196">
        <v>5477.0442000000003</v>
      </c>
      <c r="FT196">
        <v>8899.1322999999993</v>
      </c>
      <c r="FU196">
        <v>1221.5825</v>
      </c>
      <c r="FV196">
        <v>26246.214599999999</v>
      </c>
      <c r="FW196">
        <v>10876.6903</v>
      </c>
      <c r="FX196">
        <v>4859.9673000000003</v>
      </c>
      <c r="FY196">
        <v>4830.8999999999996</v>
      </c>
      <c r="FZ196">
        <v>475.63580000000002</v>
      </c>
      <c r="GA196">
        <v>13302.222900000001</v>
      </c>
      <c r="GB196">
        <v>4265.9439000000002</v>
      </c>
      <c r="GC196">
        <v>1638.5523000000001</v>
      </c>
      <c r="GD196">
        <v>1225.2466999999999</v>
      </c>
      <c r="GE196">
        <v>11922.694600000001</v>
      </c>
      <c r="GF196">
        <v>1358.9817</v>
      </c>
      <c r="GG196">
        <v>798.67849999999999</v>
      </c>
      <c r="GH196">
        <v>567.85659999999996</v>
      </c>
      <c r="GI196">
        <v>4195.5667999999996</v>
      </c>
      <c r="GJ196">
        <v>40922.499799999998</v>
      </c>
      <c r="GK196">
        <v>3218.6370999999999</v>
      </c>
      <c r="GL196">
        <v>2228.4724999999999</v>
      </c>
      <c r="GM196">
        <v>6499.8815999999997</v>
      </c>
      <c r="GN196">
        <v>18366.508999999998</v>
      </c>
      <c r="GO196">
        <v>895.65390000000002</v>
      </c>
      <c r="GP196">
        <v>356.44889999999998</v>
      </c>
    </row>
    <row r="197" spans="1:198" x14ac:dyDescent="0.2">
      <c r="A197" s="177">
        <v>43298</v>
      </c>
      <c r="B197">
        <v>763473.77540000004</v>
      </c>
      <c r="C197">
        <v>188534.47949999999</v>
      </c>
      <c r="D197">
        <v>122024.7537</v>
      </c>
      <c r="E197">
        <v>105232.6091</v>
      </c>
      <c r="F197">
        <v>60339.246400000004</v>
      </c>
      <c r="G197">
        <v>54714.327299999997</v>
      </c>
      <c r="H197">
        <v>54060.231299999999</v>
      </c>
      <c r="I197">
        <v>32887.838499999998</v>
      </c>
      <c r="J197">
        <v>35325.536099999998</v>
      </c>
      <c r="K197">
        <v>30048.6531</v>
      </c>
      <c r="L197">
        <v>26798.4512</v>
      </c>
      <c r="M197">
        <v>24870.94</v>
      </c>
      <c r="N197">
        <v>24398.756799999999</v>
      </c>
      <c r="O197">
        <v>39100.301099999997</v>
      </c>
      <c r="P197">
        <v>17889.087</v>
      </c>
      <c r="Q197">
        <v>22780.027399999999</v>
      </c>
      <c r="R197">
        <v>13469.604499999999</v>
      </c>
      <c r="S197">
        <v>14970.989600000001</v>
      </c>
      <c r="T197">
        <v>19947.3315</v>
      </c>
      <c r="U197">
        <v>23342.231</v>
      </c>
      <c r="V197">
        <v>14601.407800000001</v>
      </c>
      <c r="W197">
        <v>9818.7209000000003</v>
      </c>
      <c r="X197">
        <v>15589.1394</v>
      </c>
      <c r="Y197">
        <v>13683.044400000001</v>
      </c>
      <c r="Z197">
        <v>14734.704900000001</v>
      </c>
      <c r="AA197">
        <v>12691.263999999999</v>
      </c>
      <c r="AB197">
        <v>14480.6448</v>
      </c>
      <c r="AC197">
        <v>18965.376100000001</v>
      </c>
      <c r="AD197">
        <v>16113.588599999999</v>
      </c>
      <c r="AE197">
        <v>10501.489299999999</v>
      </c>
      <c r="AF197">
        <v>14830.6203</v>
      </c>
      <c r="AG197">
        <v>11813.545700000001</v>
      </c>
      <c r="AH197">
        <v>8572.6977999999999</v>
      </c>
      <c r="AI197">
        <v>13041.5808</v>
      </c>
      <c r="AJ197">
        <v>15755.806</v>
      </c>
      <c r="AK197">
        <v>8539.3140999999996</v>
      </c>
      <c r="AL197">
        <v>8076.3407999999999</v>
      </c>
      <c r="AM197">
        <v>8940.1360999999997</v>
      </c>
      <c r="AN197">
        <v>11792.343000000001</v>
      </c>
      <c r="AO197">
        <v>10604.2469</v>
      </c>
      <c r="AP197">
        <v>6520.7049999999999</v>
      </c>
      <c r="AQ197">
        <v>10610.670599999999</v>
      </c>
      <c r="AR197">
        <v>6881.6202999999996</v>
      </c>
      <c r="AS197">
        <v>7146.2037</v>
      </c>
      <c r="AT197">
        <v>9314.8732</v>
      </c>
      <c r="AU197">
        <v>10328.2606</v>
      </c>
      <c r="AV197">
        <v>5877.6310000000003</v>
      </c>
      <c r="AW197">
        <v>6227.9946</v>
      </c>
      <c r="AX197">
        <v>6782.9960000000001</v>
      </c>
      <c r="AY197">
        <v>4141.3949000000002</v>
      </c>
      <c r="AZ197">
        <v>6638.3453</v>
      </c>
      <c r="BA197">
        <v>5509.5801000000001</v>
      </c>
      <c r="BB197">
        <v>6542.1682000000001</v>
      </c>
      <c r="BC197">
        <v>4875.0146000000004</v>
      </c>
      <c r="BD197">
        <v>5260.5373</v>
      </c>
      <c r="BE197">
        <v>6012.9784</v>
      </c>
      <c r="BF197">
        <v>6393.5698000000002</v>
      </c>
      <c r="BG197">
        <v>5921.3428999999996</v>
      </c>
      <c r="BH197">
        <v>6547.4094999999998</v>
      </c>
      <c r="BI197">
        <v>4470.9651999999996</v>
      </c>
      <c r="BJ197">
        <v>5052.7323999999999</v>
      </c>
      <c r="BK197">
        <v>3984.4014000000002</v>
      </c>
      <c r="BL197">
        <v>5727.0034999999998</v>
      </c>
      <c r="BM197">
        <v>3501.6819999999998</v>
      </c>
      <c r="BN197">
        <v>4958.8212000000003</v>
      </c>
      <c r="BO197">
        <v>6097.7529999999997</v>
      </c>
      <c r="BP197">
        <v>4839.2653</v>
      </c>
      <c r="BQ197">
        <v>5731.2656999999999</v>
      </c>
      <c r="BR197">
        <v>3113.4553000000001</v>
      </c>
      <c r="BS197">
        <v>3327.9087</v>
      </c>
      <c r="BT197">
        <v>3764.6370999999999</v>
      </c>
      <c r="BU197">
        <v>3278.9726000000001</v>
      </c>
      <c r="BV197">
        <v>3306.0745999999999</v>
      </c>
      <c r="BW197">
        <v>3692.3969999999999</v>
      </c>
      <c r="BX197">
        <v>3470.6354000000001</v>
      </c>
      <c r="BY197">
        <v>3076.0479999999998</v>
      </c>
      <c r="BZ197">
        <v>2284.5225</v>
      </c>
      <c r="CA197">
        <v>3382.0018</v>
      </c>
      <c r="CB197">
        <v>3701.7519000000002</v>
      </c>
      <c r="CC197" t="s">
        <v>480</v>
      </c>
      <c r="CD197">
        <v>2249.3618000000001</v>
      </c>
      <c r="CE197">
        <v>2728.9391999999998</v>
      </c>
      <c r="CF197">
        <v>3584.4958000000001</v>
      </c>
      <c r="CG197">
        <v>2093.7748999999999</v>
      </c>
      <c r="CH197">
        <v>2162.1617000000001</v>
      </c>
      <c r="CI197">
        <v>2965.9187999999999</v>
      </c>
      <c r="CJ197">
        <v>2445.9726000000001</v>
      </c>
      <c r="CK197">
        <v>2631.2629999999999</v>
      </c>
      <c r="CL197">
        <v>3505.1329000000001</v>
      </c>
      <c r="CM197">
        <v>2407.5976999999998</v>
      </c>
      <c r="CN197">
        <v>3302.4209000000001</v>
      </c>
      <c r="CO197">
        <v>2043.5193999999999</v>
      </c>
      <c r="CP197">
        <v>1741.0247999999999</v>
      </c>
      <c r="CQ197">
        <v>1973.665</v>
      </c>
      <c r="CR197">
        <v>2535.6817000000001</v>
      </c>
      <c r="CS197">
        <v>1946.0676000000001</v>
      </c>
      <c r="CT197">
        <v>2335.5592000000001</v>
      </c>
      <c r="CU197">
        <v>2183.7494000000002</v>
      </c>
      <c r="CV197">
        <v>3072.0626000000002</v>
      </c>
      <c r="CW197">
        <v>1549.5074</v>
      </c>
      <c r="CX197">
        <v>4536.5492999999997</v>
      </c>
      <c r="CY197">
        <v>2155.1125000000002</v>
      </c>
      <c r="CZ197">
        <v>2101.2907</v>
      </c>
      <c r="DA197">
        <v>1672.3181999999999</v>
      </c>
      <c r="DB197">
        <v>1753.9473</v>
      </c>
      <c r="DC197">
        <v>3083.3973000000001</v>
      </c>
      <c r="DD197">
        <v>2025.4658999999999</v>
      </c>
      <c r="DE197">
        <v>2084.2523000000001</v>
      </c>
      <c r="DF197">
        <v>1859.5501999999999</v>
      </c>
      <c r="DG197">
        <v>1987.6985</v>
      </c>
      <c r="DH197">
        <v>1017.6002</v>
      </c>
      <c r="DI197">
        <v>2048.2159999999999</v>
      </c>
      <c r="DJ197">
        <v>1365.1687999999999</v>
      </c>
      <c r="DK197">
        <v>2006.7158999999999</v>
      </c>
      <c r="DL197">
        <v>1453.6719000000001</v>
      </c>
      <c r="DM197">
        <v>1417.4050999999999</v>
      </c>
      <c r="DN197">
        <v>1161.3420000000001</v>
      </c>
      <c r="DO197">
        <v>2200.0052000000001</v>
      </c>
      <c r="DP197">
        <v>843.4126</v>
      </c>
      <c r="DQ197">
        <v>1767.7564</v>
      </c>
      <c r="DR197">
        <v>1027.9146000000001</v>
      </c>
      <c r="DS197">
        <v>2047.2876000000001</v>
      </c>
      <c r="DT197">
        <v>1206.8515</v>
      </c>
      <c r="DU197">
        <v>1293.1536000000001</v>
      </c>
      <c r="DV197">
        <v>1921.6877999999999</v>
      </c>
      <c r="DW197">
        <v>1354.3788</v>
      </c>
      <c r="DX197">
        <v>1055.1229000000001</v>
      </c>
      <c r="DY197">
        <v>1555.4954</v>
      </c>
      <c r="DZ197">
        <v>1808.1821</v>
      </c>
      <c r="EA197">
        <v>1262.2265</v>
      </c>
      <c r="EB197">
        <v>1329.0848000000001</v>
      </c>
      <c r="EC197">
        <v>1543.1831999999999</v>
      </c>
      <c r="ED197">
        <v>1234.6744000000001</v>
      </c>
      <c r="EE197">
        <v>888.17449999999997</v>
      </c>
      <c r="EF197">
        <v>837.9855</v>
      </c>
      <c r="EG197">
        <v>577.99659999999994</v>
      </c>
      <c r="EH197">
        <v>858.41300000000001</v>
      </c>
      <c r="EI197">
        <v>710.85479999999995</v>
      </c>
      <c r="EJ197">
        <v>2074.4721</v>
      </c>
      <c r="EK197" t="s">
        <v>480</v>
      </c>
      <c r="EL197">
        <v>898.60230000000001</v>
      </c>
      <c r="EM197">
        <v>596.53049999999996</v>
      </c>
      <c r="EN197">
        <v>395.04919999999998</v>
      </c>
      <c r="EO197">
        <v>504.55279999999999</v>
      </c>
      <c r="EP197">
        <v>387.68360000000001</v>
      </c>
      <c r="EQ197">
        <v>437.03719999999998</v>
      </c>
      <c r="ER197">
        <v>382.70699999999999</v>
      </c>
      <c r="ES197">
        <v>352.68810000000002</v>
      </c>
      <c r="ET197">
        <v>402.91469999999998</v>
      </c>
      <c r="EU197">
        <v>225.9676</v>
      </c>
      <c r="EV197">
        <v>358.62329999999997</v>
      </c>
      <c r="EW197">
        <v>308.0403</v>
      </c>
      <c r="EX197">
        <v>293.94549999999998</v>
      </c>
      <c r="EY197">
        <v>254.72489999999999</v>
      </c>
      <c r="EZ197">
        <v>246.78909999999999</v>
      </c>
      <c r="FA197">
        <v>70.860600000000005</v>
      </c>
      <c r="FB197">
        <v>137.60759999999999</v>
      </c>
      <c r="FC197">
        <v>380.31389999999999</v>
      </c>
      <c r="FD197">
        <v>163.38589999999999</v>
      </c>
      <c r="FE197">
        <v>227.0069</v>
      </c>
      <c r="FF197">
        <v>889.61950000000002</v>
      </c>
      <c r="FG197">
        <v>227.7131</v>
      </c>
      <c r="FH197">
        <v>207.9905</v>
      </c>
      <c r="FI197">
        <v>270.03980000000001</v>
      </c>
      <c r="FJ197">
        <v>162.13229999999999</v>
      </c>
      <c r="FK197">
        <v>69.183899999999994</v>
      </c>
      <c r="FL197">
        <v>138.37809999999999</v>
      </c>
      <c r="FM197">
        <v>16326.474</v>
      </c>
      <c r="FN197">
        <v>2651.4603000000002</v>
      </c>
      <c r="FO197">
        <v>4721.6864999999998</v>
      </c>
      <c r="FP197">
        <v>5848.3618999999999</v>
      </c>
      <c r="FQ197">
        <v>2436.0351000000001</v>
      </c>
      <c r="FR197">
        <v>4759.9014999999999</v>
      </c>
      <c r="FS197">
        <v>5664.67</v>
      </c>
      <c r="FT197">
        <v>8748.8104999999996</v>
      </c>
      <c r="FU197">
        <v>1200.0468000000001</v>
      </c>
      <c r="FV197">
        <v>26799.173599999998</v>
      </c>
      <c r="FW197">
        <v>10951.2786</v>
      </c>
      <c r="FX197">
        <v>5067.2460000000001</v>
      </c>
      <c r="FY197">
        <v>4870.9290000000001</v>
      </c>
      <c r="FZ197">
        <v>473.69869999999997</v>
      </c>
      <c r="GA197">
        <v>13392.5828</v>
      </c>
      <c r="GB197">
        <v>4211.1334999999999</v>
      </c>
      <c r="GC197">
        <v>1654.1415999999999</v>
      </c>
      <c r="GD197">
        <v>1266.6175000000001</v>
      </c>
      <c r="GE197">
        <v>11895.326300000001</v>
      </c>
      <c r="GF197">
        <v>1311.3671999999999</v>
      </c>
      <c r="GG197">
        <v>814.04110000000003</v>
      </c>
      <c r="GH197">
        <v>575.85530000000006</v>
      </c>
      <c r="GI197">
        <v>4206.2439999999997</v>
      </c>
      <c r="GJ197">
        <v>41553.090400000001</v>
      </c>
      <c r="GK197">
        <v>3270.1075000000001</v>
      </c>
      <c r="GL197">
        <v>2273.1821</v>
      </c>
      <c r="GM197">
        <v>6456.2390999999998</v>
      </c>
      <c r="GN197">
        <v>18731.764999999999</v>
      </c>
      <c r="GO197">
        <v>900.23789999999997</v>
      </c>
      <c r="GP197">
        <v>364.68689999999998</v>
      </c>
    </row>
    <row r="198" spans="1:198" x14ac:dyDescent="0.2">
      <c r="A198" s="177">
        <v>43299</v>
      </c>
      <c r="B198">
        <v>757096.72149999999</v>
      </c>
      <c r="C198">
        <v>187499.3792</v>
      </c>
      <c r="D198">
        <v>122744.5578</v>
      </c>
      <c r="E198">
        <v>105841.7617</v>
      </c>
      <c r="F198">
        <v>60400.919500000004</v>
      </c>
      <c r="G198">
        <v>54242.367599999998</v>
      </c>
      <c r="H198">
        <v>54529.787799999998</v>
      </c>
      <c r="I198">
        <v>33030.945699999997</v>
      </c>
      <c r="J198">
        <v>35241.117899999997</v>
      </c>
      <c r="K198">
        <v>30239.309300000001</v>
      </c>
      <c r="L198">
        <v>26796.299900000002</v>
      </c>
      <c r="M198">
        <v>24669.9</v>
      </c>
      <c r="N198">
        <v>24558.3933</v>
      </c>
      <c r="O198">
        <v>39276.813999999998</v>
      </c>
      <c r="P198">
        <v>17859.815200000001</v>
      </c>
      <c r="Q198">
        <v>22837.463599999999</v>
      </c>
      <c r="R198">
        <v>13246.462299999999</v>
      </c>
      <c r="S198">
        <v>15050.554099999999</v>
      </c>
      <c r="T198">
        <v>19945.5085</v>
      </c>
      <c r="U198">
        <v>23400.507699999998</v>
      </c>
      <c r="V198">
        <v>14634.7585</v>
      </c>
      <c r="W198">
        <v>9796.8683000000001</v>
      </c>
      <c r="X198">
        <v>15673.1651</v>
      </c>
      <c r="Y198">
        <v>13657.7125</v>
      </c>
      <c r="Z198">
        <v>14724.0921</v>
      </c>
      <c r="AA198">
        <v>12651.7971</v>
      </c>
      <c r="AB198">
        <v>14500.808800000001</v>
      </c>
      <c r="AC198">
        <v>18951.0906</v>
      </c>
      <c r="AD198">
        <v>16107.373299999999</v>
      </c>
      <c r="AE198">
        <v>10465.1608</v>
      </c>
      <c r="AF198">
        <v>14869.954100000001</v>
      </c>
      <c r="AG198">
        <v>11768.4287</v>
      </c>
      <c r="AH198">
        <v>8729.5062999999991</v>
      </c>
      <c r="AI198">
        <v>12877.4179</v>
      </c>
      <c r="AJ198">
        <v>15838.7374</v>
      </c>
      <c r="AK198">
        <v>8761.5717999999997</v>
      </c>
      <c r="AL198">
        <v>8149.7295000000004</v>
      </c>
      <c r="AM198">
        <v>8949.7078999999994</v>
      </c>
      <c r="AN198">
        <v>11681.768400000001</v>
      </c>
      <c r="AO198">
        <v>10583.567300000001</v>
      </c>
      <c r="AP198">
        <v>6544.3302999999996</v>
      </c>
      <c r="AQ198">
        <v>10609.354499999999</v>
      </c>
      <c r="AR198">
        <v>6891.2520000000004</v>
      </c>
      <c r="AS198">
        <v>7180.4871000000003</v>
      </c>
      <c r="AT198">
        <v>9417.2808000000005</v>
      </c>
      <c r="AU198">
        <v>10374.9666</v>
      </c>
      <c r="AV198">
        <v>5893.3140999999996</v>
      </c>
      <c r="AW198">
        <v>6326.3846999999996</v>
      </c>
      <c r="AX198">
        <v>6776.1327000000001</v>
      </c>
      <c r="AY198">
        <v>4176.7785999999996</v>
      </c>
      <c r="AZ198">
        <v>6661.1918999999998</v>
      </c>
      <c r="BA198">
        <v>5653.0442999999996</v>
      </c>
      <c r="BB198">
        <v>6563.5249999999996</v>
      </c>
      <c r="BC198">
        <v>4890.3783000000003</v>
      </c>
      <c r="BD198">
        <v>5163.8572000000004</v>
      </c>
      <c r="BE198">
        <v>6014.3454000000002</v>
      </c>
      <c r="BF198">
        <v>6390.6153999999997</v>
      </c>
      <c r="BG198">
        <v>5926.41</v>
      </c>
      <c r="BH198">
        <v>6632.2775000000001</v>
      </c>
      <c r="BI198">
        <v>4396.3181999999997</v>
      </c>
      <c r="BJ198">
        <v>5065.3627999999999</v>
      </c>
      <c r="BK198">
        <v>3988.3159999999998</v>
      </c>
      <c r="BL198">
        <v>5724.3928999999998</v>
      </c>
      <c r="BM198">
        <v>3549.5614999999998</v>
      </c>
      <c r="BN198">
        <v>4939.6683999999996</v>
      </c>
      <c r="BO198">
        <v>6179.3892999999998</v>
      </c>
      <c r="BP198">
        <v>4796.7130999999999</v>
      </c>
      <c r="BQ198">
        <v>5785.1295</v>
      </c>
      <c r="BR198">
        <v>3124.971</v>
      </c>
      <c r="BS198">
        <v>3308.9535999999998</v>
      </c>
      <c r="BT198">
        <v>3855.1410999999998</v>
      </c>
      <c r="BU198">
        <v>3264.2721000000001</v>
      </c>
      <c r="BV198">
        <v>3354.7982000000002</v>
      </c>
      <c r="BW198">
        <v>3694.7255</v>
      </c>
      <c r="BX198">
        <v>3464.2341999999999</v>
      </c>
      <c r="BY198">
        <v>3025.2779999999998</v>
      </c>
      <c r="BZ198">
        <v>2292.2795999999998</v>
      </c>
      <c r="CA198">
        <v>3345.2507999999998</v>
      </c>
      <c r="CB198">
        <v>3641.4881</v>
      </c>
      <c r="CC198" t="s">
        <v>480</v>
      </c>
      <c r="CD198">
        <v>2266.3312999999998</v>
      </c>
      <c r="CE198">
        <v>2703.8701999999998</v>
      </c>
      <c r="CF198">
        <v>3775.3496</v>
      </c>
      <c r="CG198">
        <v>2131.2786999999998</v>
      </c>
      <c r="CH198">
        <v>2220.1127000000001</v>
      </c>
      <c r="CI198">
        <v>2961.3971999999999</v>
      </c>
      <c r="CJ198">
        <v>2573.1388000000002</v>
      </c>
      <c r="CK198">
        <v>2638.8281000000002</v>
      </c>
      <c r="CL198">
        <v>3489.7698999999998</v>
      </c>
      <c r="CM198">
        <v>2396.9092000000001</v>
      </c>
      <c r="CN198">
        <v>3229.7039</v>
      </c>
      <c r="CO198">
        <v>2046.83</v>
      </c>
      <c r="CP198">
        <v>1723.2408</v>
      </c>
      <c r="CQ198">
        <v>1958.6672000000001</v>
      </c>
      <c r="CR198">
        <v>2542.0513000000001</v>
      </c>
      <c r="CS198">
        <v>1944.6917000000001</v>
      </c>
      <c r="CT198">
        <v>2336.1489999999999</v>
      </c>
      <c r="CU198">
        <v>2151.2873</v>
      </c>
      <c r="CV198">
        <v>3136.5482000000002</v>
      </c>
      <c r="CW198">
        <v>1559.9157</v>
      </c>
      <c r="CX198">
        <v>4539.07</v>
      </c>
      <c r="CY198">
        <v>2158.7435999999998</v>
      </c>
      <c r="CZ198">
        <v>2111.3542000000002</v>
      </c>
      <c r="DA198">
        <v>1682.0024000000001</v>
      </c>
      <c r="DB198">
        <v>1768.7626</v>
      </c>
      <c r="DC198">
        <v>3102.3292000000001</v>
      </c>
      <c r="DD198">
        <v>2053.8211999999999</v>
      </c>
      <c r="DE198">
        <v>2125.1943000000001</v>
      </c>
      <c r="DF198">
        <v>1854.8925999999999</v>
      </c>
      <c r="DG198">
        <v>1980.578</v>
      </c>
      <c r="DH198">
        <v>1026.8943999999999</v>
      </c>
      <c r="DI198">
        <v>2028.1708000000001</v>
      </c>
      <c r="DJ198">
        <v>1407.7021999999999</v>
      </c>
      <c r="DK198">
        <v>2026.3188</v>
      </c>
      <c r="DL198">
        <v>1443.3956000000001</v>
      </c>
      <c r="DM198">
        <v>1414.53</v>
      </c>
      <c r="DN198">
        <v>1136.3398999999999</v>
      </c>
      <c r="DO198">
        <v>2200.0052000000001</v>
      </c>
      <c r="DP198">
        <v>854.28719999999998</v>
      </c>
      <c r="DQ198">
        <v>1780.3606</v>
      </c>
      <c r="DR198">
        <v>1017.232</v>
      </c>
      <c r="DS198">
        <v>2009.6297999999999</v>
      </c>
      <c r="DT198">
        <v>1209.4195</v>
      </c>
      <c r="DU198">
        <v>1311.3688999999999</v>
      </c>
      <c r="DV198">
        <v>1896.0206000000001</v>
      </c>
      <c r="DW198">
        <v>1349.5744999999999</v>
      </c>
      <c r="DX198">
        <v>1123.7547</v>
      </c>
      <c r="DY198">
        <v>1554.4857999999999</v>
      </c>
      <c r="DZ198">
        <v>1780.5780999999999</v>
      </c>
      <c r="EA198">
        <v>1268.2535</v>
      </c>
      <c r="EB198">
        <v>1315.0668000000001</v>
      </c>
      <c r="EC198">
        <v>1570.645</v>
      </c>
      <c r="ED198">
        <v>1255.0450000000001</v>
      </c>
      <c r="EE198">
        <v>894.82590000000005</v>
      </c>
      <c r="EF198">
        <v>831.51670000000001</v>
      </c>
      <c r="EG198">
        <v>577.99659999999994</v>
      </c>
      <c r="EH198">
        <v>854.19560000000001</v>
      </c>
      <c r="EI198">
        <v>708.83920000000001</v>
      </c>
      <c r="EJ198">
        <v>2074.4721</v>
      </c>
      <c r="EK198" t="s">
        <v>480</v>
      </c>
      <c r="EL198">
        <v>900.75549999999998</v>
      </c>
      <c r="EM198">
        <v>588.89800000000002</v>
      </c>
      <c r="EN198">
        <v>400.08100000000002</v>
      </c>
      <c r="EO198">
        <v>494.57119999999998</v>
      </c>
      <c r="EP198">
        <v>391.92860000000002</v>
      </c>
      <c r="EQ198">
        <v>437.25240000000002</v>
      </c>
      <c r="ER198">
        <v>377.83120000000002</v>
      </c>
      <c r="ES198">
        <v>352.45229999999998</v>
      </c>
      <c r="ET198">
        <v>407.85969999999998</v>
      </c>
      <c r="EU198">
        <v>228.6634</v>
      </c>
      <c r="EV198">
        <v>354.55709999999999</v>
      </c>
      <c r="EW198">
        <v>308.0403</v>
      </c>
      <c r="EX198">
        <v>298.68439999999998</v>
      </c>
      <c r="EY198">
        <v>250.07859999999999</v>
      </c>
      <c r="EZ198">
        <v>253.62459999999999</v>
      </c>
      <c r="FA198">
        <v>70.525800000000004</v>
      </c>
      <c r="FB198">
        <v>138.25620000000001</v>
      </c>
      <c r="FC198">
        <v>360.39550000000003</v>
      </c>
      <c r="FD198">
        <v>165.62309999999999</v>
      </c>
      <c r="FE198">
        <v>224.53729999999999</v>
      </c>
      <c r="FF198">
        <v>892.75630000000001</v>
      </c>
      <c r="FG198">
        <v>227.7131</v>
      </c>
      <c r="FH198">
        <v>218.55719999999999</v>
      </c>
      <c r="FI198">
        <v>270.48320000000001</v>
      </c>
      <c r="FJ198">
        <v>160.32689999999999</v>
      </c>
      <c r="FK198">
        <v>67.675200000000004</v>
      </c>
      <c r="FL198">
        <v>141.05070000000001</v>
      </c>
      <c r="FM198">
        <v>16477.6001</v>
      </c>
      <c r="FN198">
        <v>2650.9540000000002</v>
      </c>
      <c r="FO198">
        <v>4697.7651999999998</v>
      </c>
      <c r="FP198">
        <v>5748.7552999999998</v>
      </c>
      <c r="FQ198">
        <v>2420.8081999999999</v>
      </c>
      <c r="FR198">
        <v>4748.1794</v>
      </c>
      <c r="FS198">
        <v>5720.1049999999996</v>
      </c>
      <c r="FT198">
        <v>8585.9617999999991</v>
      </c>
      <c r="FU198">
        <v>1215.9132999999999</v>
      </c>
      <c r="FV198">
        <v>26783.145799999998</v>
      </c>
      <c r="FW198">
        <v>11074.636200000001</v>
      </c>
      <c r="FX198">
        <v>4986.1112000000003</v>
      </c>
      <c r="FY198">
        <v>4833.326</v>
      </c>
      <c r="FZ198">
        <v>475.63580000000002</v>
      </c>
      <c r="GA198">
        <v>13407.4521</v>
      </c>
      <c r="GB198">
        <v>4301.4096</v>
      </c>
      <c r="GC198">
        <v>1665.8335999999999</v>
      </c>
      <c r="GD198">
        <v>1230.5848000000001</v>
      </c>
      <c r="GE198">
        <v>12353.745500000001</v>
      </c>
      <c r="GF198">
        <v>1301.5643</v>
      </c>
      <c r="GG198">
        <v>818.23090000000002</v>
      </c>
      <c r="GH198">
        <v>583.85389999999995</v>
      </c>
      <c r="GI198">
        <v>4138.6220000000003</v>
      </c>
      <c r="GJ198">
        <v>41611.251700000001</v>
      </c>
      <c r="GK198">
        <v>3261.5291000000002</v>
      </c>
      <c r="GL198">
        <v>2265.4065000000001</v>
      </c>
      <c r="GM198">
        <v>6428.3563999999997</v>
      </c>
      <c r="GN198">
        <v>19558.397000000001</v>
      </c>
      <c r="GO198">
        <v>894.1259</v>
      </c>
      <c r="GP198">
        <v>421.51150000000001</v>
      </c>
    </row>
    <row r="199" spans="1:198" x14ac:dyDescent="0.2">
      <c r="A199" s="177">
        <v>43300</v>
      </c>
      <c r="B199">
        <v>750917.8</v>
      </c>
      <c r="C199">
        <v>186703.1482</v>
      </c>
      <c r="D199">
        <v>121716.2662</v>
      </c>
      <c r="E199">
        <v>105336.6107</v>
      </c>
      <c r="F199">
        <v>60207.089699999997</v>
      </c>
      <c r="G199">
        <v>53448.987200000003</v>
      </c>
      <c r="H199">
        <v>53934.502999999997</v>
      </c>
      <c r="I199">
        <v>32682.894899999999</v>
      </c>
      <c r="J199">
        <v>35244.244500000001</v>
      </c>
      <c r="K199">
        <v>29597.214199999999</v>
      </c>
      <c r="L199">
        <v>26751.1237</v>
      </c>
      <c r="M199">
        <v>24881.71</v>
      </c>
      <c r="N199">
        <v>24153.980899999999</v>
      </c>
      <c r="O199">
        <v>39146.751799999998</v>
      </c>
      <c r="P199">
        <v>17847.270100000002</v>
      </c>
      <c r="Q199">
        <v>22642.818800000001</v>
      </c>
      <c r="R199">
        <v>13335.5041</v>
      </c>
      <c r="S199">
        <v>14966.309300000001</v>
      </c>
      <c r="T199">
        <v>19910.870299999999</v>
      </c>
      <c r="U199">
        <v>23583.390599999999</v>
      </c>
      <c r="V199">
        <v>14456.405000000001</v>
      </c>
      <c r="W199">
        <v>9904.4503999999997</v>
      </c>
      <c r="X199">
        <v>15532.218699999999</v>
      </c>
      <c r="Y199">
        <v>13632.3807</v>
      </c>
      <c r="Z199">
        <v>14785.410400000001</v>
      </c>
      <c r="AA199">
        <v>12570.044400000001</v>
      </c>
      <c r="AB199">
        <v>14456.2799</v>
      </c>
      <c r="AC199">
        <v>19141.5635</v>
      </c>
      <c r="AD199">
        <v>15939.5578</v>
      </c>
      <c r="AE199">
        <v>10465.1608</v>
      </c>
      <c r="AF199">
        <v>14927.5699</v>
      </c>
      <c r="AG199">
        <v>11597.2153</v>
      </c>
      <c r="AH199">
        <v>8311.3502000000008</v>
      </c>
      <c r="AI199">
        <v>12901.441699999999</v>
      </c>
      <c r="AJ199">
        <v>15924.343999999999</v>
      </c>
      <c r="AK199">
        <v>8768.6131000000005</v>
      </c>
      <c r="AL199">
        <v>8095.0956999999999</v>
      </c>
      <c r="AM199">
        <v>8976.509</v>
      </c>
      <c r="AN199">
        <v>11741.662899999999</v>
      </c>
      <c r="AO199">
        <v>10565.041800000001</v>
      </c>
      <c r="AP199">
        <v>6569.7275</v>
      </c>
      <c r="AQ199">
        <v>10636.992</v>
      </c>
      <c r="AR199">
        <v>6900.8836000000001</v>
      </c>
      <c r="AS199">
        <v>7142.6325999999999</v>
      </c>
      <c r="AT199">
        <v>9301.2188000000006</v>
      </c>
      <c r="AU199">
        <v>10396.945900000001</v>
      </c>
      <c r="AV199">
        <v>5882.8586999999998</v>
      </c>
      <c r="AW199">
        <v>6310.6423000000004</v>
      </c>
      <c r="AX199">
        <v>6789.8593000000001</v>
      </c>
      <c r="AY199">
        <v>4184.4708000000001</v>
      </c>
      <c r="AZ199">
        <v>6704.9812000000002</v>
      </c>
      <c r="BA199">
        <v>5602.1377000000002</v>
      </c>
      <c r="BB199">
        <v>6563.0164999999997</v>
      </c>
      <c r="BC199">
        <v>4842.3666000000003</v>
      </c>
      <c r="BD199">
        <v>5470.0109000000002</v>
      </c>
      <c r="BE199">
        <v>6006.1432999999997</v>
      </c>
      <c r="BF199">
        <v>6390.6153999999997</v>
      </c>
      <c r="BG199">
        <v>5929.2250999999997</v>
      </c>
      <c r="BH199">
        <v>6459.9696000000004</v>
      </c>
      <c r="BI199">
        <v>4345.2439000000004</v>
      </c>
      <c r="BJ199">
        <v>5050.6273000000001</v>
      </c>
      <c r="BK199">
        <v>4026.8094000000001</v>
      </c>
      <c r="BL199">
        <v>5703.5081</v>
      </c>
      <c r="BM199">
        <v>3482.3022000000001</v>
      </c>
      <c r="BN199">
        <v>4953.4191000000001</v>
      </c>
      <c r="BO199">
        <v>6198.1656999999996</v>
      </c>
      <c r="BP199">
        <v>4595.8667999999998</v>
      </c>
      <c r="BQ199">
        <v>5807.4513999999999</v>
      </c>
      <c r="BR199">
        <v>3132.6482000000001</v>
      </c>
      <c r="BS199">
        <v>3298.9495000000002</v>
      </c>
      <c r="BT199">
        <v>3643.0646000000002</v>
      </c>
      <c r="BU199">
        <v>3270.2858999999999</v>
      </c>
      <c r="BV199">
        <v>3370.3897999999999</v>
      </c>
      <c r="BW199">
        <v>3737.8029000000001</v>
      </c>
      <c r="BX199">
        <v>3461.0336000000002</v>
      </c>
      <c r="BY199">
        <v>3012.0084999999999</v>
      </c>
      <c r="BZ199">
        <v>2286.9721</v>
      </c>
      <c r="CA199">
        <v>3443.4823999999999</v>
      </c>
      <c r="CB199">
        <v>3571.4139</v>
      </c>
      <c r="CC199" t="s">
        <v>480</v>
      </c>
      <c r="CD199">
        <v>2207.5439999999999</v>
      </c>
      <c r="CE199">
        <v>2697.0331999999999</v>
      </c>
      <c r="CF199">
        <v>3746.4888000000001</v>
      </c>
      <c r="CG199">
        <v>2094.4960999999998</v>
      </c>
      <c r="CH199">
        <v>2193.5234</v>
      </c>
      <c r="CI199">
        <v>2990.7874999999999</v>
      </c>
      <c r="CJ199">
        <v>2498.2748000000001</v>
      </c>
      <c r="CK199">
        <v>2551.0306999999998</v>
      </c>
      <c r="CL199">
        <v>3522.0320999999999</v>
      </c>
      <c r="CM199">
        <v>2391.5650000000001</v>
      </c>
      <c r="CN199">
        <v>3178.1408999999999</v>
      </c>
      <c r="CO199">
        <v>2061.9641999999999</v>
      </c>
      <c r="CP199">
        <v>1727.6867999999999</v>
      </c>
      <c r="CQ199">
        <v>1954.0525</v>
      </c>
      <c r="CR199">
        <v>2548.4209000000001</v>
      </c>
      <c r="CS199">
        <v>1977.0239999999999</v>
      </c>
      <c r="CT199">
        <v>2318.4558999999999</v>
      </c>
      <c r="CU199">
        <v>2214.5030000000002</v>
      </c>
      <c r="CV199">
        <v>2989.3060999999998</v>
      </c>
      <c r="CW199">
        <v>1580.7321999999999</v>
      </c>
      <c r="CX199">
        <v>4550.4129000000003</v>
      </c>
      <c r="CY199">
        <v>2169.6367</v>
      </c>
      <c r="CZ199">
        <v>2128.6059</v>
      </c>
      <c r="DA199">
        <v>1719.7710999999999</v>
      </c>
      <c r="DB199">
        <v>1764.318</v>
      </c>
      <c r="DC199">
        <v>3129.1493999999998</v>
      </c>
      <c r="DD199">
        <v>2082.5355</v>
      </c>
      <c r="DE199">
        <v>2190.8560000000002</v>
      </c>
      <c r="DF199">
        <v>1864.2079000000001</v>
      </c>
      <c r="DG199">
        <v>1961.5900999999999</v>
      </c>
      <c r="DH199">
        <v>1019.8131</v>
      </c>
      <c r="DI199">
        <v>2049.2995000000001</v>
      </c>
      <c r="DJ199">
        <v>1405.3905999999999</v>
      </c>
      <c r="DK199">
        <v>1990.1759999999999</v>
      </c>
      <c r="DL199">
        <v>1461.5768</v>
      </c>
      <c r="DM199">
        <v>1428.3306</v>
      </c>
      <c r="DN199">
        <v>1151.6189999999999</v>
      </c>
      <c r="DO199">
        <v>2200.0052000000001</v>
      </c>
      <c r="DP199">
        <v>873.86159999999995</v>
      </c>
      <c r="DQ199">
        <v>1748.3997999999999</v>
      </c>
      <c r="DR199">
        <v>1034.3241</v>
      </c>
      <c r="DS199">
        <v>1999.9857</v>
      </c>
      <c r="DT199">
        <v>1223.1152999999999</v>
      </c>
      <c r="DU199">
        <v>1326.5483999999999</v>
      </c>
      <c r="DV199">
        <v>1863.5988</v>
      </c>
      <c r="DW199">
        <v>1386.6982</v>
      </c>
      <c r="DX199">
        <v>1124.5717</v>
      </c>
      <c r="DY199">
        <v>1559.5337999999999</v>
      </c>
      <c r="DZ199">
        <v>1787.4791</v>
      </c>
      <c r="EA199">
        <v>1287.1384</v>
      </c>
      <c r="EB199">
        <v>1323.5427999999999</v>
      </c>
      <c r="EC199">
        <v>1505.4232999999999</v>
      </c>
      <c r="ED199">
        <v>1284.8175000000001</v>
      </c>
      <c r="EE199">
        <v>911.45439999999996</v>
      </c>
      <c r="EF199">
        <v>823.43060000000003</v>
      </c>
      <c r="EG199">
        <v>575.55859999999996</v>
      </c>
      <c r="EH199">
        <v>862.63030000000003</v>
      </c>
      <c r="EI199">
        <v>710.85479999999995</v>
      </c>
      <c r="EJ199">
        <v>2074.4721</v>
      </c>
      <c r="EK199" t="s">
        <v>480</v>
      </c>
      <c r="EL199">
        <v>895.58770000000004</v>
      </c>
      <c r="EM199">
        <v>598.05700000000002</v>
      </c>
      <c r="EN199">
        <v>405.11270000000002</v>
      </c>
      <c r="EO199">
        <v>489.08139999999997</v>
      </c>
      <c r="EP199">
        <v>389.09859999999998</v>
      </c>
      <c r="EQ199">
        <v>446.82850000000002</v>
      </c>
      <c r="ER199">
        <v>375.39330000000001</v>
      </c>
      <c r="ES199">
        <v>352.68810000000002</v>
      </c>
      <c r="ET199">
        <v>414.96820000000002</v>
      </c>
      <c r="EU199">
        <v>239.86150000000001</v>
      </c>
      <c r="EV199">
        <v>354.55709999999999</v>
      </c>
      <c r="EW199">
        <v>306.28739999999999</v>
      </c>
      <c r="EX199">
        <v>299.27679999999998</v>
      </c>
      <c r="EY199">
        <v>249.53200000000001</v>
      </c>
      <c r="EZ199">
        <v>255.2329</v>
      </c>
      <c r="FA199">
        <v>70.191000000000003</v>
      </c>
      <c r="FB199">
        <v>141.98599999999999</v>
      </c>
      <c r="FC199">
        <v>368.63760000000002</v>
      </c>
      <c r="FD199">
        <v>163.38589999999999</v>
      </c>
      <c r="FE199">
        <v>231.2405</v>
      </c>
      <c r="FF199">
        <v>902.16660000000002</v>
      </c>
      <c r="FG199">
        <v>230.029</v>
      </c>
      <c r="FH199">
        <v>224.24700000000001</v>
      </c>
      <c r="FI199">
        <v>270.48320000000001</v>
      </c>
      <c r="FJ199">
        <v>159.8297</v>
      </c>
      <c r="FK199">
        <v>70.189700000000002</v>
      </c>
      <c r="FL199">
        <v>141.05070000000001</v>
      </c>
      <c r="FM199">
        <v>16613.898399999998</v>
      </c>
      <c r="FN199">
        <v>2650.9540000000002</v>
      </c>
      <c r="FO199">
        <v>4542.2763999999997</v>
      </c>
      <c r="FP199">
        <v>5645.3176999999996</v>
      </c>
      <c r="FQ199">
        <v>2436.0351000000001</v>
      </c>
      <c r="FR199">
        <v>4555.9369999999999</v>
      </c>
      <c r="FS199">
        <v>5680.6608999999999</v>
      </c>
      <c r="FT199">
        <v>8477.9179999999997</v>
      </c>
      <c r="FU199">
        <v>1367.7030999999999</v>
      </c>
      <c r="FV199">
        <v>27596.556499999999</v>
      </c>
      <c r="FW199">
        <v>11024.432500000001</v>
      </c>
      <c r="FX199">
        <v>5045.9259000000002</v>
      </c>
      <c r="FY199">
        <v>4827.2610000000004</v>
      </c>
      <c r="FZ199">
        <v>434.95769999999999</v>
      </c>
      <c r="GA199">
        <v>13476.079900000001</v>
      </c>
      <c r="GB199">
        <v>4304.6337000000003</v>
      </c>
      <c r="GC199">
        <v>1661.9362000000001</v>
      </c>
      <c r="GD199">
        <v>1183.8758</v>
      </c>
      <c r="GE199">
        <v>12285.324699999999</v>
      </c>
      <c r="GF199">
        <v>1352.1795999999999</v>
      </c>
      <c r="GG199">
        <v>809.85130000000004</v>
      </c>
      <c r="GH199">
        <v>575.85530000000006</v>
      </c>
      <c r="GI199">
        <v>4122.6062000000002</v>
      </c>
      <c r="GJ199">
        <v>41314.323100000001</v>
      </c>
      <c r="GK199">
        <v>3244.3723</v>
      </c>
      <c r="GL199">
        <v>2279.0138000000002</v>
      </c>
      <c r="GM199">
        <v>6426.3359</v>
      </c>
      <c r="GN199">
        <v>18904.780999999999</v>
      </c>
      <c r="GO199">
        <v>871.20590000000004</v>
      </c>
      <c r="GP199">
        <v>432.38529999999997</v>
      </c>
    </row>
    <row r="200" spans="1:198" x14ac:dyDescent="0.2">
      <c r="A200" s="177">
        <v>43301</v>
      </c>
      <c r="B200">
        <v>765273.79</v>
      </c>
      <c r="C200">
        <v>187021.64060000001</v>
      </c>
      <c r="D200">
        <v>121647.71339999999</v>
      </c>
      <c r="E200">
        <v>105121.1787</v>
      </c>
      <c r="F200">
        <v>60326.0308</v>
      </c>
      <c r="G200">
        <v>53550.702700000002</v>
      </c>
      <c r="H200">
        <v>53752.325299999997</v>
      </c>
      <c r="I200">
        <v>32866.637499999997</v>
      </c>
      <c r="J200">
        <v>35363.055399999997</v>
      </c>
      <c r="K200">
        <v>29557.768100000001</v>
      </c>
      <c r="L200">
        <v>26611.292600000001</v>
      </c>
      <c r="M200">
        <v>24903.188600000001</v>
      </c>
      <c r="N200">
        <v>24451.969000000001</v>
      </c>
      <c r="O200">
        <v>39304.684500000003</v>
      </c>
      <c r="P200">
        <v>17843.088400000001</v>
      </c>
      <c r="Q200">
        <v>22649.2006</v>
      </c>
      <c r="R200">
        <v>13385.4925</v>
      </c>
      <c r="S200">
        <v>14968.6495</v>
      </c>
      <c r="T200">
        <v>19943.685399999998</v>
      </c>
      <c r="U200">
        <v>23293.278600000001</v>
      </c>
      <c r="V200">
        <v>14349.1029</v>
      </c>
      <c r="W200">
        <v>9993.5419000000002</v>
      </c>
      <c r="X200">
        <v>15334.351699999999</v>
      </c>
      <c r="Y200">
        <v>13620.459800000001</v>
      </c>
      <c r="Z200">
        <v>14763.0057</v>
      </c>
      <c r="AA200">
        <v>12544.6728</v>
      </c>
      <c r="AB200">
        <v>14336.135700000001</v>
      </c>
      <c r="AC200">
        <v>19346.321800000002</v>
      </c>
      <c r="AD200">
        <v>15883.6193</v>
      </c>
      <c r="AE200">
        <v>10473.663200000001</v>
      </c>
      <c r="AF200">
        <v>15253.874400000001</v>
      </c>
      <c r="AG200">
        <v>11540.5298</v>
      </c>
      <c r="AH200">
        <v>8752.3742000000002</v>
      </c>
      <c r="AI200">
        <v>12781.3225</v>
      </c>
      <c r="AJ200">
        <v>15852.1134</v>
      </c>
      <c r="AK200">
        <v>8765.5517</v>
      </c>
      <c r="AL200">
        <v>8106.5117</v>
      </c>
      <c r="AM200">
        <v>8976.8919000000005</v>
      </c>
      <c r="AN200">
        <v>11737.055700000001</v>
      </c>
      <c r="AO200">
        <v>10609.8477</v>
      </c>
      <c r="AP200">
        <v>6581.5402000000004</v>
      </c>
      <c r="AQ200">
        <v>10660.681200000001</v>
      </c>
      <c r="AR200">
        <v>6829.4489000000003</v>
      </c>
      <c r="AS200">
        <v>7134.0617000000002</v>
      </c>
      <c r="AT200">
        <v>9139.0733999999993</v>
      </c>
      <c r="AU200">
        <v>10317.271000000001</v>
      </c>
      <c r="AV200">
        <v>5906.9061000000002</v>
      </c>
      <c r="AW200">
        <v>6212.2521999999999</v>
      </c>
      <c r="AX200">
        <v>6777.0279</v>
      </c>
      <c r="AY200">
        <v>4175.7529999999997</v>
      </c>
      <c r="AZ200">
        <v>6720.2123000000001</v>
      </c>
      <c r="BA200">
        <v>5616.0213000000003</v>
      </c>
      <c r="BB200">
        <v>6460.8086999999996</v>
      </c>
      <c r="BC200">
        <v>4861.5712999999996</v>
      </c>
      <c r="BD200">
        <v>5351.8463000000002</v>
      </c>
      <c r="BE200">
        <v>6032.1169</v>
      </c>
      <c r="BF200">
        <v>6346.3005999999996</v>
      </c>
      <c r="BG200">
        <v>5965.2581</v>
      </c>
      <c r="BH200">
        <v>6467.6849000000002</v>
      </c>
      <c r="BI200">
        <v>4345.2439000000004</v>
      </c>
      <c r="BJ200">
        <v>5025.3666000000003</v>
      </c>
      <c r="BK200">
        <v>4005.2791999999999</v>
      </c>
      <c r="BL200">
        <v>5695.6763000000001</v>
      </c>
      <c r="BM200">
        <v>3437.8425999999999</v>
      </c>
      <c r="BN200">
        <v>4950.9636</v>
      </c>
      <c r="BO200">
        <v>6205.5128999999997</v>
      </c>
      <c r="BP200">
        <v>4423.9561000000003</v>
      </c>
      <c r="BQ200">
        <v>5869.5645000000004</v>
      </c>
      <c r="BR200">
        <v>3126.8903</v>
      </c>
      <c r="BS200">
        <v>3279.9944</v>
      </c>
      <c r="BT200">
        <v>3590.3832000000002</v>
      </c>
      <c r="BU200">
        <v>3259.5947000000001</v>
      </c>
      <c r="BV200">
        <v>3397.6750000000002</v>
      </c>
      <c r="BW200">
        <v>3711.0250000000001</v>
      </c>
      <c r="BX200">
        <v>3457.8330000000001</v>
      </c>
      <c r="BY200">
        <v>2989.5082000000002</v>
      </c>
      <c r="BZ200">
        <v>2286.9721</v>
      </c>
      <c r="CA200">
        <v>3455.5038</v>
      </c>
      <c r="CB200">
        <v>3534.9753000000001</v>
      </c>
      <c r="CC200" t="s">
        <v>480</v>
      </c>
      <c r="CD200">
        <v>2284.5129999999999</v>
      </c>
      <c r="CE200">
        <v>2649.1741000000002</v>
      </c>
      <c r="CF200">
        <v>3709.2489999999998</v>
      </c>
      <c r="CG200">
        <v>2116.1329000000001</v>
      </c>
      <c r="CH200">
        <v>2172.3883999999998</v>
      </c>
      <c r="CI200">
        <v>2999.8307</v>
      </c>
      <c r="CJ200">
        <v>2395.7213999999999</v>
      </c>
      <c r="CK200">
        <v>2536.3935999999999</v>
      </c>
      <c r="CL200">
        <v>3510.5099</v>
      </c>
      <c r="CM200">
        <v>2398.5124999999998</v>
      </c>
      <c r="CN200">
        <v>3220.4490000000001</v>
      </c>
      <c r="CO200">
        <v>2045.8841</v>
      </c>
      <c r="CP200">
        <v>1690.6369</v>
      </c>
      <c r="CQ200">
        <v>1960.9746</v>
      </c>
      <c r="CR200">
        <v>2563.2833999999998</v>
      </c>
      <c r="CS200">
        <v>1974.6162999999999</v>
      </c>
      <c r="CT200">
        <v>2356.2011000000002</v>
      </c>
      <c r="CU200">
        <v>2194.0005999999998</v>
      </c>
      <c r="CV200">
        <v>2931.2691</v>
      </c>
      <c r="CW200">
        <v>1575.5281</v>
      </c>
      <c r="CX200">
        <v>4521.4255000000003</v>
      </c>
      <c r="CY200">
        <v>2191.4231</v>
      </c>
      <c r="CZ200">
        <v>2112.7919000000002</v>
      </c>
      <c r="DA200">
        <v>1703.3078</v>
      </c>
      <c r="DB200">
        <v>1746.8359</v>
      </c>
      <c r="DC200">
        <v>3171.7462</v>
      </c>
      <c r="DD200">
        <v>2058.8462</v>
      </c>
      <c r="DE200">
        <v>2177.2087000000001</v>
      </c>
      <c r="DF200">
        <v>1892.1539</v>
      </c>
      <c r="DG200">
        <v>1933.1081999999999</v>
      </c>
      <c r="DH200">
        <v>1019.3705</v>
      </c>
      <c r="DI200">
        <v>2034.4010000000001</v>
      </c>
      <c r="DJ200">
        <v>1383.6615999999999</v>
      </c>
      <c r="DK200">
        <v>1977.9241999999999</v>
      </c>
      <c r="DL200">
        <v>1436.2811999999999</v>
      </c>
      <c r="DM200">
        <v>1413.6675</v>
      </c>
      <c r="DN200">
        <v>1147.6256000000001</v>
      </c>
      <c r="DO200">
        <v>2206.1534000000001</v>
      </c>
      <c r="DP200">
        <v>848.10580000000004</v>
      </c>
      <c r="DQ200">
        <v>1736.2456999999999</v>
      </c>
      <c r="DR200">
        <v>1030.0510999999999</v>
      </c>
      <c r="DS200">
        <v>1992.1786</v>
      </c>
      <c r="DT200">
        <v>1212.8434</v>
      </c>
      <c r="DU200">
        <v>1341.7279000000001</v>
      </c>
      <c r="DV200">
        <v>1845.3616</v>
      </c>
      <c r="DW200">
        <v>1386.2615000000001</v>
      </c>
      <c r="DX200">
        <v>1140.0956000000001</v>
      </c>
      <c r="DY200">
        <v>1560.5434</v>
      </c>
      <c r="DZ200">
        <v>1815.0831000000001</v>
      </c>
      <c r="EA200">
        <v>1284.3258000000001</v>
      </c>
      <c r="EB200">
        <v>1324.1948</v>
      </c>
      <c r="EC200">
        <v>1498.5578</v>
      </c>
      <c r="ED200">
        <v>1266.0137999999999</v>
      </c>
      <c r="EE200">
        <v>901.47730000000001</v>
      </c>
      <c r="EF200">
        <v>815.34450000000004</v>
      </c>
      <c r="EG200">
        <v>582.26300000000003</v>
      </c>
      <c r="EH200">
        <v>852.08699999999999</v>
      </c>
      <c r="EI200">
        <v>728.99519999999995</v>
      </c>
      <c r="EJ200">
        <v>2074.4721</v>
      </c>
      <c r="EK200" t="s">
        <v>480</v>
      </c>
      <c r="EL200">
        <v>899.03290000000004</v>
      </c>
      <c r="EM200">
        <v>607.21590000000003</v>
      </c>
      <c r="EN200">
        <v>410.14449999999999</v>
      </c>
      <c r="EO200">
        <v>490.32909999999998</v>
      </c>
      <c r="EP200">
        <v>387.68360000000001</v>
      </c>
      <c r="EQ200">
        <v>450.16410000000002</v>
      </c>
      <c r="ER200">
        <v>380.26909999999998</v>
      </c>
      <c r="ES200">
        <v>351.27350000000001</v>
      </c>
      <c r="ET200">
        <v>403.53280000000001</v>
      </c>
      <c r="EU200">
        <v>248.3638</v>
      </c>
      <c r="EV200">
        <v>353.20170000000002</v>
      </c>
      <c r="EW200">
        <v>308.0403</v>
      </c>
      <c r="EX200">
        <v>306.38510000000002</v>
      </c>
      <c r="EY200">
        <v>254.45160000000001</v>
      </c>
      <c r="EZ200">
        <v>254.4288</v>
      </c>
      <c r="FA200">
        <v>68.182000000000002</v>
      </c>
      <c r="FB200">
        <v>281.29899999999998</v>
      </c>
      <c r="FC200">
        <v>379.62709999999998</v>
      </c>
      <c r="FD200">
        <v>163.38589999999999</v>
      </c>
      <c r="FE200">
        <v>229.47649999999999</v>
      </c>
      <c r="FF200">
        <v>899.02980000000002</v>
      </c>
      <c r="FG200">
        <v>227.7131</v>
      </c>
      <c r="FH200">
        <v>219.37</v>
      </c>
      <c r="FI200">
        <v>268.70960000000002</v>
      </c>
      <c r="FJ200">
        <v>159.14940000000001</v>
      </c>
      <c r="FK200">
        <v>69.686800000000005</v>
      </c>
      <c r="FL200">
        <v>138.37809999999999</v>
      </c>
      <c r="FM200">
        <v>16583.718400000002</v>
      </c>
      <c r="FN200">
        <v>2652.9793</v>
      </c>
      <c r="FO200">
        <v>4471.7084999999997</v>
      </c>
      <c r="FP200">
        <v>5624.2470000000003</v>
      </c>
      <c r="FQ200">
        <v>2420.8081999999999</v>
      </c>
      <c r="FR200">
        <v>4541.8705</v>
      </c>
      <c r="FS200">
        <v>5717.9727999999996</v>
      </c>
      <c r="FT200">
        <v>8454.4302000000007</v>
      </c>
      <c r="FU200">
        <v>1397.9550999999999</v>
      </c>
      <c r="FV200">
        <v>27632.618999999999</v>
      </c>
      <c r="FW200">
        <v>11001.4823</v>
      </c>
      <c r="FX200">
        <v>5047.1103999999996</v>
      </c>
      <c r="FY200">
        <v>4631.9679999999998</v>
      </c>
      <c r="FZ200">
        <v>436.8947</v>
      </c>
      <c r="GA200">
        <v>13384.5762</v>
      </c>
      <c r="GB200">
        <v>4323.9786000000004</v>
      </c>
      <c r="GC200">
        <v>1673.6282000000001</v>
      </c>
      <c r="GD200">
        <v>1161.1886</v>
      </c>
      <c r="GE200">
        <v>12279.623</v>
      </c>
      <c r="GF200">
        <v>1350.5790999999999</v>
      </c>
      <c r="GG200">
        <v>787.50570000000005</v>
      </c>
      <c r="GH200">
        <v>570.52279999999996</v>
      </c>
      <c r="GI200">
        <v>4063.8818999999999</v>
      </c>
      <c r="GJ200">
        <v>41167.3894</v>
      </c>
      <c r="GK200">
        <v>3218.6370999999999</v>
      </c>
      <c r="GL200">
        <v>2298.4526999999998</v>
      </c>
      <c r="GM200">
        <v>6376.2278999999999</v>
      </c>
      <c r="GN200">
        <v>19058.573</v>
      </c>
      <c r="GO200">
        <v>862.03790000000004</v>
      </c>
      <c r="GP200">
        <v>441.44670000000002</v>
      </c>
    </row>
    <row r="201" spans="1:198" x14ac:dyDescent="0.2">
      <c r="A201" s="177">
        <v>43304</v>
      </c>
      <c r="B201">
        <v>778324.69</v>
      </c>
      <c r="C201">
        <v>187618.81390000001</v>
      </c>
      <c r="D201">
        <v>122592.76240000001</v>
      </c>
      <c r="E201">
        <v>105633.7583</v>
      </c>
      <c r="F201">
        <v>60489.023999999998</v>
      </c>
      <c r="G201">
        <v>53017.713799999998</v>
      </c>
      <c r="H201">
        <v>54293.726600000002</v>
      </c>
      <c r="I201">
        <v>32764.165700000001</v>
      </c>
      <c r="J201">
        <v>35569.411200000002</v>
      </c>
      <c r="K201">
        <v>29597.214199999999</v>
      </c>
      <c r="L201">
        <v>26953.341</v>
      </c>
      <c r="M201">
        <v>25014.478299999999</v>
      </c>
      <c r="N201">
        <v>24425.3629</v>
      </c>
      <c r="O201">
        <v>39434.746700000003</v>
      </c>
      <c r="P201">
        <v>17834.724999999999</v>
      </c>
      <c r="Q201">
        <v>22759.286599999999</v>
      </c>
      <c r="R201">
        <v>13129.302</v>
      </c>
      <c r="S201">
        <v>14624.649799999999</v>
      </c>
      <c r="T201">
        <v>20259.075199999999</v>
      </c>
      <c r="U201">
        <v>22846.561099999999</v>
      </c>
      <c r="V201">
        <v>14289.6517</v>
      </c>
      <c r="W201">
        <v>10033.885200000001</v>
      </c>
      <c r="X201">
        <v>15305.891299999999</v>
      </c>
      <c r="Y201">
        <v>13642.811400000001</v>
      </c>
      <c r="Z201">
        <v>14810.1736</v>
      </c>
      <c r="AA201">
        <v>12588.217199999999</v>
      </c>
      <c r="AB201">
        <v>14227.754000000001</v>
      </c>
      <c r="AC201">
        <v>19393.939999999999</v>
      </c>
      <c r="AD201">
        <v>15703.373100000001</v>
      </c>
      <c r="AE201">
        <v>10549.411899999999</v>
      </c>
      <c r="AF201">
        <v>15269.940399999999</v>
      </c>
      <c r="AG201">
        <v>11609.940699999999</v>
      </c>
      <c r="AH201">
        <v>9046.3901999999998</v>
      </c>
      <c r="AI201">
        <v>13101.6405</v>
      </c>
      <c r="AJ201">
        <v>15820.011</v>
      </c>
      <c r="AK201">
        <v>8823.4122000000007</v>
      </c>
      <c r="AL201">
        <v>8197.8399000000009</v>
      </c>
      <c r="AM201">
        <v>9064.1867999999995</v>
      </c>
      <c r="AN201">
        <v>11704.804700000001</v>
      </c>
      <c r="AO201">
        <v>10647.3295</v>
      </c>
      <c r="AP201">
        <v>6640.0128000000004</v>
      </c>
      <c r="AQ201">
        <v>10483.0118</v>
      </c>
      <c r="AR201">
        <v>6838.2779</v>
      </c>
      <c r="AS201">
        <v>7175.4874</v>
      </c>
      <c r="AT201">
        <v>9067.3881000000001</v>
      </c>
      <c r="AU201">
        <v>10372.2192</v>
      </c>
      <c r="AV201">
        <v>5962.3195999999998</v>
      </c>
      <c r="AW201">
        <v>6208.3166000000001</v>
      </c>
      <c r="AX201">
        <v>6787.7704999999996</v>
      </c>
      <c r="AY201">
        <v>4095.2420999999999</v>
      </c>
      <c r="AZ201">
        <v>6758.2898999999998</v>
      </c>
      <c r="BA201">
        <v>5671.5558000000001</v>
      </c>
      <c r="BB201">
        <v>6454.7067999999999</v>
      </c>
      <c r="BC201">
        <v>4884.6169</v>
      </c>
      <c r="BD201">
        <v>5437.7842000000001</v>
      </c>
      <c r="BE201">
        <v>6036.2179999999998</v>
      </c>
      <c r="BF201">
        <v>6387.6611000000003</v>
      </c>
      <c r="BG201">
        <v>6048.5843999999997</v>
      </c>
      <c r="BH201">
        <v>6825.1594999999998</v>
      </c>
      <c r="BI201">
        <v>4364.8878000000004</v>
      </c>
      <c r="BJ201">
        <v>5061.1526999999996</v>
      </c>
      <c r="BK201">
        <v>3983.0965999999999</v>
      </c>
      <c r="BL201">
        <v>5674.7914000000001</v>
      </c>
      <c r="BM201">
        <v>3477.1722</v>
      </c>
      <c r="BN201">
        <v>4945.5616</v>
      </c>
      <c r="BO201">
        <v>6191.6347999999998</v>
      </c>
      <c r="BP201">
        <v>4462.5366999999997</v>
      </c>
      <c r="BQ201">
        <v>5924.884</v>
      </c>
      <c r="BR201">
        <v>3126.8903</v>
      </c>
      <c r="BS201">
        <v>3255.2474000000002</v>
      </c>
      <c r="BT201">
        <v>3613.3469</v>
      </c>
      <c r="BU201">
        <v>3271.6223</v>
      </c>
      <c r="BV201">
        <v>3397.6750000000002</v>
      </c>
      <c r="BW201">
        <v>3699.3825000000002</v>
      </c>
      <c r="BX201">
        <v>3409.8240000000001</v>
      </c>
      <c r="BY201">
        <v>3010.8546999999999</v>
      </c>
      <c r="BZ201">
        <v>2326.9823000000001</v>
      </c>
      <c r="CA201">
        <v>3473.7075</v>
      </c>
      <c r="CB201">
        <v>3607.8525</v>
      </c>
      <c r="CC201" t="s">
        <v>480</v>
      </c>
      <c r="CD201">
        <v>2331.1792</v>
      </c>
      <c r="CE201">
        <v>2640.0581000000002</v>
      </c>
      <c r="CF201">
        <v>3726.0068999999999</v>
      </c>
      <c r="CG201">
        <v>2094.8566999999998</v>
      </c>
      <c r="CH201">
        <v>2171.0248000000001</v>
      </c>
      <c r="CI201">
        <v>3094.7838999999999</v>
      </c>
      <c r="CJ201">
        <v>2471.6109000000001</v>
      </c>
      <c r="CK201">
        <v>2530.3368999999998</v>
      </c>
      <c r="CL201">
        <v>3504.3647000000001</v>
      </c>
      <c r="CM201">
        <v>2445.0072</v>
      </c>
      <c r="CN201">
        <v>3176.1577000000002</v>
      </c>
      <c r="CO201">
        <v>2062.9101000000001</v>
      </c>
      <c r="CP201">
        <v>1706.9387999999999</v>
      </c>
      <c r="CQ201">
        <v>2027.8878999999999</v>
      </c>
      <c r="CR201">
        <v>2576.0225999999998</v>
      </c>
      <c r="CS201">
        <v>1974.2724000000001</v>
      </c>
      <c r="CT201">
        <v>2325.5331000000001</v>
      </c>
      <c r="CU201">
        <v>2226.4627999999998</v>
      </c>
      <c r="CV201">
        <v>3067.7636000000002</v>
      </c>
      <c r="CW201">
        <v>1573.7934</v>
      </c>
      <c r="CX201">
        <v>4501.2602999999999</v>
      </c>
      <c r="CY201">
        <v>2191.4231</v>
      </c>
      <c r="CZ201">
        <v>2148.7329</v>
      </c>
      <c r="DA201">
        <v>1731.3922</v>
      </c>
      <c r="DB201">
        <v>1746.5396000000001</v>
      </c>
      <c r="DC201">
        <v>3206.4546999999998</v>
      </c>
      <c r="DD201">
        <v>2047.7194999999999</v>
      </c>
      <c r="DE201">
        <v>2192.9160000000002</v>
      </c>
      <c r="DF201">
        <v>1920.0998999999999</v>
      </c>
      <c r="DG201">
        <v>1956.8431</v>
      </c>
      <c r="DH201">
        <v>1037.9588000000001</v>
      </c>
      <c r="DI201">
        <v>2043.3400999999999</v>
      </c>
      <c r="DJ201">
        <v>1384.5862</v>
      </c>
      <c r="DK201">
        <v>2017.13</v>
      </c>
      <c r="DL201">
        <v>1459.2053000000001</v>
      </c>
      <c r="DM201">
        <v>1458.2318</v>
      </c>
      <c r="DN201">
        <v>1148.4937</v>
      </c>
      <c r="DO201">
        <v>2187.7089000000001</v>
      </c>
      <c r="DP201">
        <v>835.62860000000001</v>
      </c>
      <c r="DQ201">
        <v>1747.0494000000001</v>
      </c>
      <c r="DR201">
        <v>1047.1432</v>
      </c>
      <c r="DS201">
        <v>1990.8009</v>
      </c>
      <c r="DT201">
        <v>1212.8434</v>
      </c>
      <c r="DU201">
        <v>1356.9073000000001</v>
      </c>
      <c r="DV201">
        <v>1835.9052999999999</v>
      </c>
      <c r="DW201">
        <v>1386.6982</v>
      </c>
      <c r="DX201">
        <v>1052.6717000000001</v>
      </c>
      <c r="DY201">
        <v>1557.1781000000001</v>
      </c>
      <c r="DZ201">
        <v>1801.2810999999999</v>
      </c>
      <c r="EA201">
        <v>1308.4341999999999</v>
      </c>
      <c r="EB201">
        <v>1327.1288</v>
      </c>
      <c r="EC201">
        <v>1512.2887000000001</v>
      </c>
      <c r="ED201">
        <v>1291.0853999999999</v>
      </c>
      <c r="EE201">
        <v>911.45439999999996</v>
      </c>
      <c r="EF201">
        <v>810.64880000000005</v>
      </c>
      <c r="EG201">
        <v>582.26300000000003</v>
      </c>
      <c r="EH201">
        <v>854.19560000000001</v>
      </c>
      <c r="EI201">
        <v>735.04200000000003</v>
      </c>
      <c r="EJ201">
        <v>2074.4721</v>
      </c>
      <c r="EK201" t="s">
        <v>480</v>
      </c>
      <c r="EL201">
        <v>899.03290000000004</v>
      </c>
      <c r="EM201">
        <v>611.79539999999997</v>
      </c>
      <c r="EN201">
        <v>410.14449999999999</v>
      </c>
      <c r="EO201">
        <v>505.8005</v>
      </c>
      <c r="EP201">
        <v>382.02339999999998</v>
      </c>
      <c r="EQ201">
        <v>445.86020000000002</v>
      </c>
      <c r="ER201">
        <v>387.58269999999999</v>
      </c>
      <c r="ES201">
        <v>352.21660000000003</v>
      </c>
      <c r="ET201">
        <v>402.29660000000001</v>
      </c>
      <c r="EU201">
        <v>248.77850000000001</v>
      </c>
      <c r="EV201">
        <v>351.84629999999999</v>
      </c>
      <c r="EW201">
        <v>309.79329999999999</v>
      </c>
      <c r="EX201">
        <v>309.9393</v>
      </c>
      <c r="EY201">
        <v>255.81809999999999</v>
      </c>
      <c r="EZ201">
        <v>253.62459999999999</v>
      </c>
      <c r="FA201">
        <v>68.516800000000003</v>
      </c>
      <c r="FB201">
        <v>280.56270000000001</v>
      </c>
      <c r="FC201">
        <v>402.9796</v>
      </c>
      <c r="FD201">
        <v>167.8603</v>
      </c>
      <c r="FE201">
        <v>230.53489999999999</v>
      </c>
      <c r="FF201">
        <v>900.59820000000002</v>
      </c>
      <c r="FG201">
        <v>227.13409999999999</v>
      </c>
      <c r="FH201">
        <v>228.31110000000001</v>
      </c>
      <c r="FI201">
        <v>269.15300000000002</v>
      </c>
      <c r="FJ201">
        <v>162.91720000000001</v>
      </c>
      <c r="FK201">
        <v>61.1374</v>
      </c>
      <c r="FL201">
        <v>140.4092</v>
      </c>
      <c r="FM201">
        <v>16826.5982</v>
      </c>
      <c r="FN201">
        <v>2713.7370000000001</v>
      </c>
      <c r="FO201">
        <v>4661.8832000000002</v>
      </c>
      <c r="FP201">
        <v>5743.9665000000005</v>
      </c>
      <c r="FQ201">
        <v>2405.5812999999998</v>
      </c>
      <c r="FR201">
        <v>4755.2127</v>
      </c>
      <c r="FS201">
        <v>5805.3894</v>
      </c>
      <c r="FT201">
        <v>8974.2932999999994</v>
      </c>
      <c r="FU201">
        <v>1379.4677999999999</v>
      </c>
      <c r="FV201">
        <v>28109.446</v>
      </c>
      <c r="FW201">
        <v>11091.848900000001</v>
      </c>
      <c r="FX201">
        <v>5122.9152000000004</v>
      </c>
      <c r="FY201">
        <v>4756.9070000000002</v>
      </c>
      <c r="FZ201">
        <v>425.2724</v>
      </c>
      <c r="GA201">
        <v>13406.308300000001</v>
      </c>
      <c r="GB201">
        <v>4230.4782999999998</v>
      </c>
      <c r="GC201">
        <v>1685.3202000000001</v>
      </c>
      <c r="GD201">
        <v>1107.8069</v>
      </c>
      <c r="GE201">
        <v>12142.7814</v>
      </c>
      <c r="GF201">
        <v>1345.5776000000001</v>
      </c>
      <c r="GG201">
        <v>770.74639999999999</v>
      </c>
      <c r="GH201">
        <v>567.85659999999996</v>
      </c>
      <c r="GI201">
        <v>4151.0785999999998</v>
      </c>
      <c r="GJ201">
        <v>40885.7664</v>
      </c>
      <c r="GK201">
        <v>3167.1666</v>
      </c>
      <c r="GL201">
        <v>2317.8917000000001</v>
      </c>
      <c r="GM201">
        <v>6278.4363000000003</v>
      </c>
      <c r="GN201">
        <v>18962.453000000001</v>
      </c>
      <c r="GO201">
        <v>863.56590000000006</v>
      </c>
      <c r="GP201">
        <v>437.82209999999998</v>
      </c>
    </row>
    <row r="202" spans="1:198" x14ac:dyDescent="0.2">
      <c r="A202" s="177">
        <v>43305</v>
      </c>
      <c r="B202">
        <v>775944.82</v>
      </c>
      <c r="C202">
        <v>187618.81390000001</v>
      </c>
      <c r="D202">
        <v>121623.2303</v>
      </c>
      <c r="E202">
        <v>104474.8826</v>
      </c>
      <c r="F202">
        <v>60229.1158</v>
      </c>
      <c r="G202">
        <v>52309.774299999997</v>
      </c>
      <c r="H202">
        <v>53885.751300000004</v>
      </c>
      <c r="I202">
        <v>31776.549299999999</v>
      </c>
      <c r="J202">
        <v>34381.301899999999</v>
      </c>
      <c r="K202">
        <v>29117.286499999998</v>
      </c>
      <c r="L202">
        <v>26305.815299999998</v>
      </c>
      <c r="M202">
        <v>25143.718000000001</v>
      </c>
      <c r="N202">
        <v>24118.506099999999</v>
      </c>
      <c r="O202">
        <v>39267.5239</v>
      </c>
      <c r="P202">
        <v>17843.088400000001</v>
      </c>
      <c r="Q202">
        <v>22376.3789</v>
      </c>
      <c r="R202">
        <v>13301.1371</v>
      </c>
      <c r="S202">
        <v>14177.6844</v>
      </c>
      <c r="T202">
        <v>20125.991600000001</v>
      </c>
      <c r="U202">
        <v>22303.634099999999</v>
      </c>
      <c r="V202">
        <v>13902.4941</v>
      </c>
      <c r="W202">
        <v>9786.7824000000001</v>
      </c>
      <c r="X202">
        <v>15248.9707</v>
      </c>
      <c r="Y202">
        <v>13662.1828</v>
      </c>
      <c r="Z202">
        <v>14721.733700000001</v>
      </c>
      <c r="AA202">
        <v>12687.2</v>
      </c>
      <c r="AB202">
        <v>14028.634</v>
      </c>
      <c r="AC202">
        <v>19151.087100000001</v>
      </c>
      <c r="AD202">
        <v>15479.619199999999</v>
      </c>
      <c r="AE202">
        <v>10591.9239</v>
      </c>
      <c r="AF202">
        <v>15222.2966</v>
      </c>
      <c r="AG202">
        <v>11453.766299999999</v>
      </c>
      <c r="AH202">
        <v>9079.0586000000003</v>
      </c>
      <c r="AI202">
        <v>12681.223099999999</v>
      </c>
      <c r="AJ202">
        <v>15761.1564</v>
      </c>
      <c r="AK202">
        <v>8672.1789000000008</v>
      </c>
      <c r="AL202">
        <v>7920.5936000000002</v>
      </c>
      <c r="AM202">
        <v>8918.3122999999996</v>
      </c>
      <c r="AN202">
        <v>11709.412</v>
      </c>
      <c r="AO202">
        <v>10590.460499999999</v>
      </c>
      <c r="AP202">
        <v>6470.5011999999997</v>
      </c>
      <c r="AQ202">
        <v>10317.187</v>
      </c>
      <c r="AR202">
        <v>6652.0658999999996</v>
      </c>
      <c r="AS202">
        <v>7096.2071999999998</v>
      </c>
      <c r="AT202">
        <v>8594.6062999999995</v>
      </c>
      <c r="AU202">
        <v>10320.018400000001</v>
      </c>
      <c r="AV202">
        <v>5749.0298000000003</v>
      </c>
      <c r="AW202">
        <v>6043.0210999999999</v>
      </c>
      <c r="AX202">
        <v>6689.8941000000004</v>
      </c>
      <c r="AY202">
        <v>4078.3193999999999</v>
      </c>
      <c r="AZ202">
        <v>6735.4432999999999</v>
      </c>
      <c r="BA202">
        <v>5569.7425000000003</v>
      </c>
      <c r="BB202">
        <v>6270.6310999999996</v>
      </c>
      <c r="BC202">
        <v>4821.2415000000001</v>
      </c>
      <c r="BD202">
        <v>5319.6196</v>
      </c>
      <c r="BE202">
        <v>6022.5475999999999</v>
      </c>
      <c r="BF202">
        <v>6346.3005999999996</v>
      </c>
      <c r="BG202">
        <v>5783.9670999999998</v>
      </c>
      <c r="BH202">
        <v>6477.9719999999998</v>
      </c>
      <c r="BI202">
        <v>4262.7393000000002</v>
      </c>
      <c r="BJ202">
        <v>5040.1019999999999</v>
      </c>
      <c r="BK202">
        <v>3956.3470000000002</v>
      </c>
      <c r="BL202">
        <v>5583.4202999999998</v>
      </c>
      <c r="BM202">
        <v>3402.5029</v>
      </c>
      <c r="BN202">
        <v>4927.8819999999996</v>
      </c>
      <c r="BO202">
        <v>6145.1019999999999</v>
      </c>
      <c r="BP202">
        <v>4316.7245999999996</v>
      </c>
      <c r="BQ202">
        <v>5866.6530000000002</v>
      </c>
      <c r="BR202">
        <v>3017.491</v>
      </c>
      <c r="BS202">
        <v>3178.3737999999998</v>
      </c>
      <c r="BT202">
        <v>3580.9276</v>
      </c>
      <c r="BU202">
        <v>3159.8440999999998</v>
      </c>
      <c r="BV202">
        <v>3263.1977999999999</v>
      </c>
      <c r="BW202">
        <v>3635.3485000000001</v>
      </c>
      <c r="BX202">
        <v>3374.6174000000001</v>
      </c>
      <c r="BY202">
        <v>2936.4304000000002</v>
      </c>
      <c r="BZ202">
        <v>2314.326</v>
      </c>
      <c r="CA202">
        <v>3405.3575999999998</v>
      </c>
      <c r="CB202">
        <v>3505.5441000000001</v>
      </c>
      <c r="CC202" t="s">
        <v>480</v>
      </c>
      <c r="CD202">
        <v>2246.3314999999998</v>
      </c>
      <c r="CE202">
        <v>2535.2239</v>
      </c>
      <c r="CF202">
        <v>3660.8373000000001</v>
      </c>
      <c r="CG202">
        <v>2012.2761</v>
      </c>
      <c r="CH202">
        <v>2242.6113999999998</v>
      </c>
      <c r="CI202">
        <v>3002.0913999999998</v>
      </c>
      <c r="CJ202">
        <v>2410.0789</v>
      </c>
      <c r="CK202">
        <v>2480.3688000000002</v>
      </c>
      <c r="CL202">
        <v>3393.7514000000001</v>
      </c>
      <c r="CM202">
        <v>2376.6012000000001</v>
      </c>
      <c r="CN202">
        <v>3105.4238999999998</v>
      </c>
      <c r="CO202">
        <v>2020.3452</v>
      </c>
      <c r="CP202">
        <v>1649.1409000000001</v>
      </c>
      <c r="CQ202">
        <v>1908.4821999999999</v>
      </c>
      <c r="CR202">
        <v>2550.5441000000001</v>
      </c>
      <c r="CS202">
        <v>1941.2520999999999</v>
      </c>
      <c r="CT202">
        <v>2226.4517999999998</v>
      </c>
      <c r="CU202">
        <v>2185.4580000000001</v>
      </c>
      <c r="CV202">
        <v>2929.1196</v>
      </c>
      <c r="CW202">
        <v>1530.4256</v>
      </c>
      <c r="CX202">
        <v>4472.2728999999999</v>
      </c>
      <c r="CY202">
        <v>2234.9956999999999</v>
      </c>
      <c r="CZ202">
        <v>2099.8530999999998</v>
      </c>
      <c r="DA202">
        <v>1710.0868</v>
      </c>
      <c r="DB202">
        <v>1733.2058</v>
      </c>
      <c r="DC202">
        <v>3135.46</v>
      </c>
      <c r="DD202">
        <v>1983.4712999999999</v>
      </c>
      <c r="DE202">
        <v>2225.3606</v>
      </c>
      <c r="DF202">
        <v>1892.1539</v>
      </c>
      <c r="DG202">
        <v>1942.6022</v>
      </c>
      <c r="DH202">
        <v>1023.7963</v>
      </c>
      <c r="DI202">
        <v>2017.3354999999999</v>
      </c>
      <c r="DJ202">
        <v>1332.3442</v>
      </c>
      <c r="DK202">
        <v>1930.7547</v>
      </c>
      <c r="DL202">
        <v>1437.0717</v>
      </c>
      <c r="DM202">
        <v>1413.38</v>
      </c>
      <c r="DN202">
        <v>1159.0849000000001</v>
      </c>
      <c r="DO202">
        <v>2150.8200000000002</v>
      </c>
      <c r="DP202">
        <v>825.55520000000001</v>
      </c>
      <c r="DQ202">
        <v>1747.4994999999999</v>
      </c>
      <c r="DR202">
        <v>1038.5971999999999</v>
      </c>
      <c r="DS202">
        <v>1962.7872</v>
      </c>
      <c r="DT202">
        <v>1203.8556000000001</v>
      </c>
      <c r="DU202">
        <v>1356.9073000000001</v>
      </c>
      <c r="DV202">
        <v>1769.7109</v>
      </c>
      <c r="DW202">
        <v>1366.171</v>
      </c>
      <c r="DX202">
        <v>1053.4888000000001</v>
      </c>
      <c r="DY202">
        <v>1545.0628999999999</v>
      </c>
      <c r="DZ202">
        <v>1769.0763999999999</v>
      </c>
      <c r="EA202">
        <v>1285.933</v>
      </c>
      <c r="EB202">
        <v>1287.6827000000001</v>
      </c>
      <c r="EC202">
        <v>1493.4087</v>
      </c>
      <c r="ED202">
        <v>1298.9203</v>
      </c>
      <c r="EE202">
        <v>908.12869999999998</v>
      </c>
      <c r="EF202">
        <v>798.51239999999996</v>
      </c>
      <c r="EG202">
        <v>598.10979999999995</v>
      </c>
      <c r="EH202">
        <v>847.86959999999999</v>
      </c>
      <c r="EI202">
        <v>704.80799999999999</v>
      </c>
      <c r="EJ202">
        <v>2074.4721</v>
      </c>
      <c r="EK202" t="s">
        <v>480</v>
      </c>
      <c r="EL202">
        <v>888.26660000000004</v>
      </c>
      <c r="EM202">
        <v>607.21590000000003</v>
      </c>
      <c r="EN202">
        <v>400.08100000000002</v>
      </c>
      <c r="EO202">
        <v>502.55650000000003</v>
      </c>
      <c r="EP202">
        <v>379.1934</v>
      </c>
      <c r="EQ202">
        <v>439.94229999999999</v>
      </c>
      <c r="ER202">
        <v>380.26909999999998</v>
      </c>
      <c r="ES202">
        <v>355.98899999999998</v>
      </c>
      <c r="ET202">
        <v>389.625</v>
      </c>
      <c r="EU202">
        <v>248.77850000000001</v>
      </c>
      <c r="EV202">
        <v>343.71379999999999</v>
      </c>
      <c r="EW202">
        <v>311.54629999999997</v>
      </c>
      <c r="EX202">
        <v>298.68439999999998</v>
      </c>
      <c r="EY202">
        <v>254.9982</v>
      </c>
      <c r="EZ202">
        <v>253.62459999999999</v>
      </c>
      <c r="FA202">
        <v>68.516800000000003</v>
      </c>
      <c r="FB202">
        <v>301.1798</v>
      </c>
      <c r="FC202">
        <v>404.35329999999999</v>
      </c>
      <c r="FD202">
        <v>179.04640000000001</v>
      </c>
      <c r="FE202">
        <v>230.71129999999999</v>
      </c>
      <c r="FF202">
        <v>911.57690000000002</v>
      </c>
      <c r="FG202">
        <v>223.0813</v>
      </c>
      <c r="FH202">
        <v>262.44970000000001</v>
      </c>
      <c r="FI202">
        <v>269.15300000000002</v>
      </c>
      <c r="FJ202">
        <v>168.4119</v>
      </c>
      <c r="FK202">
        <v>51.5822</v>
      </c>
      <c r="FL202">
        <v>142.3869</v>
      </c>
      <c r="FM202">
        <v>16261.6962</v>
      </c>
      <c r="FN202">
        <v>2706.6486</v>
      </c>
      <c r="FO202">
        <v>4474.1005999999998</v>
      </c>
      <c r="FP202">
        <v>5566.7816999999995</v>
      </c>
      <c r="FQ202">
        <v>2413.1948000000002</v>
      </c>
      <c r="FR202">
        <v>4581.7255999999998</v>
      </c>
      <c r="FS202">
        <v>5588.9800999999998</v>
      </c>
      <c r="FT202">
        <v>8701.8348999999998</v>
      </c>
      <c r="FU202">
        <v>1362.6611</v>
      </c>
      <c r="FV202">
        <v>27211.889299999999</v>
      </c>
      <c r="FW202">
        <v>10584.074500000001</v>
      </c>
      <c r="FX202">
        <v>4401.2954</v>
      </c>
      <c r="FY202">
        <v>4571.3180000000002</v>
      </c>
      <c r="FZ202">
        <v>448.517</v>
      </c>
      <c r="GA202">
        <v>13218.725700000001</v>
      </c>
      <c r="GB202">
        <v>4185.3402999999998</v>
      </c>
      <c r="GC202">
        <v>1560.6059</v>
      </c>
      <c r="GD202">
        <v>1147.8432</v>
      </c>
      <c r="GE202">
        <v>12171.2901</v>
      </c>
      <c r="GF202">
        <v>1273.9558999999999</v>
      </c>
      <c r="GG202">
        <v>763.76340000000005</v>
      </c>
      <c r="GH202">
        <v>558.52480000000003</v>
      </c>
      <c r="GI202">
        <v>4159.9763000000003</v>
      </c>
      <c r="GJ202">
        <v>40200.075599999996</v>
      </c>
      <c r="GK202">
        <v>3124.2746000000002</v>
      </c>
      <c r="GL202">
        <v>2207.0895999999998</v>
      </c>
      <c r="GM202">
        <v>6100.2295000000004</v>
      </c>
      <c r="GN202">
        <v>19385.381000000001</v>
      </c>
      <c r="GO202">
        <v>872.73389999999995</v>
      </c>
      <c r="GP202">
        <v>443.25900000000001</v>
      </c>
    </row>
    <row r="203" spans="1:198" x14ac:dyDescent="0.2">
      <c r="A203" s="177">
        <v>43306</v>
      </c>
      <c r="B203">
        <v>800280.91</v>
      </c>
      <c r="C203">
        <v>188733.5373</v>
      </c>
      <c r="D203">
        <v>124404.51420000001</v>
      </c>
      <c r="E203">
        <v>106606.91680000001</v>
      </c>
      <c r="F203">
        <v>61127.7814</v>
      </c>
      <c r="G203">
        <v>53103.154699999999</v>
      </c>
      <c r="H203">
        <v>54257.804300000003</v>
      </c>
      <c r="I203">
        <v>31591.040000000001</v>
      </c>
      <c r="J203">
        <v>34762.747499999998</v>
      </c>
      <c r="K203">
        <v>29893.060099999999</v>
      </c>
      <c r="L203">
        <v>26899.559799999999</v>
      </c>
      <c r="M203">
        <v>25423.737300000001</v>
      </c>
      <c r="N203">
        <v>24696.744999999999</v>
      </c>
      <c r="O203">
        <v>39806.352899999998</v>
      </c>
      <c r="P203">
        <v>17872.3603</v>
      </c>
      <c r="Q203">
        <v>22762.477500000001</v>
      </c>
      <c r="R203">
        <v>14205.614299999999</v>
      </c>
      <c r="S203">
        <v>14776.7585</v>
      </c>
      <c r="T203">
        <v>20813.286100000001</v>
      </c>
      <c r="U203">
        <v>22529.747800000001</v>
      </c>
      <c r="V203">
        <v>14135.948700000001</v>
      </c>
      <c r="W203">
        <v>10069.185600000001</v>
      </c>
      <c r="X203">
        <v>15471.2323</v>
      </c>
      <c r="Y203">
        <v>13839.505800000001</v>
      </c>
      <c r="Z203">
        <v>14935.1687</v>
      </c>
      <c r="AA203">
        <v>13054.850399999999</v>
      </c>
      <c r="AB203">
        <v>14217.671899999999</v>
      </c>
      <c r="AC203">
        <v>19479.6528</v>
      </c>
      <c r="AD203">
        <v>15566.634599999999</v>
      </c>
      <c r="AE203">
        <v>10663.034900000001</v>
      </c>
      <c r="AF203">
        <v>15426.7217</v>
      </c>
      <c r="AG203">
        <v>11856.349099999999</v>
      </c>
      <c r="AH203">
        <v>9480.8804999999993</v>
      </c>
      <c r="AI203">
        <v>12905.4457</v>
      </c>
      <c r="AJ203">
        <v>15785.2333</v>
      </c>
      <c r="AK203">
        <v>8808.7173999999995</v>
      </c>
      <c r="AL203">
        <v>8122.0048999999999</v>
      </c>
      <c r="AM203">
        <v>8972.6803</v>
      </c>
      <c r="AN203">
        <v>11787.735699999999</v>
      </c>
      <c r="AO203">
        <v>10713.6767</v>
      </c>
      <c r="AP203">
        <v>6631.7439000000004</v>
      </c>
      <c r="AQ203">
        <v>10273.7567</v>
      </c>
      <c r="AR203">
        <v>6758.8167000000003</v>
      </c>
      <c r="AS203">
        <v>7205.4853999999996</v>
      </c>
      <c r="AT203">
        <v>8792.5943000000007</v>
      </c>
      <c r="AU203">
        <v>10309.028700000001</v>
      </c>
      <c r="AV203">
        <v>5911.0882000000001</v>
      </c>
      <c r="AW203">
        <v>6212.2521999999999</v>
      </c>
      <c r="AX203">
        <v>6763.3014000000003</v>
      </c>
      <c r="AY203">
        <v>4610.6145999999999</v>
      </c>
      <c r="AZ203">
        <v>6781.1364999999996</v>
      </c>
      <c r="BA203">
        <v>5616.0213000000003</v>
      </c>
      <c r="BB203">
        <v>6355.0415000000003</v>
      </c>
      <c r="BC203">
        <v>4936.4695000000002</v>
      </c>
      <c r="BD203">
        <v>5324.9907000000003</v>
      </c>
      <c r="BE203">
        <v>5989.7389000000003</v>
      </c>
      <c r="BF203">
        <v>6396.5240999999996</v>
      </c>
      <c r="BG203">
        <v>5913.4606999999996</v>
      </c>
      <c r="BH203">
        <v>6459.9696000000004</v>
      </c>
      <c r="BI203">
        <v>4278.4544999999998</v>
      </c>
      <c r="BJ203">
        <v>5099.0438000000004</v>
      </c>
      <c r="BK203">
        <v>3957.6518000000001</v>
      </c>
      <c r="BL203">
        <v>5653.9066000000003</v>
      </c>
      <c r="BM203">
        <v>3458.3624</v>
      </c>
      <c r="BN203">
        <v>4972.0808999999999</v>
      </c>
      <c r="BO203">
        <v>6156.1704</v>
      </c>
      <c r="BP203">
        <v>4389.9143000000004</v>
      </c>
      <c r="BQ203">
        <v>5901.5915999999997</v>
      </c>
      <c r="BR203">
        <v>3057.7959999999998</v>
      </c>
      <c r="BS203">
        <v>3222.0758999999998</v>
      </c>
      <c r="BT203">
        <v>3578.2260000000001</v>
      </c>
      <c r="BU203">
        <v>3076.3292999999999</v>
      </c>
      <c r="BV203">
        <v>3387.9303</v>
      </c>
      <c r="BW203">
        <v>3681.9187000000002</v>
      </c>
      <c r="BX203">
        <v>3377.8180000000002</v>
      </c>
      <c r="BY203">
        <v>2969.3155999999999</v>
      </c>
      <c r="BZ203">
        <v>2371.0751</v>
      </c>
      <c r="CA203">
        <v>3519.3887</v>
      </c>
      <c r="CB203">
        <v>3582.6257000000001</v>
      </c>
      <c r="CC203" t="s">
        <v>480</v>
      </c>
      <c r="CD203">
        <v>2320.8762999999999</v>
      </c>
      <c r="CE203">
        <v>2508.8087999999998</v>
      </c>
      <c r="CF203">
        <v>3644.0794000000001</v>
      </c>
      <c r="CG203">
        <v>2058.7953000000002</v>
      </c>
      <c r="CH203">
        <v>2286.9268999999999</v>
      </c>
      <c r="CI203">
        <v>3108.3485999999998</v>
      </c>
      <c r="CJ203">
        <v>2398.7979999999998</v>
      </c>
      <c r="CK203">
        <v>2491.9775</v>
      </c>
      <c r="CL203">
        <v>3422.1729</v>
      </c>
      <c r="CM203">
        <v>2446.076</v>
      </c>
      <c r="CN203">
        <v>3314.3200999999999</v>
      </c>
      <c r="CO203">
        <v>2038.79</v>
      </c>
      <c r="CP203">
        <v>1698.0469000000001</v>
      </c>
      <c r="CQ203">
        <v>1991.547</v>
      </c>
      <c r="CR203">
        <v>2535.6817000000001</v>
      </c>
      <c r="CS203">
        <v>1945.7236</v>
      </c>
      <c r="CT203">
        <v>2277.7618000000002</v>
      </c>
      <c r="CU203">
        <v>2229.8798000000002</v>
      </c>
      <c r="CV203">
        <v>3043.0441000000001</v>
      </c>
      <c r="CW203">
        <v>1566.8544999999999</v>
      </c>
      <c r="CX203">
        <v>4521.4255000000003</v>
      </c>
      <c r="CY203">
        <v>2282.1994</v>
      </c>
      <c r="CZ203">
        <v>2167.4222</v>
      </c>
      <c r="DA203">
        <v>2070.3415</v>
      </c>
      <c r="DB203">
        <v>1748.6138000000001</v>
      </c>
      <c r="DC203">
        <v>3184.3674999999998</v>
      </c>
      <c r="DD203">
        <v>2005.7248999999999</v>
      </c>
      <c r="DE203">
        <v>2262.9551000000001</v>
      </c>
      <c r="DF203">
        <v>1892.1539</v>
      </c>
      <c r="DG203">
        <v>1966.3371</v>
      </c>
      <c r="DH203">
        <v>1072.0373</v>
      </c>
      <c r="DI203">
        <v>2043.6110000000001</v>
      </c>
      <c r="DJ203">
        <v>1353.1485</v>
      </c>
      <c r="DK203">
        <v>1983.4375</v>
      </c>
      <c r="DL203">
        <v>1485.2914000000001</v>
      </c>
      <c r="DM203">
        <v>1451.3315</v>
      </c>
      <c r="DN203">
        <v>1164.2936</v>
      </c>
      <c r="DO203">
        <v>2126.2274000000002</v>
      </c>
      <c r="DP203">
        <v>847.87689999999998</v>
      </c>
      <c r="DQ203">
        <v>1768.2065</v>
      </c>
      <c r="DR203">
        <v>1064.2354</v>
      </c>
      <c r="DS203">
        <v>1963.7057</v>
      </c>
      <c r="DT203">
        <v>1194.8677</v>
      </c>
      <c r="DU203">
        <v>1414.5893000000001</v>
      </c>
      <c r="DV203">
        <v>1777.8163</v>
      </c>
      <c r="DW203">
        <v>1429.0628999999999</v>
      </c>
      <c r="DX203">
        <v>1058.3910000000001</v>
      </c>
      <c r="DY203">
        <v>1558.1876999999999</v>
      </c>
      <c r="DZ203">
        <v>1757.5746999999999</v>
      </c>
      <c r="EA203">
        <v>1322.4974</v>
      </c>
      <c r="EB203">
        <v>1306.5907</v>
      </c>
      <c r="EC203">
        <v>1505.4232999999999</v>
      </c>
      <c r="ED203">
        <v>1157.1092000000001</v>
      </c>
      <c r="EE203">
        <v>918.10580000000004</v>
      </c>
      <c r="EF203">
        <v>857.76890000000003</v>
      </c>
      <c r="EG203">
        <v>592.01490000000001</v>
      </c>
      <c r="EH203">
        <v>847.86959999999999</v>
      </c>
      <c r="EI203">
        <v>720.93280000000004</v>
      </c>
      <c r="EJ203">
        <v>2074.4721</v>
      </c>
      <c r="EK203" t="s">
        <v>480</v>
      </c>
      <c r="EL203">
        <v>897.74099999999999</v>
      </c>
      <c r="EM203">
        <v>616.37490000000003</v>
      </c>
      <c r="EN203">
        <v>402.59690000000001</v>
      </c>
      <c r="EO203">
        <v>515.28290000000004</v>
      </c>
      <c r="EP203">
        <v>385.56099999999998</v>
      </c>
      <c r="EQ203">
        <v>468.13279999999997</v>
      </c>
      <c r="ER203">
        <v>394.8963</v>
      </c>
      <c r="ES203">
        <v>354.33859999999999</v>
      </c>
      <c r="ET203">
        <v>388.0797</v>
      </c>
      <c r="EU203">
        <v>314.72289999999998</v>
      </c>
      <c r="EV203">
        <v>350.49079999999998</v>
      </c>
      <c r="EW203">
        <v>313.29919999999998</v>
      </c>
      <c r="EX203">
        <v>296.31490000000002</v>
      </c>
      <c r="EY203">
        <v>251.4452</v>
      </c>
      <c r="EZ203">
        <v>252.41829999999999</v>
      </c>
      <c r="FA203">
        <v>68.182000000000002</v>
      </c>
      <c r="FB203">
        <v>309.27940000000001</v>
      </c>
      <c r="FC203">
        <v>412.59539999999998</v>
      </c>
      <c r="FD203">
        <v>174.572</v>
      </c>
      <c r="FE203">
        <v>229.12370000000001</v>
      </c>
      <c r="FF203">
        <v>910.79269999999997</v>
      </c>
      <c r="FG203">
        <v>225.3972</v>
      </c>
      <c r="FH203">
        <v>254.32149999999999</v>
      </c>
      <c r="FI203">
        <v>268.70960000000002</v>
      </c>
      <c r="FJ203">
        <v>169.45849999999999</v>
      </c>
      <c r="FK203">
        <v>56.611199999999997</v>
      </c>
      <c r="FL203">
        <v>135.7056</v>
      </c>
      <c r="FM203">
        <v>16777.509999999998</v>
      </c>
      <c r="FN203">
        <v>2795.2537000000002</v>
      </c>
      <c r="FO203">
        <v>4642.7461000000003</v>
      </c>
      <c r="FP203">
        <v>5765.9948999999997</v>
      </c>
      <c r="FQ203">
        <v>2413.1948000000002</v>
      </c>
      <c r="FR203">
        <v>4846.6450000000004</v>
      </c>
      <c r="FS203">
        <v>5829.9087</v>
      </c>
      <c r="FT203">
        <v>8842.7616999999991</v>
      </c>
      <c r="FU203">
        <v>1372.7451000000001</v>
      </c>
      <c r="FV203">
        <v>28482.0923</v>
      </c>
      <c r="FW203">
        <v>10944.106599999999</v>
      </c>
      <c r="FX203">
        <v>4524.7377999999999</v>
      </c>
      <c r="FY203">
        <v>4591.9390000000003</v>
      </c>
      <c r="FZ203">
        <v>440.7688</v>
      </c>
      <c r="GA203">
        <v>13525.2631</v>
      </c>
      <c r="GB203">
        <v>4182.1161000000002</v>
      </c>
      <c r="GC203">
        <v>1576.1952000000001</v>
      </c>
      <c r="GD203">
        <v>1190.5485000000001</v>
      </c>
      <c r="GE203">
        <v>12023.045</v>
      </c>
      <c r="GF203">
        <v>1295.1623</v>
      </c>
      <c r="GG203">
        <v>745.60760000000005</v>
      </c>
      <c r="GH203">
        <v>558.52480000000003</v>
      </c>
      <c r="GI203">
        <v>4143.9605000000001</v>
      </c>
      <c r="GJ203">
        <v>40867.399599999997</v>
      </c>
      <c r="GK203">
        <v>3201.4802</v>
      </c>
      <c r="GL203">
        <v>2203.2017999999998</v>
      </c>
      <c r="GM203">
        <v>6049.7173000000003</v>
      </c>
      <c r="GN203">
        <v>19596.845000000001</v>
      </c>
      <c r="GO203">
        <v>888.01390000000004</v>
      </c>
      <c r="GP203">
        <v>439.63440000000003</v>
      </c>
    </row>
    <row r="204" spans="1:198" x14ac:dyDescent="0.2">
      <c r="A204" s="177">
        <v>43307</v>
      </c>
      <c r="B204">
        <v>790991.74</v>
      </c>
      <c r="C204">
        <v>188415.04490000001</v>
      </c>
      <c r="D204">
        <v>123797.3325</v>
      </c>
      <c r="E204">
        <v>105641.18700000001</v>
      </c>
      <c r="F204">
        <v>61167.428399999997</v>
      </c>
      <c r="G204">
        <v>52952.615899999997</v>
      </c>
      <c r="H204">
        <v>54101.285400000001</v>
      </c>
      <c r="I204">
        <v>33085.715199999999</v>
      </c>
      <c r="J204">
        <v>34715.8485</v>
      </c>
      <c r="K204">
        <v>29956.612099999998</v>
      </c>
      <c r="L204">
        <v>27058.752199999999</v>
      </c>
      <c r="M204">
        <v>25312.4476</v>
      </c>
      <c r="N204">
        <v>24714.482400000001</v>
      </c>
      <c r="O204">
        <v>39657.710400000004</v>
      </c>
      <c r="P204">
        <v>17809.634900000001</v>
      </c>
      <c r="Q204">
        <v>22738.5458</v>
      </c>
      <c r="R204">
        <v>14183.7443</v>
      </c>
      <c r="S204">
        <v>14725.275600000001</v>
      </c>
      <c r="T204">
        <v>20897.1469</v>
      </c>
      <c r="U204">
        <v>22273.966</v>
      </c>
      <c r="V204">
        <v>14135.948700000001</v>
      </c>
      <c r="W204">
        <v>10092.7192</v>
      </c>
      <c r="X204">
        <v>15982.163</v>
      </c>
      <c r="Y204">
        <v>13838.0157</v>
      </c>
      <c r="Z204">
        <v>14866.7752</v>
      </c>
      <c r="AA204">
        <v>12902.134099999999</v>
      </c>
      <c r="AB204">
        <v>14173.983200000001</v>
      </c>
      <c r="AC204">
        <v>19398.7019</v>
      </c>
      <c r="AD204">
        <v>15510.696099999999</v>
      </c>
      <c r="AE204">
        <v>10690.088</v>
      </c>
      <c r="AF204">
        <v>15313.1522</v>
      </c>
      <c r="AG204">
        <v>11805.4478</v>
      </c>
      <c r="AH204">
        <v>9621.3547999999992</v>
      </c>
      <c r="AI204">
        <v>12665.207200000001</v>
      </c>
      <c r="AJ204">
        <v>15993.8994</v>
      </c>
      <c r="AK204">
        <v>8726.3657000000003</v>
      </c>
      <c r="AL204">
        <v>8140.7596999999996</v>
      </c>
      <c r="AM204">
        <v>8953.5365999999995</v>
      </c>
      <c r="AN204">
        <v>11792.343000000001</v>
      </c>
      <c r="AO204">
        <v>10658.961799999999</v>
      </c>
      <c r="AP204">
        <v>6635.8783000000003</v>
      </c>
      <c r="AQ204">
        <v>10252.699500000001</v>
      </c>
      <c r="AR204">
        <v>6703.4348</v>
      </c>
      <c r="AS204">
        <v>7319.7632000000003</v>
      </c>
      <c r="AT204">
        <v>8860.8660999999993</v>
      </c>
      <c r="AU204">
        <v>10284.302</v>
      </c>
      <c r="AV204">
        <v>5888.0864000000001</v>
      </c>
      <c r="AW204">
        <v>6267.3505999999998</v>
      </c>
      <c r="AX204">
        <v>6601.3976000000002</v>
      </c>
      <c r="AY204">
        <v>4652.1521000000002</v>
      </c>
      <c r="AZ204">
        <v>6767.8092999999999</v>
      </c>
      <c r="BA204">
        <v>5597.5097999999998</v>
      </c>
      <c r="BB204">
        <v>6480.4255000000003</v>
      </c>
      <c r="BC204">
        <v>4898.0601999999999</v>
      </c>
      <c r="BD204">
        <v>5292.7640000000001</v>
      </c>
      <c r="BE204">
        <v>6017.0794999999998</v>
      </c>
      <c r="BF204">
        <v>6440.8388999999997</v>
      </c>
      <c r="BG204">
        <v>5851.5289000000002</v>
      </c>
      <c r="BH204">
        <v>6447.1108000000004</v>
      </c>
      <c r="BI204">
        <v>4341.3150999999998</v>
      </c>
      <c r="BJ204">
        <v>5088.5183999999999</v>
      </c>
      <c r="BK204">
        <v>3983.7489999999998</v>
      </c>
      <c r="BL204">
        <v>5452.8900999999996</v>
      </c>
      <c r="BM204">
        <v>3462.3524000000002</v>
      </c>
      <c r="BN204">
        <v>4958.3301000000001</v>
      </c>
      <c r="BO204">
        <v>5770.8703999999998</v>
      </c>
      <c r="BP204">
        <v>4383.1059999999998</v>
      </c>
      <c r="BQ204">
        <v>5888.4895999999999</v>
      </c>
      <c r="BR204">
        <v>3067.3924000000002</v>
      </c>
      <c r="BS204">
        <v>3194.1698000000001</v>
      </c>
      <c r="BT204">
        <v>3525.5445</v>
      </c>
      <c r="BU204">
        <v>3184.2051999999999</v>
      </c>
      <c r="BV204">
        <v>3321.6662000000001</v>
      </c>
      <c r="BW204">
        <v>3699.3825000000002</v>
      </c>
      <c r="BX204">
        <v>3371.4168</v>
      </c>
      <c r="BY204">
        <v>2984.8926999999999</v>
      </c>
      <c r="BZ204">
        <v>2356.7858000000001</v>
      </c>
      <c r="CA204">
        <v>3510.1151</v>
      </c>
      <c r="CB204">
        <v>3578.4213</v>
      </c>
      <c r="CC204">
        <v>3009.7534999999998</v>
      </c>
      <c r="CD204">
        <v>2337.2397999999998</v>
      </c>
      <c r="CE204">
        <v>2499.6617999999999</v>
      </c>
      <c r="CF204">
        <v>3511.8782000000001</v>
      </c>
      <c r="CG204">
        <v>2054.8285999999998</v>
      </c>
      <c r="CH204">
        <v>2295.1082000000001</v>
      </c>
      <c r="CI204">
        <v>3135.4780999999998</v>
      </c>
      <c r="CJ204">
        <v>2413.1554999999998</v>
      </c>
      <c r="CK204">
        <v>2488.9492</v>
      </c>
      <c r="CL204">
        <v>3407.5781000000002</v>
      </c>
      <c r="CM204">
        <v>2423.0958999999998</v>
      </c>
      <c r="CN204">
        <v>3377.7822000000001</v>
      </c>
      <c r="CO204">
        <v>2040.2088000000001</v>
      </c>
      <c r="CP204">
        <v>1696.5649000000001</v>
      </c>
      <c r="CQ204">
        <v>2014.6206</v>
      </c>
      <c r="CR204">
        <v>2548.4209000000001</v>
      </c>
      <c r="CS204">
        <v>1954.6666</v>
      </c>
      <c r="CT204">
        <v>2255.3505</v>
      </c>
      <c r="CU204">
        <v>2262.3418999999999</v>
      </c>
      <c r="CV204">
        <v>3012.9508000000001</v>
      </c>
      <c r="CW204">
        <v>1570.3239000000001</v>
      </c>
      <c r="CX204">
        <v>4527.7271000000001</v>
      </c>
      <c r="CY204">
        <v>2282.1994</v>
      </c>
      <c r="CZ204">
        <v>2153.0457999999999</v>
      </c>
      <c r="DA204">
        <v>2138.1313</v>
      </c>
      <c r="DB204">
        <v>1737.6504</v>
      </c>
      <c r="DC204">
        <v>3185.9450999999999</v>
      </c>
      <c r="DD204">
        <v>2016.4927</v>
      </c>
      <c r="DE204">
        <v>2235.6604000000002</v>
      </c>
      <c r="DF204">
        <v>1901.4692</v>
      </c>
      <c r="DG204">
        <v>1966.3371</v>
      </c>
      <c r="DH204">
        <v>1045.9251999999999</v>
      </c>
      <c r="DI204">
        <v>2004.6041</v>
      </c>
      <c r="DJ204">
        <v>1344.3644999999999</v>
      </c>
      <c r="DK204">
        <v>2028.1566</v>
      </c>
      <c r="DL204">
        <v>1480.5485000000001</v>
      </c>
      <c r="DM204">
        <v>1444.4312</v>
      </c>
      <c r="DN204">
        <v>1142.7891</v>
      </c>
      <c r="DO204">
        <v>2138.5237000000002</v>
      </c>
      <c r="DP204">
        <v>874.83259999999996</v>
      </c>
      <c r="DQ204">
        <v>1771.3576</v>
      </c>
      <c r="DR204">
        <v>1066.3719000000001</v>
      </c>
      <c r="DS204">
        <v>1976.1052</v>
      </c>
      <c r="DT204">
        <v>1207.7075</v>
      </c>
      <c r="DU204">
        <v>1417.6251999999999</v>
      </c>
      <c r="DV204">
        <v>1796.0535</v>
      </c>
      <c r="DW204">
        <v>1442.1654000000001</v>
      </c>
      <c r="DX204">
        <v>1058.3910000000001</v>
      </c>
      <c r="DY204">
        <v>1570.3027999999999</v>
      </c>
      <c r="DZ204">
        <v>1787.4791</v>
      </c>
      <c r="EA204">
        <v>1326.1135999999999</v>
      </c>
      <c r="EB204">
        <v>1325.3407999999999</v>
      </c>
      <c r="EC204">
        <v>1520.8705</v>
      </c>
      <c r="ED204">
        <v>1182.1806999999999</v>
      </c>
      <c r="EE204">
        <v>931.40869999999995</v>
      </c>
      <c r="EF204">
        <v>843.21389999999997</v>
      </c>
      <c r="EG204">
        <v>590.79589999999996</v>
      </c>
      <c r="EH204">
        <v>847.86959999999999</v>
      </c>
      <c r="EI204">
        <v>724.96400000000006</v>
      </c>
      <c r="EJ204">
        <v>2074.4721</v>
      </c>
      <c r="EK204">
        <v>1071.4553000000001</v>
      </c>
      <c r="EL204">
        <v>893.00379999999996</v>
      </c>
      <c r="EM204">
        <v>617.90139999999997</v>
      </c>
      <c r="EN204">
        <v>405.11270000000002</v>
      </c>
      <c r="EO204">
        <v>479.8485</v>
      </c>
      <c r="EP204">
        <v>381.3159</v>
      </c>
      <c r="EQ204">
        <v>456.2971</v>
      </c>
      <c r="ER204">
        <v>390.0206</v>
      </c>
      <c r="ES204">
        <v>357.40370000000001</v>
      </c>
      <c r="ET204">
        <v>389.00689999999997</v>
      </c>
      <c r="EU204">
        <v>319.9212</v>
      </c>
      <c r="EV204">
        <v>349.1354</v>
      </c>
      <c r="EW204">
        <v>348.61700000000002</v>
      </c>
      <c r="EX204">
        <v>301.64620000000002</v>
      </c>
      <c r="EY204">
        <v>253.905</v>
      </c>
      <c r="EZ204">
        <v>255.2329</v>
      </c>
      <c r="FA204">
        <v>67.177499999999995</v>
      </c>
      <c r="FB204">
        <v>310.75200000000001</v>
      </c>
      <c r="FC204">
        <v>413.96910000000003</v>
      </c>
      <c r="FD204">
        <v>172.3348</v>
      </c>
      <c r="FE204">
        <v>229.12370000000001</v>
      </c>
      <c r="FF204">
        <v>917.85050000000001</v>
      </c>
      <c r="FG204">
        <v>226.55510000000001</v>
      </c>
      <c r="FH204">
        <v>259.19839999999999</v>
      </c>
      <c r="FI204">
        <v>270.48320000000001</v>
      </c>
      <c r="FJ204">
        <v>170.76679999999999</v>
      </c>
      <c r="FK204">
        <v>53.593800000000002</v>
      </c>
      <c r="FL204">
        <v>141.05070000000001</v>
      </c>
      <c r="FM204">
        <v>16535.831999999999</v>
      </c>
      <c r="FN204">
        <v>2836.7714999999998</v>
      </c>
      <c r="FO204">
        <v>4457.3557000000001</v>
      </c>
      <c r="FP204">
        <v>5755.4596000000001</v>
      </c>
      <c r="FQ204">
        <v>2436.0351000000001</v>
      </c>
      <c r="FR204">
        <v>4612.2030999999997</v>
      </c>
      <c r="FS204">
        <v>5873.6170000000002</v>
      </c>
      <c r="FT204">
        <v>8971.1615999999995</v>
      </c>
      <c r="FU204">
        <v>1354.2578000000001</v>
      </c>
      <c r="FV204">
        <v>28265.717000000001</v>
      </c>
      <c r="FW204">
        <v>10959.884899999999</v>
      </c>
      <c r="FX204">
        <v>4538.4535999999998</v>
      </c>
      <c r="FY204">
        <v>4600.43</v>
      </c>
      <c r="FZ204">
        <v>433.0206</v>
      </c>
      <c r="GA204">
        <v>13169.062400000001</v>
      </c>
      <c r="GB204">
        <v>4188.5644000000002</v>
      </c>
      <c r="GC204">
        <v>1580.0925</v>
      </c>
      <c r="GD204">
        <v>1167.8613</v>
      </c>
      <c r="GE204">
        <v>12017.3433</v>
      </c>
      <c r="GF204">
        <v>1300.3639000000001</v>
      </c>
      <c r="GG204">
        <v>744.21100000000001</v>
      </c>
      <c r="GH204">
        <v>554.52539999999999</v>
      </c>
      <c r="GI204">
        <v>4188.4486999999999</v>
      </c>
      <c r="GJ204">
        <v>39459.284699999997</v>
      </c>
      <c r="GK204">
        <v>3184.3234000000002</v>
      </c>
      <c r="GL204">
        <v>2255.6869999999999</v>
      </c>
      <c r="GM204">
        <v>6123.6670999999997</v>
      </c>
      <c r="GN204">
        <v>20000.548999999999</v>
      </c>
      <c r="GO204">
        <v>871.20590000000004</v>
      </c>
      <c r="GP204">
        <v>430.57299999999998</v>
      </c>
    </row>
    <row r="205" spans="1:198" x14ac:dyDescent="0.2">
      <c r="A205" s="177">
        <v>43308</v>
      </c>
      <c r="B205">
        <v>776098.36</v>
      </c>
      <c r="C205">
        <v>187459.56770000001</v>
      </c>
      <c r="D205">
        <v>120310.9344</v>
      </c>
      <c r="E205">
        <v>102922.28630000001</v>
      </c>
      <c r="F205">
        <v>60361.272499999999</v>
      </c>
      <c r="G205">
        <v>52147.029600000002</v>
      </c>
      <c r="H205">
        <v>52990.258199999997</v>
      </c>
      <c r="I205">
        <v>31606.9408</v>
      </c>
      <c r="J205">
        <v>34128.047100000003</v>
      </c>
      <c r="K205">
        <v>28865.2696</v>
      </c>
      <c r="L205">
        <v>26228.3704</v>
      </c>
      <c r="M205">
        <v>25039.608199999999</v>
      </c>
      <c r="N205">
        <v>24019.1767</v>
      </c>
      <c r="O205">
        <v>39165.3321</v>
      </c>
      <c r="P205">
        <v>17838.9067</v>
      </c>
      <c r="Q205">
        <v>22350.851699999999</v>
      </c>
      <c r="R205">
        <v>13701.044099999999</v>
      </c>
      <c r="S205">
        <v>16365.7091</v>
      </c>
      <c r="T205">
        <v>20596.341700000001</v>
      </c>
      <c r="U205">
        <v>20267.763900000002</v>
      </c>
      <c r="V205">
        <v>13709.640299999999</v>
      </c>
      <c r="W205">
        <v>9628.7710999999999</v>
      </c>
      <c r="X205">
        <v>15852.0586</v>
      </c>
      <c r="Y205">
        <v>13753.0795</v>
      </c>
      <c r="Z205">
        <v>14623.860199999999</v>
      </c>
      <c r="AA205">
        <v>12613.669900000001</v>
      </c>
      <c r="AB205">
        <v>13936.215399999999</v>
      </c>
      <c r="AC205">
        <v>19093.945299999999</v>
      </c>
      <c r="AD205">
        <v>15591.4962</v>
      </c>
      <c r="AE205">
        <v>10588.0592</v>
      </c>
      <c r="AF205">
        <v>14935.879800000001</v>
      </c>
      <c r="AG205">
        <v>11372.787</v>
      </c>
      <c r="AH205">
        <v>9392.6756999999998</v>
      </c>
      <c r="AI205">
        <v>12392.936900000001</v>
      </c>
      <c r="AJ205">
        <v>15766.506799999999</v>
      </c>
      <c r="AK205">
        <v>8480.5352000000003</v>
      </c>
      <c r="AL205">
        <v>7865.1444000000001</v>
      </c>
      <c r="AM205">
        <v>8707.3495000000003</v>
      </c>
      <c r="AN205">
        <v>11727.8411</v>
      </c>
      <c r="AO205">
        <v>10456.4737</v>
      </c>
      <c r="AP205">
        <v>6360.0529999999999</v>
      </c>
      <c r="AQ205">
        <v>10173.7353</v>
      </c>
      <c r="AR205">
        <v>6508.3937999999998</v>
      </c>
      <c r="AS205">
        <v>7155.4888000000001</v>
      </c>
      <c r="AT205">
        <v>8355.6550999999999</v>
      </c>
      <c r="AU205">
        <v>10157.921200000001</v>
      </c>
      <c r="AV205">
        <v>5642.3849</v>
      </c>
      <c r="AW205">
        <v>6090.2484000000004</v>
      </c>
      <c r="AX205">
        <v>6538.7372999999998</v>
      </c>
      <c r="AY205">
        <v>4560.8721999999998</v>
      </c>
      <c r="AZ205">
        <v>6725.9238999999998</v>
      </c>
      <c r="BA205">
        <v>5458.6734999999999</v>
      </c>
      <c r="BB205">
        <v>6018.7007000000003</v>
      </c>
      <c r="BC205">
        <v>4650.3199000000004</v>
      </c>
      <c r="BD205">
        <v>5110.1460999999999</v>
      </c>
      <c r="BE205">
        <v>5894.0465000000004</v>
      </c>
      <c r="BF205">
        <v>6378.7982000000002</v>
      </c>
      <c r="BG205">
        <v>5591.4156999999996</v>
      </c>
      <c r="BH205">
        <v>6184.7914000000001</v>
      </c>
      <c r="BI205">
        <v>4215.5937999999996</v>
      </c>
      <c r="BJ205">
        <v>4991.6855999999998</v>
      </c>
      <c r="BK205">
        <v>3978.5295999999998</v>
      </c>
      <c r="BL205">
        <v>4037.3198000000002</v>
      </c>
      <c r="BM205">
        <v>3338.6635999999999</v>
      </c>
      <c r="BN205">
        <v>4883.6832000000004</v>
      </c>
      <c r="BO205">
        <v>5689.1170000000002</v>
      </c>
      <c r="BP205">
        <v>4049.4969999999998</v>
      </c>
      <c r="BQ205">
        <v>5671.0936000000002</v>
      </c>
      <c r="BR205">
        <v>2965.6702</v>
      </c>
      <c r="BS205">
        <v>3029.8919999999998</v>
      </c>
      <c r="BT205">
        <v>3286.4520000000002</v>
      </c>
      <c r="BU205">
        <v>3125.0209</v>
      </c>
      <c r="BV205">
        <v>3140.4142999999999</v>
      </c>
      <c r="BW205">
        <v>3662.1264000000001</v>
      </c>
      <c r="BX205">
        <v>3291.4018000000001</v>
      </c>
      <c r="BY205">
        <v>2866.6215999999999</v>
      </c>
      <c r="BZ205">
        <v>2294.3209000000002</v>
      </c>
      <c r="CA205">
        <v>3372.0412000000001</v>
      </c>
      <c r="CB205">
        <v>3356.9866999999999</v>
      </c>
      <c r="CC205">
        <v>3032.5232999999998</v>
      </c>
      <c r="CD205">
        <v>2211.7864</v>
      </c>
      <c r="CE205">
        <v>2449.3535999999999</v>
      </c>
      <c r="CF205">
        <v>3390.8490000000002</v>
      </c>
      <c r="CG205">
        <v>1927.8924</v>
      </c>
      <c r="CH205">
        <v>2228.9758000000002</v>
      </c>
      <c r="CI205">
        <v>3002.0913999999998</v>
      </c>
      <c r="CJ205">
        <v>2309.5765000000001</v>
      </c>
      <c r="CK205">
        <v>2450.0850999999998</v>
      </c>
      <c r="CL205">
        <v>3316.1685000000002</v>
      </c>
      <c r="CM205">
        <v>2364.8438999999998</v>
      </c>
      <c r="CN205">
        <v>3213.1772999999998</v>
      </c>
      <c r="CO205">
        <v>1986.2933</v>
      </c>
      <c r="CP205">
        <v>1625.4289000000001</v>
      </c>
      <c r="CQ205">
        <v>1907.3285000000001</v>
      </c>
      <c r="CR205">
        <v>2501.7103999999999</v>
      </c>
      <c r="CS205">
        <v>1899.6329000000001</v>
      </c>
      <c r="CT205">
        <v>2105.6851999999999</v>
      </c>
      <c r="CU205">
        <v>2163.2469999999998</v>
      </c>
      <c r="CV205">
        <v>2915.1477</v>
      </c>
      <c r="CW205">
        <v>1263.2805000000001</v>
      </c>
      <c r="CX205">
        <v>4496.2190000000001</v>
      </c>
      <c r="CY205">
        <v>2249.5198999999998</v>
      </c>
      <c r="CZ205">
        <v>2022.2204999999999</v>
      </c>
      <c r="DA205">
        <v>2010.299</v>
      </c>
      <c r="DB205">
        <v>1716.0201</v>
      </c>
      <c r="DC205">
        <v>3091.2856000000002</v>
      </c>
      <c r="DD205">
        <v>1965.8839</v>
      </c>
      <c r="DE205">
        <v>2187.2510000000002</v>
      </c>
      <c r="DF205">
        <v>1780.37</v>
      </c>
      <c r="DG205">
        <v>1866.6505</v>
      </c>
      <c r="DH205">
        <v>985.2921</v>
      </c>
      <c r="DI205">
        <v>1937.9674</v>
      </c>
      <c r="DJ205">
        <v>1232.9456</v>
      </c>
      <c r="DK205">
        <v>1922.7909999999999</v>
      </c>
      <c r="DL205">
        <v>1404.6617000000001</v>
      </c>
      <c r="DM205">
        <v>1369.9657999999999</v>
      </c>
      <c r="DN205">
        <v>1320.2111</v>
      </c>
      <c r="DO205">
        <v>2083.1904</v>
      </c>
      <c r="DP205">
        <v>780.57060000000001</v>
      </c>
      <c r="DQ205">
        <v>1694.8317</v>
      </c>
      <c r="DR205">
        <v>1055.6893</v>
      </c>
      <c r="DS205">
        <v>1909.0559000000001</v>
      </c>
      <c r="DT205">
        <v>1168.3321000000001</v>
      </c>
      <c r="DU205">
        <v>1347.7997</v>
      </c>
      <c r="DV205">
        <v>1741.3418999999999</v>
      </c>
      <c r="DW205">
        <v>1343.46</v>
      </c>
      <c r="DX205">
        <v>988.12509999999997</v>
      </c>
      <c r="DY205">
        <v>1562.2261000000001</v>
      </c>
      <c r="DZ205">
        <v>1693.1652999999999</v>
      </c>
      <c r="EA205">
        <v>1232.4928</v>
      </c>
      <c r="EB205">
        <v>1354.8158000000001</v>
      </c>
      <c r="EC205">
        <v>1448.7833000000001</v>
      </c>
      <c r="ED205">
        <v>1087.3788</v>
      </c>
      <c r="EE205">
        <v>894.82590000000005</v>
      </c>
      <c r="EF205">
        <v>824.58709999999996</v>
      </c>
      <c r="EG205">
        <v>574.33960000000002</v>
      </c>
      <c r="EH205">
        <v>894.26049999999998</v>
      </c>
      <c r="EI205">
        <v>644.89009999999996</v>
      </c>
      <c r="EJ205">
        <v>2074.4721</v>
      </c>
      <c r="EK205">
        <v>1036.9938999999999</v>
      </c>
      <c r="EL205">
        <v>861.13559999999995</v>
      </c>
      <c r="EM205">
        <v>601.10990000000004</v>
      </c>
      <c r="EN205">
        <v>379.95389999999998</v>
      </c>
      <c r="EO205">
        <v>439.17380000000003</v>
      </c>
      <c r="EP205">
        <v>360.09050000000002</v>
      </c>
      <c r="EQ205">
        <v>444.24619999999999</v>
      </c>
      <c r="ER205">
        <v>392.45850000000002</v>
      </c>
      <c r="ES205">
        <v>345.37900000000002</v>
      </c>
      <c r="ET205">
        <v>378.80779999999999</v>
      </c>
      <c r="EU205">
        <v>324.56119999999999</v>
      </c>
      <c r="EV205">
        <v>332.87040000000002</v>
      </c>
      <c r="EW205">
        <v>290.03210000000001</v>
      </c>
      <c r="EX205">
        <v>296.90730000000002</v>
      </c>
      <c r="EY205">
        <v>247.61879999999999</v>
      </c>
      <c r="EZ205">
        <v>254.4288</v>
      </c>
      <c r="FA205">
        <v>66.842600000000004</v>
      </c>
      <c r="FB205">
        <v>313.69729999999998</v>
      </c>
      <c r="FC205">
        <v>381.00069999999999</v>
      </c>
      <c r="FD205">
        <v>167.8603</v>
      </c>
      <c r="FE205">
        <v>230.53489999999999</v>
      </c>
      <c r="FF205">
        <v>923.33979999999997</v>
      </c>
      <c r="FG205">
        <v>219.60740000000001</v>
      </c>
      <c r="FH205">
        <v>264.88819999999998</v>
      </c>
      <c r="FI205">
        <v>268.70960000000002</v>
      </c>
      <c r="FJ205">
        <v>171.02850000000001</v>
      </c>
      <c r="FK205">
        <v>48.061799999999998</v>
      </c>
      <c r="FL205">
        <v>141.05070000000001</v>
      </c>
      <c r="FM205">
        <v>15443.289699999999</v>
      </c>
      <c r="FN205">
        <v>2744.6221999999998</v>
      </c>
      <c r="FO205">
        <v>4183.4562999999998</v>
      </c>
      <c r="FP205">
        <v>5437.4845999999998</v>
      </c>
      <c r="FQ205">
        <v>2413.1948000000002</v>
      </c>
      <c r="FR205">
        <v>4405.8941999999997</v>
      </c>
      <c r="FS205">
        <v>5587.9139999999998</v>
      </c>
      <c r="FT205">
        <v>8863.1177000000007</v>
      </c>
      <c r="FU205">
        <v>1310.5605</v>
      </c>
      <c r="FV205">
        <v>27408.229899999998</v>
      </c>
      <c r="FW205">
        <v>10413.3819</v>
      </c>
      <c r="FX205">
        <v>4339.2759999999998</v>
      </c>
      <c r="FY205">
        <v>4502.1769999999997</v>
      </c>
      <c r="FZ205">
        <v>423.33530000000002</v>
      </c>
      <c r="GA205">
        <v>12856.034799999999</v>
      </c>
      <c r="GB205">
        <v>4178.8919999999998</v>
      </c>
      <c r="GC205">
        <v>1502.1460999999999</v>
      </c>
      <c r="GD205">
        <v>1169.1958999999999</v>
      </c>
      <c r="GE205">
        <v>11948.922500000001</v>
      </c>
      <c r="GF205">
        <v>1216.5383999999999</v>
      </c>
      <c r="GG205">
        <v>706.50279999999998</v>
      </c>
      <c r="GH205">
        <v>543.8605</v>
      </c>
      <c r="GI205">
        <v>4174.2124999999996</v>
      </c>
      <c r="GJ205">
        <v>36982.839099999997</v>
      </c>
      <c r="GK205">
        <v>3047.069</v>
      </c>
      <c r="GL205">
        <v>2483.1228999999998</v>
      </c>
      <c r="GM205">
        <v>6080.8328000000001</v>
      </c>
      <c r="GN205">
        <v>20308.133000000002</v>
      </c>
      <c r="GO205">
        <v>868.1499</v>
      </c>
      <c r="GP205">
        <v>439.63440000000003</v>
      </c>
    </row>
    <row r="206" spans="1:198" x14ac:dyDescent="0.2">
      <c r="A206" s="177">
        <v>43311</v>
      </c>
      <c r="B206">
        <v>758364.49</v>
      </c>
      <c r="C206">
        <v>183876.5281</v>
      </c>
      <c r="D206">
        <v>114195.0478</v>
      </c>
      <c r="E206">
        <v>98554.216199999995</v>
      </c>
      <c r="F206">
        <v>58986.842900000003</v>
      </c>
      <c r="G206">
        <v>50364.975100000003</v>
      </c>
      <c r="H206">
        <v>50519.313000000002</v>
      </c>
      <c r="I206">
        <v>30698.8285</v>
      </c>
      <c r="J206">
        <v>33584.018100000001</v>
      </c>
      <c r="K206">
        <v>27953.626</v>
      </c>
      <c r="L206">
        <v>24797.790300000001</v>
      </c>
      <c r="M206">
        <v>24411.359700000001</v>
      </c>
      <c r="N206">
        <v>23205.030500000001</v>
      </c>
      <c r="O206">
        <v>39944.2595</v>
      </c>
      <c r="P206">
        <v>17868.178599999999</v>
      </c>
      <c r="Q206">
        <v>21873.812600000001</v>
      </c>
      <c r="R206">
        <v>13694.7955</v>
      </c>
      <c r="S206">
        <v>15719.8323</v>
      </c>
      <c r="T206">
        <v>20202.5602</v>
      </c>
      <c r="U206">
        <v>19414.3809</v>
      </c>
      <c r="V206">
        <v>12880.224099999999</v>
      </c>
      <c r="W206">
        <v>9119.4369000000006</v>
      </c>
      <c r="X206">
        <v>15648.770500000001</v>
      </c>
      <c r="Y206">
        <v>13268.794099999999</v>
      </c>
      <c r="Z206">
        <v>14126.238300000001</v>
      </c>
      <c r="AA206">
        <v>12237.5353</v>
      </c>
      <c r="AB206">
        <v>13460.679899999999</v>
      </c>
      <c r="AC206">
        <v>18672.524000000001</v>
      </c>
      <c r="AD206">
        <v>15330.4499</v>
      </c>
      <c r="AE206">
        <v>10411.827600000001</v>
      </c>
      <c r="AF206">
        <v>14810.6764</v>
      </c>
      <c r="AG206">
        <v>10942.439899999999</v>
      </c>
      <c r="AH206">
        <v>9327.3387999999995</v>
      </c>
      <c r="AI206">
        <v>11488.038500000001</v>
      </c>
      <c r="AJ206">
        <v>15429.430899999999</v>
      </c>
      <c r="AK206">
        <v>8186.9467000000004</v>
      </c>
      <c r="AL206">
        <v>7419.1040999999996</v>
      </c>
      <c r="AM206">
        <v>8430.1496999999999</v>
      </c>
      <c r="AN206">
        <v>11658.732</v>
      </c>
      <c r="AO206">
        <v>10344.028200000001</v>
      </c>
      <c r="AP206">
        <v>6071.2335999999996</v>
      </c>
      <c r="AQ206">
        <v>10073.714</v>
      </c>
      <c r="AR206">
        <v>6214.6284999999998</v>
      </c>
      <c r="AS206">
        <v>6859.7948999999999</v>
      </c>
      <c r="AT206">
        <v>7841.9102999999996</v>
      </c>
      <c r="AU206">
        <v>10201.8797</v>
      </c>
      <c r="AV206">
        <v>5379.9548000000004</v>
      </c>
      <c r="AW206">
        <v>5602.2332999999999</v>
      </c>
      <c r="AX206">
        <v>6454.8015999999998</v>
      </c>
      <c r="AY206">
        <v>4445.4903000000004</v>
      </c>
      <c r="AZ206">
        <v>6655.4803000000002</v>
      </c>
      <c r="BA206">
        <v>5157.8613999999998</v>
      </c>
      <c r="BB206">
        <v>5871.7883000000002</v>
      </c>
      <c r="BC206">
        <v>4504.3644000000004</v>
      </c>
      <c r="BD206">
        <v>4873.817</v>
      </c>
      <c r="BE206">
        <v>5628.8420999999998</v>
      </c>
      <c r="BF206">
        <v>6177.9043000000001</v>
      </c>
      <c r="BG206">
        <v>5244.5981000000002</v>
      </c>
      <c r="BH206">
        <v>5732.1616000000004</v>
      </c>
      <c r="BI206">
        <v>4105.5877</v>
      </c>
      <c r="BJ206">
        <v>4941.1642000000002</v>
      </c>
      <c r="BK206">
        <v>3925.0304000000001</v>
      </c>
      <c r="BL206">
        <v>4213.6734999999999</v>
      </c>
      <c r="BM206">
        <v>3221.8146999999999</v>
      </c>
      <c r="BN206">
        <v>4795.2856000000002</v>
      </c>
      <c r="BO206">
        <v>5617.8864000000003</v>
      </c>
      <c r="BP206">
        <v>3791.3471</v>
      </c>
      <c r="BQ206">
        <v>5469.1683000000003</v>
      </c>
      <c r="BR206">
        <v>2838.9971999999998</v>
      </c>
      <c r="BS206">
        <v>2908.7899000000002</v>
      </c>
      <c r="BT206">
        <v>3324.2745</v>
      </c>
      <c r="BU206">
        <v>3042.1628999999998</v>
      </c>
      <c r="BV206">
        <v>3056.6097</v>
      </c>
      <c r="BW206">
        <v>3619.049</v>
      </c>
      <c r="BX206">
        <v>3240.1922</v>
      </c>
      <c r="BY206">
        <v>2737.3888000000002</v>
      </c>
      <c r="BZ206">
        <v>2198.7865000000002</v>
      </c>
      <c r="CA206">
        <v>3147.7570999999998</v>
      </c>
      <c r="CB206">
        <v>3205.6264000000001</v>
      </c>
      <c r="CC206">
        <v>2961.4814000000001</v>
      </c>
      <c r="CD206">
        <v>2051.7878000000001</v>
      </c>
      <c r="CE206">
        <v>2424.1994</v>
      </c>
      <c r="CF206">
        <v>3295.8876</v>
      </c>
      <c r="CG206">
        <v>1830.5265999999999</v>
      </c>
      <c r="CH206">
        <v>2179.8879000000002</v>
      </c>
      <c r="CI206">
        <v>2929.7460999999998</v>
      </c>
      <c r="CJ206">
        <v>2190.6145000000001</v>
      </c>
      <c r="CK206">
        <v>2429.8960000000002</v>
      </c>
      <c r="CL206">
        <v>3204.7869999999998</v>
      </c>
      <c r="CM206">
        <v>2220.0156000000002</v>
      </c>
      <c r="CN206">
        <v>3053.1999000000001</v>
      </c>
      <c r="CO206">
        <v>1938.5260000000001</v>
      </c>
      <c r="CP206">
        <v>1524.653</v>
      </c>
      <c r="CQ206">
        <v>1787.9229</v>
      </c>
      <c r="CR206">
        <v>2393.4268000000002</v>
      </c>
      <c r="CS206">
        <v>1871.0841</v>
      </c>
      <c r="CT206">
        <v>2023.9398000000001</v>
      </c>
      <c r="CU206">
        <v>2063.9164999999998</v>
      </c>
      <c r="CV206">
        <v>2679.7754</v>
      </c>
      <c r="CW206">
        <v>1201.6983</v>
      </c>
      <c r="CX206">
        <v>4498.7397000000001</v>
      </c>
      <c r="CY206">
        <v>2213.2094000000002</v>
      </c>
      <c r="CZ206">
        <v>1908.6468</v>
      </c>
      <c r="DA206">
        <v>1993.8358000000001</v>
      </c>
      <c r="DB206">
        <v>1649.9437</v>
      </c>
      <c r="DC206">
        <v>3006.0920000000001</v>
      </c>
      <c r="DD206">
        <v>1925.325</v>
      </c>
      <c r="DE206">
        <v>2046.4003</v>
      </c>
      <c r="DF206">
        <v>1696.5320999999999</v>
      </c>
      <c r="DG206">
        <v>1743.2289000000001</v>
      </c>
      <c r="DH206">
        <v>947.673</v>
      </c>
      <c r="DI206">
        <v>1867.5382999999999</v>
      </c>
      <c r="DJ206">
        <v>1158.9746</v>
      </c>
      <c r="DK206">
        <v>1844.992</v>
      </c>
      <c r="DL206">
        <v>1320.8701000000001</v>
      </c>
      <c r="DM206">
        <v>1292.6251999999999</v>
      </c>
      <c r="DN206">
        <v>1307.1041</v>
      </c>
      <c r="DO206">
        <v>2034.0052000000001</v>
      </c>
      <c r="DP206">
        <v>766.46569999999997</v>
      </c>
      <c r="DQ206">
        <v>1627.7589</v>
      </c>
      <c r="DR206">
        <v>1012.9589</v>
      </c>
      <c r="DS206">
        <v>1902.1673000000001</v>
      </c>
      <c r="DT206">
        <v>1190.1597999999999</v>
      </c>
      <c r="DU206">
        <v>1326.5483999999999</v>
      </c>
      <c r="DV206">
        <v>1617.0585000000001</v>
      </c>
      <c r="DW206">
        <v>1267.0289</v>
      </c>
      <c r="DX206">
        <v>950.54110000000003</v>
      </c>
      <c r="DY206">
        <v>1533.9573</v>
      </c>
      <c r="DZ206">
        <v>1688.5646999999999</v>
      </c>
      <c r="EA206">
        <v>1175.0345</v>
      </c>
      <c r="EB206">
        <v>1308.6384</v>
      </c>
      <c r="EC206">
        <v>1380.1288</v>
      </c>
      <c r="ED206">
        <v>1029.4007999999999</v>
      </c>
      <c r="EE206">
        <v>894.82590000000005</v>
      </c>
      <c r="EF206">
        <v>795.44830000000002</v>
      </c>
      <c r="EG206">
        <v>565.19730000000004</v>
      </c>
      <c r="EH206">
        <v>852.78409999999997</v>
      </c>
      <c r="EI206">
        <v>583.53480000000002</v>
      </c>
      <c r="EJ206">
        <v>1969.6805999999999</v>
      </c>
      <c r="EK206">
        <v>979.56489999999997</v>
      </c>
      <c r="EL206">
        <v>805.36630000000002</v>
      </c>
      <c r="EM206">
        <v>573.63300000000004</v>
      </c>
      <c r="EN206">
        <v>369.8904</v>
      </c>
      <c r="EO206">
        <v>424.95010000000002</v>
      </c>
      <c r="EP206">
        <v>356.55290000000002</v>
      </c>
      <c r="EQ206">
        <v>422.51159999999999</v>
      </c>
      <c r="ER206">
        <v>385.14479999999998</v>
      </c>
      <c r="ES206">
        <v>345.85059999999999</v>
      </c>
      <c r="ET206">
        <v>374.48090000000002</v>
      </c>
      <c r="EU206">
        <v>326.2484</v>
      </c>
      <c r="EV206">
        <v>328.80419999999998</v>
      </c>
      <c r="EW206">
        <v>301.37119999999999</v>
      </c>
      <c r="EX206">
        <v>299.27679999999998</v>
      </c>
      <c r="EY206">
        <v>246.5256</v>
      </c>
      <c r="EZ206">
        <v>248.7996</v>
      </c>
      <c r="FA206">
        <v>64.164000000000001</v>
      </c>
      <c r="FB206">
        <v>308.54300000000001</v>
      </c>
      <c r="FC206">
        <v>360.39550000000003</v>
      </c>
      <c r="FD206">
        <v>154.43700000000001</v>
      </c>
      <c r="FE206">
        <v>220.3038</v>
      </c>
      <c r="FF206">
        <v>919.41890000000001</v>
      </c>
      <c r="FG206">
        <v>216.1335</v>
      </c>
      <c r="FH206">
        <v>245.38040000000001</v>
      </c>
      <c r="FI206">
        <v>268.70960000000002</v>
      </c>
      <c r="FJ206">
        <v>169.56319999999999</v>
      </c>
      <c r="FK206">
        <v>42.529800000000002</v>
      </c>
      <c r="FL206">
        <v>145.05940000000001</v>
      </c>
      <c r="FM206">
        <v>14068.9094</v>
      </c>
      <c r="FN206">
        <v>2538.5522000000001</v>
      </c>
      <c r="FO206">
        <v>4044.7125000000001</v>
      </c>
      <c r="FP206">
        <v>5177.9327000000003</v>
      </c>
      <c r="FQ206">
        <v>2420.8081999999999</v>
      </c>
      <c r="FR206">
        <v>4194.8963999999996</v>
      </c>
      <c r="FS206">
        <v>5022.9043000000001</v>
      </c>
      <c r="FT206">
        <v>8376.1376</v>
      </c>
      <c r="FU206">
        <v>1278.6278</v>
      </c>
      <c r="FV206">
        <v>25713.290300000001</v>
      </c>
      <c r="FW206">
        <v>9862.5756999999994</v>
      </c>
      <c r="FX206">
        <v>4214.0446000000002</v>
      </c>
      <c r="FY206">
        <v>4221.9740000000002</v>
      </c>
      <c r="FZ206">
        <v>423.33530000000002</v>
      </c>
      <c r="GA206">
        <v>11778.0816</v>
      </c>
      <c r="GB206">
        <v>4107.9607999999998</v>
      </c>
      <c r="GC206">
        <v>1443.6864</v>
      </c>
      <c r="GD206">
        <v>1133.1632</v>
      </c>
      <c r="GE206">
        <v>11473.3981</v>
      </c>
      <c r="GF206">
        <v>1137.7145</v>
      </c>
      <c r="GG206">
        <v>664.60469999999998</v>
      </c>
      <c r="GH206">
        <v>542.52739999999994</v>
      </c>
      <c r="GI206">
        <v>4140.4014999999999</v>
      </c>
      <c r="GJ206">
        <v>34656.388299999999</v>
      </c>
      <c r="GK206">
        <v>2866.9225000000001</v>
      </c>
      <c r="GL206">
        <v>2430.6377000000002</v>
      </c>
      <c r="GM206">
        <v>6008.7588999999998</v>
      </c>
      <c r="GN206">
        <v>20019.773000000001</v>
      </c>
      <c r="GO206">
        <v>845.22990000000004</v>
      </c>
      <c r="GP206">
        <v>432.38529999999997</v>
      </c>
    </row>
    <row r="207" spans="1:198" x14ac:dyDescent="0.2">
      <c r="A207" s="177">
        <v>43312</v>
      </c>
      <c r="B207">
        <v>763815.16</v>
      </c>
      <c r="C207">
        <v>183677.47039999999</v>
      </c>
      <c r="D207">
        <v>115350.6517</v>
      </c>
      <c r="E207">
        <v>102133.4914</v>
      </c>
      <c r="F207">
        <v>59295.208500000001</v>
      </c>
      <c r="G207">
        <v>50434.141600000003</v>
      </c>
      <c r="H207">
        <v>51127.590700000001</v>
      </c>
      <c r="I207">
        <v>30195.303100000001</v>
      </c>
      <c r="J207">
        <v>33846.652800000003</v>
      </c>
      <c r="K207">
        <v>28436.294999999998</v>
      </c>
      <c r="L207">
        <v>24871.694299999999</v>
      </c>
      <c r="M207">
        <v>24353.919900000001</v>
      </c>
      <c r="N207">
        <v>23272.4326</v>
      </c>
      <c r="O207">
        <v>39869.561099999999</v>
      </c>
      <c r="P207">
        <v>17939.267400000001</v>
      </c>
      <c r="Q207">
        <v>21923.271499999999</v>
      </c>
      <c r="R207">
        <v>13558.8896</v>
      </c>
      <c r="S207">
        <v>16031.07</v>
      </c>
      <c r="T207">
        <v>20302.828699999998</v>
      </c>
      <c r="U207">
        <v>19909.627</v>
      </c>
      <c r="V207">
        <v>13043.1901</v>
      </c>
      <c r="W207">
        <v>9141.2895000000008</v>
      </c>
      <c r="X207">
        <v>15570.165800000001</v>
      </c>
      <c r="Y207">
        <v>13212.230100000001</v>
      </c>
      <c r="Z207">
        <v>14112.0879</v>
      </c>
      <c r="AA207">
        <v>12288.440699999999</v>
      </c>
      <c r="AB207">
        <v>13492.606299999999</v>
      </c>
      <c r="AC207">
        <v>18751.094099999998</v>
      </c>
      <c r="AD207">
        <v>15274.511500000001</v>
      </c>
      <c r="AE207">
        <v>10380.1368</v>
      </c>
      <c r="AF207">
        <v>14799.5965</v>
      </c>
      <c r="AG207">
        <v>11004.9097</v>
      </c>
      <c r="AH207">
        <v>8775.2420999999995</v>
      </c>
      <c r="AI207">
        <v>11087.641</v>
      </c>
      <c r="AJ207">
        <v>15505.302299999999</v>
      </c>
      <c r="AK207">
        <v>8301.4431999999997</v>
      </c>
      <c r="AL207">
        <v>7492.4928</v>
      </c>
      <c r="AM207">
        <v>8461.5452999999998</v>
      </c>
      <c r="AN207">
        <v>11681.768400000001</v>
      </c>
      <c r="AO207">
        <v>10333.6883</v>
      </c>
      <c r="AP207">
        <v>6111.3753999999999</v>
      </c>
      <c r="AQ207">
        <v>10052.6569</v>
      </c>
      <c r="AR207">
        <v>6156.7160000000003</v>
      </c>
      <c r="AS207">
        <v>6915.5054</v>
      </c>
      <c r="AT207">
        <v>7839.8091000000004</v>
      </c>
      <c r="AU207">
        <v>9841.0184000000008</v>
      </c>
      <c r="AV207">
        <v>5268.0821999999998</v>
      </c>
      <c r="AW207">
        <v>5598.2977000000001</v>
      </c>
      <c r="AX207">
        <v>6493.2721000000001</v>
      </c>
      <c r="AY207">
        <v>4484.4637000000002</v>
      </c>
      <c r="AZ207">
        <v>6691.6540000000005</v>
      </c>
      <c r="BA207">
        <v>5222.6517000000003</v>
      </c>
      <c r="BB207">
        <v>5908.1324999999997</v>
      </c>
      <c r="BC207">
        <v>4506.2848000000004</v>
      </c>
      <c r="BD207">
        <v>4956.5655999999999</v>
      </c>
      <c r="BE207">
        <v>5721.8004000000001</v>
      </c>
      <c r="BF207">
        <v>6177.9043000000001</v>
      </c>
      <c r="BG207">
        <v>5162.3977999999997</v>
      </c>
      <c r="BH207">
        <v>5829.8885</v>
      </c>
      <c r="BI207">
        <v>4125.2316000000001</v>
      </c>
      <c r="BJ207">
        <v>4951.6895000000004</v>
      </c>
      <c r="BK207">
        <v>3983.0965999999999</v>
      </c>
      <c r="BL207">
        <v>4203.2996999999996</v>
      </c>
      <c r="BM207">
        <v>3219.9176000000002</v>
      </c>
      <c r="BN207">
        <v>4816.4027999999998</v>
      </c>
      <c r="BO207">
        <v>5665.6432999999997</v>
      </c>
      <c r="BP207">
        <v>3803.8290999999999</v>
      </c>
      <c r="BQ207">
        <v>5002.4558999999999</v>
      </c>
      <c r="BR207">
        <v>2844.7550999999999</v>
      </c>
      <c r="BS207">
        <v>2916.6878000000002</v>
      </c>
      <c r="BT207">
        <v>3420.1817000000001</v>
      </c>
      <c r="BU207">
        <v>3080.9614999999999</v>
      </c>
      <c r="BV207">
        <v>3009.8350999999998</v>
      </c>
      <c r="BW207">
        <v>3627.1986999999999</v>
      </c>
      <c r="BX207">
        <v>3276.3786</v>
      </c>
      <c r="BY207">
        <v>2747.7736</v>
      </c>
      <c r="BZ207">
        <v>2215.9337</v>
      </c>
      <c r="CA207">
        <v>3164.9304999999999</v>
      </c>
      <c r="CB207">
        <v>3247.3490999999999</v>
      </c>
      <c r="CC207">
        <v>3026.7622000000001</v>
      </c>
      <c r="CD207">
        <v>2032.394</v>
      </c>
      <c r="CE207">
        <v>2506.5221000000001</v>
      </c>
      <c r="CF207">
        <v>3297.7496000000001</v>
      </c>
      <c r="CG207">
        <v>1811.7746999999999</v>
      </c>
      <c r="CH207">
        <v>2194.8870000000002</v>
      </c>
      <c r="CI207">
        <v>2968.1795999999999</v>
      </c>
      <c r="CJ207">
        <v>2266.5039999999999</v>
      </c>
      <c r="CK207">
        <v>2430.9054999999998</v>
      </c>
      <c r="CL207">
        <v>3226.1840000000002</v>
      </c>
      <c r="CM207">
        <v>2167.1079</v>
      </c>
      <c r="CN207">
        <v>2917.0207</v>
      </c>
      <c r="CO207">
        <v>1990.5497</v>
      </c>
      <c r="CP207">
        <v>1544.2660000000001</v>
      </c>
      <c r="CQ207">
        <v>1771.7714000000001</v>
      </c>
      <c r="CR207">
        <v>2408.2892000000002</v>
      </c>
      <c r="CS207">
        <v>1880.7149999999999</v>
      </c>
      <c r="CT207">
        <v>1996.4924000000001</v>
      </c>
      <c r="CU207">
        <v>2418.1152000000002</v>
      </c>
      <c r="CV207">
        <v>2851.7368999999999</v>
      </c>
      <c r="CW207">
        <v>1207.7698</v>
      </c>
      <c r="CX207">
        <v>4486.1364999999996</v>
      </c>
      <c r="CY207">
        <v>2197.2923000000001</v>
      </c>
      <c r="CZ207">
        <v>1587.9626000000001</v>
      </c>
      <c r="DA207">
        <v>1922.4346</v>
      </c>
      <c r="DB207">
        <v>1660.6107</v>
      </c>
      <c r="DC207">
        <v>3023.4463000000001</v>
      </c>
      <c r="DD207">
        <v>1938.6052999999999</v>
      </c>
      <c r="DE207">
        <v>2064.3179</v>
      </c>
      <c r="DF207">
        <v>1705.8474000000001</v>
      </c>
      <c r="DG207">
        <v>1701.9001000000001</v>
      </c>
      <c r="DH207">
        <v>1017.5325</v>
      </c>
      <c r="DI207">
        <v>1932.5372</v>
      </c>
      <c r="DJ207">
        <v>1170.9948999999999</v>
      </c>
      <c r="DK207">
        <v>1853.5682999999999</v>
      </c>
      <c r="DL207">
        <v>1295.5744999999999</v>
      </c>
      <c r="DM207">
        <v>1279.3996</v>
      </c>
      <c r="DN207">
        <v>1321.6092000000001</v>
      </c>
      <c r="DO207">
        <v>2126.2274000000002</v>
      </c>
      <c r="DP207">
        <v>791.92330000000004</v>
      </c>
      <c r="DQ207">
        <v>1630.91</v>
      </c>
      <c r="DR207">
        <v>1017.232</v>
      </c>
      <c r="DS207">
        <v>1927.8848</v>
      </c>
      <c r="DT207">
        <v>1197.0077000000001</v>
      </c>
      <c r="DU207">
        <v>1338.692</v>
      </c>
      <c r="DV207">
        <v>1638.673</v>
      </c>
      <c r="DW207">
        <v>1215.9293</v>
      </c>
      <c r="DX207">
        <v>970.15009999999995</v>
      </c>
      <c r="DY207">
        <v>1543.7167999999999</v>
      </c>
      <c r="DZ207">
        <v>1704.6669999999999</v>
      </c>
      <c r="EA207">
        <v>1162.1767</v>
      </c>
      <c r="EB207">
        <v>1293.5734</v>
      </c>
      <c r="EC207">
        <v>1211.9253000000001</v>
      </c>
      <c r="ED207">
        <v>1018.432</v>
      </c>
      <c r="EE207">
        <v>918.10580000000004</v>
      </c>
      <c r="EF207">
        <v>806.66420000000005</v>
      </c>
      <c r="EG207">
        <v>565.19730000000004</v>
      </c>
      <c r="EH207">
        <v>869.62559999999996</v>
      </c>
      <c r="EI207">
        <v>554.36590000000001</v>
      </c>
      <c r="EJ207">
        <v>1969.6805999999999</v>
      </c>
      <c r="EK207">
        <v>939.3646</v>
      </c>
      <c r="EL207">
        <v>814.40989999999999</v>
      </c>
      <c r="EM207">
        <v>570.58000000000004</v>
      </c>
      <c r="EN207">
        <v>374.92219999999998</v>
      </c>
      <c r="EO207">
        <v>272.78370000000001</v>
      </c>
      <c r="EP207">
        <v>350.89280000000002</v>
      </c>
      <c r="EQ207">
        <v>444.24619999999999</v>
      </c>
      <c r="ER207">
        <v>385.14479999999998</v>
      </c>
      <c r="ES207">
        <v>352.9239</v>
      </c>
      <c r="ET207">
        <v>377.51170000000002</v>
      </c>
      <c r="EU207">
        <v>341.01190000000003</v>
      </c>
      <c r="EV207">
        <v>327.44880000000001</v>
      </c>
      <c r="EW207">
        <v>301.37119999999999</v>
      </c>
      <c r="EX207">
        <v>299.8691</v>
      </c>
      <c r="EY207">
        <v>246.7989</v>
      </c>
      <c r="EZ207">
        <v>250.5222</v>
      </c>
      <c r="FA207">
        <v>67.847099999999998</v>
      </c>
      <c r="FB207">
        <v>313.32920000000001</v>
      </c>
      <c r="FC207">
        <v>354.9008</v>
      </c>
      <c r="FD207">
        <v>156.67420000000001</v>
      </c>
      <c r="FE207">
        <v>230.53489999999999</v>
      </c>
      <c r="FF207">
        <v>917.06629999999996</v>
      </c>
      <c r="FG207">
        <v>217.29150000000001</v>
      </c>
      <c r="FH207">
        <v>216.48</v>
      </c>
      <c r="FI207">
        <v>270.48320000000001</v>
      </c>
      <c r="FJ207">
        <v>170.40049999999999</v>
      </c>
      <c r="FK207">
        <v>40.5182</v>
      </c>
      <c r="FL207">
        <v>143.72319999999999</v>
      </c>
      <c r="FM207">
        <v>13242.123299999999</v>
      </c>
      <c r="FN207">
        <v>2427.5446999999999</v>
      </c>
      <c r="FO207">
        <v>3924.7743999999998</v>
      </c>
      <c r="FP207">
        <v>5167.3973999999998</v>
      </c>
      <c r="FQ207">
        <v>2504.5560999999998</v>
      </c>
      <c r="FR207">
        <v>4103.4641000000001</v>
      </c>
      <c r="FS207">
        <v>5020.4744000000001</v>
      </c>
      <c r="FT207">
        <v>8170.0603000000001</v>
      </c>
      <c r="FU207">
        <v>1276.9472000000001</v>
      </c>
      <c r="FV207">
        <v>25324.6162</v>
      </c>
      <c r="FW207">
        <v>9837.8750999999993</v>
      </c>
      <c r="FX207">
        <v>4326.1565000000001</v>
      </c>
      <c r="FY207">
        <v>4259.5770000000002</v>
      </c>
      <c r="FZ207">
        <v>413.65010000000001</v>
      </c>
      <c r="GA207">
        <v>11767.837100000001</v>
      </c>
      <c r="GB207">
        <v>4143.4264000000003</v>
      </c>
      <c r="GC207">
        <v>1451.481</v>
      </c>
      <c r="GD207">
        <v>1139.7925</v>
      </c>
      <c r="GE207">
        <v>11309.188200000001</v>
      </c>
      <c r="GF207">
        <v>1167.5236</v>
      </c>
      <c r="GG207">
        <v>682.76059999999995</v>
      </c>
      <c r="GH207">
        <v>533.19560000000001</v>
      </c>
      <c r="GI207">
        <v>4168.8738999999996</v>
      </c>
      <c r="GJ207">
        <v>35433.912700000001</v>
      </c>
      <c r="GK207">
        <v>2824.0304000000001</v>
      </c>
      <c r="GL207">
        <v>2469.5156000000002</v>
      </c>
      <c r="GM207">
        <v>6145.6557000000003</v>
      </c>
      <c r="GN207">
        <v>18376.120999999999</v>
      </c>
      <c r="GO207">
        <v>811.61400000000003</v>
      </c>
      <c r="GP207">
        <v>437.82209999999998</v>
      </c>
    </row>
    <row r="208" spans="1:198" x14ac:dyDescent="0.2">
      <c r="A208" s="177">
        <v>43313</v>
      </c>
      <c r="B208">
        <v>765350.56</v>
      </c>
      <c r="C208">
        <v>182363.6893</v>
      </c>
      <c r="D208">
        <v>116981.2283</v>
      </c>
      <c r="E208">
        <v>102527.212</v>
      </c>
      <c r="F208">
        <v>58018.368000000002</v>
      </c>
      <c r="G208">
        <v>50430.072999999997</v>
      </c>
      <c r="H208">
        <v>51132.722500000003</v>
      </c>
      <c r="I208">
        <v>30545.120699999999</v>
      </c>
      <c r="J208">
        <v>33705.955600000001</v>
      </c>
      <c r="K208">
        <v>28160.172200000001</v>
      </c>
      <c r="L208">
        <v>25379.388900000002</v>
      </c>
      <c r="M208">
        <v>24228.270199999999</v>
      </c>
      <c r="N208">
        <v>23295.4912</v>
      </c>
      <c r="O208">
        <v>39888.235699999997</v>
      </c>
      <c r="P208">
        <v>17884.905299999999</v>
      </c>
      <c r="Q208">
        <v>21816.376400000001</v>
      </c>
      <c r="R208">
        <v>13449.5401</v>
      </c>
      <c r="S208">
        <v>16237.0018</v>
      </c>
      <c r="T208">
        <v>20368.458900000001</v>
      </c>
      <c r="U208">
        <v>19633.501400000001</v>
      </c>
      <c r="V208">
        <v>13479.6487</v>
      </c>
      <c r="W208">
        <v>9425.3736000000008</v>
      </c>
      <c r="X208">
        <v>15570.165800000001</v>
      </c>
      <c r="Y208">
        <v>13259.9136</v>
      </c>
      <c r="Z208">
        <v>14062.561600000001</v>
      </c>
      <c r="AA208">
        <v>12260.159900000001</v>
      </c>
      <c r="AB208">
        <v>13616.1111</v>
      </c>
      <c r="AC208">
        <v>18962.995200000001</v>
      </c>
      <c r="AD208">
        <v>15405.034600000001</v>
      </c>
      <c r="AE208">
        <v>10484.4845</v>
      </c>
      <c r="AF208">
        <v>14836.7143</v>
      </c>
      <c r="AG208">
        <v>11273.933999999999</v>
      </c>
      <c r="AH208">
        <v>8618.4336000000003</v>
      </c>
      <c r="AI208">
        <v>11504.054400000001</v>
      </c>
      <c r="AJ208">
        <v>15556.156000000001</v>
      </c>
      <c r="AK208">
        <v>8407.0614999999998</v>
      </c>
      <c r="AL208">
        <v>7742.8298999999997</v>
      </c>
      <c r="AM208">
        <v>8612.6553000000004</v>
      </c>
      <c r="AN208">
        <v>11677.161099999999</v>
      </c>
      <c r="AO208">
        <v>10375.909299999999</v>
      </c>
      <c r="AP208">
        <v>7247.5105999999996</v>
      </c>
      <c r="AQ208">
        <v>9947.3713000000007</v>
      </c>
      <c r="AR208">
        <v>6265.8747000000003</v>
      </c>
      <c r="AS208">
        <v>7009.7846</v>
      </c>
      <c r="AT208">
        <v>7916.6148000000003</v>
      </c>
      <c r="AU208">
        <v>9780.4856999999993</v>
      </c>
      <c r="AV208">
        <v>5955.0007999999998</v>
      </c>
      <c r="AW208">
        <v>5810.8203999999996</v>
      </c>
      <c r="AX208">
        <v>6612.4724999999999</v>
      </c>
      <c r="AY208">
        <v>4494.2070999999996</v>
      </c>
      <c r="AZ208">
        <v>6762.0977000000003</v>
      </c>
      <c r="BA208">
        <v>5296.6977999999999</v>
      </c>
      <c r="BB208">
        <v>5838.5154000000002</v>
      </c>
      <c r="BC208">
        <v>4728.4687999999996</v>
      </c>
      <c r="BD208">
        <v>4892.0916999999999</v>
      </c>
      <c r="BE208">
        <v>5832.53</v>
      </c>
      <c r="BF208">
        <v>6192.6759000000002</v>
      </c>
      <c r="BG208">
        <v>5313.2860000000001</v>
      </c>
      <c r="BH208">
        <v>5763.0227999999997</v>
      </c>
      <c r="BI208">
        <v>4262.7393000000002</v>
      </c>
      <c r="BJ208">
        <v>5025.3666000000003</v>
      </c>
      <c r="BK208">
        <v>3964.1761000000001</v>
      </c>
      <c r="BL208">
        <v>4198.1129000000001</v>
      </c>
      <c r="BM208">
        <v>3265.5171999999998</v>
      </c>
      <c r="BN208">
        <v>4816.8939</v>
      </c>
      <c r="BO208">
        <v>5703.6868999999997</v>
      </c>
      <c r="BP208">
        <v>3869.0756999999999</v>
      </c>
      <c r="BQ208">
        <v>4951.9480000000003</v>
      </c>
      <c r="BR208">
        <v>2875.4636999999998</v>
      </c>
      <c r="BS208">
        <v>3035.1574000000001</v>
      </c>
      <c r="BT208">
        <v>3487.7220000000002</v>
      </c>
      <c r="BU208">
        <v>3061.2334000000001</v>
      </c>
      <c r="BV208">
        <v>2929.9283</v>
      </c>
      <c r="BW208">
        <v>3699.3825000000002</v>
      </c>
      <c r="BX208">
        <v>3295.5821999999998</v>
      </c>
      <c r="BY208">
        <v>2808.3515000000002</v>
      </c>
      <c r="BZ208">
        <v>2236.7552999999998</v>
      </c>
      <c r="CA208">
        <v>3271.4052999999999</v>
      </c>
      <c r="CB208">
        <v>3206.7060000000001</v>
      </c>
      <c r="CC208">
        <v>3022.1264999999999</v>
      </c>
      <c r="CD208">
        <v>2168.1504</v>
      </c>
      <c r="CE208">
        <v>2495.0884000000001</v>
      </c>
      <c r="CF208">
        <v>3407.6069000000002</v>
      </c>
      <c r="CG208">
        <v>1816.4627</v>
      </c>
      <c r="CH208">
        <v>2179.8879000000002</v>
      </c>
      <c r="CI208">
        <v>2995.3090999999999</v>
      </c>
      <c r="CJ208">
        <v>2224.4571000000001</v>
      </c>
      <c r="CK208">
        <v>2492.9870000000001</v>
      </c>
      <c r="CL208">
        <v>3264.5913999999998</v>
      </c>
      <c r="CM208">
        <v>2198.1043</v>
      </c>
      <c r="CN208">
        <v>2906.4436999999998</v>
      </c>
      <c r="CO208">
        <v>2015.6157000000001</v>
      </c>
      <c r="CP208">
        <v>1625.7760000000001</v>
      </c>
      <c r="CQ208">
        <v>1828.8784000000001</v>
      </c>
      <c r="CR208">
        <v>2452.8766000000001</v>
      </c>
      <c r="CS208">
        <v>1875.5555999999999</v>
      </c>
      <c r="CT208">
        <v>1992.9123</v>
      </c>
      <c r="CU208">
        <v>2546.4479999999999</v>
      </c>
      <c r="CV208">
        <v>2857.1107000000002</v>
      </c>
      <c r="CW208">
        <v>1206.0351000000001</v>
      </c>
      <c r="CX208">
        <v>4545.3716000000004</v>
      </c>
      <c r="CY208">
        <v>2233.6509000000001</v>
      </c>
      <c r="CZ208">
        <v>1587.2320999999999</v>
      </c>
      <c r="DA208">
        <v>1986.3507999999999</v>
      </c>
      <c r="DB208">
        <v>1711.2791999999999</v>
      </c>
      <c r="DC208">
        <v>3023.4463000000001</v>
      </c>
      <c r="DD208">
        <v>1955.4749999999999</v>
      </c>
      <c r="DE208">
        <v>2099.8463999999999</v>
      </c>
      <c r="DF208">
        <v>1719.8204000000001</v>
      </c>
      <c r="DG208">
        <v>1589.8103000000001</v>
      </c>
      <c r="DH208">
        <v>1151.5920000000001</v>
      </c>
      <c r="DI208">
        <v>1939.0632000000001</v>
      </c>
      <c r="DJ208">
        <v>1199.6587</v>
      </c>
      <c r="DK208">
        <v>1902.5754999999999</v>
      </c>
      <c r="DL208">
        <v>1285.2982</v>
      </c>
      <c r="DM208">
        <v>1335.7519</v>
      </c>
      <c r="DN208">
        <v>1352.8913</v>
      </c>
      <c r="DO208">
        <v>2077.0421999999999</v>
      </c>
      <c r="DP208">
        <v>816.69290000000001</v>
      </c>
      <c r="DQ208">
        <v>1655.6684</v>
      </c>
      <c r="DR208">
        <v>1030.0510999999999</v>
      </c>
      <c r="DS208">
        <v>1900.3303000000001</v>
      </c>
      <c r="DT208">
        <v>1180.3159000000001</v>
      </c>
      <c r="DU208">
        <v>1399.4099000000001</v>
      </c>
      <c r="DV208">
        <v>1618.4094</v>
      </c>
      <c r="DW208">
        <v>1270.5228999999999</v>
      </c>
      <c r="DX208">
        <v>937.4683</v>
      </c>
      <c r="DY208">
        <v>1542.3706999999999</v>
      </c>
      <c r="DZ208">
        <v>1713.8684000000001</v>
      </c>
      <c r="EA208">
        <v>1234.9036000000001</v>
      </c>
      <c r="EB208">
        <v>1302.7434000000001</v>
      </c>
      <c r="EC208">
        <v>1217.4233999999999</v>
      </c>
      <c r="ED208">
        <v>1063.8742</v>
      </c>
      <c r="EE208">
        <v>958.79259999999999</v>
      </c>
      <c r="EF208">
        <v>817.17610000000002</v>
      </c>
      <c r="EG208">
        <v>562.14980000000003</v>
      </c>
      <c r="EH208">
        <v>848.57370000000003</v>
      </c>
      <c r="EI208">
        <v>592.58720000000005</v>
      </c>
      <c r="EJ208">
        <v>1969.6805999999999</v>
      </c>
      <c r="EK208">
        <v>885.38130000000001</v>
      </c>
      <c r="EL208">
        <v>815.27120000000002</v>
      </c>
      <c r="EM208">
        <v>575.15949999999998</v>
      </c>
      <c r="EN208">
        <v>405.11270000000002</v>
      </c>
      <c r="EO208">
        <v>270.53789999999998</v>
      </c>
      <c r="EP208">
        <v>349.4778</v>
      </c>
      <c r="EQ208">
        <v>457.80349999999999</v>
      </c>
      <c r="ER208">
        <v>387.58269999999999</v>
      </c>
      <c r="ES208">
        <v>349.73590000000002</v>
      </c>
      <c r="ET208">
        <v>381.83859999999999</v>
      </c>
      <c r="EU208">
        <v>337.21559999999999</v>
      </c>
      <c r="EV208">
        <v>324.73790000000002</v>
      </c>
      <c r="EW208">
        <v>295.70170000000002</v>
      </c>
      <c r="EX208">
        <v>299.27679999999998</v>
      </c>
      <c r="EY208">
        <v>246.7989</v>
      </c>
      <c r="EZ208">
        <v>256.15359999999998</v>
      </c>
      <c r="FA208">
        <v>66.842600000000004</v>
      </c>
      <c r="FB208">
        <v>311.12020000000001</v>
      </c>
      <c r="FC208">
        <v>364.51659999999998</v>
      </c>
      <c r="FD208">
        <v>154.43700000000001</v>
      </c>
      <c r="FE208">
        <v>230.18209999999999</v>
      </c>
      <c r="FF208">
        <v>920.98720000000003</v>
      </c>
      <c r="FG208">
        <v>214.97550000000001</v>
      </c>
      <c r="FH208">
        <v>207.37110000000001</v>
      </c>
      <c r="FI208">
        <v>269.15300000000002</v>
      </c>
      <c r="FJ208">
        <v>173.38329999999999</v>
      </c>
      <c r="FK208">
        <v>36.766399999999997</v>
      </c>
      <c r="FL208">
        <v>145.8612</v>
      </c>
      <c r="FM208">
        <v>12899.8498</v>
      </c>
      <c r="FN208">
        <v>2426.5320999999999</v>
      </c>
      <c r="FO208">
        <v>4014.4794000000002</v>
      </c>
      <c r="FP208">
        <v>5302.4409999999998</v>
      </c>
      <c r="FQ208">
        <v>2531.6624999999999</v>
      </c>
      <c r="FR208">
        <v>4119.875</v>
      </c>
      <c r="FS208">
        <v>5272.0636000000004</v>
      </c>
      <c r="FT208">
        <v>8459.7430000000004</v>
      </c>
      <c r="FU208">
        <v>1287.0310999999999</v>
      </c>
      <c r="FV208">
        <v>26860.911400000001</v>
      </c>
      <c r="FW208">
        <v>10249.545400000001</v>
      </c>
      <c r="FX208">
        <v>4347.0284000000001</v>
      </c>
      <c r="FY208">
        <v>4225.6130000000003</v>
      </c>
      <c r="FZ208">
        <v>402.02769999999998</v>
      </c>
      <c r="GA208">
        <v>11679.051100000001</v>
      </c>
      <c r="GB208">
        <v>4127.3356999999996</v>
      </c>
      <c r="GC208">
        <v>1451.481</v>
      </c>
      <c r="GD208">
        <v>1151.8163999999999</v>
      </c>
      <c r="GE208">
        <v>11238.486699999999</v>
      </c>
      <c r="GF208">
        <v>1172.125</v>
      </c>
      <c r="GG208">
        <v>763.76340000000005</v>
      </c>
      <c r="GH208">
        <v>525.19690000000003</v>
      </c>
      <c r="GI208">
        <v>4206.2439999999997</v>
      </c>
      <c r="GJ208">
        <v>35045.150500000003</v>
      </c>
      <c r="GK208">
        <v>2875.5009</v>
      </c>
      <c r="GL208">
        <v>2432.5816</v>
      </c>
      <c r="GM208">
        <v>6114.4691000000003</v>
      </c>
      <c r="GN208">
        <v>19097.021000000001</v>
      </c>
      <c r="GO208">
        <v>811.61400000000003</v>
      </c>
      <c r="GP208">
        <v>439.63440000000003</v>
      </c>
    </row>
    <row r="209" spans="1:198" x14ac:dyDescent="0.2">
      <c r="A209" s="177">
        <v>43314</v>
      </c>
      <c r="B209">
        <v>775253.89</v>
      </c>
      <c r="C209">
        <v>184553.32449999999</v>
      </c>
      <c r="D209">
        <v>119042.7081</v>
      </c>
      <c r="E209">
        <v>105097.539</v>
      </c>
      <c r="F209">
        <v>58255.32</v>
      </c>
      <c r="G209">
        <v>51850.020499999999</v>
      </c>
      <c r="H209">
        <v>51509.907299999999</v>
      </c>
      <c r="I209">
        <v>31410.830900000001</v>
      </c>
      <c r="J209">
        <v>34290.630400000002</v>
      </c>
      <c r="K209">
        <v>29032.369600000002</v>
      </c>
      <c r="L209">
        <v>26325.938099999999</v>
      </c>
      <c r="M209">
        <v>24458.029600000002</v>
      </c>
      <c r="N209">
        <v>23315.002400000001</v>
      </c>
      <c r="O209">
        <v>40551.184000000001</v>
      </c>
      <c r="P209">
        <v>17863.996899999998</v>
      </c>
      <c r="Q209">
        <v>22815.8501</v>
      </c>
      <c r="R209">
        <v>13627.6237</v>
      </c>
      <c r="S209">
        <v>16618.443500000001</v>
      </c>
      <c r="T209">
        <v>20610.926200000002</v>
      </c>
      <c r="U209">
        <v>20016.856100000001</v>
      </c>
      <c r="V209">
        <v>14033.559499999999</v>
      </c>
      <c r="W209">
        <v>10965.1432</v>
      </c>
      <c r="X209">
        <v>15551.192300000001</v>
      </c>
      <c r="Y209">
        <v>13395.5136</v>
      </c>
      <c r="Z209">
        <v>14292.505300000001</v>
      </c>
      <c r="AA209">
        <v>12460.953600000001</v>
      </c>
      <c r="AB209">
        <v>13851.358399999999</v>
      </c>
      <c r="AC209">
        <v>19055.850699999999</v>
      </c>
      <c r="AD209">
        <v>15684.727000000001</v>
      </c>
      <c r="AE209">
        <v>10649.1219</v>
      </c>
      <c r="AF209">
        <v>14811.2304</v>
      </c>
      <c r="AG209">
        <v>11354.058300000001</v>
      </c>
      <c r="AH209">
        <v>8589.0319999999992</v>
      </c>
      <c r="AI209">
        <v>12304.849399999999</v>
      </c>
      <c r="AJ209">
        <v>15720.9954</v>
      </c>
      <c r="AK209">
        <v>8562.5807000000004</v>
      </c>
      <c r="AL209">
        <v>8070.6328000000003</v>
      </c>
      <c r="AM209">
        <v>8661.7425999999996</v>
      </c>
      <c r="AN209">
        <v>11602.3909</v>
      </c>
      <c r="AO209">
        <v>10296.4218</v>
      </c>
      <c r="AP209">
        <v>7896.7861000000003</v>
      </c>
      <c r="AQ209">
        <v>10019.7552</v>
      </c>
      <c r="AR209">
        <v>6357.3753999999999</v>
      </c>
      <c r="AS209">
        <v>7163.3454000000002</v>
      </c>
      <c r="AT209">
        <v>8162.3931000000002</v>
      </c>
      <c r="AU209">
        <v>9849.2728999999999</v>
      </c>
      <c r="AV209">
        <v>6160.9718999999996</v>
      </c>
      <c r="AW209">
        <v>6015.4718999999996</v>
      </c>
      <c r="AX209">
        <v>6716.8091999999997</v>
      </c>
      <c r="AY209">
        <v>4586.5126</v>
      </c>
      <c r="AZ209">
        <v>6771.6171000000004</v>
      </c>
      <c r="BA209">
        <v>5486.4407000000001</v>
      </c>
      <c r="BB209">
        <v>6022.1945999999998</v>
      </c>
      <c r="BC209">
        <v>4503.4691999999995</v>
      </c>
      <c r="BD209">
        <v>5101.6318000000001</v>
      </c>
      <c r="BE209">
        <v>6002.0421999999999</v>
      </c>
      <c r="BF209">
        <v>6310.8486999999996</v>
      </c>
      <c r="BG209">
        <v>5452.9138999999996</v>
      </c>
      <c r="BH209">
        <v>6043.3446000000004</v>
      </c>
      <c r="BI209">
        <v>4247.0240999999996</v>
      </c>
      <c r="BJ209">
        <v>5094.8335999999999</v>
      </c>
      <c r="BK209">
        <v>3996.1451999999999</v>
      </c>
      <c r="BL209">
        <v>4296.6634000000004</v>
      </c>
      <c r="BM209">
        <v>3310.5466999999999</v>
      </c>
      <c r="BN209">
        <v>4824.2602999999999</v>
      </c>
      <c r="BO209">
        <v>5732.8266999999996</v>
      </c>
      <c r="BP209">
        <v>4117.2132000000001</v>
      </c>
      <c r="BQ209">
        <v>4932.0361999999996</v>
      </c>
      <c r="BR209">
        <v>2817.8851</v>
      </c>
      <c r="BS209">
        <v>3231.027</v>
      </c>
      <c r="BT209">
        <v>3911.7357000000002</v>
      </c>
      <c r="BU209">
        <v>3097.4014999999999</v>
      </c>
      <c r="BV209">
        <v>2974.4115999999999</v>
      </c>
      <c r="BW209">
        <v>3692.1947</v>
      </c>
      <c r="BX209">
        <v>3340.3906000000002</v>
      </c>
      <c r="BY209">
        <v>2857.3906999999999</v>
      </c>
      <c r="BZ209">
        <v>2285.3391000000001</v>
      </c>
      <c r="CA209">
        <v>3363.7979999999998</v>
      </c>
      <c r="CB209">
        <v>3338.4456</v>
      </c>
      <c r="CC209">
        <v>3082.3908000000001</v>
      </c>
      <c r="CD209">
        <v>2289.3613999999998</v>
      </c>
      <c r="CE209">
        <v>2593.4182000000001</v>
      </c>
      <c r="CF209">
        <v>3409.4688999999998</v>
      </c>
      <c r="CG209">
        <v>1840.9845</v>
      </c>
      <c r="CH209">
        <v>2221.4762999999998</v>
      </c>
      <c r="CI209">
        <v>3024.6993000000002</v>
      </c>
      <c r="CJ209">
        <v>2461.3555999999999</v>
      </c>
      <c r="CK209">
        <v>2539.422</v>
      </c>
      <c r="CL209">
        <v>3309.9121</v>
      </c>
      <c r="CM209">
        <v>2318.8836000000001</v>
      </c>
      <c r="CN209">
        <v>2837.0320000000002</v>
      </c>
      <c r="CO209">
        <v>2078.9902000000002</v>
      </c>
      <c r="CP209">
        <v>1625.7760000000001</v>
      </c>
      <c r="CQ209">
        <v>1860.0277000000001</v>
      </c>
      <c r="CR209">
        <v>2501.7103999999999</v>
      </c>
      <c r="CS209">
        <v>1853.096</v>
      </c>
      <c r="CT209">
        <v>2135.5192999999999</v>
      </c>
      <c r="CU209">
        <v>2577.2478999999998</v>
      </c>
      <c r="CV209">
        <v>2991.4557</v>
      </c>
      <c r="CW209">
        <v>1242.4639999999999</v>
      </c>
      <c r="CX209">
        <v>4628.2732999999998</v>
      </c>
      <c r="CY209">
        <v>2255.4659999999999</v>
      </c>
      <c r="CZ209">
        <v>1625.2184999999999</v>
      </c>
      <c r="DA209">
        <v>2071.5722999999998</v>
      </c>
      <c r="DB209">
        <v>1685.7968000000001</v>
      </c>
      <c r="DC209">
        <v>3081.8195999999998</v>
      </c>
      <c r="DD209">
        <v>1988.1374000000001</v>
      </c>
      <c r="DE209">
        <v>2101.6617999999999</v>
      </c>
      <c r="DF209">
        <v>1766.3969999999999</v>
      </c>
      <c r="DG209">
        <v>1613.6592000000001</v>
      </c>
      <c r="DH209">
        <v>1222.5646999999999</v>
      </c>
      <c r="DI209">
        <v>1946.405</v>
      </c>
      <c r="DJ209">
        <v>1243.579</v>
      </c>
      <c r="DK209">
        <v>1991.1768999999999</v>
      </c>
      <c r="DL209">
        <v>1330.3559</v>
      </c>
      <c r="DM209">
        <v>1372.5534</v>
      </c>
      <c r="DN209">
        <v>1363.5516</v>
      </c>
      <c r="DO209">
        <v>2064.7458999999999</v>
      </c>
      <c r="DP209">
        <v>865.31470000000002</v>
      </c>
      <c r="DQ209">
        <v>1666.9222</v>
      </c>
      <c r="DR209">
        <v>1055.6893</v>
      </c>
      <c r="DS209">
        <v>1869.3901000000001</v>
      </c>
      <c r="DT209">
        <v>1186.3078</v>
      </c>
      <c r="DU209">
        <v>1393.3380999999999</v>
      </c>
      <c r="DV209">
        <v>1711.6219000000001</v>
      </c>
      <c r="DW209">
        <v>1382.3307</v>
      </c>
      <c r="DX209">
        <v>974.23540000000003</v>
      </c>
      <c r="DY209">
        <v>1474.8575000000001</v>
      </c>
      <c r="DZ209">
        <v>1725.37</v>
      </c>
      <c r="EA209">
        <v>1247.7614000000001</v>
      </c>
      <c r="EB209">
        <v>1305.3634</v>
      </c>
      <c r="EC209">
        <v>1231.3551</v>
      </c>
      <c r="ED209">
        <v>1059.1732999999999</v>
      </c>
      <c r="EE209">
        <v>932.16869999999994</v>
      </c>
      <c r="EF209">
        <v>822.02779999999996</v>
      </c>
      <c r="EG209">
        <v>570.07320000000004</v>
      </c>
      <c r="EH209">
        <v>856.99440000000004</v>
      </c>
      <c r="EI209">
        <v>604.65719999999999</v>
      </c>
      <c r="EJ209">
        <v>1969.6805999999999</v>
      </c>
      <c r="EK209">
        <v>893.42139999999995</v>
      </c>
      <c r="EL209">
        <v>817.85509999999999</v>
      </c>
      <c r="EM209">
        <v>576.68600000000004</v>
      </c>
      <c r="EN209">
        <v>415.6189</v>
      </c>
      <c r="EO209">
        <v>273.0333</v>
      </c>
      <c r="EP209">
        <v>350.18529999999998</v>
      </c>
      <c r="EQ209">
        <v>467.1644</v>
      </c>
      <c r="ER209">
        <v>390.0206</v>
      </c>
      <c r="ES209">
        <v>328.30439999999999</v>
      </c>
      <c r="ET209">
        <v>389.2561</v>
      </c>
      <c r="EU209">
        <v>342.2774</v>
      </c>
      <c r="EV209">
        <v>322.02710000000002</v>
      </c>
      <c r="EW209">
        <v>293.81180000000001</v>
      </c>
      <c r="EX209">
        <v>280.66950000000003</v>
      </c>
      <c r="EY209">
        <v>247.34549999999999</v>
      </c>
      <c r="EZ209">
        <v>252.5334</v>
      </c>
      <c r="FA209">
        <v>70.191000000000003</v>
      </c>
      <c r="FB209">
        <v>318.48340000000002</v>
      </c>
      <c r="FC209">
        <v>378.2534</v>
      </c>
      <c r="FD209">
        <v>154.43700000000001</v>
      </c>
      <c r="FE209">
        <v>230.53489999999999</v>
      </c>
      <c r="FF209">
        <v>925.69240000000002</v>
      </c>
      <c r="FG209">
        <v>214.97550000000001</v>
      </c>
      <c r="FH209">
        <v>207.37110000000001</v>
      </c>
      <c r="FI209">
        <v>270.48320000000001</v>
      </c>
      <c r="FJ209">
        <v>169.45849999999999</v>
      </c>
      <c r="FK209">
        <v>62.141500000000001</v>
      </c>
      <c r="FL209">
        <v>146.39570000000001</v>
      </c>
      <c r="FM209">
        <v>13763.269200000001</v>
      </c>
      <c r="FN209">
        <v>2635.1338000000001</v>
      </c>
      <c r="FO209">
        <v>4130.4979000000003</v>
      </c>
      <c r="FP209">
        <v>5584.9790000000003</v>
      </c>
      <c r="FQ209">
        <v>2768.2914999999998</v>
      </c>
      <c r="FR209">
        <v>4319.1505999999999</v>
      </c>
      <c r="FS209">
        <v>5547.1061</v>
      </c>
      <c r="FT209">
        <v>8954.5524000000005</v>
      </c>
      <c r="FU209">
        <v>1307.1991</v>
      </c>
      <c r="FV209">
        <v>29237.29</v>
      </c>
      <c r="FW209">
        <v>10536.4236</v>
      </c>
      <c r="FX209">
        <v>4433.1511</v>
      </c>
      <c r="FY209">
        <v>4304.4579999999996</v>
      </c>
      <c r="FZ209">
        <v>386.53129999999999</v>
      </c>
      <c r="GA209">
        <v>11792.879300000001</v>
      </c>
      <c r="GB209">
        <v>4149.9048000000003</v>
      </c>
      <c r="GC209">
        <v>1478.7621999999999</v>
      </c>
      <c r="GD209">
        <v>1171.8561999999999</v>
      </c>
      <c r="GE209">
        <v>11288.662</v>
      </c>
      <c r="GF209">
        <v>1188.73</v>
      </c>
      <c r="GG209">
        <v>776.33280000000002</v>
      </c>
      <c r="GH209">
        <v>507.86649999999997</v>
      </c>
      <c r="GI209">
        <v>4231.1572999999999</v>
      </c>
      <c r="GJ209">
        <v>35403.301500000001</v>
      </c>
      <c r="GK209">
        <v>3055.6473999999998</v>
      </c>
      <c r="GL209">
        <v>2453.9643999999998</v>
      </c>
      <c r="GM209">
        <v>6119.7344000000003</v>
      </c>
      <c r="GN209">
        <v>18174.269</v>
      </c>
      <c r="GO209">
        <v>843.70190000000002</v>
      </c>
      <c r="GP209">
        <v>437.82209999999998</v>
      </c>
    </row>
    <row r="210" spans="1:198" x14ac:dyDescent="0.2">
      <c r="A210" s="177">
        <v>43315</v>
      </c>
      <c r="B210">
        <v>777913.19880000001</v>
      </c>
      <c r="C210">
        <v>186822.58290000001</v>
      </c>
      <c r="D210">
        <v>119561.75049999999</v>
      </c>
      <c r="E210">
        <v>105023.2521</v>
      </c>
      <c r="F210">
        <v>58641.71</v>
      </c>
      <c r="G210">
        <v>51743.489699999998</v>
      </c>
      <c r="H210">
        <v>51361.0861</v>
      </c>
      <c r="I210">
        <v>31064.5468</v>
      </c>
      <c r="J210">
        <v>34356.289100000002</v>
      </c>
      <c r="K210">
        <v>29227.4087</v>
      </c>
      <c r="L210">
        <v>25977.4359</v>
      </c>
      <c r="M210">
        <v>24612.399300000001</v>
      </c>
      <c r="N210">
        <v>23231.636600000002</v>
      </c>
      <c r="O210">
        <v>40504.497499999998</v>
      </c>
      <c r="P210">
        <v>17884.905299999999</v>
      </c>
      <c r="Q210">
        <v>22750.9941</v>
      </c>
      <c r="R210">
        <v>13629.185799999999</v>
      </c>
      <c r="S210">
        <v>16431.232800000002</v>
      </c>
      <c r="T210">
        <v>20592.695500000002</v>
      </c>
      <c r="U210">
        <v>19751.114399999999</v>
      </c>
      <c r="V210">
        <v>13676.852500000001</v>
      </c>
      <c r="W210">
        <v>10943.2906</v>
      </c>
      <c r="X210">
        <v>15580.729600000001</v>
      </c>
      <c r="Y210">
        <v>13467.0388</v>
      </c>
      <c r="Z210">
        <v>14349.106900000001</v>
      </c>
      <c r="AA210">
        <v>12480.7502</v>
      </c>
      <c r="AB210">
        <v>13861.440399999999</v>
      </c>
      <c r="AC210">
        <v>19627.2693</v>
      </c>
      <c r="AD210">
        <v>14671.619000000001</v>
      </c>
      <c r="AE210">
        <v>10683.904399999999</v>
      </c>
      <c r="AF210">
        <v>14949.729799999999</v>
      </c>
      <c r="AG210">
        <v>11271.577499999999</v>
      </c>
      <c r="AH210">
        <v>8984.3202000000001</v>
      </c>
      <c r="AI210">
        <v>12368.913</v>
      </c>
      <c r="AJ210">
        <v>16248.652599999999</v>
      </c>
      <c r="AK210">
        <v>8488.1887000000006</v>
      </c>
      <c r="AL210">
        <v>7473.7379000000001</v>
      </c>
      <c r="AM210">
        <v>8609.1767</v>
      </c>
      <c r="AN210">
        <v>11070.1626</v>
      </c>
      <c r="AO210">
        <v>10236.9632</v>
      </c>
      <c r="AP210">
        <v>7767.2245000000003</v>
      </c>
      <c r="AQ210">
        <v>10089.5069</v>
      </c>
      <c r="AR210">
        <v>6385.4677000000001</v>
      </c>
      <c r="AS210">
        <v>7160.4885000000004</v>
      </c>
      <c r="AT210">
        <v>8145.3251</v>
      </c>
      <c r="AU210">
        <v>9893.2967000000008</v>
      </c>
      <c r="AV210">
        <v>6043.9395000000004</v>
      </c>
      <c r="AW210">
        <v>6054.8280000000004</v>
      </c>
      <c r="AX210">
        <v>6688.2476999999999</v>
      </c>
      <c r="AY210">
        <v>4550.5118000000002</v>
      </c>
      <c r="AZ210">
        <v>6784.9443000000001</v>
      </c>
      <c r="BA210">
        <v>5445.5626000000002</v>
      </c>
      <c r="BB210">
        <v>5996.0459000000001</v>
      </c>
      <c r="BC210">
        <v>4422.0038000000004</v>
      </c>
      <c r="BD210">
        <v>5112.3774999999996</v>
      </c>
      <c r="BE210">
        <v>6096.3674000000001</v>
      </c>
      <c r="BF210">
        <v>6301.9858000000004</v>
      </c>
      <c r="BG210">
        <v>5329.6134000000002</v>
      </c>
      <c r="BH210">
        <v>5989.3375999999998</v>
      </c>
      <c r="BI210">
        <v>4231.3090000000002</v>
      </c>
      <c r="BJ210">
        <v>5130.6197000000002</v>
      </c>
      <c r="BK210">
        <v>3973.3101000000001</v>
      </c>
      <c r="BL210">
        <v>4320.0043999999998</v>
      </c>
      <c r="BM210">
        <v>3264.9472000000001</v>
      </c>
      <c r="BN210">
        <v>4800.1965</v>
      </c>
      <c r="BO210">
        <v>5710.9718999999996</v>
      </c>
      <c r="BP210">
        <v>3856.5043999999998</v>
      </c>
      <c r="BQ210">
        <v>4864.8986999999997</v>
      </c>
      <c r="BR210">
        <v>2781.3703</v>
      </c>
      <c r="BS210">
        <v>3150.4677000000001</v>
      </c>
      <c r="BT210">
        <v>3864.4593</v>
      </c>
      <c r="BU210">
        <v>3147.3793999999998</v>
      </c>
      <c r="BV210">
        <v>2935.4141</v>
      </c>
      <c r="BW210">
        <v>3744.2867000000001</v>
      </c>
      <c r="BX210">
        <v>3353.1930000000002</v>
      </c>
      <c r="BY210">
        <v>2830.8517999999999</v>
      </c>
      <c r="BZ210">
        <v>2277.1736999999998</v>
      </c>
      <c r="CA210">
        <v>3323.2689</v>
      </c>
      <c r="CB210">
        <v>3320.2262999999998</v>
      </c>
      <c r="CC210">
        <v>3029.5436</v>
      </c>
      <c r="CD210">
        <v>2267.5434</v>
      </c>
      <c r="CE210">
        <v>2540.8231999999998</v>
      </c>
      <c r="CF210">
        <v>3400.1590000000001</v>
      </c>
      <c r="CG210">
        <v>1864.0636999999999</v>
      </c>
      <c r="CH210">
        <v>2208.5225</v>
      </c>
      <c r="CI210">
        <v>3033.7424999999998</v>
      </c>
      <c r="CJ210">
        <v>2476.7386000000001</v>
      </c>
      <c r="CK210">
        <v>2537.9078</v>
      </c>
      <c r="CL210">
        <v>3284.5632000000001</v>
      </c>
      <c r="CM210">
        <v>2400.6502</v>
      </c>
      <c r="CN210">
        <v>2839.0151999999998</v>
      </c>
      <c r="CO210">
        <v>2047.7759000000001</v>
      </c>
      <c r="CP210">
        <v>1572.424</v>
      </c>
      <c r="CQ210">
        <v>1870.9876999999999</v>
      </c>
      <c r="CR210">
        <v>2486.8479000000002</v>
      </c>
      <c r="CS210">
        <v>1825.6458</v>
      </c>
      <c r="CT210">
        <v>2154.0164</v>
      </c>
      <c r="CU210">
        <v>2500.2482</v>
      </c>
      <c r="CV210">
        <v>2921.5963000000002</v>
      </c>
      <c r="CW210">
        <v>1218.1356000000001</v>
      </c>
      <c r="CX210">
        <v>4418.7692999999999</v>
      </c>
      <c r="CY210">
        <v>2219.1075000000001</v>
      </c>
      <c r="CZ210">
        <v>1666.1269</v>
      </c>
      <c r="DA210">
        <v>1956.3296</v>
      </c>
      <c r="DB210">
        <v>1610.5349000000001</v>
      </c>
      <c r="DC210">
        <v>3069.1984000000002</v>
      </c>
      <c r="DD210">
        <v>1983.4712999999999</v>
      </c>
      <c r="DE210">
        <v>2190.6129000000001</v>
      </c>
      <c r="DF210">
        <v>1769.8708999999999</v>
      </c>
      <c r="DG210">
        <v>1592.1952000000001</v>
      </c>
      <c r="DH210">
        <v>1154.3751999999999</v>
      </c>
      <c r="DI210">
        <v>1938.5193999999999</v>
      </c>
      <c r="DJ210">
        <v>1216.7645</v>
      </c>
      <c r="DK210">
        <v>1832.8294000000001</v>
      </c>
      <c r="DL210">
        <v>1261.5835</v>
      </c>
      <c r="DM210">
        <v>1349.8398999999999</v>
      </c>
      <c r="DN210">
        <v>1356.7360000000001</v>
      </c>
      <c r="DO210">
        <v>2040.1532999999999</v>
      </c>
      <c r="DP210">
        <v>846.27880000000005</v>
      </c>
      <c r="DQ210">
        <v>1663.3209999999999</v>
      </c>
      <c r="DR210">
        <v>1019.3685</v>
      </c>
      <c r="DS210">
        <v>2156.9888000000001</v>
      </c>
      <c r="DT210">
        <v>1177.32</v>
      </c>
      <c r="DU210">
        <v>1359.9431999999999</v>
      </c>
      <c r="DV210">
        <v>1756.2018</v>
      </c>
      <c r="DW210">
        <v>1407.9444000000001</v>
      </c>
      <c r="DX210">
        <v>917.17359999999996</v>
      </c>
      <c r="DY210">
        <v>1443.2215000000001</v>
      </c>
      <c r="DZ210">
        <v>1695.4657</v>
      </c>
      <c r="EA210">
        <v>1226.8675000000001</v>
      </c>
      <c r="EB210">
        <v>1302.4159</v>
      </c>
      <c r="EC210">
        <v>1222.6478</v>
      </c>
      <c r="ED210">
        <v>1274.0491999999999</v>
      </c>
      <c r="EE210">
        <v>888.90480000000002</v>
      </c>
      <c r="EF210">
        <v>813.94169999999997</v>
      </c>
      <c r="EG210">
        <v>573.73009999999999</v>
      </c>
      <c r="EH210">
        <v>859.09960000000001</v>
      </c>
      <c r="EI210">
        <v>594.47109999999998</v>
      </c>
      <c r="EJ210">
        <v>1969.6805999999999</v>
      </c>
      <c r="EK210">
        <v>864.70690000000002</v>
      </c>
      <c r="EL210">
        <v>831.42070000000001</v>
      </c>
      <c r="EM210">
        <v>555.31500000000005</v>
      </c>
      <c r="EN210">
        <v>413.0505</v>
      </c>
      <c r="EO210">
        <v>283.26429999999999</v>
      </c>
      <c r="EP210">
        <v>345.23270000000002</v>
      </c>
      <c r="EQ210">
        <v>447.47410000000002</v>
      </c>
      <c r="ER210">
        <v>392.45850000000002</v>
      </c>
      <c r="ES210">
        <v>311.36610000000002</v>
      </c>
      <c r="ET210">
        <v>388.63799999999998</v>
      </c>
      <c r="EU210">
        <v>352.40089999999998</v>
      </c>
      <c r="EV210">
        <v>320.67169999999999</v>
      </c>
      <c r="EW210">
        <v>297.59219999999999</v>
      </c>
      <c r="EX210">
        <v>279.48149999999998</v>
      </c>
      <c r="EY210">
        <v>247.07220000000001</v>
      </c>
      <c r="EZ210">
        <v>256.55590000000001</v>
      </c>
      <c r="FA210">
        <v>69.521299999999997</v>
      </c>
      <c r="FB210">
        <v>326.95119999999997</v>
      </c>
      <c r="FC210">
        <v>363.1429</v>
      </c>
      <c r="FD210">
        <v>143.2509</v>
      </c>
      <c r="FE210">
        <v>223.12610000000001</v>
      </c>
      <c r="FF210">
        <v>928.04499999999996</v>
      </c>
      <c r="FG210">
        <v>213.8176</v>
      </c>
      <c r="FH210">
        <v>204.05879999999999</v>
      </c>
      <c r="FI210">
        <v>267.82279999999997</v>
      </c>
      <c r="FJ210">
        <v>173.33099999999999</v>
      </c>
      <c r="FK210">
        <v>77.366500000000002</v>
      </c>
      <c r="FL210">
        <v>143.72319999999999</v>
      </c>
      <c r="FM210">
        <v>13512.3791</v>
      </c>
      <c r="FN210">
        <v>2618.9317000000001</v>
      </c>
      <c r="FO210">
        <v>4166.3798999999999</v>
      </c>
      <c r="FP210">
        <v>5561.0351000000001</v>
      </c>
      <c r="FQ210">
        <v>2745.3919000000001</v>
      </c>
      <c r="FR210">
        <v>4283.9844000000003</v>
      </c>
      <c r="FS210">
        <v>5370.1408000000001</v>
      </c>
      <c r="FT210">
        <v>8657.0403999999999</v>
      </c>
      <c r="FU210">
        <v>1297.1335999999999</v>
      </c>
      <c r="FV210">
        <v>27476.553500000002</v>
      </c>
      <c r="FW210">
        <v>10404.4596</v>
      </c>
      <c r="FX210">
        <v>4437.3284999999996</v>
      </c>
      <c r="FY210">
        <v>4240.1689999999999</v>
      </c>
      <c r="FZ210">
        <v>415.58710000000002</v>
      </c>
      <c r="GA210">
        <v>12950.5123</v>
      </c>
      <c r="GB210">
        <v>4240.1815999999999</v>
      </c>
      <c r="GC210">
        <v>1455.3783000000001</v>
      </c>
      <c r="GD210">
        <v>1198.576</v>
      </c>
      <c r="GE210">
        <v>11480.2402</v>
      </c>
      <c r="GF210">
        <v>1209.3362999999999</v>
      </c>
      <c r="GG210">
        <v>769.34979999999996</v>
      </c>
      <c r="GH210">
        <v>497.20159999999998</v>
      </c>
      <c r="GI210">
        <v>4455.3775999999998</v>
      </c>
      <c r="GJ210">
        <v>36082.870000000003</v>
      </c>
      <c r="GK210">
        <v>3004.9394000000002</v>
      </c>
      <c r="GL210">
        <v>2512.4771999999998</v>
      </c>
      <c r="GM210">
        <v>6101.5084999999999</v>
      </c>
      <c r="GN210">
        <v>18328.061000000002</v>
      </c>
      <c r="GO210">
        <v>854.39790000000005</v>
      </c>
      <c r="GP210">
        <v>436.00990000000002</v>
      </c>
    </row>
    <row r="211" spans="1:198" x14ac:dyDescent="0.2">
      <c r="A211" s="177">
        <v>43318</v>
      </c>
      <c r="B211">
        <v>778603.33840000001</v>
      </c>
      <c r="C211">
        <v>187618.81390000001</v>
      </c>
      <c r="D211">
        <v>119968.17049999999</v>
      </c>
      <c r="E211">
        <v>106263.8434</v>
      </c>
      <c r="F211">
        <v>59215.598400000003</v>
      </c>
      <c r="G211">
        <v>52528.732900000003</v>
      </c>
      <c r="H211">
        <v>51958.936699999998</v>
      </c>
      <c r="I211">
        <v>31732.380399999998</v>
      </c>
      <c r="J211">
        <v>34306.263500000001</v>
      </c>
      <c r="K211">
        <v>29731.4424</v>
      </c>
      <c r="L211">
        <v>26491.584200000001</v>
      </c>
      <c r="M211">
        <v>24849.3387</v>
      </c>
      <c r="N211">
        <v>23561.552100000001</v>
      </c>
      <c r="O211">
        <v>40653.8943</v>
      </c>
      <c r="P211">
        <v>17805.4532</v>
      </c>
      <c r="Q211">
        <v>22698.7929</v>
      </c>
      <c r="R211">
        <v>13796.3344</v>
      </c>
      <c r="S211">
        <v>16765.871899999998</v>
      </c>
      <c r="T211">
        <v>20671.087200000002</v>
      </c>
      <c r="U211">
        <v>19751.114399999999</v>
      </c>
      <c r="V211">
        <v>14026.3094</v>
      </c>
      <c r="W211">
        <v>10943.2906</v>
      </c>
      <c r="X211">
        <v>15740.806500000001</v>
      </c>
      <c r="Y211">
        <v>13644.361800000001</v>
      </c>
      <c r="Z211">
        <v>14491.7899</v>
      </c>
      <c r="AA211">
        <v>12571.2487</v>
      </c>
      <c r="AB211">
        <v>14062.2407</v>
      </c>
      <c r="AC211">
        <v>19403.4637</v>
      </c>
      <c r="AD211">
        <v>14873.619000000001</v>
      </c>
      <c r="AE211">
        <v>10772.7932</v>
      </c>
      <c r="AF211">
        <v>14967.457700000001</v>
      </c>
      <c r="AG211">
        <v>11304.569799999999</v>
      </c>
      <c r="AH211">
        <v>9000.6543999999994</v>
      </c>
      <c r="AI211">
        <v>12493.0363</v>
      </c>
      <c r="AJ211">
        <v>16248.652599999999</v>
      </c>
      <c r="AK211">
        <v>8516.9657999999999</v>
      </c>
      <c r="AL211">
        <v>7709.0065000000004</v>
      </c>
      <c r="AM211">
        <v>8796.2494000000006</v>
      </c>
      <c r="AN211">
        <v>10927.0424</v>
      </c>
      <c r="AO211">
        <v>10339.076999999999</v>
      </c>
      <c r="AP211">
        <v>7864.5421999999999</v>
      </c>
      <c r="AQ211">
        <v>10182.9478</v>
      </c>
      <c r="AR211">
        <v>6541.1794</v>
      </c>
      <c r="AS211">
        <v>7356.1891999999998</v>
      </c>
      <c r="AT211">
        <v>8302.3500999999997</v>
      </c>
      <c r="AU211">
        <v>9989.5987999999998</v>
      </c>
      <c r="AV211">
        <v>6245.2613000000001</v>
      </c>
      <c r="AW211">
        <v>6200.4453000000003</v>
      </c>
      <c r="AX211">
        <v>6801.3278</v>
      </c>
      <c r="AY211">
        <v>4559.6958999999997</v>
      </c>
      <c r="AZ211">
        <v>6863.0033999999996</v>
      </c>
      <c r="BA211">
        <v>5423.4031000000004</v>
      </c>
      <c r="BB211">
        <v>6106.2807000000003</v>
      </c>
      <c r="BC211">
        <v>4606.2707</v>
      </c>
      <c r="BD211">
        <v>5112.3774999999996</v>
      </c>
      <c r="BE211">
        <v>6332.8642</v>
      </c>
      <c r="BF211">
        <v>6313.8031000000001</v>
      </c>
      <c r="BG211">
        <v>5434.8973999999998</v>
      </c>
      <c r="BH211">
        <v>6048.4880999999996</v>
      </c>
      <c r="BI211">
        <v>4282.3833000000004</v>
      </c>
      <c r="BJ211">
        <v>5122.1994000000004</v>
      </c>
      <c r="BK211">
        <v>4005.9315999999999</v>
      </c>
      <c r="BL211">
        <v>4374.4665000000005</v>
      </c>
      <c r="BM211">
        <v>3288.8869</v>
      </c>
      <c r="BN211">
        <v>4884.1742999999997</v>
      </c>
      <c r="BO211">
        <v>5743.3494000000001</v>
      </c>
      <c r="BP211">
        <v>3992.027</v>
      </c>
      <c r="BQ211">
        <v>4977.1279999999997</v>
      </c>
      <c r="BR211">
        <v>2832.0713999999998</v>
      </c>
      <c r="BS211">
        <v>3248.4025000000001</v>
      </c>
      <c r="BT211">
        <v>3938.7507999999998</v>
      </c>
      <c r="BU211">
        <v>3229.5798</v>
      </c>
      <c r="BV211">
        <v>3027.0583000000001</v>
      </c>
      <c r="BW211">
        <v>3760.4931000000001</v>
      </c>
      <c r="BX211">
        <v>3394.8008</v>
      </c>
      <c r="BY211">
        <v>2840.0828000000001</v>
      </c>
      <c r="BZ211">
        <v>2302.4863</v>
      </c>
      <c r="CA211">
        <v>3357.9591</v>
      </c>
      <c r="CB211">
        <v>3377.6871999999998</v>
      </c>
      <c r="CC211">
        <v>3027.6893</v>
      </c>
      <c r="CD211">
        <v>2379.6635999999999</v>
      </c>
      <c r="CE211">
        <v>2563.6905999999999</v>
      </c>
      <c r="CF211">
        <v>4029.511</v>
      </c>
      <c r="CG211">
        <v>1903.3706999999999</v>
      </c>
      <c r="CH211">
        <v>2251.4744999999998</v>
      </c>
      <c r="CI211">
        <v>3072.1759999999999</v>
      </c>
      <c r="CJ211">
        <v>2574.1644000000001</v>
      </c>
      <c r="CK211">
        <v>2549.0118000000002</v>
      </c>
      <c r="CL211">
        <v>3284.5632000000001</v>
      </c>
      <c r="CM211">
        <v>2463.7118999999998</v>
      </c>
      <c r="CN211">
        <v>3076.3371000000002</v>
      </c>
      <c r="CO211">
        <v>2067.6395000000002</v>
      </c>
      <c r="CP211">
        <v>1582.798</v>
      </c>
      <c r="CQ211">
        <v>1974.6541999999999</v>
      </c>
      <c r="CR211">
        <v>2514.4495999999999</v>
      </c>
      <c r="CS211">
        <v>1828.7339999999999</v>
      </c>
      <c r="CT211">
        <v>2230.3917000000001</v>
      </c>
      <c r="CU211">
        <v>2527.6259</v>
      </c>
      <c r="CV211">
        <v>3224.6785</v>
      </c>
      <c r="CW211">
        <v>1230.3834999999999</v>
      </c>
      <c r="CX211">
        <v>4529.8316999999997</v>
      </c>
      <c r="CY211">
        <v>2244.5585000000001</v>
      </c>
      <c r="CZ211">
        <v>1749.4048</v>
      </c>
      <c r="DA211">
        <v>1981.5087000000001</v>
      </c>
      <c r="DB211">
        <v>1641.0728999999999</v>
      </c>
      <c r="DC211">
        <v>3064.4654</v>
      </c>
      <c r="DD211">
        <v>2003.9302</v>
      </c>
      <c r="DE211">
        <v>2190.6129000000001</v>
      </c>
      <c r="DF211">
        <v>1825.864</v>
      </c>
      <c r="DG211">
        <v>1658.9721</v>
      </c>
      <c r="DH211">
        <v>1197.9793999999999</v>
      </c>
      <c r="DI211">
        <v>1938.5193999999999</v>
      </c>
      <c r="DJ211">
        <v>1268.0818999999999</v>
      </c>
      <c r="DK211">
        <v>1909.6881000000001</v>
      </c>
      <c r="DL211">
        <v>1279.7647999999999</v>
      </c>
      <c r="DM211">
        <v>1351.2774999999999</v>
      </c>
      <c r="DN211">
        <v>1391.3385000000001</v>
      </c>
      <c r="DO211">
        <v>2040.1532999999999</v>
      </c>
      <c r="DP211">
        <v>872.42439999999999</v>
      </c>
      <c r="DQ211">
        <v>1694.3815</v>
      </c>
      <c r="DR211">
        <v>1023.6415</v>
      </c>
      <c r="DS211">
        <v>2226.5839999999998</v>
      </c>
      <c r="DT211">
        <v>1189.3037999999999</v>
      </c>
      <c r="DU211">
        <v>1434.0789</v>
      </c>
      <c r="DV211">
        <v>1898.7224000000001</v>
      </c>
      <c r="DW211">
        <v>1436.4722999999999</v>
      </c>
      <c r="DX211">
        <v>943.31910000000005</v>
      </c>
      <c r="DY211">
        <v>1465.6759999999999</v>
      </c>
      <c r="DZ211">
        <v>1690.865</v>
      </c>
      <c r="EA211">
        <v>1266.6463000000001</v>
      </c>
      <c r="EB211">
        <v>1318.4632999999999</v>
      </c>
      <c r="EC211">
        <v>1250.5111999999999</v>
      </c>
      <c r="ED211">
        <v>1289.9925000000001</v>
      </c>
      <c r="EE211">
        <v>898.88869999999997</v>
      </c>
      <c r="EF211">
        <v>830.11389999999994</v>
      </c>
      <c r="EG211">
        <v>559.10239999999999</v>
      </c>
      <c r="EH211">
        <v>871.73080000000004</v>
      </c>
      <c r="EI211">
        <v>592.45989999999995</v>
      </c>
      <c r="EJ211">
        <v>1969.6805999999999</v>
      </c>
      <c r="EK211">
        <v>848.6268</v>
      </c>
      <c r="EL211">
        <v>858.98230000000001</v>
      </c>
      <c r="EM211">
        <v>558.36800000000005</v>
      </c>
      <c r="EN211">
        <v>415.6189</v>
      </c>
      <c r="EO211">
        <v>291.4991</v>
      </c>
      <c r="EP211">
        <v>346.64769999999999</v>
      </c>
      <c r="EQ211">
        <v>459.52499999999998</v>
      </c>
      <c r="ER211">
        <v>387.58269999999999</v>
      </c>
      <c r="ES211">
        <v>329.0102</v>
      </c>
      <c r="ET211">
        <v>394.8193</v>
      </c>
      <c r="EU211">
        <v>353.24450000000002</v>
      </c>
      <c r="EV211">
        <v>323.38249999999999</v>
      </c>
      <c r="EW211">
        <v>295.70240000000001</v>
      </c>
      <c r="EX211">
        <v>282.45159999999998</v>
      </c>
      <c r="EY211">
        <v>248.9854</v>
      </c>
      <c r="EZ211">
        <v>256.55590000000001</v>
      </c>
      <c r="FA211">
        <v>74.440700000000007</v>
      </c>
      <c r="FB211">
        <v>322.90140000000002</v>
      </c>
      <c r="FC211">
        <v>374.13229999999999</v>
      </c>
      <c r="FD211">
        <v>149.96250000000001</v>
      </c>
      <c r="FE211">
        <v>228.77090000000001</v>
      </c>
      <c r="FF211">
        <v>932.75009999999997</v>
      </c>
      <c r="FG211">
        <v>218.4494</v>
      </c>
      <c r="FH211">
        <v>204.05879999999999</v>
      </c>
      <c r="FI211">
        <v>274.05919999999998</v>
      </c>
      <c r="FJ211">
        <v>173.33099999999999</v>
      </c>
      <c r="FK211">
        <v>66.201499999999996</v>
      </c>
      <c r="FL211">
        <v>145.8612</v>
      </c>
      <c r="FM211">
        <v>13512.3791</v>
      </c>
      <c r="FN211">
        <v>2668.5504999999998</v>
      </c>
      <c r="FO211">
        <v>4077.8710000000001</v>
      </c>
      <c r="FP211">
        <v>5682.6701000000003</v>
      </c>
      <c r="FQ211">
        <v>2714.8591000000001</v>
      </c>
      <c r="FR211">
        <v>4351.9724999999999</v>
      </c>
      <c r="FS211">
        <v>5631.3244999999997</v>
      </c>
      <c r="FT211">
        <v>9125.2304000000004</v>
      </c>
      <c r="FU211">
        <v>1364.3613</v>
      </c>
      <c r="FV211">
        <v>28527.249400000001</v>
      </c>
      <c r="FW211">
        <v>10595.2336</v>
      </c>
      <c r="FX211">
        <v>4526.2465000000002</v>
      </c>
      <c r="FY211">
        <v>4276.5739999999996</v>
      </c>
      <c r="FZ211">
        <v>438.83179999999999</v>
      </c>
      <c r="GA211">
        <v>12712.6113</v>
      </c>
      <c r="GB211">
        <v>4185.3707000000004</v>
      </c>
      <c r="GC211">
        <v>1506.0435</v>
      </c>
      <c r="GD211">
        <v>1235.9836</v>
      </c>
      <c r="GE211">
        <v>11388.123100000001</v>
      </c>
      <c r="GF211">
        <v>1239.7455</v>
      </c>
      <c r="GG211">
        <v>798.67849999999999</v>
      </c>
      <c r="GH211">
        <v>502.53399999999999</v>
      </c>
      <c r="GI211">
        <v>4442.2561999999998</v>
      </c>
      <c r="GJ211">
        <v>35519.624000000003</v>
      </c>
      <c r="GK211">
        <v>2979.1338999999998</v>
      </c>
      <c r="GL211">
        <v>2583.1631000000002</v>
      </c>
      <c r="GM211">
        <v>6155.3761000000004</v>
      </c>
      <c r="GN211">
        <v>18491.465</v>
      </c>
      <c r="GO211">
        <v>852.86990000000003</v>
      </c>
      <c r="GP211">
        <v>430.57299999999998</v>
      </c>
    </row>
    <row r="212" spans="1:198" x14ac:dyDescent="0.2">
      <c r="A212" s="177">
        <v>43319</v>
      </c>
      <c r="B212">
        <v>784354.50139999995</v>
      </c>
      <c r="C212">
        <v>186862.39439999999</v>
      </c>
      <c r="D212">
        <v>119615.6134</v>
      </c>
      <c r="E212">
        <v>107549.00689999999</v>
      </c>
      <c r="F212">
        <v>60245.092900000003</v>
      </c>
      <c r="G212">
        <v>53212.260699999999</v>
      </c>
      <c r="H212">
        <v>52472.113299999997</v>
      </c>
      <c r="I212">
        <v>31923.19</v>
      </c>
      <c r="J212">
        <v>34390.681700000001</v>
      </c>
      <c r="K212">
        <v>29915.524300000001</v>
      </c>
      <c r="L212">
        <v>26749.734</v>
      </c>
      <c r="M212">
        <v>25132.948</v>
      </c>
      <c r="N212">
        <v>23487.055</v>
      </c>
      <c r="O212">
        <v>40765.941899999998</v>
      </c>
      <c r="P212">
        <v>17768.25</v>
      </c>
      <c r="Q212">
        <v>22638.682400000002</v>
      </c>
      <c r="R212">
        <v>13629.185799999999</v>
      </c>
      <c r="S212">
        <v>16866.497599999999</v>
      </c>
      <c r="T212">
        <v>20719.856400000001</v>
      </c>
      <c r="U212">
        <v>19374.5409</v>
      </c>
      <c r="V212">
        <v>14101.7109</v>
      </c>
      <c r="W212">
        <v>10923.4462</v>
      </c>
      <c r="X212">
        <v>15750.302600000001</v>
      </c>
      <c r="Y212">
        <v>13692.0453</v>
      </c>
      <c r="Z212">
        <v>15815.2209</v>
      </c>
      <c r="AA212">
        <v>12591.0453</v>
      </c>
      <c r="AB212">
        <v>13868.8133</v>
      </c>
      <c r="AC212">
        <v>19384.416399999998</v>
      </c>
      <c r="AD212">
        <v>14789.711300000001</v>
      </c>
      <c r="AE212">
        <v>10826.8994</v>
      </c>
      <c r="AF212">
        <v>14977.2271</v>
      </c>
      <c r="AG212">
        <v>11332.848900000001</v>
      </c>
      <c r="AH212">
        <v>8788.3094999999994</v>
      </c>
      <c r="AI212">
        <v>12989.529200000001</v>
      </c>
      <c r="AJ212">
        <v>16069.195599999999</v>
      </c>
      <c r="AK212">
        <v>8504.4141</v>
      </c>
      <c r="AL212">
        <v>7654.2637999999997</v>
      </c>
      <c r="AM212">
        <v>8873.5522000000001</v>
      </c>
      <c r="AN212">
        <v>10967.295</v>
      </c>
      <c r="AO212">
        <v>10303.3156</v>
      </c>
      <c r="AP212">
        <v>7859.8522000000003</v>
      </c>
      <c r="AQ212">
        <v>10206.6371</v>
      </c>
      <c r="AR212">
        <v>6654.3513000000003</v>
      </c>
      <c r="AS212">
        <v>7397.6148999999996</v>
      </c>
      <c r="AT212">
        <v>8392.8101999999999</v>
      </c>
      <c r="AU212">
        <v>10014.3621</v>
      </c>
      <c r="AV212">
        <v>6237.8441000000003</v>
      </c>
      <c r="AW212">
        <v>6719.9093999999996</v>
      </c>
      <c r="AX212">
        <v>6803.0763999999999</v>
      </c>
      <c r="AY212">
        <v>4568.3697000000002</v>
      </c>
      <c r="AZ212">
        <v>6837.4894000000004</v>
      </c>
      <c r="BA212">
        <v>5489.0751</v>
      </c>
      <c r="BB212">
        <v>6134.4803000000002</v>
      </c>
      <c r="BC212">
        <v>4701.3136999999997</v>
      </c>
      <c r="BD212">
        <v>5004.9210000000003</v>
      </c>
      <c r="BE212">
        <v>6334.2312000000002</v>
      </c>
      <c r="BF212">
        <v>6390.6153999999997</v>
      </c>
      <c r="BG212">
        <v>5504.1482999999998</v>
      </c>
      <c r="BH212">
        <v>6200.2218999999996</v>
      </c>
      <c r="BI212">
        <v>4337.3863000000001</v>
      </c>
      <c r="BJ212">
        <v>5113.7791999999999</v>
      </c>
      <c r="BK212">
        <v>4039.2055</v>
      </c>
      <c r="BL212">
        <v>4320.0043999999998</v>
      </c>
      <c r="BM212">
        <v>3355.5763000000002</v>
      </c>
      <c r="BN212">
        <v>4869.4413999999997</v>
      </c>
      <c r="BO212">
        <v>5748.2061000000003</v>
      </c>
      <c r="BP212">
        <v>3731.3182000000002</v>
      </c>
      <c r="BQ212">
        <v>4892.1058000000003</v>
      </c>
      <c r="BR212">
        <v>2837.9216000000001</v>
      </c>
      <c r="BS212">
        <v>3247.3494000000001</v>
      </c>
      <c r="BT212">
        <v>3934.6985</v>
      </c>
      <c r="BU212">
        <v>3251.2806999999998</v>
      </c>
      <c r="BV212">
        <v>3048.5070000000001</v>
      </c>
      <c r="BW212">
        <v>3794.0635000000002</v>
      </c>
      <c r="BX212">
        <v>3381.9983999999999</v>
      </c>
      <c r="BY212">
        <v>2875.9926</v>
      </c>
      <c r="BZ212">
        <v>2313.9178000000002</v>
      </c>
      <c r="CA212">
        <v>3399.0936000000002</v>
      </c>
      <c r="CB212">
        <v>3471.5866000000001</v>
      </c>
      <c r="CC212">
        <v>3161.1981000000001</v>
      </c>
      <c r="CD212">
        <v>2460.2689999999998</v>
      </c>
      <c r="CE212">
        <v>2586.558</v>
      </c>
      <c r="CF212">
        <v>3605.7514999999999</v>
      </c>
      <c r="CG212">
        <v>1849.9998000000001</v>
      </c>
      <c r="CH212">
        <v>2184.6603</v>
      </c>
      <c r="CI212">
        <v>3106.0877999999998</v>
      </c>
      <c r="CJ212">
        <v>2625.4411</v>
      </c>
      <c r="CK212">
        <v>2567.1819999999998</v>
      </c>
      <c r="CL212">
        <v>3321.4342999999999</v>
      </c>
      <c r="CM212">
        <v>2505.9313000000002</v>
      </c>
      <c r="CN212">
        <v>3172.8524000000002</v>
      </c>
      <c r="CO212">
        <v>2106.4823999999999</v>
      </c>
      <c r="CP212">
        <v>1588.7260000000001</v>
      </c>
      <c r="CQ212">
        <v>2468.4956000000002</v>
      </c>
      <c r="CR212">
        <v>2569.6529999999998</v>
      </c>
      <c r="CS212">
        <v>1847.2628</v>
      </c>
      <c r="CT212">
        <v>2152.2264</v>
      </c>
      <c r="CU212">
        <v>2512.2258999999999</v>
      </c>
      <c r="CV212">
        <v>3160.1929</v>
      </c>
      <c r="CW212">
        <v>1202.3883000000001</v>
      </c>
      <c r="CX212">
        <v>4500.8040000000001</v>
      </c>
      <c r="CY212">
        <v>2251.8301999999999</v>
      </c>
      <c r="CZ212">
        <v>1753.7878000000001</v>
      </c>
      <c r="DA212">
        <v>1952.4558999999999</v>
      </c>
      <c r="DB212">
        <v>1590.8723</v>
      </c>
      <c r="DC212">
        <v>3037.6451999999999</v>
      </c>
      <c r="DD212">
        <v>2008.2374</v>
      </c>
      <c r="DE212">
        <v>2242.7386999999999</v>
      </c>
      <c r="DF212">
        <v>1881.8571999999999</v>
      </c>
      <c r="DG212">
        <v>1670.8965000000001</v>
      </c>
      <c r="DH212">
        <v>1204.0097000000001</v>
      </c>
      <c r="DI212">
        <v>1933.3529000000001</v>
      </c>
      <c r="DJ212">
        <v>1409.1677999999999</v>
      </c>
      <c r="DK212">
        <v>1910.9228000000001</v>
      </c>
      <c r="DL212">
        <v>1288.9743000000001</v>
      </c>
      <c r="DM212">
        <v>1409.6423</v>
      </c>
      <c r="DN212">
        <v>1430.6596</v>
      </c>
      <c r="DO212">
        <v>2113.9310999999998</v>
      </c>
      <c r="DP212">
        <v>880.33690000000001</v>
      </c>
      <c r="DQ212">
        <v>1705.6352999999999</v>
      </c>
      <c r="DR212">
        <v>1042.7724000000001</v>
      </c>
      <c r="DS212">
        <v>2154.6842999999999</v>
      </c>
      <c r="DT212">
        <v>1181.8113000000001</v>
      </c>
      <c r="DU212">
        <v>1434.0789</v>
      </c>
      <c r="DV212">
        <v>1973.6410000000001</v>
      </c>
      <c r="DW212">
        <v>1407.4987000000001</v>
      </c>
      <c r="DX212">
        <v>944.95320000000004</v>
      </c>
      <c r="DY212">
        <v>1470.7031999999999</v>
      </c>
      <c r="DZ212">
        <v>1740.0007000000001</v>
      </c>
      <c r="EA212">
        <v>1251.3777</v>
      </c>
      <c r="EB212">
        <v>1347.6107999999999</v>
      </c>
      <c r="EC212">
        <v>1231.3551</v>
      </c>
      <c r="ED212">
        <v>1256.5116</v>
      </c>
      <c r="EE212">
        <v>905.54470000000003</v>
      </c>
      <c r="EF212">
        <v>837.39139999999998</v>
      </c>
      <c r="EG212">
        <v>570.68269999999995</v>
      </c>
      <c r="EH212">
        <v>878.04639999999995</v>
      </c>
      <c r="EI212">
        <v>584.41470000000004</v>
      </c>
      <c r="EJ212">
        <v>1969.6805999999999</v>
      </c>
      <c r="EK212">
        <v>844.03250000000003</v>
      </c>
      <c r="EL212">
        <v>867.38</v>
      </c>
      <c r="EM212">
        <v>564.47400000000005</v>
      </c>
      <c r="EN212">
        <v>415.6189</v>
      </c>
      <c r="EO212">
        <v>300.98149999999998</v>
      </c>
      <c r="EP212">
        <v>345.23270000000002</v>
      </c>
      <c r="EQ212">
        <v>495.03210000000001</v>
      </c>
      <c r="ER212">
        <v>397.33420000000001</v>
      </c>
      <c r="ES212">
        <v>324.06990000000002</v>
      </c>
      <c r="ET212">
        <v>398.21899999999999</v>
      </c>
      <c r="EU212">
        <v>357.46269999999998</v>
      </c>
      <c r="EV212">
        <v>323.38249999999999</v>
      </c>
      <c r="EW212">
        <v>297.59219999999999</v>
      </c>
      <c r="EX212">
        <v>291.95589999999999</v>
      </c>
      <c r="EY212">
        <v>255.07910000000001</v>
      </c>
      <c r="EZ212">
        <v>262.18729999999999</v>
      </c>
      <c r="FA212">
        <v>88.263499999999993</v>
      </c>
      <c r="FB212">
        <v>318.85160000000002</v>
      </c>
      <c r="FC212">
        <v>376.87970000000001</v>
      </c>
      <c r="FD212">
        <v>164.0881</v>
      </c>
      <c r="FE212">
        <v>223.83170000000001</v>
      </c>
      <c r="FF212">
        <v>933.53430000000003</v>
      </c>
      <c r="FG212">
        <v>219.60740000000001</v>
      </c>
      <c r="FH212">
        <v>207.37110000000001</v>
      </c>
      <c r="FI212">
        <v>276.76530000000002</v>
      </c>
      <c r="FJ212">
        <v>173.38329999999999</v>
      </c>
      <c r="FK212">
        <v>69.754000000000005</v>
      </c>
      <c r="FL212">
        <v>141.05070000000001</v>
      </c>
      <c r="FM212">
        <v>13509.5038</v>
      </c>
      <c r="FN212">
        <v>2734.3714</v>
      </c>
      <c r="FO212">
        <v>4156.8113999999996</v>
      </c>
      <c r="FP212">
        <v>6815.6954999999998</v>
      </c>
      <c r="FQ212">
        <v>2653.7936</v>
      </c>
      <c r="FR212">
        <v>4459.8158000000003</v>
      </c>
      <c r="FS212">
        <v>5576.9557000000004</v>
      </c>
      <c r="FT212">
        <v>9108.0059999999994</v>
      </c>
      <c r="FU212">
        <v>1386.2103</v>
      </c>
      <c r="FV212">
        <v>28560.083699999999</v>
      </c>
      <c r="FW212">
        <v>10652.6093</v>
      </c>
      <c r="FX212">
        <v>4520.2788</v>
      </c>
      <c r="FY212">
        <v>4344.4610000000002</v>
      </c>
      <c r="FZ212">
        <v>425.2724</v>
      </c>
      <c r="GA212">
        <v>12813.9184</v>
      </c>
      <c r="GB212">
        <v>4191.8190000000004</v>
      </c>
      <c r="GC212">
        <v>1451.481</v>
      </c>
      <c r="GD212">
        <v>1246.6714999999999</v>
      </c>
      <c r="GE212">
        <v>11267.1546</v>
      </c>
      <c r="GF212">
        <v>1222.9404</v>
      </c>
      <c r="GG212">
        <v>815.43769999999995</v>
      </c>
      <c r="GH212">
        <v>522.53070000000002</v>
      </c>
      <c r="GI212">
        <v>4325.2676000000001</v>
      </c>
      <c r="GJ212">
        <v>35234.939899999998</v>
      </c>
      <c r="GK212">
        <v>2970.5320999999999</v>
      </c>
      <c r="GL212">
        <v>2620.4695999999999</v>
      </c>
      <c r="GM212">
        <v>6058.5763999999999</v>
      </c>
      <c r="GN212">
        <v>19154.692999999999</v>
      </c>
      <c r="GO212">
        <v>829.95</v>
      </c>
      <c r="GP212">
        <v>448.69589999999999</v>
      </c>
    </row>
    <row r="213" spans="1:198" x14ac:dyDescent="0.2">
      <c r="A213" s="177">
        <v>43320</v>
      </c>
      <c r="B213">
        <v>789032.1139</v>
      </c>
      <c r="C213">
        <v>186504.09049999999</v>
      </c>
      <c r="D213">
        <v>119831.065</v>
      </c>
      <c r="E213">
        <v>108091.30130000001</v>
      </c>
      <c r="F213">
        <v>60205.665399999998</v>
      </c>
      <c r="G213">
        <v>53122.751100000001</v>
      </c>
      <c r="H213">
        <v>52615.802799999998</v>
      </c>
      <c r="I213">
        <v>32220</v>
      </c>
      <c r="J213">
        <v>34209.338799999998</v>
      </c>
      <c r="K213">
        <v>29685.421999999999</v>
      </c>
      <c r="L213">
        <v>27235.916099999999</v>
      </c>
      <c r="M213">
        <v>25100.6381</v>
      </c>
      <c r="N213">
        <v>23566.873299999999</v>
      </c>
      <c r="O213">
        <v>40962.025199999996</v>
      </c>
      <c r="P213">
        <v>17730.6139</v>
      </c>
      <c r="Q213">
        <v>22339.711899999998</v>
      </c>
      <c r="R213">
        <v>13665.1149</v>
      </c>
      <c r="S213">
        <v>16910.960200000001</v>
      </c>
      <c r="T213">
        <v>20630.471600000001</v>
      </c>
      <c r="U213">
        <v>19275.576400000002</v>
      </c>
      <c r="V213">
        <v>14081.4105</v>
      </c>
      <c r="W213">
        <v>10921.754800000001</v>
      </c>
      <c r="X213">
        <v>15781.5041</v>
      </c>
      <c r="Y213">
        <v>13726.317800000001</v>
      </c>
      <c r="Z213">
        <v>15847.791999999999</v>
      </c>
      <c r="AA213">
        <v>12565.5926</v>
      </c>
      <c r="AB213">
        <v>13876.400100000001</v>
      </c>
      <c r="AC213">
        <v>19232.038100000002</v>
      </c>
      <c r="AD213">
        <v>14789.711300000001</v>
      </c>
      <c r="AE213">
        <v>10827.6723</v>
      </c>
      <c r="AF213">
        <v>15006.3472</v>
      </c>
      <c r="AG213">
        <v>11381.159100000001</v>
      </c>
      <c r="AH213">
        <v>8866.7137999999995</v>
      </c>
      <c r="AI213">
        <v>13001.5411</v>
      </c>
      <c r="AJ213">
        <v>16251.331099999999</v>
      </c>
      <c r="AK213">
        <v>8683.3158999999996</v>
      </c>
      <c r="AL213">
        <v>7502.4771000000001</v>
      </c>
      <c r="AM213">
        <v>8898.6756000000005</v>
      </c>
      <c r="AN213">
        <v>10958.35</v>
      </c>
      <c r="AO213">
        <v>10203.5314</v>
      </c>
      <c r="AP213">
        <v>7885.6472999999996</v>
      </c>
      <c r="AQ213">
        <v>10282.9691</v>
      </c>
      <c r="AR213">
        <v>6761.9048000000003</v>
      </c>
      <c r="AS213">
        <v>7367.1808000000001</v>
      </c>
      <c r="AT213">
        <v>8356.9675000000007</v>
      </c>
      <c r="AU213">
        <v>9981.3443000000007</v>
      </c>
      <c r="AV213">
        <v>6244.2016999999996</v>
      </c>
      <c r="AW213">
        <v>6723.8901999999998</v>
      </c>
      <c r="AX213">
        <v>6803.6593000000003</v>
      </c>
      <c r="AY213">
        <v>4511.2245000000003</v>
      </c>
      <c r="AZ213">
        <v>6632.4232000000002</v>
      </c>
      <c r="BA213">
        <v>5625.1100999999999</v>
      </c>
      <c r="BB213">
        <v>6109.3571000000002</v>
      </c>
      <c r="BC213">
        <v>4716.8308999999999</v>
      </c>
      <c r="BD213">
        <v>5305.7992000000004</v>
      </c>
      <c r="BE213">
        <v>6417.5906999999997</v>
      </c>
      <c r="BF213">
        <v>6402.4327000000003</v>
      </c>
      <c r="BG213">
        <v>5478.8612000000003</v>
      </c>
      <c r="BH213">
        <v>6210.5088999999998</v>
      </c>
      <c r="BI213">
        <v>4325.7154</v>
      </c>
      <c r="BJ213">
        <v>5339.5648000000001</v>
      </c>
      <c r="BK213">
        <v>4041.8152</v>
      </c>
      <c r="BL213">
        <v>4273.3225000000002</v>
      </c>
      <c r="BM213">
        <v>3369.2561999999998</v>
      </c>
      <c r="BN213">
        <v>4854.7084000000004</v>
      </c>
      <c r="BO213">
        <v>5723.9228999999996</v>
      </c>
      <c r="BP213">
        <v>3678.4874</v>
      </c>
      <c r="BQ213">
        <v>4863.4412000000002</v>
      </c>
      <c r="BR213">
        <v>2865.2222000000002</v>
      </c>
      <c r="BS213">
        <v>3226.8146999999999</v>
      </c>
      <c r="BT213">
        <v>3933.3476999999998</v>
      </c>
      <c r="BU213">
        <v>3249.3078999999998</v>
      </c>
      <c r="BV213">
        <v>3056.3065000000001</v>
      </c>
      <c r="BW213">
        <v>3802.1667000000002</v>
      </c>
      <c r="BX213">
        <v>3398.0014000000001</v>
      </c>
      <c r="BY213">
        <v>2982.9468000000002</v>
      </c>
      <c r="BZ213">
        <v>2333.5146</v>
      </c>
      <c r="CA213">
        <v>3408.4463999999998</v>
      </c>
      <c r="CB213">
        <v>3489.8058999999998</v>
      </c>
      <c r="CC213">
        <v>3402.2557000000002</v>
      </c>
      <c r="CD213">
        <v>2566.3285999999998</v>
      </c>
      <c r="CE213">
        <v>2591.1314000000002</v>
      </c>
      <c r="CF213">
        <v>3465.7761999999998</v>
      </c>
      <c r="CG213">
        <v>2111.4450000000002</v>
      </c>
      <c r="CH213">
        <v>2205.7954</v>
      </c>
      <c r="CI213">
        <v>3021.1504</v>
      </c>
      <c r="CJ213">
        <v>2556.7303000000002</v>
      </c>
      <c r="CK213">
        <v>2535.8888999999999</v>
      </c>
      <c r="CL213">
        <v>3354.4647</v>
      </c>
      <c r="CM213">
        <v>2503.3155000000002</v>
      </c>
      <c r="CN213">
        <v>3192.6842999999999</v>
      </c>
      <c r="CO213">
        <v>2263.8780000000002</v>
      </c>
      <c r="CP213">
        <v>1559.086</v>
      </c>
      <c r="CQ213">
        <v>2434.6788000000001</v>
      </c>
      <c r="CR213">
        <v>2453.9119999999998</v>
      </c>
      <c r="CS213">
        <v>1841.0864999999999</v>
      </c>
      <c r="CT213">
        <v>2142.6795000000002</v>
      </c>
      <c r="CU213">
        <v>2505.3815</v>
      </c>
      <c r="CV213">
        <v>3088.1840000000002</v>
      </c>
      <c r="CW213">
        <v>1202.3883000000001</v>
      </c>
      <c r="CX213">
        <v>4441.4866000000002</v>
      </c>
      <c r="CY213">
        <v>2280.9169999999999</v>
      </c>
      <c r="CZ213">
        <v>1813.6895</v>
      </c>
      <c r="DA213">
        <v>1940.8347000000001</v>
      </c>
      <c r="DB213">
        <v>1583.1032</v>
      </c>
      <c r="DC213">
        <v>3034.4899</v>
      </c>
      <c r="DD213">
        <v>2077.8694</v>
      </c>
      <c r="DE213">
        <v>2299.2732000000001</v>
      </c>
      <c r="DF213">
        <v>1895.8553999999999</v>
      </c>
      <c r="DG213">
        <v>1657.8634999999999</v>
      </c>
      <c r="DH213">
        <v>1238.8003000000001</v>
      </c>
      <c r="DI213">
        <v>1986.3768</v>
      </c>
      <c r="DJ213">
        <v>1383.8713</v>
      </c>
      <c r="DK213">
        <v>2046.12</v>
      </c>
      <c r="DL213">
        <v>1525.8385000000001</v>
      </c>
      <c r="DM213">
        <v>1394.9793</v>
      </c>
      <c r="DN213">
        <v>1415.1059</v>
      </c>
      <c r="DO213">
        <v>2136.1053999999999</v>
      </c>
      <c r="DP213">
        <v>881.59839999999997</v>
      </c>
      <c r="DQ213">
        <v>1705.6352999999999</v>
      </c>
      <c r="DR213">
        <v>1226.8527999999999</v>
      </c>
      <c r="DS213">
        <v>2166.6676000000002</v>
      </c>
      <c r="DT213">
        <v>1185.6651999999999</v>
      </c>
      <c r="DU213">
        <v>1418.4767999999999</v>
      </c>
      <c r="DV213">
        <v>1796.9356</v>
      </c>
      <c r="DW213">
        <v>1390.5601999999999</v>
      </c>
      <c r="DX213">
        <v>941.68499999999995</v>
      </c>
      <c r="DY213">
        <v>1443.2215000000001</v>
      </c>
      <c r="DZ213">
        <v>1437.5725</v>
      </c>
      <c r="EA213">
        <v>1256.1994</v>
      </c>
      <c r="EB213">
        <v>1367.9157</v>
      </c>
      <c r="EC213">
        <v>1196.5257999999999</v>
      </c>
      <c r="ED213">
        <v>1202.3044</v>
      </c>
      <c r="EE213">
        <v>912.20069999999998</v>
      </c>
      <c r="EF213">
        <v>845.47749999999996</v>
      </c>
      <c r="EG213">
        <v>528.62779999999998</v>
      </c>
      <c r="EH213">
        <v>880.15160000000003</v>
      </c>
      <c r="EI213">
        <v>588.43730000000005</v>
      </c>
      <c r="EJ213">
        <v>1969.6805999999999</v>
      </c>
      <c r="EK213">
        <v>791.19780000000003</v>
      </c>
      <c r="EL213">
        <v>871.6866</v>
      </c>
      <c r="EM213">
        <v>530.89110000000005</v>
      </c>
      <c r="EN213">
        <v>415.6189</v>
      </c>
      <c r="EO213">
        <v>305.72269999999997</v>
      </c>
      <c r="EP213">
        <v>345.23270000000002</v>
      </c>
      <c r="EQ213">
        <v>509.84829999999999</v>
      </c>
      <c r="ER213">
        <v>402.21</v>
      </c>
      <c r="ES213">
        <v>329.0102</v>
      </c>
      <c r="ET213">
        <v>400.07330000000002</v>
      </c>
      <c r="EU213">
        <v>362.52440000000001</v>
      </c>
      <c r="EV213">
        <v>319.31630000000001</v>
      </c>
      <c r="EW213">
        <v>301.37189999999998</v>
      </c>
      <c r="EX213">
        <v>294.92599999999999</v>
      </c>
      <c r="EY213">
        <v>252.6044</v>
      </c>
      <c r="EZ213">
        <v>258.56709999999998</v>
      </c>
      <c r="FA213">
        <v>98.715000000000003</v>
      </c>
      <c r="FB213">
        <v>293.97059999999999</v>
      </c>
      <c r="FC213">
        <v>376.87970000000001</v>
      </c>
      <c r="FD213">
        <v>173.06229999999999</v>
      </c>
      <c r="FE213">
        <v>223.12610000000001</v>
      </c>
      <c r="FF213">
        <v>940.59209999999996</v>
      </c>
      <c r="FG213">
        <v>216.1335</v>
      </c>
      <c r="FH213">
        <v>204.05879999999999</v>
      </c>
      <c r="FI213">
        <v>275.41230000000002</v>
      </c>
      <c r="FJ213">
        <v>173.38329999999999</v>
      </c>
      <c r="FK213">
        <v>64.171499999999995</v>
      </c>
      <c r="FL213">
        <v>143.72319999999999</v>
      </c>
      <c r="FM213">
        <v>13536.986199999999</v>
      </c>
      <c r="FN213">
        <v>2727.2829999999999</v>
      </c>
      <c r="FO213">
        <v>4131.6940000000004</v>
      </c>
      <c r="FP213">
        <v>6821.3022000000001</v>
      </c>
      <c r="FQ213">
        <v>2676.6932000000002</v>
      </c>
      <c r="FR213">
        <v>4476.2268000000004</v>
      </c>
      <c r="FS213">
        <v>5581.2199000000001</v>
      </c>
      <c r="FT213">
        <v>9336.6205000000009</v>
      </c>
      <c r="FU213">
        <v>1366.0419999999999</v>
      </c>
      <c r="FV213">
        <v>28486.206600000001</v>
      </c>
      <c r="FW213">
        <v>10751.5823</v>
      </c>
      <c r="FX213">
        <v>4510.7305999999999</v>
      </c>
      <c r="FY213">
        <v>4433.7860000000001</v>
      </c>
      <c r="FZ213">
        <v>417.52420000000001</v>
      </c>
      <c r="GA213">
        <v>13125.807699999999</v>
      </c>
      <c r="GB213">
        <v>4191.8190000000004</v>
      </c>
      <c r="GC213">
        <v>1529.4274</v>
      </c>
      <c r="GD213">
        <v>1223.9597000000001</v>
      </c>
      <c r="GE213">
        <v>11292.2613</v>
      </c>
      <c r="GF213">
        <v>1306.6195</v>
      </c>
      <c r="GG213">
        <v>857.26390000000004</v>
      </c>
      <c r="GH213">
        <v>529.19629999999995</v>
      </c>
      <c r="GI213">
        <v>4342.7285000000002</v>
      </c>
      <c r="GJ213">
        <v>35163.712800000001</v>
      </c>
      <c r="GK213">
        <v>2970.5320999999999</v>
      </c>
      <c r="GL213">
        <v>2657.7761</v>
      </c>
      <c r="GM213">
        <v>6009.1638999999996</v>
      </c>
      <c r="GN213">
        <v>20038.996999999999</v>
      </c>
      <c r="GO213">
        <v>834.53390000000002</v>
      </c>
      <c r="GP213">
        <v>430.57299999999998</v>
      </c>
    </row>
    <row r="214" spans="1:198" x14ac:dyDescent="0.2">
      <c r="A214" s="177">
        <v>43321</v>
      </c>
      <c r="B214">
        <v>790412.39300000004</v>
      </c>
      <c r="C214">
        <v>187101.26370000001</v>
      </c>
      <c r="D214">
        <v>119816.3751</v>
      </c>
      <c r="E214">
        <v>108574.16620000001</v>
      </c>
      <c r="F214">
        <v>60446.6109</v>
      </c>
      <c r="G214">
        <v>53497.063900000001</v>
      </c>
      <c r="H214">
        <v>52910.879300000001</v>
      </c>
      <c r="I214">
        <v>32613.159</v>
      </c>
      <c r="J214">
        <v>36417.939299999998</v>
      </c>
      <c r="K214">
        <v>29897.992699999999</v>
      </c>
      <c r="L214">
        <v>27562.9058</v>
      </c>
      <c r="M214">
        <v>25154.4879</v>
      </c>
      <c r="N214">
        <v>23891.467499999999</v>
      </c>
      <c r="O214">
        <v>41214.132299999997</v>
      </c>
      <c r="P214">
        <v>17584.251199999999</v>
      </c>
      <c r="Q214">
        <v>22409.3135</v>
      </c>
      <c r="R214">
        <v>13736.9732</v>
      </c>
      <c r="S214">
        <v>17411.7487</v>
      </c>
      <c r="T214">
        <v>20668.779399999999</v>
      </c>
      <c r="U214">
        <v>19857.495800000001</v>
      </c>
      <c r="V214">
        <v>14385.9164</v>
      </c>
      <c r="W214">
        <v>11175.4602</v>
      </c>
      <c r="X214">
        <v>15748.946</v>
      </c>
      <c r="Y214">
        <v>13806.7837</v>
      </c>
      <c r="Z214">
        <v>15880.362999999999</v>
      </c>
      <c r="AA214">
        <v>12639.122600000001</v>
      </c>
      <c r="AB214">
        <v>13803.904</v>
      </c>
      <c r="AC214">
        <v>19422.994699999999</v>
      </c>
      <c r="AD214">
        <v>14659.188200000001</v>
      </c>
      <c r="AE214">
        <v>10867.8655</v>
      </c>
      <c r="AF214">
        <v>15011.8415</v>
      </c>
      <c r="AG214">
        <v>11412.973099999999</v>
      </c>
      <c r="AH214">
        <v>9320.8050999999996</v>
      </c>
      <c r="AI214">
        <v>14154.6859</v>
      </c>
      <c r="AJ214">
        <v>16302.2219</v>
      </c>
      <c r="AK214">
        <v>8645.8760000000002</v>
      </c>
      <c r="AL214">
        <v>7686.6117999999997</v>
      </c>
      <c r="AM214">
        <v>8872.0061000000005</v>
      </c>
      <c r="AN214">
        <v>10855.4823</v>
      </c>
      <c r="AO214">
        <v>10060.036599999999</v>
      </c>
      <c r="AP214">
        <v>7827.6084000000001</v>
      </c>
      <c r="AQ214">
        <v>10271.1245</v>
      </c>
      <c r="AR214">
        <v>6814.8788000000004</v>
      </c>
      <c r="AS214">
        <v>7579.4979999999996</v>
      </c>
      <c r="AT214">
        <v>8705.1533999999992</v>
      </c>
      <c r="AU214">
        <v>9964.2366000000002</v>
      </c>
      <c r="AV214">
        <v>6244.2016999999996</v>
      </c>
      <c r="AW214">
        <v>6723.8901999999998</v>
      </c>
      <c r="AX214">
        <v>6835.7181</v>
      </c>
      <c r="AY214">
        <v>4580.6151</v>
      </c>
      <c r="AZ214">
        <v>6689.7134999999998</v>
      </c>
      <c r="BA214">
        <v>5672.0186999999996</v>
      </c>
      <c r="BB214">
        <v>6120.6369000000004</v>
      </c>
      <c r="BC214">
        <v>4753.6842999999999</v>
      </c>
      <c r="BD214">
        <v>5434.7470000000003</v>
      </c>
      <c r="BE214">
        <v>5855.8972000000003</v>
      </c>
      <c r="BF214">
        <v>6638.3959999999997</v>
      </c>
      <c r="BG214">
        <v>5630.3077000000003</v>
      </c>
      <c r="BH214">
        <v>6043.3446000000004</v>
      </c>
      <c r="BI214">
        <v>4412.2253000000001</v>
      </c>
      <c r="BJ214">
        <v>5381.7995000000001</v>
      </c>
      <c r="BK214">
        <v>3795.2795999999998</v>
      </c>
      <c r="BL214">
        <v>4249.9816000000001</v>
      </c>
      <c r="BM214">
        <v>3516.8847000000001</v>
      </c>
      <c r="BN214">
        <v>4905.4804000000004</v>
      </c>
      <c r="BO214">
        <v>5743.3494000000001</v>
      </c>
      <c r="BP214">
        <v>3652.0718999999999</v>
      </c>
      <c r="BQ214">
        <v>4842.0641999999998</v>
      </c>
      <c r="BR214">
        <v>2834.0214999999998</v>
      </c>
      <c r="BS214">
        <v>3241.9569000000001</v>
      </c>
      <c r="BT214">
        <v>3948.2060000000001</v>
      </c>
      <c r="BU214">
        <v>3268.3784000000001</v>
      </c>
      <c r="BV214">
        <v>3064.1060000000002</v>
      </c>
      <c r="BW214">
        <v>3785.9603000000002</v>
      </c>
      <c r="BX214">
        <v>3391.6001999999999</v>
      </c>
      <c r="BY214">
        <v>3005.2779</v>
      </c>
      <c r="BZ214">
        <v>2319.6334999999999</v>
      </c>
      <c r="CA214">
        <v>3424.3807999999999</v>
      </c>
      <c r="CB214">
        <v>3554.2741999999998</v>
      </c>
      <c r="CC214">
        <v>3402.2557000000002</v>
      </c>
      <c r="CD214">
        <v>3037.6161000000002</v>
      </c>
      <c r="CE214">
        <v>2611.7121000000002</v>
      </c>
      <c r="CF214">
        <v>3223.1525999999999</v>
      </c>
      <c r="CG214">
        <v>2142.8184000000001</v>
      </c>
      <c r="CH214">
        <v>2232.3508000000002</v>
      </c>
      <c r="CI214">
        <v>2993.92</v>
      </c>
      <c r="CJ214">
        <v>2750.5563000000002</v>
      </c>
      <c r="CK214">
        <v>2531.3463000000002</v>
      </c>
      <c r="CL214">
        <v>3433.5839000000001</v>
      </c>
      <c r="CM214">
        <v>2460.7037999999998</v>
      </c>
      <c r="CN214">
        <v>3421.4124000000002</v>
      </c>
      <c r="CO214">
        <v>2307.2809999999999</v>
      </c>
      <c r="CP214">
        <v>1639.1139000000001</v>
      </c>
      <c r="CQ214">
        <v>2440.5093000000002</v>
      </c>
      <c r="CR214">
        <v>2490.3541</v>
      </c>
      <c r="CS214">
        <v>1842.4591</v>
      </c>
      <c r="CT214">
        <v>2253.5468000000001</v>
      </c>
      <c r="CU214">
        <v>2555.0036</v>
      </c>
      <c r="CV214">
        <v>3246.1736000000001</v>
      </c>
      <c r="CW214">
        <v>1209.3870999999999</v>
      </c>
      <c r="CX214">
        <v>4444.0108</v>
      </c>
      <c r="CY214">
        <v>2270.0095000000001</v>
      </c>
      <c r="CZ214">
        <v>1837.0657000000001</v>
      </c>
      <c r="DA214">
        <v>2033.8036999999999</v>
      </c>
      <c r="DB214">
        <v>1667.9661000000001</v>
      </c>
      <c r="DC214">
        <v>3016.9124000000002</v>
      </c>
      <c r="DD214">
        <v>2036.9516000000001</v>
      </c>
      <c r="DE214">
        <v>2304.4598999999998</v>
      </c>
      <c r="DF214">
        <v>1923.8520000000001</v>
      </c>
      <c r="DG214">
        <v>1657.8634999999999</v>
      </c>
      <c r="DH214">
        <v>1273.1269</v>
      </c>
      <c r="DI214">
        <v>1984.2013999999999</v>
      </c>
      <c r="DJ214">
        <v>1426.0322000000001</v>
      </c>
      <c r="DK214">
        <v>2110.3233</v>
      </c>
      <c r="DL214">
        <v>1604.9626000000001</v>
      </c>
      <c r="DM214">
        <v>1465.7479000000001</v>
      </c>
      <c r="DN214">
        <v>1427.3390999999999</v>
      </c>
      <c r="DO214">
        <v>2160.8606</v>
      </c>
      <c r="DP214">
        <v>902.01030000000003</v>
      </c>
      <c r="DQ214">
        <v>1699.3332</v>
      </c>
      <c r="DR214">
        <v>1244.1780000000001</v>
      </c>
      <c r="DS214">
        <v>2164.3631</v>
      </c>
      <c r="DT214">
        <v>1164.6828</v>
      </c>
      <c r="DU214">
        <v>1430.9585</v>
      </c>
      <c r="DV214">
        <v>1877.3179</v>
      </c>
      <c r="DW214">
        <v>1359.8036</v>
      </c>
      <c r="DX214">
        <v>969.46450000000004</v>
      </c>
      <c r="DY214">
        <v>1437.8592000000001</v>
      </c>
      <c r="DZ214">
        <v>1499.905</v>
      </c>
      <c r="EA214">
        <v>1381.6370999999999</v>
      </c>
      <c r="EB214">
        <v>1376.7582</v>
      </c>
      <c r="EC214">
        <v>1191.3014000000001</v>
      </c>
      <c r="ED214">
        <v>1227.8136999999999</v>
      </c>
      <c r="EE214">
        <v>932.16869999999994</v>
      </c>
      <c r="EF214">
        <v>842.24300000000005</v>
      </c>
      <c r="EG214">
        <v>527.40890000000002</v>
      </c>
      <c r="EH214">
        <v>886.46709999999996</v>
      </c>
      <c r="EI214">
        <v>570.33579999999995</v>
      </c>
      <c r="EJ214">
        <v>1964.0227</v>
      </c>
      <c r="EK214">
        <v>737.21460000000002</v>
      </c>
      <c r="EL214">
        <v>884.61839999999995</v>
      </c>
      <c r="EM214">
        <v>527.76610000000005</v>
      </c>
      <c r="EN214">
        <v>410.4821</v>
      </c>
      <c r="EO214">
        <v>299.98340000000002</v>
      </c>
      <c r="EP214">
        <v>336.74250000000001</v>
      </c>
      <c r="EQ214">
        <v>481.73250000000002</v>
      </c>
      <c r="ER214">
        <v>397.33420000000001</v>
      </c>
      <c r="ES214">
        <v>335.59730000000002</v>
      </c>
      <c r="ET214">
        <v>406.25459999999998</v>
      </c>
      <c r="EU214">
        <v>378.13159999999999</v>
      </c>
      <c r="EV214">
        <v>329.87110000000001</v>
      </c>
      <c r="EW214">
        <v>310.8211</v>
      </c>
      <c r="EX214">
        <v>302.05419999999998</v>
      </c>
      <c r="EY214">
        <v>262.72190000000001</v>
      </c>
      <c r="EZ214">
        <v>258.16480000000001</v>
      </c>
      <c r="FA214">
        <v>104.78360000000001</v>
      </c>
      <c r="FB214">
        <v>287.68180000000001</v>
      </c>
      <c r="FC214">
        <v>390.61649999999997</v>
      </c>
      <c r="FD214">
        <v>175.3058</v>
      </c>
      <c r="FE214">
        <v>227.5361</v>
      </c>
      <c r="FF214">
        <v>940.59209999999996</v>
      </c>
      <c r="FG214">
        <v>225.22380000000001</v>
      </c>
      <c r="FH214">
        <v>208.19919999999999</v>
      </c>
      <c r="FI214">
        <v>276.3143</v>
      </c>
      <c r="FJ214">
        <v>179.40129999999999</v>
      </c>
      <c r="FK214">
        <v>76.858999999999995</v>
      </c>
      <c r="FL214">
        <v>146.39570000000001</v>
      </c>
      <c r="FM214">
        <v>13989.0831</v>
      </c>
      <c r="FN214">
        <v>2805.7618000000002</v>
      </c>
      <c r="FO214">
        <v>4281.2024000000001</v>
      </c>
      <c r="FP214">
        <v>7215.9594999999999</v>
      </c>
      <c r="FQ214">
        <v>2691.9594999999999</v>
      </c>
      <c r="FR214">
        <v>4623.9251999999997</v>
      </c>
      <c r="FS214">
        <v>5773.11</v>
      </c>
      <c r="FT214">
        <v>9195.6936999999998</v>
      </c>
      <c r="FU214">
        <v>1389.5717</v>
      </c>
      <c r="FV214">
        <v>27895.190200000001</v>
      </c>
      <c r="FW214">
        <v>10899.3246</v>
      </c>
      <c r="FX214">
        <v>4510.7305999999999</v>
      </c>
      <c r="FY214">
        <v>4451.6509999999998</v>
      </c>
      <c r="FZ214">
        <v>394.27949999999998</v>
      </c>
      <c r="GA214">
        <v>13154.264800000001</v>
      </c>
      <c r="GB214">
        <v>4224.0607</v>
      </c>
      <c r="GC214">
        <v>1528.5324000000001</v>
      </c>
      <c r="GD214">
        <v>1223.9597000000001</v>
      </c>
      <c r="GE214">
        <v>11335.6273</v>
      </c>
      <c r="GF214">
        <v>1334.1498999999999</v>
      </c>
      <c r="GG214">
        <v>840.24739999999997</v>
      </c>
      <c r="GH214">
        <v>539.86120000000005</v>
      </c>
      <c r="GI214">
        <v>4353.2051000000001</v>
      </c>
      <c r="GJ214">
        <v>34983.870000000003</v>
      </c>
      <c r="GK214">
        <v>2893.1158</v>
      </c>
      <c r="GL214">
        <v>2693.1190999999999</v>
      </c>
      <c r="GM214">
        <v>6003.0886</v>
      </c>
      <c r="GN214">
        <v>20000.548999999999</v>
      </c>
      <c r="GO214">
        <v>848.28589999999997</v>
      </c>
      <c r="GP214">
        <v>430.57299999999998</v>
      </c>
    </row>
    <row r="215" spans="1:198" x14ac:dyDescent="0.2">
      <c r="A215" s="177">
        <v>43322</v>
      </c>
      <c r="B215">
        <v>785274.68740000005</v>
      </c>
      <c r="C215">
        <v>186225.40960000001</v>
      </c>
      <c r="D215">
        <v>119767.4088</v>
      </c>
      <c r="E215">
        <v>108343.8768</v>
      </c>
      <c r="F215">
        <v>60849.647100000002</v>
      </c>
      <c r="G215">
        <v>53273.289900000003</v>
      </c>
      <c r="H215">
        <v>52864.693399999996</v>
      </c>
      <c r="I215">
        <v>32458.385999999999</v>
      </c>
      <c r="J215">
        <v>36898.447200000002</v>
      </c>
      <c r="K215">
        <v>29841.014999999999</v>
      </c>
      <c r="L215">
        <v>27700.5857</v>
      </c>
      <c r="M215">
        <v>25071.918099999999</v>
      </c>
      <c r="N215">
        <v>23902.109899999999</v>
      </c>
      <c r="O215">
        <v>41186.1204</v>
      </c>
      <c r="P215">
        <v>17592.036</v>
      </c>
      <c r="Q215">
        <v>22334.9663</v>
      </c>
      <c r="R215">
        <v>13716.665499999999</v>
      </c>
      <c r="S215">
        <v>17355.585500000001</v>
      </c>
      <c r="T215">
        <v>20738.0982</v>
      </c>
      <c r="U215">
        <v>19923.8253</v>
      </c>
      <c r="V215">
        <v>14448.2677</v>
      </c>
      <c r="W215">
        <v>11300.6216</v>
      </c>
      <c r="X215">
        <v>15784.217199999999</v>
      </c>
      <c r="Y215">
        <v>13823.1749</v>
      </c>
      <c r="Z215">
        <v>15838.4859</v>
      </c>
      <c r="AA215">
        <v>12602.357599999999</v>
      </c>
      <c r="AB215">
        <v>13763.441000000001</v>
      </c>
      <c r="AC215">
        <v>19415.805400000001</v>
      </c>
      <c r="AD215">
        <v>14628.1113</v>
      </c>
      <c r="AE215">
        <v>10845.4501</v>
      </c>
      <c r="AF215">
        <v>14877.2297</v>
      </c>
      <c r="AG215">
        <v>11483.670899999999</v>
      </c>
      <c r="AH215">
        <v>9255.4681999999993</v>
      </c>
      <c r="AI215">
        <v>12860.6158</v>
      </c>
      <c r="AJ215">
        <v>16251.331099999999</v>
      </c>
      <c r="AK215">
        <v>8691.4279000000006</v>
      </c>
      <c r="AL215">
        <v>7689.1000999999997</v>
      </c>
      <c r="AM215">
        <v>8864.6623999999993</v>
      </c>
      <c r="AN215">
        <v>10819.702300000001</v>
      </c>
      <c r="AO215">
        <v>10029.0106</v>
      </c>
      <c r="AP215">
        <v>7939.5825000000004</v>
      </c>
      <c r="AQ215">
        <v>10256.6477</v>
      </c>
      <c r="AR215">
        <v>6948.1166999999996</v>
      </c>
      <c r="AS215">
        <v>7772.6427999999996</v>
      </c>
      <c r="AT215">
        <v>8768.3047999999999</v>
      </c>
      <c r="AU215">
        <v>9925.7191000000003</v>
      </c>
      <c r="AV215">
        <v>6237.8441000000003</v>
      </c>
      <c r="AW215">
        <v>6767.6792999999998</v>
      </c>
      <c r="AX215">
        <v>6857.5762999999997</v>
      </c>
      <c r="AY215">
        <v>4582.1458000000002</v>
      </c>
      <c r="AZ215">
        <v>6674.5176000000001</v>
      </c>
      <c r="BA215">
        <v>5704.8546999999999</v>
      </c>
      <c r="BB215">
        <v>6077.0556999999999</v>
      </c>
      <c r="BC215">
        <v>4807.9944999999998</v>
      </c>
      <c r="BD215">
        <v>5364.9003000000002</v>
      </c>
      <c r="BE215">
        <v>6087.1414999999997</v>
      </c>
      <c r="BF215">
        <v>6644.1319999999996</v>
      </c>
      <c r="BG215">
        <v>5638.7842000000001</v>
      </c>
      <c r="BH215">
        <v>5958.4764999999998</v>
      </c>
      <c r="BI215">
        <v>4467.2771000000002</v>
      </c>
      <c r="BJ215">
        <v>5400.8050999999996</v>
      </c>
      <c r="BK215">
        <v>3822.902</v>
      </c>
      <c r="BL215">
        <v>4161.8046999999997</v>
      </c>
      <c r="BM215">
        <v>3625.1837</v>
      </c>
      <c r="BN215">
        <v>4607.5621000000001</v>
      </c>
      <c r="BO215">
        <v>5696.402</v>
      </c>
      <c r="BP215">
        <v>3656.0916999999999</v>
      </c>
      <c r="BQ215">
        <v>4802.2251999999999</v>
      </c>
      <c r="BR215">
        <v>2804.7707999999998</v>
      </c>
      <c r="BS215">
        <v>3432.5056</v>
      </c>
      <c r="BT215">
        <v>4094.0873999999999</v>
      </c>
      <c r="BU215">
        <v>3266.4056</v>
      </c>
      <c r="BV215">
        <v>3046.5571</v>
      </c>
      <c r="BW215">
        <v>3762.8083000000001</v>
      </c>
      <c r="BX215">
        <v>3404.4025999999999</v>
      </c>
      <c r="BY215">
        <v>3043.4758999999999</v>
      </c>
      <c r="BZ215">
        <v>2425.7829000000002</v>
      </c>
      <c r="CA215">
        <v>3393.8975999999998</v>
      </c>
      <c r="CB215">
        <v>3506.6237999999998</v>
      </c>
      <c r="CC215">
        <v>3404.11</v>
      </c>
      <c r="CD215">
        <v>3019.3535000000002</v>
      </c>
      <c r="CE215">
        <v>2613.9987999999998</v>
      </c>
      <c r="CF215">
        <v>2986.1279</v>
      </c>
      <c r="CG215">
        <v>2188.2557999999999</v>
      </c>
      <c r="CH215">
        <v>2452.8094000000001</v>
      </c>
      <c r="CI215">
        <v>2993.92</v>
      </c>
      <c r="CJ215">
        <v>2714.6626000000001</v>
      </c>
      <c r="CK215">
        <v>2531.3463000000002</v>
      </c>
      <c r="CL215">
        <v>3411.3076000000001</v>
      </c>
      <c r="CM215">
        <v>2454.7705999999998</v>
      </c>
      <c r="CN215">
        <v>3201.5902000000001</v>
      </c>
      <c r="CO215">
        <v>2361.1770000000001</v>
      </c>
      <c r="CP215">
        <v>1643.5599</v>
      </c>
      <c r="CQ215">
        <v>2410.7739000000001</v>
      </c>
      <c r="CR215">
        <v>2490.3541</v>
      </c>
      <c r="CS215">
        <v>1843.1452999999999</v>
      </c>
      <c r="CT215">
        <v>2181.2979</v>
      </c>
      <c r="CU215">
        <v>2558.4258</v>
      </c>
      <c r="CV215">
        <v>3270.8930999999998</v>
      </c>
      <c r="CW215">
        <v>1211.1368</v>
      </c>
      <c r="CX215">
        <v>4416.2452000000003</v>
      </c>
      <c r="CY215">
        <v>2273.6453000000001</v>
      </c>
      <c r="CZ215">
        <v>1848.7538</v>
      </c>
      <c r="DA215">
        <v>2078.3512999999998</v>
      </c>
      <c r="DB215">
        <v>1661.691</v>
      </c>
      <c r="DC215">
        <v>2925.5893999999998</v>
      </c>
      <c r="DD215">
        <v>2038.0283999999999</v>
      </c>
      <c r="DE215">
        <v>2267.116</v>
      </c>
      <c r="DF215">
        <v>1937.8503000000001</v>
      </c>
      <c r="DG215">
        <v>1645.9303</v>
      </c>
      <c r="DH215">
        <v>1310.2367999999999</v>
      </c>
      <c r="DI215">
        <v>1977.6754000000001</v>
      </c>
      <c r="DJ215">
        <v>1374.9707000000001</v>
      </c>
      <c r="DK215">
        <v>2255.3978999999999</v>
      </c>
      <c r="DL215">
        <v>1686.3141000000001</v>
      </c>
      <c r="DM215">
        <v>1501.0108</v>
      </c>
      <c r="DN215">
        <v>1465.4368999999999</v>
      </c>
      <c r="DO215">
        <v>2160.8606</v>
      </c>
      <c r="DP215">
        <v>921.61959999999999</v>
      </c>
      <c r="DQ215">
        <v>1714.1882000000001</v>
      </c>
      <c r="DR215">
        <v>1244.1780000000001</v>
      </c>
      <c r="DS215">
        <v>2160.2150000000001</v>
      </c>
      <c r="DT215">
        <v>1147.1261</v>
      </c>
      <c r="DU215">
        <v>1429.3983000000001</v>
      </c>
      <c r="DV215">
        <v>1870.5346</v>
      </c>
      <c r="DW215">
        <v>1329.4928</v>
      </c>
      <c r="DX215">
        <v>966.19640000000004</v>
      </c>
      <c r="DY215">
        <v>1428.8103000000001</v>
      </c>
      <c r="DZ215">
        <v>1419.1035999999999</v>
      </c>
      <c r="EA215">
        <v>1302.5628999999999</v>
      </c>
      <c r="EB215">
        <v>1386.9106999999999</v>
      </c>
      <c r="EC215">
        <v>1179.1111000000001</v>
      </c>
      <c r="ED215">
        <v>1246.9456</v>
      </c>
      <c r="EE215">
        <v>918.85670000000005</v>
      </c>
      <c r="EF215">
        <v>852.81259999999997</v>
      </c>
      <c r="EG215">
        <v>527.40890000000002</v>
      </c>
      <c r="EH215">
        <v>890.67750000000001</v>
      </c>
      <c r="EI215">
        <v>594.47109999999998</v>
      </c>
      <c r="EJ215">
        <v>1964.0227</v>
      </c>
      <c r="EK215">
        <v>693.56849999999997</v>
      </c>
      <c r="EL215">
        <v>886.34299999999996</v>
      </c>
      <c r="EM215">
        <v>543.3913</v>
      </c>
      <c r="EN215">
        <v>413.0505</v>
      </c>
      <c r="EO215">
        <v>305.47320000000002</v>
      </c>
      <c r="EP215">
        <v>345.23270000000002</v>
      </c>
      <c r="EQ215">
        <v>472.79149999999998</v>
      </c>
      <c r="ER215">
        <v>385.14479999999998</v>
      </c>
      <c r="ES215">
        <v>340.30239999999998</v>
      </c>
      <c r="ET215">
        <v>408.10899999999998</v>
      </c>
      <c r="EU215">
        <v>391.4187</v>
      </c>
      <c r="EV215">
        <v>324.41460000000001</v>
      </c>
      <c r="EW215">
        <v>310.8211</v>
      </c>
      <c r="EX215">
        <v>303.83629999999999</v>
      </c>
      <c r="EY215">
        <v>260.52019999999999</v>
      </c>
      <c r="EZ215">
        <v>265.80739999999997</v>
      </c>
      <c r="FA215">
        <v>104.4464</v>
      </c>
      <c r="FB215">
        <v>289.90129999999999</v>
      </c>
      <c r="FC215">
        <v>390.61649999999997</v>
      </c>
      <c r="FD215">
        <v>179.7929</v>
      </c>
      <c r="FE215">
        <v>223.47890000000001</v>
      </c>
      <c r="FF215">
        <v>939.02369999999996</v>
      </c>
      <c r="FG215">
        <v>221.69640000000001</v>
      </c>
      <c r="FH215">
        <v>209.8554</v>
      </c>
      <c r="FI215">
        <v>281.2756</v>
      </c>
      <c r="FJ215">
        <v>179.19200000000001</v>
      </c>
      <c r="FK215">
        <v>77.873999999999995</v>
      </c>
      <c r="FL215">
        <v>146.39570000000001</v>
      </c>
      <c r="FM215">
        <v>14276.583199999999</v>
      </c>
      <c r="FN215">
        <v>2882.7215999999999</v>
      </c>
      <c r="FO215">
        <v>4269.2416999999996</v>
      </c>
      <c r="FP215">
        <v>7174.0576000000001</v>
      </c>
      <c r="FQ215">
        <v>2676.6932000000002</v>
      </c>
      <c r="FR215">
        <v>4628.6139999999996</v>
      </c>
      <c r="FS215">
        <v>5709.1466</v>
      </c>
      <c r="FT215">
        <v>8843.3768999999993</v>
      </c>
      <c r="FU215">
        <v>1403.0173</v>
      </c>
      <c r="FV215">
        <v>28395.912400000001</v>
      </c>
      <c r="FW215">
        <v>10968.175300000001</v>
      </c>
      <c r="FX215">
        <v>4527.4399999999996</v>
      </c>
      <c r="FY215">
        <v>4454.0330000000004</v>
      </c>
      <c r="FZ215">
        <v>400.09070000000003</v>
      </c>
      <c r="GA215">
        <v>13564.0463</v>
      </c>
      <c r="GB215">
        <v>4114.4390000000003</v>
      </c>
      <c r="GC215">
        <v>1603.2462</v>
      </c>
      <c r="GD215">
        <v>1254.6874</v>
      </c>
      <c r="GE215">
        <v>11255.7425</v>
      </c>
      <c r="GF215">
        <v>1343.4616000000001</v>
      </c>
      <c r="GG215">
        <v>850.17370000000005</v>
      </c>
      <c r="GH215">
        <v>549.19299999999998</v>
      </c>
      <c r="GI215">
        <v>4382.8887999999997</v>
      </c>
      <c r="GJ215">
        <v>36050.733899999999</v>
      </c>
      <c r="GK215">
        <v>2858.7085000000002</v>
      </c>
      <c r="GL215">
        <v>2665.6300999999999</v>
      </c>
      <c r="GM215">
        <v>6139.1752999999999</v>
      </c>
      <c r="GN215">
        <v>18904.780999999999</v>
      </c>
      <c r="GO215">
        <v>822.31</v>
      </c>
      <c r="GP215">
        <v>432.38529999999997</v>
      </c>
    </row>
    <row r="216" spans="1:198" x14ac:dyDescent="0.2">
      <c r="A216" s="177">
        <v>43325</v>
      </c>
      <c r="B216">
        <v>779216.79579999996</v>
      </c>
      <c r="C216">
        <v>184991.25159999999</v>
      </c>
      <c r="D216">
        <v>119689.0628</v>
      </c>
      <c r="E216">
        <v>107556.4356</v>
      </c>
      <c r="F216">
        <v>61016.118499999997</v>
      </c>
      <c r="G216">
        <v>52756.575499999999</v>
      </c>
      <c r="H216">
        <v>52495.206299999998</v>
      </c>
      <c r="I216">
        <v>32022.530999999999</v>
      </c>
      <c r="J216">
        <v>36870.365599999997</v>
      </c>
      <c r="K216">
        <v>29521.063200000001</v>
      </c>
      <c r="L216">
        <v>27683.375700000001</v>
      </c>
      <c r="M216">
        <v>25122.178</v>
      </c>
      <c r="N216">
        <v>23657.333999999999</v>
      </c>
      <c r="O216">
        <v>40467.148300000001</v>
      </c>
      <c r="P216">
        <v>17625.489300000001</v>
      </c>
      <c r="Q216">
        <v>22461.5147</v>
      </c>
      <c r="R216">
        <v>13655.742099999999</v>
      </c>
      <c r="S216">
        <v>17393.027699999999</v>
      </c>
      <c r="T216">
        <v>20778.230200000002</v>
      </c>
      <c r="U216">
        <v>20182.785800000001</v>
      </c>
      <c r="V216">
        <v>14436.6674</v>
      </c>
      <c r="W216">
        <v>11214.361699999999</v>
      </c>
      <c r="X216">
        <v>15720.4578</v>
      </c>
      <c r="Y216">
        <v>13724.8277</v>
      </c>
      <c r="Z216">
        <v>15797.7721</v>
      </c>
      <c r="AA216">
        <v>12647.606900000001</v>
      </c>
      <c r="AB216">
        <v>13721.292100000001</v>
      </c>
      <c r="AC216">
        <v>19341.515899999999</v>
      </c>
      <c r="AD216">
        <v>14398.142</v>
      </c>
      <c r="AE216">
        <v>10918.8799</v>
      </c>
      <c r="AF216">
        <v>14833.274799999999</v>
      </c>
      <c r="AG216">
        <v>11326.957399999999</v>
      </c>
      <c r="AH216">
        <v>9124.7945</v>
      </c>
      <c r="AI216">
        <v>12100.256600000001</v>
      </c>
      <c r="AJ216">
        <v>16275.4373</v>
      </c>
      <c r="AK216">
        <v>8754.4516999999996</v>
      </c>
      <c r="AL216">
        <v>7543.9489000000003</v>
      </c>
      <c r="AM216">
        <v>8790.8382000000001</v>
      </c>
      <c r="AN216">
        <v>10779.449699999999</v>
      </c>
      <c r="AO216">
        <v>9939.3801999999996</v>
      </c>
      <c r="AP216">
        <v>7871.5772999999999</v>
      </c>
      <c r="AQ216">
        <v>10240.8549</v>
      </c>
      <c r="AR216">
        <v>6883.9057000000003</v>
      </c>
      <c r="AS216">
        <v>7612.1621999999998</v>
      </c>
      <c r="AT216">
        <v>8672.7242999999999</v>
      </c>
      <c r="AU216">
        <v>9884.4503999999997</v>
      </c>
      <c r="AV216">
        <v>6231.4866000000002</v>
      </c>
      <c r="AW216">
        <v>6779.6216999999997</v>
      </c>
      <c r="AX216">
        <v>6844.1698999999999</v>
      </c>
      <c r="AY216">
        <v>4561.7367999999997</v>
      </c>
      <c r="AZ216">
        <v>6649.8242</v>
      </c>
      <c r="BA216">
        <v>5653.2551999999996</v>
      </c>
      <c r="BB216">
        <v>6044.7542999999996</v>
      </c>
      <c r="BC216">
        <v>4819.6324000000004</v>
      </c>
      <c r="BD216">
        <v>5359.5273999999999</v>
      </c>
      <c r="BE216">
        <v>5977.0250999999998</v>
      </c>
      <c r="BF216">
        <v>6695.7565000000004</v>
      </c>
      <c r="BG216">
        <v>5537.6315000000004</v>
      </c>
      <c r="BH216">
        <v>6058.7750999999998</v>
      </c>
      <c r="BI216">
        <v>4447.6157999999996</v>
      </c>
      <c r="BJ216">
        <v>5367.0173999999997</v>
      </c>
      <c r="BK216">
        <v>3837.6768000000002</v>
      </c>
      <c r="BL216">
        <v>4195.5194000000001</v>
      </c>
      <c r="BM216">
        <v>3462.1653000000001</v>
      </c>
      <c r="BN216">
        <v>4628.2439999999997</v>
      </c>
      <c r="BO216">
        <v>5693.9736999999996</v>
      </c>
      <c r="BP216">
        <v>3653.2204000000002</v>
      </c>
      <c r="BQ216">
        <v>4842.55</v>
      </c>
      <c r="BR216">
        <v>2761.8697999999999</v>
      </c>
      <c r="BS216">
        <v>3235.6840999999999</v>
      </c>
      <c r="BT216">
        <v>4150.8190999999997</v>
      </c>
      <c r="BU216">
        <v>3250.6230999999998</v>
      </c>
      <c r="BV216">
        <v>2949.0632000000001</v>
      </c>
      <c r="BW216">
        <v>3769.7539000000002</v>
      </c>
      <c r="BX216">
        <v>3420.4056</v>
      </c>
      <c r="BY216">
        <v>2960.0281</v>
      </c>
      <c r="BZ216">
        <v>2417.2093</v>
      </c>
      <c r="CA216">
        <v>3359.9504000000002</v>
      </c>
      <c r="CB216">
        <v>3419.7316999999998</v>
      </c>
      <c r="CC216">
        <v>3378.15</v>
      </c>
      <c r="CD216">
        <v>3009.0047</v>
      </c>
      <c r="CE216">
        <v>2581.9845</v>
      </c>
      <c r="CF216">
        <v>2782.6972999999998</v>
      </c>
      <c r="CG216">
        <v>2175.2736</v>
      </c>
      <c r="CH216">
        <v>2549.6767</v>
      </c>
      <c r="CI216">
        <v>3007.5351999999998</v>
      </c>
      <c r="CJ216">
        <v>2830.5479999999998</v>
      </c>
      <c r="CK216">
        <v>2531.8510000000001</v>
      </c>
      <c r="CL216">
        <v>3458.9328</v>
      </c>
      <c r="CM216">
        <v>2397.5954999999999</v>
      </c>
      <c r="CN216">
        <v>2942.3483999999999</v>
      </c>
      <c r="CO216">
        <v>2381.2091999999998</v>
      </c>
      <c r="CP216">
        <v>1630.2219</v>
      </c>
      <c r="CQ216">
        <v>2402.0281</v>
      </c>
      <c r="CR216">
        <v>2466.7739000000001</v>
      </c>
      <c r="CS216">
        <v>1851.7235000000001</v>
      </c>
      <c r="CT216">
        <v>2162.7878000000001</v>
      </c>
      <c r="CU216">
        <v>2589.2257</v>
      </c>
      <c r="CV216">
        <v>3372.9953</v>
      </c>
      <c r="CW216">
        <v>1225.1343999999999</v>
      </c>
      <c r="CX216">
        <v>4420.0313999999998</v>
      </c>
      <c r="CY216">
        <v>2259.1019000000001</v>
      </c>
      <c r="CZ216">
        <v>1832.6826000000001</v>
      </c>
      <c r="DA216">
        <v>2060.9196000000002</v>
      </c>
      <c r="DB216">
        <v>1657.5075999999999</v>
      </c>
      <c r="DC216">
        <v>2897.2478000000001</v>
      </c>
      <c r="DD216">
        <v>2025.8249000000001</v>
      </c>
      <c r="DE216">
        <v>2358.4011</v>
      </c>
      <c r="DF216">
        <v>1900.5215000000001</v>
      </c>
      <c r="DG216">
        <v>1638.7702999999999</v>
      </c>
      <c r="DH216">
        <v>1337.1415</v>
      </c>
      <c r="DI216">
        <v>1988.8240000000001</v>
      </c>
      <c r="DJ216">
        <v>1359.0432000000001</v>
      </c>
      <c r="DK216">
        <v>2139.3382000000001</v>
      </c>
      <c r="DL216">
        <v>1726.1763000000001</v>
      </c>
      <c r="DM216">
        <v>1505.7126000000001</v>
      </c>
      <c r="DN216">
        <v>1453.2037</v>
      </c>
      <c r="DO216">
        <v>2123.7278000000001</v>
      </c>
      <c r="DP216">
        <v>913.82169999999996</v>
      </c>
      <c r="DQ216">
        <v>1720.9404999999999</v>
      </c>
      <c r="DR216">
        <v>1248.5092999999999</v>
      </c>
      <c r="DS216">
        <v>2155.6061</v>
      </c>
      <c r="DT216">
        <v>1147.1261</v>
      </c>
      <c r="DU216">
        <v>1415.3563999999999</v>
      </c>
      <c r="DV216">
        <v>1840.6880000000001</v>
      </c>
      <c r="DW216">
        <v>1311.2171000000001</v>
      </c>
      <c r="DX216">
        <v>944.95320000000004</v>
      </c>
      <c r="DY216">
        <v>1419.4263000000001</v>
      </c>
      <c r="DZ216">
        <v>1398.326</v>
      </c>
      <c r="EA216">
        <v>1215.1211000000001</v>
      </c>
      <c r="EB216">
        <v>1379.7057</v>
      </c>
      <c r="EC216">
        <v>1182.5941</v>
      </c>
      <c r="ED216">
        <v>1238.9739999999999</v>
      </c>
      <c r="EE216">
        <v>898.88869999999997</v>
      </c>
      <c r="EF216">
        <v>847.15229999999997</v>
      </c>
      <c r="EG216">
        <v>517.04750000000001</v>
      </c>
      <c r="EH216">
        <v>890.67750000000001</v>
      </c>
      <c r="EI216">
        <v>594.47109999999998</v>
      </c>
      <c r="EJ216">
        <v>1964.0227</v>
      </c>
      <c r="EK216">
        <v>725.72879999999998</v>
      </c>
      <c r="EL216">
        <v>885.26509999999996</v>
      </c>
      <c r="EM216">
        <v>518.39089999999999</v>
      </c>
      <c r="EN216">
        <v>415.6189</v>
      </c>
      <c r="EO216">
        <v>320.19589999999999</v>
      </c>
      <c r="EP216">
        <v>343.11009999999999</v>
      </c>
      <c r="EQ216">
        <v>449.73880000000003</v>
      </c>
      <c r="ER216">
        <v>392.45850000000002</v>
      </c>
      <c r="ES216">
        <v>337.71460000000002</v>
      </c>
      <c r="ET216">
        <v>406.87270000000001</v>
      </c>
      <c r="EU216">
        <v>378.13159999999999</v>
      </c>
      <c r="EV216">
        <v>324.41460000000001</v>
      </c>
      <c r="EW216">
        <v>303.26170000000002</v>
      </c>
      <c r="EX216">
        <v>298.49009999999998</v>
      </c>
      <c r="EY216">
        <v>259.96980000000002</v>
      </c>
      <c r="EZ216">
        <v>265.80739999999997</v>
      </c>
      <c r="FA216">
        <v>101.74930000000001</v>
      </c>
      <c r="FB216">
        <v>283.98250000000002</v>
      </c>
      <c r="FC216">
        <v>386.49549999999999</v>
      </c>
      <c r="FD216">
        <v>184.28</v>
      </c>
      <c r="FE216">
        <v>224.18450000000001</v>
      </c>
      <c r="FF216">
        <v>944.51300000000003</v>
      </c>
      <c r="FG216">
        <v>215.81739999999999</v>
      </c>
      <c r="FH216">
        <v>199.91839999999999</v>
      </c>
      <c r="FI216">
        <v>280.8245</v>
      </c>
      <c r="FJ216">
        <v>179.506</v>
      </c>
      <c r="FK216">
        <v>100.2041</v>
      </c>
      <c r="FL216">
        <v>141.05070000000001</v>
      </c>
      <c r="FM216">
        <v>13598.819600000001</v>
      </c>
      <c r="FN216">
        <v>2877.1522</v>
      </c>
      <c r="FO216">
        <v>4253.6927999999998</v>
      </c>
      <c r="FP216">
        <v>6850.5361000000003</v>
      </c>
      <c r="FQ216">
        <v>2699.5927000000001</v>
      </c>
      <c r="FR216">
        <v>4679.8416999999999</v>
      </c>
      <c r="FS216">
        <v>5582.2858999999999</v>
      </c>
      <c r="FT216">
        <v>8520.8112999999994</v>
      </c>
      <c r="FU216">
        <v>1384.5296000000001</v>
      </c>
      <c r="FV216">
        <v>29122.370200000001</v>
      </c>
      <c r="FW216">
        <v>10995.4288</v>
      </c>
      <c r="FX216">
        <v>4609.7936</v>
      </c>
      <c r="FY216">
        <v>4450.46</v>
      </c>
      <c r="FZ216">
        <v>386.53129999999999</v>
      </c>
      <c r="GA216">
        <v>13484.366599999999</v>
      </c>
      <c r="GB216">
        <v>4127.3356999999996</v>
      </c>
      <c r="GC216">
        <v>1701.5539000000001</v>
      </c>
      <c r="GD216">
        <v>1276.0632000000001</v>
      </c>
      <c r="GE216">
        <v>11360.734</v>
      </c>
      <c r="GF216">
        <v>1395.4857999999999</v>
      </c>
      <c r="GG216">
        <v>874.28049999999996</v>
      </c>
      <c r="GH216">
        <v>570.52279999999996</v>
      </c>
      <c r="GI216">
        <v>4421.3029999999999</v>
      </c>
      <c r="GJ216">
        <v>36050.733899999999</v>
      </c>
      <c r="GK216">
        <v>2850.1066999999998</v>
      </c>
      <c r="GL216">
        <v>2626.3600999999999</v>
      </c>
      <c r="GM216">
        <v>6106.7737999999999</v>
      </c>
      <c r="GN216">
        <v>19635.293000000001</v>
      </c>
      <c r="GO216">
        <v>849.81389999999999</v>
      </c>
      <c r="GP216">
        <v>438.72829999999999</v>
      </c>
    </row>
    <row r="217" spans="1:198" x14ac:dyDescent="0.2">
      <c r="A217" s="177">
        <v>43326</v>
      </c>
      <c r="B217">
        <v>789568.88910000003</v>
      </c>
      <c r="C217">
        <v>185867.10560000001</v>
      </c>
      <c r="D217">
        <v>120918.1161</v>
      </c>
      <c r="E217">
        <v>109131.318</v>
      </c>
      <c r="F217">
        <v>61664.481</v>
      </c>
      <c r="G217">
        <v>52882.702700000002</v>
      </c>
      <c r="H217">
        <v>52782.585099999997</v>
      </c>
      <c r="I217">
        <v>31928.243999999999</v>
      </c>
      <c r="J217">
        <v>37129.340600000003</v>
      </c>
      <c r="K217">
        <v>29654.741699999999</v>
      </c>
      <c r="L217">
        <v>27750.064399999999</v>
      </c>
      <c r="M217">
        <v>25039.608199999999</v>
      </c>
      <c r="N217">
        <v>23680.392599999999</v>
      </c>
      <c r="O217">
        <v>40504.497499999998</v>
      </c>
      <c r="P217">
        <v>17696.577499999999</v>
      </c>
      <c r="Q217">
        <v>22684.556199999999</v>
      </c>
      <c r="R217">
        <v>13805.7073</v>
      </c>
      <c r="S217">
        <v>17505.3541</v>
      </c>
      <c r="T217">
        <v>20924.1646</v>
      </c>
      <c r="U217">
        <v>20447.679899999999</v>
      </c>
      <c r="V217">
        <v>14448.2677</v>
      </c>
      <c r="W217">
        <v>11479.9067</v>
      </c>
      <c r="X217">
        <v>15820.844999999999</v>
      </c>
      <c r="Y217">
        <v>13774.0013</v>
      </c>
      <c r="Z217">
        <v>15923.4033</v>
      </c>
      <c r="AA217">
        <v>12828.603999999999</v>
      </c>
      <c r="AB217">
        <v>13931.1937</v>
      </c>
      <c r="AC217">
        <v>19396.633900000001</v>
      </c>
      <c r="AD217">
        <v>14304.9112</v>
      </c>
      <c r="AE217">
        <v>11027.0923</v>
      </c>
      <c r="AF217">
        <v>15056.8953</v>
      </c>
      <c r="AG217">
        <v>11502.5237</v>
      </c>
      <c r="AH217">
        <v>9229.3335000000006</v>
      </c>
      <c r="AI217">
        <v>12023.818300000001</v>
      </c>
      <c r="AJ217">
        <v>16326.328100000001</v>
      </c>
      <c r="AK217">
        <v>8829.0193999999992</v>
      </c>
      <c r="AL217">
        <v>7646.7988999999998</v>
      </c>
      <c r="AM217">
        <v>8900.2216000000008</v>
      </c>
      <c r="AN217">
        <v>10806.284799999999</v>
      </c>
      <c r="AO217">
        <v>10063.9148</v>
      </c>
      <c r="AP217">
        <v>8065.0402999999997</v>
      </c>
      <c r="AQ217">
        <v>9830.6623</v>
      </c>
      <c r="AR217">
        <v>7025.9724999999999</v>
      </c>
      <c r="AS217">
        <v>7763.4116000000004</v>
      </c>
      <c r="AT217">
        <v>9053.3392999999996</v>
      </c>
      <c r="AU217">
        <v>9914.7140999999992</v>
      </c>
      <c r="AV217">
        <v>6331.0879000000004</v>
      </c>
      <c r="AW217">
        <v>6926.9120999999996</v>
      </c>
      <c r="AX217">
        <v>6921.1109999999999</v>
      </c>
      <c r="AY217">
        <v>4596.9422999999997</v>
      </c>
      <c r="AZ217">
        <v>6583.3419999999996</v>
      </c>
      <c r="BA217">
        <v>5709.5456000000004</v>
      </c>
      <c r="BB217">
        <v>6067.3140000000003</v>
      </c>
      <c r="BC217">
        <v>4813.8135000000002</v>
      </c>
      <c r="BD217">
        <v>5273.5622000000003</v>
      </c>
      <c r="BE217">
        <v>5996.2955000000002</v>
      </c>
      <c r="BF217">
        <v>6647.0001000000002</v>
      </c>
      <c r="BG217">
        <v>5594.7065000000002</v>
      </c>
      <c r="BH217">
        <v>6159.0738000000001</v>
      </c>
      <c r="BI217">
        <v>4471.2093999999997</v>
      </c>
      <c r="BJ217">
        <v>5432.4811</v>
      </c>
      <c r="BK217">
        <v>3867.8687</v>
      </c>
      <c r="BL217">
        <v>4133.2768999999998</v>
      </c>
      <c r="BM217">
        <v>3581.2941000000001</v>
      </c>
      <c r="BN217">
        <v>4697.6761999999999</v>
      </c>
      <c r="BO217">
        <v>5715.0191000000004</v>
      </c>
      <c r="BP217">
        <v>3783.5747999999999</v>
      </c>
      <c r="BQ217">
        <v>4926.1147000000001</v>
      </c>
      <c r="BR217">
        <v>2720.9187999999999</v>
      </c>
      <c r="BS217">
        <v>3398.2069000000001</v>
      </c>
      <c r="BT217">
        <v>4352.0814</v>
      </c>
      <c r="BU217">
        <v>3349.2636000000002</v>
      </c>
      <c r="BV217">
        <v>2956.8627000000001</v>
      </c>
      <c r="BW217">
        <v>3769.7539000000002</v>
      </c>
      <c r="BX217">
        <v>3462.0133999999998</v>
      </c>
      <c r="BY217">
        <v>2989.4110999999998</v>
      </c>
      <c r="BZ217">
        <v>2447.0128</v>
      </c>
      <c r="CA217">
        <v>3358.9112</v>
      </c>
      <c r="CB217">
        <v>3492.6089000000002</v>
      </c>
      <c r="CC217">
        <v>3314.1770000000001</v>
      </c>
      <c r="CD217">
        <v>3023.0059999999999</v>
      </c>
      <c r="CE217">
        <v>2552.2568999999999</v>
      </c>
      <c r="CF217">
        <v>2948.8011999999999</v>
      </c>
      <c r="CG217">
        <v>2179.9616000000001</v>
      </c>
      <c r="CH217">
        <v>2565.7051000000001</v>
      </c>
      <c r="CI217">
        <v>3066.5344</v>
      </c>
      <c r="CJ217">
        <v>2823.3692000000001</v>
      </c>
      <c r="CK217">
        <v>2588.8852999999999</v>
      </c>
      <c r="CL217">
        <v>3474.2957999999999</v>
      </c>
      <c r="CM217">
        <v>2420.2498000000001</v>
      </c>
      <c r="CN217">
        <v>2777.4971999999998</v>
      </c>
      <c r="CO217">
        <v>2378.3474999999999</v>
      </c>
      <c r="CP217">
        <v>1628.7399</v>
      </c>
      <c r="CQ217">
        <v>2464.9973</v>
      </c>
      <c r="CR217">
        <v>2468.9176000000002</v>
      </c>
      <c r="CS217">
        <v>1865.1053999999999</v>
      </c>
      <c r="CT217">
        <v>2172.3413999999998</v>
      </c>
      <c r="CU217">
        <v>2609.7588999999998</v>
      </c>
      <c r="CV217">
        <v>3500.8915999999999</v>
      </c>
      <c r="CW217">
        <v>1198.8888999999999</v>
      </c>
      <c r="CX217">
        <v>4428.8658999999998</v>
      </c>
      <c r="CY217">
        <v>2270.0095000000001</v>
      </c>
      <c r="CZ217">
        <v>1826.8386</v>
      </c>
      <c r="DA217">
        <v>2192.6255999999998</v>
      </c>
      <c r="DB217">
        <v>1680.2174</v>
      </c>
      <c r="DC217">
        <v>2925.5893999999998</v>
      </c>
      <c r="DD217">
        <v>2080.3818999999999</v>
      </c>
      <c r="DE217">
        <v>2380.7037</v>
      </c>
      <c r="DF217">
        <v>1942.5164</v>
      </c>
      <c r="DG217">
        <v>1600.5841</v>
      </c>
      <c r="DH217">
        <v>1331.575</v>
      </c>
      <c r="DI217">
        <v>1993.7184999999999</v>
      </c>
      <c r="DJ217">
        <v>1393.2403999999999</v>
      </c>
      <c r="DK217">
        <v>2163.4144000000001</v>
      </c>
      <c r="DL217">
        <v>1738.3789999999999</v>
      </c>
      <c r="DM217">
        <v>1587.6989000000001</v>
      </c>
      <c r="DN217">
        <v>1461.2426</v>
      </c>
      <c r="DO217">
        <v>2136.1053999999999</v>
      </c>
      <c r="DP217">
        <v>929.53210000000001</v>
      </c>
      <c r="DQ217">
        <v>1737.146</v>
      </c>
      <c r="DR217">
        <v>1285.3253999999999</v>
      </c>
      <c r="DS217">
        <v>2232.5756000000001</v>
      </c>
      <c r="DT217">
        <v>1158.6877999999999</v>
      </c>
      <c r="DU217">
        <v>1430.9585</v>
      </c>
      <c r="DV217">
        <v>1815.5897</v>
      </c>
      <c r="DW217">
        <v>1357.1291000000001</v>
      </c>
      <c r="DX217">
        <v>959.66</v>
      </c>
      <c r="DY217">
        <v>1425.7940000000001</v>
      </c>
      <c r="DZ217">
        <v>1389.0916</v>
      </c>
      <c r="EA217">
        <v>1136.0469000000001</v>
      </c>
      <c r="EB217">
        <v>1300.7783999999999</v>
      </c>
      <c r="EC217">
        <v>1189.5599</v>
      </c>
      <c r="ED217">
        <v>1248.54</v>
      </c>
      <c r="EE217">
        <v>925.5127</v>
      </c>
      <c r="EF217">
        <v>856.85559999999998</v>
      </c>
      <c r="EG217">
        <v>524.97090000000003</v>
      </c>
      <c r="EH217">
        <v>896.99310000000003</v>
      </c>
      <c r="EI217">
        <v>608.55010000000004</v>
      </c>
      <c r="EJ217">
        <v>1964.0227</v>
      </c>
      <c r="EK217">
        <v>733.76880000000006</v>
      </c>
      <c r="EL217">
        <v>876.64200000000005</v>
      </c>
      <c r="EM217">
        <v>516.82839999999999</v>
      </c>
      <c r="EN217">
        <v>420.75569999999999</v>
      </c>
      <c r="EO217">
        <v>318.94830000000002</v>
      </c>
      <c r="EP217">
        <v>344.52519999999998</v>
      </c>
      <c r="EQ217">
        <v>424.74700000000001</v>
      </c>
      <c r="ER217">
        <v>392.45850000000002</v>
      </c>
      <c r="ES217">
        <v>340.30239999999998</v>
      </c>
      <c r="ET217">
        <v>423.87119999999999</v>
      </c>
      <c r="EU217">
        <v>388.46600000000001</v>
      </c>
      <c r="EV217">
        <v>324.41460000000001</v>
      </c>
      <c r="EW217">
        <v>307.04140000000001</v>
      </c>
      <c r="EX217">
        <v>297.3021</v>
      </c>
      <c r="EY217">
        <v>257.21769999999998</v>
      </c>
      <c r="EZ217">
        <v>267.41640000000001</v>
      </c>
      <c r="FA217">
        <v>104.78360000000001</v>
      </c>
      <c r="FB217">
        <v>283.61250000000001</v>
      </c>
      <c r="FC217">
        <v>393.3639</v>
      </c>
      <c r="FD217">
        <v>182.03649999999999</v>
      </c>
      <c r="FE217">
        <v>220.3038</v>
      </c>
      <c r="FF217">
        <v>944.51300000000003</v>
      </c>
      <c r="FG217">
        <v>219.34479999999999</v>
      </c>
      <c r="FH217">
        <v>199.09030000000001</v>
      </c>
      <c r="FI217">
        <v>279.92250000000001</v>
      </c>
      <c r="FJ217">
        <v>175.9999</v>
      </c>
      <c r="FK217">
        <v>96.651600000000002</v>
      </c>
      <c r="FL217">
        <v>143.72319999999999</v>
      </c>
      <c r="FM217">
        <v>13735.792100000001</v>
      </c>
      <c r="FN217">
        <v>2939.4288999999999</v>
      </c>
      <c r="FO217">
        <v>4189.1052</v>
      </c>
      <c r="FP217">
        <v>7101.9474</v>
      </c>
      <c r="FQ217">
        <v>2676.6932000000002</v>
      </c>
      <c r="FR217">
        <v>4638.7446</v>
      </c>
      <c r="FS217">
        <v>5650.5135</v>
      </c>
      <c r="FT217">
        <v>8788.5720999999994</v>
      </c>
      <c r="FU217">
        <v>1389.5717</v>
      </c>
      <c r="FV217">
        <v>30189.483199999999</v>
      </c>
      <c r="FW217">
        <v>11179.0308</v>
      </c>
      <c r="FX217">
        <v>4672.4539000000004</v>
      </c>
      <c r="FY217">
        <v>4489.7629999999999</v>
      </c>
      <c r="FZ217">
        <v>372.97190000000001</v>
      </c>
      <c r="GA217">
        <v>13597.056500000001</v>
      </c>
      <c r="GB217">
        <v>4127.3356999999996</v>
      </c>
      <c r="GC217">
        <v>1768.4031</v>
      </c>
      <c r="GD217">
        <v>1294.7670000000001</v>
      </c>
      <c r="GE217">
        <v>11116.514499999999</v>
      </c>
      <c r="GF217">
        <v>1450.1415999999999</v>
      </c>
      <c r="GG217">
        <v>867.1902</v>
      </c>
      <c r="GH217">
        <v>571.85590000000002</v>
      </c>
      <c r="GI217">
        <v>4426.5412999999999</v>
      </c>
      <c r="GJ217">
        <v>36230.576699999998</v>
      </c>
      <c r="GK217">
        <v>2807.0976000000001</v>
      </c>
      <c r="GL217">
        <v>2665.6300999999999</v>
      </c>
      <c r="GM217">
        <v>6104.3436000000002</v>
      </c>
      <c r="GN217">
        <v>19865.981</v>
      </c>
      <c r="GO217">
        <v>903.29390000000001</v>
      </c>
      <c r="GP217">
        <v>428.76069999999999</v>
      </c>
    </row>
    <row r="218" spans="1:198" x14ac:dyDescent="0.2">
      <c r="A218" s="177">
        <v>43327</v>
      </c>
      <c r="B218">
        <v>774999.27619999996</v>
      </c>
      <c r="C218">
        <v>184314.4552</v>
      </c>
      <c r="D218">
        <v>118210.2816</v>
      </c>
      <c r="E218">
        <v>107994.7283</v>
      </c>
      <c r="F218">
        <v>61703.908499999998</v>
      </c>
      <c r="G218">
        <v>52797.261700000003</v>
      </c>
      <c r="H218">
        <v>52469.547400000003</v>
      </c>
      <c r="I218">
        <v>31615.14</v>
      </c>
      <c r="J218">
        <v>36742.438099999999</v>
      </c>
      <c r="K218">
        <v>29008.2637</v>
      </c>
      <c r="L218">
        <v>28137.289100000002</v>
      </c>
      <c r="M218">
        <v>25114.998</v>
      </c>
      <c r="N218">
        <v>22899.947499999998</v>
      </c>
      <c r="O218">
        <v>40345.763400000003</v>
      </c>
      <c r="P218">
        <v>17679.850900000001</v>
      </c>
      <c r="Q218">
        <v>22458.350999999999</v>
      </c>
      <c r="R218">
        <v>13741.659600000001</v>
      </c>
      <c r="S218">
        <v>17254.959800000001</v>
      </c>
      <c r="T218">
        <v>20752.691699999999</v>
      </c>
      <c r="U218">
        <v>19959.850900000001</v>
      </c>
      <c r="V218">
        <v>14036.4596</v>
      </c>
      <c r="W218">
        <v>11457.918900000001</v>
      </c>
      <c r="X218">
        <v>15778.7909</v>
      </c>
      <c r="Y218">
        <v>13690.5551</v>
      </c>
      <c r="Z218">
        <v>15895.4853</v>
      </c>
      <c r="AA218">
        <v>12670.2315</v>
      </c>
      <c r="AB218">
        <v>13751.639300000001</v>
      </c>
      <c r="AC218">
        <v>19192.937099999999</v>
      </c>
      <c r="AD218">
        <v>14236.5419</v>
      </c>
      <c r="AE218">
        <v>11013.1792</v>
      </c>
      <c r="AF218">
        <v>15012.940399999999</v>
      </c>
      <c r="AG218">
        <v>11224.445599999999</v>
      </c>
      <c r="AH218">
        <v>8611.8999000000003</v>
      </c>
      <c r="AI218">
        <v>12023.818300000001</v>
      </c>
      <c r="AJ218">
        <v>16146.870999999999</v>
      </c>
      <c r="AK218">
        <v>8793.7634999999991</v>
      </c>
      <c r="AL218">
        <v>7599.5210999999999</v>
      </c>
      <c r="AM218">
        <v>8817.8942000000006</v>
      </c>
      <c r="AN218">
        <v>10846.5373</v>
      </c>
      <c r="AO218">
        <v>10017.375899999999</v>
      </c>
      <c r="AP218">
        <v>7929.0299000000005</v>
      </c>
      <c r="AQ218">
        <v>9711.5766000000003</v>
      </c>
      <c r="AR218">
        <v>6925.6427999999996</v>
      </c>
      <c r="AS218">
        <v>7720.8062</v>
      </c>
      <c r="AT218">
        <v>8954.3453000000009</v>
      </c>
      <c r="AU218">
        <v>9843.1816999999992</v>
      </c>
      <c r="AV218">
        <v>6139.3024999999998</v>
      </c>
      <c r="AW218">
        <v>6851.2764999999999</v>
      </c>
      <c r="AX218">
        <v>6898.9612999999999</v>
      </c>
      <c r="AY218">
        <v>4568.3697000000002</v>
      </c>
      <c r="AZ218">
        <v>6659.3217000000004</v>
      </c>
      <c r="BA218">
        <v>5639.1827000000003</v>
      </c>
      <c r="BB218">
        <v>5969.3845000000001</v>
      </c>
      <c r="BC218">
        <v>4621.7879999999996</v>
      </c>
      <c r="BD218">
        <v>5112.3774999999996</v>
      </c>
      <c r="BE218">
        <v>5901.3202000000001</v>
      </c>
      <c r="BF218">
        <v>6586.7713999999996</v>
      </c>
      <c r="BG218">
        <v>5426.3069999999998</v>
      </c>
      <c r="BH218">
        <v>6009.9116999999997</v>
      </c>
      <c r="BI218">
        <v>4479.0739000000003</v>
      </c>
      <c r="BJ218">
        <v>5472.6040999999996</v>
      </c>
      <c r="BK218">
        <v>3873.6502</v>
      </c>
      <c r="BL218">
        <v>4130.6835000000001</v>
      </c>
      <c r="BM218">
        <v>3500.9249</v>
      </c>
      <c r="BN218">
        <v>4631.6909999999998</v>
      </c>
      <c r="BO218">
        <v>5681.0227000000004</v>
      </c>
      <c r="BP218">
        <v>3837.5542</v>
      </c>
      <c r="BQ218">
        <v>4832.3473999999997</v>
      </c>
      <c r="BR218">
        <v>2668.2676000000001</v>
      </c>
      <c r="BS218">
        <v>3352.2995000000001</v>
      </c>
      <c r="BT218">
        <v>4234.5658000000003</v>
      </c>
      <c r="BU218">
        <v>3315.7258999999999</v>
      </c>
      <c r="BV218">
        <v>2910.0657000000001</v>
      </c>
      <c r="BW218">
        <v>3741.9715000000001</v>
      </c>
      <c r="BX218">
        <v>3426.8067999999998</v>
      </c>
      <c r="BY218">
        <v>2967.08</v>
      </c>
      <c r="BZ218">
        <v>2470.2840000000001</v>
      </c>
      <c r="CA218">
        <v>3305.5657000000001</v>
      </c>
      <c r="CB218">
        <v>3421.1332000000002</v>
      </c>
      <c r="CC218">
        <v>3122.2581</v>
      </c>
      <c r="CD218">
        <v>2906.1253999999999</v>
      </c>
      <c r="CE218">
        <v>2506.5221000000001</v>
      </c>
      <c r="CF218">
        <v>3045.8506000000002</v>
      </c>
      <c r="CG218">
        <v>2211.335</v>
      </c>
      <c r="CH218">
        <v>2537.8296</v>
      </c>
      <c r="CI218">
        <v>3046.1116000000002</v>
      </c>
      <c r="CJ218">
        <v>2682.8710000000001</v>
      </c>
      <c r="CK218">
        <v>2569.2008999999998</v>
      </c>
      <c r="CL218">
        <v>3425.9025000000001</v>
      </c>
      <c r="CM218">
        <v>2419.7103999999999</v>
      </c>
      <c r="CN218">
        <v>2687.0949000000001</v>
      </c>
      <c r="CO218">
        <v>2416.027</v>
      </c>
      <c r="CP218">
        <v>1597.6179999999999</v>
      </c>
      <c r="CQ218">
        <v>2466.7464</v>
      </c>
      <c r="CR218">
        <v>2468.9176000000002</v>
      </c>
      <c r="CS218">
        <v>1850.3510000000001</v>
      </c>
      <c r="CT218">
        <v>2116.2141000000001</v>
      </c>
      <c r="CU218">
        <v>2602.9144999999999</v>
      </c>
      <c r="CV218">
        <v>3439.6302999999998</v>
      </c>
      <c r="CW218">
        <v>1209.3870999999999</v>
      </c>
      <c r="CX218">
        <v>4401.1003000000001</v>
      </c>
      <c r="CY218">
        <v>2226.3791999999999</v>
      </c>
      <c r="CZ218">
        <v>1819.5335</v>
      </c>
      <c r="DA218">
        <v>2153.8886000000002</v>
      </c>
      <c r="DB218">
        <v>1667.0697</v>
      </c>
      <c r="DC218">
        <v>2928.7384999999999</v>
      </c>
      <c r="DD218">
        <v>2014.3391999999999</v>
      </c>
      <c r="DE218">
        <v>2372.4050000000002</v>
      </c>
      <c r="DF218">
        <v>1905.1876</v>
      </c>
      <c r="DG218">
        <v>1579.1043</v>
      </c>
      <c r="DH218">
        <v>1268.0243</v>
      </c>
      <c r="DI218">
        <v>1976.8597</v>
      </c>
      <c r="DJ218">
        <v>1392.7719</v>
      </c>
      <c r="DK218">
        <v>2169.5877999999998</v>
      </c>
      <c r="DL218">
        <v>1696.8897999999999</v>
      </c>
      <c r="DM218">
        <v>1580.3525</v>
      </c>
      <c r="DN218">
        <v>1419.4748999999999</v>
      </c>
      <c r="DO218">
        <v>2160.8606</v>
      </c>
      <c r="DP218">
        <v>911.41359999999997</v>
      </c>
      <c r="DQ218">
        <v>1698.4329</v>
      </c>
      <c r="DR218">
        <v>1296.1536000000001</v>
      </c>
      <c r="DS218">
        <v>2278.2042000000001</v>
      </c>
      <c r="DT218">
        <v>1150.98</v>
      </c>
      <c r="DU218">
        <v>1412.2360000000001</v>
      </c>
      <c r="DV218">
        <v>1735.5464999999999</v>
      </c>
      <c r="DW218">
        <v>1310.3255999999999</v>
      </c>
      <c r="DX218">
        <v>928.6123</v>
      </c>
      <c r="DY218">
        <v>1423.1129000000001</v>
      </c>
      <c r="DZ218">
        <v>1416.7949000000001</v>
      </c>
      <c r="EA218">
        <v>1143.5778</v>
      </c>
      <c r="EB218">
        <v>1241.8285000000001</v>
      </c>
      <c r="EC218">
        <v>1175.6282000000001</v>
      </c>
      <c r="ED218">
        <v>1248.54</v>
      </c>
      <c r="EE218">
        <v>925.5127</v>
      </c>
      <c r="EF218">
        <v>835.17570000000001</v>
      </c>
      <c r="EG218">
        <v>557.27390000000003</v>
      </c>
      <c r="EH218">
        <v>890.67750000000001</v>
      </c>
      <c r="EI218">
        <v>610.56140000000005</v>
      </c>
      <c r="EJ218">
        <v>1964.0227</v>
      </c>
      <c r="EK218">
        <v>682.08270000000005</v>
      </c>
      <c r="EL218">
        <v>883.75609999999995</v>
      </c>
      <c r="EM218">
        <v>505.89080000000001</v>
      </c>
      <c r="EN218">
        <v>410.4821</v>
      </c>
      <c r="EO218">
        <v>304.22550000000001</v>
      </c>
      <c r="EP218">
        <v>342.40260000000001</v>
      </c>
      <c r="EQ218">
        <v>415.37509999999997</v>
      </c>
      <c r="ER218">
        <v>394.8963</v>
      </c>
      <c r="ES218">
        <v>337.71460000000002</v>
      </c>
      <c r="ET218">
        <v>432.834</v>
      </c>
      <c r="EU218">
        <v>383.4042</v>
      </c>
      <c r="EV218">
        <v>310.77330000000001</v>
      </c>
      <c r="EW218">
        <v>303.26170000000002</v>
      </c>
      <c r="EX218">
        <v>285.42169999999999</v>
      </c>
      <c r="EY218">
        <v>246.20949999999999</v>
      </c>
      <c r="EZ218">
        <v>273.0478</v>
      </c>
      <c r="FA218">
        <v>103.3394</v>
      </c>
      <c r="FB218">
        <v>279.17340000000002</v>
      </c>
      <c r="FC218">
        <v>382.37439999999998</v>
      </c>
      <c r="FD218">
        <v>177.54929999999999</v>
      </c>
      <c r="FE218">
        <v>218.89259999999999</v>
      </c>
      <c r="FF218">
        <v>917.24580000000003</v>
      </c>
      <c r="FG218">
        <v>215.81739999999999</v>
      </c>
      <c r="FH218">
        <v>229.7294</v>
      </c>
      <c r="FI218">
        <v>277.21640000000002</v>
      </c>
      <c r="FJ218">
        <v>179.506</v>
      </c>
      <c r="FK218">
        <v>89.039000000000001</v>
      </c>
      <c r="FL218">
        <v>138.37809999999999</v>
      </c>
      <c r="FM218">
        <v>13182.5085</v>
      </c>
      <c r="FN218">
        <v>2912.0879</v>
      </c>
      <c r="FO218">
        <v>4049.1653000000001</v>
      </c>
      <c r="FP218">
        <v>6895.3612999999996</v>
      </c>
      <c r="FQ218">
        <v>2623.2608</v>
      </c>
      <c r="FR218">
        <v>4467.1035000000002</v>
      </c>
      <c r="FS218">
        <v>5532.1813000000002</v>
      </c>
      <c r="FT218">
        <v>8522.3770999999997</v>
      </c>
      <c r="FU218">
        <v>1392.9331</v>
      </c>
      <c r="FV218">
        <v>29069.014500000001</v>
      </c>
      <c r="FW218">
        <v>10860.596</v>
      </c>
      <c r="FX218">
        <v>4567.4232000000002</v>
      </c>
      <c r="FY218">
        <v>4439.741</v>
      </c>
      <c r="FZ218">
        <v>347.0154</v>
      </c>
      <c r="GA218">
        <v>13239.635899999999</v>
      </c>
      <c r="GB218">
        <v>4111.2147999999997</v>
      </c>
      <c r="GC218">
        <v>1713.3507999999999</v>
      </c>
      <c r="GD218">
        <v>1262.7032999999999</v>
      </c>
      <c r="GE218">
        <v>10739.9144</v>
      </c>
      <c r="GF218">
        <v>1441.8421000000001</v>
      </c>
      <c r="GG218">
        <v>833.15719999999999</v>
      </c>
      <c r="GH218">
        <v>571.85590000000002</v>
      </c>
      <c r="GI218">
        <v>4410.8263999999999</v>
      </c>
      <c r="GJ218">
        <v>35053.978199999998</v>
      </c>
      <c r="GK218">
        <v>2755.4866999999999</v>
      </c>
      <c r="GL218">
        <v>2659.7395999999999</v>
      </c>
      <c r="GM218">
        <v>6065.0567000000001</v>
      </c>
      <c r="GN218">
        <v>19865.981</v>
      </c>
      <c r="GO218">
        <v>881.90189999999996</v>
      </c>
      <c r="GP218">
        <v>428.76069999999999</v>
      </c>
    </row>
    <row r="219" spans="1:198" x14ac:dyDescent="0.2">
      <c r="A219" s="177">
        <v>43328</v>
      </c>
      <c r="B219">
        <v>774845.91189999995</v>
      </c>
      <c r="C219">
        <v>185349.55549999999</v>
      </c>
      <c r="D219">
        <v>117412.1315</v>
      </c>
      <c r="E219">
        <v>108507.308</v>
      </c>
      <c r="F219">
        <v>61703.908499999998</v>
      </c>
      <c r="G219">
        <v>52752.5069</v>
      </c>
      <c r="H219">
        <v>52525.996899999998</v>
      </c>
      <c r="I219">
        <v>31490.61</v>
      </c>
      <c r="J219">
        <v>37085.658000000003</v>
      </c>
      <c r="K219">
        <v>29595.572499999998</v>
      </c>
      <c r="L219">
        <v>28320.145199999999</v>
      </c>
      <c r="M219">
        <v>25384.2474</v>
      </c>
      <c r="N219">
        <v>23194.3881</v>
      </c>
      <c r="O219">
        <v>40709.918100000003</v>
      </c>
      <c r="P219">
        <v>17688.214199999999</v>
      </c>
      <c r="Q219">
        <v>22632.355</v>
      </c>
      <c r="R219">
        <v>13815.080099999999</v>
      </c>
      <c r="S219">
        <v>17362.605899999999</v>
      </c>
      <c r="T219">
        <v>20854.845799999999</v>
      </c>
      <c r="U219">
        <v>19808.543399999999</v>
      </c>
      <c r="V219">
        <v>14198.862800000001</v>
      </c>
      <c r="W219">
        <v>11520.499599999999</v>
      </c>
      <c r="X219">
        <v>15767.938200000001</v>
      </c>
      <c r="Y219">
        <v>13806.7837</v>
      </c>
      <c r="Z219">
        <v>16180.481900000001</v>
      </c>
      <c r="AA219">
        <v>12650.434999999999</v>
      </c>
      <c r="AB219">
        <v>13812.3338</v>
      </c>
      <c r="AC219">
        <v>19351.101699999999</v>
      </c>
      <c r="AD219">
        <v>14771.065199999999</v>
      </c>
      <c r="AE219">
        <v>10983.0344</v>
      </c>
      <c r="AF219">
        <v>15252.4944</v>
      </c>
      <c r="AG219">
        <v>11202.0579</v>
      </c>
      <c r="AH219">
        <v>8732.7731000000003</v>
      </c>
      <c r="AI219">
        <v>11726.1116</v>
      </c>
      <c r="AJ219">
        <v>16208.475700000001</v>
      </c>
      <c r="AK219">
        <v>8845.8673999999992</v>
      </c>
      <c r="AL219">
        <v>7486.7178999999996</v>
      </c>
      <c r="AM219">
        <v>8907.1789000000008</v>
      </c>
      <c r="AN219">
        <v>10828.647300000001</v>
      </c>
      <c r="AO219">
        <v>10017.375899999999</v>
      </c>
      <c r="AP219">
        <v>8086.1453000000001</v>
      </c>
      <c r="AQ219">
        <v>9775.0026999999991</v>
      </c>
      <c r="AR219">
        <v>7009.1171000000004</v>
      </c>
      <c r="AS219">
        <v>7720.0960999999998</v>
      </c>
      <c r="AT219">
        <v>8995.3083000000006</v>
      </c>
      <c r="AU219">
        <v>9873.4454000000005</v>
      </c>
      <c r="AV219">
        <v>6163.6729999999998</v>
      </c>
      <c r="AW219">
        <v>6887.1039000000001</v>
      </c>
      <c r="AX219">
        <v>6920.5281000000004</v>
      </c>
      <c r="AY219">
        <v>4593.8809000000001</v>
      </c>
      <c r="AZ219">
        <v>6646.0252</v>
      </c>
      <c r="BA219">
        <v>5606.3465999999999</v>
      </c>
      <c r="BB219">
        <v>5972.4607999999998</v>
      </c>
      <c r="BC219">
        <v>4588.8139000000001</v>
      </c>
      <c r="BD219">
        <v>5219.8339999999998</v>
      </c>
      <c r="BE219">
        <v>6026.5775000000003</v>
      </c>
      <c r="BF219">
        <v>6592.5074999999997</v>
      </c>
      <c r="BG219">
        <v>5405.3984</v>
      </c>
      <c r="BH219">
        <v>5953.3329999999996</v>
      </c>
      <c r="BI219">
        <v>4439.7511999999997</v>
      </c>
      <c r="BJ219">
        <v>5637.3194000000003</v>
      </c>
      <c r="BK219">
        <v>3875.5772999999999</v>
      </c>
      <c r="BL219">
        <v>4112.5294000000004</v>
      </c>
      <c r="BM219">
        <v>3542.5345000000002</v>
      </c>
      <c r="BN219">
        <v>4647.4486999999999</v>
      </c>
      <c r="BO219">
        <v>5720.6851999999999</v>
      </c>
      <c r="BP219">
        <v>3985.7103000000002</v>
      </c>
      <c r="BQ219">
        <v>4889.1908000000003</v>
      </c>
      <c r="BR219">
        <v>2683.8679999999999</v>
      </c>
      <c r="BS219">
        <v>3454.6678000000002</v>
      </c>
      <c r="BT219">
        <v>4533.0824000000002</v>
      </c>
      <c r="BU219">
        <v>3385.4317999999998</v>
      </c>
      <c r="BV219">
        <v>2958.8126000000002</v>
      </c>
      <c r="BW219">
        <v>3741.9715000000001</v>
      </c>
      <c r="BX219">
        <v>3439.6091999999999</v>
      </c>
      <c r="BY219">
        <v>3055.8166999999999</v>
      </c>
      <c r="BZ219">
        <v>2471.1005</v>
      </c>
      <c r="CA219">
        <v>3317.3433</v>
      </c>
      <c r="CB219">
        <v>3437.951</v>
      </c>
      <c r="CC219">
        <v>3150.9994999999999</v>
      </c>
      <c r="CD219">
        <v>2983.4369999999999</v>
      </c>
      <c r="CE219">
        <v>2508.8087999999998</v>
      </c>
      <c r="CF219">
        <v>3363.1278000000002</v>
      </c>
      <c r="CG219">
        <v>2206.2865000000002</v>
      </c>
      <c r="CH219">
        <v>2576.8553000000002</v>
      </c>
      <c r="CI219">
        <v>3032.4964</v>
      </c>
      <c r="CJ219">
        <v>2727.9944999999998</v>
      </c>
      <c r="CK219">
        <v>2571.7244999999998</v>
      </c>
      <c r="CL219">
        <v>3418.221</v>
      </c>
      <c r="CM219">
        <v>2400.8317999999999</v>
      </c>
      <c r="CN219">
        <v>3025.4387000000002</v>
      </c>
      <c r="CO219">
        <v>2517.1417000000001</v>
      </c>
      <c r="CP219">
        <v>1594.654</v>
      </c>
      <c r="CQ219">
        <v>2513.9733000000001</v>
      </c>
      <c r="CR219">
        <v>2475.3485000000001</v>
      </c>
      <c r="CS219">
        <v>1879.5168000000001</v>
      </c>
      <c r="CT219">
        <v>2132.3357999999998</v>
      </c>
      <c r="CU219">
        <v>2609.7588999999998</v>
      </c>
      <c r="CV219">
        <v>3476.1722</v>
      </c>
      <c r="CW219">
        <v>1202.3883000000001</v>
      </c>
      <c r="CX219">
        <v>4413.7210999999998</v>
      </c>
      <c r="CY219">
        <v>2248.1943000000001</v>
      </c>
      <c r="CZ219">
        <v>1837.0657000000001</v>
      </c>
      <c r="DA219">
        <v>2170.3517999999999</v>
      </c>
      <c r="DB219">
        <v>1660.7945999999999</v>
      </c>
      <c r="DC219">
        <v>2942.9092999999998</v>
      </c>
      <c r="DD219">
        <v>2022.2356</v>
      </c>
      <c r="DE219">
        <v>2373.4423000000002</v>
      </c>
      <c r="DF219">
        <v>1933.1841999999999</v>
      </c>
      <c r="DG219">
        <v>1626.8371</v>
      </c>
      <c r="DH219">
        <v>1292.1457</v>
      </c>
      <c r="DI219">
        <v>1952.3870999999999</v>
      </c>
      <c r="DJ219">
        <v>1417.1315999999999</v>
      </c>
      <c r="DK219">
        <v>2165.2665000000002</v>
      </c>
      <c r="DL219">
        <v>1682.2465</v>
      </c>
      <c r="DM219">
        <v>1603.5672999999999</v>
      </c>
      <c r="DN219">
        <v>1460.1940999999999</v>
      </c>
      <c r="DO219">
        <v>2210.3710000000001</v>
      </c>
      <c r="DP219">
        <v>917.14729999999997</v>
      </c>
      <c r="DQ219">
        <v>1706.9857999999999</v>
      </c>
      <c r="DR219">
        <v>1285.3253999999999</v>
      </c>
      <c r="DS219">
        <v>2339.0423999999998</v>
      </c>
      <c r="DT219">
        <v>1164.6828</v>
      </c>
      <c r="DU219">
        <v>1459.0423000000001</v>
      </c>
      <c r="DV219">
        <v>1720.6232</v>
      </c>
      <c r="DW219">
        <v>1305.4223999999999</v>
      </c>
      <c r="DX219">
        <v>971.91570000000002</v>
      </c>
      <c r="DY219">
        <v>1441.8809000000001</v>
      </c>
      <c r="DZ219">
        <v>1416.7949000000001</v>
      </c>
      <c r="EA219">
        <v>1165.752</v>
      </c>
      <c r="EB219">
        <v>1345.2798</v>
      </c>
      <c r="EC219">
        <v>1200.0087000000001</v>
      </c>
      <c r="ED219">
        <v>1264.4831999999999</v>
      </c>
      <c r="EE219">
        <v>952.13660000000004</v>
      </c>
      <c r="EF219">
        <v>835.78859999999997</v>
      </c>
      <c r="EG219">
        <v>467.0693</v>
      </c>
      <c r="EH219">
        <v>888.57230000000004</v>
      </c>
      <c r="EI219">
        <v>608.55010000000004</v>
      </c>
      <c r="EJ219">
        <v>1964.0227</v>
      </c>
      <c r="EK219">
        <v>715.39149999999995</v>
      </c>
      <c r="EL219">
        <v>892.37919999999997</v>
      </c>
      <c r="EM219">
        <v>505.89080000000001</v>
      </c>
      <c r="EN219">
        <v>415.6189</v>
      </c>
      <c r="EO219">
        <v>314.70609999999999</v>
      </c>
      <c r="EP219">
        <v>354.43040000000002</v>
      </c>
      <c r="EQ219">
        <v>406.75729999999999</v>
      </c>
      <c r="ER219">
        <v>397.33420000000001</v>
      </c>
      <c r="ES219">
        <v>339.5967</v>
      </c>
      <c r="ET219">
        <v>429.74340000000001</v>
      </c>
      <c r="EU219">
        <v>385.7242</v>
      </c>
      <c r="EV219">
        <v>309.4092</v>
      </c>
      <c r="EW219">
        <v>305.15159999999997</v>
      </c>
      <c r="EX219">
        <v>286.60969999999998</v>
      </c>
      <c r="EY219">
        <v>246.20949999999999</v>
      </c>
      <c r="EZ219">
        <v>269.42759999999998</v>
      </c>
      <c r="FA219">
        <v>109.03149999999999</v>
      </c>
      <c r="FB219">
        <v>276.9538</v>
      </c>
      <c r="FC219">
        <v>385.12180000000001</v>
      </c>
      <c r="FD219">
        <v>179.7929</v>
      </c>
      <c r="FE219">
        <v>216.4265</v>
      </c>
      <c r="FF219">
        <v>918.42269999999996</v>
      </c>
      <c r="FG219">
        <v>219.34479999999999</v>
      </c>
      <c r="FH219">
        <v>201.5745</v>
      </c>
      <c r="FI219">
        <v>278.11840000000001</v>
      </c>
      <c r="FJ219">
        <v>173.64500000000001</v>
      </c>
      <c r="FK219">
        <v>94.114000000000004</v>
      </c>
      <c r="FL219">
        <v>135.7056</v>
      </c>
      <c r="FM219">
        <v>13236.675300000001</v>
      </c>
      <c r="FN219">
        <v>2931.8341999999998</v>
      </c>
      <c r="FO219">
        <v>4378.0838000000003</v>
      </c>
      <c r="FP219">
        <v>6999.6288000000004</v>
      </c>
      <c r="FQ219">
        <v>2646.1604000000002</v>
      </c>
      <c r="FR219">
        <v>4462.2686000000003</v>
      </c>
      <c r="FS219">
        <v>5575.8896000000004</v>
      </c>
      <c r="FT219">
        <v>8763.5184000000008</v>
      </c>
      <c r="FU219">
        <v>1448.396</v>
      </c>
      <c r="FV219">
        <v>29282.437099999999</v>
      </c>
      <c r="FW219">
        <v>11140.302299999999</v>
      </c>
      <c r="FX219">
        <v>4605.6162000000004</v>
      </c>
      <c r="FY219">
        <v>4408.7749999999996</v>
      </c>
      <c r="FZ219">
        <v>365.22370000000001</v>
      </c>
      <c r="GA219">
        <v>13238.497600000001</v>
      </c>
      <c r="GB219">
        <v>4107.9906000000001</v>
      </c>
      <c r="GC219">
        <v>1764.4708000000001</v>
      </c>
      <c r="GD219">
        <v>1235.9836</v>
      </c>
      <c r="GE219">
        <v>10767.3035</v>
      </c>
      <c r="GF219">
        <v>1474.2307000000001</v>
      </c>
      <c r="GG219">
        <v>879.95259999999996</v>
      </c>
      <c r="GH219">
        <v>571.85590000000002</v>
      </c>
      <c r="GI219">
        <v>4552.2604000000001</v>
      </c>
      <c r="GJ219">
        <v>35559.976499999997</v>
      </c>
      <c r="GK219">
        <v>2755.4866999999999</v>
      </c>
      <c r="GL219">
        <v>2673.4841000000001</v>
      </c>
      <c r="GM219">
        <v>6136.3401999999996</v>
      </c>
      <c r="GN219">
        <v>19250.812999999998</v>
      </c>
      <c r="GO219">
        <v>865.09389999999996</v>
      </c>
      <c r="GP219">
        <v>430.57299999999998</v>
      </c>
    </row>
    <row r="220" spans="1:198" x14ac:dyDescent="0.2">
      <c r="A220" s="177">
        <v>43329</v>
      </c>
      <c r="B220">
        <v>774385.81889999995</v>
      </c>
      <c r="C220">
        <v>186384.65580000001</v>
      </c>
      <c r="D220">
        <v>115850.1076</v>
      </c>
      <c r="E220">
        <v>107979.87089999999</v>
      </c>
      <c r="F220">
        <v>62277.796900000001</v>
      </c>
      <c r="G220">
        <v>52325.302000000003</v>
      </c>
      <c r="H220">
        <v>52064.137900000002</v>
      </c>
      <c r="I220">
        <v>31277.13</v>
      </c>
      <c r="J220">
        <v>37631.689700000003</v>
      </c>
      <c r="K220">
        <v>29293.152300000002</v>
      </c>
      <c r="L220">
        <v>28879.469700000001</v>
      </c>
      <c r="M220">
        <v>25538.616999999998</v>
      </c>
      <c r="N220">
        <v>23080.8688</v>
      </c>
      <c r="O220">
        <v>41363.5291</v>
      </c>
      <c r="P220">
        <v>17696.577499999999</v>
      </c>
      <c r="Q220">
        <v>22735.175599999999</v>
      </c>
      <c r="R220">
        <v>13913.494699999999</v>
      </c>
      <c r="S220">
        <v>17343.884900000001</v>
      </c>
      <c r="T220">
        <v>20924.1646</v>
      </c>
      <c r="U220">
        <v>19882.9257</v>
      </c>
      <c r="V220">
        <v>14103.160900000001</v>
      </c>
      <c r="W220">
        <v>11505.2773</v>
      </c>
      <c r="X220">
        <v>15705.5353</v>
      </c>
      <c r="Y220">
        <v>13794.862800000001</v>
      </c>
      <c r="Z220">
        <v>16287.501099999999</v>
      </c>
      <c r="AA220">
        <v>12596.7014</v>
      </c>
      <c r="AB220">
        <v>13824.1355</v>
      </c>
      <c r="AC220">
        <v>19499.680499999999</v>
      </c>
      <c r="AD220">
        <v>14802.142099999999</v>
      </c>
      <c r="AE220">
        <v>11040.2323</v>
      </c>
      <c r="AF220">
        <v>15419.522999999999</v>
      </c>
      <c r="AG220">
        <v>11249.1898</v>
      </c>
      <c r="AH220">
        <v>8722.9725999999991</v>
      </c>
      <c r="AI220">
        <v>11436.4509</v>
      </c>
      <c r="AJ220">
        <v>16125.443300000001</v>
      </c>
      <c r="AK220">
        <v>8867.0833000000002</v>
      </c>
      <c r="AL220">
        <v>7261.1113999999998</v>
      </c>
      <c r="AM220">
        <v>8911.4305000000004</v>
      </c>
      <c r="AN220">
        <v>10851.0098</v>
      </c>
      <c r="AO220">
        <v>10041.5072</v>
      </c>
      <c r="AP220">
        <v>8180.5317999999997</v>
      </c>
      <c r="AQ220">
        <v>9839.7230999999992</v>
      </c>
      <c r="AR220">
        <v>6883.1030000000001</v>
      </c>
      <c r="AS220">
        <v>7723.6464999999998</v>
      </c>
      <c r="AT220">
        <v>8642.0020999999997</v>
      </c>
      <c r="AU220">
        <v>9988.9979000000003</v>
      </c>
      <c r="AV220">
        <v>6111.7532000000001</v>
      </c>
      <c r="AW220">
        <v>6903.0272000000004</v>
      </c>
      <c r="AX220">
        <v>6954.6270000000004</v>
      </c>
      <c r="AY220">
        <v>4616.8410999999996</v>
      </c>
      <c r="AZ220">
        <v>6704.9094999999998</v>
      </c>
      <c r="BA220">
        <v>5568.8198000000002</v>
      </c>
      <c r="BB220">
        <v>5960.1554999999998</v>
      </c>
      <c r="BC220">
        <v>4615.9690000000001</v>
      </c>
      <c r="BD220">
        <v>5149.9872999999998</v>
      </c>
      <c r="BE220">
        <v>5932.9786000000004</v>
      </c>
      <c r="BF220">
        <v>6598.2435999999998</v>
      </c>
      <c r="BG220">
        <v>5340.4120000000003</v>
      </c>
      <c r="BH220">
        <v>6328.8099000000002</v>
      </c>
      <c r="BI220">
        <v>4451.5479999999998</v>
      </c>
      <c r="BJ220">
        <v>5685.8892999999998</v>
      </c>
      <c r="BK220">
        <v>3935.9611</v>
      </c>
      <c r="BL220">
        <v>4091.7820000000002</v>
      </c>
      <c r="BM220">
        <v>3553.9344000000001</v>
      </c>
      <c r="BN220">
        <v>4581.9558999999999</v>
      </c>
      <c r="BO220">
        <v>5757.1099000000004</v>
      </c>
      <c r="BP220">
        <v>4051.1745999999998</v>
      </c>
      <c r="BQ220">
        <v>4901.3368</v>
      </c>
      <c r="BR220">
        <v>2678.0178000000001</v>
      </c>
      <c r="BS220">
        <v>3499.5198999999998</v>
      </c>
      <c r="BT220">
        <v>4406.1115</v>
      </c>
      <c r="BU220">
        <v>3440.6705000000002</v>
      </c>
      <c r="BV220">
        <v>2958.8126000000002</v>
      </c>
      <c r="BW220">
        <v>3738.4987000000001</v>
      </c>
      <c r="BX220">
        <v>3446.0104000000001</v>
      </c>
      <c r="BY220">
        <v>3064.6316999999999</v>
      </c>
      <c r="BZ220">
        <v>2498.4544000000001</v>
      </c>
      <c r="CA220">
        <v>3312.8400999999999</v>
      </c>
      <c r="CB220">
        <v>3332.8397</v>
      </c>
      <c r="CC220">
        <v>3159.3438000000001</v>
      </c>
      <c r="CD220">
        <v>2995.6120999999998</v>
      </c>
      <c r="CE220">
        <v>2511.0954999999999</v>
      </c>
      <c r="CF220">
        <v>3484.4396000000002</v>
      </c>
      <c r="CG220">
        <v>2245.2328000000002</v>
      </c>
      <c r="CH220">
        <v>2603.337</v>
      </c>
      <c r="CI220">
        <v>2993.92</v>
      </c>
      <c r="CJ220">
        <v>2646.9773</v>
      </c>
      <c r="CK220">
        <v>2587.8757999999998</v>
      </c>
      <c r="CL220">
        <v>3347.5513999999998</v>
      </c>
      <c r="CM220">
        <v>2396.5167000000001</v>
      </c>
      <c r="CN220">
        <v>2991.5378999999998</v>
      </c>
      <c r="CO220">
        <v>2580.5769</v>
      </c>
      <c r="CP220">
        <v>1573.9059999999999</v>
      </c>
      <c r="CQ220">
        <v>2483.6547999999998</v>
      </c>
      <c r="CR220">
        <v>2428.1882000000001</v>
      </c>
      <c r="CS220">
        <v>1907.9963</v>
      </c>
      <c r="CT220">
        <v>2135.9184</v>
      </c>
      <c r="CU220">
        <v>2587.5146</v>
      </c>
      <c r="CV220">
        <v>3348.2757999999999</v>
      </c>
      <c r="CW220">
        <v>1191.8901000000001</v>
      </c>
      <c r="CX220">
        <v>4377.1210000000001</v>
      </c>
      <c r="CY220">
        <v>2284.5529000000001</v>
      </c>
      <c r="CZ220">
        <v>1861.903</v>
      </c>
      <c r="DA220">
        <v>2178.0992000000001</v>
      </c>
      <c r="DB220">
        <v>1660.4957999999999</v>
      </c>
      <c r="DC220">
        <v>2920.8658</v>
      </c>
      <c r="DD220">
        <v>2043.0534</v>
      </c>
      <c r="DE220">
        <v>2269.7093</v>
      </c>
      <c r="DF220">
        <v>1947.1824999999999</v>
      </c>
      <c r="DG220">
        <v>1653.0902000000001</v>
      </c>
      <c r="DH220">
        <v>1282.8681999999999</v>
      </c>
      <c r="DI220">
        <v>1927.9146000000001</v>
      </c>
      <c r="DJ220">
        <v>1450.8603000000001</v>
      </c>
      <c r="DK220">
        <v>2183.7865999999999</v>
      </c>
      <c r="DL220">
        <v>1640.7572</v>
      </c>
      <c r="DM220">
        <v>1598.2778000000001</v>
      </c>
      <c r="DN220">
        <v>1476.4467999999999</v>
      </c>
      <c r="DO220">
        <v>2142.2941999999998</v>
      </c>
      <c r="DP220">
        <v>899.48749999999995</v>
      </c>
      <c r="DQ220">
        <v>1715.0885000000001</v>
      </c>
      <c r="DR220">
        <v>1268.0001</v>
      </c>
      <c r="DS220">
        <v>2478.2328000000002</v>
      </c>
      <c r="DT220">
        <v>1177.5291999999999</v>
      </c>
      <c r="DU220">
        <v>1487.126</v>
      </c>
      <c r="DV220">
        <v>1706.3782000000001</v>
      </c>
      <c r="DW220">
        <v>1330.3842999999999</v>
      </c>
      <c r="DX220">
        <v>955.57479999999998</v>
      </c>
      <c r="DY220">
        <v>1446.2376999999999</v>
      </c>
      <c r="DZ220">
        <v>1423.7208000000001</v>
      </c>
      <c r="EA220">
        <v>1170.3542</v>
      </c>
      <c r="EB220">
        <v>1353.6774</v>
      </c>
      <c r="EC220">
        <v>1203.4917</v>
      </c>
      <c r="ED220">
        <v>1251.7285999999999</v>
      </c>
      <c r="EE220">
        <v>962.12059999999997</v>
      </c>
      <c r="EF220">
        <v>828.52930000000003</v>
      </c>
      <c r="EG220">
        <v>448.17509999999999</v>
      </c>
      <c r="EH220">
        <v>890.67750000000001</v>
      </c>
      <c r="EI220">
        <v>610.56140000000005</v>
      </c>
      <c r="EJ220">
        <v>2115.1444999999999</v>
      </c>
      <c r="EK220">
        <v>744.10599999999999</v>
      </c>
      <c r="EL220">
        <v>885.48069999999996</v>
      </c>
      <c r="EM220">
        <v>502.76569999999998</v>
      </c>
      <c r="EN220">
        <v>410.4821</v>
      </c>
      <c r="EO220">
        <v>307.46949999999998</v>
      </c>
      <c r="EP220">
        <v>355.1379</v>
      </c>
      <c r="EQ220">
        <v>422.37709999999998</v>
      </c>
      <c r="ER220">
        <v>404.64780000000002</v>
      </c>
      <c r="ES220">
        <v>340.77289999999999</v>
      </c>
      <c r="ET220">
        <v>428.19810000000001</v>
      </c>
      <c r="EU220">
        <v>384.88060000000002</v>
      </c>
      <c r="EV220">
        <v>309.4092</v>
      </c>
      <c r="EW220">
        <v>308.93119999999999</v>
      </c>
      <c r="EX220">
        <v>283.63959999999997</v>
      </c>
      <c r="EY220">
        <v>246.75989999999999</v>
      </c>
      <c r="EZ220">
        <v>268.62310000000002</v>
      </c>
      <c r="FA220">
        <v>111.04049999999999</v>
      </c>
      <c r="FB220">
        <v>271.40480000000002</v>
      </c>
      <c r="FC220">
        <v>393.3639</v>
      </c>
      <c r="FD220">
        <v>179.7929</v>
      </c>
      <c r="FE220">
        <v>208.47450000000001</v>
      </c>
      <c r="FF220">
        <v>903.90689999999995</v>
      </c>
      <c r="FG220">
        <v>220.5206</v>
      </c>
      <c r="FH220">
        <v>195.77789999999999</v>
      </c>
      <c r="FI220">
        <v>279.92250000000001</v>
      </c>
      <c r="FJ220">
        <v>177.25579999999999</v>
      </c>
      <c r="FK220">
        <v>90.054000000000002</v>
      </c>
      <c r="FL220">
        <v>135.7056</v>
      </c>
      <c r="FM220">
        <v>12980.708699999999</v>
      </c>
      <c r="FN220">
        <v>2966.2636000000002</v>
      </c>
      <c r="FO220">
        <v>4520.4157999999998</v>
      </c>
      <c r="FP220">
        <v>7174.0576000000001</v>
      </c>
      <c r="FQ220">
        <v>2646.1604000000002</v>
      </c>
      <c r="FR220">
        <v>4592.8125</v>
      </c>
      <c r="FS220">
        <v>5615.3337000000001</v>
      </c>
      <c r="FT220">
        <v>8918.5378000000001</v>
      </c>
      <c r="FU220">
        <v>1448.396</v>
      </c>
      <c r="FV220">
        <v>29339.897099999998</v>
      </c>
      <c r="FW220">
        <v>11141.736699999999</v>
      </c>
      <c r="FX220">
        <v>4562.0523999999996</v>
      </c>
      <c r="FY220">
        <v>4449.2690000000002</v>
      </c>
      <c r="FZ220">
        <v>372.97190000000001</v>
      </c>
      <c r="GA220">
        <v>13051.8194</v>
      </c>
      <c r="GB220">
        <v>4149.9048000000003</v>
      </c>
      <c r="GC220">
        <v>1740.8769</v>
      </c>
      <c r="GD220">
        <v>1272.0552</v>
      </c>
      <c r="GE220">
        <v>10582.427100000001</v>
      </c>
      <c r="GF220">
        <v>1478.2792999999999</v>
      </c>
      <c r="GG220">
        <v>896.96910000000003</v>
      </c>
      <c r="GH220">
        <v>573.18899999999996</v>
      </c>
      <c r="GI220">
        <v>4540.0376999999999</v>
      </c>
      <c r="GJ220">
        <v>35041.785499999998</v>
      </c>
      <c r="GK220">
        <v>2772.6903000000002</v>
      </c>
      <c r="GL220">
        <v>2693.1190999999999</v>
      </c>
      <c r="GM220">
        <v>6287.8176999999996</v>
      </c>
      <c r="GN220">
        <v>18924.005000000001</v>
      </c>
      <c r="GO220">
        <v>881.90189999999996</v>
      </c>
      <c r="GP220">
        <v>426.04230000000001</v>
      </c>
    </row>
    <row r="221" spans="1:198" x14ac:dyDescent="0.2">
      <c r="A221" s="177">
        <v>43332</v>
      </c>
      <c r="B221">
        <v>768941.38459999999</v>
      </c>
      <c r="C221">
        <v>186623.5251</v>
      </c>
      <c r="D221">
        <v>117838.13800000001</v>
      </c>
      <c r="E221">
        <v>108492.4506</v>
      </c>
      <c r="F221">
        <v>62106.944600000003</v>
      </c>
      <c r="G221">
        <v>52626.379699999998</v>
      </c>
      <c r="H221">
        <v>51938.409699999997</v>
      </c>
      <c r="I221">
        <v>31371.417000000001</v>
      </c>
      <c r="J221">
        <v>37506.8825</v>
      </c>
      <c r="K221">
        <v>29593.381000000001</v>
      </c>
      <c r="L221">
        <v>29017.149600000001</v>
      </c>
      <c r="M221">
        <v>25545.796999999999</v>
      </c>
      <c r="N221">
        <v>23061.3577</v>
      </c>
      <c r="O221">
        <v>41662.322800000002</v>
      </c>
      <c r="P221">
        <v>17734.2124</v>
      </c>
      <c r="Q221">
        <v>22833.250599999999</v>
      </c>
      <c r="R221">
        <v>13893.186900000001</v>
      </c>
      <c r="S221">
        <v>17397.707900000001</v>
      </c>
      <c r="T221">
        <v>20929.637200000001</v>
      </c>
      <c r="U221">
        <v>19527.543699999998</v>
      </c>
      <c r="V221">
        <v>14211.913</v>
      </c>
      <c r="W221">
        <v>11535.7219</v>
      </c>
      <c r="X221">
        <v>15753.015799999999</v>
      </c>
      <c r="Y221">
        <v>13826.1551</v>
      </c>
      <c r="Z221">
        <v>16297.970300000001</v>
      </c>
      <c r="AA221">
        <v>12568.420599999999</v>
      </c>
      <c r="AB221">
        <v>13847.738799999999</v>
      </c>
      <c r="AC221">
        <v>19571.573499999999</v>
      </c>
      <c r="AD221">
        <v>14743.0959</v>
      </c>
      <c r="AE221">
        <v>11136.8505</v>
      </c>
      <c r="AF221">
        <v>15544.794400000001</v>
      </c>
      <c r="AG221">
        <v>11220.9107</v>
      </c>
      <c r="AH221">
        <v>8438.7572</v>
      </c>
      <c r="AI221">
        <v>11480.704599999999</v>
      </c>
      <c r="AJ221">
        <v>16069.195599999999</v>
      </c>
      <c r="AK221">
        <v>8880.4992999999995</v>
      </c>
      <c r="AL221">
        <v>7392.1621999999998</v>
      </c>
      <c r="AM221">
        <v>8922.2528999999995</v>
      </c>
      <c r="AN221">
        <v>10877.8449</v>
      </c>
      <c r="AO221">
        <v>10081.151400000001</v>
      </c>
      <c r="AP221">
        <v>8282.5396000000001</v>
      </c>
      <c r="AQ221">
        <v>9807.3629000000001</v>
      </c>
      <c r="AR221">
        <v>6878.2871999999998</v>
      </c>
      <c r="AS221">
        <v>7713.7052999999996</v>
      </c>
      <c r="AT221">
        <v>8529.3536999999997</v>
      </c>
      <c r="AU221">
        <v>9947.7291000000005</v>
      </c>
      <c r="AV221">
        <v>6110.6935999999996</v>
      </c>
      <c r="AW221">
        <v>6907.0079999999998</v>
      </c>
      <c r="AX221">
        <v>6962.7874000000002</v>
      </c>
      <c r="AY221">
        <v>4649.4955</v>
      </c>
      <c r="AZ221">
        <v>6742.8993</v>
      </c>
      <c r="BA221">
        <v>5531.2929000000004</v>
      </c>
      <c r="BB221">
        <v>5900.1673000000001</v>
      </c>
      <c r="BC221">
        <v>4647.0033999999996</v>
      </c>
      <c r="BD221">
        <v>5187.5969999999998</v>
      </c>
      <c r="BE221">
        <v>5928.8491999999997</v>
      </c>
      <c r="BF221">
        <v>6575.2992999999997</v>
      </c>
      <c r="BG221">
        <v>5270.3397999999997</v>
      </c>
      <c r="BH221">
        <v>6539.6941999999999</v>
      </c>
      <c r="BI221">
        <v>4479.0739000000003</v>
      </c>
      <c r="BJ221">
        <v>5649.9898999999996</v>
      </c>
      <c r="BK221">
        <v>3928.8948999999998</v>
      </c>
      <c r="BL221">
        <v>4106.0459000000001</v>
      </c>
      <c r="BM221">
        <v>3515.7447999999999</v>
      </c>
      <c r="BN221">
        <v>4561.7664000000004</v>
      </c>
      <c r="BO221">
        <v>5776.5364</v>
      </c>
      <c r="BP221">
        <v>4138.4603999999999</v>
      </c>
      <c r="BQ221">
        <v>4895.0209000000004</v>
      </c>
      <c r="BR221">
        <v>2676.0677999999998</v>
      </c>
      <c r="BS221">
        <v>3538.5675999999999</v>
      </c>
      <c r="BT221">
        <v>4477.7015000000001</v>
      </c>
      <c r="BU221">
        <v>3456.453</v>
      </c>
      <c r="BV221">
        <v>2960.7624999999998</v>
      </c>
      <c r="BW221">
        <v>3779.0147000000002</v>
      </c>
      <c r="BX221">
        <v>3465.2139999999999</v>
      </c>
      <c r="BY221">
        <v>3077.5601999999999</v>
      </c>
      <c r="BZ221">
        <v>2526.6248000000001</v>
      </c>
      <c r="CA221">
        <v>3251.8737999999998</v>
      </c>
      <c r="CB221">
        <v>3412.7242999999999</v>
      </c>
      <c r="CC221">
        <v>3220.5354000000002</v>
      </c>
      <c r="CD221">
        <v>3006.5697</v>
      </c>
      <c r="CE221">
        <v>2497.3751000000002</v>
      </c>
      <c r="CF221">
        <v>3419.1178</v>
      </c>
      <c r="CG221">
        <v>2214.2199999999998</v>
      </c>
      <c r="CH221">
        <v>2605.4277000000002</v>
      </c>
      <c r="CI221">
        <v>3025.6887999999999</v>
      </c>
      <c r="CJ221">
        <v>2778.2456999999999</v>
      </c>
      <c r="CK221">
        <v>2588.8852999999999</v>
      </c>
      <c r="CL221">
        <v>3343.7105999999999</v>
      </c>
      <c r="CM221">
        <v>2469.8733999999999</v>
      </c>
      <c r="CN221">
        <v>3078.6165000000001</v>
      </c>
      <c r="CO221">
        <v>2618.7334000000001</v>
      </c>
      <c r="CP221">
        <v>1575.3879999999999</v>
      </c>
      <c r="CQ221">
        <v>2521.5529000000001</v>
      </c>
      <c r="CR221">
        <v>2447.4811</v>
      </c>
      <c r="CS221">
        <v>1912.4570000000001</v>
      </c>
      <c r="CT221">
        <v>2156.8168000000001</v>
      </c>
      <c r="CU221">
        <v>2563.5590999999999</v>
      </c>
      <c r="CV221">
        <v>3256.9212000000002</v>
      </c>
      <c r="CW221">
        <v>1191.8901000000001</v>
      </c>
      <c r="CX221">
        <v>4440.2245999999996</v>
      </c>
      <c r="CY221">
        <v>2288.1887000000002</v>
      </c>
      <c r="CZ221">
        <v>1867.7470000000001</v>
      </c>
      <c r="DA221">
        <v>2215.8679000000002</v>
      </c>
      <c r="DB221">
        <v>1664.9780000000001</v>
      </c>
      <c r="DC221">
        <v>2942.9092999999998</v>
      </c>
      <c r="DD221">
        <v>2028.3373999999999</v>
      </c>
      <c r="DE221">
        <v>2275.1552999999999</v>
      </c>
      <c r="DF221">
        <v>1928.5181</v>
      </c>
      <c r="DG221">
        <v>1581.4909</v>
      </c>
      <c r="DH221">
        <v>1294.0011999999999</v>
      </c>
      <c r="DI221">
        <v>1913.7748999999999</v>
      </c>
      <c r="DJ221">
        <v>1443.365</v>
      </c>
      <c r="DK221">
        <v>2186.2559999999999</v>
      </c>
      <c r="DL221">
        <v>1631.8086000000001</v>
      </c>
      <c r="DM221">
        <v>1614.7338999999999</v>
      </c>
      <c r="DN221">
        <v>1481.5147999999999</v>
      </c>
      <c r="DO221">
        <v>2179.4270000000001</v>
      </c>
      <c r="DP221">
        <v>915.42719999999997</v>
      </c>
      <c r="DQ221">
        <v>1724.5417</v>
      </c>
      <c r="DR221">
        <v>1280.9940999999999</v>
      </c>
      <c r="DS221">
        <v>2442.2829999999999</v>
      </c>
      <c r="DT221">
        <v>1183.5241000000001</v>
      </c>
      <c r="DU221">
        <v>1487.126</v>
      </c>
      <c r="DV221">
        <v>1696.2032999999999</v>
      </c>
      <c r="DW221">
        <v>1334.8416999999999</v>
      </c>
      <c r="DX221">
        <v>953.94069999999999</v>
      </c>
      <c r="DY221">
        <v>1438.1943000000001</v>
      </c>
      <c r="DZ221">
        <v>1405.2519</v>
      </c>
      <c r="EA221">
        <v>1160.7315000000001</v>
      </c>
      <c r="EB221">
        <v>1365.7262000000001</v>
      </c>
      <c r="EC221">
        <v>1186.077</v>
      </c>
      <c r="ED221">
        <v>1285.2094999999999</v>
      </c>
      <c r="EE221">
        <v>965.44860000000006</v>
      </c>
      <c r="EF221">
        <v>854.40480000000002</v>
      </c>
      <c r="EG221">
        <v>471.9452</v>
      </c>
      <c r="EH221">
        <v>918.04499999999996</v>
      </c>
      <c r="EI221">
        <v>610.56140000000005</v>
      </c>
      <c r="EJ221">
        <v>2115.1444999999999</v>
      </c>
      <c r="EK221">
        <v>762.48329999999999</v>
      </c>
      <c r="EL221">
        <v>879.22889999999995</v>
      </c>
      <c r="EM221">
        <v>505.89080000000001</v>
      </c>
      <c r="EN221">
        <v>410.4821</v>
      </c>
      <c r="EO221">
        <v>304.22550000000001</v>
      </c>
      <c r="EP221">
        <v>360.798</v>
      </c>
      <c r="EQ221">
        <v>434.33440000000002</v>
      </c>
      <c r="ER221">
        <v>407.08569999999997</v>
      </c>
      <c r="ES221">
        <v>337.94990000000001</v>
      </c>
      <c r="ET221">
        <v>427.27089999999998</v>
      </c>
      <c r="EU221">
        <v>387.83330000000001</v>
      </c>
      <c r="EV221">
        <v>303.95269999999999</v>
      </c>
      <c r="EW221">
        <v>308.93119999999999</v>
      </c>
      <c r="EX221">
        <v>281.85750000000002</v>
      </c>
      <c r="EY221">
        <v>247.31030000000001</v>
      </c>
      <c r="EZ221">
        <v>269.82990000000001</v>
      </c>
      <c r="FA221">
        <v>112.70699999999999</v>
      </c>
      <c r="FB221">
        <v>275.10410000000002</v>
      </c>
      <c r="FC221">
        <v>375.50599999999997</v>
      </c>
      <c r="FD221">
        <v>179.7929</v>
      </c>
      <c r="FE221">
        <v>189.2577</v>
      </c>
      <c r="FF221">
        <v>903.90689999999995</v>
      </c>
      <c r="FG221">
        <v>224.048</v>
      </c>
      <c r="FH221">
        <v>210.68340000000001</v>
      </c>
      <c r="FI221">
        <v>279.47149999999999</v>
      </c>
      <c r="FJ221">
        <v>170.0865</v>
      </c>
      <c r="FK221">
        <v>93.606499999999997</v>
      </c>
      <c r="FL221">
        <v>133.03309999999999</v>
      </c>
      <c r="FM221">
        <v>12858.274600000001</v>
      </c>
      <c r="FN221">
        <v>2978.9214000000002</v>
      </c>
      <c r="FO221">
        <v>4464.2007000000003</v>
      </c>
      <c r="FP221">
        <v>7228.6274999999996</v>
      </c>
      <c r="FQ221">
        <v>2630.8939999999998</v>
      </c>
      <c r="FR221">
        <v>4474.3559999999998</v>
      </c>
      <c r="FS221">
        <v>5700.6181999999999</v>
      </c>
      <c r="FT221">
        <v>9316.2644</v>
      </c>
      <c r="FU221">
        <v>1453.4380000000001</v>
      </c>
      <c r="FV221">
        <v>29898.079300000001</v>
      </c>
      <c r="FW221">
        <v>11263.659900000001</v>
      </c>
      <c r="FX221">
        <v>4628.2933000000003</v>
      </c>
      <c r="FY221">
        <v>4501.6729999999998</v>
      </c>
      <c r="FZ221">
        <v>367.16079999999999</v>
      </c>
      <c r="GA221">
        <v>13117.8397</v>
      </c>
      <c r="GB221">
        <v>4211.1641</v>
      </c>
      <c r="GC221">
        <v>1772.3353999999999</v>
      </c>
      <c r="GD221">
        <v>1311.4668999999999</v>
      </c>
      <c r="GE221">
        <v>10965.8745</v>
      </c>
      <c r="GF221">
        <v>1519.5748000000001</v>
      </c>
      <c r="GG221">
        <v>895.55110000000002</v>
      </c>
      <c r="GH221">
        <v>574.52210000000002</v>
      </c>
      <c r="GI221">
        <v>4538.2915999999996</v>
      </c>
      <c r="GJ221">
        <v>34950.339999999997</v>
      </c>
      <c r="GK221">
        <v>2789.8939999999998</v>
      </c>
      <c r="GL221">
        <v>2683.3015999999998</v>
      </c>
      <c r="GM221">
        <v>6293.4879000000001</v>
      </c>
      <c r="GN221">
        <v>19577.620999999999</v>
      </c>
      <c r="GO221">
        <v>920.10180000000003</v>
      </c>
      <c r="GP221">
        <v>416.98079999999999</v>
      </c>
    </row>
    <row r="222" spans="1:198" x14ac:dyDescent="0.2">
      <c r="A222" s="177">
        <v>43333</v>
      </c>
      <c r="B222">
        <v>762116.67110000004</v>
      </c>
      <c r="C222">
        <v>186583.71350000001</v>
      </c>
      <c r="D222">
        <v>118690.151</v>
      </c>
      <c r="E222">
        <v>108358.73420000001</v>
      </c>
      <c r="F222">
        <v>62492.457399999999</v>
      </c>
      <c r="G222">
        <v>52650.791499999999</v>
      </c>
      <c r="H222">
        <v>52351.516799999998</v>
      </c>
      <c r="I222">
        <v>31503.062999999998</v>
      </c>
      <c r="J222">
        <v>37410.156900000002</v>
      </c>
      <c r="K222">
        <v>29987.842199999999</v>
      </c>
      <c r="L222">
        <v>29387.1643</v>
      </c>
      <c r="M222">
        <v>25606.826799999999</v>
      </c>
      <c r="N222">
        <v>23086.19</v>
      </c>
      <c r="O222">
        <v>41568.949800000002</v>
      </c>
      <c r="P222">
        <v>17725.849099999999</v>
      </c>
      <c r="Q222">
        <v>22792.122299999999</v>
      </c>
      <c r="R222">
        <v>13815.080099999999</v>
      </c>
      <c r="S222">
        <v>17634.061399999999</v>
      </c>
      <c r="T222">
        <v>20962.472399999999</v>
      </c>
      <c r="U222">
        <v>19421.5861</v>
      </c>
      <c r="V222">
        <v>14343.865599999999</v>
      </c>
      <c r="W222">
        <v>11523.8824</v>
      </c>
      <c r="X222">
        <v>15770.651400000001</v>
      </c>
      <c r="Y222">
        <v>13881.2891</v>
      </c>
      <c r="Z222">
        <v>16243.297500000001</v>
      </c>
      <c r="AA222">
        <v>12658.9192</v>
      </c>
      <c r="AB222">
        <v>13967.441699999999</v>
      </c>
      <c r="AC222">
        <v>19590.744999999999</v>
      </c>
      <c r="AD222">
        <v>14858.080599999999</v>
      </c>
      <c r="AE222">
        <v>11106.7057</v>
      </c>
      <c r="AF222">
        <v>15576.1122</v>
      </c>
      <c r="AG222">
        <v>11447.143700000001</v>
      </c>
      <c r="AH222">
        <v>8177.4096</v>
      </c>
      <c r="AI222">
        <v>11742.203799999999</v>
      </c>
      <c r="AJ222">
        <v>15999.5556</v>
      </c>
      <c r="AK222">
        <v>8940.4030999999995</v>
      </c>
      <c r="AL222">
        <v>7590.3972999999996</v>
      </c>
      <c r="AM222">
        <v>8982.9356000000007</v>
      </c>
      <c r="AN222">
        <v>10842.0648</v>
      </c>
      <c r="AO222">
        <v>10112.177299999999</v>
      </c>
      <c r="AP222">
        <v>8425.5849999999991</v>
      </c>
      <c r="AQ222">
        <v>9804.7741000000005</v>
      </c>
      <c r="AR222">
        <v>6924.0375999999997</v>
      </c>
      <c r="AS222">
        <v>7860.6940999999997</v>
      </c>
      <c r="AT222">
        <v>8636.8816999999999</v>
      </c>
      <c r="AU222">
        <v>10016.510399999999</v>
      </c>
      <c r="AV222">
        <v>6124.4682000000003</v>
      </c>
      <c r="AW222">
        <v>6938.8545999999997</v>
      </c>
      <c r="AX222">
        <v>6992.8060999999998</v>
      </c>
      <c r="AY222">
        <v>4667.3534</v>
      </c>
      <c r="AZ222">
        <v>6714.4069</v>
      </c>
      <c r="BA222">
        <v>5564.1288999999997</v>
      </c>
      <c r="BB222">
        <v>5900.68</v>
      </c>
      <c r="BC222">
        <v>4854.5460999999996</v>
      </c>
      <c r="BD222">
        <v>5166.1057000000001</v>
      </c>
      <c r="BE222">
        <v>6025.201</v>
      </c>
      <c r="BF222">
        <v>6586.7713999999996</v>
      </c>
      <c r="BG222">
        <v>5303.1154999999999</v>
      </c>
      <c r="BH222">
        <v>6501.1178</v>
      </c>
      <c r="BI222">
        <v>4471.2093999999997</v>
      </c>
      <c r="BJ222">
        <v>5709.1184000000003</v>
      </c>
      <c r="BK222">
        <v>3967.4378000000002</v>
      </c>
      <c r="BL222">
        <v>4143.6507000000001</v>
      </c>
      <c r="BM222">
        <v>3612.0738000000001</v>
      </c>
      <c r="BN222">
        <v>4595.2514000000001</v>
      </c>
      <c r="BO222">
        <v>5787.0591000000004</v>
      </c>
      <c r="BP222">
        <v>4159.1333999999997</v>
      </c>
      <c r="BQ222">
        <v>4931.9448000000002</v>
      </c>
      <c r="BR222">
        <v>2705.3184999999999</v>
      </c>
      <c r="BS222">
        <v>3642.5189</v>
      </c>
      <c r="BT222">
        <v>4643.8441999999995</v>
      </c>
      <c r="BU222">
        <v>3515.6372999999999</v>
      </c>
      <c r="BV222">
        <v>2933.4641999999999</v>
      </c>
      <c r="BW222">
        <v>3805.6395000000002</v>
      </c>
      <c r="BX222">
        <v>3494.0194000000001</v>
      </c>
      <c r="BY222">
        <v>3072.8589000000002</v>
      </c>
      <c r="BZ222">
        <v>2587.0482999999999</v>
      </c>
      <c r="CA222">
        <v>3262.9585999999999</v>
      </c>
      <c r="CB222">
        <v>3446.3598999999999</v>
      </c>
      <c r="CC222">
        <v>3263.1840000000002</v>
      </c>
      <c r="CD222">
        <v>2988.9158000000002</v>
      </c>
      <c r="CE222">
        <v>2501.9486000000002</v>
      </c>
      <c r="CF222">
        <v>3482.5733</v>
      </c>
      <c r="CG222">
        <v>2232.6113</v>
      </c>
      <c r="CH222">
        <v>2599.1556999999998</v>
      </c>
      <c r="CI222">
        <v>3000.7276000000002</v>
      </c>
      <c r="CJ222">
        <v>2938.2291</v>
      </c>
      <c r="CK222">
        <v>2565.1631000000002</v>
      </c>
      <c r="CL222">
        <v>3333.7247000000002</v>
      </c>
      <c r="CM222">
        <v>2510.3274999999999</v>
      </c>
      <c r="CN222">
        <v>3197.6017999999999</v>
      </c>
      <c r="CO222">
        <v>2667.8598999999999</v>
      </c>
      <c r="CP222">
        <v>1590.2080000000001</v>
      </c>
      <c r="CQ222">
        <v>2546.6239999999998</v>
      </c>
      <c r="CR222">
        <v>2471.0612000000001</v>
      </c>
      <c r="CS222">
        <v>1915.5451</v>
      </c>
      <c r="CT222">
        <v>2174.1327000000001</v>
      </c>
      <c r="CU222">
        <v>2599.4922999999999</v>
      </c>
      <c r="CV222">
        <v>3310.6592000000001</v>
      </c>
      <c r="CW222">
        <v>1202.3883000000001</v>
      </c>
      <c r="CX222">
        <v>4465.4660000000003</v>
      </c>
      <c r="CY222">
        <v>2299.0963000000002</v>
      </c>
      <c r="CZ222">
        <v>1892.5843</v>
      </c>
      <c r="DA222">
        <v>2247.8258999999998</v>
      </c>
      <c r="DB222">
        <v>1658.1052999999999</v>
      </c>
      <c r="DC222">
        <v>2957.0801000000001</v>
      </c>
      <c r="DD222">
        <v>1989.5731000000001</v>
      </c>
      <c r="DE222">
        <v>2299.7919000000002</v>
      </c>
      <c r="DF222">
        <v>1942.5164</v>
      </c>
      <c r="DG222">
        <v>1598.1974</v>
      </c>
      <c r="DH222">
        <v>1317.6587999999999</v>
      </c>
      <c r="DI222">
        <v>1909.6960999999999</v>
      </c>
      <c r="DJ222">
        <v>1419.0054</v>
      </c>
      <c r="DK222">
        <v>2057.9827</v>
      </c>
      <c r="DL222">
        <v>1658.6546000000001</v>
      </c>
      <c r="DM222">
        <v>1668.5099</v>
      </c>
      <c r="DN222">
        <v>1489.9032999999999</v>
      </c>
      <c r="DO222">
        <v>2228.9373999999998</v>
      </c>
      <c r="DP222">
        <v>917.14729999999997</v>
      </c>
      <c r="DQ222">
        <v>1729.4934000000001</v>
      </c>
      <c r="DR222">
        <v>1283.1596999999999</v>
      </c>
      <c r="DS222">
        <v>2483.7635</v>
      </c>
      <c r="DT222">
        <v>1187.3780999999999</v>
      </c>
      <c r="DU222">
        <v>1471.5238999999999</v>
      </c>
      <c r="DV222">
        <v>1741.6514999999999</v>
      </c>
      <c r="DW222">
        <v>1347.3226999999999</v>
      </c>
      <c r="DX222">
        <v>953.12360000000001</v>
      </c>
      <c r="DY222">
        <v>1434.1726000000001</v>
      </c>
      <c r="DZ222">
        <v>1407.5605</v>
      </c>
      <c r="EA222">
        <v>1204.6615999999999</v>
      </c>
      <c r="EB222">
        <v>1358.4239</v>
      </c>
      <c r="EC222">
        <v>1187.8185000000001</v>
      </c>
      <c r="ED222">
        <v>1328.2564</v>
      </c>
      <c r="EE222">
        <v>975.43259999999998</v>
      </c>
      <c r="EF222">
        <v>862.9049</v>
      </c>
      <c r="EG222">
        <v>437.20429999999999</v>
      </c>
      <c r="EH222">
        <v>928.57100000000003</v>
      </c>
      <c r="EI222">
        <v>624.6404</v>
      </c>
      <c r="EJ222">
        <v>2115.1444999999999</v>
      </c>
      <c r="EK222">
        <v>926.73019999999997</v>
      </c>
      <c r="EL222">
        <v>882.24699999999996</v>
      </c>
      <c r="EM222">
        <v>512.14080000000001</v>
      </c>
      <c r="EN222">
        <v>397.64</v>
      </c>
      <c r="EO222">
        <v>323.93900000000002</v>
      </c>
      <c r="EP222">
        <v>361.50549999999998</v>
      </c>
      <c r="EQ222">
        <v>448.87700000000001</v>
      </c>
      <c r="ER222">
        <v>404.64780000000002</v>
      </c>
      <c r="ES222">
        <v>341.24349999999998</v>
      </c>
      <c r="ET222">
        <v>438.0881</v>
      </c>
      <c r="EU222">
        <v>386.56779999999998</v>
      </c>
      <c r="EV222">
        <v>309.4092</v>
      </c>
      <c r="EW222">
        <v>305.15159999999997</v>
      </c>
      <c r="EX222">
        <v>244.43430000000001</v>
      </c>
      <c r="EY222">
        <v>249.512</v>
      </c>
      <c r="EZ222">
        <v>271.03660000000002</v>
      </c>
      <c r="FA222">
        <v>112.70699999999999</v>
      </c>
      <c r="FB222">
        <v>269.18520000000001</v>
      </c>
      <c r="FC222">
        <v>375.50599999999997</v>
      </c>
      <c r="FD222">
        <v>179.7929</v>
      </c>
      <c r="FE222">
        <v>198.43039999999999</v>
      </c>
      <c r="FF222">
        <v>904.69150000000002</v>
      </c>
      <c r="FG222">
        <v>220.5206</v>
      </c>
      <c r="FH222">
        <v>216.48</v>
      </c>
      <c r="FI222">
        <v>279.92250000000001</v>
      </c>
      <c r="FJ222">
        <v>171.3424</v>
      </c>
      <c r="FK222">
        <v>91.069000000000003</v>
      </c>
      <c r="FL222">
        <v>138.37809999999999</v>
      </c>
      <c r="FM222">
        <v>12630.8161</v>
      </c>
      <c r="FN222">
        <v>2978.4151000000002</v>
      </c>
      <c r="FO222">
        <v>4417.5540000000001</v>
      </c>
      <c r="FP222">
        <v>7008.3990000000003</v>
      </c>
      <c r="FQ222">
        <v>2691.9594999999999</v>
      </c>
      <c r="FR222">
        <v>4585.5600000000004</v>
      </c>
      <c r="FS222">
        <v>5705.9484000000002</v>
      </c>
      <c r="FT222">
        <v>9516.6934999999994</v>
      </c>
      <c r="FU222">
        <v>1490.4132999999999</v>
      </c>
      <c r="FV222">
        <v>30279.777399999999</v>
      </c>
      <c r="FW222">
        <v>11481.687400000001</v>
      </c>
      <c r="FX222">
        <v>4693.3406000000004</v>
      </c>
      <c r="FY222">
        <v>4465.9430000000002</v>
      </c>
      <c r="FZ222">
        <v>371.03489999999999</v>
      </c>
      <c r="GA222">
        <v>13293.135200000001</v>
      </c>
      <c r="GB222">
        <v>4159.5772999999999</v>
      </c>
      <c r="GC222">
        <v>1760.5385000000001</v>
      </c>
      <c r="GD222">
        <v>1368.2463</v>
      </c>
      <c r="GE222">
        <v>11016.087799999999</v>
      </c>
      <c r="GF222">
        <v>1587.9956999999999</v>
      </c>
      <c r="GG222">
        <v>922.49390000000005</v>
      </c>
      <c r="GH222">
        <v>578.52149999999995</v>
      </c>
      <c r="GI222">
        <v>4562.7368999999999</v>
      </c>
      <c r="GJ222">
        <v>34660.762600000002</v>
      </c>
      <c r="GK222">
        <v>2789.8939999999998</v>
      </c>
      <c r="GL222">
        <v>2759.8780000000002</v>
      </c>
      <c r="GM222">
        <v>6237.1902</v>
      </c>
      <c r="GN222">
        <v>19865.981</v>
      </c>
      <c r="GO222">
        <v>924.68579999999997</v>
      </c>
      <c r="GP222">
        <v>437.82209999999998</v>
      </c>
    </row>
    <row r="223" spans="1:198" x14ac:dyDescent="0.2">
      <c r="A223" s="177">
        <v>43334</v>
      </c>
      <c r="B223">
        <v>770398.34589999996</v>
      </c>
      <c r="C223">
        <v>188136.364</v>
      </c>
      <c r="D223">
        <v>120668.3881</v>
      </c>
      <c r="E223">
        <v>109049.6024</v>
      </c>
      <c r="F223">
        <v>62606.358899999999</v>
      </c>
      <c r="G223">
        <v>53708.631999999998</v>
      </c>
      <c r="H223">
        <v>52525.996899999998</v>
      </c>
      <c r="I223">
        <v>31558.212</v>
      </c>
      <c r="J223">
        <v>37725.295100000003</v>
      </c>
      <c r="K223">
        <v>30299.028200000001</v>
      </c>
      <c r="L223">
        <v>29630.255300000001</v>
      </c>
      <c r="M223">
        <v>25635.5468</v>
      </c>
      <c r="N223">
        <v>23079.095099999999</v>
      </c>
      <c r="O223">
        <v>41568.949800000002</v>
      </c>
      <c r="P223">
        <v>17700.7592</v>
      </c>
      <c r="Q223">
        <v>22999.345300000001</v>
      </c>
      <c r="R223">
        <v>13972.8559</v>
      </c>
      <c r="S223">
        <v>17821.272099999998</v>
      </c>
      <c r="T223">
        <v>21081.044099999999</v>
      </c>
      <c r="U223">
        <v>19557.635699999999</v>
      </c>
      <c r="V223">
        <v>14604.145699999999</v>
      </c>
      <c r="W223">
        <v>11711.624400000001</v>
      </c>
      <c r="X223">
        <v>15879.178099999999</v>
      </c>
      <c r="Y223">
        <v>13950.2655</v>
      </c>
      <c r="Z223">
        <v>16228.1752</v>
      </c>
      <c r="AA223">
        <v>12757.902</v>
      </c>
      <c r="AB223">
        <v>14062.6983</v>
      </c>
      <c r="AC223">
        <v>19696.188099999999</v>
      </c>
      <c r="AD223">
        <v>14951.311400000001</v>
      </c>
      <c r="AE223">
        <v>11971.631799999999</v>
      </c>
      <c r="AF223">
        <v>15545.8932</v>
      </c>
      <c r="AG223">
        <v>11585.004499999999</v>
      </c>
      <c r="AH223">
        <v>8229.6790999999994</v>
      </c>
      <c r="AI223">
        <v>11665.765600000001</v>
      </c>
      <c r="AJ223">
        <v>15921.8801</v>
      </c>
      <c r="AK223">
        <v>9013.0987999999998</v>
      </c>
      <c r="AL223">
        <v>7596.2033000000001</v>
      </c>
      <c r="AM223">
        <v>9011.5375999999997</v>
      </c>
      <c r="AN223">
        <v>10877.8449</v>
      </c>
      <c r="AO223">
        <v>10174.2292</v>
      </c>
      <c r="AP223">
        <v>8501.7976999999992</v>
      </c>
      <c r="AQ223">
        <v>9750.4089000000004</v>
      </c>
      <c r="AR223">
        <v>6999.4854999999998</v>
      </c>
      <c r="AS223">
        <v>7915.3711000000003</v>
      </c>
      <c r="AT223">
        <v>8927.0365999999995</v>
      </c>
      <c r="AU223">
        <v>10068.784100000001</v>
      </c>
      <c r="AV223">
        <v>6290.8235999999997</v>
      </c>
      <c r="AW223">
        <v>7014.4902000000002</v>
      </c>
      <c r="AX223">
        <v>7092.4796999999999</v>
      </c>
      <c r="AY223">
        <v>4703.5793000000003</v>
      </c>
      <c r="AZ223">
        <v>6733.4017999999996</v>
      </c>
      <c r="BA223">
        <v>5592.2740999999996</v>
      </c>
      <c r="BB223">
        <v>5939.6467000000002</v>
      </c>
      <c r="BC223">
        <v>4963.1665999999996</v>
      </c>
      <c r="BD223">
        <v>5192.9699000000001</v>
      </c>
      <c r="BE223">
        <v>6109.1647000000003</v>
      </c>
      <c r="BF223">
        <v>6563.8271999999997</v>
      </c>
      <c r="BG223">
        <v>5370.3622999999998</v>
      </c>
      <c r="BH223">
        <v>6627.134</v>
      </c>
      <c r="BI223">
        <v>4561.6516000000001</v>
      </c>
      <c r="BJ223">
        <v>5702.7831999999999</v>
      </c>
      <c r="BK223">
        <v>3965.5106999999998</v>
      </c>
      <c r="BL223">
        <v>4172.1785</v>
      </c>
      <c r="BM223">
        <v>3666.2233000000001</v>
      </c>
      <c r="BN223">
        <v>4606.5771999999997</v>
      </c>
      <c r="BO223">
        <v>5793.5346</v>
      </c>
      <c r="BP223">
        <v>4222.3006999999998</v>
      </c>
      <c r="BQ223">
        <v>4929.0297</v>
      </c>
      <c r="BR223">
        <v>2769.67</v>
      </c>
      <c r="BS223">
        <v>3640.4081999999999</v>
      </c>
      <c r="BT223">
        <v>4720.8371999999999</v>
      </c>
      <c r="BU223">
        <v>3553.7782999999999</v>
      </c>
      <c r="BV223">
        <v>3019.2588000000001</v>
      </c>
      <c r="BW223">
        <v>3857.7316000000001</v>
      </c>
      <c r="BX223">
        <v>3519.6242000000002</v>
      </c>
      <c r="BY223">
        <v>3136.3262</v>
      </c>
      <c r="BZ223">
        <v>2587.8649</v>
      </c>
      <c r="CA223">
        <v>3283.7424999999998</v>
      </c>
      <c r="CB223">
        <v>3489.8058999999998</v>
      </c>
      <c r="CC223">
        <v>3365.1698999999999</v>
      </c>
      <c r="CD223">
        <v>2972.4794999999999</v>
      </c>
      <c r="CE223">
        <v>2549.9701</v>
      </c>
      <c r="CF223">
        <v>3460.1772000000001</v>
      </c>
      <c r="CG223">
        <v>2248.4783000000002</v>
      </c>
      <c r="CH223">
        <v>2591.4899</v>
      </c>
      <c r="CI223">
        <v>3046.1116000000002</v>
      </c>
      <c r="CJ223">
        <v>3003.8633</v>
      </c>
      <c r="CK223">
        <v>2556.5826999999999</v>
      </c>
      <c r="CL223">
        <v>3373.6684</v>
      </c>
      <c r="CM223">
        <v>2532.4423999999999</v>
      </c>
      <c r="CN223">
        <v>3155.7242999999999</v>
      </c>
      <c r="CO223">
        <v>2713.6477</v>
      </c>
      <c r="CP223">
        <v>1606.51</v>
      </c>
      <c r="CQ223">
        <v>2555.9526999999998</v>
      </c>
      <c r="CR223">
        <v>2524.6525000000001</v>
      </c>
      <c r="CS223">
        <v>1923.7800999999999</v>
      </c>
      <c r="CT223">
        <v>2187.2689</v>
      </c>
      <c r="CU223">
        <v>2618.3144000000002</v>
      </c>
      <c r="CV223">
        <v>3409.5371</v>
      </c>
      <c r="CW223">
        <v>1225.1343999999999</v>
      </c>
      <c r="CX223">
        <v>4465.4660000000003</v>
      </c>
      <c r="CY223">
        <v>2313.6397000000002</v>
      </c>
      <c r="CZ223">
        <v>1907.1944000000001</v>
      </c>
      <c r="DA223">
        <v>2302.0578</v>
      </c>
      <c r="DB223">
        <v>1656.3124</v>
      </c>
      <c r="DC223">
        <v>2980.6981000000001</v>
      </c>
      <c r="DD223">
        <v>1994.2392</v>
      </c>
      <c r="DE223">
        <v>2269.9686000000002</v>
      </c>
      <c r="DF223">
        <v>1951.8486</v>
      </c>
      <c r="DG223">
        <v>1622.0639000000001</v>
      </c>
      <c r="DH223">
        <v>1367.7571</v>
      </c>
      <c r="DI223">
        <v>1888.7584999999999</v>
      </c>
      <c r="DJ223">
        <v>1492.0842</v>
      </c>
      <c r="DK223">
        <v>2091.5893999999998</v>
      </c>
      <c r="DL223">
        <v>1646.4518</v>
      </c>
      <c r="DM223">
        <v>1712.5886</v>
      </c>
      <c r="DN223">
        <v>1496.3694</v>
      </c>
      <c r="DO223">
        <v>2216.5598</v>
      </c>
      <c r="DP223">
        <v>922.7663</v>
      </c>
      <c r="DQ223">
        <v>1757.4029</v>
      </c>
      <c r="DR223">
        <v>1276.6628000000001</v>
      </c>
      <c r="DS223">
        <v>2516.4870999999998</v>
      </c>
      <c r="DT223">
        <v>1182.6677</v>
      </c>
      <c r="DU223">
        <v>1480.8851999999999</v>
      </c>
      <c r="DV223">
        <v>1831.8697</v>
      </c>
      <c r="DW223">
        <v>1378.9708000000001</v>
      </c>
      <c r="DX223">
        <v>983.35429999999997</v>
      </c>
      <c r="DY223">
        <v>1423.1129000000001</v>
      </c>
      <c r="DZ223">
        <v>1405.2519</v>
      </c>
      <c r="EA223">
        <v>1243.9894999999999</v>
      </c>
      <c r="EB223">
        <v>1352.5821000000001</v>
      </c>
      <c r="EC223">
        <v>1186.077</v>
      </c>
      <c r="ED223">
        <v>1352.1713</v>
      </c>
      <c r="EE223">
        <v>965.44860000000006</v>
      </c>
      <c r="EF223">
        <v>902.13390000000004</v>
      </c>
      <c r="EG223">
        <v>432.93779999999998</v>
      </c>
      <c r="EH223">
        <v>926.46579999999994</v>
      </c>
      <c r="EI223">
        <v>624.6404</v>
      </c>
      <c r="EJ223">
        <v>2115.1444999999999</v>
      </c>
      <c r="EK223">
        <v>867.00409999999999</v>
      </c>
      <c r="EL223">
        <v>885.91189999999995</v>
      </c>
      <c r="EM223">
        <v>513.70339999999999</v>
      </c>
      <c r="EN223">
        <v>387.3664</v>
      </c>
      <c r="EO223">
        <v>355.87990000000002</v>
      </c>
      <c r="EP223">
        <v>365.75060000000002</v>
      </c>
      <c r="EQ223">
        <v>464.38909999999998</v>
      </c>
      <c r="ER223">
        <v>404.64780000000002</v>
      </c>
      <c r="ES223">
        <v>344.53699999999998</v>
      </c>
      <c r="ET223">
        <v>443.96030000000002</v>
      </c>
      <c r="EU223">
        <v>401.964</v>
      </c>
      <c r="EV223">
        <v>306.68090000000001</v>
      </c>
      <c r="EW223">
        <v>307.04140000000001</v>
      </c>
      <c r="EX223">
        <v>238.7911</v>
      </c>
      <c r="EY223">
        <v>251.16319999999999</v>
      </c>
      <c r="EZ223">
        <v>269.02539999999999</v>
      </c>
      <c r="FA223">
        <v>109.3381</v>
      </c>
      <c r="FB223">
        <v>265.11599999999999</v>
      </c>
      <c r="FC223">
        <v>376.19290000000001</v>
      </c>
      <c r="FD223">
        <v>177.54929999999999</v>
      </c>
      <c r="FE223">
        <v>199.4888</v>
      </c>
      <c r="FF223">
        <v>908.61469999999997</v>
      </c>
      <c r="FG223">
        <v>219.34479999999999</v>
      </c>
      <c r="FH223">
        <v>227.24510000000001</v>
      </c>
      <c r="FI223">
        <v>282.17759999999998</v>
      </c>
      <c r="FJ223">
        <v>169.45849999999999</v>
      </c>
      <c r="FK223">
        <v>97.666600000000003</v>
      </c>
      <c r="FL223">
        <v>135.7056</v>
      </c>
      <c r="FM223">
        <v>13017.6114</v>
      </c>
      <c r="FN223">
        <v>3052.337</v>
      </c>
      <c r="FO223">
        <v>4691.4534000000003</v>
      </c>
      <c r="FP223">
        <v>7071.7389999999996</v>
      </c>
      <c r="FQ223">
        <v>2718.6756999999998</v>
      </c>
      <c r="FR223">
        <v>4660.5019000000002</v>
      </c>
      <c r="FS223">
        <v>5831.7430999999997</v>
      </c>
      <c r="FT223">
        <v>9413.3472000000002</v>
      </c>
      <c r="FU223">
        <v>1507.2202</v>
      </c>
      <c r="FV223">
        <v>30792.8125</v>
      </c>
      <c r="FW223">
        <v>11754.2217</v>
      </c>
      <c r="FX223">
        <v>4710.0501000000004</v>
      </c>
      <c r="FY223">
        <v>4449.2690000000002</v>
      </c>
      <c r="FZ223">
        <v>353.98880000000003</v>
      </c>
      <c r="GA223">
        <v>13612.9925</v>
      </c>
      <c r="GB223">
        <v>4207.9399000000003</v>
      </c>
      <c r="GC223">
        <v>1729.08</v>
      </c>
      <c r="GD223">
        <v>1384.9462000000001</v>
      </c>
      <c r="GE223">
        <v>11006.9581</v>
      </c>
      <c r="GF223">
        <v>1602.3681999999999</v>
      </c>
      <c r="GG223">
        <v>936.67439999999999</v>
      </c>
      <c r="GH223">
        <v>575.85530000000006</v>
      </c>
      <c r="GI223">
        <v>4597.6589000000004</v>
      </c>
      <c r="GJ223">
        <v>34922.906300000002</v>
      </c>
      <c r="GK223">
        <v>3039.3465999999999</v>
      </c>
      <c r="GL223">
        <v>2781.4765000000002</v>
      </c>
      <c r="GM223">
        <v>6296.7281000000003</v>
      </c>
      <c r="GN223">
        <v>19212.365000000002</v>
      </c>
      <c r="GO223">
        <v>906.34990000000005</v>
      </c>
      <c r="GP223">
        <v>426.04230000000001</v>
      </c>
    </row>
    <row r="224" spans="1:198" x14ac:dyDescent="0.2">
      <c r="A224" s="177">
        <v>43335</v>
      </c>
      <c r="B224">
        <v>774232.45449999999</v>
      </c>
      <c r="C224">
        <v>188773.34880000001</v>
      </c>
      <c r="D224">
        <v>121383.2956</v>
      </c>
      <c r="E224">
        <v>110067.333</v>
      </c>
      <c r="F224">
        <v>62628.263099999996</v>
      </c>
      <c r="G224">
        <v>54071.623599999999</v>
      </c>
      <c r="H224">
        <v>53234.180500000002</v>
      </c>
      <c r="I224">
        <v>31992.288</v>
      </c>
      <c r="J224">
        <v>37865.703300000001</v>
      </c>
      <c r="K224">
        <v>30160.966799999998</v>
      </c>
      <c r="L224">
        <v>29531.297900000001</v>
      </c>
      <c r="M224">
        <v>25689.3966</v>
      </c>
      <c r="N224">
        <v>22965.575799999999</v>
      </c>
      <c r="O224">
        <v>41391.540999999997</v>
      </c>
      <c r="P224">
        <v>17746.757399999999</v>
      </c>
      <c r="Q224">
        <v>23005.672699999999</v>
      </c>
      <c r="R224">
        <v>13988.4773</v>
      </c>
      <c r="S224">
        <v>18422.686399999999</v>
      </c>
      <c r="T224">
        <v>21044.5605</v>
      </c>
      <c r="U224">
        <v>19664.2291</v>
      </c>
      <c r="V224">
        <v>14729.573200000001</v>
      </c>
      <c r="W224">
        <v>11885.8354</v>
      </c>
      <c r="X224">
        <v>15853.403</v>
      </c>
      <c r="Y224">
        <v>14844.590700000001</v>
      </c>
      <c r="Z224">
        <v>16286.337799999999</v>
      </c>
      <c r="AA224">
        <v>12933.243</v>
      </c>
      <c r="AB224">
        <v>14113.277</v>
      </c>
      <c r="AC224">
        <v>19741.720300000001</v>
      </c>
      <c r="AD224">
        <v>14901.588299999999</v>
      </c>
      <c r="AE224">
        <v>12072.8876</v>
      </c>
      <c r="AF224">
        <v>15365.6782</v>
      </c>
      <c r="AG224">
        <v>11642.741</v>
      </c>
      <c r="AH224">
        <v>8170.8759</v>
      </c>
      <c r="AI224">
        <v>11770.365299999999</v>
      </c>
      <c r="AJ224">
        <v>16160.263300000001</v>
      </c>
      <c r="AK224">
        <v>9012.1628000000001</v>
      </c>
      <c r="AL224">
        <v>7646.7988999999998</v>
      </c>
      <c r="AM224">
        <v>9018.1083999999992</v>
      </c>
      <c r="AN224">
        <v>10842.0648</v>
      </c>
      <c r="AO224">
        <v>10229.386399999999</v>
      </c>
      <c r="AP224">
        <v>8554.5604000000003</v>
      </c>
      <c r="AQ224">
        <v>9762.0586000000003</v>
      </c>
      <c r="AR224">
        <v>7044.4332000000004</v>
      </c>
      <c r="AS224">
        <v>7916.0811999999996</v>
      </c>
      <c r="AT224">
        <v>9089.1820000000007</v>
      </c>
      <c r="AU224">
        <v>10068.784100000001</v>
      </c>
      <c r="AV224">
        <v>6416.9144999999999</v>
      </c>
      <c r="AW224">
        <v>7010.5093999999999</v>
      </c>
      <c r="AX224">
        <v>7116.0865999999996</v>
      </c>
      <c r="AY224">
        <v>4687.7623999999996</v>
      </c>
      <c r="AZ224">
        <v>6657.4222</v>
      </c>
      <c r="BA224">
        <v>5700.1638000000003</v>
      </c>
      <c r="BB224">
        <v>5970.9225999999999</v>
      </c>
      <c r="BC224">
        <v>5058.2096000000001</v>
      </c>
      <c r="BD224">
        <v>5300.4264000000003</v>
      </c>
      <c r="BE224">
        <v>6195.8813</v>
      </c>
      <c r="BF224">
        <v>6540.8829999999998</v>
      </c>
      <c r="BG224">
        <v>5391.2709000000004</v>
      </c>
      <c r="BH224">
        <v>6534.5506999999998</v>
      </c>
      <c r="BI224">
        <v>4573.4484000000002</v>
      </c>
      <c r="BJ224">
        <v>5647.8780999999999</v>
      </c>
      <c r="BK224">
        <v>3958.4445000000001</v>
      </c>
      <c r="BL224">
        <v>4182.5522000000001</v>
      </c>
      <c r="BM224">
        <v>3678.7631999999999</v>
      </c>
      <c r="BN224">
        <v>4602.6378000000004</v>
      </c>
      <c r="BO224">
        <v>5791.9157999999998</v>
      </c>
      <c r="BP224">
        <v>4223.4492</v>
      </c>
      <c r="BQ224">
        <v>5013.0802999999996</v>
      </c>
      <c r="BR224">
        <v>2937.3739</v>
      </c>
      <c r="BS224">
        <v>3738.5551</v>
      </c>
      <c r="BT224">
        <v>4601.9708000000001</v>
      </c>
      <c r="BU224">
        <v>3596.5225</v>
      </c>
      <c r="BV224">
        <v>3023.1586000000002</v>
      </c>
      <c r="BW224">
        <v>3855.4164000000001</v>
      </c>
      <c r="BX224">
        <v>3526.0254</v>
      </c>
      <c r="BY224">
        <v>3151.6053999999999</v>
      </c>
      <c r="BZ224">
        <v>2600.1129000000001</v>
      </c>
      <c r="CA224">
        <v>3296.9056999999998</v>
      </c>
      <c r="CB224">
        <v>3513.6311999999998</v>
      </c>
      <c r="CC224">
        <v>3395.7656999999999</v>
      </c>
      <c r="CD224">
        <v>3013.2658999999999</v>
      </c>
      <c r="CE224">
        <v>2625.4324999999999</v>
      </c>
      <c r="CF224">
        <v>3473.2415999999998</v>
      </c>
      <c r="CG224">
        <v>2262.9029</v>
      </c>
      <c r="CH224">
        <v>2582.4304000000002</v>
      </c>
      <c r="CI224">
        <v>3066.5344</v>
      </c>
      <c r="CJ224">
        <v>3030.5272</v>
      </c>
      <c r="CK224">
        <v>2580.1248000000001</v>
      </c>
      <c r="CL224">
        <v>3412.8438999999998</v>
      </c>
      <c r="CM224">
        <v>2577.7510000000002</v>
      </c>
      <c r="CN224">
        <v>3057.3454000000002</v>
      </c>
      <c r="CO224">
        <v>2566.7451999999998</v>
      </c>
      <c r="CP224">
        <v>1590.2080000000001</v>
      </c>
      <c r="CQ224">
        <v>2630.5828000000001</v>
      </c>
      <c r="CR224">
        <v>2554.6637000000001</v>
      </c>
      <c r="CS224">
        <v>1928.2408</v>
      </c>
      <c r="CT224">
        <v>2267.8771999999999</v>
      </c>
      <c r="CU224">
        <v>2649.1143000000002</v>
      </c>
      <c r="CV224">
        <v>3457.9013</v>
      </c>
      <c r="CW224">
        <v>1223.3847000000001</v>
      </c>
      <c r="CX224">
        <v>4449.0591000000004</v>
      </c>
      <c r="CY224">
        <v>2320.9115000000002</v>
      </c>
      <c r="CZ224">
        <v>1902.8114</v>
      </c>
      <c r="DA224">
        <v>2258.4785999999999</v>
      </c>
      <c r="DB224">
        <v>1673.9423999999999</v>
      </c>
      <c r="DC224">
        <v>3046.8285000000001</v>
      </c>
      <c r="DD224">
        <v>2062.34</v>
      </c>
      <c r="DE224">
        <v>2243.7759999999998</v>
      </c>
      <c r="DF224">
        <v>1956.5146999999999</v>
      </c>
      <c r="DG224">
        <v>1624.4504999999999</v>
      </c>
      <c r="DH224">
        <v>1396.0534</v>
      </c>
      <c r="DI224">
        <v>1934.9844000000001</v>
      </c>
      <c r="DJ224">
        <v>1558.1362999999999</v>
      </c>
      <c r="DK224">
        <v>2101.1008000000002</v>
      </c>
      <c r="DL224">
        <v>1617.1652999999999</v>
      </c>
      <c r="DM224">
        <v>1750.7900999999999</v>
      </c>
      <c r="DN224">
        <v>1477.6701</v>
      </c>
      <c r="DO224">
        <v>2241.3150000000001</v>
      </c>
      <c r="DP224">
        <v>925.40380000000005</v>
      </c>
      <c r="DQ224">
        <v>1757.4029</v>
      </c>
      <c r="DR224">
        <v>1317.8100999999999</v>
      </c>
      <c r="DS224">
        <v>2523.8613999999998</v>
      </c>
      <c r="DT224">
        <v>1178.8137999999999</v>
      </c>
      <c r="DU224">
        <v>1477.7647999999999</v>
      </c>
      <c r="DV224">
        <v>1893.5979</v>
      </c>
      <c r="DW224">
        <v>1384.7655</v>
      </c>
      <c r="DX224">
        <v>1003.7804</v>
      </c>
      <c r="DY224">
        <v>1404.0097000000001</v>
      </c>
      <c r="DZ224">
        <v>1398.326</v>
      </c>
      <c r="EA224">
        <v>1249.4284</v>
      </c>
      <c r="EB224">
        <v>1351.4866999999999</v>
      </c>
      <c r="EC224">
        <v>1210.4575</v>
      </c>
      <c r="ED224">
        <v>1379.2748999999999</v>
      </c>
      <c r="EE224">
        <v>965.44860000000006</v>
      </c>
      <c r="EF224">
        <v>957.56470000000002</v>
      </c>
      <c r="EG224">
        <v>422.57650000000001</v>
      </c>
      <c r="EH224">
        <v>924.36059999999998</v>
      </c>
      <c r="EI224">
        <v>630.67420000000004</v>
      </c>
      <c r="EJ224">
        <v>2115.1444999999999</v>
      </c>
      <c r="EK224">
        <v>995.64499999999998</v>
      </c>
      <c r="EL224">
        <v>891.94809999999995</v>
      </c>
      <c r="EM224">
        <v>518.39089999999999</v>
      </c>
      <c r="EN224">
        <v>384.798</v>
      </c>
      <c r="EO224">
        <v>349.14240000000001</v>
      </c>
      <c r="EP224">
        <v>367.16559999999998</v>
      </c>
      <c r="EQ224">
        <v>468.80579999999998</v>
      </c>
      <c r="ER224">
        <v>404.64780000000002</v>
      </c>
      <c r="ES224">
        <v>352.0652</v>
      </c>
      <c r="ET224">
        <v>443.96030000000002</v>
      </c>
      <c r="EU224">
        <v>406.18220000000002</v>
      </c>
      <c r="EV224">
        <v>308.04500000000002</v>
      </c>
      <c r="EW224">
        <v>305.15159999999997</v>
      </c>
      <c r="EX224">
        <v>240.27610000000001</v>
      </c>
      <c r="EY224">
        <v>249.78720000000001</v>
      </c>
      <c r="EZ224">
        <v>268.62310000000002</v>
      </c>
      <c r="FA224">
        <v>108.6644</v>
      </c>
      <c r="FB224">
        <v>260.30689999999998</v>
      </c>
      <c r="FC224">
        <v>378.2534</v>
      </c>
      <c r="FD224">
        <v>175.3058</v>
      </c>
      <c r="FE224">
        <v>194.1968</v>
      </c>
      <c r="FF224">
        <v>913.32259999999997</v>
      </c>
      <c r="FG224">
        <v>227.5754</v>
      </c>
      <c r="FH224">
        <v>238.8383</v>
      </c>
      <c r="FI224">
        <v>280.8245</v>
      </c>
      <c r="FJ224">
        <v>169.6679</v>
      </c>
      <c r="FK224">
        <v>97.666600000000003</v>
      </c>
      <c r="FL224">
        <v>138.37809999999999</v>
      </c>
      <c r="FM224">
        <v>13066.379000000001</v>
      </c>
      <c r="FN224">
        <v>3143.4737</v>
      </c>
      <c r="FO224">
        <v>4790.7269999999999</v>
      </c>
      <c r="FP224">
        <v>7472.2430999999997</v>
      </c>
      <c r="FQ224">
        <v>2707.2258999999999</v>
      </c>
      <c r="FR224">
        <v>4740.2786999999998</v>
      </c>
      <c r="FS224">
        <v>5965.0001000000002</v>
      </c>
      <c r="FT224">
        <v>9735.9128999999994</v>
      </c>
      <c r="FU224">
        <v>1485.3712</v>
      </c>
      <c r="FV224">
        <v>31071.903600000001</v>
      </c>
      <c r="FW224">
        <v>11830.2444</v>
      </c>
      <c r="FX224">
        <v>4684.9858999999997</v>
      </c>
      <c r="FY224">
        <v>4426.6400000000003</v>
      </c>
      <c r="FZ224">
        <v>353.98880000000003</v>
      </c>
      <c r="GA224">
        <v>13778.0434</v>
      </c>
      <c r="GB224">
        <v>4243.4057000000003</v>
      </c>
      <c r="GC224">
        <v>1729.08</v>
      </c>
      <c r="GD224">
        <v>1428.3657000000001</v>
      </c>
      <c r="GE224">
        <v>11301.391</v>
      </c>
      <c r="GF224">
        <v>1653.3803</v>
      </c>
      <c r="GG224">
        <v>997.65020000000004</v>
      </c>
      <c r="GH224">
        <v>573.18899999999996</v>
      </c>
      <c r="GI224">
        <v>4557.4985999999999</v>
      </c>
      <c r="GJ224">
        <v>34462.630799999999</v>
      </c>
      <c r="GK224">
        <v>2953.3285000000001</v>
      </c>
      <c r="GL224">
        <v>2808.9654999999998</v>
      </c>
      <c r="GM224">
        <v>6234.3549999999996</v>
      </c>
      <c r="GN224">
        <v>19481.501</v>
      </c>
      <c r="GO224">
        <v>915.51779999999997</v>
      </c>
      <c r="GP224">
        <v>427.85449999999997</v>
      </c>
    </row>
    <row r="225" spans="1:198" x14ac:dyDescent="0.2">
      <c r="A225" s="177">
        <v>43336</v>
      </c>
      <c r="B225">
        <v>780673.75710000005</v>
      </c>
      <c r="C225">
        <v>189967.69529999999</v>
      </c>
      <c r="D225">
        <v>123591.67419999999</v>
      </c>
      <c r="E225">
        <v>113387.9577</v>
      </c>
      <c r="F225">
        <v>62733.402900000001</v>
      </c>
      <c r="G225">
        <v>52684.699000000001</v>
      </c>
      <c r="H225">
        <v>54306.719499999999</v>
      </c>
      <c r="I225">
        <v>33541.796999999999</v>
      </c>
      <c r="J225">
        <v>38243.245199999998</v>
      </c>
      <c r="K225">
        <v>34738.907700000003</v>
      </c>
      <c r="L225">
        <v>30675.761999999999</v>
      </c>
      <c r="M225">
        <v>25779.146400000001</v>
      </c>
      <c r="N225">
        <v>23343.3822</v>
      </c>
      <c r="O225">
        <v>41596.9617</v>
      </c>
      <c r="P225">
        <v>17826.208900000001</v>
      </c>
      <c r="Q225">
        <v>23285.661</v>
      </c>
      <c r="R225">
        <v>14038.4656</v>
      </c>
      <c r="S225">
        <v>19237.052800000001</v>
      </c>
      <c r="T225">
        <v>21237.923699999999</v>
      </c>
      <c r="U225">
        <v>20104.800999999999</v>
      </c>
      <c r="V225">
        <v>17043.818500000001</v>
      </c>
      <c r="W225">
        <v>12163.2201</v>
      </c>
      <c r="X225">
        <v>15991.774600000001</v>
      </c>
      <c r="Y225">
        <v>15061.4884</v>
      </c>
      <c r="Z225">
        <v>16415.458699999999</v>
      </c>
      <c r="AA225">
        <v>13060.506600000001</v>
      </c>
      <c r="AB225">
        <v>14317.277700000001</v>
      </c>
      <c r="AC225">
        <v>19919.056400000001</v>
      </c>
      <c r="AD225">
        <v>14988.6037</v>
      </c>
      <c r="AE225">
        <v>12199.086499999999</v>
      </c>
      <c r="AF225">
        <v>15359.084999999999</v>
      </c>
      <c r="AG225">
        <v>11825.3771</v>
      </c>
      <c r="AH225">
        <v>8425.6898000000001</v>
      </c>
      <c r="AI225">
        <v>11243.343800000001</v>
      </c>
      <c r="AJ225">
        <v>16133.4787</v>
      </c>
      <c r="AK225">
        <v>9192.4982999999993</v>
      </c>
      <c r="AL225">
        <v>8044.0983999999999</v>
      </c>
      <c r="AM225">
        <v>9206.7271000000001</v>
      </c>
      <c r="AN225">
        <v>10810.757299999999</v>
      </c>
      <c r="AO225">
        <v>10294.8855</v>
      </c>
      <c r="AP225">
        <v>8829.5123000000003</v>
      </c>
      <c r="AQ225">
        <v>9759.4696999999996</v>
      </c>
      <c r="AR225">
        <v>7214.5924000000005</v>
      </c>
      <c r="AS225">
        <v>8034.6664000000001</v>
      </c>
      <c r="AT225">
        <v>9218.8983000000007</v>
      </c>
      <c r="AU225">
        <v>10104.550300000001</v>
      </c>
      <c r="AV225">
        <v>6646.8451999999997</v>
      </c>
      <c r="AW225">
        <v>7245.3778000000002</v>
      </c>
      <c r="AX225">
        <v>7183.41</v>
      </c>
      <c r="AY225">
        <v>4718.3759</v>
      </c>
      <c r="AZ225">
        <v>6703.01</v>
      </c>
      <c r="BA225">
        <v>5831.5078999999996</v>
      </c>
      <c r="BB225">
        <v>6212.4138000000003</v>
      </c>
      <c r="BC225">
        <v>5184.2869000000001</v>
      </c>
      <c r="BD225">
        <v>5515.3393999999998</v>
      </c>
      <c r="BE225">
        <v>6451.9017000000003</v>
      </c>
      <c r="BF225">
        <v>6572.4313000000002</v>
      </c>
      <c r="BG225">
        <v>5621.8311999999996</v>
      </c>
      <c r="BH225">
        <v>6755.7219999999998</v>
      </c>
      <c r="BI225">
        <v>4675.6875</v>
      </c>
      <c r="BJ225">
        <v>5745.0178999999998</v>
      </c>
      <c r="BK225">
        <v>3970.0074</v>
      </c>
      <c r="BL225">
        <v>4247.3882000000003</v>
      </c>
      <c r="BM225">
        <v>3772.2422999999999</v>
      </c>
      <c r="BN225">
        <v>4649.4183999999996</v>
      </c>
      <c r="BO225">
        <v>5822.6743999999999</v>
      </c>
      <c r="BP225">
        <v>4288.9134999999997</v>
      </c>
      <c r="BQ225">
        <v>5130.1679999999997</v>
      </c>
      <c r="BR225">
        <v>3056.3267000000001</v>
      </c>
      <c r="BS225">
        <v>3834.5913999999998</v>
      </c>
      <c r="BT225">
        <v>4777.5688</v>
      </c>
      <c r="BU225">
        <v>3644.5275999999999</v>
      </c>
      <c r="BV225">
        <v>3126.502</v>
      </c>
      <c r="BW225">
        <v>3913.2964000000002</v>
      </c>
      <c r="BX225">
        <v>3554.8308000000002</v>
      </c>
      <c r="BY225">
        <v>3179.2255</v>
      </c>
      <c r="BZ225">
        <v>2626.2420000000002</v>
      </c>
      <c r="CA225">
        <v>3375.5383999999999</v>
      </c>
      <c r="CB225">
        <v>3621.5455000000002</v>
      </c>
      <c r="CC225">
        <v>3363.3155999999999</v>
      </c>
      <c r="CD225">
        <v>3103.9702000000002</v>
      </c>
      <c r="CE225">
        <v>2657.4468999999999</v>
      </c>
      <c r="CF225">
        <v>3706.5336000000002</v>
      </c>
      <c r="CG225">
        <v>2298.2429999999999</v>
      </c>
      <c r="CH225">
        <v>2624.9405000000002</v>
      </c>
      <c r="CI225">
        <v>3130.0720000000001</v>
      </c>
      <c r="CJ225">
        <v>3079.7529</v>
      </c>
      <c r="CK225">
        <v>2546.9929000000002</v>
      </c>
      <c r="CL225">
        <v>3420.5254</v>
      </c>
      <c r="CM225">
        <v>2662.4349000000002</v>
      </c>
      <c r="CN225">
        <v>3009.4854</v>
      </c>
      <c r="CO225">
        <v>2631.1343000000002</v>
      </c>
      <c r="CP225">
        <v>1642.0779</v>
      </c>
      <c r="CQ225">
        <v>2698.7993999999999</v>
      </c>
      <c r="CR225">
        <v>2627.5477999999998</v>
      </c>
      <c r="CS225">
        <v>1950.8871999999999</v>
      </c>
      <c r="CT225">
        <v>2325.1986000000002</v>
      </c>
      <c r="CU225">
        <v>2715.8474000000001</v>
      </c>
      <c r="CV225">
        <v>3802.8989999999999</v>
      </c>
      <c r="CW225">
        <v>1254.8792000000001</v>
      </c>
      <c r="CX225">
        <v>4459.1557000000003</v>
      </c>
      <c r="CY225">
        <v>2324.5473000000002</v>
      </c>
      <c r="CZ225">
        <v>1949.5639000000001</v>
      </c>
      <c r="DA225">
        <v>2328.2053000000001</v>
      </c>
      <c r="DB225">
        <v>1718.4655</v>
      </c>
      <c r="DC225">
        <v>2990.1453000000001</v>
      </c>
      <c r="DD225">
        <v>2162.9380000000001</v>
      </c>
      <c r="DE225">
        <v>2282.6759000000002</v>
      </c>
      <c r="DF225">
        <v>1965.8469</v>
      </c>
      <c r="DG225">
        <v>1667.4101000000001</v>
      </c>
      <c r="DH225">
        <v>1439.6576</v>
      </c>
      <c r="DI225">
        <v>1939.3351</v>
      </c>
      <c r="DJ225">
        <v>1591.865</v>
      </c>
      <c r="DK225">
        <v>2158.8029000000001</v>
      </c>
      <c r="DL225">
        <v>1681.433</v>
      </c>
      <c r="DM225">
        <v>1751.6717000000001</v>
      </c>
      <c r="DN225">
        <v>1521.0106000000001</v>
      </c>
      <c r="DO225">
        <v>2241.3150000000001</v>
      </c>
      <c r="DP225">
        <v>1015.7669</v>
      </c>
      <c r="DQ225">
        <v>1802.4181000000001</v>
      </c>
      <c r="DR225">
        <v>1380.614</v>
      </c>
      <c r="DS225">
        <v>2516.0261999999998</v>
      </c>
      <c r="DT225">
        <v>1182.2394999999999</v>
      </c>
      <c r="DU225">
        <v>1552.6548</v>
      </c>
      <c r="DV225">
        <v>1836.6179999999999</v>
      </c>
      <c r="DW225">
        <v>1434.6893</v>
      </c>
      <c r="DX225">
        <v>970.28160000000003</v>
      </c>
      <c r="DY225">
        <v>1415.7397000000001</v>
      </c>
      <c r="DZ225">
        <v>1393.7088000000001</v>
      </c>
      <c r="EA225">
        <v>1277.8784000000001</v>
      </c>
      <c r="EB225">
        <v>1401.5073</v>
      </c>
      <c r="EC225">
        <v>1245.2868000000001</v>
      </c>
      <c r="ED225">
        <v>1428.6991</v>
      </c>
      <c r="EE225">
        <v>962.12059999999997</v>
      </c>
      <c r="EF225">
        <v>973.86770000000001</v>
      </c>
      <c r="EG225">
        <v>431.10939999999999</v>
      </c>
      <c r="EH225">
        <v>922.25540000000001</v>
      </c>
      <c r="EI225">
        <v>638.71929999999998</v>
      </c>
      <c r="EJ225">
        <v>2115.1444999999999</v>
      </c>
      <c r="EK225">
        <v>1036.9938999999999</v>
      </c>
      <c r="EL225">
        <v>895.61289999999997</v>
      </c>
      <c r="EM225">
        <v>519.95349999999996</v>
      </c>
      <c r="EN225">
        <v>405.34530000000001</v>
      </c>
      <c r="EO225">
        <v>357.37709999999998</v>
      </c>
      <c r="EP225">
        <v>368.58069999999998</v>
      </c>
      <c r="EQ225">
        <v>488.19589999999999</v>
      </c>
      <c r="ER225">
        <v>414.39929999999998</v>
      </c>
      <c r="ES225">
        <v>357.94650000000001</v>
      </c>
      <c r="ET225">
        <v>459.4135</v>
      </c>
      <c r="EU225">
        <v>418.41480000000001</v>
      </c>
      <c r="EV225">
        <v>314.8657</v>
      </c>
      <c r="EW225">
        <v>318.38040000000001</v>
      </c>
      <c r="EX225">
        <v>253.34460000000001</v>
      </c>
      <c r="EY225">
        <v>253.36490000000001</v>
      </c>
      <c r="EZ225">
        <v>271.43880000000001</v>
      </c>
      <c r="FA225">
        <v>109.0013</v>
      </c>
      <c r="FB225">
        <v>263.63630000000001</v>
      </c>
      <c r="FC225">
        <v>378.2534</v>
      </c>
      <c r="FD225">
        <v>168.5752</v>
      </c>
      <c r="FE225">
        <v>197.72479999999999</v>
      </c>
      <c r="FF225">
        <v>918.81510000000003</v>
      </c>
      <c r="FG225">
        <v>231.1028</v>
      </c>
      <c r="FH225">
        <v>232.21360000000001</v>
      </c>
      <c r="FI225">
        <v>282.62860000000001</v>
      </c>
      <c r="FJ225">
        <v>170.29580000000001</v>
      </c>
      <c r="FK225">
        <v>101.7266</v>
      </c>
      <c r="FL225">
        <v>139.71440000000001</v>
      </c>
      <c r="FM225">
        <v>13373.379199999999</v>
      </c>
      <c r="FN225">
        <v>3243.7240000000002</v>
      </c>
      <c r="FO225">
        <v>5015.5877</v>
      </c>
      <c r="FP225">
        <v>7531.6853000000001</v>
      </c>
      <c r="FQ225">
        <v>2684.3263000000002</v>
      </c>
      <c r="FR225">
        <v>4815.2205999999996</v>
      </c>
      <c r="FS225">
        <v>6118.5120999999999</v>
      </c>
      <c r="FT225">
        <v>9992.7127</v>
      </c>
      <c r="FU225">
        <v>1513.943</v>
      </c>
      <c r="FV225">
        <v>31506.957399999999</v>
      </c>
      <c r="FW225">
        <v>13425.2873</v>
      </c>
      <c r="FX225">
        <v>4768.5330000000004</v>
      </c>
      <c r="FY225">
        <v>4486.1899999999996</v>
      </c>
      <c r="FZ225">
        <v>363.2867</v>
      </c>
      <c r="GA225">
        <v>14157.091399999999</v>
      </c>
      <c r="GB225">
        <v>4359.4758000000002</v>
      </c>
      <c r="GC225">
        <v>1768.4031</v>
      </c>
      <c r="GD225">
        <v>1425.0257999999999</v>
      </c>
      <c r="GE225">
        <v>11303.6734</v>
      </c>
      <c r="GF225">
        <v>1689.4126000000001</v>
      </c>
      <c r="GG225">
        <v>1021.7569</v>
      </c>
      <c r="GH225">
        <v>573.18899999999996</v>
      </c>
      <c r="GI225">
        <v>4576.7057000000004</v>
      </c>
      <c r="GJ225">
        <v>35334.411</v>
      </c>
      <c r="GK225">
        <v>2961.9303</v>
      </c>
      <c r="GL225">
        <v>2834.491</v>
      </c>
      <c r="GM225">
        <v>6202.7635</v>
      </c>
      <c r="GN225">
        <v>19231.589</v>
      </c>
      <c r="GO225">
        <v>936.90980000000002</v>
      </c>
      <c r="GP225">
        <v>426.94839999999999</v>
      </c>
    </row>
    <row r="226" spans="1:198" x14ac:dyDescent="0.2">
      <c r="A226" s="177">
        <v>43339</v>
      </c>
      <c r="B226">
        <v>789875.61780000001</v>
      </c>
      <c r="C226">
        <v>190246.37609999999</v>
      </c>
      <c r="D226">
        <v>124027.4739</v>
      </c>
      <c r="E226">
        <v>112927.3789</v>
      </c>
      <c r="F226">
        <v>62737.783799999997</v>
      </c>
      <c r="G226">
        <v>52138.087599999999</v>
      </c>
      <c r="H226">
        <v>53111.018100000001</v>
      </c>
      <c r="I226">
        <v>33486.648000000001</v>
      </c>
      <c r="J226">
        <v>38099.716800000002</v>
      </c>
      <c r="K226">
        <v>34175.7048</v>
      </c>
      <c r="L226">
        <v>30822.0468</v>
      </c>
      <c r="M226">
        <v>25649.9067</v>
      </c>
      <c r="N226">
        <v>23403.689299999998</v>
      </c>
      <c r="O226">
        <v>41709.009299999998</v>
      </c>
      <c r="P226">
        <v>17809.4823</v>
      </c>
      <c r="Q226">
        <v>23456.5013</v>
      </c>
      <c r="R226">
        <v>13982.2287</v>
      </c>
      <c r="S226">
        <v>19337.678500000002</v>
      </c>
      <c r="T226">
        <v>21199.615900000001</v>
      </c>
      <c r="U226">
        <v>19983.161599999999</v>
      </c>
      <c r="V226">
        <v>16679.861400000002</v>
      </c>
      <c r="W226">
        <v>12149.6891</v>
      </c>
      <c r="X226">
        <v>16002.6273</v>
      </c>
      <c r="Y226">
        <v>15061.4884</v>
      </c>
      <c r="Z226">
        <v>16361.949199999999</v>
      </c>
      <c r="AA226">
        <v>13066.162700000001</v>
      </c>
      <c r="AB226">
        <v>14500.2039</v>
      </c>
      <c r="AC226">
        <v>20108.374599999999</v>
      </c>
      <c r="AD226">
        <v>15175.0653</v>
      </c>
      <c r="AE226">
        <v>12101.841200000001</v>
      </c>
      <c r="AF226">
        <v>15472.2688</v>
      </c>
      <c r="AG226">
        <v>11890.1834</v>
      </c>
      <c r="AH226">
        <v>8611.8999000000003</v>
      </c>
      <c r="AI226">
        <v>11384.151099999999</v>
      </c>
      <c r="AJ226">
        <v>16063.8387</v>
      </c>
      <c r="AK226">
        <v>9233.3701000000001</v>
      </c>
      <c r="AL226">
        <v>7919.6831000000002</v>
      </c>
      <c r="AM226">
        <v>9215.6169000000009</v>
      </c>
      <c r="AN226">
        <v>10819.702300000001</v>
      </c>
      <c r="AO226">
        <v>10269.892400000001</v>
      </c>
      <c r="AP226">
        <v>8860.5836999999992</v>
      </c>
      <c r="AQ226">
        <v>9799.5964000000004</v>
      </c>
      <c r="AR226">
        <v>7301.2772000000004</v>
      </c>
      <c r="AS226">
        <v>8073.0114000000003</v>
      </c>
      <c r="AT226">
        <v>9667.7849999999999</v>
      </c>
      <c r="AU226">
        <v>10101.7991</v>
      </c>
      <c r="AV226">
        <v>6673.3348999999998</v>
      </c>
      <c r="AW226">
        <v>7217.5120999999999</v>
      </c>
      <c r="AX226">
        <v>7110.2577000000001</v>
      </c>
      <c r="AY226">
        <v>4696.4362000000001</v>
      </c>
      <c r="AZ226">
        <v>6710.6079</v>
      </c>
      <c r="BA226">
        <v>5817.4353000000001</v>
      </c>
      <c r="BB226">
        <v>6093.9754999999996</v>
      </c>
      <c r="BC226">
        <v>5277.3901999999998</v>
      </c>
      <c r="BD226">
        <v>5601.3046000000004</v>
      </c>
      <c r="BE226">
        <v>6535.8653999999997</v>
      </c>
      <c r="BF226">
        <v>6586.7713999999996</v>
      </c>
      <c r="BG226">
        <v>5573.7978000000003</v>
      </c>
      <c r="BH226">
        <v>6791.7266</v>
      </c>
      <c r="BI226">
        <v>4711.0779000000002</v>
      </c>
      <c r="BJ226">
        <v>5770.3586999999998</v>
      </c>
      <c r="BK226">
        <v>3967.4378000000002</v>
      </c>
      <c r="BL226">
        <v>4296.6634000000004</v>
      </c>
      <c r="BM226">
        <v>3750.5825</v>
      </c>
      <c r="BN226">
        <v>4754.3053</v>
      </c>
      <c r="BO226">
        <v>5806.4857000000002</v>
      </c>
      <c r="BP226">
        <v>4367.5856000000003</v>
      </c>
      <c r="BQ226">
        <v>5093.2439999999997</v>
      </c>
      <c r="BR226">
        <v>3007.5756000000001</v>
      </c>
      <c r="BS226">
        <v>3906.3546999999999</v>
      </c>
      <c r="BT226">
        <v>4803.2331000000004</v>
      </c>
      <c r="BU226">
        <v>3652.4187999999999</v>
      </c>
      <c r="BV226">
        <v>3173.2991000000002</v>
      </c>
      <c r="BW226">
        <v>3876.2532000000001</v>
      </c>
      <c r="BX226">
        <v>3535.6271999999999</v>
      </c>
      <c r="BY226">
        <v>3185.6896999999999</v>
      </c>
      <c r="BZ226">
        <v>2654.0041000000001</v>
      </c>
      <c r="CA226">
        <v>3356.8328999999999</v>
      </c>
      <c r="CB226">
        <v>3533.252</v>
      </c>
      <c r="CC226">
        <v>3194.5753</v>
      </c>
      <c r="CD226">
        <v>3080.2287999999999</v>
      </c>
      <c r="CE226">
        <v>2664.3071</v>
      </c>
      <c r="CF226">
        <v>3641.2118</v>
      </c>
      <c r="CG226">
        <v>2280.5729000000001</v>
      </c>
      <c r="CH226">
        <v>2657.6941999999999</v>
      </c>
      <c r="CI226">
        <v>3155.0331999999999</v>
      </c>
      <c r="CJ226">
        <v>3130.0039999999999</v>
      </c>
      <c r="CK226">
        <v>2546.4881</v>
      </c>
      <c r="CL226">
        <v>3434.3521000000001</v>
      </c>
      <c r="CM226">
        <v>2700.7314000000001</v>
      </c>
      <c r="CN226">
        <v>3008.8206</v>
      </c>
      <c r="CO226">
        <v>2550.5286999999998</v>
      </c>
      <c r="CP226">
        <v>1633.1858999999999</v>
      </c>
      <c r="CQ226">
        <v>2697.6333</v>
      </c>
      <c r="CR226">
        <v>2618.9731999999999</v>
      </c>
      <c r="CS226">
        <v>1941.2796000000001</v>
      </c>
      <c r="CT226">
        <v>2322.2130999999999</v>
      </c>
      <c r="CU226">
        <v>2760.3361</v>
      </c>
      <c r="CV226">
        <v>3987.7577000000001</v>
      </c>
      <c r="CW226">
        <v>1246.1307999999999</v>
      </c>
      <c r="CX226">
        <v>4459.1557000000003</v>
      </c>
      <c r="CY226">
        <v>2299.0963000000002</v>
      </c>
      <c r="CZ226">
        <v>1888.2012</v>
      </c>
      <c r="DA226">
        <v>2404.7109999999998</v>
      </c>
      <c r="DB226">
        <v>1708.9034999999999</v>
      </c>
      <c r="DC226">
        <v>3012.1887999999999</v>
      </c>
      <c r="DD226">
        <v>2172.962</v>
      </c>
      <c r="DE226">
        <v>2331.1711</v>
      </c>
      <c r="DF226">
        <v>1942.5164</v>
      </c>
      <c r="DG226">
        <v>1691.2764999999999</v>
      </c>
      <c r="DH226">
        <v>1436.8742999999999</v>
      </c>
      <c r="DI226">
        <v>1960.2727</v>
      </c>
      <c r="DJ226">
        <v>1583.4328</v>
      </c>
      <c r="DK226">
        <v>2185.4346</v>
      </c>
      <c r="DL226">
        <v>1659.4681</v>
      </c>
      <c r="DM226">
        <v>1697.0141000000001</v>
      </c>
      <c r="DN226">
        <v>1537.2633000000001</v>
      </c>
      <c r="DO226">
        <v>2371.2797999999998</v>
      </c>
      <c r="DP226">
        <v>984.34619999999995</v>
      </c>
      <c r="DQ226">
        <v>1783.0616</v>
      </c>
      <c r="DR226">
        <v>1378.4484</v>
      </c>
      <c r="DS226">
        <v>2497.1295</v>
      </c>
      <c r="DT226">
        <v>1201.5091</v>
      </c>
      <c r="DU226">
        <v>1574.4978000000001</v>
      </c>
      <c r="DV226">
        <v>1918.6960999999999</v>
      </c>
      <c r="DW226">
        <v>1442.2670000000001</v>
      </c>
      <c r="DX226">
        <v>932.69749999999999</v>
      </c>
      <c r="DY226">
        <v>1423.4480000000001</v>
      </c>
      <c r="DZ226">
        <v>1432.9552000000001</v>
      </c>
      <c r="EA226">
        <v>1274.9496999999999</v>
      </c>
      <c r="EB226">
        <v>1411.7303999999999</v>
      </c>
      <c r="EC226">
        <v>1250.5111999999999</v>
      </c>
      <c r="ED226">
        <v>1455.8027</v>
      </c>
      <c r="EE226">
        <v>958.79259999999999</v>
      </c>
      <c r="EF226">
        <v>1015.5302</v>
      </c>
      <c r="EG226">
        <v>444.5181</v>
      </c>
      <c r="EH226">
        <v>905.41390000000001</v>
      </c>
      <c r="EI226">
        <v>638.71929999999998</v>
      </c>
      <c r="EJ226">
        <v>2115.1444999999999</v>
      </c>
      <c r="EK226">
        <v>1134.6231</v>
      </c>
      <c r="EL226">
        <v>919.32650000000001</v>
      </c>
      <c r="EM226">
        <v>521.51599999999996</v>
      </c>
      <c r="EN226">
        <v>405.34530000000001</v>
      </c>
      <c r="EO226">
        <v>370.6026</v>
      </c>
      <c r="EP226">
        <v>366.4581</v>
      </c>
      <c r="EQ226">
        <v>505.21620000000001</v>
      </c>
      <c r="ER226">
        <v>411.9615</v>
      </c>
      <c r="ES226">
        <v>352.77089999999998</v>
      </c>
      <c r="ET226">
        <v>498.97359999999998</v>
      </c>
      <c r="EU226">
        <v>442.45819999999998</v>
      </c>
      <c r="EV226">
        <v>310.77330000000001</v>
      </c>
      <c r="EW226">
        <v>303.26170000000002</v>
      </c>
      <c r="EX226">
        <v>265.22500000000002</v>
      </c>
      <c r="EY226">
        <v>251.71360000000001</v>
      </c>
      <c r="EZ226">
        <v>271.03660000000002</v>
      </c>
      <c r="FA226">
        <v>104.62179999999999</v>
      </c>
      <c r="FB226">
        <v>259.93700000000001</v>
      </c>
      <c r="FC226">
        <v>382.37439999999998</v>
      </c>
      <c r="FD226">
        <v>173.06229999999999</v>
      </c>
      <c r="FE226">
        <v>207.95590000000001</v>
      </c>
      <c r="FF226">
        <v>910.96870000000001</v>
      </c>
      <c r="FG226">
        <v>232.27860000000001</v>
      </c>
      <c r="FH226">
        <v>225.589</v>
      </c>
      <c r="FI226">
        <v>283.53070000000002</v>
      </c>
      <c r="FJ226">
        <v>177.3081</v>
      </c>
      <c r="FK226">
        <v>100.2041</v>
      </c>
      <c r="FL226">
        <v>141.05070000000001</v>
      </c>
      <c r="FM226">
        <v>13722.072099999999</v>
      </c>
      <c r="FN226">
        <v>3273.5965999999999</v>
      </c>
      <c r="FO226">
        <v>5354.0747000000001</v>
      </c>
      <c r="FP226">
        <v>7448.8559999999998</v>
      </c>
      <c r="FQ226">
        <v>2699.5927000000001</v>
      </c>
      <c r="FR226">
        <v>4899.8324000000002</v>
      </c>
      <c r="FS226">
        <v>6071.6057000000001</v>
      </c>
      <c r="FT226">
        <v>9991.1468000000004</v>
      </c>
      <c r="FU226">
        <v>1517.3044</v>
      </c>
      <c r="FV226">
        <v>31535.687399999999</v>
      </c>
      <c r="FW226">
        <v>13631.8397</v>
      </c>
      <c r="FX226">
        <v>4812.0968999999996</v>
      </c>
      <c r="FY226">
        <v>4525.4930000000004</v>
      </c>
      <c r="FZ226">
        <v>363.2867</v>
      </c>
      <c r="GA226">
        <v>14084.2413</v>
      </c>
      <c r="GB226">
        <v>4359.4758000000002</v>
      </c>
      <c r="GC226">
        <v>1791.9969000000001</v>
      </c>
      <c r="GD226">
        <v>1425.0257999999999</v>
      </c>
      <c r="GE226">
        <v>11479.420099999999</v>
      </c>
      <c r="GF226">
        <v>1707.8336999999999</v>
      </c>
      <c r="GG226">
        <v>1003.3224</v>
      </c>
      <c r="GH226">
        <v>573.18899999999996</v>
      </c>
      <c r="GI226">
        <v>4581.9440000000004</v>
      </c>
      <c r="GJ226">
        <v>35334.411</v>
      </c>
      <c r="GK226">
        <v>2961.9303</v>
      </c>
      <c r="GL226">
        <v>2834.491</v>
      </c>
      <c r="GM226">
        <v>6136.3401999999996</v>
      </c>
      <c r="GN226">
        <v>19769.861000000001</v>
      </c>
      <c r="GO226">
        <v>936.90980000000002</v>
      </c>
      <c r="GP226">
        <v>426.94839999999999</v>
      </c>
    </row>
    <row r="227" spans="1:198" x14ac:dyDescent="0.2">
      <c r="A227" s="177">
        <v>43340</v>
      </c>
      <c r="B227">
        <v>794936.64130000002</v>
      </c>
      <c r="C227">
        <v>187499.3792</v>
      </c>
      <c r="D227">
        <v>124340.85799999999</v>
      </c>
      <c r="E227">
        <v>113900.5373</v>
      </c>
      <c r="F227">
        <v>62838.542800000003</v>
      </c>
      <c r="G227">
        <v>51513.9715</v>
      </c>
      <c r="H227">
        <v>54127.1077</v>
      </c>
      <c r="I227">
        <v>33666.326999999997</v>
      </c>
      <c r="J227">
        <v>38052.914100000002</v>
      </c>
      <c r="K227">
        <v>34653.441099999996</v>
      </c>
      <c r="L227">
        <v>30946.819200000002</v>
      </c>
      <c r="M227">
        <v>25563.746899999998</v>
      </c>
      <c r="N227">
        <v>23776.174500000001</v>
      </c>
      <c r="O227">
        <v>41755.695800000001</v>
      </c>
      <c r="P227">
        <v>17788.574000000001</v>
      </c>
      <c r="Q227">
        <v>23636.8328</v>
      </c>
      <c r="R227">
        <v>14041.589900000001</v>
      </c>
      <c r="S227">
        <v>19599.773499999999</v>
      </c>
      <c r="T227">
        <v>21239.747800000001</v>
      </c>
      <c r="U227">
        <v>19965.148799999999</v>
      </c>
      <c r="V227">
        <v>17586.129199999999</v>
      </c>
      <c r="W227">
        <v>12252.8626</v>
      </c>
      <c r="X227">
        <v>16039.2551</v>
      </c>
      <c r="Y227">
        <v>15021.3696</v>
      </c>
      <c r="Z227">
        <v>16273.541999999999</v>
      </c>
      <c r="AA227">
        <v>13085.9593</v>
      </c>
      <c r="AB227">
        <v>14823.0646</v>
      </c>
      <c r="AC227">
        <v>20110.771100000002</v>
      </c>
      <c r="AD227">
        <v>15299.373</v>
      </c>
      <c r="AE227">
        <v>12086.4054</v>
      </c>
      <c r="AF227">
        <v>15450.2914</v>
      </c>
      <c r="AG227">
        <v>11874.865599999999</v>
      </c>
      <c r="AH227">
        <v>8572.6977999999999</v>
      </c>
      <c r="AI227">
        <v>11295.643599999999</v>
      </c>
      <c r="AJ227">
        <v>16045.089400000001</v>
      </c>
      <c r="AK227">
        <v>9293.5859999999993</v>
      </c>
      <c r="AL227">
        <v>8025.0213999999996</v>
      </c>
      <c r="AM227">
        <v>9253.1088</v>
      </c>
      <c r="AN227">
        <v>10806.284799999999</v>
      </c>
      <c r="AO227">
        <v>10219.044400000001</v>
      </c>
      <c r="AP227">
        <v>8911.5876000000007</v>
      </c>
      <c r="AQ227">
        <v>9830.6623</v>
      </c>
      <c r="AR227">
        <v>7143.1575999999995</v>
      </c>
      <c r="AS227">
        <v>8114.9066999999995</v>
      </c>
      <c r="AT227">
        <v>9829.9303999999993</v>
      </c>
      <c r="AU227">
        <v>10132.0628</v>
      </c>
      <c r="AV227">
        <v>6705.1225000000004</v>
      </c>
      <c r="AW227">
        <v>7257.3203000000003</v>
      </c>
      <c r="AX227">
        <v>7156.5972000000002</v>
      </c>
      <c r="AY227">
        <v>4696.4362000000001</v>
      </c>
      <c r="AZ227">
        <v>6659.3217000000004</v>
      </c>
      <c r="BA227">
        <v>5850.2713999999996</v>
      </c>
      <c r="BB227">
        <v>6131.9166999999998</v>
      </c>
      <c r="BC227">
        <v>5285.1487999999999</v>
      </c>
      <c r="BD227">
        <v>5698.0154000000002</v>
      </c>
      <c r="BE227">
        <v>6563.3945000000003</v>
      </c>
      <c r="BF227">
        <v>6552.3550999999998</v>
      </c>
      <c r="BG227">
        <v>5566.4515000000001</v>
      </c>
      <c r="BH227">
        <v>6982.0369000000001</v>
      </c>
      <c r="BI227">
        <v>4718.9423999999999</v>
      </c>
      <c r="BJ227">
        <v>5901.2862999999998</v>
      </c>
      <c r="BK227">
        <v>3957.8020999999999</v>
      </c>
      <c r="BL227">
        <v>4395.2139999999999</v>
      </c>
      <c r="BM227">
        <v>3726.6426999999999</v>
      </c>
      <c r="BN227">
        <v>4764.1538</v>
      </c>
      <c r="BO227">
        <v>5818.6271999999999</v>
      </c>
      <c r="BP227">
        <v>4446.2575999999999</v>
      </c>
      <c r="BQ227">
        <v>5155.4317000000001</v>
      </c>
      <c r="BR227">
        <v>3019.2757999999999</v>
      </c>
      <c r="BS227">
        <v>3964.3986</v>
      </c>
      <c r="BT227">
        <v>4773.5164999999997</v>
      </c>
      <c r="BU227">
        <v>3710.9454999999998</v>
      </c>
      <c r="BV227">
        <v>3183.0484999999999</v>
      </c>
      <c r="BW227">
        <v>3862.3620000000001</v>
      </c>
      <c r="BX227">
        <v>3551.6302000000001</v>
      </c>
      <c r="BY227">
        <v>3194.5046000000002</v>
      </c>
      <c r="BZ227">
        <v>2669.9265</v>
      </c>
      <c r="CA227">
        <v>3366.5320000000002</v>
      </c>
      <c r="CB227">
        <v>3880.6239999999998</v>
      </c>
      <c r="CC227">
        <v>3265.0383000000002</v>
      </c>
      <c r="CD227">
        <v>3094.2301000000002</v>
      </c>
      <c r="CE227">
        <v>2666.5938000000001</v>
      </c>
      <c r="CF227">
        <v>3674.8058999999998</v>
      </c>
      <c r="CG227">
        <v>2278.7698999999998</v>
      </c>
      <c r="CH227">
        <v>2634.0001000000002</v>
      </c>
      <c r="CI227">
        <v>3157.3024999999998</v>
      </c>
      <c r="CJ227">
        <v>3063.3443000000002</v>
      </c>
      <c r="CK227">
        <v>2517.2139000000002</v>
      </c>
      <c r="CL227">
        <v>3454.3238999999999</v>
      </c>
      <c r="CM227">
        <v>2714.2161000000001</v>
      </c>
      <c r="CN227">
        <v>3035.4095000000002</v>
      </c>
      <c r="CO227">
        <v>2574.3764999999999</v>
      </c>
      <c r="CP227">
        <v>1634.6678999999999</v>
      </c>
      <c r="CQ227">
        <v>2720.9551999999999</v>
      </c>
      <c r="CR227">
        <v>2578.2438000000002</v>
      </c>
      <c r="CS227">
        <v>1939.5640000000001</v>
      </c>
      <c r="CT227">
        <v>2334.1550999999999</v>
      </c>
      <c r="CU227">
        <v>2744.9362000000001</v>
      </c>
      <c r="CV227">
        <v>3691.1241</v>
      </c>
      <c r="CW227">
        <v>1251.3797999999999</v>
      </c>
      <c r="CX227">
        <v>4447.7969999999996</v>
      </c>
      <c r="CY227">
        <v>2280.9169999999999</v>
      </c>
      <c r="CZ227">
        <v>1921.8045999999999</v>
      </c>
      <c r="DA227">
        <v>2440.5428000000002</v>
      </c>
      <c r="DB227">
        <v>1814.6832999999999</v>
      </c>
      <c r="DC227">
        <v>2979.1235999999999</v>
      </c>
      <c r="DD227">
        <v>2253.5120000000002</v>
      </c>
      <c r="DE227">
        <v>2317.6858000000002</v>
      </c>
      <c r="DF227">
        <v>1937.8503000000001</v>
      </c>
      <c r="DG227">
        <v>1687.6965</v>
      </c>
      <c r="DH227">
        <v>1468.4177</v>
      </c>
      <c r="DI227">
        <v>1980.6665</v>
      </c>
      <c r="DJ227">
        <v>1649.4848999999999</v>
      </c>
      <c r="DK227">
        <v>2144.8528999999999</v>
      </c>
      <c r="DL227">
        <v>1660.2816</v>
      </c>
      <c r="DM227">
        <v>1690.5491999999999</v>
      </c>
      <c r="DN227">
        <v>1509.3017</v>
      </c>
      <c r="DO227">
        <v>2309.3917999999999</v>
      </c>
      <c r="DP227">
        <v>994.78150000000005</v>
      </c>
      <c r="DQ227">
        <v>1786.6628000000001</v>
      </c>
      <c r="DR227">
        <v>1387.1110000000001</v>
      </c>
      <c r="DS227">
        <v>2451.04</v>
      </c>
      <c r="DT227">
        <v>1216.9247</v>
      </c>
      <c r="DU227">
        <v>1577.6181999999999</v>
      </c>
      <c r="DV227">
        <v>1938.3678</v>
      </c>
      <c r="DW227">
        <v>1415.5220999999999</v>
      </c>
      <c r="DX227">
        <v>929.42930000000001</v>
      </c>
      <c r="DY227">
        <v>1412.7234000000001</v>
      </c>
      <c r="DZ227">
        <v>1456.0414000000001</v>
      </c>
      <c r="EA227">
        <v>1295.0320999999999</v>
      </c>
      <c r="EB227">
        <v>1395.3003000000001</v>
      </c>
      <c r="EC227">
        <v>1267.9259</v>
      </c>
      <c r="ED227">
        <v>1438.2651000000001</v>
      </c>
      <c r="EE227">
        <v>948.80859999999996</v>
      </c>
      <c r="EF227">
        <v>1009.8047</v>
      </c>
      <c r="EG227">
        <v>440.25170000000003</v>
      </c>
      <c r="EH227">
        <v>884.36199999999997</v>
      </c>
      <c r="EI227">
        <v>638.71929999999998</v>
      </c>
      <c r="EJ227">
        <v>2115.1444999999999</v>
      </c>
      <c r="EK227">
        <v>1164.4862000000001</v>
      </c>
      <c r="EL227">
        <v>935.71050000000002</v>
      </c>
      <c r="EM227">
        <v>505.89080000000001</v>
      </c>
      <c r="EN227">
        <v>400.20839999999998</v>
      </c>
      <c r="EO227">
        <v>381.58229999999998</v>
      </c>
      <c r="EP227">
        <v>364.3356</v>
      </c>
      <c r="EQ227">
        <v>497.7833</v>
      </c>
      <c r="ER227">
        <v>415.61829999999998</v>
      </c>
      <c r="ES227">
        <v>347.8306</v>
      </c>
      <c r="ET227">
        <v>476.721</v>
      </c>
      <c r="EU227">
        <v>429.80380000000002</v>
      </c>
      <c r="EV227">
        <v>303.95269999999999</v>
      </c>
      <c r="EW227">
        <v>254.1259</v>
      </c>
      <c r="EX227">
        <v>269.38310000000001</v>
      </c>
      <c r="EY227">
        <v>253.36490000000001</v>
      </c>
      <c r="EZ227">
        <v>272.24329999999998</v>
      </c>
      <c r="FA227">
        <v>105.6324</v>
      </c>
      <c r="FB227">
        <v>262.89640000000003</v>
      </c>
      <c r="FC227">
        <v>396.1112</v>
      </c>
      <c r="FD227">
        <v>168.5752</v>
      </c>
      <c r="FE227">
        <v>210.4255</v>
      </c>
      <c r="FF227">
        <v>910.96870000000001</v>
      </c>
      <c r="FG227">
        <v>229.92699999999999</v>
      </c>
      <c r="FH227">
        <v>235.52600000000001</v>
      </c>
      <c r="FI227">
        <v>285.78579999999999</v>
      </c>
      <c r="FJ227">
        <v>177.25579999999999</v>
      </c>
      <c r="FK227">
        <v>96.651600000000002</v>
      </c>
      <c r="FL227">
        <v>138.37809999999999</v>
      </c>
      <c r="FM227">
        <v>13862.573</v>
      </c>
      <c r="FN227">
        <v>3326.2532999999999</v>
      </c>
      <c r="FO227">
        <v>5322.9768999999997</v>
      </c>
      <c r="FP227">
        <v>7440.0859</v>
      </c>
      <c r="FQ227">
        <v>2676.6932000000002</v>
      </c>
      <c r="FR227">
        <v>4921.5897000000004</v>
      </c>
      <c r="FS227">
        <v>6173.9471000000003</v>
      </c>
      <c r="FT227">
        <v>10111.717500000001</v>
      </c>
      <c r="FU227">
        <v>1529.0691999999999</v>
      </c>
      <c r="FV227">
        <v>32582.278999999999</v>
      </c>
      <c r="FW227">
        <v>13723.6407</v>
      </c>
      <c r="FX227">
        <v>4894.4503999999997</v>
      </c>
      <c r="FY227">
        <v>4531.4480000000003</v>
      </c>
      <c r="FZ227">
        <v>359.4126</v>
      </c>
      <c r="GA227">
        <v>14117.2515</v>
      </c>
      <c r="GB227">
        <v>4391.7174999999997</v>
      </c>
      <c r="GC227">
        <v>1748.7415000000001</v>
      </c>
      <c r="GD227">
        <v>1485.1451999999999</v>
      </c>
      <c r="GE227">
        <v>11422.3595</v>
      </c>
      <c r="GF227">
        <v>1676.2547</v>
      </c>
      <c r="GG227">
        <v>1000.4863</v>
      </c>
      <c r="GH227">
        <v>573.18899999999996</v>
      </c>
      <c r="GI227">
        <v>4588.9283999999998</v>
      </c>
      <c r="GJ227">
        <v>34974.725400000003</v>
      </c>
      <c r="GK227">
        <v>3047.9484000000002</v>
      </c>
      <c r="GL227">
        <v>2777.5495000000001</v>
      </c>
      <c r="GM227">
        <v>6301.9934000000003</v>
      </c>
      <c r="GN227">
        <v>20461.924999999999</v>
      </c>
      <c r="GO227">
        <v>941.49379999999996</v>
      </c>
      <c r="GP227">
        <v>430.57299999999998</v>
      </c>
    </row>
    <row r="228" spans="1:198" x14ac:dyDescent="0.2">
      <c r="A228" s="177">
        <v>43341</v>
      </c>
      <c r="B228">
        <v>808432.70369999995</v>
      </c>
      <c r="C228">
        <v>188494.66800000001</v>
      </c>
      <c r="D228">
        <v>126945.8634</v>
      </c>
      <c r="E228">
        <v>115245.1303</v>
      </c>
      <c r="F228">
        <v>63942.511299999998</v>
      </c>
      <c r="G228">
        <v>52301.2552</v>
      </c>
      <c r="H228">
        <v>54632.586600000002</v>
      </c>
      <c r="I228">
        <v>34728.39</v>
      </c>
      <c r="J228">
        <v>38105.957199999997</v>
      </c>
      <c r="K228">
        <v>34403.615700000002</v>
      </c>
      <c r="L228">
        <v>31273.809000000001</v>
      </c>
      <c r="M228">
        <v>25746.836500000001</v>
      </c>
      <c r="N228">
        <v>24437.7791</v>
      </c>
      <c r="O228">
        <v>41466.239399999999</v>
      </c>
      <c r="P228">
        <v>17776.028999999999</v>
      </c>
      <c r="Q228">
        <v>23738.071499999998</v>
      </c>
      <c r="R228">
        <v>14341.520200000001</v>
      </c>
      <c r="S228">
        <v>20023.337599999999</v>
      </c>
      <c r="T228">
        <v>21298.121599999999</v>
      </c>
      <c r="U228">
        <v>20324.557199999999</v>
      </c>
      <c r="V228">
        <v>17625.279900000001</v>
      </c>
      <c r="W228">
        <v>12521.7904</v>
      </c>
      <c r="X228">
        <v>16188.4794</v>
      </c>
      <c r="Y228">
        <v>15067.4319</v>
      </c>
      <c r="Z228">
        <v>16534.110400000001</v>
      </c>
      <c r="AA228">
        <v>13184.9421</v>
      </c>
      <c r="AB228">
        <v>14951.197200000001</v>
      </c>
      <c r="AC228">
        <v>20163.492600000001</v>
      </c>
      <c r="AD228">
        <v>15492.05</v>
      </c>
      <c r="AE228">
        <v>12134.256299999999</v>
      </c>
      <c r="AF228">
        <v>15577.7605</v>
      </c>
      <c r="AG228">
        <v>11993.873600000001</v>
      </c>
      <c r="AH228">
        <v>8729.5062999999991</v>
      </c>
      <c r="AI228">
        <v>11235.297699999999</v>
      </c>
      <c r="AJ228">
        <v>16157.5849</v>
      </c>
      <c r="AK228">
        <v>9399.0416000000005</v>
      </c>
      <c r="AL228">
        <v>8320.3004000000001</v>
      </c>
      <c r="AM228">
        <v>9326.1599000000006</v>
      </c>
      <c r="AN228">
        <v>10842.0648</v>
      </c>
      <c r="AO228">
        <v>10231.9719</v>
      </c>
      <c r="AP228">
        <v>9004.8016000000007</v>
      </c>
      <c r="AQ228">
        <v>9879.8498</v>
      </c>
      <c r="AR228">
        <v>7201.7502000000004</v>
      </c>
      <c r="AS228">
        <v>8167.4534999999996</v>
      </c>
      <c r="AT228">
        <v>9928.9244999999992</v>
      </c>
      <c r="AU228">
        <v>10277.879000000001</v>
      </c>
      <c r="AV228">
        <v>6908.5634</v>
      </c>
      <c r="AW228">
        <v>7273.2435999999998</v>
      </c>
      <c r="AX228">
        <v>7260.3510999999999</v>
      </c>
      <c r="AY228">
        <v>4705.6202000000003</v>
      </c>
      <c r="AZ228">
        <v>6710.6079</v>
      </c>
      <c r="BA228">
        <v>5906.5617000000002</v>
      </c>
      <c r="BB228">
        <v>6218.0537000000004</v>
      </c>
      <c r="BC228">
        <v>5283.2091</v>
      </c>
      <c r="BD228">
        <v>5590.5589</v>
      </c>
      <c r="BE228">
        <v>6513.8422</v>
      </c>
      <c r="BF228">
        <v>6538.0149000000001</v>
      </c>
      <c r="BG228">
        <v>5526.3294999999998</v>
      </c>
      <c r="BH228">
        <v>6984.6085999999996</v>
      </c>
      <c r="BI228">
        <v>4773.9942000000001</v>
      </c>
      <c r="BJ228">
        <v>5916.0685000000003</v>
      </c>
      <c r="BK228">
        <v>4010.4774000000002</v>
      </c>
      <c r="BL228">
        <v>4460.05</v>
      </c>
      <c r="BM228">
        <v>3789.3420999999998</v>
      </c>
      <c r="BN228">
        <v>4781.3887999999997</v>
      </c>
      <c r="BO228">
        <v>5824.2933000000003</v>
      </c>
      <c r="BP228">
        <v>4524.3554000000004</v>
      </c>
      <c r="BQ228">
        <v>5252.1140999999998</v>
      </c>
      <c r="BR228">
        <v>3069.9769999999999</v>
      </c>
      <c r="BS228">
        <v>4012.4167000000002</v>
      </c>
      <c r="BT228">
        <v>4823.4943999999996</v>
      </c>
      <c r="BU228">
        <v>3730.0160000000001</v>
      </c>
      <c r="BV228">
        <v>3163.5497</v>
      </c>
      <c r="BW228">
        <v>3922.5572000000002</v>
      </c>
      <c r="BX228">
        <v>3577.2350000000001</v>
      </c>
      <c r="BY228">
        <v>3227.4135999999999</v>
      </c>
      <c r="BZ228">
        <v>2761.6417000000001</v>
      </c>
      <c r="CA228">
        <v>3404.9823999999999</v>
      </c>
      <c r="CB228">
        <v>3444.1532999999999</v>
      </c>
      <c r="CC228">
        <v>3383.7127999999998</v>
      </c>
      <c r="CD228">
        <v>3117.3627000000001</v>
      </c>
      <c r="CE228">
        <v>2710.0419000000002</v>
      </c>
      <c r="CF228">
        <v>3758.7910000000002</v>
      </c>
      <c r="CG228">
        <v>2282.3760000000002</v>
      </c>
      <c r="CH228">
        <v>2684.1759999999999</v>
      </c>
      <c r="CI228">
        <v>3170.9177</v>
      </c>
      <c r="CJ228">
        <v>3096.1614</v>
      </c>
      <c r="CK228">
        <v>2549.5165000000002</v>
      </c>
      <c r="CL228">
        <v>3511.1669000000002</v>
      </c>
      <c r="CM228">
        <v>2723.9250999999999</v>
      </c>
      <c r="CN228">
        <v>2974.9198000000001</v>
      </c>
      <c r="CO228">
        <v>2572.4686000000002</v>
      </c>
      <c r="CP228">
        <v>1773.9757999999999</v>
      </c>
      <c r="CQ228">
        <v>2741.3618999999999</v>
      </c>
      <c r="CR228">
        <v>2582.5311000000002</v>
      </c>
      <c r="CS228">
        <v>1975.9354000000001</v>
      </c>
      <c r="CT228">
        <v>2362.2186999999999</v>
      </c>
      <c r="CU228">
        <v>2750.0695000000001</v>
      </c>
      <c r="CV228">
        <v>3805.0486000000001</v>
      </c>
      <c r="CW228">
        <v>1277.6252999999999</v>
      </c>
      <c r="CX228">
        <v>4454.1073999999999</v>
      </c>
      <c r="CY228">
        <v>2259.1019000000001</v>
      </c>
      <c r="CZ228">
        <v>1949.5639000000001</v>
      </c>
      <c r="DA228">
        <v>2465.7219</v>
      </c>
      <c r="DB228">
        <v>1802.432</v>
      </c>
      <c r="DC228">
        <v>3005.8906000000002</v>
      </c>
      <c r="DD228">
        <v>2258.1660000000002</v>
      </c>
      <c r="DE228">
        <v>2333.2458000000001</v>
      </c>
      <c r="DF228">
        <v>1947.1824999999999</v>
      </c>
      <c r="DG228">
        <v>1705.5962999999999</v>
      </c>
      <c r="DH228">
        <v>1516.1967</v>
      </c>
      <c r="DI228">
        <v>1985.2891</v>
      </c>
      <c r="DJ228">
        <v>1654.6378999999999</v>
      </c>
      <c r="DK228">
        <v>2149.2914999999998</v>
      </c>
      <c r="DL228">
        <v>1761.1575</v>
      </c>
      <c r="DM228">
        <v>1698.1895</v>
      </c>
      <c r="DN228">
        <v>1513.1464000000001</v>
      </c>
      <c r="DO228">
        <v>2315.5805999999998</v>
      </c>
      <c r="DP228">
        <v>994.32280000000003</v>
      </c>
      <c r="DQ228">
        <v>1809.1704</v>
      </c>
      <c r="DR228">
        <v>1482.3996999999999</v>
      </c>
      <c r="DS228">
        <v>2428.9169999999999</v>
      </c>
      <c r="DT228">
        <v>1229.7710999999999</v>
      </c>
      <c r="DU228">
        <v>1571.3773000000001</v>
      </c>
      <c r="DV228">
        <v>1937.0110999999999</v>
      </c>
      <c r="DW228">
        <v>1452.5192</v>
      </c>
      <c r="DX228">
        <v>971.91570000000002</v>
      </c>
      <c r="DY228">
        <v>1414.7343000000001</v>
      </c>
      <c r="DZ228">
        <v>1442.1896999999999</v>
      </c>
      <c r="EA228">
        <v>1302.9812999999999</v>
      </c>
      <c r="EB228">
        <v>1410.27</v>
      </c>
      <c r="EC228">
        <v>1297.5308</v>
      </c>
      <c r="ED228">
        <v>1458.9914000000001</v>
      </c>
      <c r="EE228">
        <v>945.48059999999998</v>
      </c>
      <c r="EF228">
        <v>1007.7633</v>
      </c>
      <c r="EG228">
        <v>461.58390000000003</v>
      </c>
      <c r="EH228">
        <v>888.57230000000004</v>
      </c>
      <c r="EI228">
        <v>640.73059999999998</v>
      </c>
      <c r="EJ228">
        <v>2228.4857999999999</v>
      </c>
      <c r="EK228">
        <v>1366.6362999999999</v>
      </c>
      <c r="EL228">
        <v>957.91510000000005</v>
      </c>
      <c r="EM228">
        <v>519.95349999999996</v>
      </c>
      <c r="EN228">
        <v>400.20839999999998</v>
      </c>
      <c r="EO228">
        <v>422.00749999999999</v>
      </c>
      <c r="EP228">
        <v>374.29340000000002</v>
      </c>
      <c r="EQ228">
        <v>526.22220000000004</v>
      </c>
      <c r="ER228">
        <v>414.39929999999998</v>
      </c>
      <c r="ES228">
        <v>344.77229999999997</v>
      </c>
      <c r="ET228">
        <v>467.44909999999999</v>
      </c>
      <c r="EU228">
        <v>426.64019999999999</v>
      </c>
      <c r="EV228">
        <v>303.95269999999999</v>
      </c>
      <c r="EW228">
        <v>252.23609999999999</v>
      </c>
      <c r="EX228">
        <v>281.26350000000002</v>
      </c>
      <c r="EY228">
        <v>252.81440000000001</v>
      </c>
      <c r="EZ228">
        <v>269.02539999999999</v>
      </c>
      <c r="FA228">
        <v>103.94799999999999</v>
      </c>
      <c r="FB228">
        <v>258.4572</v>
      </c>
      <c r="FC228">
        <v>416.71640000000002</v>
      </c>
      <c r="FD228">
        <v>168.5752</v>
      </c>
      <c r="FE228">
        <v>209.36709999999999</v>
      </c>
      <c r="FF228">
        <v>909.39940000000001</v>
      </c>
      <c r="FG228">
        <v>232.27860000000001</v>
      </c>
      <c r="FH228">
        <v>241.32259999999999</v>
      </c>
      <c r="FI228">
        <v>302.47359999999998</v>
      </c>
      <c r="FJ228">
        <v>174.22059999999999</v>
      </c>
      <c r="FK228">
        <v>97.666600000000003</v>
      </c>
      <c r="FL228">
        <v>138.37809999999999</v>
      </c>
      <c r="FM228">
        <v>13844.6196</v>
      </c>
      <c r="FN228">
        <v>3328.7849000000001</v>
      </c>
      <c r="FO228">
        <v>5342.1139999999996</v>
      </c>
      <c r="FP228">
        <v>7515.1194999999998</v>
      </c>
      <c r="FQ228">
        <v>2714.8591000000001</v>
      </c>
      <c r="FR228">
        <v>4948.1819999999998</v>
      </c>
      <c r="FS228">
        <v>6330.6572999999999</v>
      </c>
      <c r="FT228">
        <v>10357.5563</v>
      </c>
      <c r="FU228">
        <v>1530.7499</v>
      </c>
      <c r="FV228">
        <v>34593.376700000001</v>
      </c>
      <c r="FW228">
        <v>13852.7359</v>
      </c>
      <c r="FX228">
        <v>4921.3047999999999</v>
      </c>
      <c r="FY228">
        <v>4546.9309999999996</v>
      </c>
      <c r="FZ228">
        <v>359.4126</v>
      </c>
      <c r="GA228">
        <v>14393.8541</v>
      </c>
      <c r="GB228">
        <v>4456.2008999999998</v>
      </c>
      <c r="GC228">
        <v>1811.6584</v>
      </c>
      <c r="GD228">
        <v>1441.7256</v>
      </c>
      <c r="GE228">
        <v>11319.6504</v>
      </c>
      <c r="GF228">
        <v>1706.8215</v>
      </c>
      <c r="GG228">
        <v>1020.3389</v>
      </c>
      <c r="GH228">
        <v>570.52279999999996</v>
      </c>
      <c r="GI228">
        <v>4562.7368999999999</v>
      </c>
      <c r="GJ228">
        <v>35197.2428</v>
      </c>
      <c r="GK228">
        <v>3142.5684000000001</v>
      </c>
      <c r="GL228">
        <v>2797.1844999999998</v>
      </c>
      <c r="GM228">
        <v>6244.4804999999997</v>
      </c>
      <c r="GN228">
        <v>20519.597000000002</v>
      </c>
      <c r="GO228">
        <v>927.74180000000001</v>
      </c>
      <c r="GP228">
        <v>434.19760000000002</v>
      </c>
    </row>
    <row r="229" spans="1:198" x14ac:dyDescent="0.2">
      <c r="A229" s="177">
        <v>43342</v>
      </c>
      <c r="B229">
        <v>807895.92850000004</v>
      </c>
      <c r="C229">
        <v>186464.2789</v>
      </c>
      <c r="D229">
        <v>126000.8144</v>
      </c>
      <c r="E229">
        <v>113269.0986</v>
      </c>
      <c r="F229">
        <v>63565.760199999997</v>
      </c>
      <c r="G229">
        <v>54026.752500000002</v>
      </c>
      <c r="H229">
        <v>54819.896099999998</v>
      </c>
      <c r="I229">
        <v>34411.728000000003</v>
      </c>
      <c r="J229">
        <v>38471.018400000001</v>
      </c>
      <c r="K229">
        <v>33925.655200000001</v>
      </c>
      <c r="L229">
        <v>31280.262699999999</v>
      </c>
      <c r="M229">
        <v>25736.066500000001</v>
      </c>
      <c r="N229">
        <v>24175.2657</v>
      </c>
      <c r="O229">
        <v>41634.310899999997</v>
      </c>
      <c r="P229">
        <v>17776.028999999999</v>
      </c>
      <c r="Q229">
        <v>23526.102900000002</v>
      </c>
      <c r="R229">
        <v>14171.247300000001</v>
      </c>
      <c r="S229">
        <v>19981.215199999999</v>
      </c>
      <c r="T229">
        <v>21241.572</v>
      </c>
      <c r="U229">
        <v>20947.376199999999</v>
      </c>
      <c r="V229">
        <v>17343.974399999999</v>
      </c>
      <c r="W229">
        <v>12613.124400000001</v>
      </c>
      <c r="X229">
        <v>16149.1384</v>
      </c>
      <c r="Y229">
        <v>15046.6296</v>
      </c>
      <c r="Z229">
        <v>16452.682799999999</v>
      </c>
      <c r="AA229">
        <v>13128.380499999999</v>
      </c>
      <c r="AB229">
        <v>14930.122799999999</v>
      </c>
      <c r="AC229">
        <v>20201.835500000001</v>
      </c>
      <c r="AD229">
        <v>15262.0807</v>
      </c>
      <c r="AE229">
        <v>12175.161099999999</v>
      </c>
      <c r="AF229">
        <v>15483.2575</v>
      </c>
      <c r="AG229">
        <v>12002.1217</v>
      </c>
      <c r="AH229">
        <v>8406.0887000000002</v>
      </c>
      <c r="AI229">
        <v>11110.582700000001</v>
      </c>
      <c r="AJ229">
        <v>16361.1481</v>
      </c>
      <c r="AK229">
        <v>9397.7936000000009</v>
      </c>
      <c r="AL229">
        <v>8293.7584999999999</v>
      </c>
      <c r="AM229">
        <v>9333.5036999999993</v>
      </c>
      <c r="AN229">
        <v>10801.8123</v>
      </c>
      <c r="AO229">
        <v>10255.2413</v>
      </c>
      <c r="AP229">
        <v>8937.9688999999998</v>
      </c>
      <c r="AQ229">
        <v>9930.3317999999999</v>
      </c>
      <c r="AR229">
        <v>7227.4345999999996</v>
      </c>
      <c r="AS229">
        <v>8197.9874</v>
      </c>
      <c r="AT229">
        <v>9876.0138999999999</v>
      </c>
      <c r="AU229">
        <v>10250.3665</v>
      </c>
      <c r="AV229">
        <v>6926.5763999999999</v>
      </c>
      <c r="AW229">
        <v>7153.8190000000004</v>
      </c>
      <c r="AX229">
        <v>7251.8991999999998</v>
      </c>
      <c r="AY229">
        <v>4713.2736000000004</v>
      </c>
      <c r="AZ229">
        <v>6665.0200999999997</v>
      </c>
      <c r="BA229">
        <v>5883.1073999999999</v>
      </c>
      <c r="BB229">
        <v>6145.2475000000004</v>
      </c>
      <c r="BC229">
        <v>5279.3298000000004</v>
      </c>
      <c r="BD229">
        <v>5483.1023999999998</v>
      </c>
      <c r="BE229">
        <v>6551.0064000000002</v>
      </c>
      <c r="BF229">
        <v>6529.4108999999999</v>
      </c>
      <c r="BG229">
        <v>5490.7282999999998</v>
      </c>
      <c r="BH229">
        <v>7033.4721</v>
      </c>
      <c r="BI229">
        <v>4715.0101999999997</v>
      </c>
      <c r="BJ229">
        <v>5998.4260999999997</v>
      </c>
      <c r="BK229">
        <v>3997.6298000000002</v>
      </c>
      <c r="BL229">
        <v>4431.5221000000001</v>
      </c>
      <c r="BM229">
        <v>3773.9522999999999</v>
      </c>
      <c r="BN229">
        <v>4764.6463000000003</v>
      </c>
      <c r="BO229">
        <v>5808.9139999999998</v>
      </c>
      <c r="BP229">
        <v>4578.9089999999997</v>
      </c>
      <c r="BQ229">
        <v>5214.7043000000003</v>
      </c>
      <c r="BR229">
        <v>3056.3267000000001</v>
      </c>
      <c r="BS229">
        <v>4098.4272000000001</v>
      </c>
      <c r="BT229">
        <v>4823.4943999999996</v>
      </c>
      <c r="BU229">
        <v>3740.5376999999999</v>
      </c>
      <c r="BV229">
        <v>3087.5045</v>
      </c>
      <c r="BW229">
        <v>3902.8780000000002</v>
      </c>
      <c r="BX229">
        <v>3526.0254</v>
      </c>
      <c r="BY229">
        <v>3199.7936</v>
      </c>
      <c r="BZ229">
        <v>2785.3895000000002</v>
      </c>
      <c r="CA229">
        <v>3406.3679999999999</v>
      </c>
      <c r="CB229">
        <v>3463.652</v>
      </c>
      <c r="CC229">
        <v>3288.2168999999999</v>
      </c>
      <c r="CD229">
        <v>3117.9715000000001</v>
      </c>
      <c r="CE229">
        <v>2696.3215</v>
      </c>
      <c r="CF229">
        <v>3801.7166999999999</v>
      </c>
      <c r="CG229">
        <v>2275.1637000000001</v>
      </c>
      <c r="CH229">
        <v>2650.0284999999999</v>
      </c>
      <c r="CI229">
        <v>3207.2249000000002</v>
      </c>
      <c r="CJ229">
        <v>3086.9315999999999</v>
      </c>
      <c r="CK229">
        <v>2561.1251999999999</v>
      </c>
      <c r="CL229">
        <v>3524.2253999999998</v>
      </c>
      <c r="CM229">
        <v>2712.0585999999998</v>
      </c>
      <c r="CN229">
        <v>2869.8935999999999</v>
      </c>
      <c r="CO229">
        <v>2609.1943000000001</v>
      </c>
      <c r="CP229">
        <v>1768.0478000000001</v>
      </c>
      <c r="CQ229">
        <v>2719.7891</v>
      </c>
      <c r="CR229">
        <v>2578.2438000000002</v>
      </c>
      <c r="CS229">
        <v>2005.1012000000001</v>
      </c>
      <c r="CT229">
        <v>2320.4218000000001</v>
      </c>
      <c r="CU229">
        <v>2833.9135999999999</v>
      </c>
      <c r="CV229">
        <v>3870.6089000000002</v>
      </c>
      <c r="CW229">
        <v>1235.6325999999999</v>
      </c>
      <c r="CX229">
        <v>4437.7003999999997</v>
      </c>
      <c r="CY229">
        <v>2255.4659999999999</v>
      </c>
      <c r="CZ229">
        <v>1962.713</v>
      </c>
      <c r="DA229">
        <v>2366.2408999999998</v>
      </c>
      <c r="DB229">
        <v>1765.3792000000001</v>
      </c>
      <c r="DC229">
        <v>2990.1453000000001</v>
      </c>
      <c r="DD229">
        <v>2287.5219999999999</v>
      </c>
      <c r="DE229">
        <v>2339.7291</v>
      </c>
      <c r="DF229">
        <v>1937.8503000000001</v>
      </c>
      <c r="DG229">
        <v>1672.1832999999999</v>
      </c>
      <c r="DH229">
        <v>1443.3685</v>
      </c>
      <c r="DI229">
        <v>2029.0678</v>
      </c>
      <c r="DJ229">
        <v>1655.5748000000001</v>
      </c>
      <c r="DK229">
        <v>2167.0459999999998</v>
      </c>
      <c r="DL229">
        <v>1738.3789999999999</v>
      </c>
      <c r="DM229">
        <v>1736.3911000000001</v>
      </c>
      <c r="DN229">
        <v>1520.4863</v>
      </c>
      <c r="DO229">
        <v>2315.5805999999998</v>
      </c>
      <c r="DP229">
        <v>987.21299999999997</v>
      </c>
      <c r="DQ229">
        <v>1795.6658</v>
      </c>
      <c r="DR229">
        <v>1510.5531000000001</v>
      </c>
      <c r="DS229">
        <v>2416.4728</v>
      </c>
      <c r="DT229">
        <v>1238.3353</v>
      </c>
      <c r="DU229">
        <v>1593.2203</v>
      </c>
      <c r="DV229">
        <v>1903.7728</v>
      </c>
      <c r="DW229">
        <v>1473.6922</v>
      </c>
      <c r="DX229">
        <v>962.92819999999995</v>
      </c>
      <c r="DY229">
        <v>1424.1183000000001</v>
      </c>
      <c r="DZ229">
        <v>1439.8811000000001</v>
      </c>
      <c r="EA229">
        <v>1282.4806000000001</v>
      </c>
      <c r="EB229">
        <v>1427.0652</v>
      </c>
      <c r="EC229">
        <v>1287.0820000000001</v>
      </c>
      <c r="ED229">
        <v>1443.0481</v>
      </c>
      <c r="EE229">
        <v>945.48059999999998</v>
      </c>
      <c r="EF229">
        <v>1002.7451</v>
      </c>
      <c r="EG229">
        <v>457.92689999999999</v>
      </c>
      <c r="EH229">
        <v>873.83600000000001</v>
      </c>
      <c r="EI229">
        <v>640.73059999999998</v>
      </c>
      <c r="EJ229">
        <v>2228.4857999999999</v>
      </c>
      <c r="EK229">
        <v>1355.1505</v>
      </c>
      <c r="EL229">
        <v>955.97490000000005</v>
      </c>
      <c r="EM229">
        <v>524.64099999999996</v>
      </c>
      <c r="EN229">
        <v>405.34530000000001</v>
      </c>
      <c r="EO229">
        <v>441.22190000000001</v>
      </c>
      <c r="EP229">
        <v>376.47460000000001</v>
      </c>
      <c r="EQ229">
        <v>578.46789999999999</v>
      </c>
      <c r="ER229">
        <v>414.39929999999998</v>
      </c>
      <c r="ES229">
        <v>343.8313</v>
      </c>
      <c r="ET229">
        <v>468.37630000000001</v>
      </c>
      <c r="EU229">
        <v>414.19659999999999</v>
      </c>
      <c r="EV229">
        <v>303.95269999999999</v>
      </c>
      <c r="EW229">
        <v>248.4564</v>
      </c>
      <c r="EX229">
        <v>293.14389999999997</v>
      </c>
      <c r="EY229">
        <v>253.36490000000001</v>
      </c>
      <c r="EZ229">
        <v>261.38279999999997</v>
      </c>
      <c r="FA229">
        <v>99.9054</v>
      </c>
      <c r="FB229">
        <v>261.04680000000002</v>
      </c>
      <c r="FC229">
        <v>408.47430000000003</v>
      </c>
      <c r="FD229">
        <v>170.81870000000001</v>
      </c>
      <c r="FE229">
        <v>211.1311</v>
      </c>
      <c r="FF229">
        <v>902.33759999999995</v>
      </c>
      <c r="FG229">
        <v>232.27860000000001</v>
      </c>
      <c r="FH229">
        <v>259.54039999999998</v>
      </c>
      <c r="FI229">
        <v>312.39609999999999</v>
      </c>
      <c r="FJ229">
        <v>171.55179999999999</v>
      </c>
      <c r="FK229">
        <v>99.189099999999996</v>
      </c>
      <c r="FL229">
        <v>135.7056</v>
      </c>
      <c r="FM229">
        <v>13827.6801</v>
      </c>
      <c r="FN229">
        <v>3241.6986999999999</v>
      </c>
      <c r="FO229">
        <v>4952.1961000000001</v>
      </c>
      <c r="FP229">
        <v>7417.6732000000002</v>
      </c>
      <c r="FQ229">
        <v>2684.3263000000002</v>
      </c>
      <c r="FR229">
        <v>4950.5994000000001</v>
      </c>
      <c r="FS229">
        <v>6304.0059000000001</v>
      </c>
      <c r="FT229">
        <v>9908.1566000000003</v>
      </c>
      <c r="FU229">
        <v>1534.1113</v>
      </c>
      <c r="FV229">
        <v>35438.858500000002</v>
      </c>
      <c r="FW229">
        <v>13821.1793</v>
      </c>
      <c r="FX229">
        <v>4908.7727999999997</v>
      </c>
      <c r="FY229">
        <v>4535.0209999999997</v>
      </c>
      <c r="FZ229">
        <v>390.40539999999999</v>
      </c>
      <c r="GA229">
        <v>14228.803099999999</v>
      </c>
      <c r="GB229">
        <v>4469.0976000000001</v>
      </c>
      <c r="GC229">
        <v>1850.9815000000001</v>
      </c>
      <c r="GD229">
        <v>1415.0059000000001</v>
      </c>
      <c r="GE229">
        <v>11353.886699999999</v>
      </c>
      <c r="GF229">
        <v>1759.2506000000001</v>
      </c>
      <c r="GG229">
        <v>1011.8306</v>
      </c>
      <c r="GH229">
        <v>570.52279999999996</v>
      </c>
      <c r="GI229">
        <v>4541.7838000000002</v>
      </c>
      <c r="GJ229">
        <v>31362.629099999998</v>
      </c>
      <c r="GK229">
        <v>3159.7719999999999</v>
      </c>
      <c r="GL229">
        <v>2826.6370000000002</v>
      </c>
      <c r="GM229">
        <v>6248.9358000000002</v>
      </c>
      <c r="GN229">
        <v>19616.069</v>
      </c>
      <c r="GO229">
        <v>935.3818</v>
      </c>
      <c r="GP229">
        <v>427.85449999999997</v>
      </c>
    </row>
    <row r="230" spans="1:198" x14ac:dyDescent="0.2">
      <c r="A230" s="177">
        <v>43343</v>
      </c>
      <c r="B230">
        <v>810809.85109999997</v>
      </c>
      <c r="C230">
        <v>191936.5099</v>
      </c>
      <c r="D230">
        <v>125961.1905</v>
      </c>
      <c r="E230">
        <v>115781.95600000001</v>
      </c>
      <c r="F230">
        <v>64117.744400000003</v>
      </c>
      <c r="G230">
        <v>53455.6659</v>
      </c>
      <c r="H230">
        <v>55492.660400000001</v>
      </c>
      <c r="I230">
        <v>34039.917000000001</v>
      </c>
      <c r="J230">
        <v>38536.542200000004</v>
      </c>
      <c r="K230">
        <v>34032.777300000002</v>
      </c>
      <c r="L230">
        <v>31870.874899999999</v>
      </c>
      <c r="M230">
        <v>25830.386200000001</v>
      </c>
      <c r="N230">
        <v>24562.1129</v>
      </c>
      <c r="O230">
        <v>42166.536999999997</v>
      </c>
      <c r="P230">
        <v>17767.665700000001</v>
      </c>
      <c r="Q230">
        <v>23670.0517</v>
      </c>
      <c r="R230">
        <v>14108.7618</v>
      </c>
      <c r="S230">
        <v>20149.7048</v>
      </c>
      <c r="T230">
        <v>21334.605200000002</v>
      </c>
      <c r="U230">
        <v>21012.858100000001</v>
      </c>
      <c r="V230">
        <v>17690.531200000001</v>
      </c>
      <c r="W230">
        <v>12733.211600000001</v>
      </c>
      <c r="X230">
        <v>16134.216</v>
      </c>
      <c r="Y230">
        <v>15062.974200000001</v>
      </c>
      <c r="Z230">
        <v>16509.682100000002</v>
      </c>
      <c r="AA230">
        <v>13122.7243</v>
      </c>
      <c r="AB230">
        <v>14981.544400000001</v>
      </c>
      <c r="AC230">
        <v>20336.035800000001</v>
      </c>
      <c r="AD230">
        <v>15237.2191</v>
      </c>
      <c r="AE230">
        <v>12196.7711</v>
      </c>
      <c r="AF230">
        <v>15449.741900000001</v>
      </c>
      <c r="AG230">
        <v>12148.2305</v>
      </c>
      <c r="AH230">
        <v>9418.8104000000003</v>
      </c>
      <c r="AI230">
        <v>11170.928599999999</v>
      </c>
      <c r="AJ230">
        <v>16256.969499999999</v>
      </c>
      <c r="AK230">
        <v>9486.4012999999995</v>
      </c>
      <c r="AL230">
        <v>8365.9194000000007</v>
      </c>
      <c r="AM230">
        <v>9392.2538000000004</v>
      </c>
      <c r="AN230">
        <v>10855.4823</v>
      </c>
      <c r="AO230">
        <v>10352.628199999999</v>
      </c>
      <c r="AP230">
        <v>9074.5655000000006</v>
      </c>
      <c r="AQ230">
        <v>9900.5604000000003</v>
      </c>
      <c r="AR230">
        <v>7310.1062000000002</v>
      </c>
      <c r="AS230">
        <v>8265.4459999999999</v>
      </c>
      <c r="AT230">
        <v>9107.9567000000006</v>
      </c>
      <c r="AU230">
        <v>10250.3665</v>
      </c>
      <c r="AV230">
        <v>6872.5374000000002</v>
      </c>
      <c r="AW230">
        <v>7209.5505000000003</v>
      </c>
      <c r="AX230">
        <v>7353.6130000000003</v>
      </c>
      <c r="AY230">
        <v>4759.7040999999999</v>
      </c>
      <c r="AZ230">
        <v>6727.7034000000003</v>
      </c>
      <c r="BA230">
        <v>5976.9246000000003</v>
      </c>
      <c r="BB230">
        <v>6153.451</v>
      </c>
      <c r="BC230">
        <v>5314.2435999999998</v>
      </c>
      <c r="BD230">
        <v>5471.5775999999996</v>
      </c>
      <c r="BE230">
        <v>6542.7476999999999</v>
      </c>
      <c r="BF230">
        <v>6494.9944999999998</v>
      </c>
      <c r="BG230">
        <v>5468.6894000000002</v>
      </c>
      <c r="BH230">
        <v>7064.3332</v>
      </c>
      <c r="BI230">
        <v>4766.1297000000004</v>
      </c>
      <c r="BJ230">
        <v>6066.0015999999996</v>
      </c>
      <c r="BK230">
        <v>4026.5369000000001</v>
      </c>
      <c r="BL230">
        <v>4457.4565000000002</v>
      </c>
      <c r="BM230">
        <v>3812.7118999999998</v>
      </c>
      <c r="BN230">
        <v>4715.8959999999997</v>
      </c>
      <c r="BO230">
        <v>5838.8631999999998</v>
      </c>
      <c r="BP230">
        <v>4642.6505999999999</v>
      </c>
      <c r="BQ230">
        <v>5235.5955000000004</v>
      </c>
      <c r="BR230">
        <v>3101.1777000000002</v>
      </c>
      <c r="BS230">
        <v>4054.6304</v>
      </c>
      <c r="BT230">
        <v>4900.4874</v>
      </c>
      <c r="BU230">
        <v>3730.0160000000001</v>
      </c>
      <c r="BV230">
        <v>3165.4996000000001</v>
      </c>
      <c r="BW230">
        <v>3907.5084000000002</v>
      </c>
      <c r="BX230">
        <v>3510.0223999999998</v>
      </c>
      <c r="BY230">
        <v>3221.5369999999998</v>
      </c>
      <c r="BZ230">
        <v>2812.9540000000002</v>
      </c>
      <c r="CA230">
        <v>3407.0608000000002</v>
      </c>
      <c r="CB230">
        <v>3573.1446999999998</v>
      </c>
      <c r="CC230">
        <v>3329.0113000000001</v>
      </c>
      <c r="CD230">
        <v>3203.1968999999999</v>
      </c>
      <c r="CE230">
        <v>2723.7622999999999</v>
      </c>
      <c r="CF230">
        <v>3855.8404999999998</v>
      </c>
      <c r="CG230">
        <v>2342.2379000000001</v>
      </c>
      <c r="CH230">
        <v>2712.7483000000002</v>
      </c>
      <c r="CI230">
        <v>3186.8020999999999</v>
      </c>
      <c r="CJ230">
        <v>3110.5189</v>
      </c>
      <c r="CK230">
        <v>2590.9041999999999</v>
      </c>
      <c r="CL230">
        <v>3534.1741999999999</v>
      </c>
      <c r="CM230">
        <v>2730.9371000000001</v>
      </c>
      <c r="CN230">
        <v>2841.3105999999998</v>
      </c>
      <c r="CO230">
        <v>2647.8276999999998</v>
      </c>
      <c r="CP230">
        <v>1784.3498</v>
      </c>
      <c r="CQ230">
        <v>2733.1992</v>
      </c>
      <c r="CR230">
        <v>2567.5255999999999</v>
      </c>
      <c r="CS230">
        <v>2028.0907999999999</v>
      </c>
      <c r="CT230">
        <v>2337.1406000000002</v>
      </c>
      <c r="CU230">
        <v>2869.8467999999998</v>
      </c>
      <c r="CV230">
        <v>4378.8307000000004</v>
      </c>
      <c r="CW230">
        <v>1253.1295</v>
      </c>
      <c r="CX230">
        <v>4447.7969999999996</v>
      </c>
      <c r="CY230">
        <v>2251.8301999999999</v>
      </c>
      <c r="CZ230">
        <v>2000.6994</v>
      </c>
      <c r="DA230">
        <v>2326.0133000000001</v>
      </c>
      <c r="DB230">
        <v>1747.1515999999999</v>
      </c>
      <c r="DC230">
        <v>3027.9340999999999</v>
      </c>
      <c r="DD230">
        <v>2271.4119999999998</v>
      </c>
      <c r="DE230">
        <v>2341.9875000000002</v>
      </c>
      <c r="DF230">
        <v>1965.8469</v>
      </c>
      <c r="DG230">
        <v>1691.2764999999999</v>
      </c>
      <c r="DH230">
        <v>1515.7328</v>
      </c>
      <c r="DI230">
        <v>2010.8493000000001</v>
      </c>
      <c r="DJ230">
        <v>1672.4392</v>
      </c>
      <c r="DK230">
        <v>2164.5097000000001</v>
      </c>
      <c r="DL230">
        <v>1734.3115</v>
      </c>
      <c r="DM230">
        <v>1755.4918</v>
      </c>
      <c r="DN230">
        <v>1539.71</v>
      </c>
      <c r="DO230">
        <v>2321.7694000000001</v>
      </c>
      <c r="DP230">
        <v>1008.0837</v>
      </c>
      <c r="DQ230">
        <v>1822.1370999999999</v>
      </c>
      <c r="DR230">
        <v>1534.3752999999999</v>
      </c>
      <c r="DS230">
        <v>2382.3665999999998</v>
      </c>
      <c r="DT230">
        <v>1222.4915000000001</v>
      </c>
      <c r="DU230">
        <v>1608.8224</v>
      </c>
      <c r="DV230">
        <v>1954.6477</v>
      </c>
      <c r="DW230">
        <v>1479.2641000000001</v>
      </c>
      <c r="DX230">
        <v>984.17139999999995</v>
      </c>
      <c r="DY230">
        <v>1426.7994000000001</v>
      </c>
      <c r="DZ230">
        <v>1435.2637999999999</v>
      </c>
      <c r="EA230">
        <v>1306.7467999999999</v>
      </c>
      <c r="EB230">
        <v>1423.7791999999999</v>
      </c>
      <c r="EC230">
        <v>1309.721</v>
      </c>
      <c r="ED230">
        <v>1481.3119999999999</v>
      </c>
      <c r="EE230">
        <v>945.48059999999998</v>
      </c>
      <c r="EF230">
        <v>1009.7068</v>
      </c>
      <c r="EG230">
        <v>468.28829999999999</v>
      </c>
      <c r="EH230">
        <v>867.5204</v>
      </c>
      <c r="EI230">
        <v>652.79830000000004</v>
      </c>
      <c r="EJ230">
        <v>2228.4857999999999</v>
      </c>
      <c r="EK230">
        <v>1266.7098000000001</v>
      </c>
      <c r="EL230">
        <v>942.39340000000004</v>
      </c>
      <c r="EM230">
        <v>532.45360000000005</v>
      </c>
      <c r="EN230">
        <v>405.34530000000001</v>
      </c>
      <c r="EO230">
        <v>444.96499999999997</v>
      </c>
      <c r="EP230">
        <v>379.38290000000001</v>
      </c>
      <c r="EQ230">
        <v>599.58159999999998</v>
      </c>
      <c r="ER230">
        <v>416.8372</v>
      </c>
      <c r="ES230">
        <v>343.12549999999999</v>
      </c>
      <c r="ET230">
        <v>470.84879999999998</v>
      </c>
      <c r="EU230">
        <v>425.16379999999998</v>
      </c>
      <c r="EV230">
        <v>306.68090000000001</v>
      </c>
      <c r="EW230">
        <v>256.01569999999998</v>
      </c>
      <c r="EX230">
        <v>294.33199999999999</v>
      </c>
      <c r="EY230">
        <v>254.74090000000001</v>
      </c>
      <c r="EZ230">
        <v>271.7978</v>
      </c>
      <c r="FA230">
        <v>103.61109999999999</v>
      </c>
      <c r="FB230">
        <v>254.75790000000001</v>
      </c>
      <c r="FC230">
        <v>390.61649999999997</v>
      </c>
      <c r="FD230">
        <v>166.33160000000001</v>
      </c>
      <c r="FE230">
        <v>211.83670000000001</v>
      </c>
      <c r="FF230">
        <v>892.92190000000005</v>
      </c>
      <c r="FG230">
        <v>232.27860000000001</v>
      </c>
      <c r="FH230">
        <v>268.64929999999998</v>
      </c>
      <c r="FI230">
        <v>311.94510000000002</v>
      </c>
      <c r="FJ230">
        <v>170.0342</v>
      </c>
      <c r="FK230">
        <v>97.666600000000003</v>
      </c>
      <c r="FL230">
        <v>141.05070000000001</v>
      </c>
      <c r="FM230">
        <v>13900.6929</v>
      </c>
      <c r="FN230">
        <v>3331.3164000000002</v>
      </c>
      <c r="FO230">
        <v>4819.4326000000001</v>
      </c>
      <c r="FP230">
        <v>7482.9621999999999</v>
      </c>
      <c r="FQ230">
        <v>2562.1952999999999</v>
      </c>
      <c r="FR230">
        <v>5020.7062999999998</v>
      </c>
      <c r="FS230">
        <v>6318.9306999999999</v>
      </c>
      <c r="FT230">
        <v>9507.2983999999997</v>
      </c>
      <c r="FU230">
        <v>1520.6658</v>
      </c>
      <c r="FV230">
        <v>35800.035300000003</v>
      </c>
      <c r="FW230">
        <v>13958.880800000001</v>
      </c>
      <c r="FX230">
        <v>4966.0622000000003</v>
      </c>
      <c r="FY230">
        <v>4554.0770000000002</v>
      </c>
      <c r="FZ230">
        <v>409.77600000000001</v>
      </c>
      <c r="GA230">
        <v>14105.868700000001</v>
      </c>
      <c r="GB230">
        <v>4481.9943000000003</v>
      </c>
      <c r="GC230">
        <v>1882.4399000000001</v>
      </c>
      <c r="GD230">
        <v>1470.9015999999999</v>
      </c>
      <c r="GE230">
        <v>11114.232099999999</v>
      </c>
      <c r="GF230">
        <v>1777.0643</v>
      </c>
      <c r="GG230">
        <v>1030.2652</v>
      </c>
      <c r="GH230">
        <v>570.52279999999996</v>
      </c>
      <c r="GI230">
        <v>4541.7838000000002</v>
      </c>
      <c r="GJ230">
        <v>30591.438900000001</v>
      </c>
      <c r="GK230">
        <v>3151.1702</v>
      </c>
      <c r="GL230">
        <v>2856.0893999999998</v>
      </c>
      <c r="GM230">
        <v>6274.857</v>
      </c>
      <c r="GN230">
        <v>19193.141</v>
      </c>
      <c r="GO230">
        <v>943.02179999999998</v>
      </c>
      <c r="GP230">
        <v>408.82549999999998</v>
      </c>
    </row>
    <row r="231" spans="1:198" x14ac:dyDescent="0.2">
      <c r="A231" s="177">
        <v>43346</v>
      </c>
      <c r="B231">
        <v>810809.85109999997</v>
      </c>
      <c r="C231">
        <v>191936.5099</v>
      </c>
      <c r="D231">
        <v>125961.1905</v>
      </c>
      <c r="E231">
        <v>115781.95600000001</v>
      </c>
      <c r="F231">
        <v>64117.744400000003</v>
      </c>
      <c r="G231">
        <v>53455.6659</v>
      </c>
      <c r="H231">
        <v>55492.660400000001</v>
      </c>
      <c r="I231">
        <v>34039.917000000001</v>
      </c>
      <c r="J231">
        <v>38536.542200000004</v>
      </c>
      <c r="K231">
        <v>34032.777300000002</v>
      </c>
      <c r="L231">
        <v>31870.874899999999</v>
      </c>
      <c r="M231">
        <v>25830.386200000001</v>
      </c>
      <c r="N231">
        <v>24562.1129</v>
      </c>
      <c r="O231">
        <v>42166.536999999997</v>
      </c>
      <c r="P231">
        <v>17767.665700000001</v>
      </c>
      <c r="Q231">
        <v>23670.0517</v>
      </c>
      <c r="R231">
        <v>14108.7618</v>
      </c>
      <c r="S231">
        <v>20149.7048</v>
      </c>
      <c r="T231">
        <v>21334.605200000002</v>
      </c>
      <c r="U231">
        <v>21012.858100000001</v>
      </c>
      <c r="V231">
        <v>17690.531200000001</v>
      </c>
      <c r="W231">
        <v>12733.211600000001</v>
      </c>
      <c r="X231">
        <v>16134.216</v>
      </c>
      <c r="Y231">
        <v>15062.974200000001</v>
      </c>
      <c r="Z231">
        <v>16509.682100000002</v>
      </c>
      <c r="AA231">
        <v>13122.7243</v>
      </c>
      <c r="AB231">
        <v>14981.544400000001</v>
      </c>
      <c r="AC231">
        <v>20336.035800000001</v>
      </c>
      <c r="AD231">
        <v>15237.2191</v>
      </c>
      <c r="AE231">
        <v>12196.7711</v>
      </c>
      <c r="AF231">
        <v>15449.741900000001</v>
      </c>
      <c r="AG231">
        <v>12148.2305</v>
      </c>
      <c r="AH231">
        <v>9418.8104000000003</v>
      </c>
      <c r="AI231">
        <v>11170.928599999999</v>
      </c>
      <c r="AJ231">
        <v>16256.969499999999</v>
      </c>
      <c r="AK231">
        <v>9486.4012999999995</v>
      </c>
      <c r="AL231">
        <v>8365.9194000000007</v>
      </c>
      <c r="AM231">
        <v>9392.2538000000004</v>
      </c>
      <c r="AN231">
        <v>10855.4823</v>
      </c>
      <c r="AO231">
        <v>10352.628199999999</v>
      </c>
      <c r="AP231">
        <v>9074.5655000000006</v>
      </c>
      <c r="AQ231">
        <v>9900.5604000000003</v>
      </c>
      <c r="AR231">
        <v>7310.1062000000002</v>
      </c>
      <c r="AS231">
        <v>8265.4459999999999</v>
      </c>
      <c r="AT231">
        <v>9107.9567000000006</v>
      </c>
      <c r="AU231">
        <v>10250.3665</v>
      </c>
      <c r="AV231">
        <v>6872.5374000000002</v>
      </c>
      <c r="AW231">
        <v>7209.5505000000003</v>
      </c>
      <c r="AX231">
        <v>7353.6130000000003</v>
      </c>
      <c r="AY231">
        <v>4759.7040999999999</v>
      </c>
      <c r="AZ231">
        <v>6727.7034000000003</v>
      </c>
      <c r="BA231">
        <v>5976.9246000000003</v>
      </c>
      <c r="BB231">
        <v>6153.451</v>
      </c>
      <c r="BC231">
        <v>5314.2435999999998</v>
      </c>
      <c r="BD231">
        <v>5471.5775999999996</v>
      </c>
      <c r="BE231">
        <v>6542.7476999999999</v>
      </c>
      <c r="BF231">
        <v>6494.9944999999998</v>
      </c>
      <c r="BG231">
        <v>5468.6894000000002</v>
      </c>
      <c r="BH231">
        <v>7064.3332</v>
      </c>
      <c r="BI231">
        <v>4766.1297000000004</v>
      </c>
      <c r="BJ231">
        <v>6066.0015999999996</v>
      </c>
      <c r="BK231">
        <v>4026.5369000000001</v>
      </c>
      <c r="BL231">
        <v>4457.4565000000002</v>
      </c>
      <c r="BM231">
        <v>3812.7118999999998</v>
      </c>
      <c r="BN231">
        <v>4715.8959999999997</v>
      </c>
      <c r="BO231">
        <v>5838.8631999999998</v>
      </c>
      <c r="BP231">
        <v>4642.6505999999999</v>
      </c>
      <c r="BQ231">
        <v>5235.5955000000004</v>
      </c>
      <c r="BR231">
        <v>3101.1777000000002</v>
      </c>
      <c r="BS231">
        <v>4054.6304</v>
      </c>
      <c r="BT231">
        <v>4900.4874</v>
      </c>
      <c r="BU231">
        <v>3730.0160000000001</v>
      </c>
      <c r="BV231">
        <v>3165.4996000000001</v>
      </c>
      <c r="BW231">
        <v>3907.5084000000002</v>
      </c>
      <c r="BX231">
        <v>3510.0223999999998</v>
      </c>
      <c r="BY231">
        <v>3221.5369999999998</v>
      </c>
      <c r="BZ231">
        <v>2812.9540000000002</v>
      </c>
      <c r="CA231">
        <v>3407.0608000000002</v>
      </c>
      <c r="CB231">
        <v>3573.1446999999998</v>
      </c>
      <c r="CC231">
        <v>3329.0113000000001</v>
      </c>
      <c r="CD231">
        <v>3203.1968999999999</v>
      </c>
      <c r="CE231">
        <v>2723.7622999999999</v>
      </c>
      <c r="CF231">
        <v>3855.8404999999998</v>
      </c>
      <c r="CG231">
        <v>2342.2379000000001</v>
      </c>
      <c r="CH231">
        <v>2712.7483000000002</v>
      </c>
      <c r="CI231">
        <v>3186.8020999999999</v>
      </c>
      <c r="CJ231">
        <v>3110.5189</v>
      </c>
      <c r="CK231">
        <v>2590.9041999999999</v>
      </c>
      <c r="CL231">
        <v>3534.1741999999999</v>
      </c>
      <c r="CM231">
        <v>2730.9371000000001</v>
      </c>
      <c r="CN231">
        <v>2841.3105999999998</v>
      </c>
      <c r="CO231">
        <v>2647.8276999999998</v>
      </c>
      <c r="CP231">
        <v>1784.3498</v>
      </c>
      <c r="CQ231">
        <v>2733.1992</v>
      </c>
      <c r="CR231">
        <v>2567.5255999999999</v>
      </c>
      <c r="CS231">
        <v>2028.0907999999999</v>
      </c>
      <c r="CT231">
        <v>2337.1406000000002</v>
      </c>
      <c r="CU231">
        <v>2869.8467999999998</v>
      </c>
      <c r="CV231">
        <v>4378.8307000000004</v>
      </c>
      <c r="CW231">
        <v>1253.1295</v>
      </c>
      <c r="CX231">
        <v>4447.7969999999996</v>
      </c>
      <c r="CY231">
        <v>2251.8301999999999</v>
      </c>
      <c r="CZ231">
        <v>2000.6994</v>
      </c>
      <c r="DA231">
        <v>2326.0133000000001</v>
      </c>
      <c r="DB231">
        <v>1747.1515999999999</v>
      </c>
      <c r="DC231">
        <v>3027.9340999999999</v>
      </c>
      <c r="DD231">
        <v>2271.4119999999998</v>
      </c>
      <c r="DE231">
        <v>2341.9875000000002</v>
      </c>
      <c r="DF231">
        <v>1965.8469</v>
      </c>
      <c r="DG231">
        <v>1691.2764999999999</v>
      </c>
      <c r="DH231">
        <v>1515.7328</v>
      </c>
      <c r="DI231">
        <v>2010.8493000000001</v>
      </c>
      <c r="DJ231">
        <v>1672.4392</v>
      </c>
      <c r="DK231">
        <v>2164.5097000000001</v>
      </c>
      <c r="DL231">
        <v>1734.3115</v>
      </c>
      <c r="DM231">
        <v>1755.4918</v>
      </c>
      <c r="DN231">
        <v>1539.71</v>
      </c>
      <c r="DO231">
        <v>2321.7694000000001</v>
      </c>
      <c r="DP231">
        <v>1008.0837</v>
      </c>
      <c r="DQ231">
        <v>1822.1370999999999</v>
      </c>
      <c r="DR231">
        <v>1534.3752999999999</v>
      </c>
      <c r="DS231">
        <v>2382.3665999999998</v>
      </c>
      <c r="DT231">
        <v>1222.4915000000001</v>
      </c>
      <c r="DU231">
        <v>1608.8224</v>
      </c>
      <c r="DV231">
        <v>1954.6477</v>
      </c>
      <c r="DW231">
        <v>1479.2641000000001</v>
      </c>
      <c r="DX231">
        <v>984.17139999999995</v>
      </c>
      <c r="DY231">
        <v>1426.7994000000001</v>
      </c>
      <c r="DZ231">
        <v>1435.2637999999999</v>
      </c>
      <c r="EA231">
        <v>1306.7467999999999</v>
      </c>
      <c r="EB231">
        <v>1423.7791999999999</v>
      </c>
      <c r="EC231">
        <v>1309.721</v>
      </c>
      <c r="ED231">
        <v>1481.3119999999999</v>
      </c>
      <c r="EE231">
        <v>945.48059999999998</v>
      </c>
      <c r="EF231">
        <v>1009.7068</v>
      </c>
      <c r="EG231">
        <v>468.28829999999999</v>
      </c>
      <c r="EH231">
        <v>867.5204</v>
      </c>
      <c r="EI231">
        <v>652.79830000000004</v>
      </c>
      <c r="EJ231">
        <v>2228.4857999999999</v>
      </c>
      <c r="EK231">
        <v>1266.7098000000001</v>
      </c>
      <c r="EL231">
        <v>942.39340000000004</v>
      </c>
      <c r="EM231">
        <v>532.45360000000005</v>
      </c>
      <c r="EN231">
        <v>405.34530000000001</v>
      </c>
      <c r="EO231">
        <v>444.96499999999997</v>
      </c>
      <c r="EP231">
        <v>379.38290000000001</v>
      </c>
      <c r="EQ231">
        <v>599.58159999999998</v>
      </c>
      <c r="ER231">
        <v>416.8372</v>
      </c>
      <c r="ES231">
        <v>343.12549999999999</v>
      </c>
      <c r="ET231">
        <v>470.84879999999998</v>
      </c>
      <c r="EU231">
        <v>425.16379999999998</v>
      </c>
      <c r="EV231">
        <v>306.68090000000001</v>
      </c>
      <c r="EW231">
        <v>256.01569999999998</v>
      </c>
      <c r="EX231">
        <v>294.33199999999999</v>
      </c>
      <c r="EY231">
        <v>254.74090000000001</v>
      </c>
      <c r="EZ231">
        <v>271.7978</v>
      </c>
      <c r="FA231">
        <v>103.61109999999999</v>
      </c>
      <c r="FB231">
        <v>254.75790000000001</v>
      </c>
      <c r="FC231">
        <v>390.61649999999997</v>
      </c>
      <c r="FD231">
        <v>166.33160000000001</v>
      </c>
      <c r="FE231">
        <v>211.83670000000001</v>
      </c>
      <c r="FF231">
        <v>892.92190000000005</v>
      </c>
      <c r="FG231">
        <v>232.27860000000001</v>
      </c>
      <c r="FH231">
        <v>268.64929999999998</v>
      </c>
      <c r="FI231">
        <v>311.94510000000002</v>
      </c>
      <c r="FJ231">
        <v>170.0342</v>
      </c>
      <c r="FK231">
        <v>97.666600000000003</v>
      </c>
      <c r="FL231">
        <v>141.05070000000001</v>
      </c>
      <c r="FM231">
        <v>13900.6929</v>
      </c>
      <c r="FN231">
        <v>3331.3164000000002</v>
      </c>
      <c r="FO231">
        <v>4819.4326000000001</v>
      </c>
      <c r="FP231">
        <v>7482.9621999999999</v>
      </c>
      <c r="FQ231">
        <v>2562.1952999999999</v>
      </c>
      <c r="FR231">
        <v>5020.7062999999998</v>
      </c>
      <c r="FS231">
        <v>6318.9306999999999</v>
      </c>
      <c r="FT231">
        <v>9507.2983999999997</v>
      </c>
      <c r="FU231">
        <v>1520.6658</v>
      </c>
      <c r="FV231">
        <v>35800.035300000003</v>
      </c>
      <c r="FW231">
        <v>13958.880800000001</v>
      </c>
      <c r="FX231">
        <v>4966.0622000000003</v>
      </c>
      <c r="FY231">
        <v>4554.0770000000002</v>
      </c>
      <c r="FZ231">
        <v>431.08350000000002</v>
      </c>
      <c r="GA231">
        <v>14105.868700000001</v>
      </c>
      <c r="GB231">
        <v>4360.9008999999996</v>
      </c>
      <c r="GC231">
        <v>1882.4399000000001</v>
      </c>
      <c r="GD231">
        <v>1534.4632999999999</v>
      </c>
      <c r="GE231">
        <v>11022.935100000001</v>
      </c>
      <c r="GF231">
        <v>1777.0643</v>
      </c>
      <c r="GG231">
        <v>1030.2652</v>
      </c>
      <c r="GH231">
        <v>570.52279999999996</v>
      </c>
      <c r="GI231">
        <v>4541.7838000000002</v>
      </c>
      <c r="GJ231">
        <v>30591.438900000001</v>
      </c>
      <c r="GK231">
        <v>3151.1702</v>
      </c>
      <c r="GL231">
        <v>2856.0893999999998</v>
      </c>
      <c r="GM231">
        <v>6274.857</v>
      </c>
      <c r="GN231">
        <v>18789.437000000002</v>
      </c>
      <c r="GO231">
        <v>938.43780000000004</v>
      </c>
      <c r="GP231">
        <v>407.1746</v>
      </c>
    </row>
    <row r="232" spans="1:198" x14ac:dyDescent="0.2">
      <c r="A232" s="177">
        <v>43347</v>
      </c>
      <c r="B232">
        <v>806055.5564</v>
      </c>
      <c r="C232">
        <v>191936.5099</v>
      </c>
      <c r="D232">
        <v>127513.42110000001</v>
      </c>
      <c r="E232">
        <v>116183.007</v>
      </c>
      <c r="F232">
        <v>63705.9467</v>
      </c>
      <c r="G232">
        <v>53255.785600000003</v>
      </c>
      <c r="H232">
        <v>55821.1734</v>
      </c>
      <c r="I232">
        <v>34733.726999999999</v>
      </c>
      <c r="J232">
        <v>38907.843699999998</v>
      </c>
      <c r="K232">
        <v>33866.628700000001</v>
      </c>
      <c r="L232">
        <v>32339.425200000001</v>
      </c>
      <c r="M232">
        <v>25769.356299999999</v>
      </c>
      <c r="N232">
        <v>24874.291000000001</v>
      </c>
      <c r="O232">
        <v>42250.572699999997</v>
      </c>
      <c r="P232">
        <v>17771.847399999999</v>
      </c>
      <c r="Q232">
        <v>23817.164199999999</v>
      </c>
      <c r="R232">
        <v>14174.371499999999</v>
      </c>
      <c r="S232">
        <v>20787.630099999998</v>
      </c>
      <c r="T232">
        <v>21513.374899999999</v>
      </c>
      <c r="U232">
        <v>20671.886299999998</v>
      </c>
      <c r="V232">
        <v>17761.582600000002</v>
      </c>
      <c r="W232">
        <v>13125.6093</v>
      </c>
      <c r="X232">
        <v>16052.820900000001</v>
      </c>
      <c r="Y232">
        <v>15015.426100000001</v>
      </c>
      <c r="Z232">
        <v>16681.843400000002</v>
      </c>
      <c r="AA232">
        <v>13009.6011</v>
      </c>
      <c r="AB232">
        <v>15094.503500000001</v>
      </c>
      <c r="AC232">
        <v>20254.557100000002</v>
      </c>
      <c r="AD232">
        <v>15162.6345</v>
      </c>
      <c r="AE232">
        <v>12261.6013</v>
      </c>
      <c r="AF232">
        <v>15357.4367</v>
      </c>
      <c r="AG232">
        <v>12247.2075</v>
      </c>
      <c r="AH232">
        <v>9232.6003000000001</v>
      </c>
      <c r="AI232">
        <v>11215.1824</v>
      </c>
      <c r="AJ232">
        <v>16439.108700000001</v>
      </c>
      <c r="AK232">
        <v>9572.2011000000002</v>
      </c>
      <c r="AL232">
        <v>8547.5656999999992</v>
      </c>
      <c r="AM232">
        <v>9541.0616000000009</v>
      </c>
      <c r="AN232">
        <v>10828.647300000001</v>
      </c>
      <c r="AO232">
        <v>10440.1041</v>
      </c>
      <c r="AP232">
        <v>9139.0532000000003</v>
      </c>
      <c r="AQ232">
        <v>9850.0784000000003</v>
      </c>
      <c r="AR232">
        <v>7365.4881999999998</v>
      </c>
      <c r="AS232">
        <v>8310.8919000000005</v>
      </c>
      <c r="AT232">
        <v>9118.1975000000002</v>
      </c>
      <c r="AU232">
        <v>10220.102800000001</v>
      </c>
      <c r="AV232">
        <v>6956.2448999999997</v>
      </c>
      <c r="AW232">
        <v>7324.9943000000003</v>
      </c>
      <c r="AX232">
        <v>7433.7599</v>
      </c>
      <c r="AY232">
        <v>4765.8267999999998</v>
      </c>
      <c r="AZ232">
        <v>6723.9044000000004</v>
      </c>
      <c r="BA232">
        <v>6066.0509000000002</v>
      </c>
      <c r="BB232">
        <v>6229.8463000000002</v>
      </c>
      <c r="BC232">
        <v>5387.9503000000004</v>
      </c>
      <c r="BD232">
        <v>5530.6828999999998</v>
      </c>
      <c r="BE232">
        <v>6560.6415999999999</v>
      </c>
      <c r="BF232">
        <v>6546.6189999999997</v>
      </c>
      <c r="BG232">
        <v>5623.5264999999999</v>
      </c>
      <c r="BH232">
        <v>7347.2267000000002</v>
      </c>
      <c r="BI232">
        <v>4746.4683000000005</v>
      </c>
      <c r="BJ232">
        <v>6049.1077999999998</v>
      </c>
      <c r="BK232">
        <v>3984.7820999999999</v>
      </c>
      <c r="BL232">
        <v>4402.9943000000003</v>
      </c>
      <c r="BM232">
        <v>3829.2417999999998</v>
      </c>
      <c r="BN232">
        <v>4672.07</v>
      </c>
      <c r="BO232">
        <v>5831.5783000000001</v>
      </c>
      <c r="BP232">
        <v>4681.1252000000004</v>
      </c>
      <c r="BQ232">
        <v>5201.5865999999996</v>
      </c>
      <c r="BR232">
        <v>3068.027</v>
      </c>
      <c r="BS232">
        <v>4045.1323000000002</v>
      </c>
      <c r="BT232">
        <v>5000.4431999999997</v>
      </c>
      <c r="BU232">
        <v>3720.8096</v>
      </c>
      <c r="BV232">
        <v>3208.3969000000002</v>
      </c>
      <c r="BW232">
        <v>3901.7204000000002</v>
      </c>
      <c r="BX232">
        <v>3484.4176000000002</v>
      </c>
      <c r="BY232">
        <v>3240.9297999999999</v>
      </c>
      <c r="BZ232">
        <v>2871.8995</v>
      </c>
      <c r="CA232">
        <v>3348.5192999999999</v>
      </c>
      <c r="CB232">
        <v>3580.6442000000002</v>
      </c>
      <c r="CC232">
        <v>3345.6999000000001</v>
      </c>
      <c r="CD232">
        <v>3295.7274000000002</v>
      </c>
      <c r="CE232">
        <v>2726.0491000000002</v>
      </c>
      <c r="CF232">
        <v>3781.1869999999999</v>
      </c>
      <c r="CG232">
        <v>2362.4322999999999</v>
      </c>
      <c r="CH232">
        <v>2753.1678000000002</v>
      </c>
      <c r="CI232">
        <v>3175.4560999999999</v>
      </c>
      <c r="CJ232">
        <v>3315.7046999999998</v>
      </c>
      <c r="CK232">
        <v>2551.0306999999998</v>
      </c>
      <c r="CL232">
        <v>3565.6887000000002</v>
      </c>
      <c r="CM232">
        <v>2757.9065000000001</v>
      </c>
      <c r="CN232">
        <v>3032.7505999999998</v>
      </c>
      <c r="CO232">
        <v>2717.4632999999999</v>
      </c>
      <c r="CP232">
        <v>1793.2418</v>
      </c>
      <c r="CQ232">
        <v>2757.6873000000001</v>
      </c>
      <c r="CR232">
        <v>2578.2438000000002</v>
      </c>
      <c r="CS232">
        <v>2034.9532999999999</v>
      </c>
      <c r="CT232">
        <v>2362.2186999999999</v>
      </c>
      <c r="CU232">
        <v>3029.1547999999998</v>
      </c>
      <c r="CV232">
        <v>4421.0995999999996</v>
      </c>
      <c r="CW232">
        <v>1244.3811000000001</v>
      </c>
      <c r="CX232">
        <v>4498.2799000000005</v>
      </c>
      <c r="CY232">
        <v>2244.5585000000001</v>
      </c>
      <c r="CZ232">
        <v>2015.3095000000001</v>
      </c>
      <c r="DA232">
        <v>2360.5182</v>
      </c>
      <c r="DB232">
        <v>1790.1806999999999</v>
      </c>
      <c r="DC232">
        <v>2958.6545999999998</v>
      </c>
      <c r="DD232">
        <v>2268.19</v>
      </c>
      <c r="DE232">
        <v>2343.8031999999998</v>
      </c>
      <c r="DF232">
        <v>2012.5078000000001</v>
      </c>
      <c r="DG232">
        <v>1691.2764999999999</v>
      </c>
      <c r="DH232">
        <v>1542.1736000000001</v>
      </c>
      <c r="DI232">
        <v>2019.2787000000001</v>
      </c>
      <c r="DJ232">
        <v>1705.231</v>
      </c>
      <c r="DK232">
        <v>2224.7480999999998</v>
      </c>
      <c r="DL232">
        <v>1697.7032999999999</v>
      </c>
      <c r="DM232">
        <v>1793.6934000000001</v>
      </c>
      <c r="DN232">
        <v>1541.6323</v>
      </c>
      <c r="DO232">
        <v>2334.1469999999999</v>
      </c>
      <c r="DP232">
        <v>993.74950000000001</v>
      </c>
      <c r="DQ232">
        <v>1829.7897</v>
      </c>
      <c r="DR232">
        <v>1584.1853000000001</v>
      </c>
      <c r="DS232">
        <v>2340.886</v>
      </c>
      <c r="DT232">
        <v>1201.0808</v>
      </c>
      <c r="DU232">
        <v>1630.6652999999999</v>
      </c>
      <c r="DV232">
        <v>1940.4028000000001</v>
      </c>
      <c r="DW232">
        <v>1484.6131</v>
      </c>
      <c r="DX232">
        <v>889.39409999999998</v>
      </c>
      <c r="DY232">
        <v>1429.8157000000001</v>
      </c>
      <c r="DZ232">
        <v>1421.4122</v>
      </c>
      <c r="EA232">
        <v>1302.5628999999999</v>
      </c>
      <c r="EB232">
        <v>1461.3859</v>
      </c>
      <c r="EC232">
        <v>1309.721</v>
      </c>
      <c r="ED232">
        <v>1481.3119999999999</v>
      </c>
      <c r="EE232">
        <v>935.49670000000003</v>
      </c>
      <c r="EF232">
        <v>1027.8585</v>
      </c>
      <c r="EG232">
        <v>468.89780000000002</v>
      </c>
      <c r="EH232">
        <v>859.09960000000001</v>
      </c>
      <c r="EI232">
        <v>662.85469999999998</v>
      </c>
      <c r="EJ232">
        <v>2228.4857999999999</v>
      </c>
      <c r="EK232">
        <v>1159.8919000000001</v>
      </c>
      <c r="EL232">
        <v>916.09289999999999</v>
      </c>
      <c r="EM232">
        <v>526.20349999999996</v>
      </c>
      <c r="EN232">
        <v>400.20839999999998</v>
      </c>
      <c r="EO232">
        <v>409.28100000000001</v>
      </c>
      <c r="EP232">
        <v>353.20830000000001</v>
      </c>
      <c r="EQ232">
        <v>617.67909999999995</v>
      </c>
      <c r="ER232">
        <v>414.39929999999998</v>
      </c>
      <c r="ES232">
        <v>327.83390000000003</v>
      </c>
      <c r="ET232">
        <v>469.92160000000001</v>
      </c>
      <c r="EU232">
        <v>380.66239999999999</v>
      </c>
      <c r="EV232">
        <v>297.13200000000001</v>
      </c>
      <c r="EW232">
        <v>255.07079999999999</v>
      </c>
      <c r="EX232">
        <v>298.49009999999998</v>
      </c>
      <c r="EY232">
        <v>254.19049999999999</v>
      </c>
      <c r="EZ232">
        <v>272.60320000000002</v>
      </c>
      <c r="FA232">
        <v>100.2423</v>
      </c>
      <c r="FB232">
        <v>247.35929999999999</v>
      </c>
      <c r="FC232">
        <v>378.2534</v>
      </c>
      <c r="FD232">
        <v>166.33160000000001</v>
      </c>
      <c r="FE232">
        <v>209.7199</v>
      </c>
      <c r="FF232">
        <v>878.01379999999995</v>
      </c>
      <c r="FG232">
        <v>228.75120000000001</v>
      </c>
      <c r="FH232">
        <v>281.07060000000001</v>
      </c>
      <c r="FI232">
        <v>320.5145</v>
      </c>
      <c r="FJ232">
        <v>170.24350000000001</v>
      </c>
      <c r="FK232">
        <v>86.501499999999993</v>
      </c>
      <c r="FL232">
        <v>135.7056</v>
      </c>
      <c r="FM232">
        <v>13977.501899999999</v>
      </c>
      <c r="FN232">
        <v>3416.8836000000001</v>
      </c>
      <c r="FO232">
        <v>4995.2545</v>
      </c>
      <c r="FP232">
        <v>8111.4904999999999</v>
      </c>
      <c r="FQ232">
        <v>2516.3960999999999</v>
      </c>
      <c r="FR232">
        <v>5030.3762999999999</v>
      </c>
      <c r="FS232">
        <v>6456.4519</v>
      </c>
      <c r="FT232">
        <v>9884.6689000000006</v>
      </c>
      <c r="FU232">
        <v>1529.0691999999999</v>
      </c>
      <c r="FV232">
        <v>36871.2526</v>
      </c>
      <c r="FW232">
        <v>13943.102500000001</v>
      </c>
      <c r="FX232">
        <v>4949.3527999999997</v>
      </c>
      <c r="FY232">
        <v>4496.9089999999997</v>
      </c>
      <c r="FZ232">
        <v>386.53129999999999</v>
      </c>
      <c r="GA232">
        <v>14216.281999999999</v>
      </c>
      <c r="GB232">
        <v>4267.3701000000001</v>
      </c>
      <c r="GC232">
        <v>1866.7107000000001</v>
      </c>
      <c r="GD232">
        <v>1591.3344</v>
      </c>
      <c r="GE232">
        <v>10817.516900000001</v>
      </c>
      <c r="GF232">
        <v>1837.3882000000001</v>
      </c>
      <c r="GG232">
        <v>1027.4291000000001</v>
      </c>
      <c r="GH232">
        <v>682.50429999999994</v>
      </c>
      <c r="GI232">
        <v>4531.3072000000002</v>
      </c>
      <c r="GJ232">
        <v>30624.9689</v>
      </c>
      <c r="GK232">
        <v>3151.1702</v>
      </c>
      <c r="GL232">
        <v>2895.3593999999998</v>
      </c>
      <c r="GM232">
        <v>6208.0286999999998</v>
      </c>
      <c r="GN232">
        <v>18087.760999999999</v>
      </c>
      <c r="GO232">
        <v>933.85379999999998</v>
      </c>
      <c r="GP232">
        <v>412.61360000000002</v>
      </c>
    </row>
    <row r="233" spans="1:198" x14ac:dyDescent="0.2">
      <c r="A233" s="177">
        <v>43348</v>
      </c>
      <c r="B233">
        <v>781363.89659999998</v>
      </c>
      <c r="C233">
        <v>189786.6862</v>
      </c>
      <c r="D233">
        <v>122352.37669999999</v>
      </c>
      <c r="E233">
        <v>112732.455</v>
      </c>
      <c r="F233">
        <v>63850.514000000003</v>
      </c>
      <c r="G233">
        <v>52582.719299999997</v>
      </c>
      <c r="H233">
        <v>55290.8966</v>
      </c>
      <c r="I233">
        <v>33043.677000000003</v>
      </c>
      <c r="J233">
        <v>38199.562599999997</v>
      </c>
      <c r="K233">
        <v>32935.321799999998</v>
      </c>
      <c r="L233">
        <v>29051.484</v>
      </c>
      <c r="M233">
        <v>26035.0157</v>
      </c>
      <c r="N233">
        <v>23950.172999999999</v>
      </c>
      <c r="O233">
        <v>42306.5965</v>
      </c>
      <c r="P233">
        <v>17801.118999999999</v>
      </c>
      <c r="Q233">
        <v>23529.2667</v>
      </c>
      <c r="R233">
        <v>14011.909299999999</v>
      </c>
      <c r="S233">
        <v>19774.580099999999</v>
      </c>
      <c r="T233">
        <v>21221.506000000001</v>
      </c>
      <c r="U233">
        <v>20242.757900000001</v>
      </c>
      <c r="V233">
        <v>16788.613499999999</v>
      </c>
      <c r="W233">
        <v>12692.618700000001</v>
      </c>
      <c r="X233">
        <v>15911.736199999999</v>
      </c>
      <c r="Y233">
        <v>14844.5497</v>
      </c>
      <c r="Z233">
        <v>16567.844700000001</v>
      </c>
      <c r="AA233">
        <v>12978.492200000001</v>
      </c>
      <c r="AB233">
        <v>14840.767099999999</v>
      </c>
      <c r="AC233">
        <v>19327.137299999999</v>
      </c>
      <c r="AD233">
        <v>15063.1883</v>
      </c>
      <c r="AE233">
        <v>12161.268899999999</v>
      </c>
      <c r="AF233">
        <v>15464.5767</v>
      </c>
      <c r="AG233">
        <v>11774.710300000001</v>
      </c>
      <c r="AH233">
        <v>8719.7057999999997</v>
      </c>
      <c r="AI233">
        <v>11070.352000000001</v>
      </c>
      <c r="AJ233">
        <v>16278.3977</v>
      </c>
      <c r="AK233">
        <v>9390.9295999999995</v>
      </c>
      <c r="AL233">
        <v>8350.1600999999991</v>
      </c>
      <c r="AM233">
        <v>9362.8786999999993</v>
      </c>
      <c r="AN233">
        <v>10761.5597</v>
      </c>
      <c r="AO233">
        <v>10384.516</v>
      </c>
      <c r="AP233">
        <v>8681.777</v>
      </c>
      <c r="AQ233">
        <v>9676.6275000000005</v>
      </c>
      <c r="AR233">
        <v>7017.9462000000003</v>
      </c>
      <c r="AS233">
        <v>8128.3985000000002</v>
      </c>
      <c r="AT233">
        <v>8556.6623999999993</v>
      </c>
      <c r="AU233">
        <v>10143.067800000001</v>
      </c>
      <c r="AV233">
        <v>6776.1148999999996</v>
      </c>
      <c r="AW233">
        <v>7165.7614000000003</v>
      </c>
      <c r="AX233">
        <v>7347.7840999999999</v>
      </c>
      <c r="AY233">
        <v>4770.4188000000004</v>
      </c>
      <c r="AZ233">
        <v>6678.3166000000001</v>
      </c>
      <c r="BA233">
        <v>5737.6907000000001</v>
      </c>
      <c r="BB233">
        <v>6010.9147999999996</v>
      </c>
      <c r="BC233">
        <v>5147.4335000000001</v>
      </c>
      <c r="BD233">
        <v>5073.9605000000001</v>
      </c>
      <c r="BE233">
        <v>6336.2795999999998</v>
      </c>
      <c r="BF233">
        <v>6406.0856000000003</v>
      </c>
      <c r="BG233">
        <v>5186.1400999999996</v>
      </c>
      <c r="BH233">
        <v>7002.6108999999997</v>
      </c>
      <c r="BI233">
        <v>4675.6875</v>
      </c>
      <c r="BJ233">
        <v>6011.0964999999997</v>
      </c>
      <c r="BK233">
        <v>3962.9412000000002</v>
      </c>
      <c r="BL233">
        <v>4283.6962999999996</v>
      </c>
      <c r="BM233">
        <v>4107.3990999999996</v>
      </c>
      <c r="BN233">
        <v>4659.7592999999997</v>
      </c>
      <c r="BO233">
        <v>5806.4857000000002</v>
      </c>
      <c r="BP233">
        <v>4421.5649000000003</v>
      </c>
      <c r="BQ233">
        <v>5016.9669999999996</v>
      </c>
      <c r="BR233">
        <v>2878.8724999999999</v>
      </c>
      <c r="BS233">
        <v>4053.0473999999999</v>
      </c>
      <c r="BT233">
        <v>4973.4281000000001</v>
      </c>
      <c r="BU233">
        <v>3657.6795999999999</v>
      </c>
      <c r="BV233">
        <v>3071.9054999999998</v>
      </c>
      <c r="BW233">
        <v>3844.998</v>
      </c>
      <c r="BX233">
        <v>3465.7761999999998</v>
      </c>
      <c r="BY233">
        <v>3232.1149</v>
      </c>
      <c r="BZ233">
        <v>2790.0542999999998</v>
      </c>
      <c r="CA233">
        <v>3285.4744999999998</v>
      </c>
      <c r="CB233">
        <v>3423.1547999999998</v>
      </c>
      <c r="CC233">
        <v>3244.6410999999998</v>
      </c>
      <c r="CD233">
        <v>3174.5855000000001</v>
      </c>
      <c r="CE233">
        <v>2666.5938000000001</v>
      </c>
      <c r="CF233">
        <v>3652.4099000000001</v>
      </c>
      <c r="CG233">
        <v>2309.4220999999998</v>
      </c>
      <c r="CH233">
        <v>2654.2098000000001</v>
      </c>
      <c r="CI233">
        <v>3170.9177</v>
      </c>
      <c r="CJ233">
        <v>3043.6743000000001</v>
      </c>
      <c r="CK233">
        <v>2537.9078</v>
      </c>
      <c r="CL233">
        <v>3504.1970000000001</v>
      </c>
      <c r="CM233">
        <v>2724.4645</v>
      </c>
      <c r="CN233">
        <v>3016.1325999999999</v>
      </c>
      <c r="CO233">
        <v>2763.7280999999998</v>
      </c>
      <c r="CP233">
        <v>1695.4299000000001</v>
      </c>
      <c r="CQ233">
        <v>2683.6401999999998</v>
      </c>
      <c r="CR233">
        <v>2554.6637000000001</v>
      </c>
      <c r="CS233">
        <v>2043.1883</v>
      </c>
      <c r="CT233">
        <v>2272.0567999999998</v>
      </c>
      <c r="CU233">
        <v>2947.0879</v>
      </c>
      <c r="CV233">
        <v>4116.1602000000003</v>
      </c>
      <c r="CW233">
        <v>1212.8865000000001</v>
      </c>
      <c r="CX233">
        <v>4433.9142000000002</v>
      </c>
      <c r="CY233">
        <v>2244.5585000000001</v>
      </c>
      <c r="CZ233">
        <v>1956.8688999999999</v>
      </c>
      <c r="DA233">
        <v>2348.6878999999999</v>
      </c>
      <c r="DB233">
        <v>1808.1094000000001</v>
      </c>
      <c r="DC233">
        <v>2980.6981000000001</v>
      </c>
      <c r="DD233">
        <v>2157.5680000000002</v>
      </c>
      <c r="DE233">
        <v>2316.3092000000001</v>
      </c>
      <c r="DF233">
        <v>1956.5146999999999</v>
      </c>
      <c r="DG233">
        <v>1693.6631</v>
      </c>
      <c r="DH233">
        <v>1500.425</v>
      </c>
      <c r="DI233">
        <v>2018.1911</v>
      </c>
      <c r="DJ233">
        <v>1623.7199000000001</v>
      </c>
      <c r="DK233">
        <v>2111.2462</v>
      </c>
      <c r="DL233">
        <v>1576.4894999999999</v>
      </c>
      <c r="DM233">
        <v>1748.4392</v>
      </c>
      <c r="DN233">
        <v>1508.0784000000001</v>
      </c>
      <c r="DO233">
        <v>2334.1469999999999</v>
      </c>
      <c r="DP233">
        <v>960.37929999999994</v>
      </c>
      <c r="DQ233">
        <v>1785.2246</v>
      </c>
      <c r="DR233">
        <v>1573.357</v>
      </c>
      <c r="DS233">
        <v>2337.6597000000002</v>
      </c>
      <c r="DT233">
        <v>1213.0708</v>
      </c>
      <c r="DU233">
        <v>1586.9793999999999</v>
      </c>
      <c r="DV233">
        <v>1925.4794999999999</v>
      </c>
      <c r="DW233">
        <v>1440.4839999999999</v>
      </c>
      <c r="DX233">
        <v>930.59190000000001</v>
      </c>
      <c r="DY233">
        <v>1447.5782999999999</v>
      </c>
      <c r="DZ233">
        <v>1419.1035999999999</v>
      </c>
      <c r="EA233">
        <v>1242.3159000000001</v>
      </c>
      <c r="EB233">
        <v>1446.0510999999999</v>
      </c>
      <c r="EC233">
        <v>1260.96</v>
      </c>
      <c r="ED233">
        <v>1454.2084</v>
      </c>
      <c r="EE233">
        <v>908.87270000000001</v>
      </c>
      <c r="EF233">
        <v>1011.6323</v>
      </c>
      <c r="EG233">
        <v>463.41239999999999</v>
      </c>
      <c r="EH233">
        <v>852.78409999999997</v>
      </c>
      <c r="EI233">
        <v>612.57270000000005</v>
      </c>
      <c r="EJ233">
        <v>2220.9297000000001</v>
      </c>
      <c r="EK233">
        <v>1043.8853999999999</v>
      </c>
      <c r="EL233">
        <v>908.54759999999999</v>
      </c>
      <c r="EM233">
        <v>513.70339999999999</v>
      </c>
      <c r="EN233">
        <v>405.34530000000001</v>
      </c>
      <c r="EO233">
        <v>380.08510000000001</v>
      </c>
      <c r="EP233">
        <v>348.8458</v>
      </c>
      <c r="EQ233">
        <v>610.89250000000004</v>
      </c>
      <c r="ER233">
        <v>409.52359999999999</v>
      </c>
      <c r="ES233">
        <v>325.71660000000003</v>
      </c>
      <c r="ET233">
        <v>366.69450000000001</v>
      </c>
      <c r="EU233">
        <v>374.54610000000002</v>
      </c>
      <c r="EV233">
        <v>287.5831</v>
      </c>
      <c r="EW233">
        <v>250.34620000000001</v>
      </c>
      <c r="EX233">
        <v>300.2722</v>
      </c>
      <c r="EY233">
        <v>255.29130000000001</v>
      </c>
      <c r="EZ233">
        <v>272.60320000000002</v>
      </c>
      <c r="FA233">
        <v>101.2529</v>
      </c>
      <c r="FB233">
        <v>248.4691</v>
      </c>
      <c r="FC233">
        <v>356.27449999999999</v>
      </c>
      <c r="FD233">
        <v>161.84450000000001</v>
      </c>
      <c r="FE233">
        <v>203.36949999999999</v>
      </c>
      <c r="FF233">
        <v>869.3827</v>
      </c>
      <c r="FG233">
        <v>226.39959999999999</v>
      </c>
      <c r="FH233">
        <v>282.72680000000003</v>
      </c>
      <c r="FI233">
        <v>322.76960000000003</v>
      </c>
      <c r="FJ233">
        <v>171.2901</v>
      </c>
      <c r="FK233">
        <v>79.396500000000003</v>
      </c>
      <c r="FL233">
        <v>135.7056</v>
      </c>
      <c r="FM233">
        <v>13302.226199999999</v>
      </c>
      <c r="FN233">
        <v>3711.7786000000001</v>
      </c>
      <c r="FO233">
        <v>4972.5291999999999</v>
      </c>
      <c r="FP233">
        <v>7585.2808000000005</v>
      </c>
      <c r="FQ233">
        <v>2516.3960999999999</v>
      </c>
      <c r="FR233">
        <v>4803.1332000000002</v>
      </c>
      <c r="FS233">
        <v>6111.0496999999996</v>
      </c>
      <c r="FT233">
        <v>9610.6447000000007</v>
      </c>
      <c r="FU233">
        <v>1561.0024000000001</v>
      </c>
      <c r="FV233">
        <v>35209.018799999998</v>
      </c>
      <c r="FW233">
        <v>13476.9254</v>
      </c>
      <c r="FX233">
        <v>4825.8225000000002</v>
      </c>
      <c r="FY233">
        <v>4269.4279999999999</v>
      </c>
      <c r="FZ233">
        <v>319.89670000000001</v>
      </c>
      <c r="GA233">
        <v>13575.4292</v>
      </c>
      <c r="GB233">
        <v>4115.7857000000004</v>
      </c>
      <c r="GC233">
        <v>1799.8615</v>
      </c>
      <c r="GD233">
        <v>1598.0251000000001</v>
      </c>
      <c r="GE233">
        <v>10564.1677</v>
      </c>
      <c r="GF233">
        <v>1666.1333</v>
      </c>
      <c r="GG233">
        <v>966.45330000000001</v>
      </c>
      <c r="GH233">
        <v>747.82690000000002</v>
      </c>
      <c r="GI233">
        <v>4529.5610999999999</v>
      </c>
      <c r="GJ233">
        <v>30024.476900000001</v>
      </c>
      <c r="GK233">
        <v>3030.7447999999999</v>
      </c>
      <c r="GL233">
        <v>2948.3739</v>
      </c>
      <c r="GM233">
        <v>6149.7058999999999</v>
      </c>
      <c r="GN233">
        <v>17145.785</v>
      </c>
      <c r="GO233">
        <v>904.82190000000003</v>
      </c>
      <c r="GP233">
        <v>404.45519999999999</v>
      </c>
    </row>
    <row r="234" spans="1:198" x14ac:dyDescent="0.2">
      <c r="A234" s="177">
        <v>43349</v>
      </c>
      <c r="B234">
        <v>783280.95090000005</v>
      </c>
      <c r="C234">
        <v>188472.9051</v>
      </c>
      <c r="D234">
        <v>124120.0589</v>
      </c>
      <c r="E234">
        <v>112868.66099999999</v>
      </c>
      <c r="F234">
        <v>64349.9283</v>
      </c>
      <c r="G234">
        <v>53688.179799999998</v>
      </c>
      <c r="H234">
        <v>55593.542399999998</v>
      </c>
      <c r="I234">
        <v>33474.195</v>
      </c>
      <c r="J234">
        <v>38333.7304</v>
      </c>
      <c r="K234">
        <v>32819.455000000002</v>
      </c>
      <c r="L234">
        <v>29552.754000000001</v>
      </c>
      <c r="M234">
        <v>26318.625</v>
      </c>
      <c r="N234">
        <v>24242.839899999999</v>
      </c>
      <c r="O234">
        <v>41849.068800000001</v>
      </c>
      <c r="P234">
        <v>17788.574000000001</v>
      </c>
      <c r="Q234">
        <v>23622.596099999999</v>
      </c>
      <c r="R234">
        <v>14007.222900000001</v>
      </c>
      <c r="S234">
        <v>19554.9679</v>
      </c>
      <c r="T234">
        <v>21666.606</v>
      </c>
      <c r="U234">
        <v>19936.752199999999</v>
      </c>
      <c r="V234">
        <v>17206.438300000002</v>
      </c>
      <c r="W234">
        <v>12942.9414</v>
      </c>
      <c r="X234">
        <v>15899.526900000001</v>
      </c>
      <c r="Y234">
        <v>15009.4825</v>
      </c>
      <c r="Z234">
        <v>16723.720399999998</v>
      </c>
      <c r="AA234">
        <v>12981.320299999999</v>
      </c>
      <c r="AB234">
        <v>14913.263199999999</v>
      </c>
      <c r="AC234">
        <v>19331.930199999999</v>
      </c>
      <c r="AD234">
        <v>15019.6806</v>
      </c>
      <c r="AE234">
        <v>12283.983200000001</v>
      </c>
      <c r="AF234">
        <v>15416.775799999999</v>
      </c>
      <c r="AG234">
        <v>11930.245500000001</v>
      </c>
      <c r="AH234">
        <v>8419.1561000000002</v>
      </c>
      <c r="AI234">
        <v>10724.3685</v>
      </c>
      <c r="AJ234">
        <v>16088.222900000001</v>
      </c>
      <c r="AK234">
        <v>9531.9531999999999</v>
      </c>
      <c r="AL234">
        <v>8463.7927999999993</v>
      </c>
      <c r="AM234">
        <v>9445.5926999999992</v>
      </c>
      <c r="AN234">
        <v>10873.3724</v>
      </c>
      <c r="AO234">
        <v>10435.794900000001</v>
      </c>
      <c r="AP234">
        <v>8894</v>
      </c>
      <c r="AQ234">
        <v>9715.4598000000005</v>
      </c>
      <c r="AR234">
        <v>7176.8684000000003</v>
      </c>
      <c r="AS234">
        <v>8166.0333000000001</v>
      </c>
      <c r="AT234">
        <v>8269.9210999999996</v>
      </c>
      <c r="AU234">
        <v>10118.3066</v>
      </c>
      <c r="AV234">
        <v>6771.8765999999996</v>
      </c>
      <c r="AW234">
        <v>7225.4736999999996</v>
      </c>
      <c r="AX234">
        <v>7476.3105999999998</v>
      </c>
      <c r="AY234">
        <v>4765.3166000000001</v>
      </c>
      <c r="AZ234">
        <v>6689.7134999999998</v>
      </c>
      <c r="BA234">
        <v>5840.8896000000004</v>
      </c>
      <c r="BB234">
        <v>6069.8775999999998</v>
      </c>
      <c r="BC234">
        <v>5451.9588000000003</v>
      </c>
      <c r="BD234">
        <v>4955.7501000000002</v>
      </c>
      <c r="BE234">
        <v>6406.4787999999999</v>
      </c>
      <c r="BF234">
        <v>6460.5781999999999</v>
      </c>
      <c r="BG234">
        <v>5296.3343000000004</v>
      </c>
      <c r="BH234">
        <v>6858.5924000000005</v>
      </c>
      <c r="BI234">
        <v>4730.7392</v>
      </c>
      <c r="BJ234">
        <v>6030.1021000000001</v>
      </c>
      <c r="BK234">
        <v>3968.7226000000001</v>
      </c>
      <c r="BL234">
        <v>4299.2569000000003</v>
      </c>
      <c r="BM234">
        <v>4183.3211000000001</v>
      </c>
      <c r="BN234">
        <v>4674.5321000000004</v>
      </c>
      <c r="BO234">
        <v>5821.8649999999998</v>
      </c>
      <c r="BP234">
        <v>4293.5074999999997</v>
      </c>
      <c r="BQ234">
        <v>5014.5378000000001</v>
      </c>
      <c r="BR234">
        <v>2832.0713999999998</v>
      </c>
      <c r="BS234">
        <v>4081.0140000000001</v>
      </c>
      <c r="BT234">
        <v>5001.7938999999997</v>
      </c>
      <c r="BU234">
        <v>3697.7934</v>
      </c>
      <c r="BV234">
        <v>3112.8528999999999</v>
      </c>
      <c r="BW234">
        <v>3870.4652000000001</v>
      </c>
      <c r="BX234">
        <v>3757.8507</v>
      </c>
      <c r="BY234">
        <v>3228.5889000000002</v>
      </c>
      <c r="BZ234">
        <v>2809.1374000000001</v>
      </c>
      <c r="CA234">
        <v>3241.4818</v>
      </c>
      <c r="CB234">
        <v>3538.6469999999999</v>
      </c>
      <c r="CC234">
        <v>3107.4236999999998</v>
      </c>
      <c r="CD234">
        <v>3274.4209999999998</v>
      </c>
      <c r="CE234">
        <v>2641.4396999999999</v>
      </c>
      <c r="CF234">
        <v>3544.1624000000002</v>
      </c>
      <c r="CG234">
        <v>2341.5167000000001</v>
      </c>
      <c r="CH234">
        <v>2650.7253999999998</v>
      </c>
      <c r="CI234">
        <v>3141.4180000000001</v>
      </c>
      <c r="CJ234">
        <v>2855.8193000000001</v>
      </c>
      <c r="CK234">
        <v>2534.8793999999998</v>
      </c>
      <c r="CL234">
        <v>3449.6232</v>
      </c>
      <c r="CM234">
        <v>2826.9481999999998</v>
      </c>
      <c r="CN234">
        <v>3096.5639999999999</v>
      </c>
      <c r="CO234">
        <v>2593.4546999999998</v>
      </c>
      <c r="CP234">
        <v>2269.3366999999998</v>
      </c>
      <c r="CQ234">
        <v>2743.1111000000001</v>
      </c>
      <c r="CR234">
        <v>2612.5423000000001</v>
      </c>
      <c r="CS234">
        <v>2051.0803000000001</v>
      </c>
      <c r="CT234">
        <v>2294.7465999999999</v>
      </c>
      <c r="CU234">
        <v>2934.8651</v>
      </c>
      <c r="CV234">
        <v>3995.3921999999998</v>
      </c>
      <c r="CW234">
        <v>1214.6361999999999</v>
      </c>
      <c r="CX234">
        <v>4354.4036999999998</v>
      </c>
      <c r="CY234">
        <v>2251.8301999999999</v>
      </c>
      <c r="CZ234">
        <v>2003.6214</v>
      </c>
      <c r="DA234">
        <v>2361.5039999999999</v>
      </c>
      <c r="DB234">
        <v>1886.0997</v>
      </c>
      <c r="DC234">
        <v>2991.7197999999999</v>
      </c>
      <c r="DD234">
        <v>2060.192</v>
      </c>
      <c r="DE234">
        <v>2255.3553999999999</v>
      </c>
      <c r="DF234">
        <v>1961.1808000000001</v>
      </c>
      <c r="DG234">
        <v>1715.1429000000001</v>
      </c>
      <c r="DH234">
        <v>1498.1056000000001</v>
      </c>
      <c r="DI234">
        <v>2021.7260000000001</v>
      </c>
      <c r="DJ234">
        <v>1633.5573999999999</v>
      </c>
      <c r="DK234">
        <v>2157.5347000000002</v>
      </c>
      <c r="DL234">
        <v>1708.279</v>
      </c>
      <c r="DM234">
        <v>1753.7286999999999</v>
      </c>
      <c r="DN234">
        <v>1535.3409999999999</v>
      </c>
      <c r="DO234">
        <v>2315.5805999999998</v>
      </c>
      <c r="DP234">
        <v>960.03530000000001</v>
      </c>
      <c r="DQ234">
        <v>1810.4331999999999</v>
      </c>
      <c r="DR234">
        <v>1597.1792</v>
      </c>
      <c r="DS234">
        <v>2315.9976999999999</v>
      </c>
      <c r="DT234">
        <v>1207.5039999999999</v>
      </c>
      <c r="DU234">
        <v>1596.3407</v>
      </c>
      <c r="DV234">
        <v>1910.5562</v>
      </c>
      <c r="DW234">
        <v>1452.0735</v>
      </c>
      <c r="DX234">
        <v>960.03869999999995</v>
      </c>
      <c r="DY234">
        <v>1442.2159999999999</v>
      </c>
      <c r="DZ234">
        <v>1419.1035999999999</v>
      </c>
      <c r="EA234">
        <v>1300.0527</v>
      </c>
      <c r="EB234">
        <v>1467.2276999999999</v>
      </c>
      <c r="EC234">
        <v>1271.4087999999999</v>
      </c>
      <c r="ED234">
        <v>1470.1516999999999</v>
      </c>
      <c r="EE234">
        <v>922.18470000000002</v>
      </c>
      <c r="EF234">
        <v>1014.725</v>
      </c>
      <c r="EG234">
        <v>468.28829999999999</v>
      </c>
      <c r="EH234">
        <v>850.6789</v>
      </c>
      <c r="EI234">
        <v>600.505</v>
      </c>
      <c r="EJ234">
        <v>2220.9297000000001</v>
      </c>
      <c r="EK234">
        <v>1150.7032999999999</v>
      </c>
      <c r="EL234">
        <v>904.66719999999998</v>
      </c>
      <c r="EM234">
        <v>515.26589999999999</v>
      </c>
      <c r="EN234">
        <v>400.20839999999998</v>
      </c>
      <c r="EO234">
        <v>400.29770000000002</v>
      </c>
      <c r="EP234">
        <v>349.5729</v>
      </c>
      <c r="EQ234">
        <v>610.56939999999997</v>
      </c>
      <c r="ER234">
        <v>411.9615</v>
      </c>
      <c r="ES234">
        <v>329.71600000000001</v>
      </c>
      <c r="ET234">
        <v>346.60539999999997</v>
      </c>
      <c r="EU234">
        <v>373.06979999999999</v>
      </c>
      <c r="EV234">
        <v>273.9418</v>
      </c>
      <c r="EW234">
        <v>257.90559999999999</v>
      </c>
      <c r="EX234">
        <v>302.05419999999998</v>
      </c>
      <c r="EY234">
        <v>264.92349999999999</v>
      </c>
      <c r="EZ234">
        <v>268.97890000000001</v>
      </c>
      <c r="FA234">
        <v>104.28489999999999</v>
      </c>
      <c r="FB234">
        <v>256.23770000000002</v>
      </c>
      <c r="FC234">
        <v>347.34559999999999</v>
      </c>
      <c r="FD234">
        <v>159.601</v>
      </c>
      <c r="FE234">
        <v>201.95840000000001</v>
      </c>
      <c r="FF234">
        <v>868.59810000000004</v>
      </c>
      <c r="FG234">
        <v>231.1028</v>
      </c>
      <c r="FH234">
        <v>269.47739999999999</v>
      </c>
      <c r="FI234">
        <v>327.27980000000002</v>
      </c>
      <c r="FJ234">
        <v>170.76679999999999</v>
      </c>
      <c r="FK234">
        <v>82.441500000000005</v>
      </c>
      <c r="FL234">
        <v>135.7056</v>
      </c>
      <c r="FM234">
        <v>12617.8017</v>
      </c>
      <c r="FN234">
        <v>3784.3800999999999</v>
      </c>
      <c r="FO234">
        <v>4709.3945000000003</v>
      </c>
      <c r="FP234">
        <v>7467.3707999999997</v>
      </c>
      <c r="FQ234">
        <v>2516.3960999999999</v>
      </c>
      <c r="FR234">
        <v>4788.6283000000003</v>
      </c>
      <c r="FS234">
        <v>6145.1634999999997</v>
      </c>
      <c r="FT234">
        <v>8801.4919000000009</v>
      </c>
      <c r="FU234">
        <v>1562.6831</v>
      </c>
      <c r="FV234">
        <v>35758.992400000003</v>
      </c>
      <c r="FW234">
        <v>13687.6248</v>
      </c>
      <c r="FX234">
        <v>4835.3707000000004</v>
      </c>
      <c r="FY234">
        <v>4251.5630000000001</v>
      </c>
      <c r="FZ234">
        <v>367.16079999999999</v>
      </c>
      <c r="GA234">
        <v>13740.480100000001</v>
      </c>
      <c r="GB234">
        <v>4115.7857000000004</v>
      </c>
      <c r="GC234">
        <v>1803.7937999999999</v>
      </c>
      <c r="GD234">
        <v>1611.4065000000001</v>
      </c>
      <c r="GE234">
        <v>10452.3289</v>
      </c>
      <c r="GF234">
        <v>1701.7608</v>
      </c>
      <c r="GG234">
        <v>959.36300000000006</v>
      </c>
      <c r="GH234">
        <v>781.15470000000005</v>
      </c>
      <c r="GI234">
        <v>4557.4985999999999</v>
      </c>
      <c r="GJ234">
        <v>30527.427</v>
      </c>
      <c r="GK234">
        <v>2987.7357000000002</v>
      </c>
      <c r="GL234">
        <v>2926.7754</v>
      </c>
      <c r="GM234">
        <v>6110.8239999999996</v>
      </c>
      <c r="GN234">
        <v>16924.708999999999</v>
      </c>
      <c r="GO234">
        <v>917.04579999999999</v>
      </c>
      <c r="GP234">
        <v>403.5487</v>
      </c>
    </row>
    <row r="235" spans="1:198" x14ac:dyDescent="0.2">
      <c r="A235" s="177">
        <v>43350</v>
      </c>
      <c r="B235">
        <v>779216.79579999996</v>
      </c>
      <c r="C235">
        <v>188871.02059999999</v>
      </c>
      <c r="D235">
        <v>124668.4811</v>
      </c>
      <c r="E235">
        <v>114079.38099999999</v>
      </c>
      <c r="F235">
        <v>64108.982799999998</v>
      </c>
      <c r="G235">
        <v>52913.133699999998</v>
      </c>
      <c r="H235">
        <v>55712.531300000002</v>
      </c>
      <c r="I235">
        <v>34150.214999999997</v>
      </c>
      <c r="J235">
        <v>38049.793899999997</v>
      </c>
      <c r="K235">
        <v>32900.343099999998</v>
      </c>
      <c r="L235">
        <v>29641.723999999998</v>
      </c>
      <c r="M235">
        <v>26165.3511</v>
      </c>
      <c r="N235">
        <v>24613.551299999999</v>
      </c>
      <c r="O235">
        <v>41643.648200000003</v>
      </c>
      <c r="P235">
        <v>17801.118999999999</v>
      </c>
      <c r="Q235">
        <v>23535.594099999998</v>
      </c>
      <c r="R235">
        <v>13988.4773</v>
      </c>
      <c r="S235">
        <v>19632.894799999998</v>
      </c>
      <c r="T235">
        <v>21495.133099999999</v>
      </c>
      <c r="U235">
        <v>19923.189600000002</v>
      </c>
      <c r="V235">
        <v>17489.425999999999</v>
      </c>
      <c r="W235">
        <v>13030.892599999999</v>
      </c>
      <c r="X235">
        <v>15719.101199999999</v>
      </c>
      <c r="Y235">
        <v>15049.6013</v>
      </c>
      <c r="Z235">
        <v>16632.986799999999</v>
      </c>
      <c r="AA235">
        <v>12953.039500000001</v>
      </c>
      <c r="AB235">
        <v>14936.866599999999</v>
      </c>
      <c r="AC235">
        <v>18898.175800000001</v>
      </c>
      <c r="AD235">
        <v>15032.1114</v>
      </c>
      <c r="AE235">
        <v>12317.170099999999</v>
      </c>
      <c r="AF235">
        <v>15360.1839</v>
      </c>
      <c r="AG235">
        <v>12025.687599999999</v>
      </c>
      <c r="AH235">
        <v>8660.9025999999994</v>
      </c>
      <c r="AI235">
        <v>11134.721100000001</v>
      </c>
      <c r="AJ235">
        <v>16088.222900000001</v>
      </c>
      <c r="AK235">
        <v>9644.5848000000005</v>
      </c>
      <c r="AL235">
        <v>8535.1242000000002</v>
      </c>
      <c r="AM235">
        <v>9359.0136000000002</v>
      </c>
      <c r="AN235">
        <v>10842.0648</v>
      </c>
      <c r="AO235">
        <v>10430.192999999999</v>
      </c>
      <c r="AP235">
        <v>9120.2931000000008</v>
      </c>
      <c r="AQ235">
        <v>9711.5766000000003</v>
      </c>
      <c r="AR235">
        <v>6967.38</v>
      </c>
      <c r="AS235">
        <v>8154.6718000000001</v>
      </c>
      <c r="AT235">
        <v>8256.2667000000001</v>
      </c>
      <c r="AU235">
        <v>10107.301600000001</v>
      </c>
      <c r="AV235">
        <v>6890.5504000000001</v>
      </c>
      <c r="AW235">
        <v>7269.2628000000004</v>
      </c>
      <c r="AX235">
        <v>7470.7731999999996</v>
      </c>
      <c r="AY235">
        <v>4788.2767000000003</v>
      </c>
      <c r="AZ235">
        <v>6640.3266999999996</v>
      </c>
      <c r="BA235">
        <v>5854.9621999999999</v>
      </c>
      <c r="BB235">
        <v>6063.2121999999999</v>
      </c>
      <c r="BC235">
        <v>5632.3464000000004</v>
      </c>
      <c r="BD235">
        <v>5106.1998000000003</v>
      </c>
      <c r="BE235">
        <v>6435.3842999999997</v>
      </c>
      <c r="BF235">
        <v>6549.4871000000003</v>
      </c>
      <c r="BG235">
        <v>5437.0438999999997</v>
      </c>
      <c r="BH235">
        <v>6771.1526000000003</v>
      </c>
      <c r="BI235">
        <v>4762.1974</v>
      </c>
      <c r="BJ235">
        <v>5992.0909000000001</v>
      </c>
      <c r="BK235">
        <v>3947.5239999999999</v>
      </c>
      <c r="BL235">
        <v>4358.9058999999997</v>
      </c>
      <c r="BM235">
        <v>4254.7380000000003</v>
      </c>
      <c r="BN235">
        <v>4640.5546999999997</v>
      </c>
      <c r="BO235">
        <v>5783.8213999999998</v>
      </c>
      <c r="BP235">
        <v>4336.5761000000002</v>
      </c>
      <c r="BQ235">
        <v>5051.4616999999998</v>
      </c>
      <c r="BR235">
        <v>2871.0724</v>
      </c>
      <c r="BS235">
        <v>4116.3680000000004</v>
      </c>
      <c r="BT235">
        <v>5059.8762999999999</v>
      </c>
      <c r="BU235">
        <v>3730.6736000000001</v>
      </c>
      <c r="BV235">
        <v>3146.0007999999998</v>
      </c>
      <c r="BW235">
        <v>3893.6172000000001</v>
      </c>
      <c r="BX235">
        <v>3696.1905000000002</v>
      </c>
      <c r="BY235">
        <v>3264.4362000000001</v>
      </c>
      <c r="BZ235">
        <v>2826.9481999999998</v>
      </c>
      <c r="CA235">
        <v>3220.6977999999999</v>
      </c>
      <c r="CB235">
        <v>3571.7525000000001</v>
      </c>
      <c r="CC235">
        <v>3159.114</v>
      </c>
      <c r="CD235">
        <v>3321.9038</v>
      </c>
      <c r="CE235">
        <v>2682.6010000000001</v>
      </c>
      <c r="CF235">
        <v>3622.5484999999999</v>
      </c>
      <c r="CG235">
        <v>2360.2685999999999</v>
      </c>
      <c r="CH235">
        <v>2620.0623000000001</v>
      </c>
      <c r="CI235">
        <v>3132.3411999999998</v>
      </c>
      <c r="CJ235">
        <v>3004.6660999999999</v>
      </c>
      <c r="CK235">
        <v>2519.2328000000002</v>
      </c>
      <c r="CL235">
        <v>3468.8393000000001</v>
      </c>
      <c r="CM235">
        <v>2853.9176000000002</v>
      </c>
      <c r="CN235">
        <v>3122.4881999999998</v>
      </c>
      <c r="CO235">
        <v>2596.3164999999999</v>
      </c>
      <c r="CP235">
        <v>2213.4245999999998</v>
      </c>
      <c r="CQ235">
        <v>2712.7926000000002</v>
      </c>
      <c r="CR235">
        <v>2711.1502999999998</v>
      </c>
      <c r="CS235">
        <v>2027.7475999999999</v>
      </c>
      <c r="CT235">
        <v>2362.2186999999999</v>
      </c>
      <c r="CU235">
        <v>2947.0879</v>
      </c>
      <c r="CV235">
        <v>4069.3625999999999</v>
      </c>
      <c r="CW235">
        <v>1212.8865000000001</v>
      </c>
      <c r="CX235">
        <v>4378.3829999999998</v>
      </c>
      <c r="CY235">
        <v>2215.4715999999999</v>
      </c>
      <c r="CZ235">
        <v>2018.2316000000001</v>
      </c>
      <c r="DA235">
        <v>2522.1981999999998</v>
      </c>
      <c r="DB235">
        <v>1914.4869000000001</v>
      </c>
      <c r="DC235">
        <v>3031.0832</v>
      </c>
      <c r="DD235">
        <v>2077.018</v>
      </c>
      <c r="DE235">
        <v>2258.9866999999999</v>
      </c>
      <c r="DF235">
        <v>1965.8469</v>
      </c>
      <c r="DG235">
        <v>1765.2624000000001</v>
      </c>
      <c r="DH235">
        <v>1540.7819999999999</v>
      </c>
      <c r="DI235">
        <v>2134.2997</v>
      </c>
      <c r="DJ235">
        <v>1695.8619000000001</v>
      </c>
      <c r="DK235">
        <v>2169.5823999999998</v>
      </c>
      <c r="DL235">
        <v>1713.1601000000001</v>
      </c>
      <c r="DM235">
        <v>1738.7419</v>
      </c>
      <c r="DN235">
        <v>1501.088</v>
      </c>
      <c r="DO235">
        <v>2315.5805999999998</v>
      </c>
      <c r="DP235">
        <v>956.93910000000005</v>
      </c>
      <c r="DQ235">
        <v>1825.2882</v>
      </c>
      <c r="DR235">
        <v>1584.1853000000001</v>
      </c>
      <c r="DS235">
        <v>2312.3105</v>
      </c>
      <c r="DT235">
        <v>1198.9398000000001</v>
      </c>
      <c r="DU235">
        <v>1580.7385999999999</v>
      </c>
      <c r="DV235">
        <v>1882.7445</v>
      </c>
      <c r="DW235">
        <v>1479.7098000000001</v>
      </c>
      <c r="DX235">
        <v>991.9393</v>
      </c>
      <c r="DY235">
        <v>1442.8862999999999</v>
      </c>
      <c r="DZ235">
        <v>1419.1035999999999</v>
      </c>
      <c r="EA235">
        <v>1317.2063000000001</v>
      </c>
      <c r="EB235">
        <v>1487.674</v>
      </c>
      <c r="EC235">
        <v>1285.3405</v>
      </c>
      <c r="ED235">
        <v>1479.7175999999999</v>
      </c>
      <c r="EE235">
        <v>912.20069999999998</v>
      </c>
      <c r="EF235">
        <v>1003.3579</v>
      </c>
      <c r="EG235">
        <v>450.00360000000001</v>
      </c>
      <c r="EH235">
        <v>848.57370000000003</v>
      </c>
      <c r="EI235">
        <v>616.59519999999998</v>
      </c>
      <c r="EJ235">
        <v>2220.9297000000001</v>
      </c>
      <c r="EK235">
        <v>960.03899999999999</v>
      </c>
      <c r="EL235">
        <v>895.61289999999997</v>
      </c>
      <c r="EM235">
        <v>523.07849999999996</v>
      </c>
      <c r="EN235">
        <v>405.34530000000001</v>
      </c>
      <c r="EO235">
        <v>338.91129999999998</v>
      </c>
      <c r="EP235">
        <v>349.5729</v>
      </c>
      <c r="EQ235">
        <v>610.78480000000002</v>
      </c>
      <c r="ER235">
        <v>411.9615</v>
      </c>
      <c r="ES235">
        <v>331.36279999999999</v>
      </c>
      <c r="ET235">
        <v>336.40629999999999</v>
      </c>
      <c r="EU235">
        <v>377.92059999999998</v>
      </c>
      <c r="EV235">
        <v>280.76240000000001</v>
      </c>
      <c r="EW235">
        <v>259.79539999999997</v>
      </c>
      <c r="EX235">
        <v>315.12270000000001</v>
      </c>
      <c r="EY235">
        <v>272.90449999999998</v>
      </c>
      <c r="EZ235">
        <v>266.56270000000001</v>
      </c>
      <c r="FA235">
        <v>103.94799999999999</v>
      </c>
      <c r="FB235">
        <v>253.2782</v>
      </c>
      <c r="FC235">
        <v>238.13800000000001</v>
      </c>
      <c r="FD235">
        <v>155.1138</v>
      </c>
      <c r="FE235">
        <v>204.42789999999999</v>
      </c>
      <c r="FF235">
        <v>875.65980000000002</v>
      </c>
      <c r="FG235">
        <v>238.1576</v>
      </c>
      <c r="FH235">
        <v>270.30549999999999</v>
      </c>
      <c r="FI235">
        <v>329.98599999999999</v>
      </c>
      <c r="FJ235">
        <v>170.81909999999999</v>
      </c>
      <c r="FK235">
        <v>82.441500000000005</v>
      </c>
      <c r="FL235">
        <v>135.7056</v>
      </c>
      <c r="FM235">
        <v>13400.1052</v>
      </c>
      <c r="FN235">
        <v>3741.7638999999999</v>
      </c>
      <c r="FO235">
        <v>5209.3504999999996</v>
      </c>
      <c r="FP235">
        <v>7644.723</v>
      </c>
      <c r="FQ235">
        <v>2508.7629000000002</v>
      </c>
      <c r="FR235">
        <v>4882.91</v>
      </c>
      <c r="FS235">
        <v>7579.9452000000001</v>
      </c>
      <c r="FT235">
        <v>8658.7960999999996</v>
      </c>
      <c r="FU235">
        <v>1562.6831</v>
      </c>
      <c r="FV235">
        <v>36345.904600000002</v>
      </c>
      <c r="FW235">
        <v>13739.6481</v>
      </c>
      <c r="FX235">
        <v>4869.9831000000004</v>
      </c>
      <c r="FY235">
        <v>4233.6980000000003</v>
      </c>
      <c r="FZ235">
        <v>382.65719999999999</v>
      </c>
      <c r="GA235">
        <v>13762.107400000001</v>
      </c>
      <c r="GB235">
        <v>4202.8661000000002</v>
      </c>
      <c r="GC235">
        <v>1823.4553000000001</v>
      </c>
      <c r="GD235">
        <v>1658.2415000000001</v>
      </c>
      <c r="GE235">
        <v>10552.7556</v>
      </c>
      <c r="GF235">
        <v>1701.7608</v>
      </c>
      <c r="GG235">
        <v>979.21569999999997</v>
      </c>
      <c r="GH235">
        <v>773.15610000000004</v>
      </c>
      <c r="GI235">
        <v>4505.1157000000003</v>
      </c>
      <c r="GJ235">
        <v>31048.666300000001</v>
      </c>
      <c r="GK235">
        <v>2961.9303</v>
      </c>
      <c r="GL235">
        <v>2848.2354</v>
      </c>
      <c r="GM235">
        <v>5994.9881999999998</v>
      </c>
      <c r="GN235">
        <v>16069.241</v>
      </c>
      <c r="GO235">
        <v>903.29390000000001</v>
      </c>
      <c r="GP235">
        <v>399.9228</v>
      </c>
    </row>
    <row r="236" spans="1:198" x14ac:dyDescent="0.2">
      <c r="A236" s="177">
        <v>43353</v>
      </c>
      <c r="B236">
        <v>788188.61</v>
      </c>
      <c r="C236">
        <v>193051.23329999999</v>
      </c>
      <c r="D236">
        <v>126871.963</v>
      </c>
      <c r="E236">
        <v>114752.844</v>
      </c>
      <c r="F236">
        <v>64236.0268</v>
      </c>
      <c r="G236">
        <v>53671.862999999998</v>
      </c>
      <c r="H236">
        <v>56850.686399999999</v>
      </c>
      <c r="I236">
        <v>34511.351999999999</v>
      </c>
      <c r="J236">
        <v>38477.258699999998</v>
      </c>
      <c r="K236">
        <v>33245.757400000002</v>
      </c>
      <c r="L236">
        <v>29366.133999999998</v>
      </c>
      <c r="M236">
        <v>26226.498800000001</v>
      </c>
      <c r="N236">
        <v>24923.955699999999</v>
      </c>
      <c r="O236">
        <v>41643.648200000003</v>
      </c>
      <c r="P236">
        <v>17813.664000000001</v>
      </c>
      <c r="Q236">
        <v>23828.2372</v>
      </c>
      <c r="R236">
        <v>14299.342500000001</v>
      </c>
      <c r="S236">
        <v>19857.229899999998</v>
      </c>
      <c r="T236">
        <v>21652.012599999998</v>
      </c>
      <c r="U236">
        <v>20235.976600000002</v>
      </c>
      <c r="V236">
        <v>17483.561000000002</v>
      </c>
      <c r="W236">
        <v>13424.9818</v>
      </c>
      <c r="X236">
        <v>15696.039199999999</v>
      </c>
      <c r="Y236">
        <v>15129.838900000001</v>
      </c>
      <c r="Z236">
        <v>16706.2716</v>
      </c>
      <c r="AA236">
        <v>12967.179899999999</v>
      </c>
      <c r="AB236">
        <v>14946.9823</v>
      </c>
      <c r="AC236">
        <v>19281.605100000001</v>
      </c>
      <c r="AD236">
        <v>15069.403700000001</v>
      </c>
      <c r="AE236">
        <v>12301.7343</v>
      </c>
      <c r="AF236">
        <v>15393.15</v>
      </c>
      <c r="AG236">
        <v>12194.1841</v>
      </c>
      <c r="AH236">
        <v>8624.9673000000003</v>
      </c>
      <c r="AI236">
        <v>11182.997799999999</v>
      </c>
      <c r="AJ236">
        <v>16096.258400000001</v>
      </c>
      <c r="AK236">
        <v>9761.2724999999991</v>
      </c>
      <c r="AL236">
        <v>8419.8327000000008</v>
      </c>
      <c r="AM236">
        <v>9411.1929999999993</v>
      </c>
      <c r="AN236">
        <v>10953.877500000001</v>
      </c>
      <c r="AO236">
        <v>10543.523800000001</v>
      </c>
      <c r="AP236">
        <v>9183.6082999999999</v>
      </c>
      <c r="AQ236">
        <v>9737.4647999999997</v>
      </c>
      <c r="AR236">
        <v>7121.4863999999998</v>
      </c>
      <c r="AS236">
        <v>8222.8405999999995</v>
      </c>
      <c r="AT236">
        <v>8339.8996000000006</v>
      </c>
      <c r="AU236">
        <v>10145.819100000001</v>
      </c>
      <c r="AV236">
        <v>6984.8537999999999</v>
      </c>
      <c r="AW236">
        <v>7460.3422</v>
      </c>
      <c r="AX236">
        <v>7502.8320000000003</v>
      </c>
      <c r="AY236">
        <v>4860.2183999999997</v>
      </c>
      <c r="AZ236">
        <v>6642.2262000000001</v>
      </c>
      <c r="BA236">
        <v>5897.18</v>
      </c>
      <c r="BB236">
        <v>6053.4705999999996</v>
      </c>
      <c r="BC236">
        <v>5731.2686000000003</v>
      </c>
      <c r="BD236">
        <v>5057.8409000000001</v>
      </c>
      <c r="BE236">
        <v>6409.2317000000003</v>
      </c>
      <c r="BF236">
        <v>6532.2789000000002</v>
      </c>
      <c r="BG236">
        <v>5630.3077000000003</v>
      </c>
      <c r="BH236">
        <v>6850.8770999999997</v>
      </c>
      <c r="BI236">
        <v>4832.9782999999998</v>
      </c>
      <c r="BJ236">
        <v>5968.8617999999997</v>
      </c>
      <c r="BK236">
        <v>3964.8683000000001</v>
      </c>
      <c r="BL236">
        <v>4400.4008999999996</v>
      </c>
      <c r="BM236">
        <v>4255.3185999999996</v>
      </c>
      <c r="BN236">
        <v>4713.4339</v>
      </c>
      <c r="BO236">
        <v>5795.1535000000003</v>
      </c>
      <c r="BP236">
        <v>4399.1692000000003</v>
      </c>
      <c r="BQ236">
        <v>5076.7254000000003</v>
      </c>
      <c r="BR236">
        <v>2874.9724999999999</v>
      </c>
      <c r="BS236">
        <v>4161.7478000000001</v>
      </c>
      <c r="BT236">
        <v>5205.7577000000001</v>
      </c>
      <c r="BU236">
        <v>3719.4942999999998</v>
      </c>
      <c r="BV236">
        <v>3225.9457000000002</v>
      </c>
      <c r="BW236">
        <v>3871.6228000000001</v>
      </c>
      <c r="BX236">
        <v>3569.6248999999998</v>
      </c>
      <c r="BY236">
        <v>3287.355</v>
      </c>
      <c r="BZ236">
        <v>2887.59</v>
      </c>
      <c r="CA236">
        <v>3274.0432999999998</v>
      </c>
      <c r="CB236">
        <v>3589.7518</v>
      </c>
      <c r="CC236">
        <v>3292.1522</v>
      </c>
      <c r="CD236">
        <v>3402.8679000000002</v>
      </c>
      <c r="CE236">
        <v>2705.4684000000002</v>
      </c>
      <c r="CF236">
        <v>3777.4544000000001</v>
      </c>
      <c r="CG236">
        <v>2381.1842999999999</v>
      </c>
      <c r="CH236">
        <v>2656.3004999999998</v>
      </c>
      <c r="CI236">
        <v>3175.4560999999999</v>
      </c>
      <c r="CJ236">
        <v>3004.6660999999999</v>
      </c>
      <c r="CK236">
        <v>2504.5956999999999</v>
      </c>
      <c r="CL236">
        <v>3438.0934999999999</v>
      </c>
      <c r="CM236">
        <v>2879.8081999999999</v>
      </c>
      <c r="CN236">
        <v>3188.9603999999999</v>
      </c>
      <c r="CO236">
        <v>2679.3067999999998</v>
      </c>
      <c r="CP236">
        <v>2193.7799</v>
      </c>
      <c r="CQ236">
        <v>2741.9450000000002</v>
      </c>
      <c r="CR236">
        <v>2687.5700999999999</v>
      </c>
      <c r="CS236">
        <v>2034.6102000000001</v>
      </c>
      <c r="CT236">
        <v>2386.1026999999999</v>
      </c>
      <c r="CU236">
        <v>3051.8542000000002</v>
      </c>
      <c r="CV236">
        <v>3939.5369000000001</v>
      </c>
      <c r="CW236">
        <v>1209.3870999999999</v>
      </c>
      <c r="CX236">
        <v>4361.9760999999999</v>
      </c>
      <c r="CY236">
        <v>2197.2923000000001</v>
      </c>
      <c r="CZ236">
        <v>2022.6146000000001</v>
      </c>
      <c r="DA236">
        <v>2442.3440000000001</v>
      </c>
      <c r="DB236">
        <v>1978.7317</v>
      </c>
      <c r="DC236">
        <v>3021.636</v>
      </c>
      <c r="DD236">
        <v>2078.808</v>
      </c>
      <c r="DE236">
        <v>2283.1088</v>
      </c>
      <c r="DF236">
        <v>1965.8469</v>
      </c>
      <c r="DG236">
        <v>1786.7421999999999</v>
      </c>
      <c r="DH236">
        <v>1579.7474</v>
      </c>
      <c r="DI236">
        <v>2069.5834</v>
      </c>
      <c r="DJ236">
        <v>1716.9422999999999</v>
      </c>
      <c r="DK236">
        <v>2261.5252999999998</v>
      </c>
      <c r="DL236">
        <v>1763.598</v>
      </c>
      <c r="DM236">
        <v>1743.4437</v>
      </c>
      <c r="DN236">
        <v>1518.0397</v>
      </c>
      <c r="DO236">
        <v>2327.9582</v>
      </c>
      <c r="DP236">
        <v>982.51139999999998</v>
      </c>
      <c r="DQ236">
        <v>1840.1432</v>
      </c>
      <c r="DR236">
        <v>1584.1853000000001</v>
      </c>
      <c r="DS236">
        <v>2310.9277999999999</v>
      </c>
      <c r="DT236">
        <v>1204.5065</v>
      </c>
      <c r="DU236">
        <v>1577.6181999999999</v>
      </c>
      <c r="DV236">
        <v>1855.6113</v>
      </c>
      <c r="DW236">
        <v>1510.9122</v>
      </c>
      <c r="DX236">
        <v>980.48779999999999</v>
      </c>
      <c r="DY236">
        <v>1448.5836999999999</v>
      </c>
      <c r="DZ236">
        <v>1391.4002</v>
      </c>
      <c r="EA236">
        <v>1321.3901000000001</v>
      </c>
      <c r="EB236">
        <v>1521.9947</v>
      </c>
      <c r="EC236">
        <v>1318.4284</v>
      </c>
      <c r="ED236">
        <v>1436.6708000000001</v>
      </c>
      <c r="EE236">
        <v>915.52869999999996</v>
      </c>
      <c r="EF236">
        <v>1013.9364</v>
      </c>
      <c r="EG236">
        <v>442.68970000000002</v>
      </c>
      <c r="EH236">
        <v>852.78409999999997</v>
      </c>
      <c r="EI236">
        <v>624.6404</v>
      </c>
      <c r="EJ236">
        <v>2220.9297000000001</v>
      </c>
      <c r="EK236">
        <v>982.43629999999996</v>
      </c>
      <c r="EL236">
        <v>915.01499999999999</v>
      </c>
      <c r="EM236">
        <v>523.07849999999996</v>
      </c>
      <c r="EN236">
        <v>420.75569999999999</v>
      </c>
      <c r="EO236">
        <v>369.10539999999997</v>
      </c>
      <c r="EP236">
        <v>354.66239999999999</v>
      </c>
      <c r="EQ236">
        <v>637.28470000000004</v>
      </c>
      <c r="ER236">
        <v>407.08569999999997</v>
      </c>
      <c r="ES236">
        <v>332.30380000000002</v>
      </c>
      <c r="ET236">
        <v>335.47910000000002</v>
      </c>
      <c r="EU236">
        <v>384.88060000000002</v>
      </c>
      <c r="EV236">
        <v>280.76240000000001</v>
      </c>
      <c r="EW236">
        <v>265.4649</v>
      </c>
      <c r="EX236">
        <v>315.12270000000001</v>
      </c>
      <c r="EY236">
        <v>269.32690000000002</v>
      </c>
      <c r="EZ236">
        <v>266.16000000000003</v>
      </c>
      <c r="FA236">
        <v>105.6324</v>
      </c>
      <c r="FB236">
        <v>251.79849999999999</v>
      </c>
      <c r="FC236">
        <v>220.28020000000001</v>
      </c>
      <c r="FD236">
        <v>157.35740000000001</v>
      </c>
      <c r="FE236">
        <v>203.72229999999999</v>
      </c>
      <c r="FF236">
        <v>885.86019999999996</v>
      </c>
      <c r="FG236">
        <v>235.80600000000001</v>
      </c>
      <c r="FH236">
        <v>250.4315</v>
      </c>
      <c r="FI236">
        <v>323.22059999999999</v>
      </c>
      <c r="FJ236">
        <v>172.5984</v>
      </c>
      <c r="FK236">
        <v>84.978999999999999</v>
      </c>
      <c r="FL236">
        <v>135.7056</v>
      </c>
      <c r="FM236">
        <v>13561.3537</v>
      </c>
      <c r="FN236">
        <v>3912.1549</v>
      </c>
      <c r="FO236">
        <v>5174.6646000000001</v>
      </c>
      <c r="FP236">
        <v>7838.6409999999996</v>
      </c>
      <c r="FQ236">
        <v>2501.1297</v>
      </c>
      <c r="FR236">
        <v>5047.2986000000001</v>
      </c>
      <c r="FS236">
        <v>7597.4144999999999</v>
      </c>
      <c r="FT236">
        <v>8186.8022000000001</v>
      </c>
      <c r="FU236">
        <v>1513.943</v>
      </c>
      <c r="FV236">
        <v>36107.856299999999</v>
      </c>
      <c r="FW236">
        <v>13796.006799999999</v>
      </c>
      <c r="FX236">
        <v>4912.9501</v>
      </c>
      <c r="FY236">
        <v>4263.473</v>
      </c>
      <c r="FZ236">
        <v>421.39830000000001</v>
      </c>
      <c r="GA236">
        <v>13605.0245</v>
      </c>
      <c r="GB236">
        <v>4215.7668999999996</v>
      </c>
      <c r="GC236">
        <v>1870.643</v>
      </c>
      <c r="GD236">
        <v>1634.8240000000001</v>
      </c>
      <c r="GE236">
        <v>10641.7701</v>
      </c>
      <c r="GF236">
        <v>1791.4367999999999</v>
      </c>
      <c r="GG236">
        <v>982.05169999999998</v>
      </c>
      <c r="GH236">
        <v>813.14949999999999</v>
      </c>
      <c r="GI236">
        <v>4477.1781000000001</v>
      </c>
      <c r="GJ236">
        <v>30530.475200000001</v>
      </c>
      <c r="GK236">
        <v>3013.5412000000001</v>
      </c>
      <c r="GL236">
        <v>2830.5639999999999</v>
      </c>
      <c r="GM236">
        <v>5980.8125</v>
      </c>
      <c r="GN236">
        <v>16665.185000000001</v>
      </c>
      <c r="GO236">
        <v>895.65390000000002</v>
      </c>
      <c r="GP236">
        <v>385.41899999999998</v>
      </c>
    </row>
    <row r="237" spans="1:198" x14ac:dyDescent="0.2">
      <c r="A237" s="177">
        <v>43354</v>
      </c>
      <c r="B237">
        <v>802451.49419999996</v>
      </c>
      <c r="C237">
        <v>193290.10260000001</v>
      </c>
      <c r="D237">
        <v>127670.11320000001</v>
      </c>
      <c r="E237">
        <v>115903.02800000001</v>
      </c>
      <c r="F237">
        <v>64227.265099999997</v>
      </c>
      <c r="G237">
        <v>53899.376100000001</v>
      </c>
      <c r="H237">
        <v>57186.959600000002</v>
      </c>
      <c r="I237">
        <v>34598.523000000001</v>
      </c>
      <c r="J237">
        <v>38720.632899999997</v>
      </c>
      <c r="K237">
        <v>33271.991399999999</v>
      </c>
      <c r="L237">
        <v>29906.464</v>
      </c>
      <c r="M237">
        <v>26348.794399999999</v>
      </c>
      <c r="N237">
        <v>25122.614399999999</v>
      </c>
      <c r="O237">
        <v>41867.743399999999</v>
      </c>
      <c r="P237">
        <v>17838.7539</v>
      </c>
      <c r="Q237">
        <v>24022.8053</v>
      </c>
      <c r="R237">
        <v>14308.7153</v>
      </c>
      <c r="S237">
        <v>20454.669600000001</v>
      </c>
      <c r="T237">
        <v>21714.0347</v>
      </c>
      <c r="U237">
        <v>20145.488700000002</v>
      </c>
      <c r="V237">
        <v>17517.284899999999</v>
      </c>
      <c r="W237">
        <v>13320.1168</v>
      </c>
      <c r="X237">
        <v>15758.4421</v>
      </c>
      <c r="Y237">
        <v>15107.5507</v>
      </c>
      <c r="Z237">
        <v>16692.312600000001</v>
      </c>
      <c r="AA237">
        <v>12958.6957</v>
      </c>
      <c r="AB237">
        <v>15049.825699999999</v>
      </c>
      <c r="AC237">
        <v>19523.644899999999</v>
      </c>
      <c r="AD237">
        <v>15143.988300000001</v>
      </c>
      <c r="AE237">
        <v>12356.531300000001</v>
      </c>
      <c r="AF237">
        <v>15403.0399</v>
      </c>
      <c r="AG237">
        <v>12493.471600000001</v>
      </c>
      <c r="AH237">
        <v>8602.0993999999992</v>
      </c>
      <c r="AI237">
        <v>11219.205400000001</v>
      </c>
      <c r="AJ237">
        <v>16045.366599999999</v>
      </c>
      <c r="AK237">
        <v>9844.5761999999995</v>
      </c>
      <c r="AL237">
        <v>8628.8503999999994</v>
      </c>
      <c r="AM237">
        <v>9507.4349000000002</v>
      </c>
      <c r="AN237">
        <v>10962.8225</v>
      </c>
      <c r="AO237">
        <v>10581.8753</v>
      </c>
      <c r="AP237">
        <v>9302.0311000000002</v>
      </c>
      <c r="AQ237">
        <v>9737.4647999999997</v>
      </c>
      <c r="AR237">
        <v>7357.4619000000002</v>
      </c>
      <c r="AS237">
        <v>8265.4459999999999</v>
      </c>
      <c r="AT237">
        <v>8420.1188999999995</v>
      </c>
      <c r="AU237">
        <v>10178.8341</v>
      </c>
      <c r="AV237">
        <v>7060.0844999999999</v>
      </c>
      <c r="AW237">
        <v>7452.3806000000004</v>
      </c>
      <c r="AX237">
        <v>7528.7704000000003</v>
      </c>
      <c r="AY237">
        <v>4869.9126999999999</v>
      </c>
      <c r="AZ237">
        <v>6642.2262000000001</v>
      </c>
      <c r="BA237">
        <v>5939.3977000000004</v>
      </c>
      <c r="BB237">
        <v>5998.0968000000003</v>
      </c>
      <c r="BC237">
        <v>5913.5959000000003</v>
      </c>
      <c r="BD237">
        <v>5251.2763000000004</v>
      </c>
      <c r="BE237">
        <v>6388.5848999999998</v>
      </c>
      <c r="BF237">
        <v>6543.7510000000002</v>
      </c>
      <c r="BG237">
        <v>5842.2196999999996</v>
      </c>
      <c r="BH237">
        <v>7123.4835999999996</v>
      </c>
      <c r="BI237">
        <v>4770.0619999999999</v>
      </c>
      <c r="BJ237">
        <v>5960.4148999999998</v>
      </c>
      <c r="BK237">
        <v>3963.5835000000002</v>
      </c>
      <c r="BL237">
        <v>4434.1156000000001</v>
      </c>
      <c r="BM237">
        <v>4270.4147999999996</v>
      </c>
      <c r="BN237">
        <v>4694.7215999999999</v>
      </c>
      <c r="BO237">
        <v>5801.6289999999999</v>
      </c>
      <c r="BP237">
        <v>4458.3167999999996</v>
      </c>
      <c r="BQ237">
        <v>5096.1590999999999</v>
      </c>
      <c r="BR237">
        <v>2900.3229999999999</v>
      </c>
      <c r="BS237">
        <v>4214.5149000000001</v>
      </c>
      <c r="BT237">
        <v>5335.4300999999996</v>
      </c>
      <c r="BU237">
        <v>3707.6574999999998</v>
      </c>
      <c r="BV237">
        <v>3288.3418000000001</v>
      </c>
      <c r="BW237">
        <v>3879.7260000000001</v>
      </c>
      <c r="BX237">
        <v>3520.9458</v>
      </c>
      <c r="BY237">
        <v>3285.0043999999998</v>
      </c>
      <c r="BZ237">
        <v>2852.3923</v>
      </c>
      <c r="CA237">
        <v>3268.5009</v>
      </c>
      <c r="CB237">
        <v>3661.7491</v>
      </c>
      <c r="CC237">
        <v>3404.7231000000002</v>
      </c>
      <c r="CD237">
        <v>3441.8281000000002</v>
      </c>
      <c r="CE237">
        <v>2698.6082000000001</v>
      </c>
      <c r="CF237">
        <v>3837.1770999999999</v>
      </c>
      <c r="CG237">
        <v>2399.2150000000001</v>
      </c>
      <c r="CH237">
        <v>2661.8755999999998</v>
      </c>
      <c r="CI237">
        <v>3209.4940999999999</v>
      </c>
      <c r="CJ237">
        <v>3061.1253000000002</v>
      </c>
      <c r="CK237">
        <v>2480.8735000000001</v>
      </c>
      <c r="CL237">
        <v>3508.8089</v>
      </c>
      <c r="CM237">
        <v>2895.4504000000002</v>
      </c>
      <c r="CN237">
        <v>3107.8643000000002</v>
      </c>
      <c r="CO237">
        <v>2659.7516000000001</v>
      </c>
      <c r="CP237">
        <v>2264.8033</v>
      </c>
      <c r="CQ237">
        <v>2725.6196</v>
      </c>
      <c r="CR237">
        <v>2648.9843999999998</v>
      </c>
      <c r="CS237">
        <v>2036.3258000000001</v>
      </c>
      <c r="CT237">
        <v>2387.2968999999998</v>
      </c>
      <c r="CU237">
        <v>3058.8386</v>
      </c>
      <c r="CV237">
        <v>4066.3434000000002</v>
      </c>
      <c r="CW237">
        <v>1219.8852999999999</v>
      </c>
      <c r="CX237">
        <v>4340.5209000000004</v>
      </c>
      <c r="CY237">
        <v>2208.1999000000001</v>
      </c>
      <c r="CZ237">
        <v>2021.1536000000001</v>
      </c>
      <c r="DA237">
        <v>2435.4431</v>
      </c>
      <c r="DB237">
        <v>1960.8028999999999</v>
      </c>
      <c r="DC237">
        <v>3012.1887999999999</v>
      </c>
      <c r="DD237">
        <v>2069.5</v>
      </c>
      <c r="DE237">
        <v>2306.9715999999999</v>
      </c>
      <c r="DF237">
        <v>1993.8434</v>
      </c>
      <c r="DG237">
        <v>1798.6754000000001</v>
      </c>
      <c r="DH237">
        <v>1596.4468999999999</v>
      </c>
      <c r="DI237">
        <v>2071.2148999999999</v>
      </c>
      <c r="DJ237">
        <v>1658.3855000000001</v>
      </c>
      <c r="DK237">
        <v>2324.3000999999999</v>
      </c>
      <c r="DL237">
        <v>1832.7467999999999</v>
      </c>
      <c r="DM237">
        <v>1800.4521</v>
      </c>
      <c r="DN237">
        <v>1531.8458000000001</v>
      </c>
      <c r="DO237">
        <v>2315.5805999999998</v>
      </c>
      <c r="DP237">
        <v>994.32280000000003</v>
      </c>
      <c r="DQ237">
        <v>1859.0496000000001</v>
      </c>
      <c r="DR237">
        <v>1631.8296</v>
      </c>
      <c r="DS237">
        <v>2298.9445000000001</v>
      </c>
      <c r="DT237">
        <v>1203.2219</v>
      </c>
      <c r="DU237">
        <v>1577.6181999999999</v>
      </c>
      <c r="DV237">
        <v>1833.2263</v>
      </c>
      <c r="DW237">
        <v>1550.1379999999999</v>
      </c>
      <c r="DX237">
        <v>1033.6556</v>
      </c>
      <c r="DY237">
        <v>1453.9459999999999</v>
      </c>
      <c r="DZ237">
        <v>1349.8452</v>
      </c>
      <c r="EA237">
        <v>1356.9526000000001</v>
      </c>
      <c r="EB237">
        <v>1501.1831999999999</v>
      </c>
      <c r="EC237">
        <v>1325.3942</v>
      </c>
      <c r="ED237">
        <v>1463.7743</v>
      </c>
      <c r="EE237">
        <v>912.20069999999998</v>
      </c>
      <c r="EF237">
        <v>1006.0823</v>
      </c>
      <c r="EG237">
        <v>428.67140000000001</v>
      </c>
      <c r="EH237">
        <v>848.57370000000003</v>
      </c>
      <c r="EI237">
        <v>642.74189999999999</v>
      </c>
      <c r="EJ237">
        <v>2326.7148999999999</v>
      </c>
      <c r="EK237">
        <v>1001.3878999999999</v>
      </c>
      <c r="EL237">
        <v>909.84109999999998</v>
      </c>
      <c r="EM237">
        <v>519.95349999999996</v>
      </c>
      <c r="EN237">
        <v>472.12389999999999</v>
      </c>
      <c r="EO237">
        <v>387.82080000000002</v>
      </c>
      <c r="EP237">
        <v>364.84140000000002</v>
      </c>
      <c r="EQ237">
        <v>629.31320000000005</v>
      </c>
      <c r="ER237">
        <v>411.9615</v>
      </c>
      <c r="ES237">
        <v>332.06849999999997</v>
      </c>
      <c r="ET237">
        <v>312.60840000000002</v>
      </c>
      <c r="EU237">
        <v>374.96800000000002</v>
      </c>
      <c r="EV237">
        <v>275.30590000000001</v>
      </c>
      <c r="EW237">
        <v>265.4649</v>
      </c>
      <c r="EX237">
        <v>307.99439999999998</v>
      </c>
      <c r="EY237">
        <v>273.1798</v>
      </c>
      <c r="EZ237">
        <v>266.16000000000003</v>
      </c>
      <c r="FA237">
        <v>101.42140000000001</v>
      </c>
      <c r="FB237">
        <v>245.1397</v>
      </c>
      <c r="FC237">
        <v>218.90649999999999</v>
      </c>
      <c r="FD237">
        <v>148.38319999999999</v>
      </c>
      <c r="FE237">
        <v>204.42789999999999</v>
      </c>
      <c r="FF237">
        <v>885.86019999999996</v>
      </c>
      <c r="FG237">
        <v>228.75120000000001</v>
      </c>
      <c r="FH237">
        <v>233.8698</v>
      </c>
      <c r="FI237">
        <v>319.16140000000001</v>
      </c>
      <c r="FJ237">
        <v>176.73249999999999</v>
      </c>
      <c r="FK237">
        <v>83.456500000000005</v>
      </c>
      <c r="FL237">
        <v>134.63659999999999</v>
      </c>
      <c r="FM237">
        <v>14109.7176</v>
      </c>
      <c r="FN237">
        <v>4114.2169999999996</v>
      </c>
      <c r="FO237">
        <v>4838.5697</v>
      </c>
      <c r="FP237">
        <v>7934.1382999999996</v>
      </c>
      <c r="FQ237">
        <v>2508.7629000000002</v>
      </c>
      <c r="FR237">
        <v>5143.9978000000001</v>
      </c>
      <c r="FS237">
        <v>7686.9444999999996</v>
      </c>
      <c r="FT237">
        <v>8191.5065000000004</v>
      </c>
      <c r="FU237">
        <v>1502.1781000000001</v>
      </c>
      <c r="FV237">
        <v>37293.993499999997</v>
      </c>
      <c r="FW237">
        <v>13940.5162</v>
      </c>
      <c r="FX237">
        <v>4665.2927</v>
      </c>
      <c r="FY237">
        <v>4250.3720000000003</v>
      </c>
      <c r="FZ237">
        <v>415.58710000000002</v>
      </c>
      <c r="GA237">
        <v>14146.846799999999</v>
      </c>
      <c r="GB237">
        <v>4254.4692999999997</v>
      </c>
      <c r="GC237">
        <v>1902.1015</v>
      </c>
      <c r="GD237">
        <v>1668.2774999999999</v>
      </c>
      <c r="GE237">
        <v>11074.6474</v>
      </c>
      <c r="GF237">
        <v>1811.4773</v>
      </c>
      <c r="GG237">
        <v>987.72389999999996</v>
      </c>
      <c r="GH237">
        <v>807.81700000000001</v>
      </c>
      <c r="GI237">
        <v>4503.3696</v>
      </c>
      <c r="GJ237">
        <v>30250.042399999998</v>
      </c>
      <c r="GK237">
        <v>3022.143</v>
      </c>
      <c r="GL237">
        <v>2881.6149</v>
      </c>
      <c r="GM237">
        <v>5972.7120999999997</v>
      </c>
      <c r="GN237">
        <v>16943.933000000001</v>
      </c>
      <c r="GO237">
        <v>900.23789999999997</v>
      </c>
      <c r="GP237">
        <v>400.82920000000001</v>
      </c>
    </row>
    <row r="238" spans="1:198" x14ac:dyDescent="0.2">
      <c r="A238" s="177">
        <v>43355</v>
      </c>
      <c r="B238">
        <v>806055.5564</v>
      </c>
      <c r="C238">
        <v>194962.18770000001</v>
      </c>
      <c r="D238">
        <v>128056.9467</v>
      </c>
      <c r="E238">
        <v>117817.47900000001</v>
      </c>
      <c r="F238">
        <v>64284.215900000003</v>
      </c>
      <c r="G238">
        <v>54013.821600000003</v>
      </c>
      <c r="H238">
        <v>57099.011200000001</v>
      </c>
      <c r="I238">
        <v>35180.256000000001</v>
      </c>
      <c r="J238">
        <v>39260.424200000001</v>
      </c>
      <c r="K238">
        <v>33252.315900000001</v>
      </c>
      <c r="L238">
        <v>30353.484</v>
      </c>
      <c r="M238">
        <v>26194.126499999998</v>
      </c>
      <c r="N238">
        <v>25301.761999999999</v>
      </c>
      <c r="O238">
        <v>41858.4061</v>
      </c>
      <c r="P238">
        <v>17817.845600000001</v>
      </c>
      <c r="Q238">
        <v>24203.1368</v>
      </c>
      <c r="R238">
        <v>14380.5736</v>
      </c>
      <c r="S238">
        <v>20239.780200000001</v>
      </c>
      <c r="T238">
        <v>21759.639200000001</v>
      </c>
      <c r="U238">
        <v>19990.366699999999</v>
      </c>
      <c r="V238">
        <v>17574.469000000001</v>
      </c>
      <c r="W238">
        <v>13573.8223</v>
      </c>
      <c r="X238">
        <v>15877.8215</v>
      </c>
      <c r="Y238">
        <v>15055.5448</v>
      </c>
      <c r="Z238">
        <v>16705.108400000001</v>
      </c>
      <c r="AA238">
        <v>12791.839</v>
      </c>
      <c r="AB238">
        <v>15109.677100000001</v>
      </c>
      <c r="AC238">
        <v>19794.441800000001</v>
      </c>
      <c r="AD238">
        <v>15199.926799999999</v>
      </c>
      <c r="AE238">
        <v>12436.0255</v>
      </c>
      <c r="AF238">
        <v>15722.262199999999</v>
      </c>
      <c r="AG238">
        <v>12731.4876</v>
      </c>
      <c r="AH238">
        <v>8660.9025999999994</v>
      </c>
      <c r="AI238">
        <v>10885.290999999999</v>
      </c>
      <c r="AJ238">
        <v>15890.012500000001</v>
      </c>
      <c r="AK238">
        <v>9966.8798000000006</v>
      </c>
      <c r="AL238">
        <v>8633.8269999999993</v>
      </c>
      <c r="AM238">
        <v>9521.3493999999992</v>
      </c>
      <c r="AN238">
        <v>11025.437599999999</v>
      </c>
      <c r="AO238">
        <v>10746.9159</v>
      </c>
      <c r="AP238">
        <v>9293.8235999999997</v>
      </c>
      <c r="AQ238">
        <v>9846.1952000000001</v>
      </c>
      <c r="AR238">
        <v>7491.5023000000001</v>
      </c>
      <c r="AS238">
        <v>8403.9138000000003</v>
      </c>
      <c r="AT238">
        <v>8281.8685999999998</v>
      </c>
      <c r="AU238">
        <v>10170.5803</v>
      </c>
      <c r="AV238">
        <v>7061.1441000000004</v>
      </c>
      <c r="AW238">
        <v>7504.1311999999998</v>
      </c>
      <c r="AX238">
        <v>7524.1072999999997</v>
      </c>
      <c r="AY238">
        <v>4944.4056</v>
      </c>
      <c r="AZ238">
        <v>6737.2007999999996</v>
      </c>
      <c r="BA238">
        <v>5958.1611999999996</v>
      </c>
      <c r="BB238">
        <v>5930.4177</v>
      </c>
      <c r="BC238">
        <v>5913.5959000000003</v>
      </c>
      <c r="BD238">
        <v>5186.7978000000003</v>
      </c>
      <c r="BE238">
        <v>6272.9627</v>
      </c>
      <c r="BF238">
        <v>6569.5632999999998</v>
      </c>
      <c r="BG238">
        <v>5857.4773999999998</v>
      </c>
      <c r="BH238">
        <v>7329.2244000000001</v>
      </c>
      <c r="BI238">
        <v>4864.4363999999996</v>
      </c>
      <c r="BJ238">
        <v>6008.9848000000002</v>
      </c>
      <c r="BK238">
        <v>3968.0801999999999</v>
      </c>
      <c r="BL238">
        <v>4444.4893000000002</v>
      </c>
      <c r="BM238">
        <v>4300.6072999999997</v>
      </c>
      <c r="BN238">
        <v>4728.2066999999997</v>
      </c>
      <c r="BO238">
        <v>5838.0537999999997</v>
      </c>
      <c r="BP238">
        <v>4334.8534</v>
      </c>
      <c r="BQ238">
        <v>5121.4228000000003</v>
      </c>
      <c r="BR238">
        <v>2956.8744000000002</v>
      </c>
      <c r="BS238">
        <v>4230.8728000000001</v>
      </c>
      <c r="BT238">
        <v>5215.2129999999997</v>
      </c>
      <c r="BU238">
        <v>3803.6676000000002</v>
      </c>
      <c r="BV238">
        <v>3333.1889999999999</v>
      </c>
      <c r="BW238">
        <v>3928.3452000000002</v>
      </c>
      <c r="BX238">
        <v>3569.6248999999998</v>
      </c>
      <c r="BY238">
        <v>3277.9524000000001</v>
      </c>
      <c r="BZ238">
        <v>2907.5212000000001</v>
      </c>
      <c r="CA238">
        <v>3299.6768999999999</v>
      </c>
      <c r="CB238">
        <v>3615.2509</v>
      </c>
      <c r="CC238">
        <v>3553.5771</v>
      </c>
      <c r="CD238">
        <v>3427.8267999999998</v>
      </c>
      <c r="CE238">
        <v>2735.1959999999999</v>
      </c>
      <c r="CF238">
        <v>3805.4494</v>
      </c>
      <c r="CG238">
        <v>2412.9182999999998</v>
      </c>
      <c r="CH238">
        <v>2617.2748000000001</v>
      </c>
      <c r="CI238">
        <v>3184.5329000000002</v>
      </c>
      <c r="CJ238">
        <v>2993.3742999999999</v>
      </c>
      <c r="CK238">
        <v>2525.2896000000001</v>
      </c>
      <c r="CL238">
        <v>3476.5257999999999</v>
      </c>
      <c r="CM238">
        <v>2846.3661000000002</v>
      </c>
      <c r="CN238">
        <v>3101.8818000000001</v>
      </c>
      <c r="CO238">
        <v>2701.7238000000002</v>
      </c>
      <c r="CP238">
        <v>2341.8712</v>
      </c>
      <c r="CQ238">
        <v>2722.1212999999998</v>
      </c>
      <c r="CR238">
        <v>2709.0066000000002</v>
      </c>
      <c r="CS238">
        <v>2081.2754</v>
      </c>
      <c r="CT238">
        <v>2281.6104</v>
      </c>
      <c r="CU238">
        <v>3032.6469999999999</v>
      </c>
      <c r="CV238">
        <v>3017.12</v>
      </c>
      <c r="CW238">
        <v>1225.1343999999999</v>
      </c>
      <c r="CX238">
        <v>4326.6381000000001</v>
      </c>
      <c r="CY238">
        <v>2251.8301999999999</v>
      </c>
      <c r="CZ238">
        <v>2067.9061000000002</v>
      </c>
      <c r="DA238">
        <v>2427.5562</v>
      </c>
      <c r="DB238">
        <v>2014.5893000000001</v>
      </c>
      <c r="DC238">
        <v>3016.9124000000002</v>
      </c>
      <c r="DD238">
        <v>2049.81</v>
      </c>
      <c r="DE238">
        <v>2257.9492</v>
      </c>
      <c r="DF238">
        <v>2012.5078000000001</v>
      </c>
      <c r="DG238">
        <v>1781.9689000000001</v>
      </c>
      <c r="DH238">
        <v>1551.4511</v>
      </c>
      <c r="DI238">
        <v>2053.2683999999999</v>
      </c>
      <c r="DJ238">
        <v>1641.5211999999999</v>
      </c>
      <c r="DK238">
        <v>2261.5252999999998</v>
      </c>
      <c r="DL238">
        <v>1932.8090999999999</v>
      </c>
      <c r="DM238">
        <v>1785.1714999999999</v>
      </c>
      <c r="DN238">
        <v>1536.2148</v>
      </c>
      <c r="DO238">
        <v>2334.1469999999999</v>
      </c>
      <c r="DP238">
        <v>1006.8223</v>
      </c>
      <c r="DQ238">
        <v>1903.1646000000001</v>
      </c>
      <c r="DR238">
        <v>1670.8114</v>
      </c>
      <c r="DS238">
        <v>2298.4836</v>
      </c>
      <c r="DT238">
        <v>1216.0682999999999</v>
      </c>
      <c r="DU238">
        <v>1590.0998999999999</v>
      </c>
      <c r="DV238">
        <v>1806.0930000000001</v>
      </c>
      <c r="DW238">
        <v>1516.2611999999999</v>
      </c>
      <c r="DX238">
        <v>945.31529999999998</v>
      </c>
      <c r="DY238">
        <v>1487.4603</v>
      </c>
      <c r="DZ238">
        <v>1331.3762999999999</v>
      </c>
      <c r="EA238">
        <v>1376.6166000000001</v>
      </c>
      <c r="EB238">
        <v>1506.2947999999999</v>
      </c>
      <c r="EC238">
        <v>1313.204</v>
      </c>
      <c r="ED238">
        <v>1438.2651000000001</v>
      </c>
      <c r="EE238">
        <v>905.54470000000003</v>
      </c>
      <c r="EF238">
        <v>1001.9893</v>
      </c>
      <c r="EG238">
        <v>410.38670000000002</v>
      </c>
      <c r="EH238">
        <v>848.57370000000003</v>
      </c>
      <c r="EI238">
        <v>632.68550000000005</v>
      </c>
      <c r="EJ238">
        <v>2326.7148999999999</v>
      </c>
      <c r="EK238">
        <v>1030.1024</v>
      </c>
      <c r="EL238">
        <v>903.15809999999999</v>
      </c>
      <c r="EM238">
        <v>515.26589999999999</v>
      </c>
      <c r="EN238">
        <v>477.26069999999999</v>
      </c>
      <c r="EO238">
        <v>359.8725</v>
      </c>
      <c r="EP238">
        <v>355.3895</v>
      </c>
      <c r="EQ238">
        <v>627.26649999999995</v>
      </c>
      <c r="ER238">
        <v>414.39929999999998</v>
      </c>
      <c r="ES238">
        <v>331.1275</v>
      </c>
      <c r="ET238">
        <v>319.71690000000001</v>
      </c>
      <c r="EU238">
        <v>371.38249999999999</v>
      </c>
      <c r="EV238">
        <v>267.12110000000001</v>
      </c>
      <c r="EW238">
        <v>267.35480000000001</v>
      </c>
      <c r="EX238">
        <v>288.98579999999998</v>
      </c>
      <c r="EY238">
        <v>265.74919999999997</v>
      </c>
      <c r="EZ238">
        <v>265.35469999999998</v>
      </c>
      <c r="FA238">
        <v>103.94799999999999</v>
      </c>
      <c r="FB238">
        <v>232.56209999999999</v>
      </c>
      <c r="FC238">
        <v>201.0487</v>
      </c>
      <c r="FD238">
        <v>146.13759999999999</v>
      </c>
      <c r="FE238">
        <v>207.60310000000001</v>
      </c>
      <c r="FF238">
        <v>881.15229999999997</v>
      </c>
      <c r="FG238">
        <v>228.75120000000001</v>
      </c>
      <c r="FH238">
        <v>229.7294</v>
      </c>
      <c r="FI238">
        <v>314.2002</v>
      </c>
      <c r="FJ238">
        <v>174.16829999999999</v>
      </c>
      <c r="FK238">
        <v>81.933999999999997</v>
      </c>
      <c r="FL238">
        <v>135.7056</v>
      </c>
      <c r="FM238">
        <v>14715.3696</v>
      </c>
      <c r="FN238">
        <v>3966.4459999999999</v>
      </c>
      <c r="FO238">
        <v>4806.2758999999996</v>
      </c>
      <c r="FP238">
        <v>7906.8534</v>
      </c>
      <c r="FQ238">
        <v>2493.4965000000002</v>
      </c>
      <c r="FR238">
        <v>5158.5027</v>
      </c>
      <c r="FS238">
        <v>7825.6068999999998</v>
      </c>
      <c r="FT238">
        <v>8696.4300999999996</v>
      </c>
      <c r="FU238">
        <v>1503.8588</v>
      </c>
      <c r="FV238">
        <v>36538.805800000002</v>
      </c>
      <c r="FW238">
        <v>14106.701999999999</v>
      </c>
      <c r="FX238">
        <v>4695.7277000000004</v>
      </c>
      <c r="FY238">
        <v>4331.3599999999997</v>
      </c>
      <c r="FZ238">
        <v>413.65010000000001</v>
      </c>
      <c r="GA238">
        <v>14096.7624</v>
      </c>
      <c r="GB238">
        <v>4386.7025000000003</v>
      </c>
      <c r="GC238">
        <v>1933.5599</v>
      </c>
      <c r="GD238">
        <v>1664.9322</v>
      </c>
      <c r="GE238">
        <v>11487.914699999999</v>
      </c>
      <c r="GF238">
        <v>1761.2748999999999</v>
      </c>
      <c r="GG238">
        <v>996.23220000000003</v>
      </c>
      <c r="GH238">
        <v>822.48130000000003</v>
      </c>
      <c r="GI238">
        <v>4552.2604000000001</v>
      </c>
      <c r="GJ238">
        <v>30466.463400000001</v>
      </c>
      <c r="GK238">
        <v>3039.3465999999999</v>
      </c>
      <c r="GL238">
        <v>2846.2719000000002</v>
      </c>
      <c r="GM238">
        <v>5954.8913000000002</v>
      </c>
      <c r="GN238">
        <v>16521.005000000001</v>
      </c>
      <c r="GO238">
        <v>892.59789999999998</v>
      </c>
      <c r="GP238">
        <v>392.67090000000002</v>
      </c>
    </row>
    <row r="239" spans="1:198" x14ac:dyDescent="0.2">
      <c r="A239" s="177">
        <v>43356</v>
      </c>
      <c r="B239">
        <v>815257.41709999996</v>
      </c>
      <c r="C239">
        <v>193449.34880000001</v>
      </c>
      <c r="D239">
        <v>128414.4004</v>
      </c>
      <c r="E239">
        <v>119943.806</v>
      </c>
      <c r="F239">
        <v>64192.218500000003</v>
      </c>
      <c r="G239">
        <v>54128.267099999997</v>
      </c>
      <c r="H239">
        <v>57642.221599999997</v>
      </c>
      <c r="I239">
        <v>35502.254999999997</v>
      </c>
      <c r="J239">
        <v>39191.780200000001</v>
      </c>
      <c r="K239">
        <v>33383.4859</v>
      </c>
      <c r="L239">
        <v>30859.094000000001</v>
      </c>
      <c r="M239">
        <v>26381.166700000002</v>
      </c>
      <c r="N239">
        <v>24407.797600000002</v>
      </c>
      <c r="O239">
        <v>42185.211600000002</v>
      </c>
      <c r="P239">
        <v>17830.390599999999</v>
      </c>
      <c r="Q239">
        <v>24263.247299999999</v>
      </c>
      <c r="R239">
        <v>14675.8174</v>
      </c>
      <c r="S239">
        <v>21146.566200000001</v>
      </c>
      <c r="T239">
        <v>21788.826099999998</v>
      </c>
      <c r="U239">
        <v>19793.921200000001</v>
      </c>
      <c r="V239">
        <v>17473.297200000001</v>
      </c>
      <c r="W239">
        <v>13776.786599999999</v>
      </c>
      <c r="X239">
        <v>15872.395200000001</v>
      </c>
      <c r="Y239">
        <v>15162.5283</v>
      </c>
      <c r="Z239">
        <v>16709.761399999999</v>
      </c>
      <c r="AA239">
        <v>12916.2745</v>
      </c>
      <c r="AB239">
        <v>15193.974899999999</v>
      </c>
      <c r="AC239">
        <v>19933.435000000001</v>
      </c>
      <c r="AD239">
        <v>15162.6345</v>
      </c>
      <c r="AE239">
        <v>12457.6355</v>
      </c>
      <c r="AF239">
        <v>15712.372300000001</v>
      </c>
      <c r="AG239">
        <v>12836.356</v>
      </c>
      <c r="AH239">
        <v>8879.7811000000002</v>
      </c>
      <c r="AI239">
        <v>10720.3454</v>
      </c>
      <c r="AJ239">
        <v>15890.012500000001</v>
      </c>
      <c r="AK239">
        <v>10054.863499999999</v>
      </c>
      <c r="AL239">
        <v>8722.5766000000003</v>
      </c>
      <c r="AM239">
        <v>9430.1321000000007</v>
      </c>
      <c r="AN239">
        <v>10774.977199999999</v>
      </c>
      <c r="AO239">
        <v>10717.6137</v>
      </c>
      <c r="AP239">
        <v>9483.1828999999998</v>
      </c>
      <c r="AQ239">
        <v>9966.5753000000004</v>
      </c>
      <c r="AR239">
        <v>7716.2408999999998</v>
      </c>
      <c r="AS239">
        <v>8393.9724999999999</v>
      </c>
      <c r="AT239">
        <v>8421.8256999999994</v>
      </c>
      <c r="AU239">
        <v>10189.839</v>
      </c>
      <c r="AV239">
        <v>7048.4290000000001</v>
      </c>
      <c r="AW239">
        <v>7360.8217000000004</v>
      </c>
      <c r="AX239">
        <v>7543.9255000000003</v>
      </c>
      <c r="AY239">
        <v>4956.6509999999998</v>
      </c>
      <c r="AZ239">
        <v>6744.7987999999996</v>
      </c>
      <c r="BA239">
        <v>5986.3063000000002</v>
      </c>
      <c r="BB239">
        <v>5928.8796000000002</v>
      </c>
      <c r="BC239">
        <v>5931.0527000000002</v>
      </c>
      <c r="BD239">
        <v>5181.4246000000003</v>
      </c>
      <c r="BE239">
        <v>6361.0558000000001</v>
      </c>
      <c r="BF239">
        <v>6575.2992999999997</v>
      </c>
      <c r="BG239">
        <v>5745.0227000000004</v>
      </c>
      <c r="BH239">
        <v>5842.7473</v>
      </c>
      <c r="BI239">
        <v>4821.1814999999997</v>
      </c>
      <c r="BJ239">
        <v>6055.4430000000002</v>
      </c>
      <c r="BK239">
        <v>3971.2921000000001</v>
      </c>
      <c r="BL239">
        <v>4449.6761999999999</v>
      </c>
      <c r="BM239">
        <v>4412.6679999999997</v>
      </c>
      <c r="BN239">
        <v>4724.7596999999996</v>
      </c>
      <c r="BO239">
        <v>5831.5783000000001</v>
      </c>
      <c r="BP239">
        <v>4311.8834999999999</v>
      </c>
      <c r="BQ239">
        <v>5162.7192999999997</v>
      </c>
      <c r="BR239">
        <v>3027.076</v>
      </c>
      <c r="BS239">
        <v>4275.7248</v>
      </c>
      <c r="BT239">
        <v>5154.4291000000003</v>
      </c>
      <c r="BU239">
        <v>3868.7703000000001</v>
      </c>
      <c r="BV239">
        <v>3313.6902</v>
      </c>
      <c r="BW239">
        <v>3908.6660000000002</v>
      </c>
      <c r="BX239">
        <v>3543.6626999999999</v>
      </c>
      <c r="BY239">
        <v>3281.4784</v>
      </c>
      <c r="BZ239">
        <v>2916.4267</v>
      </c>
      <c r="CA239">
        <v>3238.0178000000001</v>
      </c>
      <c r="CB239">
        <v>3625.7505000000001</v>
      </c>
      <c r="CC239">
        <v>3469.8467000000001</v>
      </c>
      <c r="CD239">
        <v>3361.4726999999998</v>
      </c>
      <c r="CE239">
        <v>2730.6226000000001</v>
      </c>
      <c r="CF239">
        <v>3805.4494</v>
      </c>
      <c r="CG239">
        <v>2355.9413</v>
      </c>
      <c r="CH239">
        <v>2588.0055000000002</v>
      </c>
      <c r="CI239">
        <v>3214.0324999999998</v>
      </c>
      <c r="CJ239">
        <v>3127.8497000000002</v>
      </c>
      <c r="CK239">
        <v>2560.6205</v>
      </c>
      <c r="CL239">
        <v>3448.0859</v>
      </c>
      <c r="CM239">
        <v>2813.4634999999998</v>
      </c>
      <c r="CN239">
        <v>3192.2840000000001</v>
      </c>
      <c r="CO239">
        <v>2706.0164</v>
      </c>
      <c r="CP239">
        <v>2311.6484999999998</v>
      </c>
      <c r="CQ239">
        <v>2656.82</v>
      </c>
      <c r="CR239">
        <v>2704.7193000000002</v>
      </c>
      <c r="CS239">
        <v>2054.8546999999999</v>
      </c>
      <c r="CT239">
        <v>2283.4016999999999</v>
      </c>
      <c r="CU239">
        <v>3119.9522000000002</v>
      </c>
      <c r="CV239">
        <v>2970.8009000000002</v>
      </c>
      <c r="CW239">
        <v>1246.1307999999999</v>
      </c>
      <c r="CX239">
        <v>4345.5691999999999</v>
      </c>
      <c r="CY239">
        <v>2284.5529000000001</v>
      </c>
      <c r="CZ239">
        <v>2092.7433000000001</v>
      </c>
      <c r="DA239">
        <v>2426.5704000000001</v>
      </c>
      <c r="DB239">
        <v>1990.3853999999999</v>
      </c>
      <c r="DC239">
        <v>3051.5520999999999</v>
      </c>
      <c r="DD239">
        <v>2083.8200000000002</v>
      </c>
      <c r="DE239">
        <v>2230.7145999999998</v>
      </c>
      <c r="DF239">
        <v>1970.5129999999999</v>
      </c>
      <c r="DG239">
        <v>1784.3554999999999</v>
      </c>
      <c r="DH239">
        <v>1561.6563000000001</v>
      </c>
      <c r="DI239">
        <v>2039.6724999999999</v>
      </c>
      <c r="DJ239">
        <v>1649.4848999999999</v>
      </c>
      <c r="DK239">
        <v>2278.6457</v>
      </c>
      <c r="DL239">
        <v>1890.5063</v>
      </c>
      <c r="DM239">
        <v>1783.7021999999999</v>
      </c>
      <c r="DN239">
        <v>1562.9530999999999</v>
      </c>
      <c r="DO239">
        <v>2334.1469999999999</v>
      </c>
      <c r="DP239">
        <v>993.06140000000005</v>
      </c>
      <c r="DQ239">
        <v>1881.1070999999999</v>
      </c>
      <c r="DR239">
        <v>1610.1731</v>
      </c>
      <c r="DS239">
        <v>2232.5756000000001</v>
      </c>
      <c r="DT239">
        <v>1235.7660000000001</v>
      </c>
      <c r="DU239">
        <v>1593.2203</v>
      </c>
      <c r="DV239">
        <v>1797.2746999999999</v>
      </c>
      <c r="DW239">
        <v>1537.6570999999999</v>
      </c>
      <c r="DX239">
        <v>951.04110000000003</v>
      </c>
      <c r="DY239">
        <v>1481.7628999999999</v>
      </c>
      <c r="DZ239">
        <v>1349.8452</v>
      </c>
      <c r="EA239">
        <v>1355.2791</v>
      </c>
      <c r="EB239">
        <v>1519.0737999999999</v>
      </c>
      <c r="EC239">
        <v>1321.9113</v>
      </c>
      <c r="ED239">
        <v>1423.9160999999999</v>
      </c>
      <c r="EE239">
        <v>915.52869999999996</v>
      </c>
      <c r="EF239">
        <v>984.99630000000002</v>
      </c>
      <c r="EG239">
        <v>379.30270000000002</v>
      </c>
      <c r="EH239">
        <v>859.09960000000001</v>
      </c>
      <c r="EI239">
        <v>640.73059999999998</v>
      </c>
      <c r="EJ239">
        <v>2326.7148999999999</v>
      </c>
      <c r="EK239">
        <v>1035.8453</v>
      </c>
      <c r="EL239">
        <v>897.33749999999998</v>
      </c>
      <c r="EM239">
        <v>507.45330000000001</v>
      </c>
      <c r="EN239">
        <v>472.12389999999999</v>
      </c>
      <c r="EO239">
        <v>425.86919999999998</v>
      </c>
      <c r="EP239">
        <v>345.9375</v>
      </c>
      <c r="EQ239">
        <v>646.97979999999995</v>
      </c>
      <c r="ER239">
        <v>414.39929999999998</v>
      </c>
      <c r="ES239">
        <v>335.83260000000001</v>
      </c>
      <c r="ET239">
        <v>312.91750000000002</v>
      </c>
      <c r="EU239">
        <v>379.60789999999997</v>
      </c>
      <c r="EV239">
        <v>263.02879999999999</v>
      </c>
      <c r="EW239">
        <v>259.79539999999997</v>
      </c>
      <c r="EX239">
        <v>288.98579999999998</v>
      </c>
      <c r="EY239">
        <v>262.17149999999998</v>
      </c>
      <c r="EZ239">
        <v>264.54930000000002</v>
      </c>
      <c r="FA239">
        <v>103.27419999999999</v>
      </c>
      <c r="FB239">
        <v>232.56209999999999</v>
      </c>
      <c r="FC239">
        <v>206.92490000000001</v>
      </c>
      <c r="FD239">
        <v>142.7723</v>
      </c>
      <c r="FE239">
        <v>208.66149999999999</v>
      </c>
      <c r="FF239">
        <v>869.3827</v>
      </c>
      <c r="FG239">
        <v>224.048</v>
      </c>
      <c r="FH239">
        <v>226.417</v>
      </c>
      <c r="FI239">
        <v>313.29820000000001</v>
      </c>
      <c r="FJ239">
        <v>179.40129999999999</v>
      </c>
      <c r="FK239">
        <v>81.933999999999997</v>
      </c>
      <c r="FL239">
        <v>135.7056</v>
      </c>
      <c r="FM239">
        <v>14991.8271</v>
      </c>
      <c r="FN239">
        <v>3927.8063000000002</v>
      </c>
      <c r="FO239">
        <v>4784.6327000000001</v>
      </c>
      <c r="FP239">
        <v>7936.0871999999999</v>
      </c>
      <c r="FQ239">
        <v>2524.0293000000001</v>
      </c>
      <c r="FR239">
        <v>5262.4543000000003</v>
      </c>
      <c r="FS239">
        <v>7642.1795000000002</v>
      </c>
      <c r="FT239">
        <v>8412.6065999999992</v>
      </c>
      <c r="FU239">
        <v>1507.2202</v>
      </c>
      <c r="FV239">
        <v>36448.511599999998</v>
      </c>
      <c r="FW239">
        <v>14207.8585</v>
      </c>
      <c r="FX239">
        <v>4747.0495000000001</v>
      </c>
      <c r="FY239">
        <v>4368.2809999999999</v>
      </c>
      <c r="FZ239">
        <v>402.02769999999998</v>
      </c>
      <c r="GA239">
        <v>14413.2048</v>
      </c>
      <c r="GB239">
        <v>4406.0537000000004</v>
      </c>
      <c r="GC239">
        <v>2047.5968</v>
      </c>
      <c r="GD239">
        <v>1618.0971999999999</v>
      </c>
      <c r="GE239">
        <v>11220.775100000001</v>
      </c>
      <c r="GF239">
        <v>1717.7527</v>
      </c>
      <c r="GG239">
        <v>997.65020000000004</v>
      </c>
      <c r="GH239">
        <v>843.81110000000001</v>
      </c>
      <c r="GI239">
        <v>4541.7838000000002</v>
      </c>
      <c r="GJ239">
        <v>30722.510699999999</v>
      </c>
      <c r="GK239">
        <v>2996.3375000000001</v>
      </c>
      <c r="GL239">
        <v>2914.9944</v>
      </c>
      <c r="GM239">
        <v>5947.1958999999997</v>
      </c>
      <c r="GN239">
        <v>16713.244999999999</v>
      </c>
      <c r="GO239">
        <v>891.06989999999996</v>
      </c>
      <c r="GP239">
        <v>399.9228</v>
      </c>
    </row>
    <row r="240" spans="1:198" x14ac:dyDescent="0.2">
      <c r="A240" s="177">
        <v>43357</v>
      </c>
      <c r="B240">
        <v>818784.79709999997</v>
      </c>
      <c r="C240">
        <v>194603.88380000001</v>
      </c>
      <c r="D240">
        <v>131435.61900000001</v>
      </c>
      <c r="E240">
        <v>119421.683</v>
      </c>
      <c r="F240">
        <v>64428.783199999998</v>
      </c>
      <c r="G240">
        <v>57418.575299999997</v>
      </c>
      <c r="H240">
        <v>57580.140399999997</v>
      </c>
      <c r="I240">
        <v>35215.836000000003</v>
      </c>
      <c r="J240">
        <v>39026.410600000003</v>
      </c>
      <c r="K240">
        <v>33376.9274</v>
      </c>
      <c r="L240">
        <v>30974.103999999999</v>
      </c>
      <c r="M240">
        <v>26287.6466</v>
      </c>
      <c r="N240">
        <v>24762.545399999999</v>
      </c>
      <c r="O240">
        <v>42652.0766</v>
      </c>
      <c r="P240">
        <v>17872.207200000001</v>
      </c>
      <c r="Q240">
        <v>24304.375499999998</v>
      </c>
      <c r="R240">
        <v>14782.0427</v>
      </c>
      <c r="S240">
        <v>21326.034199999998</v>
      </c>
      <c r="T240">
        <v>21642.8917</v>
      </c>
      <c r="U240">
        <v>19755.352699999999</v>
      </c>
      <c r="V240">
        <v>17490.8923</v>
      </c>
      <c r="W240">
        <v>13847.824199999999</v>
      </c>
      <c r="X240">
        <v>15903.5967</v>
      </c>
      <c r="Y240">
        <v>15149.1554</v>
      </c>
      <c r="Z240">
        <v>16809.800999999999</v>
      </c>
      <c r="AA240">
        <v>12902.134099999999</v>
      </c>
      <c r="AB240">
        <v>15279.1157</v>
      </c>
      <c r="AC240">
        <v>19897.488499999999</v>
      </c>
      <c r="AD240">
        <v>15156.419099999999</v>
      </c>
      <c r="AE240">
        <v>12537.9015</v>
      </c>
      <c r="AF240">
        <v>15609.0784</v>
      </c>
      <c r="AG240">
        <v>12823.3948</v>
      </c>
      <c r="AH240">
        <v>8814.4442999999992</v>
      </c>
      <c r="AI240">
        <v>10861.152700000001</v>
      </c>
      <c r="AJ240">
        <v>16050.723599999999</v>
      </c>
      <c r="AK240">
        <v>10143.471299999999</v>
      </c>
      <c r="AL240">
        <v>8671.9809999999998</v>
      </c>
      <c r="AM240">
        <v>9481.9249999999993</v>
      </c>
      <c r="AN240">
        <v>10770.5047</v>
      </c>
      <c r="AO240">
        <v>10649.9599</v>
      </c>
      <c r="AP240">
        <v>9555.2918000000009</v>
      </c>
      <c r="AQ240">
        <v>9978.2250000000004</v>
      </c>
      <c r="AR240">
        <v>7851.0839999999998</v>
      </c>
      <c r="AS240">
        <v>8495.5156000000006</v>
      </c>
      <c r="AT240">
        <v>8455.9616000000005</v>
      </c>
      <c r="AU240">
        <v>10255.869000000001</v>
      </c>
      <c r="AV240">
        <v>7195.7118</v>
      </c>
      <c r="AW240">
        <v>7412.5724</v>
      </c>
      <c r="AX240">
        <v>7617.3692000000001</v>
      </c>
      <c r="AY240">
        <v>4989.3054000000002</v>
      </c>
      <c r="AZ240">
        <v>6718.2058999999999</v>
      </c>
      <c r="BA240">
        <v>6094.1961000000001</v>
      </c>
      <c r="BB240">
        <v>5777.6271999999999</v>
      </c>
      <c r="BC240">
        <v>5960.1475</v>
      </c>
      <c r="BD240">
        <v>5219.0370999999996</v>
      </c>
      <c r="BE240">
        <v>6948.8015999999998</v>
      </c>
      <c r="BF240">
        <v>6615.4516999999996</v>
      </c>
      <c r="BG240">
        <v>5704.3356000000003</v>
      </c>
      <c r="BH240">
        <v>5691.0135</v>
      </c>
      <c r="BI240">
        <v>4919.4881999999998</v>
      </c>
      <c r="BJ240">
        <v>6085.0073000000002</v>
      </c>
      <c r="BK240">
        <v>4009.835</v>
      </c>
      <c r="BL240">
        <v>4405.5878000000002</v>
      </c>
      <c r="BM240">
        <v>4318.0261</v>
      </c>
      <c r="BN240">
        <v>4744.9492</v>
      </c>
      <c r="BO240">
        <v>5859.0991999999997</v>
      </c>
      <c r="BP240">
        <v>4308.4380000000001</v>
      </c>
      <c r="BQ240">
        <v>5232.6804000000002</v>
      </c>
      <c r="BR240">
        <v>3116.7781</v>
      </c>
      <c r="BS240">
        <v>4354.3478999999998</v>
      </c>
      <c r="BT240">
        <v>5244.9296000000004</v>
      </c>
      <c r="BU240">
        <v>3897.0473000000002</v>
      </c>
      <c r="BV240">
        <v>3303.9407999999999</v>
      </c>
      <c r="BW240">
        <v>3967.7035999999998</v>
      </c>
      <c r="BX240">
        <v>3520.9458</v>
      </c>
      <c r="BY240">
        <v>3261.4978999999998</v>
      </c>
      <c r="BZ240">
        <v>2957.5612999999998</v>
      </c>
      <c r="CA240">
        <v>3237.6714000000002</v>
      </c>
      <c r="CB240">
        <v>3600.2514999999999</v>
      </c>
      <c r="CC240">
        <v>3422.3995</v>
      </c>
      <c r="CD240">
        <v>3355.3852000000002</v>
      </c>
      <c r="CE240">
        <v>2721.4756000000002</v>
      </c>
      <c r="CF240">
        <v>3777.4544000000001</v>
      </c>
      <c r="CG240">
        <v>2335.7469000000001</v>
      </c>
      <c r="CH240">
        <v>2588.0055000000002</v>
      </c>
      <c r="CI240">
        <v>3182.2637</v>
      </c>
      <c r="CJ240">
        <v>3128.8762999999999</v>
      </c>
      <c r="CK240">
        <v>2576.2671</v>
      </c>
      <c r="CL240">
        <v>3422.7206000000001</v>
      </c>
      <c r="CM240">
        <v>2937.5227</v>
      </c>
      <c r="CN240">
        <v>3205.5785000000001</v>
      </c>
      <c r="CO240">
        <v>2655.9360000000001</v>
      </c>
      <c r="CP240">
        <v>2366.0493999999999</v>
      </c>
      <c r="CQ240">
        <v>2682.4740999999999</v>
      </c>
      <c r="CR240">
        <v>2717.5812000000001</v>
      </c>
      <c r="CS240">
        <v>2065.8346999999999</v>
      </c>
      <c r="CT240">
        <v>2384.3114</v>
      </c>
      <c r="CU240">
        <v>3050.1080999999999</v>
      </c>
      <c r="CV240">
        <v>2868.4679999999998</v>
      </c>
      <c r="CW240">
        <v>1263.6277</v>
      </c>
      <c r="CX240">
        <v>4344.3071</v>
      </c>
      <c r="CY240">
        <v>2291.8245999999999</v>
      </c>
      <c r="CZ240">
        <v>2124.8856999999998</v>
      </c>
      <c r="DA240">
        <v>2416.7118</v>
      </c>
      <c r="DB240">
        <v>1989.1902</v>
      </c>
      <c r="DC240">
        <v>3032.6577000000002</v>
      </c>
      <c r="DD240">
        <v>2066.9940000000001</v>
      </c>
      <c r="DE240">
        <v>2239.5333999999998</v>
      </c>
      <c r="DF240">
        <v>1970.5129999999999</v>
      </c>
      <c r="DG240">
        <v>1808.2219</v>
      </c>
      <c r="DH240">
        <v>1512.9495999999999</v>
      </c>
      <c r="DI240">
        <v>2035.8657000000001</v>
      </c>
      <c r="DJ240">
        <v>1656.0433</v>
      </c>
      <c r="DK240">
        <v>2285.6206999999999</v>
      </c>
      <c r="DL240">
        <v>1993.0092</v>
      </c>
      <c r="DM240">
        <v>1815.7327</v>
      </c>
      <c r="DN240">
        <v>1575.3611000000001</v>
      </c>
      <c r="DO240">
        <v>2346.5246000000002</v>
      </c>
      <c r="DP240">
        <v>1009.5744999999999</v>
      </c>
      <c r="DQ240">
        <v>1895.0617999999999</v>
      </c>
      <c r="DR240">
        <v>1603.6762000000001</v>
      </c>
      <c r="DS240">
        <v>2210.9135000000001</v>
      </c>
      <c r="DT240">
        <v>1236.6224999999999</v>
      </c>
      <c r="DU240">
        <v>1621.3040000000001</v>
      </c>
      <c r="DV240">
        <v>1815.5897</v>
      </c>
      <c r="DW240">
        <v>1587.5808</v>
      </c>
      <c r="DX240">
        <v>945.31529999999998</v>
      </c>
      <c r="DY240">
        <v>1520.6395</v>
      </c>
      <c r="DZ240">
        <v>1347.5365999999999</v>
      </c>
      <c r="EA240">
        <v>1397.954</v>
      </c>
      <c r="EB240">
        <v>1519.8040000000001</v>
      </c>
      <c r="EC240">
        <v>1295.7892999999999</v>
      </c>
      <c r="ED240">
        <v>1417.5388</v>
      </c>
      <c r="EE240">
        <v>912.20069999999998</v>
      </c>
      <c r="EF240">
        <v>986.78769999999997</v>
      </c>
      <c r="EG240">
        <v>383.56909999999999</v>
      </c>
      <c r="EH240">
        <v>861.20479999999998</v>
      </c>
      <c r="EI240">
        <v>642.74189999999999</v>
      </c>
      <c r="EJ240">
        <v>2341.8270000000002</v>
      </c>
      <c r="EK240">
        <v>1036.9938999999999</v>
      </c>
      <c r="EL240">
        <v>890.54679999999996</v>
      </c>
      <c r="EM240">
        <v>515.26589999999999</v>
      </c>
      <c r="EN240">
        <v>482.39749999999998</v>
      </c>
      <c r="EO240">
        <v>437.19420000000002</v>
      </c>
      <c r="EP240">
        <v>336.48559999999998</v>
      </c>
      <c r="EQ240">
        <v>661.73789999999997</v>
      </c>
      <c r="ER240">
        <v>414.39929999999998</v>
      </c>
      <c r="ES240">
        <v>349.24209999999999</v>
      </c>
      <c r="ET240">
        <v>320.64409999999998</v>
      </c>
      <c r="EU240">
        <v>385.7242</v>
      </c>
      <c r="EV240">
        <v>269.8494</v>
      </c>
      <c r="EW240">
        <v>257.90559999999999</v>
      </c>
      <c r="EX240">
        <v>290.17380000000003</v>
      </c>
      <c r="EY240">
        <v>262.17149999999998</v>
      </c>
      <c r="EZ240">
        <v>262.93849999999998</v>
      </c>
      <c r="FA240">
        <v>104.28489999999999</v>
      </c>
      <c r="FB240">
        <v>242.18029999999999</v>
      </c>
      <c r="FC240">
        <v>216.62200000000001</v>
      </c>
      <c r="FD240">
        <v>141.65049999999999</v>
      </c>
      <c r="FE240">
        <v>212.89500000000001</v>
      </c>
      <c r="FF240">
        <v>871.73659999999995</v>
      </c>
      <c r="FG240">
        <v>221.69640000000001</v>
      </c>
      <c r="FH240">
        <v>233.04169999999999</v>
      </c>
      <c r="FI240">
        <v>313.74919999999997</v>
      </c>
      <c r="FJ240">
        <v>179.40129999999999</v>
      </c>
      <c r="FK240">
        <v>90.563500000000005</v>
      </c>
      <c r="FL240">
        <v>130.36060000000001</v>
      </c>
      <c r="FM240">
        <v>14895.026400000001</v>
      </c>
      <c r="FN240">
        <v>3969.0567999999998</v>
      </c>
      <c r="FO240">
        <v>4808.5873000000001</v>
      </c>
      <c r="FP240">
        <v>8128.0564000000004</v>
      </c>
      <c r="FQ240">
        <v>2524.0293000000001</v>
      </c>
      <c r="FR240">
        <v>5255.2017999999998</v>
      </c>
      <c r="FS240">
        <v>7602.8735999999999</v>
      </c>
      <c r="FT240">
        <v>8163.6162999999997</v>
      </c>
      <c r="FU240">
        <v>1512.2623000000001</v>
      </c>
      <c r="FV240">
        <v>36694.768499999998</v>
      </c>
      <c r="FW240">
        <v>14440.518700000001</v>
      </c>
      <c r="FX240">
        <v>4700.5018</v>
      </c>
      <c r="FY240">
        <v>4362.326</v>
      </c>
      <c r="FZ240">
        <v>392.34249999999997</v>
      </c>
      <c r="GA240">
        <v>14168.474200000001</v>
      </c>
      <c r="GB240">
        <v>4428.6301000000003</v>
      </c>
      <c r="GC240">
        <v>2051.5291000000002</v>
      </c>
      <c r="GD240">
        <v>1517.7366</v>
      </c>
      <c r="GE240">
        <v>11462.799000000001</v>
      </c>
      <c r="GF240">
        <v>1681.9227000000001</v>
      </c>
      <c r="GG240">
        <v>1016.0848</v>
      </c>
      <c r="GH240">
        <v>907.80050000000006</v>
      </c>
      <c r="GI240">
        <v>4541.7838000000002</v>
      </c>
      <c r="GJ240">
        <v>30853.582600000002</v>
      </c>
      <c r="GK240">
        <v>3030.7447999999999</v>
      </c>
      <c r="GL240">
        <v>2914.9944</v>
      </c>
      <c r="GM240">
        <v>5880.3675999999996</v>
      </c>
      <c r="GN240">
        <v>16886.260999999999</v>
      </c>
      <c r="GO240">
        <v>883.42989999999998</v>
      </c>
      <c r="GP240">
        <v>395.39030000000002</v>
      </c>
    </row>
    <row r="241" spans="1:198" x14ac:dyDescent="0.2">
      <c r="A241" s="177">
        <v>43360</v>
      </c>
      <c r="B241">
        <v>809352.8898</v>
      </c>
      <c r="C241">
        <v>194325.2029</v>
      </c>
      <c r="D241">
        <v>128282.1915</v>
      </c>
      <c r="E241">
        <v>117476.96400000001</v>
      </c>
      <c r="F241">
        <v>64244.788399999998</v>
      </c>
      <c r="G241">
        <v>55113.315900000001</v>
      </c>
      <c r="H241">
        <v>57044.690199999997</v>
      </c>
      <c r="I241">
        <v>33410.150999999998</v>
      </c>
      <c r="J241">
        <v>38673.830099999999</v>
      </c>
      <c r="K241">
        <v>32364.732400000001</v>
      </c>
      <c r="L241">
        <v>29598.324000000001</v>
      </c>
      <c r="M241">
        <v>26233.6927</v>
      </c>
      <c r="N241">
        <v>23966.136600000002</v>
      </c>
      <c r="O241">
        <v>42213.2235</v>
      </c>
      <c r="P241">
        <v>17863.8439</v>
      </c>
      <c r="Q241">
        <v>24048.115000000002</v>
      </c>
      <c r="R241">
        <v>14650.823200000001</v>
      </c>
      <c r="S241">
        <v>20601.077700000002</v>
      </c>
      <c r="T241">
        <v>21343.7261</v>
      </c>
      <c r="U241">
        <v>19633.501400000001</v>
      </c>
      <c r="V241">
        <v>16628.732599999999</v>
      </c>
      <c r="W241">
        <v>13479.105600000001</v>
      </c>
      <c r="X241">
        <v>15689.256299999999</v>
      </c>
      <c r="Y241">
        <v>14755.3969</v>
      </c>
      <c r="Z241">
        <v>16468.9683</v>
      </c>
      <c r="AA241">
        <v>12650.434999999999</v>
      </c>
      <c r="AB241">
        <v>14801.990100000001</v>
      </c>
      <c r="AC241">
        <v>19437.373299999999</v>
      </c>
      <c r="AD241">
        <v>15013.465200000001</v>
      </c>
      <c r="AE241">
        <v>12312.5394</v>
      </c>
      <c r="AF241">
        <v>15864.016600000001</v>
      </c>
      <c r="AG241">
        <v>12307.3006</v>
      </c>
      <c r="AH241">
        <v>8732.7731000000003</v>
      </c>
      <c r="AI241">
        <v>10909.429400000001</v>
      </c>
      <c r="AJ241">
        <v>15863.2273</v>
      </c>
      <c r="AK241">
        <v>9821.4883000000009</v>
      </c>
      <c r="AL241">
        <v>8282.9758000000002</v>
      </c>
      <c r="AM241">
        <v>9130.1973999999991</v>
      </c>
      <c r="AN241">
        <v>10676.5821</v>
      </c>
      <c r="AO241">
        <v>10443.120500000001</v>
      </c>
      <c r="AP241">
        <v>9208.2309000000005</v>
      </c>
      <c r="AQ241">
        <v>10004.1131</v>
      </c>
      <c r="AR241">
        <v>7649.6219000000001</v>
      </c>
      <c r="AS241">
        <v>8170.2938000000004</v>
      </c>
      <c r="AT241">
        <v>7419.9377999999997</v>
      </c>
      <c r="AU241">
        <v>10184.336600000001</v>
      </c>
      <c r="AV241">
        <v>6745.3868000000002</v>
      </c>
      <c r="AW241">
        <v>7094.1066000000001</v>
      </c>
      <c r="AX241">
        <v>7448.9148999999998</v>
      </c>
      <c r="AY241">
        <v>4975.5293000000001</v>
      </c>
      <c r="AZ241">
        <v>6663.1206000000002</v>
      </c>
      <c r="BA241">
        <v>5986.3063000000002</v>
      </c>
      <c r="BB241">
        <v>5460.7660999999998</v>
      </c>
      <c r="BC241">
        <v>5682.7772999999997</v>
      </c>
      <c r="BD241">
        <v>5100.8266000000003</v>
      </c>
      <c r="BE241">
        <v>7265.3860000000004</v>
      </c>
      <c r="BF241">
        <v>6601.1116000000002</v>
      </c>
      <c r="BG241">
        <v>5338.7166999999999</v>
      </c>
      <c r="BH241">
        <v>5412.5835999999999</v>
      </c>
      <c r="BI241">
        <v>4915.5559999999996</v>
      </c>
      <c r="BJ241">
        <v>6019.5434999999998</v>
      </c>
      <c r="BK241">
        <v>3996.3449999999998</v>
      </c>
      <c r="BL241">
        <v>4320.0043999999998</v>
      </c>
      <c r="BM241">
        <v>4171.7085999999999</v>
      </c>
      <c r="BN241">
        <v>4672.07</v>
      </c>
      <c r="BO241">
        <v>5799.2007000000003</v>
      </c>
      <c r="BP241">
        <v>4044.8579</v>
      </c>
      <c r="BQ241">
        <v>5120.9369999999999</v>
      </c>
      <c r="BR241">
        <v>2988.0751</v>
      </c>
      <c r="BS241">
        <v>4137.4749000000002</v>
      </c>
      <c r="BT241">
        <v>4816.7407000000003</v>
      </c>
      <c r="BU241">
        <v>3804.9828000000002</v>
      </c>
      <c r="BV241">
        <v>3140.1511999999998</v>
      </c>
      <c r="BW241">
        <v>3844.998</v>
      </c>
      <c r="BX241">
        <v>3433.3235</v>
      </c>
      <c r="BY241">
        <v>3187.4526999999998</v>
      </c>
      <c r="BZ241">
        <v>2846.8793999999998</v>
      </c>
      <c r="CA241">
        <v>3170.1235000000001</v>
      </c>
      <c r="CB241">
        <v>3454.7570000000001</v>
      </c>
      <c r="CC241">
        <v>3511.7118999999998</v>
      </c>
      <c r="CD241">
        <v>3127.1028000000001</v>
      </c>
      <c r="CE241">
        <v>2671.1673000000001</v>
      </c>
      <c r="CF241">
        <v>3684.1376</v>
      </c>
      <c r="CG241">
        <v>2258.9360999999999</v>
      </c>
      <c r="CH241">
        <v>2493.9256999999998</v>
      </c>
      <c r="CI241">
        <v>3143.6871999999998</v>
      </c>
      <c r="CJ241">
        <v>3043.6743000000001</v>
      </c>
      <c r="CK241">
        <v>2565.6678000000002</v>
      </c>
      <c r="CL241">
        <v>3362.7662</v>
      </c>
      <c r="CM241">
        <v>2837.1965</v>
      </c>
      <c r="CN241">
        <v>3161.7067999999999</v>
      </c>
      <c r="CO241">
        <v>2577.7152000000001</v>
      </c>
      <c r="CP241">
        <v>2228.5360000000001</v>
      </c>
      <c r="CQ241">
        <v>2586.8543</v>
      </c>
      <c r="CR241">
        <v>2653.2716999999998</v>
      </c>
      <c r="CS241">
        <v>2059.3153000000002</v>
      </c>
      <c r="CT241">
        <v>2249.9641999999999</v>
      </c>
      <c r="CU241">
        <v>2947.0879</v>
      </c>
      <c r="CV241">
        <v>2812.4542000000001</v>
      </c>
      <c r="CW241">
        <v>1200.6386</v>
      </c>
      <c r="CX241">
        <v>4306.4449000000004</v>
      </c>
      <c r="CY241">
        <v>2211.8357000000001</v>
      </c>
      <c r="CZ241">
        <v>2015.3095000000001</v>
      </c>
      <c r="DA241">
        <v>2334.886</v>
      </c>
      <c r="DB241">
        <v>1979.3293000000001</v>
      </c>
      <c r="DC241">
        <v>3010.6142</v>
      </c>
      <c r="DD241">
        <v>2045.5139999999999</v>
      </c>
      <c r="DE241">
        <v>2183.2485000000001</v>
      </c>
      <c r="DF241">
        <v>1886.5233000000001</v>
      </c>
      <c r="DG241">
        <v>1829.7017000000001</v>
      </c>
      <c r="DH241">
        <v>1479.5507</v>
      </c>
      <c r="DI241">
        <v>2027.4363000000001</v>
      </c>
      <c r="DJ241">
        <v>1564.2262000000001</v>
      </c>
      <c r="DK241">
        <v>2180.9960000000001</v>
      </c>
      <c r="DL241">
        <v>1833.5603000000001</v>
      </c>
      <c r="DM241">
        <v>1721.1105</v>
      </c>
      <c r="DN241">
        <v>1563.6521</v>
      </c>
      <c r="DO241">
        <v>2340.3357999999998</v>
      </c>
      <c r="DP241">
        <v>986.29570000000001</v>
      </c>
      <c r="DQ241">
        <v>1854.5481</v>
      </c>
      <c r="DR241">
        <v>1577.6883</v>
      </c>
      <c r="DS241">
        <v>2203.5392000000002</v>
      </c>
      <c r="DT241">
        <v>1226.7736</v>
      </c>
      <c r="DU241">
        <v>1599.4611</v>
      </c>
      <c r="DV241">
        <v>1791.1696999999999</v>
      </c>
      <c r="DW241">
        <v>1508.6835000000001</v>
      </c>
      <c r="DX241">
        <v>947.76919999999996</v>
      </c>
      <c r="DY241">
        <v>1541.0832</v>
      </c>
      <c r="DZ241">
        <v>1340.6107</v>
      </c>
      <c r="EA241">
        <v>1389.5863999999999</v>
      </c>
      <c r="EB241">
        <v>1465.037</v>
      </c>
      <c r="EC241">
        <v>1290.5649000000001</v>
      </c>
      <c r="ED241">
        <v>1361.7373</v>
      </c>
      <c r="EE241">
        <v>805.70489999999995</v>
      </c>
      <c r="EF241">
        <v>958.83050000000003</v>
      </c>
      <c r="EG241">
        <v>386.00709999999998</v>
      </c>
      <c r="EH241">
        <v>856.99440000000004</v>
      </c>
      <c r="EI241">
        <v>626.65160000000003</v>
      </c>
      <c r="EJ241">
        <v>2341.8270000000002</v>
      </c>
      <c r="EK241">
        <v>1001.3878999999999</v>
      </c>
      <c r="EL241">
        <v>863.06050000000005</v>
      </c>
      <c r="EM241">
        <v>512.14080000000001</v>
      </c>
      <c r="EN241">
        <v>472.12389999999999</v>
      </c>
      <c r="EO241">
        <v>416.38780000000003</v>
      </c>
      <c r="EP241">
        <v>330.66899999999998</v>
      </c>
      <c r="EQ241">
        <v>627.05100000000004</v>
      </c>
      <c r="ER241">
        <v>411.9615</v>
      </c>
      <c r="ES241">
        <v>346.88959999999997</v>
      </c>
      <c r="ET241">
        <v>290.35590000000002</v>
      </c>
      <c r="EU241">
        <v>378.34249999999997</v>
      </c>
      <c r="EV241">
        <v>258.93639999999999</v>
      </c>
      <c r="EW241">
        <v>256.01569999999998</v>
      </c>
      <c r="EX241">
        <v>288.98579999999998</v>
      </c>
      <c r="EY241">
        <v>259.96980000000002</v>
      </c>
      <c r="EZ241">
        <v>260.92500000000001</v>
      </c>
      <c r="FA241">
        <v>103.61109999999999</v>
      </c>
      <c r="FB241">
        <v>238.8509</v>
      </c>
      <c r="FC241">
        <v>208.31020000000001</v>
      </c>
      <c r="FD241">
        <v>141.65049999999999</v>
      </c>
      <c r="FE241">
        <v>209.36709999999999</v>
      </c>
      <c r="FF241">
        <v>863.10559999999998</v>
      </c>
      <c r="FG241">
        <v>222.87219999999999</v>
      </c>
      <c r="FH241">
        <v>233.04169999999999</v>
      </c>
      <c r="FI241">
        <v>314.2002</v>
      </c>
      <c r="FJ241">
        <v>179.9246</v>
      </c>
      <c r="FK241">
        <v>89.040999999999997</v>
      </c>
      <c r="FL241">
        <v>135.7056</v>
      </c>
      <c r="FM241">
        <v>14805.361000000001</v>
      </c>
      <c r="FN241">
        <v>3947.6482999999998</v>
      </c>
      <c r="FO241">
        <v>4523.5272999999997</v>
      </c>
      <c r="FP241">
        <v>7848.3855999999996</v>
      </c>
      <c r="FQ241">
        <v>2516.3960999999999</v>
      </c>
      <c r="FR241">
        <v>5023.1238000000003</v>
      </c>
      <c r="FS241">
        <v>7316.8141999999998</v>
      </c>
      <c r="FT241">
        <v>7911.1913999999997</v>
      </c>
      <c r="FU241">
        <v>1478.6484</v>
      </c>
      <c r="FV241">
        <v>35069.4732</v>
      </c>
      <c r="FW241">
        <v>14087.915800000001</v>
      </c>
      <c r="FX241">
        <v>4399.7322999999997</v>
      </c>
      <c r="FY241">
        <v>4136.0360000000001</v>
      </c>
      <c r="FZ241">
        <v>405.90190000000001</v>
      </c>
      <c r="GA241">
        <v>13869.106</v>
      </c>
      <c r="GB241">
        <v>4467.3325000000004</v>
      </c>
      <c r="GC241">
        <v>1992.5445</v>
      </c>
      <c r="GD241">
        <v>1400.6492000000001</v>
      </c>
      <c r="GE241">
        <v>11275.572899999999</v>
      </c>
      <c r="GF241">
        <v>1584.9593</v>
      </c>
      <c r="GG241">
        <v>1007.5765</v>
      </c>
      <c r="GH241">
        <v>915.79920000000004</v>
      </c>
      <c r="GI241">
        <v>4527.8149999999996</v>
      </c>
      <c r="GJ241">
        <v>30371.969700000001</v>
      </c>
      <c r="GK241">
        <v>2970.5320999999999</v>
      </c>
      <c r="GL241">
        <v>2860.0164</v>
      </c>
      <c r="GM241">
        <v>5837.0304999999998</v>
      </c>
      <c r="GN241">
        <v>16809.365000000002</v>
      </c>
      <c r="GO241">
        <v>872.73389999999995</v>
      </c>
      <c r="GP241">
        <v>385.41899999999998</v>
      </c>
    </row>
    <row r="242" spans="1:198" x14ac:dyDescent="0.2">
      <c r="A242" s="177">
        <v>43361</v>
      </c>
      <c r="B242">
        <v>817557.88230000006</v>
      </c>
      <c r="C242">
        <v>193728.02970000001</v>
      </c>
      <c r="D242">
        <v>129525.93459999999</v>
      </c>
      <c r="E242">
        <v>118294.2</v>
      </c>
      <c r="F242">
        <v>64472.591500000002</v>
      </c>
      <c r="G242">
        <v>53637.786399999997</v>
      </c>
      <c r="H242">
        <v>57745.690300000002</v>
      </c>
      <c r="I242">
        <v>33242.925000000003</v>
      </c>
      <c r="J242">
        <v>38879.7621</v>
      </c>
      <c r="K242">
        <v>32817.268799999998</v>
      </c>
      <c r="L242">
        <v>29370.473999999998</v>
      </c>
      <c r="M242">
        <v>26377.569800000001</v>
      </c>
      <c r="N242">
        <v>23671.696</v>
      </c>
      <c r="O242">
        <v>42343.945699999997</v>
      </c>
      <c r="P242">
        <v>17855.480599999999</v>
      </c>
      <c r="Q242">
        <v>24298.0481</v>
      </c>
      <c r="R242">
        <v>14650.823200000001</v>
      </c>
      <c r="S242">
        <v>20905.7012</v>
      </c>
      <c r="T242">
        <v>21471.418699999998</v>
      </c>
      <c r="U242">
        <v>19919.375100000001</v>
      </c>
      <c r="V242">
        <v>16162.462600000001</v>
      </c>
      <c r="W242">
        <v>13523.081200000001</v>
      </c>
      <c r="X242">
        <v>15704.1787</v>
      </c>
      <c r="Y242">
        <v>14685.5605</v>
      </c>
      <c r="Z242">
        <v>16534.110400000001</v>
      </c>
      <c r="AA242">
        <v>12608.013800000001</v>
      </c>
      <c r="AB242">
        <v>14884.602000000001</v>
      </c>
      <c r="AC242">
        <v>19538.023499999999</v>
      </c>
      <c r="AD242">
        <v>15541.7731</v>
      </c>
      <c r="AE242">
        <v>12412.871800000001</v>
      </c>
      <c r="AF242">
        <v>15904.6749</v>
      </c>
      <c r="AG242">
        <v>12588.9136</v>
      </c>
      <c r="AH242">
        <v>8909.1826999999994</v>
      </c>
      <c r="AI242">
        <v>10973.798500000001</v>
      </c>
      <c r="AJ242">
        <v>15833.7636</v>
      </c>
      <c r="AK242">
        <v>9836.1522000000004</v>
      </c>
      <c r="AL242">
        <v>8521.8531999999996</v>
      </c>
      <c r="AM242">
        <v>9229.1448999999993</v>
      </c>
      <c r="AN242">
        <v>10739.197200000001</v>
      </c>
      <c r="AO242">
        <v>10581.0134</v>
      </c>
      <c r="AP242">
        <v>9225.2322000000004</v>
      </c>
      <c r="AQ242">
        <v>10118.021199999999</v>
      </c>
      <c r="AR242">
        <v>7635.1745000000001</v>
      </c>
      <c r="AS242">
        <v>8161.7727000000004</v>
      </c>
      <c r="AT242">
        <v>7969.5254000000004</v>
      </c>
      <c r="AU242">
        <v>10206.3465</v>
      </c>
      <c r="AV242">
        <v>6832.2731000000003</v>
      </c>
      <c r="AW242">
        <v>7237.4161999999997</v>
      </c>
      <c r="AX242">
        <v>7474.8534</v>
      </c>
      <c r="AY242">
        <v>5020.9393</v>
      </c>
      <c r="AZ242">
        <v>6663.1206000000002</v>
      </c>
      <c r="BA242">
        <v>6042.5965999999999</v>
      </c>
      <c r="BB242">
        <v>5388.9853000000003</v>
      </c>
      <c r="BC242">
        <v>5659.5015000000003</v>
      </c>
      <c r="BD242">
        <v>5159.9318000000003</v>
      </c>
      <c r="BE242">
        <v>7299.7974000000004</v>
      </c>
      <c r="BF242">
        <v>6704.3606</v>
      </c>
      <c r="BG242">
        <v>5330.8054000000002</v>
      </c>
      <c r="BH242">
        <v>5132.0334999999995</v>
      </c>
      <c r="BI242">
        <v>5002.0658999999996</v>
      </c>
      <c r="BJ242">
        <v>5932.9623000000001</v>
      </c>
      <c r="BK242">
        <v>3995.7026000000001</v>
      </c>
      <c r="BL242">
        <v>4415.9615000000003</v>
      </c>
      <c r="BM242">
        <v>4203.6428999999998</v>
      </c>
      <c r="BN242">
        <v>4706.0474999999997</v>
      </c>
      <c r="BO242">
        <v>5810.5328</v>
      </c>
      <c r="BP242">
        <v>4059.2141000000001</v>
      </c>
      <c r="BQ242">
        <v>5219.0769</v>
      </c>
      <c r="BR242">
        <v>3054.3766999999998</v>
      </c>
      <c r="BS242">
        <v>4122.7001</v>
      </c>
      <c r="BT242">
        <v>4782.9718000000003</v>
      </c>
      <c r="BU242">
        <v>3839.1781999999998</v>
      </c>
      <c r="BV242">
        <v>3161.5998</v>
      </c>
      <c r="BW242">
        <v>3888.9868000000001</v>
      </c>
      <c r="BX242">
        <v>3449.5497999999998</v>
      </c>
      <c r="BY242">
        <v>3193.3292999999999</v>
      </c>
      <c r="BZ242">
        <v>2974.9481000000001</v>
      </c>
      <c r="CA242">
        <v>3165.9666999999999</v>
      </c>
      <c r="CB242">
        <v>3495.2554</v>
      </c>
      <c r="CC242">
        <v>3590.7905999999998</v>
      </c>
      <c r="CD242">
        <v>3245.8096</v>
      </c>
      <c r="CE242">
        <v>2684.8878</v>
      </c>
      <c r="CF242">
        <v>3762.5237000000002</v>
      </c>
      <c r="CG242">
        <v>2273.3607000000002</v>
      </c>
      <c r="CH242">
        <v>2577.5522000000001</v>
      </c>
      <c r="CI242">
        <v>3141.4180000000001</v>
      </c>
      <c r="CJ242">
        <v>3320.8373000000001</v>
      </c>
      <c r="CK242">
        <v>2499.5484999999999</v>
      </c>
      <c r="CL242">
        <v>3393.5120999999999</v>
      </c>
      <c r="CM242">
        <v>2880.8870000000002</v>
      </c>
      <c r="CN242">
        <v>3277.3685</v>
      </c>
      <c r="CO242">
        <v>2626.3647000000001</v>
      </c>
      <c r="CP242">
        <v>2255.7363999999998</v>
      </c>
      <c r="CQ242">
        <v>2629.9998000000001</v>
      </c>
      <c r="CR242">
        <v>2678.9955</v>
      </c>
      <c r="CS242">
        <v>2080.5891999999999</v>
      </c>
      <c r="CT242">
        <v>2343.1116000000002</v>
      </c>
      <c r="CU242">
        <v>2975.0255000000002</v>
      </c>
      <c r="CV242">
        <v>2726.2791000000002</v>
      </c>
      <c r="CW242">
        <v>1225.1343999999999</v>
      </c>
      <c r="CX242">
        <v>4282.4655000000002</v>
      </c>
      <c r="CY242">
        <v>2204.5608000000002</v>
      </c>
      <c r="CZ242">
        <v>2012.3875</v>
      </c>
      <c r="DA242">
        <v>2388.1221</v>
      </c>
      <c r="DB242">
        <v>1989.489</v>
      </c>
      <c r="DC242">
        <v>3018.4868999999999</v>
      </c>
      <c r="DD242">
        <v>2083.462</v>
      </c>
      <c r="DE242">
        <v>2194.4016999999999</v>
      </c>
      <c r="DF242">
        <v>1895.8553999999999</v>
      </c>
      <c r="DG242">
        <v>1879.8212000000001</v>
      </c>
      <c r="DH242">
        <v>1542.6375</v>
      </c>
      <c r="DI242">
        <v>1985.0172</v>
      </c>
      <c r="DJ242">
        <v>1590.4597000000001</v>
      </c>
      <c r="DK242">
        <v>2231.0889999999999</v>
      </c>
      <c r="DL242">
        <v>1850.6441</v>
      </c>
      <c r="DM242">
        <v>1735.5094999999999</v>
      </c>
      <c r="DN242">
        <v>1535.3409999999999</v>
      </c>
      <c r="DO242">
        <v>2358.9022</v>
      </c>
      <c r="DP242">
        <v>1019.0924</v>
      </c>
      <c r="DQ242">
        <v>1878.4061999999999</v>
      </c>
      <c r="DR242">
        <v>1493.2279000000001</v>
      </c>
      <c r="DS242">
        <v>2250.0895999999998</v>
      </c>
      <c r="DT242">
        <v>1219.0658000000001</v>
      </c>
      <c r="DU242">
        <v>1627.5449000000001</v>
      </c>
      <c r="DV242">
        <v>1796.5963999999999</v>
      </c>
      <c r="DW242">
        <v>1514.4782</v>
      </c>
      <c r="DX242">
        <v>965.7645</v>
      </c>
      <c r="DY242">
        <v>1559.5161000000001</v>
      </c>
      <c r="DZ242">
        <v>1352.1538</v>
      </c>
      <c r="EA242">
        <v>1429.3326999999999</v>
      </c>
      <c r="EB242">
        <v>1458.8300999999999</v>
      </c>
      <c r="EC242">
        <v>1314.9454000000001</v>
      </c>
      <c r="ED242">
        <v>1385.6522</v>
      </c>
      <c r="EE242">
        <v>815.68889999999999</v>
      </c>
      <c r="EF242">
        <v>973.84379999999999</v>
      </c>
      <c r="EG242">
        <v>372.59829999999999</v>
      </c>
      <c r="EH242">
        <v>846.46849999999995</v>
      </c>
      <c r="EI242">
        <v>632.68550000000005</v>
      </c>
      <c r="EJ242">
        <v>2341.8270000000002</v>
      </c>
      <c r="EK242">
        <v>1002.5365</v>
      </c>
      <c r="EL242">
        <v>874.27059999999994</v>
      </c>
      <c r="EM242">
        <v>510.57830000000001</v>
      </c>
      <c r="EN242">
        <v>464.4187</v>
      </c>
      <c r="EO242">
        <v>422.70870000000002</v>
      </c>
      <c r="EP242">
        <v>322.6712</v>
      </c>
      <c r="EQ242">
        <v>629.52859999999998</v>
      </c>
      <c r="ER242">
        <v>419.27510000000001</v>
      </c>
      <c r="ES242">
        <v>341.4787</v>
      </c>
      <c r="ET242">
        <v>286.029</v>
      </c>
      <c r="EU242">
        <v>388.67689999999999</v>
      </c>
      <c r="EV242">
        <v>256.2081</v>
      </c>
      <c r="EW242">
        <v>254.1259</v>
      </c>
      <c r="EX242">
        <v>299.6782</v>
      </c>
      <c r="EY242">
        <v>258.3186</v>
      </c>
      <c r="EZ242">
        <v>258.91149999999999</v>
      </c>
      <c r="FA242">
        <v>104.28489999999999</v>
      </c>
      <c r="FB242">
        <v>260.67680000000001</v>
      </c>
      <c r="FC242">
        <v>205.53960000000001</v>
      </c>
      <c r="FD242">
        <v>139.40700000000001</v>
      </c>
      <c r="FE242">
        <v>209.36709999999999</v>
      </c>
      <c r="FF242">
        <v>842.70500000000004</v>
      </c>
      <c r="FG242">
        <v>219.34479999999999</v>
      </c>
      <c r="FH242">
        <v>225.589</v>
      </c>
      <c r="FI242">
        <v>310.14100000000002</v>
      </c>
      <c r="FJ242">
        <v>185.1054</v>
      </c>
      <c r="FK242">
        <v>94.116100000000003</v>
      </c>
      <c r="FL242">
        <v>146.39570000000001</v>
      </c>
      <c r="FM242">
        <v>15666.8176</v>
      </c>
      <c r="FN242">
        <v>4051.0358000000001</v>
      </c>
      <c r="FO242">
        <v>4462.4430000000002</v>
      </c>
      <c r="FP242">
        <v>7942.9084999999995</v>
      </c>
      <c r="FQ242">
        <v>2508.7629000000002</v>
      </c>
      <c r="FR242">
        <v>5202.0173000000004</v>
      </c>
      <c r="FS242">
        <v>7356.1201000000001</v>
      </c>
      <c r="FT242">
        <v>8044.4592000000002</v>
      </c>
      <c r="FU242">
        <v>1497.1360999999999</v>
      </c>
      <c r="FV242">
        <v>35533.256999999998</v>
      </c>
      <c r="FW242">
        <v>14191.9625</v>
      </c>
      <c r="FX242">
        <v>4451.6508999999996</v>
      </c>
      <c r="FY242">
        <v>4149.1369999999997</v>
      </c>
      <c r="FZ242">
        <v>423.33530000000002</v>
      </c>
      <c r="GA242">
        <v>14010.253000000001</v>
      </c>
      <c r="GB242">
        <v>4447.9813000000004</v>
      </c>
      <c r="GC242">
        <v>2012.2059999999999</v>
      </c>
      <c r="GD242">
        <v>1350.4688000000001</v>
      </c>
      <c r="GE242">
        <v>11330.370800000001</v>
      </c>
      <c r="GF242">
        <v>1620.5868</v>
      </c>
      <c r="GG242">
        <v>1014.6667</v>
      </c>
      <c r="GH242">
        <v>843.81110000000001</v>
      </c>
      <c r="GI242">
        <v>4564.4830000000002</v>
      </c>
      <c r="GJ242">
        <v>30359.776999999998</v>
      </c>
      <c r="GK242">
        <v>3030.7447999999999</v>
      </c>
      <c r="GL242">
        <v>2863.9434000000001</v>
      </c>
      <c r="GM242">
        <v>5520.3049000000001</v>
      </c>
      <c r="GN242">
        <v>17607.161</v>
      </c>
      <c r="GO242">
        <v>862.03790000000004</v>
      </c>
      <c r="GP242">
        <v>380.88650000000001</v>
      </c>
    </row>
    <row r="243" spans="1:198" x14ac:dyDescent="0.2">
      <c r="A243" s="177">
        <v>43362</v>
      </c>
      <c r="B243">
        <v>805978.87419999996</v>
      </c>
      <c r="C243">
        <v>185770.8628</v>
      </c>
      <c r="D243">
        <v>126632.02830000001</v>
      </c>
      <c r="E243">
        <v>115948.43</v>
      </c>
      <c r="F243">
        <v>64214.122600000002</v>
      </c>
      <c r="G243">
        <v>52554.641499999998</v>
      </c>
      <c r="H243">
        <v>55857.3874</v>
      </c>
      <c r="I243">
        <v>32196.873</v>
      </c>
      <c r="J243">
        <v>38511.580699999999</v>
      </c>
      <c r="K243">
        <v>32732.008300000001</v>
      </c>
      <c r="L243">
        <v>28715.133999999998</v>
      </c>
      <c r="M243">
        <v>26147.366399999999</v>
      </c>
      <c r="N243">
        <v>23751.514200000001</v>
      </c>
      <c r="O243">
        <v>41905.092600000004</v>
      </c>
      <c r="P243">
        <v>17893.1155</v>
      </c>
      <c r="Q243">
        <v>24024.387200000001</v>
      </c>
      <c r="R243">
        <v>14410.254199999999</v>
      </c>
      <c r="S243">
        <v>20322.43</v>
      </c>
      <c r="T243">
        <v>21325.4843</v>
      </c>
      <c r="U243">
        <v>20178.759399999999</v>
      </c>
      <c r="V243">
        <v>16033.4319</v>
      </c>
      <c r="W243">
        <v>13083.3251</v>
      </c>
      <c r="X243">
        <v>15712.3182</v>
      </c>
      <c r="Y243">
        <v>14587.4923</v>
      </c>
      <c r="Z243">
        <v>16221.1957</v>
      </c>
      <c r="AA243">
        <v>12554.280199999999</v>
      </c>
      <c r="AB243">
        <v>14837.395200000001</v>
      </c>
      <c r="AC243">
        <v>19322.344499999999</v>
      </c>
      <c r="AD243">
        <v>15554.2039</v>
      </c>
      <c r="AE243">
        <v>12273.1782</v>
      </c>
      <c r="AF243">
        <v>15939.8388</v>
      </c>
      <c r="AG243">
        <v>12427.4869</v>
      </c>
      <c r="AH243">
        <v>9265.2687999999998</v>
      </c>
      <c r="AI243">
        <v>10692.177799999999</v>
      </c>
      <c r="AJ243">
        <v>15782.871800000001</v>
      </c>
      <c r="AK243">
        <v>9587.1769999999997</v>
      </c>
      <c r="AL243">
        <v>8307.8588999999993</v>
      </c>
      <c r="AM243">
        <v>9112.0311999999994</v>
      </c>
      <c r="AN243">
        <v>10712.3621</v>
      </c>
      <c r="AO243">
        <v>10478.4555</v>
      </c>
      <c r="AP243">
        <v>8987.2139999999999</v>
      </c>
      <c r="AQ243">
        <v>10009.290800000001</v>
      </c>
      <c r="AR243">
        <v>7422.1426000000001</v>
      </c>
      <c r="AS243">
        <v>8064.4903000000004</v>
      </c>
      <c r="AT243">
        <v>7460.9008999999996</v>
      </c>
      <c r="AU243">
        <v>10132.0628</v>
      </c>
      <c r="AV243">
        <v>6696.6458000000002</v>
      </c>
      <c r="AW243">
        <v>7002.5477000000001</v>
      </c>
      <c r="AX243">
        <v>7265.5971</v>
      </c>
      <c r="AY243">
        <v>4978.5906000000004</v>
      </c>
      <c r="AZ243">
        <v>6642.2262000000001</v>
      </c>
      <c r="BA243">
        <v>5869.0348000000004</v>
      </c>
      <c r="BB243">
        <v>5383.3454000000002</v>
      </c>
      <c r="BC243">
        <v>5502.3897999999999</v>
      </c>
      <c r="BD243">
        <v>5095.4534000000003</v>
      </c>
      <c r="BE243">
        <v>7219.9630999999999</v>
      </c>
      <c r="BF243">
        <v>6629.7919000000002</v>
      </c>
      <c r="BG243">
        <v>5244.3453</v>
      </c>
      <c r="BH243">
        <v>4946.7160000000003</v>
      </c>
      <c r="BI243">
        <v>4813.3168999999998</v>
      </c>
      <c r="BJ243">
        <v>5943.5209999999997</v>
      </c>
      <c r="BK243">
        <v>3883.9283</v>
      </c>
      <c r="BL243">
        <v>4444.4893000000002</v>
      </c>
      <c r="BM243">
        <v>4134.5484999999999</v>
      </c>
      <c r="BN243">
        <v>4640.5546999999997</v>
      </c>
      <c r="BO243">
        <v>5768.442</v>
      </c>
      <c r="BP243">
        <v>3985.7103000000002</v>
      </c>
      <c r="BQ243">
        <v>5009.1935000000003</v>
      </c>
      <c r="BR243">
        <v>3093.3775999999998</v>
      </c>
      <c r="BS243">
        <v>4041.4386</v>
      </c>
      <c r="BT243">
        <v>4616.8290999999999</v>
      </c>
      <c r="BU243">
        <v>3768.8146000000002</v>
      </c>
      <c r="BV243">
        <v>3044.6071999999999</v>
      </c>
      <c r="BW243">
        <v>3861.2044000000001</v>
      </c>
      <c r="BX243">
        <v>3439.8139999999999</v>
      </c>
      <c r="BY243">
        <v>3187.4526999999998</v>
      </c>
      <c r="BZ243">
        <v>2931.2689999999998</v>
      </c>
      <c r="CA243">
        <v>3118.1635000000001</v>
      </c>
      <c r="CB243">
        <v>3421.7582000000002</v>
      </c>
      <c r="CC243">
        <v>3395.4196999999999</v>
      </c>
      <c r="CD243">
        <v>3165.4542000000001</v>
      </c>
      <c r="CE243">
        <v>2671.1673000000001</v>
      </c>
      <c r="CF243">
        <v>3846.5088000000001</v>
      </c>
      <c r="CG243">
        <v>2245.2328000000002</v>
      </c>
      <c r="CH243">
        <v>2554.5549000000001</v>
      </c>
      <c r="CI243">
        <v>3105.1107999999999</v>
      </c>
      <c r="CJ243">
        <v>3331.1026000000002</v>
      </c>
      <c r="CK243">
        <v>2512.6714000000002</v>
      </c>
      <c r="CL243">
        <v>3396.5866000000001</v>
      </c>
      <c r="CM243">
        <v>2821.5542999999998</v>
      </c>
      <c r="CN243">
        <v>3273.3802000000001</v>
      </c>
      <c r="CO243">
        <v>2627.3186000000001</v>
      </c>
      <c r="CP243">
        <v>2211.9135000000001</v>
      </c>
      <c r="CQ243">
        <v>2518.0545999999999</v>
      </c>
      <c r="CR243">
        <v>2591.1057999999998</v>
      </c>
      <c r="CS243">
        <v>2073.0403999999999</v>
      </c>
      <c r="CT243">
        <v>2316.8391999999999</v>
      </c>
      <c r="CU243">
        <v>2873.7514999999999</v>
      </c>
      <c r="CV243">
        <v>2683.1914999999999</v>
      </c>
      <c r="CW243">
        <v>1233.8829000000001</v>
      </c>
      <c r="CX243">
        <v>4249.6517000000003</v>
      </c>
      <c r="CY243">
        <v>2208.1966000000002</v>
      </c>
      <c r="CZ243">
        <v>1911.5775000000001</v>
      </c>
      <c r="DA243">
        <v>2365.4474</v>
      </c>
      <c r="DB243">
        <v>1966.4803999999999</v>
      </c>
      <c r="DC243">
        <v>3002.7415999999998</v>
      </c>
      <c r="DD243">
        <v>2084.1779999999999</v>
      </c>
      <c r="DE243">
        <v>2217.4863</v>
      </c>
      <c r="DF243">
        <v>1853.8606</v>
      </c>
      <c r="DG243">
        <v>1894.1411000000001</v>
      </c>
      <c r="DH243">
        <v>1497.1778999999999</v>
      </c>
      <c r="DI243">
        <v>2009.2177999999999</v>
      </c>
      <c r="DJ243">
        <v>1539.8666000000001</v>
      </c>
      <c r="DK243">
        <v>2172.1187</v>
      </c>
      <c r="DL243">
        <v>1820.5440000000001</v>
      </c>
      <c r="DM243">
        <v>1676.1502</v>
      </c>
      <c r="DN243">
        <v>1495.6704</v>
      </c>
      <c r="DO243">
        <v>2358.9022</v>
      </c>
      <c r="DP243">
        <v>994.4375</v>
      </c>
      <c r="DQ243">
        <v>1868.953</v>
      </c>
      <c r="DR243">
        <v>1454.2462</v>
      </c>
      <c r="DS243">
        <v>2233.4974000000002</v>
      </c>
      <c r="DT243">
        <v>1202.7936999999999</v>
      </c>
      <c r="DU243">
        <v>1558.8957</v>
      </c>
      <c r="DV243">
        <v>1784.3864000000001</v>
      </c>
      <c r="DW243">
        <v>1488.1790000000001</v>
      </c>
      <c r="DX243">
        <v>976.39800000000002</v>
      </c>
      <c r="DY243">
        <v>1562.8675000000001</v>
      </c>
      <c r="DZ243">
        <v>1354.4623999999999</v>
      </c>
      <c r="EA243">
        <v>1392.0967000000001</v>
      </c>
      <c r="EB243">
        <v>1424.1442999999999</v>
      </c>
      <c r="EC243">
        <v>1257.4771000000001</v>
      </c>
      <c r="ED243">
        <v>1352.1713</v>
      </c>
      <c r="EE243">
        <v>782.40899999999999</v>
      </c>
      <c r="EF243">
        <v>959.15679999999998</v>
      </c>
      <c r="EG243">
        <v>410.99619999999999</v>
      </c>
      <c r="EH243">
        <v>844.36329999999998</v>
      </c>
      <c r="EI243">
        <v>630.67420000000004</v>
      </c>
      <c r="EJ243">
        <v>2341.8270000000002</v>
      </c>
      <c r="EK243">
        <v>1004.8336</v>
      </c>
      <c r="EL243">
        <v>862.19820000000004</v>
      </c>
      <c r="EM243">
        <v>512.14080000000001</v>
      </c>
      <c r="EN243">
        <v>456.71339999999998</v>
      </c>
      <c r="EO243">
        <v>404.00920000000002</v>
      </c>
      <c r="EP243">
        <v>324.12529999999998</v>
      </c>
      <c r="EQ243">
        <v>617.57140000000004</v>
      </c>
      <c r="ER243">
        <v>414.39929999999998</v>
      </c>
      <c r="ES243">
        <v>348.53640000000001</v>
      </c>
      <c r="ET243">
        <v>270.57580000000002</v>
      </c>
      <c r="EU243">
        <v>381.92790000000002</v>
      </c>
      <c r="EV243">
        <v>250.7516</v>
      </c>
      <c r="EW243">
        <v>254.1259</v>
      </c>
      <c r="EX243">
        <v>306.2124</v>
      </c>
      <c r="EY243">
        <v>258.04340000000002</v>
      </c>
      <c r="EZ243">
        <v>252.87100000000001</v>
      </c>
      <c r="FA243">
        <v>103.27419999999999</v>
      </c>
      <c r="FB243">
        <v>267.3356</v>
      </c>
      <c r="FC243">
        <v>202.76900000000001</v>
      </c>
      <c r="FD243">
        <v>141.65049999999999</v>
      </c>
      <c r="FE243">
        <v>212.18950000000001</v>
      </c>
      <c r="FF243">
        <v>845.05889999999999</v>
      </c>
      <c r="FG243">
        <v>216.9932</v>
      </c>
      <c r="FH243">
        <v>224.76089999999999</v>
      </c>
      <c r="FI243">
        <v>311.94510000000002</v>
      </c>
      <c r="FJ243">
        <v>186.4136</v>
      </c>
      <c r="FK243">
        <v>91.578599999999994</v>
      </c>
      <c r="FL243">
        <v>146.39570000000001</v>
      </c>
      <c r="FM243">
        <v>15981.6728</v>
      </c>
      <c r="FN243">
        <v>4021.7948999999999</v>
      </c>
      <c r="FO243">
        <v>4232.4786000000004</v>
      </c>
      <c r="FP243">
        <v>7698.3184000000001</v>
      </c>
      <c r="FQ243">
        <v>2546.9288999999999</v>
      </c>
      <c r="FR243">
        <v>5085.9782999999998</v>
      </c>
      <c r="FS243">
        <v>7352.8446000000004</v>
      </c>
      <c r="FT243">
        <v>7840.6378000000004</v>
      </c>
      <c r="FU243">
        <v>1436.6311000000001</v>
      </c>
      <c r="FV243">
        <v>34223.991399999999</v>
      </c>
      <c r="FW243">
        <v>13900.053599999999</v>
      </c>
      <c r="FX243">
        <v>4421.8126000000002</v>
      </c>
      <c r="FY243">
        <v>4247.99</v>
      </c>
      <c r="FZ243">
        <v>436.8947</v>
      </c>
      <c r="GA243">
        <v>13765.522300000001</v>
      </c>
      <c r="GB243">
        <v>4486.6836999999996</v>
      </c>
      <c r="GC243">
        <v>2020.0706</v>
      </c>
      <c r="GD243">
        <v>1403.9945</v>
      </c>
      <c r="GE243">
        <v>11099.7631</v>
      </c>
      <c r="GF243">
        <v>1571.3966</v>
      </c>
      <c r="GG243">
        <v>984.88779999999997</v>
      </c>
      <c r="GH243">
        <v>846.47730000000001</v>
      </c>
      <c r="GI243">
        <v>4484.1625000000004</v>
      </c>
      <c r="GJ243">
        <v>30442.0779</v>
      </c>
      <c r="GK243">
        <v>2944.7266</v>
      </c>
      <c r="GL243">
        <v>2854.1259</v>
      </c>
      <c r="GM243">
        <v>5537.7206999999999</v>
      </c>
      <c r="GN243">
        <v>17645.609</v>
      </c>
      <c r="GO243">
        <v>849.81389999999999</v>
      </c>
      <c r="GP243">
        <v>389.95139999999998</v>
      </c>
    </row>
    <row r="244" spans="1:198" x14ac:dyDescent="0.2">
      <c r="A244" s="177">
        <v>43363</v>
      </c>
      <c r="B244">
        <v>820318.44059999997</v>
      </c>
      <c r="C244">
        <v>189558.82279999999</v>
      </c>
      <c r="D244">
        <v>127346.93580000001</v>
      </c>
      <c r="E244">
        <v>117915.85</v>
      </c>
      <c r="F244">
        <v>64955.143499999998</v>
      </c>
      <c r="G244">
        <v>53474.292800000003</v>
      </c>
      <c r="H244">
        <v>56004.830199999997</v>
      </c>
      <c r="I244">
        <v>32437.038</v>
      </c>
      <c r="J244">
        <v>38736.233800000002</v>
      </c>
      <c r="K244">
        <v>33787.926700000004</v>
      </c>
      <c r="L244">
        <v>28932.133999999998</v>
      </c>
      <c r="M244">
        <v>26424.3298</v>
      </c>
      <c r="N244">
        <v>22093.0684</v>
      </c>
      <c r="O244">
        <v>41877.080699999999</v>
      </c>
      <c r="P244">
        <v>17859.662199999999</v>
      </c>
      <c r="Q244">
        <v>24076.588400000001</v>
      </c>
      <c r="R244">
        <v>14502.4202</v>
      </c>
      <c r="S244">
        <v>20650.667600000001</v>
      </c>
      <c r="T244">
        <v>21351.022799999999</v>
      </c>
      <c r="U244">
        <v>20058.815399999999</v>
      </c>
      <c r="V244">
        <v>16067.1559</v>
      </c>
      <c r="W244">
        <v>13063.028700000001</v>
      </c>
      <c r="X244">
        <v>15648.558800000001</v>
      </c>
      <c r="Y244">
        <v>14712.3063</v>
      </c>
      <c r="Z244">
        <v>16259.583000000001</v>
      </c>
      <c r="AA244">
        <v>12757.902</v>
      </c>
      <c r="AB244">
        <v>14793.560299999999</v>
      </c>
      <c r="AC244">
        <v>19346.308799999999</v>
      </c>
      <c r="AD244">
        <v>15572.85</v>
      </c>
      <c r="AE244">
        <v>12338.7801</v>
      </c>
      <c r="AF244">
        <v>15956.3218</v>
      </c>
      <c r="AG244">
        <v>12515.859200000001</v>
      </c>
      <c r="AH244">
        <v>9471.0799000000006</v>
      </c>
      <c r="AI244">
        <v>11030.115100000001</v>
      </c>
      <c r="AJ244">
        <v>15852.513300000001</v>
      </c>
      <c r="AK244">
        <v>9632.4169000000002</v>
      </c>
      <c r="AL244">
        <v>8355.1366999999991</v>
      </c>
      <c r="AM244">
        <v>9204.7945999999993</v>
      </c>
      <c r="AN244">
        <v>10766.0322</v>
      </c>
      <c r="AO244">
        <v>10630.999599999999</v>
      </c>
      <c r="AP244">
        <v>8978.4202000000005</v>
      </c>
      <c r="AQ244">
        <v>9969.1641</v>
      </c>
      <c r="AR244">
        <v>7439.0703999999996</v>
      </c>
      <c r="AS244">
        <v>7970.7582000000002</v>
      </c>
      <c r="AT244">
        <v>7689.6112000000003</v>
      </c>
      <c r="AU244">
        <v>10187.087799999999</v>
      </c>
      <c r="AV244">
        <v>6775.0553</v>
      </c>
      <c r="AW244">
        <v>7058.2791999999999</v>
      </c>
      <c r="AX244">
        <v>7316.8910999999998</v>
      </c>
      <c r="AY244">
        <v>5036.2461000000003</v>
      </c>
      <c r="AZ244">
        <v>6727.7034000000003</v>
      </c>
      <c r="BA244">
        <v>6000.3788999999997</v>
      </c>
      <c r="BB244">
        <v>5477.1732000000002</v>
      </c>
      <c r="BC244">
        <v>5506.2691000000004</v>
      </c>
      <c r="BD244">
        <v>5159.9318000000003</v>
      </c>
      <c r="BE244">
        <v>7163.5284000000001</v>
      </c>
      <c r="BF244">
        <v>6710.0967000000001</v>
      </c>
      <c r="BG244">
        <v>5203.0929999999998</v>
      </c>
      <c r="BH244">
        <v>5044.5225</v>
      </c>
      <c r="BI244">
        <v>4836.9106000000002</v>
      </c>
      <c r="BJ244">
        <v>5871.7219999999998</v>
      </c>
      <c r="BK244">
        <v>3939.8154</v>
      </c>
      <c r="BL244">
        <v>4532.6661999999997</v>
      </c>
      <c r="BM244">
        <v>4258.8023000000003</v>
      </c>
      <c r="BN244">
        <v>4716.3883999999998</v>
      </c>
      <c r="BO244">
        <v>5823.4839000000002</v>
      </c>
      <c r="BP244">
        <v>4055.1943999999999</v>
      </c>
      <c r="BQ244">
        <v>5109.7626</v>
      </c>
      <c r="BR244">
        <v>3099.2276999999999</v>
      </c>
      <c r="BS244">
        <v>4165.4414999999999</v>
      </c>
      <c r="BT244">
        <v>4711.3819000000003</v>
      </c>
      <c r="BU244">
        <v>3734.6192000000001</v>
      </c>
      <c r="BV244">
        <v>3021.2087000000001</v>
      </c>
      <c r="BW244">
        <v>3919.0844000000002</v>
      </c>
      <c r="BX244">
        <v>3482.0025999999998</v>
      </c>
      <c r="BY244">
        <v>3243.8681000000001</v>
      </c>
      <c r="BZ244">
        <v>3009.7217000000001</v>
      </c>
      <c r="CA244">
        <v>3098.0722999999998</v>
      </c>
      <c r="CB244">
        <v>3477.2561000000001</v>
      </c>
      <c r="CC244">
        <v>3629.8647999999998</v>
      </c>
      <c r="CD244">
        <v>3212.9369999999999</v>
      </c>
      <c r="CE244">
        <v>2703.1817000000001</v>
      </c>
      <c r="CF244">
        <v>3783.0533999999998</v>
      </c>
      <c r="CG244">
        <v>2227.2021</v>
      </c>
      <c r="CH244">
        <v>2586.6116999999999</v>
      </c>
      <c r="CI244">
        <v>3161.8409000000001</v>
      </c>
      <c r="CJ244">
        <v>3333.1556999999998</v>
      </c>
      <c r="CK244">
        <v>2547.4976000000001</v>
      </c>
      <c r="CL244">
        <v>3456.5410000000002</v>
      </c>
      <c r="CM244">
        <v>2875.4931000000001</v>
      </c>
      <c r="CN244">
        <v>3135.7826</v>
      </c>
      <c r="CO244">
        <v>2687.8921</v>
      </c>
      <c r="CP244">
        <v>2246.6696000000002</v>
      </c>
      <c r="CQ244">
        <v>2527.3834000000002</v>
      </c>
      <c r="CR244">
        <v>2612.5423000000001</v>
      </c>
      <c r="CS244">
        <v>2097.4023999999999</v>
      </c>
      <c r="CT244">
        <v>2305.4944</v>
      </c>
      <c r="CU244">
        <v>2837.0832999999998</v>
      </c>
      <c r="CV244">
        <v>2691.8090000000002</v>
      </c>
      <c r="CW244">
        <v>1223.3847000000001</v>
      </c>
      <c r="CX244">
        <v>4238.2929999999997</v>
      </c>
      <c r="CY244">
        <v>2255.4627</v>
      </c>
      <c r="CZ244">
        <v>1913.0385000000001</v>
      </c>
      <c r="DA244">
        <v>2383.1927999999998</v>
      </c>
      <c r="DB244">
        <v>2001.1427000000001</v>
      </c>
      <c r="DC244">
        <v>3032.6577000000002</v>
      </c>
      <c r="DD244">
        <v>2048.02</v>
      </c>
      <c r="DE244">
        <v>2212.2986999999998</v>
      </c>
      <c r="DF244">
        <v>1877.1911</v>
      </c>
      <c r="DG244">
        <v>1958.5804000000001</v>
      </c>
      <c r="DH244">
        <v>1548.204</v>
      </c>
      <c r="DI244">
        <v>2021.9979000000001</v>
      </c>
      <c r="DJ244">
        <v>1584.3697</v>
      </c>
      <c r="DK244">
        <v>2208.8959</v>
      </c>
      <c r="DL244">
        <v>1873.4224999999999</v>
      </c>
      <c r="DM244">
        <v>1687.0228999999999</v>
      </c>
      <c r="DN244">
        <v>1530.2728999999999</v>
      </c>
      <c r="DO244">
        <v>2340.3357999999998</v>
      </c>
      <c r="DP244">
        <v>992.60270000000003</v>
      </c>
      <c r="DQ244">
        <v>1888.7597000000001</v>
      </c>
      <c r="DR244">
        <v>1454.2462</v>
      </c>
      <c r="DS244">
        <v>2235.3409999999999</v>
      </c>
      <c r="DT244">
        <v>1226.3453999999999</v>
      </c>
      <c r="DU244">
        <v>1590.0998999999999</v>
      </c>
      <c r="DV244">
        <v>1758.6098</v>
      </c>
      <c r="DW244">
        <v>1491.2992999999999</v>
      </c>
      <c r="DX244">
        <v>970.67219999999998</v>
      </c>
      <c r="DY244">
        <v>1571.2461000000001</v>
      </c>
      <c r="DZ244">
        <v>1426.0293999999999</v>
      </c>
      <c r="EA244">
        <v>1448.9965999999999</v>
      </c>
      <c r="EB244">
        <v>1420.4931999999999</v>
      </c>
      <c r="EC244">
        <v>1234.838</v>
      </c>
      <c r="ED244">
        <v>1350.577</v>
      </c>
      <c r="EE244">
        <v>848.96879999999999</v>
      </c>
      <c r="EF244">
        <v>944.92870000000005</v>
      </c>
      <c r="EG244">
        <v>392.71140000000003</v>
      </c>
      <c r="EH244">
        <v>850.6789</v>
      </c>
      <c r="EI244">
        <v>626.65160000000003</v>
      </c>
      <c r="EJ244">
        <v>2341.8270000000002</v>
      </c>
      <c r="EK244">
        <v>1018.6165999999999</v>
      </c>
      <c r="EL244">
        <v>874.05499999999995</v>
      </c>
      <c r="EM244">
        <v>509.01580000000001</v>
      </c>
      <c r="EN244">
        <v>461.8503</v>
      </c>
      <c r="EO244">
        <v>425.07909999999998</v>
      </c>
      <c r="EP244">
        <v>319.03579999999999</v>
      </c>
      <c r="EQ244">
        <v>638.36189999999999</v>
      </c>
      <c r="ER244">
        <v>416.8372</v>
      </c>
      <c r="ES244">
        <v>348.30110000000002</v>
      </c>
      <c r="ET244">
        <v>273.97550000000001</v>
      </c>
      <c r="EU244">
        <v>381.29520000000002</v>
      </c>
      <c r="EV244">
        <v>254.84399999999999</v>
      </c>
      <c r="EW244">
        <v>257.90559999999999</v>
      </c>
      <c r="EX244">
        <v>322.8449</v>
      </c>
      <c r="EY244">
        <v>257.49299999999999</v>
      </c>
      <c r="EZ244">
        <v>252.87100000000001</v>
      </c>
      <c r="FA244">
        <v>103.94799999999999</v>
      </c>
      <c r="FB244">
        <v>271.40480000000002</v>
      </c>
      <c r="FC244">
        <v>212.46610000000001</v>
      </c>
      <c r="FD244">
        <v>141.65049999999999</v>
      </c>
      <c r="FE244">
        <v>209.36709999999999</v>
      </c>
      <c r="FF244">
        <v>842.70500000000004</v>
      </c>
      <c r="FG244">
        <v>218.16900000000001</v>
      </c>
      <c r="FH244">
        <v>224.76089999999999</v>
      </c>
      <c r="FI244">
        <v>312.39609999999999</v>
      </c>
      <c r="FJ244">
        <v>193.00729999999999</v>
      </c>
      <c r="FK244">
        <v>94.623599999999996</v>
      </c>
      <c r="FL244">
        <v>146.39570000000001</v>
      </c>
      <c r="FM244">
        <v>16209.4328</v>
      </c>
      <c r="FN244">
        <v>3978.9778000000001</v>
      </c>
      <c r="FO244">
        <v>4351.0540000000001</v>
      </c>
      <c r="FP244">
        <v>7889.3130000000001</v>
      </c>
      <c r="FQ244">
        <v>2585.0947999999999</v>
      </c>
      <c r="FR244">
        <v>5165.7551000000003</v>
      </c>
      <c r="FS244">
        <v>7479.4969000000001</v>
      </c>
      <c r="FT244">
        <v>7919.0306</v>
      </c>
      <c r="FU244">
        <v>1443.3539000000001</v>
      </c>
      <c r="FV244">
        <v>34925.823400000001</v>
      </c>
      <c r="FW244">
        <v>13884.157499999999</v>
      </c>
      <c r="FX244">
        <v>4373.4745999999996</v>
      </c>
      <c r="FY244">
        <v>4296.8209999999999</v>
      </c>
      <c r="FZ244">
        <v>440.7688</v>
      </c>
      <c r="GA244">
        <v>13808.777</v>
      </c>
      <c r="GB244">
        <v>4705.9973</v>
      </c>
      <c r="GC244">
        <v>2004.3414</v>
      </c>
      <c r="GD244">
        <v>1400.6492000000001</v>
      </c>
      <c r="GE244">
        <v>11179.676600000001</v>
      </c>
      <c r="GF244">
        <v>1584.9593</v>
      </c>
      <c r="GG244">
        <v>984.88779999999997</v>
      </c>
      <c r="GH244">
        <v>837.14549999999997</v>
      </c>
      <c r="GI244">
        <v>4499.8774000000003</v>
      </c>
      <c r="GJ244">
        <v>30609.727999999999</v>
      </c>
      <c r="GK244">
        <v>2979.1338999999998</v>
      </c>
      <c r="GL244">
        <v>2883.5783999999999</v>
      </c>
      <c r="GM244">
        <v>5659.2267000000002</v>
      </c>
      <c r="GN244">
        <v>17626.384999999998</v>
      </c>
      <c r="GO244">
        <v>855.92589999999996</v>
      </c>
      <c r="GP244">
        <v>383.60599999999999</v>
      </c>
    </row>
    <row r="245" spans="1:198" x14ac:dyDescent="0.2">
      <c r="A245" s="177">
        <v>43364</v>
      </c>
      <c r="B245">
        <v>825609.51049999997</v>
      </c>
      <c r="C245">
        <v>192096.75599999999</v>
      </c>
      <c r="D245">
        <v>124673.3777</v>
      </c>
      <c r="E245">
        <v>117930.984</v>
      </c>
      <c r="F245">
        <v>65742.535199999998</v>
      </c>
      <c r="G245">
        <v>53102.344899999996</v>
      </c>
      <c r="H245">
        <v>55743.571900000003</v>
      </c>
      <c r="I245">
        <v>32853.324000000001</v>
      </c>
      <c r="J245">
        <v>38851.680399999997</v>
      </c>
      <c r="K245">
        <v>33606.474900000001</v>
      </c>
      <c r="L245">
        <v>28274.624</v>
      </c>
      <c r="M245">
        <v>26600.579300000001</v>
      </c>
      <c r="N245">
        <v>22236.7412</v>
      </c>
      <c r="O245">
        <v>41830.394200000002</v>
      </c>
      <c r="P245">
        <v>17888.933799999999</v>
      </c>
      <c r="Q245">
        <v>24082.915799999999</v>
      </c>
      <c r="R245">
        <v>14352.455099999999</v>
      </c>
      <c r="S245">
        <v>20501.898000000001</v>
      </c>
      <c r="T245">
        <v>21464.121999999999</v>
      </c>
      <c r="U245">
        <v>20163.501499999998</v>
      </c>
      <c r="V245">
        <v>16175.659</v>
      </c>
      <c r="W245">
        <v>13024.127200000001</v>
      </c>
      <c r="X245">
        <v>15637.706099999999</v>
      </c>
      <c r="Y245">
        <v>14629.097</v>
      </c>
      <c r="Z245">
        <v>16220.032499999999</v>
      </c>
      <c r="AA245">
        <v>12695.6842</v>
      </c>
      <c r="AB245">
        <v>14686.5021</v>
      </c>
      <c r="AC245">
        <v>19298.380099999998</v>
      </c>
      <c r="AD245">
        <v>15697.1577</v>
      </c>
      <c r="AE245">
        <v>12256.1988</v>
      </c>
      <c r="AF245">
        <v>16005.221600000001</v>
      </c>
      <c r="AG245">
        <v>12515.859200000001</v>
      </c>
      <c r="AH245">
        <v>9350.2067000000006</v>
      </c>
      <c r="AI245">
        <v>10973.7922</v>
      </c>
      <c r="AJ245">
        <v>15785.550300000001</v>
      </c>
      <c r="AK245">
        <v>9578.1291000000001</v>
      </c>
      <c r="AL245">
        <v>8226.5741999999991</v>
      </c>
      <c r="AM245">
        <v>9175.8060000000005</v>
      </c>
      <c r="AN245">
        <v>10904.679899999999</v>
      </c>
      <c r="AO245">
        <v>10531.458199999999</v>
      </c>
      <c r="AP245">
        <v>8988.3865000000005</v>
      </c>
      <c r="AQ245">
        <v>10010.5852</v>
      </c>
      <c r="AR245">
        <v>7194.0210999999999</v>
      </c>
      <c r="AS245">
        <v>7948.0352999999996</v>
      </c>
      <c r="AT245">
        <v>7423.3513999999996</v>
      </c>
      <c r="AU245">
        <v>10176.0828</v>
      </c>
      <c r="AV245">
        <v>6705.1225000000004</v>
      </c>
      <c r="AW245">
        <v>6942.8353999999999</v>
      </c>
      <c r="AX245">
        <v>7273.4660000000003</v>
      </c>
      <c r="AY245">
        <v>4979.1009000000004</v>
      </c>
      <c r="AZ245">
        <v>6765.6931999999997</v>
      </c>
      <c r="BA245">
        <v>5967.5429000000004</v>
      </c>
      <c r="BB245">
        <v>5439.7446</v>
      </c>
      <c r="BC245">
        <v>5378.2520999999997</v>
      </c>
      <c r="BD245">
        <v>5229.7834999999995</v>
      </c>
      <c r="BE245">
        <v>7025.8829999999998</v>
      </c>
      <c r="BF245">
        <v>6641.2640000000001</v>
      </c>
      <c r="BG245">
        <v>5070.8599000000004</v>
      </c>
      <c r="BH245">
        <v>5029.0793000000003</v>
      </c>
      <c r="BI245">
        <v>4722.8747000000003</v>
      </c>
      <c r="BJ245">
        <v>5888.6158999999998</v>
      </c>
      <c r="BK245">
        <v>3939.8154</v>
      </c>
      <c r="BL245">
        <v>4535.2596000000003</v>
      </c>
      <c r="BM245">
        <v>4183.3211000000001</v>
      </c>
      <c r="BN245">
        <v>4657.7896000000001</v>
      </c>
      <c r="BO245">
        <v>5804.0573000000004</v>
      </c>
      <c r="BP245">
        <v>3894.9789999999998</v>
      </c>
      <c r="BQ245">
        <v>5064.0936000000002</v>
      </c>
      <c r="BR245">
        <v>3144.0787</v>
      </c>
      <c r="BS245">
        <v>4164.3860999999997</v>
      </c>
      <c r="BT245">
        <v>4745.1507000000001</v>
      </c>
      <c r="BU245">
        <v>3693.1902</v>
      </c>
      <c r="BV245">
        <v>2999.76</v>
      </c>
      <c r="BW245">
        <v>3900.5628000000002</v>
      </c>
      <c r="BX245">
        <v>3543.6626999999999</v>
      </c>
      <c r="BY245">
        <v>3213.8973999999998</v>
      </c>
      <c r="BZ245">
        <v>3008.8735999999999</v>
      </c>
      <c r="CA245">
        <v>2993.4596000000001</v>
      </c>
      <c r="CB245">
        <v>3435.2577000000001</v>
      </c>
      <c r="CC245">
        <v>3710.8040999999998</v>
      </c>
      <c r="CD245">
        <v>3259.8110000000001</v>
      </c>
      <c r="CE245">
        <v>2671.1673000000001</v>
      </c>
      <c r="CF245">
        <v>3852.1078000000002</v>
      </c>
      <c r="CG245">
        <v>2237.6599000000001</v>
      </c>
      <c r="CH245">
        <v>2652.1190999999999</v>
      </c>
      <c r="CI245">
        <v>3105.1107999999999</v>
      </c>
      <c r="CJ245">
        <v>3309.5455000000002</v>
      </c>
      <c r="CK245">
        <v>2527.8132000000001</v>
      </c>
      <c r="CL245">
        <v>3549.5470999999998</v>
      </c>
      <c r="CM245">
        <v>2873.3355000000001</v>
      </c>
      <c r="CN245">
        <v>3073.2986999999998</v>
      </c>
      <c r="CO245">
        <v>2663.0902999999998</v>
      </c>
      <c r="CP245">
        <v>2220.9803000000002</v>
      </c>
      <c r="CQ245">
        <v>2450.4211</v>
      </c>
      <c r="CR245">
        <v>2537.5144</v>
      </c>
      <c r="CS245">
        <v>2100.1473999999998</v>
      </c>
      <c r="CT245">
        <v>2367.5925999999999</v>
      </c>
      <c r="CU245">
        <v>2760.2547</v>
      </c>
      <c r="CV245">
        <v>2731.665</v>
      </c>
      <c r="CW245">
        <v>1198.8888999999999</v>
      </c>
      <c r="CX245">
        <v>4224.4102000000003</v>
      </c>
      <c r="CY245">
        <v>2200.9250000000002</v>
      </c>
      <c r="CZ245">
        <v>1924.7266</v>
      </c>
      <c r="DA245">
        <v>2317.1406000000002</v>
      </c>
      <c r="DB245">
        <v>1994.5688</v>
      </c>
      <c r="DC245">
        <v>3051.5520999999999</v>
      </c>
      <c r="DD245">
        <v>1970.3340000000001</v>
      </c>
      <c r="DE245">
        <v>2196.4767000000002</v>
      </c>
      <c r="DF245">
        <v>1825.864</v>
      </c>
      <c r="DG245">
        <v>1918.0074999999999</v>
      </c>
      <c r="DH245">
        <v>1479.0868</v>
      </c>
      <c r="DI245">
        <v>2036.4095</v>
      </c>
      <c r="DJ245">
        <v>1582.0274999999999</v>
      </c>
      <c r="DK245">
        <v>2129.6347999999998</v>
      </c>
      <c r="DL245">
        <v>1755.4628</v>
      </c>
      <c r="DM245">
        <v>1632.6592000000001</v>
      </c>
      <c r="DN245">
        <v>1501.4375</v>
      </c>
      <c r="DO245">
        <v>2303.203</v>
      </c>
      <c r="DP245">
        <v>997.99239999999998</v>
      </c>
      <c r="DQ245">
        <v>1880.2067999999999</v>
      </c>
      <c r="DR245">
        <v>1523.547</v>
      </c>
      <c r="DS245">
        <v>2237.1846</v>
      </c>
      <c r="DT245">
        <v>1245.1867</v>
      </c>
      <c r="DU245">
        <v>1533.9322999999999</v>
      </c>
      <c r="DV245">
        <v>1825.0862999999999</v>
      </c>
      <c r="DW245">
        <v>1440.9297999999999</v>
      </c>
      <c r="DX245">
        <v>955.94889999999998</v>
      </c>
      <c r="DY245">
        <v>1578.2841000000001</v>
      </c>
      <c r="DZ245">
        <v>1456.0414000000001</v>
      </c>
      <c r="EA245">
        <v>1478.7018</v>
      </c>
      <c r="EB245">
        <v>1408.4444000000001</v>
      </c>
      <c r="EC245">
        <v>1184.3354999999999</v>
      </c>
      <c r="ED245">
        <v>1363.3316</v>
      </c>
      <c r="EE245">
        <v>795.72090000000003</v>
      </c>
      <c r="EF245">
        <v>978.96810000000005</v>
      </c>
      <c r="EG245">
        <v>407.33920000000001</v>
      </c>
      <c r="EH245">
        <v>854.88930000000005</v>
      </c>
      <c r="EI245">
        <v>634.69680000000005</v>
      </c>
      <c r="EJ245">
        <v>2341.8270000000002</v>
      </c>
      <c r="EK245">
        <v>1007.1308</v>
      </c>
      <c r="EL245">
        <v>861.12030000000004</v>
      </c>
      <c r="EM245">
        <v>501.20319999999998</v>
      </c>
      <c r="EN245">
        <v>441.303</v>
      </c>
      <c r="EO245">
        <v>398.74180000000001</v>
      </c>
      <c r="EP245">
        <v>314.67340000000002</v>
      </c>
      <c r="EQ245">
        <v>651.18100000000004</v>
      </c>
      <c r="ER245">
        <v>414.39929999999998</v>
      </c>
      <c r="ES245">
        <v>341.24349999999998</v>
      </c>
      <c r="ET245">
        <v>277.68430000000001</v>
      </c>
      <c r="EU245">
        <v>379.39699999999999</v>
      </c>
      <c r="EV245">
        <v>252.1157</v>
      </c>
      <c r="EW245">
        <v>254.1259</v>
      </c>
      <c r="EX245">
        <v>317.49880000000002</v>
      </c>
      <c r="EY245">
        <v>263.8227</v>
      </c>
      <c r="EZ245">
        <v>252.87100000000001</v>
      </c>
      <c r="FA245">
        <v>104.28489999999999</v>
      </c>
      <c r="FB245">
        <v>266.59570000000002</v>
      </c>
      <c r="FC245">
        <v>202.76900000000001</v>
      </c>
      <c r="FD245">
        <v>141.65049999999999</v>
      </c>
      <c r="FE245">
        <v>209.01429999999999</v>
      </c>
      <c r="FF245">
        <v>830.15070000000003</v>
      </c>
      <c r="FG245">
        <v>216.9932</v>
      </c>
      <c r="FH245">
        <v>235.52600000000001</v>
      </c>
      <c r="FI245">
        <v>304.7287</v>
      </c>
      <c r="FJ245">
        <v>183.95410000000001</v>
      </c>
      <c r="FK245">
        <v>88.533500000000004</v>
      </c>
      <c r="FL245">
        <v>149.29820000000001</v>
      </c>
      <c r="FM245">
        <v>15637.451300000001</v>
      </c>
      <c r="FN245">
        <v>3933.0279</v>
      </c>
      <c r="FO245">
        <v>4507.9567999999999</v>
      </c>
      <c r="FP245">
        <v>7782.1221999999998</v>
      </c>
      <c r="FQ245">
        <v>2508.7629000000002</v>
      </c>
      <c r="FR245">
        <v>5136.7453999999998</v>
      </c>
      <c r="FS245">
        <v>7206.5393999999997</v>
      </c>
      <c r="FT245">
        <v>7967.6342000000004</v>
      </c>
      <c r="FU245">
        <v>1366.0419999999999</v>
      </c>
      <c r="FV245">
        <v>34429.205399999999</v>
      </c>
      <c r="FW245">
        <v>14005.545400000001</v>
      </c>
      <c r="FX245">
        <v>4314.9916999999996</v>
      </c>
      <c r="FY245">
        <v>4226.5519999999997</v>
      </c>
      <c r="FZ245">
        <v>465.95049999999998</v>
      </c>
      <c r="GA245">
        <v>13936.2646</v>
      </c>
      <c r="GB245">
        <v>4567.3136999999997</v>
      </c>
      <c r="GC245">
        <v>2043.6645000000001</v>
      </c>
      <c r="GD245">
        <v>1427.412</v>
      </c>
      <c r="GE245">
        <v>11076.9306</v>
      </c>
      <c r="GF245">
        <v>1577.8742999999999</v>
      </c>
      <c r="GG245">
        <v>973.54349999999999</v>
      </c>
      <c r="GH245">
        <v>835.81240000000003</v>
      </c>
      <c r="GI245">
        <v>4499.8774000000003</v>
      </c>
      <c r="GJ245">
        <v>31082.1963</v>
      </c>
      <c r="GK245">
        <v>2944.7266</v>
      </c>
      <c r="GL245">
        <v>2905.1768999999999</v>
      </c>
      <c r="GM245">
        <v>5574.1724999999997</v>
      </c>
      <c r="GN245">
        <v>18010.865000000002</v>
      </c>
      <c r="GO245">
        <v>874.26189999999997</v>
      </c>
      <c r="GP245">
        <v>384.51249999999999</v>
      </c>
    </row>
    <row r="246" spans="1:198" x14ac:dyDescent="0.2">
      <c r="A246" s="177">
        <v>43367</v>
      </c>
      <c r="B246">
        <v>828753.47959999996</v>
      </c>
      <c r="C246">
        <v>192627.0704</v>
      </c>
      <c r="D246">
        <v>126245.1948</v>
      </c>
      <c r="E246">
        <v>120397.826</v>
      </c>
      <c r="F246">
        <v>65038.257100000003</v>
      </c>
      <c r="G246">
        <v>53670.485099999998</v>
      </c>
      <c r="H246">
        <v>55345.217600000004</v>
      </c>
      <c r="I246">
        <v>33463.521000000001</v>
      </c>
      <c r="J246">
        <v>38882.882299999997</v>
      </c>
      <c r="K246">
        <v>33700.480000000003</v>
      </c>
      <c r="L246">
        <v>28897.414000000001</v>
      </c>
      <c r="M246">
        <v>26345.197400000001</v>
      </c>
      <c r="N246">
        <v>22279.3109</v>
      </c>
      <c r="O246">
        <v>42063.826699999998</v>
      </c>
      <c r="P246">
        <v>17880.570500000002</v>
      </c>
      <c r="Q246">
        <v>24098.734400000001</v>
      </c>
      <c r="R246">
        <v>14466.491099999999</v>
      </c>
      <c r="S246">
        <v>20922.231100000001</v>
      </c>
      <c r="T246">
        <v>21524.32</v>
      </c>
      <c r="U246">
        <v>20046.948100000001</v>
      </c>
      <c r="V246">
        <v>16133.137500000001</v>
      </c>
      <c r="W246">
        <v>13323.499599999999</v>
      </c>
      <c r="X246">
        <v>15546.814899999999</v>
      </c>
      <c r="Y246">
        <v>14658.8146</v>
      </c>
      <c r="Z246">
        <v>16337.725200000001</v>
      </c>
      <c r="AA246">
        <v>12706.9966</v>
      </c>
      <c r="AB246">
        <v>14761.5272</v>
      </c>
      <c r="AC246">
        <v>19355.894499999999</v>
      </c>
      <c r="AD246">
        <v>16188.1733</v>
      </c>
      <c r="AE246">
        <v>12279.352500000001</v>
      </c>
      <c r="AF246">
        <v>15792.589900000001</v>
      </c>
      <c r="AG246">
        <v>12561.8128</v>
      </c>
      <c r="AH246">
        <v>9193.3981999999996</v>
      </c>
      <c r="AI246">
        <v>10961.723</v>
      </c>
      <c r="AJ246">
        <v>15718.5874</v>
      </c>
      <c r="AK246">
        <v>9751.9125000000004</v>
      </c>
      <c r="AL246">
        <v>8291.2702000000008</v>
      </c>
      <c r="AM246">
        <v>9350.1237999999994</v>
      </c>
      <c r="AN246">
        <v>10792.867200000001</v>
      </c>
      <c r="AO246">
        <v>10661.5946</v>
      </c>
      <c r="AP246">
        <v>9065.7716999999993</v>
      </c>
      <c r="AQ246">
        <v>9949.7479000000003</v>
      </c>
      <c r="AR246">
        <v>7250.4468999999999</v>
      </c>
      <c r="AS246">
        <v>8009.8131999999996</v>
      </c>
      <c r="AT246">
        <v>6825.7876999999999</v>
      </c>
      <c r="AU246">
        <v>10173.3316</v>
      </c>
      <c r="AV246">
        <v>6836.5114000000003</v>
      </c>
      <c r="AW246">
        <v>7038.3751000000002</v>
      </c>
      <c r="AX246">
        <v>7299.1130999999996</v>
      </c>
      <c r="AY246">
        <v>4941.8544000000002</v>
      </c>
      <c r="AZ246">
        <v>6740.9997999999996</v>
      </c>
      <c r="BA246">
        <v>6094.1961000000001</v>
      </c>
      <c r="BB246">
        <v>5404.8796000000002</v>
      </c>
      <c r="BC246">
        <v>5523.7259000000004</v>
      </c>
      <c r="BD246">
        <v>5267.3959000000004</v>
      </c>
      <c r="BE246">
        <v>7067.1767</v>
      </c>
      <c r="BF246">
        <v>6669.9443000000001</v>
      </c>
      <c r="BG246">
        <v>5079.3364000000001</v>
      </c>
      <c r="BH246">
        <v>4938.9943999999996</v>
      </c>
      <c r="BI246">
        <v>4707.1455999999998</v>
      </c>
      <c r="BJ246">
        <v>5852.7164000000002</v>
      </c>
      <c r="BK246">
        <v>3926.3254000000002</v>
      </c>
      <c r="BL246">
        <v>4498.9515000000001</v>
      </c>
      <c r="BM246">
        <v>4187.9660999999996</v>
      </c>
      <c r="BN246">
        <v>4686.8428000000004</v>
      </c>
      <c r="BO246">
        <v>5791.9157999999998</v>
      </c>
      <c r="BP246">
        <v>3933.4537</v>
      </c>
      <c r="BQ246">
        <v>5109.7626</v>
      </c>
      <c r="BR246">
        <v>3085.5774000000001</v>
      </c>
      <c r="BS246">
        <v>4126.9214000000002</v>
      </c>
      <c r="BT246">
        <v>4699.2250999999997</v>
      </c>
      <c r="BU246">
        <v>3622.8265999999999</v>
      </c>
      <c r="BV246">
        <v>3034.8578000000002</v>
      </c>
      <c r="BW246">
        <v>3904.0356000000002</v>
      </c>
      <c r="BX246">
        <v>3608.5682000000002</v>
      </c>
      <c r="BY246">
        <v>3299.1082000000001</v>
      </c>
      <c r="BZ246">
        <v>3024.14</v>
      </c>
      <c r="CA246">
        <v>2985.1460999999999</v>
      </c>
      <c r="CB246">
        <v>3460.7566999999999</v>
      </c>
      <c r="CC246">
        <v>3712.6648</v>
      </c>
      <c r="CD246">
        <v>3353.5589</v>
      </c>
      <c r="CE246">
        <v>2698.6082000000001</v>
      </c>
      <c r="CF246">
        <v>3784.9196999999999</v>
      </c>
      <c r="CG246">
        <v>2251.7238000000002</v>
      </c>
      <c r="CH246">
        <v>2678.6008999999999</v>
      </c>
      <c r="CI246">
        <v>3077.8804</v>
      </c>
      <c r="CJ246">
        <v>3198.6803</v>
      </c>
      <c r="CK246">
        <v>2509.1383000000001</v>
      </c>
      <c r="CL246">
        <v>3458.8469</v>
      </c>
      <c r="CM246">
        <v>2894.3715999999999</v>
      </c>
      <c r="CN246">
        <v>3104.5407</v>
      </c>
      <c r="CO246">
        <v>2665.4751000000001</v>
      </c>
      <c r="CP246">
        <v>2193.7799</v>
      </c>
      <c r="CQ246">
        <v>2469.6617000000001</v>
      </c>
      <c r="CR246">
        <v>2531.0835000000002</v>
      </c>
      <c r="CS246">
        <v>2087.1086</v>
      </c>
      <c r="CT246">
        <v>2370.5781000000002</v>
      </c>
      <c r="CU246">
        <v>2784.7001</v>
      </c>
      <c r="CV246">
        <v>2685.3458999999998</v>
      </c>
      <c r="CW246">
        <v>1239.1320000000001</v>
      </c>
      <c r="CX246">
        <v>4197.9066999999995</v>
      </c>
      <c r="CY246">
        <v>2230.0118000000002</v>
      </c>
      <c r="CZ246">
        <v>1946.6418000000001</v>
      </c>
      <c r="DA246">
        <v>2312.2112999999999</v>
      </c>
      <c r="DB246">
        <v>2008.9118000000001</v>
      </c>
      <c r="DC246">
        <v>3068.8719999999998</v>
      </c>
      <c r="DD246">
        <v>2003.27</v>
      </c>
      <c r="DE246">
        <v>2249.9085</v>
      </c>
      <c r="DF246">
        <v>1849.1945000000001</v>
      </c>
      <c r="DG246">
        <v>1949.0337999999999</v>
      </c>
      <c r="DH246">
        <v>1476.7674</v>
      </c>
      <c r="DI246">
        <v>2036.4095</v>
      </c>
      <c r="DJ246">
        <v>1612.4770000000001</v>
      </c>
      <c r="DK246">
        <v>2125.8301999999999</v>
      </c>
      <c r="DL246">
        <v>1772.5467000000001</v>
      </c>
      <c r="DM246">
        <v>1659.1063999999999</v>
      </c>
      <c r="DN246">
        <v>1495.6704</v>
      </c>
      <c r="DO246">
        <v>2259.8814000000002</v>
      </c>
      <c r="DP246">
        <v>989.50649999999996</v>
      </c>
      <c r="DQ246">
        <v>1873.4545000000001</v>
      </c>
      <c r="DR246">
        <v>1551.7004999999999</v>
      </c>
      <c r="DS246">
        <v>2291.5702000000001</v>
      </c>
      <c r="DT246">
        <v>1246.0431000000001</v>
      </c>
      <c r="DU246">
        <v>1537.0527</v>
      </c>
      <c r="DV246">
        <v>1814.2329999999999</v>
      </c>
      <c r="DW246">
        <v>1441.3755000000001</v>
      </c>
      <c r="DX246">
        <v>1022.204</v>
      </c>
      <c r="DY246">
        <v>1569.9055000000001</v>
      </c>
      <c r="DZ246">
        <v>1483.7447</v>
      </c>
      <c r="EA246">
        <v>1469.9157</v>
      </c>
      <c r="EB246">
        <v>1415.3815999999999</v>
      </c>
      <c r="EC246">
        <v>1189.5599</v>
      </c>
      <c r="ED246">
        <v>1382.4636</v>
      </c>
      <c r="EE246">
        <v>812.36090000000002</v>
      </c>
      <c r="EF246">
        <v>956.57079999999996</v>
      </c>
      <c r="EG246">
        <v>411.60570000000001</v>
      </c>
      <c r="EH246">
        <v>842.25810000000001</v>
      </c>
      <c r="EI246">
        <v>642.74189999999999</v>
      </c>
      <c r="EJ246">
        <v>2341.8270000000002</v>
      </c>
      <c r="EK246">
        <v>924.43309999999997</v>
      </c>
      <c r="EL246">
        <v>848.40120000000002</v>
      </c>
      <c r="EM246">
        <v>498.07810000000001</v>
      </c>
      <c r="EN246">
        <v>441.303</v>
      </c>
      <c r="EO246">
        <v>394.7912</v>
      </c>
      <c r="EP246">
        <v>320.49</v>
      </c>
      <c r="EQ246">
        <v>658.72159999999997</v>
      </c>
      <c r="ER246">
        <v>414.39929999999998</v>
      </c>
      <c r="ES246">
        <v>346.88959999999997</v>
      </c>
      <c r="ET246">
        <v>280.4658</v>
      </c>
      <c r="EU246">
        <v>378.55340000000001</v>
      </c>
      <c r="EV246">
        <v>252.1157</v>
      </c>
      <c r="EW246">
        <v>254.1259</v>
      </c>
      <c r="EX246">
        <v>306.2124</v>
      </c>
      <c r="EY246">
        <v>272.6293</v>
      </c>
      <c r="EZ246">
        <v>250.0521</v>
      </c>
      <c r="FA246">
        <v>104.9586</v>
      </c>
      <c r="FB246">
        <v>269.55520000000001</v>
      </c>
      <c r="FC246">
        <v>209.69550000000001</v>
      </c>
      <c r="FD246">
        <v>142.7723</v>
      </c>
      <c r="FE246">
        <v>208.48509999999999</v>
      </c>
      <c r="FF246">
        <v>833.28930000000003</v>
      </c>
      <c r="FG246">
        <v>218.16900000000001</v>
      </c>
      <c r="FH246">
        <v>222.2766</v>
      </c>
      <c r="FI246">
        <v>301.12049999999999</v>
      </c>
      <c r="FJ246">
        <v>179.9246</v>
      </c>
      <c r="FK246">
        <v>83.965999999999994</v>
      </c>
      <c r="FL246">
        <v>149.29820000000001</v>
      </c>
      <c r="FM246">
        <v>15664.6806</v>
      </c>
      <c r="FN246">
        <v>3982.6329999999998</v>
      </c>
      <c r="FO246">
        <v>4663.6619000000001</v>
      </c>
      <c r="FP246">
        <v>7746.0671000000002</v>
      </c>
      <c r="FQ246">
        <v>2501.1297</v>
      </c>
      <c r="FR246">
        <v>5064.2209999999995</v>
      </c>
      <c r="FS246">
        <v>7208.7231000000002</v>
      </c>
      <c r="FT246">
        <v>7856.3163999999997</v>
      </c>
      <c r="FU246">
        <v>1364.3613</v>
      </c>
      <c r="FV246">
        <v>34732.922200000001</v>
      </c>
      <c r="FW246">
        <v>14183.2919</v>
      </c>
      <c r="FX246">
        <v>4270.2343000000001</v>
      </c>
      <c r="FY246">
        <v>4192.0129999999999</v>
      </c>
      <c r="FZ246">
        <v>496.9434</v>
      </c>
      <c r="GA246">
        <v>14256.1219</v>
      </c>
      <c r="GB246">
        <v>4644.7184999999999</v>
      </c>
      <c r="GC246">
        <v>2035.7999</v>
      </c>
      <c r="GD246">
        <v>1383.9223999999999</v>
      </c>
      <c r="GE246">
        <v>11129.445299999999</v>
      </c>
      <c r="GF246">
        <v>1630.1008999999999</v>
      </c>
      <c r="GG246">
        <v>959.36300000000006</v>
      </c>
      <c r="GH246">
        <v>822.48130000000003</v>
      </c>
      <c r="GI246">
        <v>4492.893</v>
      </c>
      <c r="GJ246">
        <v>31149.256300000001</v>
      </c>
      <c r="GK246">
        <v>2953.3285000000001</v>
      </c>
      <c r="GL246">
        <v>2909.1039000000001</v>
      </c>
      <c r="GM246">
        <v>5434.0356000000002</v>
      </c>
      <c r="GN246">
        <v>17405.309000000001</v>
      </c>
      <c r="GO246">
        <v>858.9819</v>
      </c>
      <c r="GP246">
        <v>390.85789999999997</v>
      </c>
    </row>
    <row r="247" spans="1:198" x14ac:dyDescent="0.2">
      <c r="A247" s="177">
        <v>43368</v>
      </c>
      <c r="B247">
        <v>827066.47180000006</v>
      </c>
      <c r="C247">
        <v>194445.29120000001</v>
      </c>
      <c r="D247">
        <v>128081.4298</v>
      </c>
      <c r="E247">
        <v>120465.929</v>
      </c>
      <c r="F247">
        <v>64959.517899999999</v>
      </c>
      <c r="G247">
        <v>55542.486599999997</v>
      </c>
      <c r="H247">
        <v>56136.752800000002</v>
      </c>
      <c r="I247">
        <v>34262.292000000001</v>
      </c>
      <c r="J247">
        <v>39260.424200000001</v>
      </c>
      <c r="K247">
        <v>34262.324800000002</v>
      </c>
      <c r="L247">
        <v>29394.344000000001</v>
      </c>
      <c r="M247">
        <v>26050.249400000001</v>
      </c>
      <c r="N247">
        <v>22403.472699999998</v>
      </c>
      <c r="O247">
        <v>41699.671999999999</v>
      </c>
      <c r="P247">
        <v>17876.388800000001</v>
      </c>
      <c r="Q247">
        <v>24188.900099999999</v>
      </c>
      <c r="R247">
        <v>14416.502699999999</v>
      </c>
      <c r="S247">
        <v>21349.648399999998</v>
      </c>
      <c r="T247">
        <v>21633.770799999998</v>
      </c>
      <c r="U247">
        <v>19943.1096</v>
      </c>
      <c r="V247">
        <v>16332.5486</v>
      </c>
      <c r="W247">
        <v>13705.749100000001</v>
      </c>
      <c r="X247">
        <v>15762.5119</v>
      </c>
      <c r="Y247">
        <v>14572.6335</v>
      </c>
      <c r="Z247">
        <v>16418.1109</v>
      </c>
      <c r="AA247">
        <v>12664.5754</v>
      </c>
      <c r="AB247">
        <v>14898.089599999999</v>
      </c>
      <c r="AC247">
        <v>19411.012500000001</v>
      </c>
      <c r="AD247">
        <v>15883.6193</v>
      </c>
      <c r="AE247">
        <v>12298.647199999999</v>
      </c>
      <c r="AF247">
        <v>15696.438700000001</v>
      </c>
      <c r="AG247">
        <v>12740.914000000001</v>
      </c>
      <c r="AH247">
        <v>9222.7998000000007</v>
      </c>
      <c r="AI247">
        <v>11287.5911</v>
      </c>
      <c r="AJ247">
        <v>15723.9444</v>
      </c>
      <c r="AK247">
        <v>9899.7999999999993</v>
      </c>
      <c r="AL247">
        <v>8515.2178000000004</v>
      </c>
      <c r="AM247">
        <v>9284.8029000000006</v>
      </c>
      <c r="AN247">
        <v>10788.394700000001</v>
      </c>
      <c r="AO247">
        <v>10795.1785</v>
      </c>
      <c r="AP247">
        <v>9303.2036000000007</v>
      </c>
      <c r="AQ247">
        <v>9930.3317999999999</v>
      </c>
      <c r="AR247">
        <v>7410.0514000000003</v>
      </c>
      <c r="AS247">
        <v>8085.7929999999997</v>
      </c>
      <c r="AT247">
        <v>6950.2677999999996</v>
      </c>
      <c r="AU247">
        <v>10203.595300000001</v>
      </c>
      <c r="AV247">
        <v>7135.3153000000002</v>
      </c>
      <c r="AW247">
        <v>7217.5120999999999</v>
      </c>
      <c r="AX247">
        <v>7325.9258</v>
      </c>
      <c r="AY247">
        <v>4911.7511999999997</v>
      </c>
      <c r="AZ247">
        <v>6725.8038999999999</v>
      </c>
      <c r="BA247">
        <v>6202.0859</v>
      </c>
      <c r="BB247">
        <v>5554.5938999999998</v>
      </c>
      <c r="BC247">
        <v>5640.1049999999996</v>
      </c>
      <c r="BD247">
        <v>5245.9031000000004</v>
      </c>
      <c r="BE247">
        <v>6907.5079999999998</v>
      </c>
      <c r="BF247">
        <v>6747.3810999999996</v>
      </c>
      <c r="BG247">
        <v>5218.9157999999998</v>
      </c>
      <c r="BH247">
        <v>4941.5682999999999</v>
      </c>
      <c r="BI247">
        <v>4734.6715000000004</v>
      </c>
      <c r="BJ247">
        <v>5875.9454999999998</v>
      </c>
      <c r="BK247">
        <v>3929.5373</v>
      </c>
      <c r="BL247">
        <v>4540.4465</v>
      </c>
      <c r="BM247">
        <v>4317.4454999999998</v>
      </c>
      <c r="BN247">
        <v>4744.4567999999999</v>
      </c>
      <c r="BO247">
        <v>5778.1553000000004</v>
      </c>
      <c r="BP247">
        <v>3992.6012999999998</v>
      </c>
      <c r="BQ247">
        <v>5153.0024999999996</v>
      </c>
      <c r="BR247">
        <v>3220.1305000000002</v>
      </c>
      <c r="BS247">
        <v>4157.5263999999997</v>
      </c>
      <c r="BT247">
        <v>4545.2392</v>
      </c>
      <c r="BU247">
        <v>3623.4843000000001</v>
      </c>
      <c r="BV247">
        <v>3118.7024999999999</v>
      </c>
      <c r="BW247">
        <v>3932.9756000000002</v>
      </c>
      <c r="BX247">
        <v>3615.0587</v>
      </c>
      <c r="BY247">
        <v>3316.7379999999998</v>
      </c>
      <c r="BZ247">
        <v>3042.375</v>
      </c>
      <c r="CA247">
        <v>3020.8252000000002</v>
      </c>
      <c r="CB247">
        <v>3489.2557000000002</v>
      </c>
      <c r="CC247">
        <v>3760.1120000000001</v>
      </c>
      <c r="CD247">
        <v>3429.0443</v>
      </c>
      <c r="CE247">
        <v>2721.4756000000002</v>
      </c>
      <c r="CF247">
        <v>3758.7910000000002</v>
      </c>
      <c r="CG247">
        <v>2254.9693000000002</v>
      </c>
      <c r="CH247">
        <v>2725.2923000000001</v>
      </c>
      <c r="CI247">
        <v>3127.8027999999999</v>
      </c>
      <c r="CJ247">
        <v>3128.8762999999999</v>
      </c>
      <c r="CK247">
        <v>2511.6619000000001</v>
      </c>
      <c r="CL247">
        <v>3443.4740000000002</v>
      </c>
      <c r="CM247">
        <v>2964.4920999999999</v>
      </c>
      <c r="CN247">
        <v>2947.6662000000001</v>
      </c>
      <c r="CO247">
        <v>2679.7838000000002</v>
      </c>
      <c r="CP247">
        <v>2255.7363999999998</v>
      </c>
      <c r="CQ247">
        <v>2534.9630000000002</v>
      </c>
      <c r="CR247">
        <v>2552.52</v>
      </c>
      <c r="CS247">
        <v>2100.4904999999999</v>
      </c>
      <c r="CT247">
        <v>2414.1662999999999</v>
      </c>
      <c r="CU247">
        <v>2823.1143999999999</v>
      </c>
      <c r="CV247">
        <v>2613.1741999999999</v>
      </c>
      <c r="CW247">
        <v>1235.6325999999999</v>
      </c>
      <c r="CX247">
        <v>4196.6445999999996</v>
      </c>
      <c r="CY247">
        <v>2240.9193</v>
      </c>
      <c r="CZ247">
        <v>2003.6214</v>
      </c>
      <c r="DA247">
        <v>2346.7161999999998</v>
      </c>
      <c r="DB247">
        <v>2086.0056</v>
      </c>
      <c r="DC247">
        <v>3018.4868999999999</v>
      </c>
      <c r="DD247">
        <v>2038.712</v>
      </c>
      <c r="DE247">
        <v>2235.3834000000002</v>
      </c>
      <c r="DF247">
        <v>1872.5250000000001</v>
      </c>
      <c r="DG247">
        <v>2013.4731999999999</v>
      </c>
      <c r="DH247">
        <v>1562.5841</v>
      </c>
      <c r="DI247">
        <v>2051.3649999999998</v>
      </c>
      <c r="DJ247">
        <v>1641.9896000000001</v>
      </c>
      <c r="DK247">
        <v>2120.1233999999999</v>
      </c>
      <c r="DL247">
        <v>1815.663</v>
      </c>
      <c r="DM247">
        <v>1710.8253999999999</v>
      </c>
      <c r="DN247">
        <v>1521.7097000000001</v>
      </c>
      <c r="DO247">
        <v>2219.6541999999999</v>
      </c>
      <c r="DP247">
        <v>982.9701</v>
      </c>
      <c r="DQ247">
        <v>1891.4606000000001</v>
      </c>
      <c r="DR247">
        <v>1640.4921999999999</v>
      </c>
      <c r="DS247">
        <v>2281.4304999999999</v>
      </c>
      <c r="DT247">
        <v>1229.7710999999999</v>
      </c>
      <c r="DU247">
        <v>1562.0161000000001</v>
      </c>
      <c r="DV247">
        <v>1831.1913</v>
      </c>
      <c r="DW247">
        <v>1454.3022000000001</v>
      </c>
      <c r="DX247">
        <v>1052.4688000000001</v>
      </c>
      <c r="DY247">
        <v>1575.9381000000001</v>
      </c>
      <c r="DZ247">
        <v>1426.0293999999999</v>
      </c>
      <c r="EA247">
        <v>1490.4165</v>
      </c>
      <c r="EB247">
        <v>1411.3652999999999</v>
      </c>
      <c r="EC247">
        <v>1205.2330999999999</v>
      </c>
      <c r="ED247">
        <v>1392.0295000000001</v>
      </c>
      <c r="EE247">
        <v>799.0489</v>
      </c>
      <c r="EF247">
        <v>961.76800000000003</v>
      </c>
      <c r="EG247">
        <v>407.94869999999997</v>
      </c>
      <c r="EH247">
        <v>833.83730000000003</v>
      </c>
      <c r="EI247">
        <v>678.94489999999996</v>
      </c>
      <c r="EJ247">
        <v>2341.8270000000002</v>
      </c>
      <c r="EK247">
        <v>907.20439999999996</v>
      </c>
      <c r="EL247">
        <v>844.30520000000001</v>
      </c>
      <c r="EM247">
        <v>493.39060000000001</v>
      </c>
      <c r="EN247">
        <v>451.57659999999998</v>
      </c>
      <c r="EO247">
        <v>400.322</v>
      </c>
      <c r="EP247">
        <v>312.49220000000003</v>
      </c>
      <c r="EQ247">
        <v>652.58140000000003</v>
      </c>
      <c r="ER247">
        <v>414.39929999999998</v>
      </c>
      <c r="ES247">
        <v>343.8313</v>
      </c>
      <c r="ET247">
        <v>283.24740000000003</v>
      </c>
      <c r="EU247">
        <v>391.84050000000002</v>
      </c>
      <c r="EV247">
        <v>265.75700000000001</v>
      </c>
      <c r="EW247">
        <v>254.1259</v>
      </c>
      <c r="EX247">
        <v>306.2124</v>
      </c>
      <c r="EY247">
        <v>278.95909999999998</v>
      </c>
      <c r="EZ247">
        <v>250.85749999999999</v>
      </c>
      <c r="FA247">
        <v>106.3062</v>
      </c>
      <c r="FB247">
        <v>274.36430000000001</v>
      </c>
      <c r="FC247">
        <v>209.69550000000001</v>
      </c>
      <c r="FD247">
        <v>143.89410000000001</v>
      </c>
      <c r="FE247">
        <v>209.36709999999999</v>
      </c>
      <c r="FF247">
        <v>834.85850000000005</v>
      </c>
      <c r="FG247">
        <v>216.9932</v>
      </c>
      <c r="FH247">
        <v>219.79239999999999</v>
      </c>
      <c r="FI247">
        <v>297.06130000000002</v>
      </c>
      <c r="FJ247">
        <v>179.506</v>
      </c>
      <c r="FK247">
        <v>76.860900000000001</v>
      </c>
      <c r="FL247">
        <v>149.29820000000001</v>
      </c>
      <c r="FM247">
        <v>15566.825999999999</v>
      </c>
      <c r="FN247">
        <v>4074.5329000000002</v>
      </c>
      <c r="FO247">
        <v>4808.5873000000001</v>
      </c>
      <c r="FP247">
        <v>8168.9838</v>
      </c>
      <c r="FQ247">
        <v>2501.1297</v>
      </c>
      <c r="FR247">
        <v>5272.1242000000002</v>
      </c>
      <c r="FS247">
        <v>7306.9877999999999</v>
      </c>
      <c r="FT247">
        <v>8102.4699000000001</v>
      </c>
      <c r="FU247">
        <v>1401.3366000000001</v>
      </c>
      <c r="FV247">
        <v>38554.007799999999</v>
      </c>
      <c r="FW247">
        <v>14069.129499999999</v>
      </c>
      <c r="FX247">
        <v>4254.7183999999997</v>
      </c>
      <c r="FY247">
        <v>4202.732</v>
      </c>
      <c r="FZ247">
        <v>506.62860000000001</v>
      </c>
      <c r="GA247">
        <v>14332.3868</v>
      </c>
      <c r="GB247">
        <v>4622.1421</v>
      </c>
      <c r="GC247">
        <v>2138.0398</v>
      </c>
      <c r="GD247">
        <v>1383.9223999999999</v>
      </c>
      <c r="GE247">
        <v>11380.602199999999</v>
      </c>
      <c r="GF247">
        <v>1641.4369999999999</v>
      </c>
      <c r="GG247">
        <v>990.56</v>
      </c>
      <c r="GH247">
        <v>829.14679999999998</v>
      </c>
      <c r="GI247">
        <v>4505.1157000000003</v>
      </c>
      <c r="GJ247">
        <v>31457.1227</v>
      </c>
      <c r="GK247">
        <v>2987.7357000000002</v>
      </c>
      <c r="GL247">
        <v>2913.0309000000002</v>
      </c>
      <c r="GM247">
        <v>5414.1895999999997</v>
      </c>
      <c r="GN247">
        <v>17347.636999999999</v>
      </c>
      <c r="GO247">
        <v>871.20590000000004</v>
      </c>
      <c r="GP247">
        <v>404.45519999999999</v>
      </c>
    </row>
    <row r="248" spans="1:198" x14ac:dyDescent="0.2">
      <c r="A248" s="177">
        <v>43369</v>
      </c>
      <c r="B248">
        <v>823462.40969999996</v>
      </c>
      <c r="C248">
        <v>194139.38800000001</v>
      </c>
      <c r="D248">
        <v>127979.39200000001</v>
      </c>
      <c r="E248">
        <v>120057.311</v>
      </c>
      <c r="F248">
        <v>65278.849000000002</v>
      </c>
      <c r="G248">
        <v>54635.097199999997</v>
      </c>
      <c r="H248">
        <v>56193.660499999998</v>
      </c>
      <c r="I248">
        <v>33924.281999999999</v>
      </c>
      <c r="J248">
        <v>39173.059099999999</v>
      </c>
      <c r="K248">
        <v>34135.527099999999</v>
      </c>
      <c r="L248">
        <v>29550.583999999999</v>
      </c>
      <c r="M248">
        <v>26003.489300000001</v>
      </c>
      <c r="N248">
        <v>22431.852500000001</v>
      </c>
      <c r="O248">
        <v>41036.723599999998</v>
      </c>
      <c r="P248">
        <v>17876.388800000001</v>
      </c>
      <c r="Q248">
        <v>24070.260999999999</v>
      </c>
      <c r="R248">
        <v>14463.3668</v>
      </c>
      <c r="S248">
        <v>21368.539799999999</v>
      </c>
      <c r="T248">
        <v>21506.0782</v>
      </c>
      <c r="U248">
        <v>19648.547399999999</v>
      </c>
      <c r="V248">
        <v>16329.616</v>
      </c>
      <c r="W248">
        <v>13712.5146</v>
      </c>
      <c r="X248">
        <v>15724.5275</v>
      </c>
      <c r="Y248">
        <v>14447.8195</v>
      </c>
      <c r="Z248">
        <v>16201.419</v>
      </c>
      <c r="AA248">
        <v>12531.6556</v>
      </c>
      <c r="AB248">
        <v>14897.2466</v>
      </c>
      <c r="AC248">
        <v>19535.627</v>
      </c>
      <c r="AD248">
        <v>15777.9578</v>
      </c>
      <c r="AE248">
        <v>12182.1072</v>
      </c>
      <c r="AF248">
        <v>15484.356400000001</v>
      </c>
      <c r="AG248">
        <v>12764.4799</v>
      </c>
      <c r="AH248">
        <v>8873.2474000000002</v>
      </c>
      <c r="AI248">
        <v>11275.5219</v>
      </c>
      <c r="AJ248">
        <v>15764.1222</v>
      </c>
      <c r="AK248">
        <v>9772.1923999999999</v>
      </c>
      <c r="AL248">
        <v>8564.9838999999993</v>
      </c>
      <c r="AM248">
        <v>9286.3490000000002</v>
      </c>
      <c r="AN248">
        <v>10918.097400000001</v>
      </c>
      <c r="AO248">
        <v>10659.870999999999</v>
      </c>
      <c r="AP248">
        <v>9054.0467000000008</v>
      </c>
      <c r="AQ248">
        <v>9874.6722000000009</v>
      </c>
      <c r="AR248">
        <v>7347.1769000000004</v>
      </c>
      <c r="AS248">
        <v>8041.7673000000004</v>
      </c>
      <c r="AT248">
        <v>6798.1255000000001</v>
      </c>
      <c r="AU248">
        <v>10104.550300000001</v>
      </c>
      <c r="AV248">
        <v>7113.0639000000001</v>
      </c>
      <c r="AW248">
        <v>7193.6271999999999</v>
      </c>
      <c r="AX248">
        <v>7244.9045999999998</v>
      </c>
      <c r="AY248">
        <v>4918.3841000000002</v>
      </c>
      <c r="AZ248">
        <v>6725.8038999999999</v>
      </c>
      <c r="BA248">
        <v>6169.2498999999998</v>
      </c>
      <c r="BB248">
        <v>5487.9403000000002</v>
      </c>
      <c r="BC248">
        <v>5605.1913000000004</v>
      </c>
      <c r="BD248">
        <v>5219.0370999999996</v>
      </c>
      <c r="BE248">
        <v>6881.3554000000004</v>
      </c>
      <c r="BF248">
        <v>6664.2082</v>
      </c>
      <c r="BG248">
        <v>5117.7631000000001</v>
      </c>
      <c r="BH248">
        <v>4946.7160000000003</v>
      </c>
      <c r="BI248">
        <v>4699.2811000000002</v>
      </c>
      <c r="BJ248">
        <v>5945.6327000000001</v>
      </c>
      <c r="BK248">
        <v>3896.1334999999999</v>
      </c>
      <c r="BL248">
        <v>4491.1711999999998</v>
      </c>
      <c r="BM248">
        <v>4319.768</v>
      </c>
      <c r="BN248">
        <v>4718.3581000000004</v>
      </c>
      <c r="BO248">
        <v>5715.0191000000004</v>
      </c>
      <c r="BP248">
        <v>3867.9893999999999</v>
      </c>
      <c r="BQ248">
        <v>4991.2174000000005</v>
      </c>
      <c r="BR248">
        <v>3157.7291</v>
      </c>
      <c r="BS248">
        <v>4086.2907</v>
      </c>
      <c r="BT248">
        <v>4606.0231000000003</v>
      </c>
      <c r="BU248">
        <v>3528.7894000000001</v>
      </c>
      <c r="BV248">
        <v>3027.0583000000001</v>
      </c>
      <c r="BW248">
        <v>3886.6716000000001</v>
      </c>
      <c r="BX248">
        <v>3631.2851000000001</v>
      </c>
      <c r="BY248">
        <v>3302.6342</v>
      </c>
      <c r="BZ248">
        <v>3038.1343000000002</v>
      </c>
      <c r="CA248">
        <v>2968.1725000000001</v>
      </c>
      <c r="CB248">
        <v>3453.2570000000001</v>
      </c>
      <c r="CC248">
        <v>3793.6042000000002</v>
      </c>
      <c r="CD248">
        <v>3361.4726999999998</v>
      </c>
      <c r="CE248">
        <v>2728.3357999999998</v>
      </c>
      <c r="CF248">
        <v>3583.3553999999999</v>
      </c>
      <c r="CG248">
        <v>2272.6394</v>
      </c>
      <c r="CH248">
        <v>2726.6860999999999</v>
      </c>
      <c r="CI248">
        <v>3082.4187999999999</v>
      </c>
      <c r="CJ248">
        <v>3155.5659999999998</v>
      </c>
      <c r="CK248">
        <v>2508.6336000000001</v>
      </c>
      <c r="CL248">
        <v>3442.7053999999998</v>
      </c>
      <c r="CM248">
        <v>2956.9405999999999</v>
      </c>
      <c r="CN248">
        <v>2826.6867000000002</v>
      </c>
      <c r="CO248">
        <v>2672.6295</v>
      </c>
      <c r="CP248">
        <v>2257.2476000000001</v>
      </c>
      <c r="CQ248">
        <v>2498.2310000000002</v>
      </c>
      <c r="CR248">
        <v>2490.3541</v>
      </c>
      <c r="CS248">
        <v>2097.7455</v>
      </c>
      <c r="CT248">
        <v>2354.4564</v>
      </c>
      <c r="CU248">
        <v>2741.0475000000001</v>
      </c>
      <c r="CV248">
        <v>2631.4865</v>
      </c>
      <c r="CW248">
        <v>1226.8841</v>
      </c>
      <c r="CX248">
        <v>4235.7689</v>
      </c>
      <c r="CY248">
        <v>2219.1042000000002</v>
      </c>
      <c r="CZ248">
        <v>1962.713</v>
      </c>
      <c r="DA248">
        <v>2286.5792000000001</v>
      </c>
      <c r="DB248">
        <v>2024.4501</v>
      </c>
      <c r="DC248">
        <v>2975.9744999999998</v>
      </c>
      <c r="DD248">
        <v>2045.5139999999999</v>
      </c>
      <c r="DE248">
        <v>2325.1280000000002</v>
      </c>
      <c r="DF248">
        <v>1839.8623</v>
      </c>
      <c r="DG248">
        <v>1851.1814999999999</v>
      </c>
      <c r="DH248">
        <v>1530.5768</v>
      </c>
      <c r="DI248">
        <v>2048.9177</v>
      </c>
      <c r="DJ248">
        <v>1579.6851999999999</v>
      </c>
      <c r="DK248">
        <v>2114.4166</v>
      </c>
      <c r="DL248">
        <v>1767.6656</v>
      </c>
      <c r="DM248">
        <v>1664.9836</v>
      </c>
      <c r="DN248">
        <v>1486.0586000000001</v>
      </c>
      <c r="DO248">
        <v>2191.8045999999999</v>
      </c>
      <c r="DP248">
        <v>921.0462</v>
      </c>
      <c r="DQ248">
        <v>1859.0496000000001</v>
      </c>
      <c r="DR248">
        <v>1629.664</v>
      </c>
      <c r="DS248">
        <v>2264.8382999999999</v>
      </c>
      <c r="DT248">
        <v>1210.9296999999999</v>
      </c>
      <c r="DU248">
        <v>1540.1732</v>
      </c>
      <c r="DV248">
        <v>1789.8131000000001</v>
      </c>
      <c r="DW248">
        <v>1429.7861</v>
      </c>
      <c r="DX248">
        <v>1037.7454</v>
      </c>
      <c r="DY248">
        <v>1522.9855</v>
      </c>
      <c r="DZ248">
        <v>1428.338</v>
      </c>
      <c r="EA248">
        <v>1439.3739</v>
      </c>
      <c r="EB248">
        <v>1387.9981</v>
      </c>
      <c r="EC248">
        <v>1163.4380000000001</v>
      </c>
      <c r="ED248">
        <v>1377.6805999999999</v>
      </c>
      <c r="EE248">
        <v>792.39300000000003</v>
      </c>
      <c r="EF248">
        <v>952.77149999999995</v>
      </c>
      <c r="EG248">
        <v>377.4742</v>
      </c>
      <c r="EH248">
        <v>825.41660000000002</v>
      </c>
      <c r="EI248">
        <v>674.92240000000004</v>
      </c>
      <c r="EJ248">
        <v>2001.8032000000001</v>
      </c>
      <c r="EK248">
        <v>909.50149999999996</v>
      </c>
      <c r="EL248">
        <v>831.80160000000001</v>
      </c>
      <c r="EM248">
        <v>493.39060000000001</v>
      </c>
      <c r="EN248">
        <v>446.43979999999999</v>
      </c>
      <c r="EO248">
        <v>430.0831</v>
      </c>
      <c r="EP248">
        <v>314.67340000000002</v>
      </c>
      <c r="EQ248">
        <v>659.47569999999996</v>
      </c>
      <c r="ER248">
        <v>411.9615</v>
      </c>
      <c r="ES248">
        <v>340.30239999999998</v>
      </c>
      <c r="ET248">
        <v>281.084</v>
      </c>
      <c r="EU248">
        <v>384.4588</v>
      </c>
      <c r="EV248">
        <v>271.21350000000001</v>
      </c>
      <c r="EW248">
        <v>250.34620000000001</v>
      </c>
      <c r="EX248">
        <v>305.61840000000001</v>
      </c>
      <c r="EY248">
        <v>274.83100000000002</v>
      </c>
      <c r="EZ248">
        <v>256.89800000000002</v>
      </c>
      <c r="FA248">
        <v>104.62179999999999</v>
      </c>
      <c r="FB248">
        <v>271.03489999999999</v>
      </c>
      <c r="FC248">
        <v>212.46610000000001</v>
      </c>
      <c r="FD248">
        <v>141.65049999999999</v>
      </c>
      <c r="FE248">
        <v>205.8391</v>
      </c>
      <c r="FF248">
        <v>829.36609999999996</v>
      </c>
      <c r="FG248">
        <v>207.58680000000001</v>
      </c>
      <c r="FH248">
        <v>218.1362</v>
      </c>
      <c r="FI248">
        <v>300.21850000000001</v>
      </c>
      <c r="FJ248">
        <v>179.40129999999999</v>
      </c>
      <c r="FK248">
        <v>81.428399999999996</v>
      </c>
      <c r="FL248">
        <v>149.29820000000001</v>
      </c>
      <c r="FM248">
        <v>15718.4514</v>
      </c>
      <c r="FN248">
        <v>4040.0704000000001</v>
      </c>
      <c r="FO248">
        <v>4728.3393999999998</v>
      </c>
      <c r="FP248">
        <v>7885.4152000000004</v>
      </c>
      <c r="FQ248">
        <v>2436.2476000000001</v>
      </c>
      <c r="FR248">
        <v>5247.9494000000004</v>
      </c>
      <c r="FS248">
        <v>7325.5488999999998</v>
      </c>
      <c r="FT248">
        <v>7967.6342000000004</v>
      </c>
      <c r="FU248">
        <v>1340.8316</v>
      </c>
      <c r="FV248">
        <v>38266.708100000003</v>
      </c>
      <c r="FW248">
        <v>14085.025600000001</v>
      </c>
      <c r="FX248">
        <v>4230.2511000000004</v>
      </c>
      <c r="FY248">
        <v>4180.1030000000001</v>
      </c>
      <c r="FZ248">
        <v>512.43979999999999</v>
      </c>
      <c r="GA248">
        <v>14216.281999999999</v>
      </c>
      <c r="GB248">
        <v>4654.3941000000004</v>
      </c>
      <c r="GC248">
        <v>2122.3105999999998</v>
      </c>
      <c r="GD248">
        <v>1380.577</v>
      </c>
      <c r="GE248">
        <v>11301.456099999999</v>
      </c>
      <c r="GF248">
        <v>1610.8702000000001</v>
      </c>
      <c r="GG248">
        <v>982.05169999999998</v>
      </c>
      <c r="GH248">
        <v>850.47659999999996</v>
      </c>
      <c r="GI248">
        <v>4457.9709999999995</v>
      </c>
      <c r="GJ248">
        <v>32017.988300000001</v>
      </c>
      <c r="GK248">
        <v>2970.5320999999999</v>
      </c>
      <c r="GL248">
        <v>2905.1768999999999</v>
      </c>
      <c r="GM248">
        <v>5376.5227999999997</v>
      </c>
      <c r="GN248">
        <v>17376.473000000002</v>
      </c>
      <c r="GO248">
        <v>868.1499</v>
      </c>
      <c r="GP248">
        <v>408.98759999999999</v>
      </c>
    </row>
    <row r="249" spans="1:198" x14ac:dyDescent="0.2">
      <c r="A249" s="177">
        <v>43370</v>
      </c>
      <c r="B249">
        <v>826759.74309999996</v>
      </c>
      <c r="C249">
        <v>194366.70629999999</v>
      </c>
      <c r="D249">
        <v>128682.3043</v>
      </c>
      <c r="E249">
        <v>121646.38099999999</v>
      </c>
      <c r="F249">
        <v>65405.706599999998</v>
      </c>
      <c r="G249">
        <v>54631.009899999997</v>
      </c>
      <c r="H249">
        <v>56359.210400000004</v>
      </c>
      <c r="I249">
        <v>33812.205000000002</v>
      </c>
      <c r="J249">
        <v>39510.0386</v>
      </c>
      <c r="K249">
        <v>34393.494700000003</v>
      </c>
      <c r="L249">
        <v>29867.403999999999</v>
      </c>
      <c r="M249">
        <v>25953.132300000001</v>
      </c>
      <c r="N249">
        <v>22128.543099999999</v>
      </c>
      <c r="O249">
        <v>40728.592700000001</v>
      </c>
      <c r="P249">
        <v>17855.480599999999</v>
      </c>
      <c r="Q249">
        <v>24006.986799999999</v>
      </c>
      <c r="R249">
        <v>14408.691999999999</v>
      </c>
      <c r="S249">
        <v>21729.8374</v>
      </c>
      <c r="T249">
        <v>21467.770400000001</v>
      </c>
      <c r="U249">
        <v>20240.003000000001</v>
      </c>
      <c r="V249">
        <v>16483.573100000001</v>
      </c>
      <c r="W249">
        <v>14086.3073</v>
      </c>
      <c r="X249">
        <v>15709.605100000001</v>
      </c>
      <c r="Y249">
        <v>14544.4018</v>
      </c>
      <c r="Z249">
        <v>16079.0929</v>
      </c>
      <c r="AA249">
        <v>12548.624100000001</v>
      </c>
      <c r="AB249">
        <v>15016.949500000001</v>
      </c>
      <c r="AC249">
        <v>19595.537899999999</v>
      </c>
      <c r="AD249">
        <v>15920.911700000001</v>
      </c>
      <c r="AE249">
        <v>12254.655199999999</v>
      </c>
      <c r="AF249">
        <v>15321.1739</v>
      </c>
      <c r="AG249">
        <v>12878.7747</v>
      </c>
      <c r="AH249">
        <v>8994.1206999999995</v>
      </c>
      <c r="AI249">
        <v>11251.3835</v>
      </c>
      <c r="AJ249">
        <v>15991.796200000001</v>
      </c>
      <c r="AK249">
        <v>9850.5041999999994</v>
      </c>
      <c r="AL249">
        <v>8487.8464000000004</v>
      </c>
      <c r="AM249">
        <v>9294.8523000000005</v>
      </c>
      <c r="AN249">
        <v>10864.427299999999</v>
      </c>
      <c r="AO249">
        <v>10719.337299999999</v>
      </c>
      <c r="AP249">
        <v>9066.3580000000002</v>
      </c>
      <c r="AQ249">
        <v>9895.3827000000001</v>
      </c>
      <c r="AR249">
        <v>7366.5228999999999</v>
      </c>
      <c r="AS249">
        <v>8107.0956999999999</v>
      </c>
      <c r="AT249">
        <v>6858.6365999999998</v>
      </c>
      <c r="AU249">
        <v>10297.1378</v>
      </c>
      <c r="AV249">
        <v>7075.9782999999998</v>
      </c>
      <c r="AW249">
        <v>7281.2052000000003</v>
      </c>
      <c r="AX249">
        <v>7246.9447</v>
      </c>
      <c r="AY249">
        <v>4882.6683000000003</v>
      </c>
      <c r="AZ249">
        <v>6722.0048999999999</v>
      </c>
      <c r="BA249">
        <v>6230.2309999999998</v>
      </c>
      <c r="BB249">
        <v>5432.0537999999997</v>
      </c>
      <c r="BC249">
        <v>5556.7</v>
      </c>
      <c r="BD249">
        <v>5138.4390000000003</v>
      </c>
      <c r="BE249">
        <v>6995.6010999999999</v>
      </c>
      <c r="BF249">
        <v>6669.9443000000001</v>
      </c>
      <c r="BG249">
        <v>5077.076</v>
      </c>
      <c r="BH249">
        <v>4905.5343000000003</v>
      </c>
      <c r="BI249">
        <v>4742.5361000000003</v>
      </c>
      <c r="BJ249">
        <v>5926.6270999999997</v>
      </c>
      <c r="BK249">
        <v>3907.6963999999998</v>
      </c>
      <c r="BL249">
        <v>4545.6333999999997</v>
      </c>
      <c r="BM249">
        <v>4340.0898999999999</v>
      </c>
      <c r="BN249">
        <v>4755.2901000000002</v>
      </c>
      <c r="BO249">
        <v>5760.3476000000001</v>
      </c>
      <c r="BP249">
        <v>3846.1678999999999</v>
      </c>
      <c r="BQ249">
        <v>5022.7970999999998</v>
      </c>
      <c r="BR249">
        <v>3144.0787</v>
      </c>
      <c r="BS249">
        <v>4060.4348</v>
      </c>
      <c r="BT249">
        <v>4603.3216000000002</v>
      </c>
      <c r="BU249">
        <v>3529.4470000000001</v>
      </c>
      <c r="BV249">
        <v>3068.0057000000002</v>
      </c>
      <c r="BW249">
        <v>3882.0412000000001</v>
      </c>
      <c r="BX249">
        <v>3628.0398</v>
      </c>
      <c r="BY249">
        <v>3254.4459999999999</v>
      </c>
      <c r="BZ249">
        <v>3023.2919000000002</v>
      </c>
      <c r="CA249">
        <v>3038.4915999999998</v>
      </c>
      <c r="CB249">
        <v>3426.2579999999998</v>
      </c>
      <c r="CC249">
        <v>3826.1660000000002</v>
      </c>
      <c r="CD249">
        <v>3279.8998000000001</v>
      </c>
      <c r="CE249">
        <v>2730.6226000000001</v>
      </c>
      <c r="CF249">
        <v>3540.4297000000001</v>
      </c>
      <c r="CG249">
        <v>2462.683</v>
      </c>
      <c r="CH249">
        <v>2743.4114</v>
      </c>
      <c r="CI249">
        <v>3077.8804</v>
      </c>
      <c r="CJ249">
        <v>3214.0781999999999</v>
      </c>
      <c r="CK249">
        <v>2535.3841000000002</v>
      </c>
      <c r="CL249">
        <v>3455.7723999999998</v>
      </c>
      <c r="CM249">
        <v>2905.1594</v>
      </c>
      <c r="CN249">
        <v>2763.538</v>
      </c>
      <c r="CO249">
        <v>2692.1846999999998</v>
      </c>
      <c r="CP249">
        <v>2214.9358000000002</v>
      </c>
      <c r="CQ249">
        <v>2472.5769</v>
      </c>
      <c r="CR249">
        <v>2466.7739000000001</v>
      </c>
      <c r="CS249">
        <v>2084.0205000000001</v>
      </c>
      <c r="CT249">
        <v>2349.0825</v>
      </c>
      <c r="CU249">
        <v>2723.5864999999999</v>
      </c>
      <c r="CV249">
        <v>2681.0371</v>
      </c>
      <c r="CW249">
        <v>1221.635</v>
      </c>
      <c r="CX249">
        <v>4216.8378000000002</v>
      </c>
      <c r="CY249">
        <v>2240.9193</v>
      </c>
      <c r="CZ249">
        <v>1972.9401</v>
      </c>
      <c r="DA249">
        <v>2247.145</v>
      </c>
      <c r="DB249">
        <v>2002.9356</v>
      </c>
      <c r="DC249">
        <v>2971.2509</v>
      </c>
      <c r="DD249">
        <v>2066.2779999999998</v>
      </c>
      <c r="DE249">
        <v>2316.3092000000001</v>
      </c>
      <c r="DF249">
        <v>1849.1945000000001</v>
      </c>
      <c r="DG249">
        <v>1846.4082000000001</v>
      </c>
      <c r="DH249">
        <v>1534.7517</v>
      </c>
      <c r="DI249">
        <v>2047.0143</v>
      </c>
      <c r="DJ249">
        <v>1623.7199000000001</v>
      </c>
      <c r="DK249">
        <v>2083.9803999999999</v>
      </c>
      <c r="DL249">
        <v>1751.3952999999999</v>
      </c>
      <c r="DM249">
        <v>1666.4529</v>
      </c>
      <c r="DN249">
        <v>1542.3314</v>
      </c>
      <c r="DO249">
        <v>2173.2381999999998</v>
      </c>
      <c r="DP249">
        <v>911.06960000000004</v>
      </c>
      <c r="DQ249">
        <v>1895.0617999999999</v>
      </c>
      <c r="DR249">
        <v>1649.1548</v>
      </c>
      <c r="DS249">
        <v>2248.2460000000001</v>
      </c>
      <c r="DT249">
        <v>1217.3529000000001</v>
      </c>
      <c r="DU249">
        <v>1552.6548</v>
      </c>
      <c r="DV249">
        <v>1729.4414999999999</v>
      </c>
      <c r="DW249">
        <v>1411.5103999999999</v>
      </c>
      <c r="DX249">
        <v>1081.9155000000001</v>
      </c>
      <c r="DY249">
        <v>1511.2555</v>
      </c>
      <c r="DZ249">
        <v>1407.5605</v>
      </c>
      <c r="EA249">
        <v>1414.2709</v>
      </c>
      <c r="EB249">
        <v>1371.568</v>
      </c>
      <c r="EC249">
        <v>1128.6087</v>
      </c>
      <c r="ED249">
        <v>1364.9259999999999</v>
      </c>
      <c r="EE249">
        <v>812.36090000000002</v>
      </c>
      <c r="EF249">
        <v>949.50009999999997</v>
      </c>
      <c r="EG249">
        <v>390.27350000000001</v>
      </c>
      <c r="EH249">
        <v>844.36329999999998</v>
      </c>
      <c r="EI249">
        <v>662.85469999999998</v>
      </c>
      <c r="EJ249">
        <v>2001.8032000000001</v>
      </c>
      <c r="EK249">
        <v>826.80380000000002</v>
      </c>
      <c r="EL249">
        <v>818.22019999999998</v>
      </c>
      <c r="EM249">
        <v>493.39060000000001</v>
      </c>
      <c r="EN249">
        <v>436.1662</v>
      </c>
      <c r="EO249">
        <v>414.54410000000001</v>
      </c>
      <c r="EP249">
        <v>316.1275</v>
      </c>
      <c r="EQ249">
        <v>665.07730000000004</v>
      </c>
      <c r="ER249">
        <v>402.21</v>
      </c>
      <c r="ES249">
        <v>343.36079999999998</v>
      </c>
      <c r="ET249">
        <v>286.33800000000002</v>
      </c>
      <c r="EU249">
        <v>374.96800000000002</v>
      </c>
      <c r="EV249">
        <v>278.0342</v>
      </c>
      <c r="EW249">
        <v>246.56649999999999</v>
      </c>
      <c r="EX249">
        <v>303.83629999999999</v>
      </c>
      <c r="EY249">
        <v>279.78469999999999</v>
      </c>
      <c r="EZ249">
        <v>257.70339999999999</v>
      </c>
      <c r="FA249">
        <v>102.2636</v>
      </c>
      <c r="FB249">
        <v>271.7747</v>
      </c>
      <c r="FC249">
        <v>224.93379999999999</v>
      </c>
      <c r="FD249">
        <v>139.40700000000001</v>
      </c>
      <c r="FE249">
        <v>214.65899999999999</v>
      </c>
      <c r="FF249">
        <v>819.95039999999995</v>
      </c>
      <c r="FG249">
        <v>218.16900000000001</v>
      </c>
      <c r="FH249">
        <v>222.2766</v>
      </c>
      <c r="FI249">
        <v>302.02260000000001</v>
      </c>
      <c r="FJ249">
        <v>179.9246</v>
      </c>
      <c r="FK249">
        <v>78.890900000000002</v>
      </c>
      <c r="FL249">
        <v>154.6506</v>
      </c>
      <c r="FM249">
        <v>15922.7212</v>
      </c>
      <c r="FN249">
        <v>3884.4670999999998</v>
      </c>
      <c r="FO249">
        <v>4685.2209999999995</v>
      </c>
      <c r="FP249">
        <v>7976.0402000000004</v>
      </c>
      <c r="FQ249">
        <v>2409.5313999999998</v>
      </c>
      <c r="FR249">
        <v>5402.6680999999999</v>
      </c>
      <c r="FS249">
        <v>7415.0789000000004</v>
      </c>
      <c r="FT249">
        <v>8011.5342000000001</v>
      </c>
      <c r="FU249">
        <v>1305.5371</v>
      </c>
      <c r="FV249">
        <v>39625.225100000003</v>
      </c>
      <c r="FW249">
        <v>14405.8364</v>
      </c>
      <c r="FX249">
        <v>4297.6854999999996</v>
      </c>
      <c r="FY249">
        <v>4126.5079999999998</v>
      </c>
      <c r="FZ249">
        <v>508.56569999999999</v>
      </c>
      <c r="GA249">
        <v>14505.405699999999</v>
      </c>
      <c r="GB249">
        <v>4599.5657000000001</v>
      </c>
      <c r="GC249">
        <v>2094.7844</v>
      </c>
      <c r="GD249">
        <v>1454.1748</v>
      </c>
      <c r="GE249">
        <v>11116.8025</v>
      </c>
      <c r="GF249">
        <v>1601.5585000000001</v>
      </c>
      <c r="GG249">
        <v>986.30589999999995</v>
      </c>
      <c r="GH249">
        <v>855.80909999999994</v>
      </c>
      <c r="GI249">
        <v>4471.9398000000001</v>
      </c>
      <c r="GJ249">
        <v>32411.2039</v>
      </c>
      <c r="GK249">
        <v>2979.1338999999998</v>
      </c>
      <c r="GL249">
        <v>2979.7898</v>
      </c>
      <c r="GM249">
        <v>5438.8959000000004</v>
      </c>
      <c r="GN249">
        <v>17885.909</v>
      </c>
      <c r="GO249">
        <v>865.09389999999996</v>
      </c>
      <c r="GP249">
        <v>410.80059999999997</v>
      </c>
    </row>
    <row r="250" spans="1:198" x14ac:dyDescent="0.2">
      <c r="A250" s="177">
        <v>43371</v>
      </c>
      <c r="B250">
        <v>823016.01439999999</v>
      </c>
      <c r="C250">
        <v>193874.1833</v>
      </c>
      <c r="D250">
        <v>128701.8296</v>
      </c>
      <c r="E250">
        <v>120587.001</v>
      </c>
      <c r="F250">
        <v>66869.786399999997</v>
      </c>
      <c r="G250">
        <v>54725.018700000001</v>
      </c>
      <c r="H250">
        <v>57543.926399999997</v>
      </c>
      <c r="I250">
        <v>33991.146999999997</v>
      </c>
      <c r="J250">
        <v>39592.272400000002</v>
      </c>
      <c r="K250">
        <v>34417.542600000001</v>
      </c>
      <c r="L250">
        <v>29869.574000000001</v>
      </c>
      <c r="M250">
        <v>26025.070899999999</v>
      </c>
      <c r="N250">
        <v>22531.1819</v>
      </c>
      <c r="O250">
        <v>40080.374400000001</v>
      </c>
      <c r="P250">
        <v>18057.023799999999</v>
      </c>
      <c r="Q250">
        <v>24849.584800000001</v>
      </c>
      <c r="R250">
        <v>14309.893</v>
      </c>
      <c r="S250">
        <v>21735.652900000001</v>
      </c>
      <c r="T250">
        <v>21423.362099999998</v>
      </c>
      <c r="U250">
        <v>20055.751700000001</v>
      </c>
      <c r="V250">
        <v>16836.941299999999</v>
      </c>
      <c r="W250">
        <v>13972.0671</v>
      </c>
      <c r="X250">
        <v>15422.7219</v>
      </c>
      <c r="Y250">
        <v>14538.458199999999</v>
      </c>
      <c r="Z250">
        <v>16311.3087</v>
      </c>
      <c r="AA250">
        <v>12611.9406</v>
      </c>
      <c r="AB250">
        <v>15007.3249</v>
      </c>
      <c r="AC250">
        <v>19572.830999999998</v>
      </c>
      <c r="AD250">
        <v>15829.3424</v>
      </c>
      <c r="AE250">
        <v>12239.912399999999</v>
      </c>
      <c r="AF250">
        <v>15181.878500000001</v>
      </c>
      <c r="AG250">
        <v>12839.708199999999</v>
      </c>
      <c r="AH250">
        <v>9020.2554</v>
      </c>
      <c r="AI250">
        <v>11162.876099999999</v>
      </c>
      <c r="AJ250">
        <v>15554.8505</v>
      </c>
      <c r="AK250">
        <v>9923.7150999999994</v>
      </c>
      <c r="AL250">
        <v>8311.3521999999994</v>
      </c>
      <c r="AM250">
        <v>9200.1077000000005</v>
      </c>
      <c r="AN250">
        <v>11051.9974</v>
      </c>
      <c r="AO250">
        <v>10483.110199999999</v>
      </c>
      <c r="AP250">
        <v>9060.7117999999991</v>
      </c>
      <c r="AQ250">
        <v>10491.626200000001</v>
      </c>
      <c r="AR250">
        <v>7380.2263000000003</v>
      </c>
      <c r="AS250">
        <v>8206.5998</v>
      </c>
      <c r="AT250">
        <v>6881.1121999999996</v>
      </c>
      <c r="AU250">
        <v>10157.0278</v>
      </c>
      <c r="AV250">
        <v>7164.0445</v>
      </c>
      <c r="AW250">
        <v>7196.4348</v>
      </c>
      <c r="AX250">
        <v>7316.8001999999997</v>
      </c>
      <c r="AY250">
        <v>4872.7755999999999</v>
      </c>
      <c r="AZ250">
        <v>6760.4749000000002</v>
      </c>
      <c r="BA250">
        <v>6500.1868000000004</v>
      </c>
      <c r="BB250">
        <v>5261.4237999999996</v>
      </c>
      <c r="BC250">
        <v>5608.07</v>
      </c>
      <c r="BD250">
        <v>5870.3617000000004</v>
      </c>
      <c r="BE250">
        <v>7028.6360000000004</v>
      </c>
      <c r="BF250">
        <v>6679.3134</v>
      </c>
      <c r="BG250">
        <v>4989.6412</v>
      </c>
      <c r="BH250">
        <v>4967.3068000000003</v>
      </c>
      <c r="BI250">
        <v>4717.2257</v>
      </c>
      <c r="BJ250">
        <v>5866.6270999999997</v>
      </c>
      <c r="BK250">
        <v>3812.3760000000002</v>
      </c>
      <c r="BL250">
        <v>4653.8779999999997</v>
      </c>
      <c r="BM250">
        <v>4318.0261</v>
      </c>
      <c r="BN250">
        <v>4786.7988999999998</v>
      </c>
      <c r="BO250">
        <v>5666.4754999999996</v>
      </c>
      <c r="BP250">
        <v>3850.5484999999999</v>
      </c>
      <c r="BQ250">
        <v>5330.2196000000004</v>
      </c>
      <c r="BR250">
        <v>3177.7186000000002</v>
      </c>
      <c r="BS250">
        <v>4153.3715000000002</v>
      </c>
      <c r="BT250">
        <v>4607.3738000000003</v>
      </c>
      <c r="BU250">
        <v>3496.6174999999998</v>
      </c>
      <c r="BV250">
        <v>3086.3714</v>
      </c>
      <c r="BW250">
        <v>3856.0691999999999</v>
      </c>
      <c r="BX250">
        <v>3654.002</v>
      </c>
      <c r="BY250">
        <v>3231.9326000000001</v>
      </c>
      <c r="BZ250">
        <v>3103.808</v>
      </c>
      <c r="CA250">
        <v>3010.5911999999998</v>
      </c>
      <c r="CB250">
        <v>3475.7561999999998</v>
      </c>
      <c r="CC250">
        <v>3871.7525000000001</v>
      </c>
      <c r="CD250">
        <v>3154.6187</v>
      </c>
      <c r="CE250">
        <v>2717.3355000000001</v>
      </c>
      <c r="CF250">
        <v>3435.9149000000002</v>
      </c>
      <c r="CG250">
        <v>2469.1242999999999</v>
      </c>
      <c r="CH250">
        <v>2831.6324</v>
      </c>
      <c r="CI250">
        <v>3068.5549999999998</v>
      </c>
      <c r="CJ250">
        <v>3270.5374000000002</v>
      </c>
      <c r="CK250">
        <v>2554.5936000000002</v>
      </c>
      <c r="CL250">
        <v>3399.6612</v>
      </c>
      <c r="CM250">
        <v>2920.8069999999998</v>
      </c>
      <c r="CN250">
        <v>2704.3777</v>
      </c>
      <c r="CO250">
        <v>2681.4859000000001</v>
      </c>
      <c r="CP250">
        <v>2227.0248999999999</v>
      </c>
      <c r="CQ250">
        <v>2474.5324000000001</v>
      </c>
      <c r="CR250">
        <v>2478.0698000000002</v>
      </c>
      <c r="CS250">
        <v>2330.3377</v>
      </c>
      <c r="CT250">
        <v>2457.3004000000001</v>
      </c>
      <c r="CU250">
        <v>2692.3242</v>
      </c>
      <c r="CV250">
        <v>2704.7352999999998</v>
      </c>
      <c r="CW250">
        <v>1321.0508</v>
      </c>
      <c r="CX250">
        <v>4209.8647000000001</v>
      </c>
      <c r="CY250">
        <v>2230.4087</v>
      </c>
      <c r="CZ250">
        <v>1982.3052</v>
      </c>
      <c r="DA250">
        <v>2211.6543000000001</v>
      </c>
      <c r="DB250">
        <v>1995.1344999999999</v>
      </c>
      <c r="DC250">
        <v>3034.8287999999998</v>
      </c>
      <c r="DD250">
        <v>2032.4849999999999</v>
      </c>
      <c r="DE250">
        <v>2314.3380000000002</v>
      </c>
      <c r="DF250">
        <v>1854.1811</v>
      </c>
      <c r="DG250">
        <v>1864.6750999999999</v>
      </c>
      <c r="DH250">
        <v>1536.7302999999999</v>
      </c>
      <c r="DI250">
        <v>2057.1415000000002</v>
      </c>
      <c r="DJ250">
        <v>1629.9052999999999</v>
      </c>
      <c r="DK250">
        <v>1991.5684000000001</v>
      </c>
      <c r="DL250">
        <v>1754.3287</v>
      </c>
      <c r="DM250">
        <v>1684.0183</v>
      </c>
      <c r="DN250">
        <v>1539.9976999999999</v>
      </c>
      <c r="DO250">
        <v>2148.7882</v>
      </c>
      <c r="DP250">
        <v>913.36990000000003</v>
      </c>
      <c r="DQ250">
        <v>1568.2511</v>
      </c>
      <c r="DR250">
        <v>1632.5907999999999</v>
      </c>
      <c r="DS250">
        <v>2253.5417000000002</v>
      </c>
      <c r="DT250">
        <v>1230.3507999999999</v>
      </c>
      <c r="DU250">
        <v>1553.1464000000001</v>
      </c>
      <c r="DV250">
        <v>1673.14</v>
      </c>
      <c r="DW250">
        <v>1502.2125000000001</v>
      </c>
      <c r="DX250">
        <v>1095.0029</v>
      </c>
      <c r="DY250">
        <v>1506.5714</v>
      </c>
      <c r="DZ250">
        <v>1382.7062000000001</v>
      </c>
      <c r="EA250">
        <v>1386.8842999999999</v>
      </c>
      <c r="EB250">
        <v>1218.8621000000001</v>
      </c>
      <c r="EC250">
        <v>1061.5364</v>
      </c>
      <c r="ED250">
        <v>1368.7719999999999</v>
      </c>
      <c r="EE250">
        <v>804.05690000000004</v>
      </c>
      <c r="EF250">
        <v>936.1087</v>
      </c>
      <c r="EG250">
        <v>273.68220000000002</v>
      </c>
      <c r="EH250">
        <v>860.37789999999995</v>
      </c>
      <c r="EI250">
        <v>674.36300000000006</v>
      </c>
      <c r="EJ250">
        <v>2043.9541999999999</v>
      </c>
      <c r="EK250">
        <v>719.90189999999996</v>
      </c>
      <c r="EL250">
        <v>818.22019999999998</v>
      </c>
      <c r="EM250">
        <v>492.31959999999998</v>
      </c>
      <c r="EN250">
        <v>442.2158</v>
      </c>
      <c r="EO250">
        <v>423.23540000000003</v>
      </c>
      <c r="EP250">
        <v>318.50740000000002</v>
      </c>
      <c r="EQ250">
        <v>643.88689999999997</v>
      </c>
      <c r="ER250">
        <v>359.93470000000002</v>
      </c>
      <c r="ES250">
        <v>350.67840000000001</v>
      </c>
      <c r="ET250">
        <v>290.04680000000002</v>
      </c>
      <c r="EU250">
        <v>384.07420000000002</v>
      </c>
      <c r="EV250">
        <v>292.18239999999997</v>
      </c>
      <c r="EW250">
        <v>248.93340000000001</v>
      </c>
      <c r="EX250">
        <v>324.27370000000002</v>
      </c>
      <c r="EY250">
        <v>276.45760000000001</v>
      </c>
      <c r="EZ250">
        <v>257.2122</v>
      </c>
      <c r="FA250">
        <v>104.1926</v>
      </c>
      <c r="FB250">
        <v>271.7747</v>
      </c>
      <c r="FC250">
        <v>218.96719999999999</v>
      </c>
      <c r="FD250">
        <v>145.32550000000001</v>
      </c>
      <c r="FE250">
        <v>227.71250000000001</v>
      </c>
      <c r="FF250">
        <v>816.60559999999998</v>
      </c>
      <c r="FG250">
        <v>211.703</v>
      </c>
      <c r="FH250">
        <v>249.84800000000001</v>
      </c>
      <c r="FI250">
        <v>301.44170000000003</v>
      </c>
      <c r="FJ250">
        <v>179.40129999999999</v>
      </c>
      <c r="FK250">
        <v>85.862399999999994</v>
      </c>
      <c r="FL250">
        <v>155.0744</v>
      </c>
      <c r="FM250">
        <v>15953.3927</v>
      </c>
      <c r="FN250">
        <v>3946.0817999999999</v>
      </c>
      <c r="FO250">
        <v>4585.8092999999999</v>
      </c>
      <c r="FP250">
        <v>8091.0870999999997</v>
      </c>
      <c r="FQ250">
        <v>2386.5126</v>
      </c>
      <c r="FR250">
        <v>5405.7748000000001</v>
      </c>
      <c r="FS250">
        <v>7409.6198000000004</v>
      </c>
      <c r="FT250">
        <v>7972.3378000000002</v>
      </c>
      <c r="FU250">
        <v>1113.9929999999999</v>
      </c>
      <c r="FV250">
        <v>40498.467600000004</v>
      </c>
      <c r="FW250">
        <v>14722.312</v>
      </c>
      <c r="FX250">
        <v>4245.9386000000004</v>
      </c>
      <c r="FY250">
        <v>4220.2610000000004</v>
      </c>
      <c r="FZ250">
        <v>493.0693</v>
      </c>
      <c r="GA250">
        <v>14681.8567</v>
      </c>
      <c r="GB250">
        <v>4585.0968999999996</v>
      </c>
      <c r="GC250">
        <v>2143.8027000000002</v>
      </c>
      <c r="GD250">
        <v>1537.1790000000001</v>
      </c>
      <c r="GE250">
        <v>10775.114799999999</v>
      </c>
      <c r="GF250">
        <v>1657.4413999999999</v>
      </c>
      <c r="GG250">
        <v>975.66110000000003</v>
      </c>
      <c r="GH250">
        <v>859.80840000000001</v>
      </c>
      <c r="GI250">
        <v>4701.6841999999997</v>
      </c>
      <c r="GJ250">
        <v>33175.552100000001</v>
      </c>
      <c r="GK250">
        <v>3029.047</v>
      </c>
      <c r="GL250">
        <v>2968.2028</v>
      </c>
      <c r="GM250">
        <v>5365.7664999999997</v>
      </c>
      <c r="GN250">
        <v>17402.159</v>
      </c>
      <c r="GO250">
        <v>872.48479999999995</v>
      </c>
      <c r="GP250">
        <v>409.89409999999998</v>
      </c>
    </row>
    <row r="251" spans="1:198" x14ac:dyDescent="0.2">
      <c r="A251" s="177">
        <v>43374</v>
      </c>
      <c r="B251">
        <v>832524.60389999999</v>
      </c>
      <c r="C251">
        <v>194783.4565</v>
      </c>
      <c r="D251">
        <v>131406.0894</v>
      </c>
      <c r="E251">
        <v>121215.06200000001</v>
      </c>
      <c r="F251">
        <v>66904.781600000002</v>
      </c>
      <c r="G251">
        <v>54769.979399999997</v>
      </c>
      <c r="H251">
        <v>57626.701300000001</v>
      </c>
      <c r="I251">
        <v>33809.688999999998</v>
      </c>
      <c r="J251">
        <v>39314.576300000001</v>
      </c>
      <c r="K251">
        <v>34284.186399999999</v>
      </c>
      <c r="L251">
        <v>29845.704000000002</v>
      </c>
      <c r="M251">
        <v>26050.249400000001</v>
      </c>
      <c r="N251">
        <v>21954.716700000001</v>
      </c>
      <c r="O251">
        <v>39781.580800000003</v>
      </c>
      <c r="P251">
        <v>18036.1155</v>
      </c>
      <c r="Q251">
        <v>24710.381600000001</v>
      </c>
      <c r="R251">
        <v>14319.265799999999</v>
      </c>
      <c r="S251">
        <v>21636.4732</v>
      </c>
      <c r="T251">
        <v>21434.307199999999</v>
      </c>
      <c r="U251">
        <v>19846.379300000001</v>
      </c>
      <c r="V251">
        <v>16345.7449</v>
      </c>
      <c r="W251">
        <v>13975.4499</v>
      </c>
      <c r="X251">
        <v>15417.2955</v>
      </c>
      <c r="Y251">
        <v>14428.503000000001</v>
      </c>
      <c r="Z251">
        <v>16092.2868</v>
      </c>
      <c r="AA251">
        <v>12538.4105</v>
      </c>
      <c r="AB251">
        <v>14950.002399999999</v>
      </c>
      <c r="AC251">
        <v>19335.5841</v>
      </c>
      <c r="AD251">
        <v>15524.788500000001</v>
      </c>
      <c r="AE251">
        <v>12159.6464</v>
      </c>
      <c r="AF251">
        <v>15274.1837</v>
      </c>
      <c r="AG251">
        <v>12802.002699999999</v>
      </c>
      <c r="AH251">
        <v>9170.5303000000004</v>
      </c>
      <c r="AI251">
        <v>10917.469300000001</v>
      </c>
      <c r="AJ251">
        <v>15348.305700000001</v>
      </c>
      <c r="AK251">
        <v>9877.5391999999993</v>
      </c>
      <c r="AL251">
        <v>8275.6864000000005</v>
      </c>
      <c r="AM251">
        <v>8996.8014000000003</v>
      </c>
      <c r="AN251">
        <v>11029.634899999999</v>
      </c>
      <c r="AO251">
        <v>10444.7587</v>
      </c>
      <c r="AP251">
        <v>8790.4498000000003</v>
      </c>
      <c r="AQ251">
        <v>10454.088299999999</v>
      </c>
      <c r="AR251">
        <v>7273.0172000000002</v>
      </c>
      <c r="AS251">
        <v>8151.2127</v>
      </c>
      <c r="AT251">
        <v>7003.8634000000002</v>
      </c>
      <c r="AU251">
        <v>9953.4352999999992</v>
      </c>
      <c r="AV251">
        <v>6973.3186999999998</v>
      </c>
      <c r="AW251">
        <v>6983.0627999999997</v>
      </c>
      <c r="AX251">
        <v>7285.3243000000002</v>
      </c>
      <c r="AY251">
        <v>5629.9494999999997</v>
      </c>
      <c r="AZ251">
        <v>6707.2891</v>
      </c>
      <c r="BA251">
        <v>6109.9071999999996</v>
      </c>
      <c r="BB251">
        <v>5031.7251999999999</v>
      </c>
      <c r="BC251">
        <v>5542.8977000000004</v>
      </c>
      <c r="BD251">
        <v>5467.0358999999999</v>
      </c>
      <c r="BE251">
        <v>7162.152</v>
      </c>
      <c r="BF251">
        <v>6676.4453999999996</v>
      </c>
      <c r="BG251">
        <v>4795.2473</v>
      </c>
      <c r="BH251">
        <v>4794.8585999999996</v>
      </c>
      <c r="BI251">
        <v>4643.299</v>
      </c>
      <c r="BJ251">
        <v>5765.2638999999999</v>
      </c>
      <c r="BK251">
        <v>3726.2968999999998</v>
      </c>
      <c r="BL251">
        <v>4592.1541999999999</v>
      </c>
      <c r="BM251">
        <v>4180.4179000000004</v>
      </c>
      <c r="BN251">
        <v>4727.7076999999999</v>
      </c>
      <c r="BO251">
        <v>5572.5806000000002</v>
      </c>
      <c r="BP251">
        <v>3798.2919000000002</v>
      </c>
      <c r="BQ251">
        <v>5253.4566999999997</v>
      </c>
      <c r="BR251">
        <v>3152.3679999999999</v>
      </c>
      <c r="BS251">
        <v>4075.8038000000001</v>
      </c>
      <c r="BT251">
        <v>4485.8059999999996</v>
      </c>
      <c r="BU251">
        <v>3434.8027000000002</v>
      </c>
      <c r="BV251">
        <v>2967.4288999999999</v>
      </c>
      <c r="BW251">
        <v>3754.2003</v>
      </c>
      <c r="BX251">
        <v>3581.9569000000001</v>
      </c>
      <c r="BY251">
        <v>3139.0821999999998</v>
      </c>
      <c r="BZ251">
        <v>3083.0286999999998</v>
      </c>
      <c r="CA251">
        <v>2991.5392000000002</v>
      </c>
      <c r="CB251">
        <v>3265.7640999999999</v>
      </c>
      <c r="CC251">
        <v>3838.2604000000001</v>
      </c>
      <c r="CD251">
        <v>3127.8335000000002</v>
      </c>
      <c r="CE251">
        <v>2618.0909999999999</v>
      </c>
      <c r="CF251">
        <v>3437.7811999999999</v>
      </c>
      <c r="CG251">
        <v>2367.7918</v>
      </c>
      <c r="CH251">
        <v>2782.8503000000001</v>
      </c>
      <c r="CI251">
        <v>3013.1866</v>
      </c>
      <c r="CJ251">
        <v>3174.0436</v>
      </c>
      <c r="CK251">
        <v>2536.4234000000001</v>
      </c>
      <c r="CL251">
        <v>3370.4526999999998</v>
      </c>
      <c r="CM251">
        <v>2867.9470000000001</v>
      </c>
      <c r="CN251">
        <v>2903.7945</v>
      </c>
      <c r="CO251">
        <v>2658.1149999999998</v>
      </c>
      <c r="CP251">
        <v>2157.5126</v>
      </c>
      <c r="CQ251">
        <v>2390.5736000000002</v>
      </c>
      <c r="CR251">
        <v>2344.7345999999998</v>
      </c>
      <c r="CS251">
        <v>2314.2107000000001</v>
      </c>
      <c r="CT251">
        <v>2379.6776</v>
      </c>
      <c r="CU251">
        <v>2609.2096000000001</v>
      </c>
      <c r="CV251">
        <v>2528.0763000000002</v>
      </c>
      <c r="CW251">
        <v>1278.3580999999999</v>
      </c>
      <c r="CX251">
        <v>4175.7888000000003</v>
      </c>
      <c r="CY251">
        <v>2209.3208</v>
      </c>
      <c r="CZ251">
        <v>1929.7085999999999</v>
      </c>
      <c r="DA251">
        <v>2137.7152000000001</v>
      </c>
      <c r="DB251">
        <v>1967.0461</v>
      </c>
      <c r="DC251">
        <v>3020.6579999999999</v>
      </c>
      <c r="DD251">
        <v>2036.423</v>
      </c>
      <c r="DE251">
        <v>2292.4949999999999</v>
      </c>
      <c r="DF251">
        <v>1785.1229000000001</v>
      </c>
      <c r="DG251">
        <v>1862.2883999999999</v>
      </c>
      <c r="DH251">
        <v>1482.4570000000001</v>
      </c>
      <c r="DI251">
        <v>2028.0207</v>
      </c>
      <c r="DJ251">
        <v>1603.2034000000001</v>
      </c>
      <c r="DK251">
        <v>1810.2190000000001</v>
      </c>
      <c r="DL251">
        <v>1703.8907999999999</v>
      </c>
      <c r="DM251">
        <v>1655.808</v>
      </c>
      <c r="DN251">
        <v>1504.5214000000001</v>
      </c>
      <c r="DO251">
        <v>2173.5434</v>
      </c>
      <c r="DP251">
        <v>865.78030000000001</v>
      </c>
      <c r="DQ251">
        <v>1580.6303</v>
      </c>
      <c r="DR251">
        <v>1654.6804999999999</v>
      </c>
      <c r="DS251">
        <v>2252.1590000000001</v>
      </c>
      <c r="DT251">
        <v>1227.3533</v>
      </c>
      <c r="DU251">
        <v>1501.3475000000001</v>
      </c>
      <c r="DV251">
        <v>1660.2517</v>
      </c>
      <c r="DW251">
        <v>1476.8047999999999</v>
      </c>
      <c r="DX251">
        <v>1035.2915</v>
      </c>
      <c r="DY251">
        <v>1483.4465</v>
      </c>
      <c r="DZ251">
        <v>1381.3209999999999</v>
      </c>
      <c r="EA251">
        <v>1337.0969</v>
      </c>
      <c r="EB251">
        <v>1207.1785</v>
      </c>
      <c r="EC251">
        <v>1037.1559</v>
      </c>
      <c r="ED251">
        <v>1293.8385000000001</v>
      </c>
      <c r="EE251">
        <v>777.43299999999999</v>
      </c>
      <c r="EF251">
        <v>945.5557</v>
      </c>
      <c r="EG251">
        <v>257.83550000000002</v>
      </c>
      <c r="EH251">
        <v>863.74620000000004</v>
      </c>
      <c r="EI251">
        <v>671.94939999999997</v>
      </c>
      <c r="EJ251">
        <v>2043.9541999999999</v>
      </c>
      <c r="EK251">
        <v>696.93029999999999</v>
      </c>
      <c r="EL251">
        <v>818.22019999999998</v>
      </c>
      <c r="EM251">
        <v>500.44470000000001</v>
      </c>
      <c r="EN251">
        <v>446.32530000000003</v>
      </c>
      <c r="EO251">
        <v>414.2808</v>
      </c>
      <c r="EP251">
        <v>322.14280000000002</v>
      </c>
      <c r="EQ251">
        <v>583.45429999999999</v>
      </c>
      <c r="ER251">
        <v>370.17380000000003</v>
      </c>
      <c r="ES251">
        <v>345.03219999999999</v>
      </c>
      <c r="ET251">
        <v>286.95620000000002</v>
      </c>
      <c r="EU251">
        <v>365.93619999999999</v>
      </c>
      <c r="EV251">
        <v>296.2747</v>
      </c>
      <c r="EW251">
        <v>237.5943</v>
      </c>
      <c r="EX251">
        <v>327.24380000000002</v>
      </c>
      <c r="EY251">
        <v>274.8064</v>
      </c>
      <c r="EZ251">
        <v>258.01859999999999</v>
      </c>
      <c r="FA251">
        <v>104.1926</v>
      </c>
      <c r="FB251">
        <v>271.7747</v>
      </c>
      <c r="FC251">
        <v>224.50839999999999</v>
      </c>
      <c r="FD251">
        <v>148.4665</v>
      </c>
      <c r="FE251">
        <v>229.82929999999999</v>
      </c>
      <c r="FF251">
        <v>827.59050000000002</v>
      </c>
      <c r="FG251">
        <v>205.82400000000001</v>
      </c>
      <c r="FH251">
        <v>263.97399999999999</v>
      </c>
      <c r="FI251">
        <v>290.61720000000003</v>
      </c>
      <c r="FJ251">
        <v>184.2157</v>
      </c>
      <c r="FK251">
        <v>83.832400000000007</v>
      </c>
      <c r="FL251">
        <v>157.21530000000001</v>
      </c>
      <c r="FM251">
        <v>15864.8289</v>
      </c>
      <c r="FN251">
        <v>3805.6210999999998</v>
      </c>
      <c r="FO251">
        <v>4484.0021999999999</v>
      </c>
      <c r="FP251">
        <v>7844.5481</v>
      </c>
      <c r="FQ251">
        <v>2388.0392999999999</v>
      </c>
      <c r="FR251">
        <v>5177.5646999999999</v>
      </c>
      <c r="FS251">
        <v>7569.0268999999998</v>
      </c>
      <c r="FT251">
        <v>7389.0950999999995</v>
      </c>
      <c r="FU251">
        <v>1102.2282</v>
      </c>
      <c r="FV251">
        <v>39788.427000000003</v>
      </c>
      <c r="FW251">
        <v>14191.9625</v>
      </c>
      <c r="FX251">
        <v>4193.4232000000002</v>
      </c>
      <c r="FY251">
        <v>4188.1040000000003</v>
      </c>
      <c r="FZ251">
        <v>512.43979999999999</v>
      </c>
      <c r="GA251">
        <v>14615.836300000001</v>
      </c>
      <c r="GB251">
        <v>4559.6021000000001</v>
      </c>
      <c r="GC251">
        <v>2036.8439000000001</v>
      </c>
      <c r="GD251">
        <v>1436.6469</v>
      </c>
      <c r="GE251">
        <v>11137.1798</v>
      </c>
      <c r="GF251">
        <v>1595.7005999999999</v>
      </c>
      <c r="GG251">
        <v>964.31679999999994</v>
      </c>
      <c r="GH251">
        <v>863.80780000000004</v>
      </c>
      <c r="GI251">
        <v>4581.2034000000003</v>
      </c>
      <c r="GJ251">
        <v>32279.386500000001</v>
      </c>
      <c r="GK251">
        <v>3029.047</v>
      </c>
      <c r="GL251">
        <v>2902.6219999999998</v>
      </c>
      <c r="GM251">
        <v>5079.0123999999996</v>
      </c>
      <c r="GN251">
        <v>17940.431</v>
      </c>
      <c r="GO251">
        <v>860.23569999999995</v>
      </c>
      <c r="GP251">
        <v>412.61360000000002</v>
      </c>
    </row>
    <row r="252" spans="1:198" x14ac:dyDescent="0.2">
      <c r="A252" s="177">
        <v>43375</v>
      </c>
      <c r="B252">
        <v>828997.22389999998</v>
      </c>
      <c r="C252">
        <v>188835.29459999999</v>
      </c>
      <c r="D252">
        <v>129702.5033</v>
      </c>
      <c r="E252">
        <v>119247.64200000001</v>
      </c>
      <c r="F252">
        <v>67355.344700000001</v>
      </c>
      <c r="G252">
        <v>54099.655700000003</v>
      </c>
      <c r="H252">
        <v>57600.8341</v>
      </c>
      <c r="I252">
        <v>33505.480000000003</v>
      </c>
      <c r="J252">
        <v>39230.331400000003</v>
      </c>
      <c r="K252">
        <v>33938.772199999999</v>
      </c>
      <c r="L252">
        <v>29201.214</v>
      </c>
      <c r="M252">
        <v>26431.523700000002</v>
      </c>
      <c r="N252">
        <v>21353.4192</v>
      </c>
      <c r="O252">
        <v>39697.545100000003</v>
      </c>
      <c r="P252">
        <v>18019.388800000001</v>
      </c>
      <c r="Q252">
        <v>24582.2513</v>
      </c>
      <c r="R252">
        <v>13995.9035</v>
      </c>
      <c r="S252">
        <v>21135.8518</v>
      </c>
      <c r="T252">
        <v>21388.702600000001</v>
      </c>
      <c r="U252">
        <v>19528.930199999999</v>
      </c>
      <c r="V252">
        <v>15628.7448</v>
      </c>
      <c r="W252">
        <v>13787.7078</v>
      </c>
      <c r="X252">
        <v>15344.04</v>
      </c>
      <c r="Y252">
        <v>14294.7737</v>
      </c>
      <c r="Z252">
        <v>16035.201300000001</v>
      </c>
      <c r="AA252">
        <v>12377.2099</v>
      </c>
      <c r="AB252">
        <v>14630.5137</v>
      </c>
      <c r="AC252">
        <v>19134.2837</v>
      </c>
      <c r="AD252">
        <v>15381.8346</v>
      </c>
      <c r="AE252">
        <v>12165.8207</v>
      </c>
      <c r="AF252">
        <v>15037.9262</v>
      </c>
      <c r="AG252">
        <v>12575.769700000001</v>
      </c>
      <c r="AH252">
        <v>9219.5329000000002</v>
      </c>
      <c r="AI252">
        <v>10957.6999</v>
      </c>
      <c r="AJ252">
        <v>15171.2673</v>
      </c>
      <c r="AK252">
        <v>9814.5154000000002</v>
      </c>
      <c r="AL252">
        <v>7917.3702999999996</v>
      </c>
      <c r="AM252">
        <v>8849.9261000000006</v>
      </c>
      <c r="AN252">
        <v>10975.9648</v>
      </c>
      <c r="AO252">
        <v>10283.596299999999</v>
      </c>
      <c r="AP252">
        <v>8562.9842000000008</v>
      </c>
      <c r="AQ252">
        <v>10389.3969</v>
      </c>
      <c r="AR252">
        <v>7143.2377999999999</v>
      </c>
      <c r="AS252">
        <v>7887.7689</v>
      </c>
      <c r="AT252">
        <v>6723.7831999999999</v>
      </c>
      <c r="AU252">
        <v>9903.9128999999994</v>
      </c>
      <c r="AV252">
        <v>6808.0228999999999</v>
      </c>
      <c r="AW252">
        <v>6716.3477000000003</v>
      </c>
      <c r="AX252">
        <v>7192.0625</v>
      </c>
      <c r="AY252">
        <v>5642.1949000000004</v>
      </c>
      <c r="AZ252">
        <v>6695.8922000000002</v>
      </c>
      <c r="BA252">
        <v>6046.1115</v>
      </c>
      <c r="BB252">
        <v>4971.7370000000001</v>
      </c>
      <c r="BC252">
        <v>5411.3894</v>
      </c>
      <c r="BD252">
        <v>5149.7529000000004</v>
      </c>
      <c r="BE252">
        <v>7162.152</v>
      </c>
      <c r="BF252">
        <v>6667.8413</v>
      </c>
      <c r="BG252">
        <v>4616.1109999999999</v>
      </c>
      <c r="BH252">
        <v>4792.2847000000002</v>
      </c>
      <c r="BI252">
        <v>4508.8154000000004</v>
      </c>
      <c r="BJ252">
        <v>5729.3644000000004</v>
      </c>
      <c r="BK252">
        <v>3709.5949999999998</v>
      </c>
      <c r="BL252">
        <v>4538.2106999999996</v>
      </c>
      <c r="BM252">
        <v>4014.3591000000001</v>
      </c>
      <c r="BN252">
        <v>4617.4040999999997</v>
      </c>
      <c r="BO252">
        <v>5540.2030000000004</v>
      </c>
      <c r="BP252">
        <v>3690.9074000000001</v>
      </c>
      <c r="BQ252">
        <v>5157.7460000000001</v>
      </c>
      <c r="BR252">
        <v>3127.0174000000002</v>
      </c>
      <c r="BS252">
        <v>3938.0814999999998</v>
      </c>
      <c r="BT252">
        <v>4230.5136000000002</v>
      </c>
      <c r="BU252">
        <v>3373.6455999999998</v>
      </c>
      <c r="BV252">
        <v>2894.1134999999999</v>
      </c>
      <c r="BW252">
        <v>3699.7930999999999</v>
      </c>
      <c r="BX252">
        <v>3541.0664999999999</v>
      </c>
      <c r="BY252">
        <v>3082.0790999999999</v>
      </c>
      <c r="BZ252">
        <v>3003.7278999999999</v>
      </c>
      <c r="CA252">
        <v>2888.6585</v>
      </c>
      <c r="CB252">
        <v>3193.7667999999999</v>
      </c>
      <c r="CC252">
        <v>3767.5547000000001</v>
      </c>
      <c r="CD252">
        <v>3016.4317000000001</v>
      </c>
      <c r="CE252">
        <v>2527.5360999999998</v>
      </c>
      <c r="CF252">
        <v>3396.7217999999998</v>
      </c>
      <c r="CG252">
        <v>2257.4439000000002</v>
      </c>
      <c r="CH252">
        <v>2727.7962000000002</v>
      </c>
      <c r="CI252">
        <v>3066.7397000000001</v>
      </c>
      <c r="CJ252">
        <v>2856.8458000000001</v>
      </c>
      <c r="CK252">
        <v>2537.4328</v>
      </c>
      <c r="CL252">
        <v>3259.7676999999999</v>
      </c>
      <c r="CM252">
        <v>2697.5005000000001</v>
      </c>
      <c r="CN252">
        <v>2780.8208</v>
      </c>
      <c r="CO252">
        <v>2571.7858999999999</v>
      </c>
      <c r="CP252">
        <v>2113.6896999999999</v>
      </c>
      <c r="CQ252">
        <v>2332.2687999999998</v>
      </c>
      <c r="CR252">
        <v>2282.5686999999998</v>
      </c>
      <c r="CS252">
        <v>2283.6723999999999</v>
      </c>
      <c r="CT252">
        <v>2173.6786999999999</v>
      </c>
      <c r="CU252">
        <v>2539.7145999999998</v>
      </c>
      <c r="CV252">
        <v>2489.2975000000001</v>
      </c>
      <c r="CW252">
        <v>1250.0129999999999</v>
      </c>
      <c r="CX252">
        <v>4156.8576999999996</v>
      </c>
      <c r="CY252">
        <v>2180.2339999999999</v>
      </c>
      <c r="CZ252">
        <v>1828.6063999999999</v>
      </c>
      <c r="DA252">
        <v>2115.0405999999998</v>
      </c>
      <c r="DB252">
        <v>1927.3039000000001</v>
      </c>
      <c r="DC252">
        <v>2991.3715999999999</v>
      </c>
      <c r="DD252">
        <v>1956.5889999999999</v>
      </c>
      <c r="DE252">
        <v>2211.3636000000001</v>
      </c>
      <c r="DF252">
        <v>1745.9277</v>
      </c>
      <c r="DG252">
        <v>1836.5127</v>
      </c>
      <c r="DH252">
        <v>1423.0812000000001</v>
      </c>
      <c r="DI252">
        <v>2003.5264999999999</v>
      </c>
      <c r="DJ252">
        <v>1606.951</v>
      </c>
      <c r="DK252">
        <v>1694.8148000000001</v>
      </c>
      <c r="DL252">
        <v>1647.7582</v>
      </c>
      <c r="DM252">
        <v>1609.6723</v>
      </c>
      <c r="DN252">
        <v>1466.5984000000001</v>
      </c>
      <c r="DO252">
        <v>2146.3126999999999</v>
      </c>
      <c r="DP252">
        <v>820.14</v>
      </c>
      <c r="DQ252">
        <v>1530.4383</v>
      </c>
      <c r="DR252">
        <v>1563.7230999999999</v>
      </c>
      <c r="DS252">
        <v>2240.6365999999998</v>
      </c>
      <c r="DT252">
        <v>1224.7840000000001</v>
      </c>
      <c r="DU252">
        <v>1453.9170999999999</v>
      </c>
      <c r="DV252">
        <v>1564.6069</v>
      </c>
      <c r="DW252">
        <v>1436.6875</v>
      </c>
      <c r="DX252">
        <v>1005.0268</v>
      </c>
      <c r="DY252">
        <v>1463.3379</v>
      </c>
      <c r="DZ252">
        <v>1365.1606999999999</v>
      </c>
      <c r="EA252">
        <v>1325.8006</v>
      </c>
      <c r="EB252">
        <v>1144.3789999999999</v>
      </c>
      <c r="EC252">
        <v>1008.2476</v>
      </c>
      <c r="ED252">
        <v>1280.1273000000001</v>
      </c>
      <c r="EE252">
        <v>771.44259999999997</v>
      </c>
      <c r="EF252">
        <v>918.07560000000001</v>
      </c>
      <c r="EG252">
        <v>263.93040000000002</v>
      </c>
      <c r="EH252">
        <v>851.11500000000001</v>
      </c>
      <c r="EI252">
        <v>671.14490000000001</v>
      </c>
      <c r="EJ252">
        <v>2043.9541999999999</v>
      </c>
      <c r="EK252">
        <v>692.33600000000001</v>
      </c>
      <c r="EL252">
        <v>818.22019999999998</v>
      </c>
      <c r="EM252">
        <v>487.31950000000001</v>
      </c>
      <c r="EN252">
        <v>427.83269999999999</v>
      </c>
      <c r="EO252">
        <v>415.86099999999999</v>
      </c>
      <c r="EP252">
        <v>322.14280000000002</v>
      </c>
      <c r="EQ252">
        <v>555.76940000000002</v>
      </c>
      <c r="ER252">
        <v>366.27319999999997</v>
      </c>
      <c r="ES252">
        <v>343.15019999999998</v>
      </c>
      <c r="ET252">
        <v>288.81049999999999</v>
      </c>
      <c r="EU252">
        <v>352.22730000000001</v>
      </c>
      <c r="EV252">
        <v>298.18450000000001</v>
      </c>
      <c r="EW252">
        <v>236.83840000000001</v>
      </c>
      <c r="EX252">
        <v>306.0967</v>
      </c>
      <c r="EY252">
        <v>277.00799999999998</v>
      </c>
      <c r="EZ252">
        <v>253.58330000000001</v>
      </c>
      <c r="FA252">
        <v>105.2032</v>
      </c>
      <c r="FB252">
        <v>271.7747</v>
      </c>
      <c r="FC252">
        <v>209.82419999999999</v>
      </c>
      <c r="FD252">
        <v>149.8126</v>
      </c>
      <c r="FE252">
        <v>225.24289999999999</v>
      </c>
      <c r="FF252">
        <v>829.94449999999995</v>
      </c>
      <c r="FG252">
        <v>215.46549999999999</v>
      </c>
      <c r="FH252">
        <v>288.90219999999999</v>
      </c>
      <c r="FI252">
        <v>288.81310000000002</v>
      </c>
      <c r="FJ252">
        <v>183.8494</v>
      </c>
      <c r="FK252">
        <v>78.249799999999993</v>
      </c>
      <c r="FL252">
        <v>157.21530000000001</v>
      </c>
      <c r="FM252">
        <v>15119.0497</v>
      </c>
      <c r="FN252">
        <v>3662.0273999999999</v>
      </c>
      <c r="FO252">
        <v>4136.6601000000001</v>
      </c>
      <c r="FP252">
        <v>7437.2227999999996</v>
      </c>
      <c r="FQ252">
        <v>2380.4061000000002</v>
      </c>
      <c r="FR252">
        <v>5031.549</v>
      </c>
      <c r="FS252">
        <v>7162.8662999999997</v>
      </c>
      <c r="FT252">
        <v>7004.9701999999997</v>
      </c>
      <c r="FU252">
        <v>1082.7320999999999</v>
      </c>
      <c r="FV252">
        <v>40014.162400000001</v>
      </c>
      <c r="FW252">
        <v>13902.9437</v>
      </c>
      <c r="FX252">
        <v>4174.9234999999999</v>
      </c>
      <c r="FY252">
        <v>4178.576</v>
      </c>
      <c r="FZ252">
        <v>496.9434</v>
      </c>
      <c r="GA252">
        <v>14270.936799999999</v>
      </c>
      <c r="GB252">
        <v>4466.0650999999998</v>
      </c>
      <c r="GC252">
        <v>2009.3178</v>
      </c>
      <c r="GD252">
        <v>1419.8915</v>
      </c>
      <c r="GE252">
        <v>11517.808000000001</v>
      </c>
      <c r="GF252">
        <v>1553.5953999999999</v>
      </c>
      <c r="GG252">
        <v>969.98900000000003</v>
      </c>
      <c r="GH252">
        <v>870.47339999999997</v>
      </c>
      <c r="GI252">
        <v>4575.9651000000003</v>
      </c>
      <c r="GJ252">
        <v>32126.977299999999</v>
      </c>
      <c r="GK252">
        <v>3037.6487999999999</v>
      </c>
      <c r="GL252">
        <v>2881.4162000000001</v>
      </c>
      <c r="GM252">
        <v>5076.1773000000003</v>
      </c>
      <c r="GN252">
        <v>17661.683000000001</v>
      </c>
      <c r="GO252">
        <v>846.45550000000003</v>
      </c>
      <c r="GP252">
        <v>398.10980000000001</v>
      </c>
    </row>
    <row r="253" spans="1:198" x14ac:dyDescent="0.2">
      <c r="A253" s="177">
        <v>43376</v>
      </c>
      <c r="B253">
        <v>829150.58829999994</v>
      </c>
      <c r="C253">
        <v>187016.74830000001</v>
      </c>
      <c r="D253">
        <v>128975.1844</v>
      </c>
      <c r="E253">
        <v>120639.97</v>
      </c>
      <c r="F253">
        <v>67276.605500000005</v>
      </c>
      <c r="G253">
        <v>54120.092400000001</v>
      </c>
      <c r="H253">
        <v>58557.919099999999</v>
      </c>
      <c r="I253">
        <v>34092.550000000003</v>
      </c>
      <c r="J253">
        <v>39763.882299999997</v>
      </c>
      <c r="K253">
        <v>34146.457999999999</v>
      </c>
      <c r="L253">
        <v>29800.133999999998</v>
      </c>
      <c r="M253">
        <v>25812.5</v>
      </c>
      <c r="N253">
        <v>21427.916300000001</v>
      </c>
      <c r="O253">
        <v>40071.037100000001</v>
      </c>
      <c r="P253">
        <v>18023.570500000002</v>
      </c>
      <c r="Q253">
        <v>24547.450499999999</v>
      </c>
      <c r="R253">
        <v>14156.803599999999</v>
      </c>
      <c r="S253">
        <v>20970.552199999998</v>
      </c>
      <c r="T253">
        <v>21470.790799999999</v>
      </c>
      <c r="U253">
        <v>19719.4421</v>
      </c>
      <c r="V253">
        <v>15979.180399999999</v>
      </c>
      <c r="W253">
        <v>13841.831700000001</v>
      </c>
      <c r="X253">
        <v>15323.691199999999</v>
      </c>
      <c r="Y253">
        <v>14348.2655</v>
      </c>
      <c r="Z253">
        <v>16051.511399999999</v>
      </c>
      <c r="AA253">
        <v>12493.1612</v>
      </c>
      <c r="AB253">
        <v>14631.3567</v>
      </c>
      <c r="AC253">
        <v>19194.194500000001</v>
      </c>
      <c r="AD253">
        <v>15462.634599999999</v>
      </c>
      <c r="AE253">
        <v>12161.19</v>
      </c>
      <c r="AF253">
        <v>15228.0311</v>
      </c>
      <c r="AG253">
        <v>12581.6612</v>
      </c>
      <c r="AH253">
        <v>9670.3574000000008</v>
      </c>
      <c r="AI253">
        <v>10929.538500000001</v>
      </c>
      <c r="AJ253">
        <v>15168.5849</v>
      </c>
      <c r="AK253">
        <v>9860.3793000000005</v>
      </c>
      <c r="AL253">
        <v>7962.1598999999997</v>
      </c>
      <c r="AM253">
        <v>8897.4673000000003</v>
      </c>
      <c r="AN253">
        <v>11060.9424</v>
      </c>
      <c r="AO253">
        <v>10305.573</v>
      </c>
      <c r="AP253">
        <v>8602.8492999999999</v>
      </c>
      <c r="AQ253">
        <v>10324.9267</v>
      </c>
      <c r="AR253">
        <v>7245.6103999999996</v>
      </c>
      <c r="AS253">
        <v>7938.8954999999996</v>
      </c>
      <c r="AT253">
        <v>6972.7433000000001</v>
      </c>
      <c r="AU253">
        <v>9892.9079000000002</v>
      </c>
      <c r="AV253">
        <v>6833.4530000000004</v>
      </c>
      <c r="AW253">
        <v>6803.9258</v>
      </c>
      <c r="AX253">
        <v>7233.4474</v>
      </c>
      <c r="AY253">
        <v>5838.1214</v>
      </c>
      <c r="AZ253">
        <v>6741.48</v>
      </c>
      <c r="BA253">
        <v>6097.7110000000002</v>
      </c>
      <c r="BB253">
        <v>5034.2888000000003</v>
      </c>
      <c r="BC253">
        <v>5573.1562999999996</v>
      </c>
      <c r="BD253">
        <v>5305.7055</v>
      </c>
      <c r="BE253">
        <v>7339.7145</v>
      </c>
      <c r="BF253">
        <v>6776.8263999999999</v>
      </c>
      <c r="BG253">
        <v>4708.7871999999998</v>
      </c>
      <c r="BH253">
        <v>4908.1081999999997</v>
      </c>
      <c r="BI253">
        <v>4530.8361000000004</v>
      </c>
      <c r="BJ253">
        <v>5735.6995999999999</v>
      </c>
      <c r="BK253">
        <v>3719.8730999999998</v>
      </c>
      <c r="BL253">
        <v>4547.0284000000001</v>
      </c>
      <c r="BM253">
        <v>4014.9398000000001</v>
      </c>
      <c r="BN253">
        <v>4605.5857999999998</v>
      </c>
      <c r="BO253">
        <v>5528.0614999999998</v>
      </c>
      <c r="BP253">
        <v>3743.7383</v>
      </c>
      <c r="BQ253">
        <v>5180.5805</v>
      </c>
      <c r="BR253">
        <v>3169.9184</v>
      </c>
      <c r="BS253">
        <v>3990.8487</v>
      </c>
      <c r="BT253">
        <v>4200.7969999999996</v>
      </c>
      <c r="BU253">
        <v>3372.3303999999998</v>
      </c>
      <c r="BV253">
        <v>2951.0499</v>
      </c>
      <c r="BW253">
        <v>3753.0427</v>
      </c>
      <c r="BX253">
        <v>3581.9569000000001</v>
      </c>
      <c r="BY253">
        <v>3167.2899000000002</v>
      </c>
      <c r="BZ253">
        <v>3057.5846000000001</v>
      </c>
      <c r="CA253">
        <v>2908.0569</v>
      </c>
      <c r="CB253">
        <v>3243.2649999999999</v>
      </c>
      <c r="CC253">
        <v>3788.9524999999999</v>
      </c>
      <c r="CD253">
        <v>3057.8269</v>
      </c>
      <c r="CE253">
        <v>2537.1404000000002</v>
      </c>
      <c r="CF253">
        <v>3398.5882000000001</v>
      </c>
      <c r="CG253">
        <v>2294.5871000000002</v>
      </c>
      <c r="CH253">
        <v>2733.3712999999998</v>
      </c>
      <c r="CI253">
        <v>3092.1547</v>
      </c>
      <c r="CJ253">
        <v>2962.5783999999999</v>
      </c>
      <c r="CK253">
        <v>2565.1929</v>
      </c>
      <c r="CL253">
        <v>3269.7601</v>
      </c>
      <c r="CM253">
        <v>2771.3966</v>
      </c>
      <c r="CN253">
        <v>2758.8850000000002</v>
      </c>
      <c r="CO253">
        <v>2608.5115999999998</v>
      </c>
      <c r="CP253">
        <v>2176.7231999999999</v>
      </c>
      <c r="CQ253">
        <v>2360.8380999999999</v>
      </c>
      <c r="CR253">
        <v>2327.5853999999999</v>
      </c>
      <c r="CS253">
        <v>2279.2118</v>
      </c>
      <c r="CT253">
        <v>2171.8874000000001</v>
      </c>
      <c r="CU253">
        <v>2572.5414000000001</v>
      </c>
      <c r="CV253">
        <v>2488.2203</v>
      </c>
      <c r="CW253">
        <v>1278.3580999999999</v>
      </c>
      <c r="CX253">
        <v>4163.1680999999999</v>
      </c>
      <c r="CY253">
        <v>2195.5045</v>
      </c>
      <c r="CZ253">
        <v>1899.3195000000001</v>
      </c>
      <c r="DA253">
        <v>2085.4650000000001</v>
      </c>
      <c r="DB253">
        <v>1973.0223000000001</v>
      </c>
      <c r="DC253">
        <v>2939.7269000000001</v>
      </c>
      <c r="DD253">
        <v>1991.673</v>
      </c>
      <c r="DE253">
        <v>2204.6026999999999</v>
      </c>
      <c r="DF253">
        <v>1783.2565</v>
      </c>
      <c r="DG253">
        <v>1893.3148000000001</v>
      </c>
      <c r="DH253">
        <v>1477.3543999999999</v>
      </c>
      <c r="DI253">
        <v>2007.0645999999999</v>
      </c>
      <c r="DJ253">
        <v>1645.3643</v>
      </c>
      <c r="DK253">
        <v>1730.9577999999999</v>
      </c>
      <c r="DL253">
        <v>1715.4149</v>
      </c>
      <c r="DM253">
        <v>1651.694</v>
      </c>
      <c r="DN253">
        <v>1469.3946000000001</v>
      </c>
      <c r="DO253">
        <v>2171.0679</v>
      </c>
      <c r="DP253">
        <v>831.49279999999999</v>
      </c>
      <c r="DQ253">
        <v>1555.6469</v>
      </c>
      <c r="DR253">
        <v>1595.7747999999999</v>
      </c>
      <c r="DS253">
        <v>2279.8126999999999</v>
      </c>
      <c r="DT253">
        <v>1231.6353999999999</v>
      </c>
      <c r="DU253">
        <v>1450.1726000000001</v>
      </c>
      <c r="DV253">
        <v>1624.9784</v>
      </c>
      <c r="DW253">
        <v>1416.6288999999999</v>
      </c>
      <c r="DX253">
        <v>1060.6484</v>
      </c>
      <c r="DY253">
        <v>1457.3053</v>
      </c>
      <c r="DZ253">
        <v>1359.62</v>
      </c>
      <c r="EA253">
        <v>1363.0364999999999</v>
      </c>
      <c r="EB253">
        <v>1191.8436999999999</v>
      </c>
      <c r="EC253">
        <v>976.20460000000003</v>
      </c>
      <c r="ED253">
        <v>1295.4328</v>
      </c>
      <c r="EE253">
        <v>792.74170000000004</v>
      </c>
      <c r="EF253">
        <v>909.12049999999999</v>
      </c>
      <c r="EG253">
        <v>281.60559999999998</v>
      </c>
      <c r="EH253">
        <v>854.06230000000005</v>
      </c>
      <c r="EI253">
        <v>675.56970000000001</v>
      </c>
      <c r="EJ253">
        <v>2043.9541999999999</v>
      </c>
      <c r="EK253">
        <v>735.98209999999995</v>
      </c>
      <c r="EL253">
        <v>818.22019999999998</v>
      </c>
      <c r="EM253">
        <v>490.75709999999998</v>
      </c>
      <c r="EN253">
        <v>436.05160000000001</v>
      </c>
      <c r="EO253">
        <v>404.00920000000002</v>
      </c>
      <c r="EP253">
        <v>324.32400000000001</v>
      </c>
      <c r="EQ253">
        <v>548.55200000000002</v>
      </c>
      <c r="ER253">
        <v>374.07440000000003</v>
      </c>
      <c r="ES253">
        <v>344.09120000000001</v>
      </c>
      <c r="ET253">
        <v>293.13740000000001</v>
      </c>
      <c r="EU253">
        <v>362.98349999999999</v>
      </c>
      <c r="EV253">
        <v>302.54969999999997</v>
      </c>
      <c r="EW253">
        <v>247.42150000000001</v>
      </c>
      <c r="EX253">
        <v>303.36419999999998</v>
      </c>
      <c r="EY253">
        <v>293.24520000000001</v>
      </c>
      <c r="EZ253">
        <v>255.5994</v>
      </c>
      <c r="FA253">
        <v>107.56140000000001</v>
      </c>
      <c r="FB253">
        <v>271.7747</v>
      </c>
      <c r="FC253">
        <v>212.31780000000001</v>
      </c>
      <c r="FD253">
        <v>163.9717</v>
      </c>
      <c r="FE253">
        <v>229.82929999999999</v>
      </c>
      <c r="FF253">
        <v>828.37519999999995</v>
      </c>
      <c r="FG253">
        <v>222.2852</v>
      </c>
      <c r="FH253">
        <v>273.94529999999997</v>
      </c>
      <c r="FI253">
        <v>291.51920000000001</v>
      </c>
      <c r="FJ253">
        <v>178.35470000000001</v>
      </c>
      <c r="FK253">
        <v>83.832400000000007</v>
      </c>
      <c r="FL253">
        <v>157.75059999999999</v>
      </c>
      <c r="FM253">
        <v>15569.3176</v>
      </c>
      <c r="FN253">
        <v>3666.7267999999999</v>
      </c>
      <c r="FO253">
        <v>4277.9924000000001</v>
      </c>
      <c r="FP253">
        <v>7566.8262999999997</v>
      </c>
      <c r="FQ253">
        <v>2395.6725000000001</v>
      </c>
      <c r="FR253">
        <v>5130.6656000000003</v>
      </c>
      <c r="FS253">
        <v>7181.4273999999996</v>
      </c>
      <c r="FT253">
        <v>7116.2879999999996</v>
      </c>
      <c r="FU253">
        <v>1083.0682999999999</v>
      </c>
      <c r="FV253">
        <v>39657.089999999997</v>
      </c>
      <c r="FW253">
        <v>14076.355</v>
      </c>
      <c r="FX253">
        <v>4162.9881999999998</v>
      </c>
      <c r="FY253">
        <v>4195.25</v>
      </c>
      <c r="FZ253">
        <v>481.44690000000003</v>
      </c>
      <c r="GA253">
        <v>14467.8596</v>
      </c>
      <c r="GB253">
        <v>4553.1512000000002</v>
      </c>
      <c r="GC253">
        <v>2110.8584000000001</v>
      </c>
      <c r="GD253">
        <v>1450.0512000000001</v>
      </c>
      <c r="GE253">
        <v>11456.997600000001</v>
      </c>
      <c r="GF253">
        <v>1572.0164</v>
      </c>
      <c r="GG253">
        <v>985.5874</v>
      </c>
      <c r="GH253">
        <v>886.47069999999997</v>
      </c>
      <c r="GI253">
        <v>4637.0785999999998</v>
      </c>
      <c r="GJ253">
        <v>31925.797299999998</v>
      </c>
      <c r="GK253">
        <v>3106.4632999999999</v>
      </c>
      <c r="GL253">
        <v>2835.8629999999998</v>
      </c>
      <c r="GM253">
        <v>5057.1413000000002</v>
      </c>
      <c r="GN253">
        <v>17950.043000000001</v>
      </c>
      <c r="GO253">
        <v>849.51779999999997</v>
      </c>
      <c r="GP253">
        <v>393.57729999999998</v>
      </c>
    </row>
    <row r="254" spans="1:198" x14ac:dyDescent="0.2">
      <c r="A254" s="177">
        <v>43377</v>
      </c>
      <c r="B254">
        <v>810900.23109999998</v>
      </c>
      <c r="C254">
        <v>185955.9296</v>
      </c>
      <c r="D254">
        <v>125655.87639999999</v>
      </c>
      <c r="E254">
        <v>117461.83</v>
      </c>
      <c r="F254">
        <v>66677.312900000004</v>
      </c>
      <c r="G254">
        <v>54508.3897</v>
      </c>
      <c r="H254">
        <v>56837.752899999999</v>
      </c>
      <c r="I254">
        <v>32534.146000000001</v>
      </c>
      <c r="J254">
        <v>39008.798499999997</v>
      </c>
      <c r="K254">
        <v>33540.889900000002</v>
      </c>
      <c r="L254">
        <v>28519.833999999999</v>
      </c>
      <c r="M254">
        <v>25521.71</v>
      </c>
      <c r="N254">
        <v>21057.2048</v>
      </c>
      <c r="O254">
        <v>39576.160199999998</v>
      </c>
      <c r="P254">
        <v>18019.388800000001</v>
      </c>
      <c r="Q254">
        <v>24009.619900000002</v>
      </c>
      <c r="R254">
        <v>13981.844300000001</v>
      </c>
      <c r="S254">
        <v>19263.244299999998</v>
      </c>
      <c r="T254">
        <v>21076.767800000001</v>
      </c>
      <c r="U254">
        <v>19528.7183</v>
      </c>
      <c r="V254">
        <v>15512.910400000001</v>
      </c>
      <c r="W254">
        <v>13468.039000000001</v>
      </c>
      <c r="X254">
        <v>15059.1572</v>
      </c>
      <c r="Y254">
        <v>13947.077600000001</v>
      </c>
      <c r="Z254">
        <v>15801.0342</v>
      </c>
      <c r="AA254">
        <v>12074.6054</v>
      </c>
      <c r="AB254">
        <v>14054.759599999999</v>
      </c>
      <c r="AC254">
        <v>19139.0766</v>
      </c>
      <c r="AD254">
        <v>15294.8192</v>
      </c>
      <c r="AE254">
        <v>12063.9447</v>
      </c>
      <c r="AF254">
        <v>15150.011200000001</v>
      </c>
      <c r="AG254">
        <v>12228.172</v>
      </c>
      <c r="AH254">
        <v>9046.3901999999998</v>
      </c>
      <c r="AI254">
        <v>10241.5949</v>
      </c>
      <c r="AJ254">
        <v>15050.559300000001</v>
      </c>
      <c r="AK254">
        <v>9497.5244999999995</v>
      </c>
      <c r="AL254">
        <v>7830.2795999999998</v>
      </c>
      <c r="AM254">
        <v>8608.7414000000008</v>
      </c>
      <c r="AN254">
        <v>10846.2621</v>
      </c>
      <c r="AO254">
        <v>10241.797500000001</v>
      </c>
      <c r="AP254">
        <v>8198.3356999999996</v>
      </c>
      <c r="AQ254">
        <v>10184.381600000001</v>
      </c>
      <c r="AR254">
        <v>7081.1693999999998</v>
      </c>
      <c r="AS254">
        <v>7855.8148000000001</v>
      </c>
      <c r="AT254">
        <v>6811.9566000000004</v>
      </c>
      <c r="AU254">
        <v>9813.1216000000004</v>
      </c>
      <c r="AV254">
        <v>6705.2429000000002</v>
      </c>
      <c r="AW254">
        <v>6543.5801000000001</v>
      </c>
      <c r="AX254">
        <v>7102.8807999999999</v>
      </c>
      <c r="AY254">
        <v>5765.6693999999998</v>
      </c>
      <c r="AZ254">
        <v>6646.5054</v>
      </c>
      <c r="BA254">
        <v>6093.9583000000002</v>
      </c>
      <c r="BB254">
        <v>4884.5744999999997</v>
      </c>
      <c r="BC254">
        <v>5406.3463000000002</v>
      </c>
      <c r="BD254">
        <v>5144.3752000000004</v>
      </c>
      <c r="BE254">
        <v>7032.7653</v>
      </c>
      <c r="BF254">
        <v>6736.674</v>
      </c>
      <c r="BG254">
        <v>4699.1805000000004</v>
      </c>
      <c r="BH254">
        <v>4918.4035999999996</v>
      </c>
      <c r="BI254">
        <v>4481.2894999999999</v>
      </c>
      <c r="BJ254">
        <v>5583.6545999999998</v>
      </c>
      <c r="BK254">
        <v>3664.6282999999999</v>
      </c>
      <c r="BL254">
        <v>4483.7485999999999</v>
      </c>
      <c r="BM254">
        <v>3874.4285</v>
      </c>
      <c r="BN254">
        <v>4543.5401000000002</v>
      </c>
      <c r="BO254">
        <v>5511.8726999999999</v>
      </c>
      <c r="BP254">
        <v>3733.4018000000001</v>
      </c>
      <c r="BQ254">
        <v>5012.4795000000004</v>
      </c>
      <c r="BR254">
        <v>3245.9702000000002</v>
      </c>
      <c r="BS254">
        <v>3766.0605999999998</v>
      </c>
      <c r="BT254">
        <v>3906.3326999999999</v>
      </c>
      <c r="BU254">
        <v>3335.5046000000002</v>
      </c>
      <c r="BV254">
        <v>2866.8152</v>
      </c>
      <c r="BW254">
        <v>3687.0594999999998</v>
      </c>
      <c r="BX254">
        <v>3544.3117999999999</v>
      </c>
      <c r="BY254">
        <v>3085.6051000000002</v>
      </c>
      <c r="BZ254">
        <v>2940.1176999999998</v>
      </c>
      <c r="CA254">
        <v>2815.9146000000001</v>
      </c>
      <c r="CB254">
        <v>3066.2716999999998</v>
      </c>
      <c r="CC254">
        <v>3734.9929000000002</v>
      </c>
      <c r="CD254">
        <v>3020.0841999999998</v>
      </c>
      <c r="CE254">
        <v>2536.6831000000002</v>
      </c>
      <c r="CF254">
        <v>3322.0684000000001</v>
      </c>
      <c r="CG254">
        <v>2254.9196000000002</v>
      </c>
      <c r="CH254">
        <v>2703.4050999999999</v>
      </c>
      <c r="CI254">
        <v>3106.6776</v>
      </c>
      <c r="CJ254">
        <v>2807.5724</v>
      </c>
      <c r="CK254">
        <v>2523.8051999999998</v>
      </c>
      <c r="CL254">
        <v>3158.3065000000001</v>
      </c>
      <c r="CM254">
        <v>2718.5365999999999</v>
      </c>
      <c r="CN254">
        <v>2718.3368999999998</v>
      </c>
      <c r="CO254">
        <v>2577.9863999999998</v>
      </c>
      <c r="CP254">
        <v>2478.5499</v>
      </c>
      <c r="CQ254">
        <v>2290.2894000000001</v>
      </c>
      <c r="CR254">
        <v>2248.2701999999999</v>
      </c>
      <c r="CS254">
        <v>2246.5045</v>
      </c>
      <c r="CT254">
        <v>2078.1428999999998</v>
      </c>
      <c r="CU254">
        <v>2484.5376999999999</v>
      </c>
      <c r="CV254">
        <v>2511.9185000000002</v>
      </c>
      <c r="CW254">
        <v>1248.6133</v>
      </c>
      <c r="CX254">
        <v>4150.5473000000002</v>
      </c>
      <c r="CY254">
        <v>2149.6927999999998</v>
      </c>
      <c r="CZ254">
        <v>1799.3860999999999</v>
      </c>
      <c r="DA254">
        <v>1976.0352</v>
      </c>
      <c r="DB254">
        <v>1929.3956000000001</v>
      </c>
      <c r="DC254">
        <v>2914.8492999999999</v>
      </c>
      <c r="DD254">
        <v>1929.0229999999999</v>
      </c>
      <c r="DE254">
        <v>2160.1363999999999</v>
      </c>
      <c r="DF254">
        <v>1753.3934999999999</v>
      </c>
      <c r="DG254">
        <v>1887.1095</v>
      </c>
      <c r="DH254">
        <v>1414.7315000000001</v>
      </c>
      <c r="DI254">
        <v>2021.4889000000001</v>
      </c>
      <c r="DJ254">
        <v>1609.2933</v>
      </c>
      <c r="DK254">
        <v>1703.692</v>
      </c>
      <c r="DL254">
        <v>1931.2950000000001</v>
      </c>
      <c r="DM254">
        <v>1605.2644</v>
      </c>
      <c r="DN254">
        <v>1437.0639000000001</v>
      </c>
      <c r="DO254">
        <v>2153.7392</v>
      </c>
      <c r="DP254">
        <v>811.08079999999995</v>
      </c>
      <c r="DQ254">
        <v>1556.097</v>
      </c>
      <c r="DR254">
        <v>1523.442</v>
      </c>
      <c r="DS254">
        <v>2253.0808000000002</v>
      </c>
      <c r="DT254">
        <v>1219.2172</v>
      </c>
      <c r="DU254">
        <v>1405.2385999999999</v>
      </c>
      <c r="DV254">
        <v>1525.2636</v>
      </c>
      <c r="DW254">
        <v>1395.2329</v>
      </c>
      <c r="DX254">
        <v>1030.3837000000001</v>
      </c>
      <c r="DY254">
        <v>1465.6839</v>
      </c>
      <c r="DZ254">
        <v>1397.4812999999999</v>
      </c>
      <c r="EA254">
        <v>1304.8815</v>
      </c>
      <c r="EB254">
        <v>1172.4927</v>
      </c>
      <c r="EC254">
        <v>958.44169999999997</v>
      </c>
      <c r="ED254">
        <v>1283.3159000000001</v>
      </c>
      <c r="EE254">
        <v>778.09860000000003</v>
      </c>
      <c r="EF254">
        <v>890.9742</v>
      </c>
      <c r="EG254">
        <v>251.7406</v>
      </c>
      <c r="EH254">
        <v>851.11500000000001</v>
      </c>
      <c r="EI254">
        <v>672.35170000000005</v>
      </c>
      <c r="EJ254">
        <v>2043.9541999999999</v>
      </c>
      <c r="EK254">
        <v>672.81020000000001</v>
      </c>
      <c r="EL254">
        <v>818.22019999999998</v>
      </c>
      <c r="EM254">
        <v>470.1318</v>
      </c>
      <c r="EN254">
        <v>426.80540000000002</v>
      </c>
      <c r="EO254">
        <v>385.8365</v>
      </c>
      <c r="EP254">
        <v>323.59690000000001</v>
      </c>
      <c r="EQ254">
        <v>558.13930000000005</v>
      </c>
      <c r="ER254">
        <v>366.76080000000002</v>
      </c>
      <c r="ES254">
        <v>336.79829999999998</v>
      </c>
      <c r="ET254">
        <v>289.42869999999999</v>
      </c>
      <c r="EU254">
        <v>347.79820000000001</v>
      </c>
      <c r="EV254">
        <v>300.9128</v>
      </c>
      <c r="EW254">
        <v>237.97229999999999</v>
      </c>
      <c r="EX254">
        <v>291.84019999999998</v>
      </c>
      <c r="EY254">
        <v>293.79559999999998</v>
      </c>
      <c r="EZ254">
        <v>253.58330000000001</v>
      </c>
      <c r="FA254">
        <v>104.5294</v>
      </c>
      <c r="FB254">
        <v>271.7747</v>
      </c>
      <c r="FC254">
        <v>212.59479999999999</v>
      </c>
      <c r="FD254">
        <v>156.732</v>
      </c>
      <c r="FE254">
        <v>219.95099999999999</v>
      </c>
      <c r="FF254">
        <v>829.15980000000002</v>
      </c>
      <c r="FG254">
        <v>210.9975</v>
      </c>
      <c r="FH254">
        <v>278.10000000000002</v>
      </c>
      <c r="FI254">
        <v>289.71510000000001</v>
      </c>
      <c r="FJ254">
        <v>178.35470000000001</v>
      </c>
      <c r="FK254">
        <v>82.817300000000003</v>
      </c>
      <c r="FL254">
        <v>157.75059999999999</v>
      </c>
      <c r="FM254">
        <v>14319.447899999999</v>
      </c>
      <c r="FN254">
        <v>3549.2411000000002</v>
      </c>
      <c r="FO254">
        <v>4230.0830999999998</v>
      </c>
      <c r="FP254">
        <v>7293.0024000000003</v>
      </c>
      <c r="FQ254">
        <v>2398.7257</v>
      </c>
      <c r="FR254">
        <v>4889.4012000000002</v>
      </c>
      <c r="FS254">
        <v>6833.1337000000003</v>
      </c>
      <c r="FT254">
        <v>6910.8987999999999</v>
      </c>
      <c r="FU254">
        <v>1056.8494000000001</v>
      </c>
      <c r="FV254">
        <v>38643.332600000002</v>
      </c>
      <c r="FW254">
        <v>13171.726199999999</v>
      </c>
      <c r="FX254">
        <v>4048.4094</v>
      </c>
      <c r="FY254">
        <v>4158.3289999999997</v>
      </c>
      <c r="FZ254">
        <v>454.32819999999998</v>
      </c>
      <c r="GA254">
        <v>13986.3663</v>
      </c>
      <c r="GB254">
        <v>4466.0650999999998</v>
      </c>
      <c r="GC254">
        <v>2060.9933000000001</v>
      </c>
      <c r="GD254">
        <v>1413.1894</v>
      </c>
      <c r="GE254">
        <v>10918.7127</v>
      </c>
      <c r="GF254">
        <v>1518.3726999999999</v>
      </c>
      <c r="GG254">
        <v>931.70180000000005</v>
      </c>
      <c r="GH254">
        <v>879.80510000000004</v>
      </c>
      <c r="GI254">
        <v>4596.9183000000003</v>
      </c>
      <c r="GJ254">
        <v>31200.3298</v>
      </c>
      <c r="GK254">
        <v>3140.8706000000002</v>
      </c>
      <c r="GL254">
        <v>2800.5201000000002</v>
      </c>
      <c r="GM254">
        <v>4932.8001999999997</v>
      </c>
      <c r="GN254">
        <v>16729.319</v>
      </c>
      <c r="GO254">
        <v>828.08190000000002</v>
      </c>
      <c r="GP254">
        <v>403.5487</v>
      </c>
    </row>
    <row r="255" spans="1:198" x14ac:dyDescent="0.2">
      <c r="A255" s="177">
        <v>43378</v>
      </c>
      <c r="B255">
        <v>805839.20759999997</v>
      </c>
      <c r="C255">
        <v>185501.29300000001</v>
      </c>
      <c r="D255">
        <v>125416.69100000001</v>
      </c>
      <c r="E255">
        <v>117590.469</v>
      </c>
      <c r="F255">
        <v>67014.141600000003</v>
      </c>
      <c r="G255">
        <v>54921.211000000003</v>
      </c>
      <c r="H255">
        <v>56227.287799999998</v>
      </c>
      <c r="I255">
        <v>32384.71</v>
      </c>
      <c r="J255">
        <v>39049.3609</v>
      </c>
      <c r="K255">
        <v>33519.028200000001</v>
      </c>
      <c r="L255">
        <v>28565.403999999999</v>
      </c>
      <c r="M255">
        <v>25725.136699999999</v>
      </c>
      <c r="N255">
        <v>20867.414799999999</v>
      </c>
      <c r="O255">
        <v>39688.207799999996</v>
      </c>
      <c r="P255">
        <v>18019.388800000001</v>
      </c>
      <c r="Q255">
        <v>23963.7461</v>
      </c>
      <c r="R255">
        <v>13970.909299999999</v>
      </c>
      <c r="S255">
        <v>19190.040199999999</v>
      </c>
      <c r="T255">
        <v>20897.998100000001</v>
      </c>
      <c r="U255">
        <v>19635.0998</v>
      </c>
      <c r="V255">
        <v>15323.7631</v>
      </c>
      <c r="W255">
        <v>12928.492099999999</v>
      </c>
      <c r="X255">
        <v>14979.118700000001</v>
      </c>
      <c r="Y255">
        <v>13734.596600000001</v>
      </c>
      <c r="Z255">
        <v>15722.978499999999</v>
      </c>
      <c r="AA255">
        <v>11927.5452</v>
      </c>
      <c r="AB255">
        <v>13917.3542</v>
      </c>
      <c r="AC255">
        <v>18832.3331</v>
      </c>
      <c r="AD255">
        <v>15058.6345</v>
      </c>
      <c r="AE255">
        <v>12144.2271</v>
      </c>
      <c r="AF255">
        <v>14916.500899999999</v>
      </c>
      <c r="AG255">
        <v>12151.582700000001</v>
      </c>
      <c r="AH255">
        <v>8785.0427</v>
      </c>
      <c r="AI255">
        <v>10052.510899999999</v>
      </c>
      <c r="AJ255">
        <v>14940.5808</v>
      </c>
      <c r="AK255">
        <v>9359.6208999999999</v>
      </c>
      <c r="AL255">
        <v>7810.3732</v>
      </c>
      <c r="AM255">
        <v>8438.6753000000008</v>
      </c>
      <c r="AN255">
        <v>10653.944299999999</v>
      </c>
      <c r="AO255">
        <v>10187.0712</v>
      </c>
      <c r="AP255">
        <v>8101.6041999999998</v>
      </c>
      <c r="AQ255">
        <v>10091.5445</v>
      </c>
      <c r="AR255">
        <v>7036.0288</v>
      </c>
      <c r="AS255">
        <v>7775.5744999999997</v>
      </c>
      <c r="AT255">
        <v>6856.9076999999997</v>
      </c>
      <c r="AU255">
        <v>9711.3253999999997</v>
      </c>
      <c r="AV255">
        <v>6613.0586999999996</v>
      </c>
      <c r="AW255">
        <v>6491.0331999999999</v>
      </c>
      <c r="AX255">
        <v>7084.2284</v>
      </c>
      <c r="AY255">
        <v>5720.7695999999996</v>
      </c>
      <c r="AZ255">
        <v>6619.9125000000004</v>
      </c>
      <c r="BA255">
        <v>6043.2969999999996</v>
      </c>
      <c r="BB255">
        <v>4919.9521999999997</v>
      </c>
      <c r="BC255">
        <v>5409.4497000000001</v>
      </c>
      <c r="BD255">
        <v>4977.6671999999999</v>
      </c>
      <c r="BE255">
        <v>6787.7565000000004</v>
      </c>
      <c r="BF255">
        <v>6699.3896000000004</v>
      </c>
      <c r="BG255">
        <v>4705.9616999999998</v>
      </c>
      <c r="BH255">
        <v>4946.7160000000003</v>
      </c>
      <c r="BI255">
        <v>4454.5501000000004</v>
      </c>
      <c r="BJ255">
        <v>5581.5429000000004</v>
      </c>
      <c r="BK255">
        <v>3637.6482999999998</v>
      </c>
      <c r="BL255">
        <v>4386.7541000000001</v>
      </c>
      <c r="BM255">
        <v>3733.9171999999999</v>
      </c>
      <c r="BN255">
        <v>4512.5172000000002</v>
      </c>
      <c r="BO255">
        <v>5464.9251999999997</v>
      </c>
      <c r="BP255">
        <v>3712.7287999999999</v>
      </c>
      <c r="BQ255">
        <v>4943.9759000000004</v>
      </c>
      <c r="BR255">
        <v>3249.8703</v>
      </c>
      <c r="BS255">
        <v>3696.4079000000002</v>
      </c>
      <c r="BT255">
        <v>3861.7577999999999</v>
      </c>
      <c r="BU255">
        <v>3298.6788000000001</v>
      </c>
      <c r="BV255">
        <v>2808.3189000000002</v>
      </c>
      <c r="BW255">
        <v>3703.2658999999999</v>
      </c>
      <c r="BX255">
        <v>3480.0554000000002</v>
      </c>
      <c r="BY255">
        <v>3012.7352000000001</v>
      </c>
      <c r="BZ255">
        <v>2962.5933</v>
      </c>
      <c r="CA255">
        <v>2757.7195000000002</v>
      </c>
      <c r="CB255">
        <v>3022.7732999999998</v>
      </c>
      <c r="CC255">
        <v>3639.1682000000001</v>
      </c>
      <c r="CD255">
        <v>2922.6837</v>
      </c>
      <c r="CE255">
        <v>2508.7849000000001</v>
      </c>
      <c r="CF255">
        <v>3161.5635000000002</v>
      </c>
      <c r="CG255">
        <v>2266.4593</v>
      </c>
      <c r="CH255">
        <v>2708.9802</v>
      </c>
      <c r="CI255">
        <v>3088.0702000000001</v>
      </c>
      <c r="CJ255">
        <v>2701.8398000000002</v>
      </c>
      <c r="CK255">
        <v>2527.3382999999999</v>
      </c>
      <c r="CL255">
        <v>3154.4632999999999</v>
      </c>
      <c r="CM255">
        <v>2618.7498000000001</v>
      </c>
      <c r="CN255">
        <v>2627.2698999999998</v>
      </c>
      <c r="CO255">
        <v>2420.1138999999998</v>
      </c>
      <c r="CP255">
        <v>2302.3566000000001</v>
      </c>
      <c r="CQ255">
        <v>2307.1977999999999</v>
      </c>
      <c r="CR255">
        <v>2254.7012</v>
      </c>
      <c r="CS255">
        <v>2240.3130000000001</v>
      </c>
      <c r="CT255">
        <v>2081.7255</v>
      </c>
      <c r="CU255">
        <v>2448.5680000000002</v>
      </c>
      <c r="CV255">
        <v>2494.6835000000001</v>
      </c>
      <c r="CW255">
        <v>1231.1162999999999</v>
      </c>
      <c r="CX255">
        <v>4097.5402999999997</v>
      </c>
      <c r="CY255">
        <v>2161.3274999999999</v>
      </c>
      <c r="CZ255">
        <v>1787.4058</v>
      </c>
      <c r="DA255">
        <v>1945.4738</v>
      </c>
      <c r="DB255">
        <v>1943.7385999999999</v>
      </c>
      <c r="DC255">
        <v>2818.4877999999999</v>
      </c>
      <c r="DD255">
        <v>1918.6410000000001</v>
      </c>
      <c r="DE255">
        <v>2145.5744</v>
      </c>
      <c r="DF255">
        <v>1764.5921000000001</v>
      </c>
      <c r="DG255">
        <v>1893.3148000000001</v>
      </c>
      <c r="DH255">
        <v>1403.5985000000001</v>
      </c>
      <c r="DI255">
        <v>1945.2849000000001</v>
      </c>
      <c r="DJ255">
        <v>1613.0409</v>
      </c>
      <c r="DK255">
        <v>1697.3511000000001</v>
      </c>
      <c r="DL255">
        <v>1831.6579999999999</v>
      </c>
      <c r="DM255">
        <v>1635.8255999999999</v>
      </c>
      <c r="DN255">
        <v>1424.6559999999999</v>
      </c>
      <c r="DO255">
        <v>2159.9279999999999</v>
      </c>
      <c r="DP255">
        <v>805.34709999999995</v>
      </c>
      <c r="DQ255">
        <v>1510.3929000000001</v>
      </c>
      <c r="DR255">
        <v>1516.5119</v>
      </c>
      <c r="DS255">
        <v>2291.3350999999998</v>
      </c>
      <c r="DT255">
        <v>1212.3658</v>
      </c>
      <c r="DU255">
        <v>1405.2385999999999</v>
      </c>
      <c r="DV255">
        <v>1546.9703</v>
      </c>
      <c r="DW255">
        <v>1384.0893000000001</v>
      </c>
      <c r="DX255">
        <v>972.30820000000006</v>
      </c>
      <c r="DY255">
        <v>1452.2782</v>
      </c>
      <c r="DZ255">
        <v>1371.6248000000001</v>
      </c>
      <c r="EA255">
        <v>1258.8594000000001</v>
      </c>
      <c r="EB255">
        <v>1161.9043999999999</v>
      </c>
      <c r="EC255">
        <v>962.27290000000005</v>
      </c>
      <c r="ED255">
        <v>1307.5497</v>
      </c>
      <c r="EE255">
        <v>778.76419999999996</v>
      </c>
      <c r="EF255">
        <v>881.15650000000005</v>
      </c>
      <c r="EG255">
        <v>232.23689999999999</v>
      </c>
      <c r="EH255">
        <v>843.53629999999998</v>
      </c>
      <c r="EI255">
        <v>672.35170000000005</v>
      </c>
      <c r="EJ255">
        <v>2043.9541999999999</v>
      </c>
      <c r="EK255">
        <v>667.06730000000005</v>
      </c>
      <c r="EL255">
        <v>818.22019999999998</v>
      </c>
      <c r="EM255">
        <v>473.5693</v>
      </c>
      <c r="EN255">
        <v>422.69589999999999</v>
      </c>
      <c r="EO255">
        <v>360.81610000000001</v>
      </c>
      <c r="EP255">
        <v>317.78030000000001</v>
      </c>
      <c r="EQ255">
        <v>474.11529999999999</v>
      </c>
      <c r="ER255">
        <v>364.81049999999999</v>
      </c>
      <c r="ES255">
        <v>331.858</v>
      </c>
      <c r="ET255">
        <v>292.21019999999999</v>
      </c>
      <c r="EU255">
        <v>345.68920000000003</v>
      </c>
      <c r="EV255">
        <v>300.9128</v>
      </c>
      <c r="EW255">
        <v>231.16890000000001</v>
      </c>
      <c r="EX255">
        <v>271.16829999999999</v>
      </c>
      <c r="EY255">
        <v>292.14440000000002</v>
      </c>
      <c r="EZ255">
        <v>249.5513</v>
      </c>
      <c r="FA255">
        <v>104.1926</v>
      </c>
      <c r="FB255">
        <v>271.7747</v>
      </c>
      <c r="FC255">
        <v>210.65539999999999</v>
      </c>
      <c r="FD255">
        <v>152.65969999999999</v>
      </c>
      <c r="FE255">
        <v>218.89259999999999</v>
      </c>
      <c r="FF255">
        <v>826.80589999999995</v>
      </c>
      <c r="FG255">
        <v>210.9975</v>
      </c>
      <c r="FH255">
        <v>278.10000000000002</v>
      </c>
      <c r="FI255">
        <v>285.20490000000001</v>
      </c>
      <c r="FJ255">
        <v>177.15110000000001</v>
      </c>
      <c r="FK255">
        <v>79.264799999999994</v>
      </c>
      <c r="FL255">
        <v>161.4973</v>
      </c>
      <c r="FM255">
        <v>14030.182000000001</v>
      </c>
      <c r="FN255">
        <v>3486.5819999999999</v>
      </c>
      <c r="FO255">
        <v>4137.8577999999998</v>
      </c>
      <c r="FP255">
        <v>7149.7564000000002</v>
      </c>
      <c r="FQ255">
        <v>2407.8856000000001</v>
      </c>
      <c r="FR255">
        <v>4901.4885999999997</v>
      </c>
      <c r="FS255">
        <v>6836.4092000000001</v>
      </c>
      <c r="FT255">
        <v>6827.8023999999996</v>
      </c>
      <c r="FU255">
        <v>1098.8668</v>
      </c>
      <c r="FV255">
        <v>38487.369899999998</v>
      </c>
      <c r="FW255">
        <v>13157.275299999999</v>
      </c>
      <c r="FX255">
        <v>4109.2794000000004</v>
      </c>
      <c r="FY255">
        <v>4108.3069999999998</v>
      </c>
      <c r="FZ255">
        <v>467.88760000000002</v>
      </c>
      <c r="GA255">
        <v>13840.6661</v>
      </c>
      <c r="GB255">
        <v>4266.0893999999998</v>
      </c>
      <c r="GC255">
        <v>2084.6997000000001</v>
      </c>
      <c r="GD255">
        <v>1302.604</v>
      </c>
      <c r="GE255">
        <v>10736.2814</v>
      </c>
      <c r="GF255">
        <v>1543.0690999999999</v>
      </c>
      <c r="GG255">
        <v>940.21</v>
      </c>
      <c r="GH255">
        <v>881.07169999999996</v>
      </c>
      <c r="GI255">
        <v>4610.8870999999999</v>
      </c>
      <c r="GJ255">
        <v>31114.9807</v>
      </c>
      <c r="GK255">
        <v>3037.6487999999999</v>
      </c>
      <c r="GL255">
        <v>2794.2368999999999</v>
      </c>
      <c r="GM255">
        <v>4997.1984000000002</v>
      </c>
      <c r="GN255">
        <v>16921.559000000001</v>
      </c>
      <c r="GO255">
        <v>829.61300000000006</v>
      </c>
      <c r="GP255">
        <v>404.45519999999999</v>
      </c>
    </row>
    <row r="256" spans="1:198" x14ac:dyDescent="0.2">
      <c r="A256" s="177">
        <v>43381</v>
      </c>
      <c r="B256">
        <v>796023.88950000005</v>
      </c>
      <c r="C256">
        <v>185539.17939999999</v>
      </c>
      <c r="D256">
        <v>121252.912</v>
      </c>
      <c r="E256">
        <v>112732.455</v>
      </c>
      <c r="F256">
        <v>66274.868300000002</v>
      </c>
      <c r="G256">
        <v>52660.912300000004</v>
      </c>
      <c r="H256">
        <v>54941.689899999998</v>
      </c>
      <c r="I256">
        <v>31256.824000000001</v>
      </c>
      <c r="J256">
        <v>38415.964200000002</v>
      </c>
      <c r="K256">
        <v>32253.2379</v>
      </c>
      <c r="L256">
        <v>26927.054</v>
      </c>
      <c r="M256">
        <v>25516.869200000001</v>
      </c>
      <c r="N256">
        <v>20530.404399999999</v>
      </c>
      <c r="O256">
        <v>39389.414199999999</v>
      </c>
      <c r="P256">
        <v>17981.7539</v>
      </c>
      <c r="Q256">
        <v>23340.495299999999</v>
      </c>
      <c r="R256">
        <v>13789.701499999999</v>
      </c>
      <c r="S256">
        <v>18181.713100000001</v>
      </c>
      <c r="T256">
        <v>20728.349300000002</v>
      </c>
      <c r="U256">
        <v>19635.0998</v>
      </c>
      <c r="V256">
        <v>14504.124900000001</v>
      </c>
      <c r="W256">
        <v>12522.563399999999</v>
      </c>
      <c r="X256">
        <v>14833.9642</v>
      </c>
      <c r="Y256">
        <v>13450.793299999999</v>
      </c>
      <c r="Z256">
        <v>15520.266799999999</v>
      </c>
      <c r="AA256">
        <v>11506.1613</v>
      </c>
      <c r="AB256">
        <v>13455.4022</v>
      </c>
      <c r="AC256">
        <v>18698.132799999999</v>
      </c>
      <c r="AD256">
        <v>15245.096100000001</v>
      </c>
      <c r="AE256">
        <v>11808.890600000001</v>
      </c>
      <c r="AF256">
        <v>14811.5586</v>
      </c>
      <c r="AG256">
        <v>11937.132600000001</v>
      </c>
      <c r="AH256">
        <v>9101.9264999999996</v>
      </c>
      <c r="AI256">
        <v>9561.6972999999998</v>
      </c>
      <c r="AJ256">
        <v>14940.5808</v>
      </c>
      <c r="AK256">
        <v>8957.4542000000001</v>
      </c>
      <c r="AL256">
        <v>7393.1671999999999</v>
      </c>
      <c r="AM256">
        <v>8230.3444</v>
      </c>
      <c r="AN256">
        <v>10586.8567</v>
      </c>
      <c r="AO256">
        <v>9953.9459000000006</v>
      </c>
      <c r="AP256">
        <v>7850.6885000000002</v>
      </c>
      <c r="AQ256">
        <v>9940.6841999999997</v>
      </c>
      <c r="AR256">
        <v>6903.8311000000003</v>
      </c>
      <c r="AS256">
        <v>7623.6149999999998</v>
      </c>
      <c r="AT256">
        <v>6459.2631000000001</v>
      </c>
      <c r="AU256">
        <v>9703.0717000000004</v>
      </c>
      <c r="AV256">
        <v>6387.3663999999999</v>
      </c>
      <c r="AW256">
        <v>6213.1719000000003</v>
      </c>
      <c r="AX256">
        <v>6970.2740999999996</v>
      </c>
      <c r="AY256">
        <v>5578.4168</v>
      </c>
      <c r="AZ256">
        <v>6585.7215999999999</v>
      </c>
      <c r="BA256">
        <v>5772.1652999999997</v>
      </c>
      <c r="BB256">
        <v>4686.1518999999998</v>
      </c>
      <c r="BC256">
        <v>5155.3554000000004</v>
      </c>
      <c r="BD256">
        <v>4977.6671999999999</v>
      </c>
      <c r="BE256">
        <v>6779.4978000000001</v>
      </c>
      <c r="BF256">
        <v>6656.3692000000001</v>
      </c>
      <c r="BG256">
        <v>4524.5649999999996</v>
      </c>
      <c r="BH256">
        <v>4818.0232999999998</v>
      </c>
      <c r="BI256">
        <v>4383.7691999999997</v>
      </c>
      <c r="BJ256">
        <v>5532.973</v>
      </c>
      <c r="BK256">
        <v>3637.6482999999998</v>
      </c>
      <c r="BL256">
        <v>4290.7969000000003</v>
      </c>
      <c r="BM256">
        <v>3636.9528</v>
      </c>
      <c r="BN256">
        <v>4449.4865</v>
      </c>
      <c r="BO256">
        <v>5456.0213999999996</v>
      </c>
      <c r="BP256">
        <v>3558.8301999999999</v>
      </c>
      <c r="BQ256">
        <v>4772.9597999999996</v>
      </c>
      <c r="BR256">
        <v>3066.5659999999998</v>
      </c>
      <c r="BS256">
        <v>3600.8993</v>
      </c>
      <c r="BT256">
        <v>3787.4663</v>
      </c>
      <c r="BU256">
        <v>3197.4079000000002</v>
      </c>
      <c r="BV256">
        <v>2637.8996999999999</v>
      </c>
      <c r="BW256">
        <v>3683.5866999999998</v>
      </c>
      <c r="BX256">
        <v>3398.2745</v>
      </c>
      <c r="BY256">
        <v>2965.1347000000001</v>
      </c>
      <c r="BZ256">
        <v>2903.2237</v>
      </c>
      <c r="CA256">
        <v>2701.9490999999998</v>
      </c>
      <c r="CB256">
        <v>2878.7788</v>
      </c>
      <c r="CC256">
        <v>3491.2444999999998</v>
      </c>
      <c r="CD256">
        <v>2842.3283000000001</v>
      </c>
      <c r="CE256">
        <v>2433.7797999999998</v>
      </c>
      <c r="CF256">
        <v>3062.6477</v>
      </c>
      <c r="CG256">
        <v>2118.9681</v>
      </c>
      <c r="CH256">
        <v>2652.5324000000001</v>
      </c>
      <c r="CI256">
        <v>3032.7017000000001</v>
      </c>
      <c r="CJ256">
        <v>2689.5214999999998</v>
      </c>
      <c r="CK256">
        <v>2539.9564999999998</v>
      </c>
      <c r="CL256">
        <v>3154.4632999999999</v>
      </c>
      <c r="CM256">
        <v>2476.8908000000001</v>
      </c>
      <c r="CN256">
        <v>2598.6867999999999</v>
      </c>
      <c r="CO256">
        <v>2283.2274000000002</v>
      </c>
      <c r="CP256">
        <v>2241.0720000000001</v>
      </c>
      <c r="CQ256">
        <v>2255.8896</v>
      </c>
      <c r="CR256">
        <v>2129.9405999999999</v>
      </c>
      <c r="CS256">
        <v>2280.5578</v>
      </c>
      <c r="CT256">
        <v>2016.6418000000001</v>
      </c>
      <c r="CU256">
        <v>2326.6898000000001</v>
      </c>
      <c r="CV256">
        <v>2363.2664</v>
      </c>
      <c r="CW256">
        <v>1200.3216</v>
      </c>
      <c r="CX256">
        <v>4067.2505999999998</v>
      </c>
      <c r="CY256">
        <v>2144.6026000000002</v>
      </c>
      <c r="CZ256">
        <v>1733.3481999999999</v>
      </c>
      <c r="DA256">
        <v>1876.4639999999999</v>
      </c>
      <c r="DB256">
        <v>1912.6621</v>
      </c>
      <c r="DC256">
        <v>2371.9501</v>
      </c>
      <c r="DD256">
        <v>1880.335</v>
      </c>
      <c r="DE256">
        <v>2145.5744</v>
      </c>
      <c r="DF256">
        <v>1688.0681999999999</v>
      </c>
      <c r="DG256">
        <v>1740.5697</v>
      </c>
      <c r="DH256">
        <v>1335.873</v>
      </c>
      <c r="DI256">
        <v>1945.2849000000001</v>
      </c>
      <c r="DJ256">
        <v>1563.3848</v>
      </c>
      <c r="DK256">
        <v>1622.5286000000001</v>
      </c>
      <c r="DL256">
        <v>1781.0092999999999</v>
      </c>
      <c r="DM256">
        <v>1550.9006999999999</v>
      </c>
      <c r="DN256">
        <v>1395.2962</v>
      </c>
      <c r="DO256">
        <v>2148.7882</v>
      </c>
      <c r="DP256">
        <v>801.21879999999999</v>
      </c>
      <c r="DQ256">
        <v>1493.3299</v>
      </c>
      <c r="DR256">
        <v>1457.1731</v>
      </c>
      <c r="DS256">
        <v>2312.0754000000002</v>
      </c>
      <c r="DT256">
        <v>1210.653</v>
      </c>
      <c r="DU256">
        <v>1382.1475</v>
      </c>
      <c r="DV256">
        <v>1541.5436</v>
      </c>
      <c r="DW256">
        <v>1312.7696000000001</v>
      </c>
      <c r="DX256">
        <v>977.21600000000001</v>
      </c>
      <c r="DY256">
        <v>1444.2347</v>
      </c>
      <c r="DZ256">
        <v>1361.4668999999999</v>
      </c>
      <c r="EA256">
        <v>1209.4903999999999</v>
      </c>
      <c r="EB256">
        <v>1121.3768</v>
      </c>
      <c r="EC256">
        <v>936.84749999999997</v>
      </c>
      <c r="ED256">
        <v>1251.4294</v>
      </c>
      <c r="EE256">
        <v>771.44259999999997</v>
      </c>
      <c r="EF256">
        <v>851.88430000000005</v>
      </c>
      <c r="EG256">
        <v>220.6566</v>
      </c>
      <c r="EH256">
        <v>831.74720000000002</v>
      </c>
      <c r="EI256">
        <v>640.1712</v>
      </c>
      <c r="EJ256">
        <v>2043.9541999999999</v>
      </c>
      <c r="EK256">
        <v>657.87860000000001</v>
      </c>
      <c r="EL256">
        <v>818.22019999999998</v>
      </c>
      <c r="EM256">
        <v>465.75670000000002</v>
      </c>
      <c r="EN256">
        <v>411.39490000000001</v>
      </c>
      <c r="EO256">
        <v>339.74630000000002</v>
      </c>
      <c r="EP256">
        <v>306.87419999999997</v>
      </c>
      <c r="EQ256">
        <v>442.7679</v>
      </c>
      <c r="ER256">
        <v>359.93470000000002</v>
      </c>
      <c r="ES256">
        <v>330.21120000000002</v>
      </c>
      <c r="ET256">
        <v>287.88339999999999</v>
      </c>
      <c r="EU256">
        <v>333.03469999999999</v>
      </c>
      <c r="EV256">
        <v>315.6454</v>
      </c>
      <c r="EW256">
        <v>228.90110000000001</v>
      </c>
      <c r="EX256">
        <v>264.87169999999998</v>
      </c>
      <c r="EY256">
        <v>286.64030000000002</v>
      </c>
      <c r="EZ256">
        <v>249.5513</v>
      </c>
      <c r="FA256">
        <v>103.8557</v>
      </c>
      <c r="FB256">
        <v>271.7747</v>
      </c>
      <c r="FC256">
        <v>196.80240000000001</v>
      </c>
      <c r="FD256">
        <v>152.2073</v>
      </c>
      <c r="FE256">
        <v>218.89259999999999</v>
      </c>
      <c r="FF256">
        <v>825.23659999999995</v>
      </c>
      <c r="FG256">
        <v>206.99979999999999</v>
      </c>
      <c r="FH256">
        <v>278.10000000000002</v>
      </c>
      <c r="FI256">
        <v>282.49880000000002</v>
      </c>
      <c r="FJ256">
        <v>177.15110000000001</v>
      </c>
      <c r="FK256">
        <v>73.682199999999995</v>
      </c>
      <c r="FL256">
        <v>160.42679999999999</v>
      </c>
      <c r="FM256">
        <v>14030.182000000001</v>
      </c>
      <c r="FN256">
        <v>3387.8939999999998</v>
      </c>
      <c r="FO256">
        <v>4055.2143000000001</v>
      </c>
      <c r="FP256">
        <v>6903.2174000000005</v>
      </c>
      <c r="FQ256">
        <v>2409.4122000000002</v>
      </c>
      <c r="FR256">
        <v>4481.8141999999998</v>
      </c>
      <c r="FS256">
        <v>6421.5138999999999</v>
      </c>
      <c r="FT256">
        <v>6507.9596000000001</v>
      </c>
      <c r="FU256">
        <v>1056.8494000000001</v>
      </c>
      <c r="FV256">
        <v>35183.423799999997</v>
      </c>
      <c r="FW256">
        <v>12728.082399999999</v>
      </c>
      <c r="FX256">
        <v>4039.4578999999999</v>
      </c>
      <c r="FY256">
        <v>4021.364</v>
      </c>
      <c r="FZ256">
        <v>438.83179999999999</v>
      </c>
      <c r="GA256">
        <v>13410.395500000001</v>
      </c>
      <c r="GB256">
        <v>4130.6220999999996</v>
      </c>
      <c r="GC256">
        <v>2059.3584000000001</v>
      </c>
      <c r="GD256">
        <v>1133.0398</v>
      </c>
      <c r="GE256">
        <v>10245.2935</v>
      </c>
      <c r="GF256">
        <v>1480.9233999999999</v>
      </c>
      <c r="GG256">
        <v>814.00419999999997</v>
      </c>
      <c r="GH256">
        <v>808.98450000000003</v>
      </c>
      <c r="GI256">
        <v>4626.6019999999999</v>
      </c>
      <c r="GJ256">
        <v>30166.995900000002</v>
      </c>
      <c r="GK256">
        <v>2917.2233999999999</v>
      </c>
      <c r="GL256">
        <v>2731.4049</v>
      </c>
      <c r="GM256">
        <v>5039.7254999999996</v>
      </c>
      <c r="GN256">
        <v>15076.055</v>
      </c>
      <c r="GO256">
        <v>792.86580000000004</v>
      </c>
      <c r="GP256">
        <v>394.48379999999997</v>
      </c>
    </row>
    <row r="257" spans="1:198" x14ac:dyDescent="0.2">
      <c r="A257" s="177">
        <v>43382</v>
      </c>
      <c r="B257">
        <v>806836.07590000005</v>
      </c>
      <c r="C257">
        <v>183682.74669999999</v>
      </c>
      <c r="D257">
        <v>120994.2012</v>
      </c>
      <c r="E257">
        <v>112618.95</v>
      </c>
      <c r="F257">
        <v>66642.3177</v>
      </c>
      <c r="G257">
        <v>51782.134299999998</v>
      </c>
      <c r="H257">
        <v>55800.479700000004</v>
      </c>
      <c r="I257">
        <v>31461.409</v>
      </c>
      <c r="J257">
        <v>38668.698799999998</v>
      </c>
      <c r="K257">
        <v>31520.872200000002</v>
      </c>
      <c r="L257">
        <v>26764.304</v>
      </c>
      <c r="M257">
        <v>25567.140599999999</v>
      </c>
      <c r="N257">
        <v>19964.716199999999</v>
      </c>
      <c r="O257">
        <v>39445.438000000002</v>
      </c>
      <c r="P257">
        <v>17994.298900000002</v>
      </c>
      <c r="Q257">
        <v>23304.112700000001</v>
      </c>
      <c r="R257">
        <v>13669.416999999999</v>
      </c>
      <c r="S257">
        <v>18228.941599999998</v>
      </c>
      <c r="T257">
        <v>20797.6682</v>
      </c>
      <c r="U257">
        <v>19359.398000000001</v>
      </c>
      <c r="V257">
        <v>14383.891799999999</v>
      </c>
      <c r="W257">
        <v>12329.747300000001</v>
      </c>
      <c r="X257">
        <v>14785.127200000001</v>
      </c>
      <c r="Y257">
        <v>13385.414500000001</v>
      </c>
      <c r="Z257">
        <v>15570.3622</v>
      </c>
      <c r="AA257">
        <v>11477.880499999999</v>
      </c>
      <c r="AB257">
        <v>13250.558499999999</v>
      </c>
      <c r="AC257">
        <v>18676.564900000001</v>
      </c>
      <c r="AD257">
        <v>14977.834500000001</v>
      </c>
      <c r="AE257">
        <v>11983.5128</v>
      </c>
      <c r="AF257">
        <v>14692.880499999999</v>
      </c>
      <c r="AG257">
        <v>12021.97</v>
      </c>
      <c r="AH257">
        <v>9451.4789000000001</v>
      </c>
      <c r="AI257">
        <v>9521.4667000000009</v>
      </c>
      <c r="AJ257">
        <v>14723.306399999999</v>
      </c>
      <c r="AK257">
        <v>9052.6139000000003</v>
      </c>
      <c r="AL257">
        <v>7450.3981999999996</v>
      </c>
      <c r="AM257">
        <v>8224.5467000000008</v>
      </c>
      <c r="AN257">
        <v>10653.944299999999</v>
      </c>
      <c r="AO257">
        <v>9935.4164999999994</v>
      </c>
      <c r="AP257">
        <v>7852.4472999999998</v>
      </c>
      <c r="AQ257">
        <v>9911.0278999999991</v>
      </c>
      <c r="AR257">
        <v>6819.1923999999999</v>
      </c>
      <c r="AS257">
        <v>7666.9305999999997</v>
      </c>
      <c r="AT257">
        <v>6504.2142000000003</v>
      </c>
      <c r="AU257">
        <v>9711.3253999999997</v>
      </c>
      <c r="AV257">
        <v>6347.1021000000001</v>
      </c>
      <c r="AW257">
        <v>6299.9538000000002</v>
      </c>
      <c r="AX257">
        <v>6944.6270000000004</v>
      </c>
      <c r="AY257">
        <v>5625.8676999999998</v>
      </c>
      <c r="AZ257">
        <v>6553.4303</v>
      </c>
      <c r="BA257">
        <v>5750.5873000000001</v>
      </c>
      <c r="BB257">
        <v>4695.3807999999999</v>
      </c>
      <c r="BC257">
        <v>5016.0883999999996</v>
      </c>
      <c r="BD257">
        <v>4810.9592000000002</v>
      </c>
      <c r="BE257">
        <v>6581.2884000000004</v>
      </c>
      <c r="BF257">
        <v>6621.9528</v>
      </c>
      <c r="BG257">
        <v>4482.1826000000001</v>
      </c>
      <c r="BH257">
        <v>4686.7566999999999</v>
      </c>
      <c r="BI257">
        <v>4378.2640000000001</v>
      </c>
      <c r="BJ257">
        <v>5492.85</v>
      </c>
      <c r="BK257">
        <v>3660.7739999999999</v>
      </c>
      <c r="BL257">
        <v>4308.951</v>
      </c>
      <c r="BM257">
        <v>3592.8253</v>
      </c>
      <c r="BN257">
        <v>4445.0546999999997</v>
      </c>
      <c r="BO257">
        <v>5432.5477000000001</v>
      </c>
      <c r="BP257">
        <v>3553.0877</v>
      </c>
      <c r="BQ257">
        <v>4159.3424999999997</v>
      </c>
      <c r="BR257">
        <v>3117.2671999999998</v>
      </c>
      <c r="BS257">
        <v>3593.5119</v>
      </c>
      <c r="BT257">
        <v>3721.2793999999999</v>
      </c>
      <c r="BU257">
        <v>3173.0765999999999</v>
      </c>
      <c r="BV257">
        <v>2555.6149</v>
      </c>
      <c r="BW257">
        <v>3658.1194999999998</v>
      </c>
      <c r="BX257">
        <v>3440.4630999999999</v>
      </c>
      <c r="BY257">
        <v>2928.1120999999998</v>
      </c>
      <c r="BZ257">
        <v>2903.6478000000002</v>
      </c>
      <c r="CA257">
        <v>2708.5306999999998</v>
      </c>
      <c r="CB257">
        <v>2847.28</v>
      </c>
      <c r="CC257">
        <v>3413.0961000000002</v>
      </c>
      <c r="CD257">
        <v>2828.9357</v>
      </c>
      <c r="CE257">
        <v>2390.7891</v>
      </c>
      <c r="CF257">
        <v>3090.6426999999999</v>
      </c>
      <c r="CG257">
        <v>2128.7046999999998</v>
      </c>
      <c r="CH257">
        <v>2584.9342999999999</v>
      </c>
      <c r="CI257">
        <v>3011.3712</v>
      </c>
      <c r="CJ257">
        <v>2615.6113</v>
      </c>
      <c r="CK257">
        <v>2487.9695000000002</v>
      </c>
      <c r="CL257">
        <v>3125.2547</v>
      </c>
      <c r="CM257">
        <v>2362.5405999999998</v>
      </c>
      <c r="CN257">
        <v>2546.1738</v>
      </c>
      <c r="CO257">
        <v>2266.5338999999999</v>
      </c>
      <c r="CP257">
        <v>2221.1545000000001</v>
      </c>
      <c r="CQ257">
        <v>2213.9101000000001</v>
      </c>
      <c r="CR257">
        <v>2082.7802999999999</v>
      </c>
      <c r="CS257">
        <v>2283.9976000000001</v>
      </c>
      <c r="CT257">
        <v>1924.6886</v>
      </c>
      <c r="CU257">
        <v>2294.2123000000001</v>
      </c>
      <c r="CV257">
        <v>2332.0279999999998</v>
      </c>
      <c r="CW257">
        <v>1202.4212</v>
      </c>
      <c r="CX257">
        <v>4052.1057000000001</v>
      </c>
      <c r="CY257">
        <v>2197.6860000000001</v>
      </c>
      <c r="CZ257">
        <v>1697.6994</v>
      </c>
      <c r="DA257">
        <v>1851.8177000000001</v>
      </c>
      <c r="DB257">
        <v>1808.0775000000001</v>
      </c>
      <c r="DC257">
        <v>2539.1655999999998</v>
      </c>
      <c r="DD257">
        <v>1853.8430000000001</v>
      </c>
      <c r="DE257">
        <v>2024.9175</v>
      </c>
      <c r="DF257">
        <v>1637.6742999999999</v>
      </c>
      <c r="DG257">
        <v>1701.4286999999999</v>
      </c>
      <c r="DH257">
        <v>1302.0101999999999</v>
      </c>
      <c r="DI257">
        <v>1940.3860999999999</v>
      </c>
      <c r="DJ257">
        <v>1549.3311000000001</v>
      </c>
      <c r="DK257">
        <v>1604.7741000000001</v>
      </c>
      <c r="DL257">
        <v>1758.5908999999999</v>
      </c>
      <c r="DM257">
        <v>1540.6156000000001</v>
      </c>
      <c r="DN257">
        <v>1367.6840999999999</v>
      </c>
      <c r="DO257">
        <v>2135.1727999999998</v>
      </c>
      <c r="DP257">
        <v>799.72810000000004</v>
      </c>
      <c r="DQ257">
        <v>1487.9416000000001</v>
      </c>
      <c r="DR257">
        <v>1429.0196000000001</v>
      </c>
      <c r="DS257">
        <v>2371.5309000000002</v>
      </c>
      <c r="DT257">
        <v>1224.3558</v>
      </c>
      <c r="DU257">
        <v>1394.6291000000001</v>
      </c>
      <c r="DV257">
        <v>1471.6754000000001</v>
      </c>
      <c r="DW257">
        <v>1270.4235000000001</v>
      </c>
      <c r="DX257">
        <v>975.58</v>
      </c>
      <c r="DY257">
        <v>1440.213</v>
      </c>
      <c r="DZ257">
        <v>1354.0794000000001</v>
      </c>
      <c r="EA257">
        <v>1193.5917999999999</v>
      </c>
      <c r="EB257">
        <v>1121.3768</v>
      </c>
      <c r="EC257">
        <v>899.92840000000001</v>
      </c>
      <c r="ED257">
        <v>1240.9068</v>
      </c>
      <c r="EE257">
        <v>770.77700000000004</v>
      </c>
      <c r="EF257">
        <v>825.73389999999995</v>
      </c>
      <c r="EG257">
        <v>202.9813</v>
      </c>
      <c r="EH257">
        <v>843.11530000000005</v>
      </c>
      <c r="EI257">
        <v>621.66740000000004</v>
      </c>
      <c r="EJ257">
        <v>2043.9541999999999</v>
      </c>
      <c r="EK257">
        <v>695.78179999999998</v>
      </c>
      <c r="EL257">
        <v>818.22019999999998</v>
      </c>
      <c r="EM257">
        <v>476.38189999999997</v>
      </c>
      <c r="EN257">
        <v>410.36750000000001</v>
      </c>
      <c r="EO257">
        <v>315.25259999999997</v>
      </c>
      <c r="EP257">
        <v>295.96809999999999</v>
      </c>
      <c r="EQ257">
        <v>435.4427</v>
      </c>
      <c r="ER257">
        <v>363.34769999999997</v>
      </c>
      <c r="ES257">
        <v>330.44639999999998</v>
      </c>
      <c r="ET257">
        <v>286.029</v>
      </c>
      <c r="EU257">
        <v>334.93290000000002</v>
      </c>
      <c r="EV257">
        <v>312.64429999999999</v>
      </c>
      <c r="EW257">
        <v>233.05869999999999</v>
      </c>
      <c r="EX257">
        <v>273.5444</v>
      </c>
      <c r="EY257">
        <v>280.86090000000002</v>
      </c>
      <c r="EZ257">
        <v>247.53530000000001</v>
      </c>
      <c r="FA257">
        <v>102.5081</v>
      </c>
      <c r="FB257">
        <v>271.7747</v>
      </c>
      <c r="FC257">
        <v>208.99299999999999</v>
      </c>
      <c r="FD257">
        <v>150.84979999999999</v>
      </c>
      <c r="FE257">
        <v>200.9</v>
      </c>
      <c r="FF257">
        <v>820.52880000000005</v>
      </c>
      <c r="FG257">
        <v>206.52950000000001</v>
      </c>
      <c r="FH257">
        <v>283.0856</v>
      </c>
      <c r="FI257">
        <v>282.94979999999998</v>
      </c>
      <c r="FJ257">
        <v>177.15110000000001</v>
      </c>
      <c r="FK257">
        <v>69.622200000000007</v>
      </c>
      <c r="FL257">
        <v>159.89160000000001</v>
      </c>
      <c r="FM257">
        <v>13392.254800000001</v>
      </c>
      <c r="FN257">
        <v>3247.4331999999999</v>
      </c>
      <c r="FO257">
        <v>3980.9549999999999</v>
      </c>
      <c r="FP257">
        <v>6926.6045000000004</v>
      </c>
      <c r="FQ257">
        <v>2412.4654999999998</v>
      </c>
      <c r="FR257">
        <v>4432.9811</v>
      </c>
      <c r="FS257">
        <v>6244.6374999999998</v>
      </c>
      <c r="FT257">
        <v>6238.2882</v>
      </c>
      <c r="FU257">
        <v>1055.5048999999999</v>
      </c>
      <c r="FV257">
        <v>35228.570899999999</v>
      </c>
      <c r="FW257">
        <v>12618.255300000001</v>
      </c>
      <c r="FX257">
        <v>4024.5387999999998</v>
      </c>
      <c r="FY257">
        <v>3979.6790000000001</v>
      </c>
      <c r="FZ257">
        <v>440.7688</v>
      </c>
      <c r="GA257">
        <v>13539.0214</v>
      </c>
      <c r="GB257">
        <v>4137.0729000000001</v>
      </c>
      <c r="GC257">
        <v>2133.7473</v>
      </c>
      <c r="GD257">
        <v>1190.6782000000001</v>
      </c>
      <c r="GE257">
        <v>10337.1147</v>
      </c>
      <c r="GF257">
        <v>1556.8342</v>
      </c>
      <c r="GG257">
        <v>808.33199999999999</v>
      </c>
      <c r="GH257">
        <v>760.92629999999997</v>
      </c>
      <c r="GI257">
        <v>4614.3792999999996</v>
      </c>
      <c r="GJ257">
        <v>29822.551299999999</v>
      </c>
      <c r="GK257">
        <v>3330.1104999999998</v>
      </c>
      <c r="GL257">
        <v>2746.3274999999999</v>
      </c>
      <c r="GM257">
        <v>5031.6251000000002</v>
      </c>
      <c r="GN257">
        <v>15162.563</v>
      </c>
      <c r="GO257">
        <v>776.02329999999995</v>
      </c>
      <c r="GP257">
        <v>394.48379999999997</v>
      </c>
    </row>
    <row r="258" spans="1:198" x14ac:dyDescent="0.2">
      <c r="A258" s="177">
        <v>43383</v>
      </c>
      <c r="B258">
        <v>760059.95030000003</v>
      </c>
      <c r="C258">
        <v>178113.4486</v>
      </c>
      <c r="D258">
        <v>113062.03140000001</v>
      </c>
      <c r="E258">
        <v>104529.827</v>
      </c>
      <c r="F258">
        <v>62985.320699999997</v>
      </c>
      <c r="G258">
        <v>49517.748299999999</v>
      </c>
      <c r="H258">
        <v>51604.826000000001</v>
      </c>
      <c r="I258">
        <v>29812.276000000002</v>
      </c>
      <c r="J258">
        <v>36618.7399</v>
      </c>
      <c r="K258">
        <v>29474.620500000001</v>
      </c>
      <c r="L258">
        <v>25165.013999999999</v>
      </c>
      <c r="M258">
        <v>24493.4856</v>
      </c>
      <c r="N258">
        <v>19067.250400000001</v>
      </c>
      <c r="O258">
        <v>38268.938099999999</v>
      </c>
      <c r="P258">
        <v>17505.0448</v>
      </c>
      <c r="Q258">
        <v>22589.114300000001</v>
      </c>
      <c r="R258">
        <v>13139.8526</v>
      </c>
      <c r="S258">
        <v>17605.5262</v>
      </c>
      <c r="T258">
        <v>20077.116999999998</v>
      </c>
      <c r="U258">
        <v>18572.980299999999</v>
      </c>
      <c r="V258">
        <v>13543.726000000001</v>
      </c>
      <c r="W258">
        <v>11824.027700000001</v>
      </c>
      <c r="X258">
        <v>14492.1049</v>
      </c>
      <c r="Y258">
        <v>12785.1186</v>
      </c>
      <c r="Z258">
        <v>14785.145399999999</v>
      </c>
      <c r="AA258">
        <v>10960.3418</v>
      </c>
      <c r="AB258">
        <v>12396.6216</v>
      </c>
      <c r="AC258">
        <v>18247.603299999999</v>
      </c>
      <c r="AD258">
        <v>14971.6191</v>
      </c>
      <c r="AE258">
        <v>11478.1901</v>
      </c>
      <c r="AF258">
        <v>14332.450500000001</v>
      </c>
      <c r="AG258">
        <v>11079.3323</v>
      </c>
      <c r="AH258">
        <v>8412.6224000000002</v>
      </c>
      <c r="AI258">
        <v>9533.5359000000008</v>
      </c>
      <c r="AJ258">
        <v>14334.358399999999</v>
      </c>
      <c r="AK258">
        <v>8776.4946999999993</v>
      </c>
      <c r="AL258">
        <v>7038.1688000000004</v>
      </c>
      <c r="AM258">
        <v>7953.6004999999996</v>
      </c>
      <c r="AN258">
        <v>10470.571599999999</v>
      </c>
      <c r="AO258">
        <v>9497.1754000000001</v>
      </c>
      <c r="AP258">
        <v>7486.6262999999999</v>
      </c>
      <c r="AQ258">
        <v>9761.4570000000003</v>
      </c>
      <c r="AR258">
        <v>6451.6184999999996</v>
      </c>
      <c r="AS258">
        <v>7299.8135000000002</v>
      </c>
      <c r="AT258">
        <v>6225.8630000000003</v>
      </c>
      <c r="AU258">
        <v>9326.1504999999997</v>
      </c>
      <c r="AV258">
        <v>6005.9147000000003</v>
      </c>
      <c r="AW258">
        <v>5877.1905999999999</v>
      </c>
      <c r="AX258">
        <v>6724.2959000000001</v>
      </c>
      <c r="AY258">
        <v>5412.0834000000004</v>
      </c>
      <c r="AZ258">
        <v>6333.0892000000003</v>
      </c>
      <c r="BA258">
        <v>5501.9717000000001</v>
      </c>
      <c r="BB258">
        <v>4646.1597000000002</v>
      </c>
      <c r="BC258">
        <v>4663.8477000000003</v>
      </c>
      <c r="BD258">
        <v>4504.4315999999999</v>
      </c>
      <c r="BE258">
        <v>6157.3406000000004</v>
      </c>
      <c r="BF258">
        <v>6587.5365000000002</v>
      </c>
      <c r="BG258">
        <v>4257.2732999999998</v>
      </c>
      <c r="BH258">
        <v>4524.6039000000001</v>
      </c>
      <c r="BI258">
        <v>4168.2808000000005</v>
      </c>
      <c r="BJ258">
        <v>5340.8050999999996</v>
      </c>
      <c r="BK258">
        <v>3696.105</v>
      </c>
      <c r="BL258">
        <v>4196.3958000000002</v>
      </c>
      <c r="BM258">
        <v>3334.4470999999999</v>
      </c>
      <c r="BN258">
        <v>4319.9781999999996</v>
      </c>
      <c r="BO258">
        <v>5321.6545999999998</v>
      </c>
      <c r="BP258">
        <v>3356.6948000000002</v>
      </c>
      <c r="BQ258">
        <v>3951.4025000000001</v>
      </c>
      <c r="BR258">
        <v>3031.4650999999999</v>
      </c>
      <c r="BS258">
        <v>3386.6646999999998</v>
      </c>
      <c r="BT258">
        <v>3490.3004999999998</v>
      </c>
      <c r="BU258">
        <v>2988.9476</v>
      </c>
      <c r="BV258">
        <v>2400.7946999999999</v>
      </c>
      <c r="BW258">
        <v>3520.3651</v>
      </c>
      <c r="BX258">
        <v>3315.8445999999999</v>
      </c>
      <c r="BY258">
        <v>2819.3948999999998</v>
      </c>
      <c r="BZ258">
        <v>2733.5963999999999</v>
      </c>
      <c r="CA258">
        <v>2599.4148</v>
      </c>
      <c r="CB258">
        <v>2736.2842000000001</v>
      </c>
      <c r="CC258">
        <v>3048.4038</v>
      </c>
      <c r="CD258">
        <v>2657.8761</v>
      </c>
      <c r="CE258">
        <v>2250.8406</v>
      </c>
      <c r="CF258">
        <v>2922.6725000000001</v>
      </c>
      <c r="CG258">
        <v>2047.5664999999999</v>
      </c>
      <c r="CH258">
        <v>2291.5446999999999</v>
      </c>
      <c r="CI258">
        <v>2938.7568000000001</v>
      </c>
      <c r="CJ258">
        <v>2500.64</v>
      </c>
      <c r="CK258">
        <v>2413.2698</v>
      </c>
      <c r="CL258">
        <v>3039.9351000000001</v>
      </c>
      <c r="CM258">
        <v>2192.6334999999999</v>
      </c>
      <c r="CN258">
        <v>2583.3982000000001</v>
      </c>
      <c r="CO258">
        <v>2103.4149000000002</v>
      </c>
      <c r="CP258">
        <v>1933.1168</v>
      </c>
      <c r="CQ258">
        <v>2111.8768</v>
      </c>
      <c r="CR258">
        <v>2013.326</v>
      </c>
      <c r="CS258">
        <v>2210.7312999999999</v>
      </c>
      <c r="CT258">
        <v>1874.5323000000001</v>
      </c>
      <c r="CU258">
        <v>2167.7943</v>
      </c>
      <c r="CV258">
        <v>2209.2285000000002</v>
      </c>
      <c r="CW258">
        <v>1632.7614000000001</v>
      </c>
      <c r="CX258">
        <v>3989.0021000000002</v>
      </c>
      <c r="CY258">
        <v>2123.5147000000002</v>
      </c>
      <c r="CZ258">
        <v>1619.6812</v>
      </c>
      <c r="DA258">
        <v>1753.2322999999999</v>
      </c>
      <c r="DB258">
        <v>1692.1379999999999</v>
      </c>
      <c r="DC258">
        <v>2540.4252000000001</v>
      </c>
      <c r="DD258">
        <v>1743.579</v>
      </c>
      <c r="DE258">
        <v>1908.9412</v>
      </c>
      <c r="DF258">
        <v>1552.7514000000001</v>
      </c>
      <c r="DG258">
        <v>1564.9128000000001</v>
      </c>
      <c r="DH258">
        <v>1207.8438000000001</v>
      </c>
      <c r="DI258">
        <v>1864.7264</v>
      </c>
      <c r="DJ258">
        <v>1494.9903999999999</v>
      </c>
      <c r="DK258">
        <v>1432.3018999999999</v>
      </c>
      <c r="DL258">
        <v>1555.1655000000001</v>
      </c>
      <c r="DM258">
        <v>1386.0463999999999</v>
      </c>
      <c r="DN258">
        <v>1314.7318</v>
      </c>
      <c r="DO258">
        <v>2044.8163999999999</v>
      </c>
      <c r="DP258">
        <v>753.97320000000002</v>
      </c>
      <c r="DQ258">
        <v>1450.2234000000001</v>
      </c>
      <c r="DR258">
        <v>1374.8783000000001</v>
      </c>
      <c r="DS258">
        <v>2297.7876000000001</v>
      </c>
      <c r="DT258">
        <v>1182.3910000000001</v>
      </c>
      <c r="DU258">
        <v>1297.2720999999999</v>
      </c>
      <c r="DV258">
        <v>1356.3589999999999</v>
      </c>
      <c r="DW258">
        <v>1181.2738999999999</v>
      </c>
      <c r="DX258">
        <v>890.51170000000002</v>
      </c>
      <c r="DY258">
        <v>1413.7366999999999</v>
      </c>
      <c r="DZ258">
        <v>1319.4502</v>
      </c>
      <c r="EA258">
        <v>1070.1692</v>
      </c>
      <c r="EB258">
        <v>1074.6423</v>
      </c>
      <c r="EC258">
        <v>878.6825</v>
      </c>
      <c r="ED258">
        <v>1125.4774</v>
      </c>
      <c r="EE258">
        <v>745.48419999999999</v>
      </c>
      <c r="EF258">
        <v>764.42049999999995</v>
      </c>
      <c r="EG258">
        <v>184.69659999999999</v>
      </c>
      <c r="EH258">
        <v>823.74749999999995</v>
      </c>
      <c r="EI258">
        <v>592.30269999999996</v>
      </c>
      <c r="EJ258">
        <v>2043.9541999999999</v>
      </c>
      <c r="EK258">
        <v>654.43290000000002</v>
      </c>
      <c r="EL258">
        <v>818.22019999999998</v>
      </c>
      <c r="EM258">
        <v>472.0068</v>
      </c>
      <c r="EN258">
        <v>383.65609999999998</v>
      </c>
      <c r="EO258">
        <v>301.82060000000001</v>
      </c>
      <c r="EP258">
        <v>287.24329999999998</v>
      </c>
      <c r="EQ258">
        <v>414.5444</v>
      </c>
      <c r="ER258">
        <v>355.05900000000003</v>
      </c>
      <c r="ES258">
        <v>331.38749999999999</v>
      </c>
      <c r="ET258">
        <v>286.029</v>
      </c>
      <c r="EU258">
        <v>313.20949999999999</v>
      </c>
      <c r="EV258">
        <v>293.54649999999998</v>
      </c>
      <c r="EW258">
        <v>275.01319999999998</v>
      </c>
      <c r="EX258">
        <v>248.00149999999999</v>
      </c>
      <c r="EY258">
        <v>265.44929999999999</v>
      </c>
      <c r="EZ258">
        <v>252.37370000000001</v>
      </c>
      <c r="FA258">
        <v>99.476200000000006</v>
      </c>
      <c r="FB258">
        <v>271.7747</v>
      </c>
      <c r="FC258">
        <v>176.29990000000001</v>
      </c>
      <c r="FD258">
        <v>148.5874</v>
      </c>
      <c r="FE258">
        <v>198.78319999999999</v>
      </c>
      <c r="FF258">
        <v>810.32849999999996</v>
      </c>
      <c r="FG258">
        <v>203.47239999999999</v>
      </c>
      <c r="FH258">
        <v>283.0856</v>
      </c>
      <c r="FI258">
        <v>277.0865</v>
      </c>
      <c r="FJ258">
        <v>174.7439</v>
      </c>
      <c r="FK258">
        <v>61.502099999999999</v>
      </c>
      <c r="FL258">
        <v>161.4973</v>
      </c>
      <c r="FM258">
        <v>12397.8873</v>
      </c>
      <c r="FN258">
        <v>3040.1361000000002</v>
      </c>
      <c r="FO258">
        <v>3718.6518000000001</v>
      </c>
      <c r="FP258">
        <v>6311.7187000000004</v>
      </c>
      <c r="FQ258">
        <v>2409.4122000000002</v>
      </c>
      <c r="FR258">
        <v>4168.0253000000002</v>
      </c>
      <c r="FS258">
        <v>5778.4261999999999</v>
      </c>
      <c r="FT258">
        <v>6095.6133</v>
      </c>
      <c r="FU258">
        <v>1003.4034</v>
      </c>
      <c r="FV258">
        <v>31649.637900000002</v>
      </c>
      <c r="FW258">
        <v>11907.2691</v>
      </c>
      <c r="FX258">
        <v>3796.5745999999999</v>
      </c>
      <c r="FY258">
        <v>3837.95</v>
      </c>
      <c r="FZ258">
        <v>394.27949999999998</v>
      </c>
      <c r="GA258">
        <v>12890.200500000001</v>
      </c>
      <c r="GB258">
        <v>4053.2121000000002</v>
      </c>
      <c r="GC258">
        <v>1989.0567000000001</v>
      </c>
      <c r="GD258">
        <v>1083.4439</v>
      </c>
      <c r="GE258">
        <v>9685.6694000000007</v>
      </c>
      <c r="GF258">
        <v>1548.3322000000001</v>
      </c>
      <c r="GG258">
        <v>738.84789999999998</v>
      </c>
      <c r="GH258">
        <v>730.22249999999997</v>
      </c>
      <c r="GI258">
        <v>4568.9807000000001</v>
      </c>
      <c r="GJ258">
        <v>28499.64</v>
      </c>
      <c r="GK258">
        <v>3209.6851000000001</v>
      </c>
      <c r="GL258">
        <v>2644.2256000000002</v>
      </c>
      <c r="GM258">
        <v>4889.0581000000002</v>
      </c>
      <c r="GN258">
        <v>14345.543</v>
      </c>
      <c r="GO258">
        <v>722.43349999999998</v>
      </c>
      <c r="GP258">
        <v>399.9228</v>
      </c>
    </row>
    <row r="259" spans="1:198" x14ac:dyDescent="0.2">
      <c r="A259" s="177">
        <v>43384</v>
      </c>
      <c r="B259">
        <v>758142.8959</v>
      </c>
      <c r="C259">
        <v>175764.49290000001</v>
      </c>
      <c r="D259">
        <v>113393.96219999999</v>
      </c>
      <c r="E259">
        <v>105611.908</v>
      </c>
      <c r="F259">
        <v>61410.537199999999</v>
      </c>
      <c r="G259">
        <v>48769.765200000002</v>
      </c>
      <c r="H259">
        <v>50634.807399999998</v>
      </c>
      <c r="I259">
        <v>30315.733</v>
      </c>
      <c r="J259">
        <v>36727.946300000003</v>
      </c>
      <c r="K259">
        <v>28904.0311</v>
      </c>
      <c r="L259">
        <v>25262.664000000001</v>
      </c>
      <c r="M259">
        <v>23782.503400000001</v>
      </c>
      <c r="N259">
        <v>19014.458299999998</v>
      </c>
      <c r="O259">
        <v>38100.866699999999</v>
      </c>
      <c r="P259">
        <v>17772.670999999998</v>
      </c>
      <c r="Q259">
        <v>22536.913100000002</v>
      </c>
      <c r="R259">
        <v>13153.9118</v>
      </c>
      <c r="S259">
        <v>17532.322100000001</v>
      </c>
      <c r="T259">
        <v>19856.391100000001</v>
      </c>
      <c r="U259">
        <v>18752.472600000001</v>
      </c>
      <c r="V259">
        <v>13637.566500000001</v>
      </c>
      <c r="W259">
        <v>11409.6422</v>
      </c>
      <c r="X259">
        <v>14195.0129</v>
      </c>
      <c r="Y259">
        <v>12627.6152</v>
      </c>
      <c r="Z259">
        <v>14421.662200000001</v>
      </c>
      <c r="AA259">
        <v>10861.359</v>
      </c>
      <c r="AB259">
        <v>12211.1664</v>
      </c>
      <c r="AC259">
        <v>17818.641800000001</v>
      </c>
      <c r="AD259">
        <v>14698.142099999999</v>
      </c>
      <c r="AE259">
        <v>11268.0252</v>
      </c>
      <c r="AF259">
        <v>13837.408799999999</v>
      </c>
      <c r="AG259">
        <v>11029.843800000001</v>
      </c>
      <c r="AH259">
        <v>8624.9673000000003</v>
      </c>
      <c r="AI259">
        <v>9569.7435000000005</v>
      </c>
      <c r="AJ259">
        <v>14245.8392</v>
      </c>
      <c r="AK259">
        <v>8713.1589000000004</v>
      </c>
      <c r="AL259">
        <v>7101.2058999999999</v>
      </c>
      <c r="AM259">
        <v>7875.9111999999996</v>
      </c>
      <c r="AN259">
        <v>10430.319</v>
      </c>
      <c r="AO259">
        <v>9451.9292999999998</v>
      </c>
      <c r="AP259">
        <v>7343.5808999999999</v>
      </c>
      <c r="AQ259">
        <v>9729.2219000000005</v>
      </c>
      <c r="AR259">
        <v>6253.3220000000001</v>
      </c>
      <c r="AS259">
        <v>7247.2667000000001</v>
      </c>
      <c r="AT259">
        <v>6167.0807000000004</v>
      </c>
      <c r="AU259">
        <v>9309.643</v>
      </c>
      <c r="AV259">
        <v>5910.5518000000002</v>
      </c>
      <c r="AW259">
        <v>5759.3581999999997</v>
      </c>
      <c r="AX259">
        <v>6577.4084000000003</v>
      </c>
      <c r="AY259">
        <v>5396.2664999999997</v>
      </c>
      <c r="AZ259">
        <v>6279.9034000000001</v>
      </c>
      <c r="BA259">
        <v>5473.8266000000003</v>
      </c>
      <c r="BB259">
        <v>4755.3690999999999</v>
      </c>
      <c r="BC259">
        <v>4572.2960999999996</v>
      </c>
      <c r="BD259">
        <v>4676.5173000000004</v>
      </c>
      <c r="BE259">
        <v>6157.3406000000004</v>
      </c>
      <c r="BF259">
        <v>6481.4193999999998</v>
      </c>
      <c r="BG259">
        <v>4249.3618999999999</v>
      </c>
      <c r="BH259">
        <v>4326.4170999999997</v>
      </c>
      <c r="BI259">
        <v>3950.433</v>
      </c>
      <c r="BJ259">
        <v>5323.9111999999996</v>
      </c>
      <c r="BK259">
        <v>3602.3173000000002</v>
      </c>
      <c r="BL259">
        <v>4182.9098999999997</v>
      </c>
      <c r="BM259">
        <v>3260.127</v>
      </c>
      <c r="BN259">
        <v>4271.7204000000002</v>
      </c>
      <c r="BO259">
        <v>5301.4186</v>
      </c>
      <c r="BP259">
        <v>3141.9258</v>
      </c>
      <c r="BQ259">
        <v>3936.8272999999999</v>
      </c>
      <c r="BR259">
        <v>3017.8148000000001</v>
      </c>
      <c r="BS259">
        <v>3291.1561000000002</v>
      </c>
      <c r="BT259">
        <v>3394.3969999999999</v>
      </c>
      <c r="BU259">
        <v>2958.6979000000001</v>
      </c>
      <c r="BV259">
        <v>2368.8166999999999</v>
      </c>
      <c r="BW259">
        <v>3501.8434999999999</v>
      </c>
      <c r="BX259">
        <v>3280.7957000000001</v>
      </c>
      <c r="BY259">
        <v>2779.4339</v>
      </c>
      <c r="BZ259">
        <v>2681.4360000000001</v>
      </c>
      <c r="CA259">
        <v>2615.0028000000002</v>
      </c>
      <c r="CB259">
        <v>2716.7849000000001</v>
      </c>
      <c r="CC259">
        <v>2800.0036</v>
      </c>
      <c r="CD259">
        <v>2432.0286999999998</v>
      </c>
      <c r="CE259">
        <v>2229.8026</v>
      </c>
      <c r="CF259">
        <v>2945.0684999999999</v>
      </c>
      <c r="CG259">
        <v>2031.3389</v>
      </c>
      <c r="CH259">
        <v>2168.1957000000002</v>
      </c>
      <c r="CI259">
        <v>2837.0965999999999</v>
      </c>
      <c r="CJ259">
        <v>2443.1543000000001</v>
      </c>
      <c r="CK259">
        <v>2354.2166000000002</v>
      </c>
      <c r="CL259">
        <v>3065.3004000000001</v>
      </c>
      <c r="CM259">
        <v>2211.5120000000002</v>
      </c>
      <c r="CN259">
        <v>2546.8384999999998</v>
      </c>
      <c r="CO259">
        <v>2057.6271000000002</v>
      </c>
      <c r="CP259">
        <v>1864.1715999999999</v>
      </c>
      <c r="CQ259">
        <v>2082.7244000000001</v>
      </c>
      <c r="CR259">
        <v>2000.0353</v>
      </c>
      <c r="CS259">
        <v>2148.1282999999999</v>
      </c>
      <c r="CT259">
        <v>1867.3670999999999</v>
      </c>
      <c r="CU259">
        <v>2141.9520000000002</v>
      </c>
      <c r="CV259">
        <v>2135.9796000000001</v>
      </c>
      <c r="CW259">
        <v>1639.0886</v>
      </c>
      <c r="CX259">
        <v>3967.5468999999998</v>
      </c>
      <c r="CY259">
        <v>2116.9702000000002</v>
      </c>
      <c r="CZ259">
        <v>1594.8440000000001</v>
      </c>
      <c r="DA259">
        <v>1689.1518000000001</v>
      </c>
      <c r="DB259">
        <v>1677.7950000000001</v>
      </c>
      <c r="DC259">
        <v>2457.2898</v>
      </c>
      <c r="DD259">
        <v>1683.4349999999999</v>
      </c>
      <c r="DE259">
        <v>1922.9831999999999</v>
      </c>
      <c r="DF259">
        <v>1531.2873999999999</v>
      </c>
      <c r="DG259">
        <v>1445.1034</v>
      </c>
      <c r="DH259">
        <v>1192.0721000000001</v>
      </c>
      <c r="DI259">
        <v>1866.3593000000001</v>
      </c>
      <c r="DJ259">
        <v>1439.2444</v>
      </c>
      <c r="DK259">
        <v>1375.2338999999999</v>
      </c>
      <c r="DL259">
        <v>1546.8624</v>
      </c>
      <c r="DM259">
        <v>1348.1387</v>
      </c>
      <c r="DN259">
        <v>1248.3228999999999</v>
      </c>
      <c r="DO259">
        <v>2010.1591000000001</v>
      </c>
      <c r="DP259">
        <v>754.89059999999995</v>
      </c>
      <c r="DQ259">
        <v>1440.3448000000001</v>
      </c>
      <c r="DR259">
        <v>1387.4391000000001</v>
      </c>
      <c r="DS259">
        <v>2273.8211000000001</v>
      </c>
      <c r="DT259">
        <v>1168.6882000000001</v>
      </c>
      <c r="DU259">
        <v>1266.692</v>
      </c>
      <c r="DV259">
        <v>1400.4505999999999</v>
      </c>
      <c r="DW259">
        <v>1171.4675</v>
      </c>
      <c r="DX259">
        <v>888.87570000000005</v>
      </c>
      <c r="DY259">
        <v>1371.8438000000001</v>
      </c>
      <c r="DZ259">
        <v>1315.2946999999999</v>
      </c>
      <c r="EA259">
        <v>1055.5257999999999</v>
      </c>
      <c r="EB259">
        <v>1076.1027999999999</v>
      </c>
      <c r="EC259">
        <v>885.64840000000004</v>
      </c>
      <c r="ED259">
        <v>1077.0098</v>
      </c>
      <c r="EE259">
        <v>755.46820000000002</v>
      </c>
      <c r="EF259">
        <v>755.24199999999996</v>
      </c>
      <c r="EG259">
        <v>185.30609999999999</v>
      </c>
      <c r="EH259">
        <v>807.74810000000002</v>
      </c>
      <c r="EI259">
        <v>569.77639999999997</v>
      </c>
      <c r="EJ259">
        <v>2043.9541999999999</v>
      </c>
      <c r="EK259">
        <v>586.66669999999999</v>
      </c>
      <c r="EL259">
        <v>818.22019999999998</v>
      </c>
      <c r="EM259">
        <v>465.75670000000002</v>
      </c>
      <c r="EN259">
        <v>370.30029999999999</v>
      </c>
      <c r="EO259">
        <v>326.84100000000001</v>
      </c>
      <c r="EP259">
        <v>287.24329999999998</v>
      </c>
      <c r="EQ259">
        <v>414.22129999999999</v>
      </c>
      <c r="ER259">
        <v>349.2081</v>
      </c>
      <c r="ES259">
        <v>331.62270000000001</v>
      </c>
      <c r="ET259">
        <v>271.50299999999999</v>
      </c>
      <c r="EU259">
        <v>318.904</v>
      </c>
      <c r="EV259">
        <v>282.63339999999999</v>
      </c>
      <c r="EW259">
        <v>276.14710000000002</v>
      </c>
      <c r="EX259">
        <v>254.17930000000001</v>
      </c>
      <c r="EY259">
        <v>258.56909999999999</v>
      </c>
      <c r="EZ259">
        <v>250.76089999999999</v>
      </c>
      <c r="FA259">
        <v>100.15</v>
      </c>
      <c r="FB259">
        <v>271.7747</v>
      </c>
      <c r="FC259">
        <v>183.22640000000001</v>
      </c>
      <c r="FD259">
        <v>138.18049999999999</v>
      </c>
      <c r="FE259">
        <v>198.78319999999999</v>
      </c>
      <c r="FF259">
        <v>811.89769999999999</v>
      </c>
      <c r="FG259">
        <v>203.47239999999999</v>
      </c>
      <c r="FH259">
        <v>257.32650000000001</v>
      </c>
      <c r="FI259">
        <v>274.38040000000001</v>
      </c>
      <c r="FJ259">
        <v>176.78479999999999</v>
      </c>
      <c r="FK259">
        <v>58.457000000000001</v>
      </c>
      <c r="FL259">
        <v>161.4973</v>
      </c>
      <c r="FM259">
        <v>12094.3189</v>
      </c>
      <c r="FN259">
        <v>2982.6986999999999</v>
      </c>
      <c r="FO259">
        <v>3839.6226999999999</v>
      </c>
      <c r="FP259">
        <v>6435.4754000000003</v>
      </c>
      <c r="FQ259">
        <v>2389.5659000000001</v>
      </c>
      <c r="FR259">
        <v>4072.2930999999999</v>
      </c>
      <c r="FS259">
        <v>5693.2635</v>
      </c>
      <c r="FT259">
        <v>6040.7383</v>
      </c>
      <c r="FU259">
        <v>1014.496</v>
      </c>
      <c r="FV259">
        <v>28193.833299999998</v>
      </c>
      <c r="FW259">
        <v>11879.8123</v>
      </c>
      <c r="FX259">
        <v>3789.4133999999999</v>
      </c>
      <c r="FY259">
        <v>3793.8829999999998</v>
      </c>
      <c r="FZ259">
        <v>392.34249999999997</v>
      </c>
      <c r="GA259">
        <v>12891.3388</v>
      </c>
      <c r="GB259">
        <v>4043.5358999999999</v>
      </c>
      <c r="GC259">
        <v>1945.7312999999999</v>
      </c>
      <c r="GD259">
        <v>1147.7845</v>
      </c>
      <c r="GE259">
        <v>10014.773300000001</v>
      </c>
      <c r="GF259">
        <v>1499.5468000000001</v>
      </c>
      <c r="GG259">
        <v>764.37270000000001</v>
      </c>
      <c r="GH259">
        <v>688.83910000000003</v>
      </c>
      <c r="GI259">
        <v>4513.1055999999999</v>
      </c>
      <c r="GJ259">
        <v>28027.171699999999</v>
      </c>
      <c r="GK259">
        <v>3175.2777999999998</v>
      </c>
      <c r="GL259">
        <v>2588.8548999999998</v>
      </c>
      <c r="GM259">
        <v>4846.5309999999999</v>
      </c>
      <c r="GN259">
        <v>14009.123</v>
      </c>
      <c r="GO259">
        <v>748.46280000000002</v>
      </c>
      <c r="GP259">
        <v>388.13839999999999</v>
      </c>
    </row>
    <row r="260" spans="1:198" x14ac:dyDescent="0.2">
      <c r="A260" s="177">
        <v>43385</v>
      </c>
      <c r="B260">
        <v>786208.57129999995</v>
      </c>
      <c r="C260">
        <v>178037.6758</v>
      </c>
      <c r="D260">
        <v>118411.9749</v>
      </c>
      <c r="E260">
        <v>111287.158</v>
      </c>
      <c r="F260">
        <v>62521.634400000003</v>
      </c>
      <c r="G260">
        <v>51324.352299999999</v>
      </c>
      <c r="H260">
        <v>53513.822500000002</v>
      </c>
      <c r="I260">
        <v>32002.224999999999</v>
      </c>
      <c r="J260">
        <v>37592.236400000002</v>
      </c>
      <c r="K260">
        <v>30497.746299999999</v>
      </c>
      <c r="L260">
        <v>26035.184000000001</v>
      </c>
      <c r="M260">
        <v>24044.6332</v>
      </c>
      <c r="N260">
        <v>19917.203300000001</v>
      </c>
      <c r="O260">
        <v>38857.188099999999</v>
      </c>
      <c r="P260">
        <v>17868.849099999999</v>
      </c>
      <c r="Q260">
        <v>23261.402600000001</v>
      </c>
      <c r="R260">
        <v>13350.741099999999</v>
      </c>
      <c r="S260">
        <v>18328.121299999999</v>
      </c>
      <c r="T260">
        <v>20547.755499999999</v>
      </c>
      <c r="U260">
        <v>18811.8089</v>
      </c>
      <c r="V260">
        <v>14290.051299999999</v>
      </c>
      <c r="W260">
        <v>11888.299800000001</v>
      </c>
      <c r="X260">
        <v>14251.9895</v>
      </c>
      <c r="Y260">
        <v>12979.769</v>
      </c>
      <c r="Z260">
        <v>14610.393899999999</v>
      </c>
      <c r="AA260">
        <v>11104.573899999999</v>
      </c>
      <c r="AB260">
        <v>12665.5316</v>
      </c>
      <c r="AC260">
        <v>18202.071100000001</v>
      </c>
      <c r="AD260">
        <v>14778.9421</v>
      </c>
      <c r="AE260">
        <v>11481.280699999999</v>
      </c>
      <c r="AF260">
        <v>13937.955599999999</v>
      </c>
      <c r="AG260">
        <v>11492.9146</v>
      </c>
      <c r="AH260">
        <v>8804.6437000000005</v>
      </c>
      <c r="AI260">
        <v>9992.1650000000009</v>
      </c>
      <c r="AJ260">
        <v>14530.1736</v>
      </c>
      <c r="AK260">
        <v>9013.9259999999995</v>
      </c>
      <c r="AL260">
        <v>7413.9031000000004</v>
      </c>
      <c r="AM260">
        <v>7985.6810999999998</v>
      </c>
      <c r="AN260">
        <v>10537.6592</v>
      </c>
      <c r="AO260">
        <v>9693.6728999999996</v>
      </c>
      <c r="AP260">
        <v>7622.6367</v>
      </c>
      <c r="AQ260">
        <v>9693.1185000000005</v>
      </c>
      <c r="AR260">
        <v>6394.3865999999998</v>
      </c>
      <c r="AS260">
        <v>7334.6080000000002</v>
      </c>
      <c r="AT260">
        <v>6663.2721000000001</v>
      </c>
      <c r="AU260">
        <v>9452.7080000000005</v>
      </c>
      <c r="AV260">
        <v>6169.0913</v>
      </c>
      <c r="AW260">
        <v>6163.8096999999998</v>
      </c>
      <c r="AX260">
        <v>6681.4537</v>
      </c>
      <c r="AY260">
        <v>5517.7</v>
      </c>
      <c r="AZ260">
        <v>6278.0038999999997</v>
      </c>
      <c r="BA260">
        <v>5661.4610000000002</v>
      </c>
      <c r="BB260">
        <v>4991.2203</v>
      </c>
      <c r="BC260">
        <v>4784.8819000000003</v>
      </c>
      <c r="BD260">
        <v>4724.9164000000001</v>
      </c>
      <c r="BE260">
        <v>6228.9161999999997</v>
      </c>
      <c r="BF260">
        <v>6544.5160999999998</v>
      </c>
      <c r="BG260">
        <v>4514.9583000000002</v>
      </c>
      <c r="BH260">
        <v>4699.6260000000002</v>
      </c>
      <c r="BI260">
        <v>4040.8751999999999</v>
      </c>
      <c r="BJ260">
        <v>5313.3526000000002</v>
      </c>
      <c r="BK260">
        <v>3626.7278000000001</v>
      </c>
      <c r="BL260">
        <v>4322.4368000000004</v>
      </c>
      <c r="BM260">
        <v>3386.1226999999999</v>
      </c>
      <c r="BN260">
        <v>4286.4931999999999</v>
      </c>
      <c r="BO260">
        <v>5349.1755000000003</v>
      </c>
      <c r="BP260">
        <v>3225.7660999999998</v>
      </c>
      <c r="BQ260">
        <v>3999.0149000000001</v>
      </c>
      <c r="BR260">
        <v>3115.3171000000002</v>
      </c>
      <c r="BS260">
        <v>3382.971</v>
      </c>
      <c r="BT260">
        <v>3542.9798999999998</v>
      </c>
      <c r="BU260">
        <v>3048.7896000000001</v>
      </c>
      <c r="BV260">
        <v>2480.3497000000002</v>
      </c>
      <c r="BW260">
        <v>3550.4627</v>
      </c>
      <c r="BX260">
        <v>3303.5126</v>
      </c>
      <c r="BY260">
        <v>2845.2519000000002</v>
      </c>
      <c r="BZ260">
        <v>2792.5419000000002</v>
      </c>
      <c r="CA260">
        <v>2697.7923000000001</v>
      </c>
      <c r="CB260">
        <v>2770.7829000000002</v>
      </c>
      <c r="CC260">
        <v>2849.3114999999998</v>
      </c>
      <c r="CD260">
        <v>2528.8204000000001</v>
      </c>
      <c r="CE260">
        <v>2263.6464000000001</v>
      </c>
      <c r="CF260">
        <v>2937.6030999999998</v>
      </c>
      <c r="CG260">
        <v>2107.0679</v>
      </c>
      <c r="CH260">
        <v>2238.5812999999998</v>
      </c>
      <c r="CI260">
        <v>2849.3503000000001</v>
      </c>
      <c r="CJ260">
        <v>2786.0153</v>
      </c>
      <c r="CK260">
        <v>2375.4151999999999</v>
      </c>
      <c r="CL260">
        <v>3176.7539999999999</v>
      </c>
      <c r="CM260">
        <v>2289.7233000000001</v>
      </c>
      <c r="CN260">
        <v>2706.3719000000001</v>
      </c>
      <c r="CO260">
        <v>2056.6732000000002</v>
      </c>
      <c r="CP260">
        <v>1936.181</v>
      </c>
      <c r="CQ260">
        <v>2160.8528000000001</v>
      </c>
      <c r="CR260">
        <v>2027.9028000000001</v>
      </c>
      <c r="CS260">
        <v>2115.7948000000001</v>
      </c>
      <c r="CT260">
        <v>2055.4531999999999</v>
      </c>
      <c r="CU260">
        <v>2221.9236000000001</v>
      </c>
      <c r="CV260">
        <v>2165.0637000000002</v>
      </c>
      <c r="CW260">
        <v>1641.5491999999999</v>
      </c>
      <c r="CX260">
        <v>3977.6435000000001</v>
      </c>
      <c r="CY260">
        <v>2145.3298</v>
      </c>
      <c r="CZ260">
        <v>1624.3565000000001</v>
      </c>
      <c r="DA260">
        <v>1745.3454999999999</v>
      </c>
      <c r="DB260">
        <v>1742.9362000000001</v>
      </c>
      <c r="DC260">
        <v>2483.7420000000002</v>
      </c>
      <c r="DD260">
        <v>1752.529</v>
      </c>
      <c r="DE260">
        <v>1992.933</v>
      </c>
      <c r="DF260">
        <v>1580.748</v>
      </c>
      <c r="DG260">
        <v>1499.5188000000001</v>
      </c>
      <c r="DH260">
        <v>1268.1474000000001</v>
      </c>
      <c r="DI260">
        <v>1878.3343</v>
      </c>
      <c r="DJ260">
        <v>1488.9005</v>
      </c>
      <c r="DK260">
        <v>1510.2949000000001</v>
      </c>
      <c r="DL260">
        <v>1580.0746999999999</v>
      </c>
      <c r="DM260">
        <v>1433.6513</v>
      </c>
      <c r="DN260">
        <v>1291.8381999999999</v>
      </c>
      <c r="DO260">
        <v>2028.7255</v>
      </c>
      <c r="DP260">
        <v>760.39490000000001</v>
      </c>
      <c r="DQ260">
        <v>1440.7937999999999</v>
      </c>
      <c r="DR260">
        <v>1412.9938</v>
      </c>
      <c r="DS260">
        <v>2292.7177999999999</v>
      </c>
      <c r="DT260">
        <v>1155.8417999999999</v>
      </c>
      <c r="DU260">
        <v>1298.5201999999999</v>
      </c>
      <c r="DV260">
        <v>1445.2204999999999</v>
      </c>
      <c r="DW260">
        <v>1210.6932999999999</v>
      </c>
      <c r="DX260">
        <v>924.04819999999995</v>
      </c>
      <c r="DY260">
        <v>1366.8167000000001</v>
      </c>
      <c r="DZ260">
        <v>1310.2157</v>
      </c>
      <c r="EA260">
        <v>1076.0264999999999</v>
      </c>
      <c r="EB260">
        <v>1115.1699000000001</v>
      </c>
      <c r="EC260">
        <v>899.58010000000002</v>
      </c>
      <c r="ED260">
        <v>1106.3453999999999</v>
      </c>
      <c r="EE260">
        <v>761.45860000000005</v>
      </c>
      <c r="EF260">
        <v>764.38850000000002</v>
      </c>
      <c r="EG260">
        <v>209.6857</v>
      </c>
      <c r="EH260">
        <v>798.90620000000001</v>
      </c>
      <c r="EI260">
        <v>589.0847</v>
      </c>
      <c r="EJ260">
        <v>2043.9541999999999</v>
      </c>
      <c r="EK260">
        <v>626.86699999999996</v>
      </c>
      <c r="EL260">
        <v>818.22019999999998</v>
      </c>
      <c r="EM260">
        <v>469.8193</v>
      </c>
      <c r="EN260">
        <v>358.99930000000001</v>
      </c>
      <c r="EO260">
        <v>355.5487</v>
      </c>
      <c r="EP260">
        <v>281.42669999999998</v>
      </c>
      <c r="EQ260">
        <v>425.209</v>
      </c>
      <c r="ER260">
        <v>365.298</v>
      </c>
      <c r="ES260">
        <v>333.74</v>
      </c>
      <c r="ET260">
        <v>267.48520000000002</v>
      </c>
      <c r="EU260">
        <v>332.40199999999999</v>
      </c>
      <c r="EV260">
        <v>285.6345</v>
      </c>
      <c r="EW260">
        <v>275.39109999999999</v>
      </c>
      <c r="EX260">
        <v>261.07</v>
      </c>
      <c r="EY260">
        <v>262.97250000000003</v>
      </c>
      <c r="EZ260">
        <v>254.38980000000001</v>
      </c>
      <c r="FA260">
        <v>108.9089</v>
      </c>
      <c r="FB260">
        <v>271.7747</v>
      </c>
      <c r="FC260">
        <v>194.0318</v>
      </c>
      <c r="FD260">
        <v>125.0586</v>
      </c>
      <c r="FE260">
        <v>197.72479999999999</v>
      </c>
      <c r="FF260">
        <v>810.32849999999996</v>
      </c>
      <c r="FG260">
        <v>205.82400000000001</v>
      </c>
      <c r="FH260">
        <v>257.32650000000001</v>
      </c>
      <c r="FI260">
        <v>274.38040000000001</v>
      </c>
      <c r="FJ260">
        <v>175.9999</v>
      </c>
      <c r="FK260">
        <v>71.1447</v>
      </c>
      <c r="FL260">
        <v>168.4554</v>
      </c>
      <c r="FM260">
        <v>12856.254199999999</v>
      </c>
      <c r="FN260">
        <v>3065.7219</v>
      </c>
      <c r="FO260">
        <v>4049.2257</v>
      </c>
      <c r="FP260">
        <v>6991.8933999999999</v>
      </c>
      <c r="FQ260">
        <v>2394.1457999999998</v>
      </c>
      <c r="FR260">
        <v>4332.8973999999998</v>
      </c>
      <c r="FS260">
        <v>6015.3531999999996</v>
      </c>
      <c r="FT260">
        <v>6729.0273999999999</v>
      </c>
      <c r="FU260">
        <v>1048.4459999999999</v>
      </c>
      <c r="FV260">
        <v>30221.348099999999</v>
      </c>
      <c r="FW260">
        <v>12220.854499999999</v>
      </c>
      <c r="FX260">
        <v>3840.1383999999998</v>
      </c>
      <c r="FY260">
        <v>3896.3090000000002</v>
      </c>
      <c r="FZ260">
        <v>433.0206</v>
      </c>
      <c r="GA260">
        <v>13664.232400000001</v>
      </c>
      <c r="GB260">
        <v>4111.2695999999996</v>
      </c>
      <c r="GC260">
        <v>1989.8742</v>
      </c>
      <c r="GD260">
        <v>1151.8058000000001</v>
      </c>
      <c r="GE260">
        <v>10264.982400000001</v>
      </c>
      <c r="GF260">
        <v>1519.5872999999999</v>
      </c>
      <c r="GG260">
        <v>809.75009999999997</v>
      </c>
      <c r="GH260">
        <v>734.22730000000001</v>
      </c>
      <c r="GI260">
        <v>4549.7736999999997</v>
      </c>
      <c r="GJ260">
        <v>28789.217400000001</v>
      </c>
      <c r="GK260">
        <v>3192.4814999999999</v>
      </c>
      <c r="GL260">
        <v>2634.0154000000002</v>
      </c>
      <c r="GM260">
        <v>5082.6575999999995</v>
      </c>
      <c r="GN260">
        <v>15066.442999999999</v>
      </c>
      <c r="GO260">
        <v>774.49210000000005</v>
      </c>
      <c r="GP260">
        <v>398.10980000000001</v>
      </c>
    </row>
    <row r="261" spans="1:198" x14ac:dyDescent="0.2">
      <c r="A261" s="177">
        <v>43388</v>
      </c>
      <c r="B261">
        <v>771102.18319999997</v>
      </c>
      <c r="C261">
        <v>177052.6299</v>
      </c>
      <c r="D261">
        <v>113110.84480000001</v>
      </c>
      <c r="E261">
        <v>107662.565</v>
      </c>
      <c r="F261">
        <v>62316.037700000001</v>
      </c>
      <c r="G261">
        <v>49812.036699999997</v>
      </c>
      <c r="H261">
        <v>52727.460800000001</v>
      </c>
      <c r="I261">
        <v>31372.458999999999</v>
      </c>
      <c r="J261">
        <v>37102.368000000002</v>
      </c>
      <c r="K261">
        <v>29715.0988</v>
      </c>
      <c r="L261">
        <v>25750.914000000001</v>
      </c>
      <c r="M261">
        <v>23958.453600000001</v>
      </c>
      <c r="N261">
        <v>20098.456200000001</v>
      </c>
      <c r="O261">
        <v>38754.477700000003</v>
      </c>
      <c r="P261">
        <v>17923.2107</v>
      </c>
      <c r="Q261">
        <v>22959.2683</v>
      </c>
      <c r="R261">
        <v>13285.131299999999</v>
      </c>
      <c r="S261">
        <v>17872.366900000001</v>
      </c>
      <c r="T261">
        <v>20285.073499999999</v>
      </c>
      <c r="U261">
        <v>18468.929899999999</v>
      </c>
      <c r="V261">
        <v>13911.756799999999</v>
      </c>
      <c r="W261">
        <v>11922.127200000001</v>
      </c>
      <c r="X261">
        <v>14167.8812</v>
      </c>
      <c r="Y261">
        <v>12795.519700000001</v>
      </c>
      <c r="Z261">
        <v>14423.9923</v>
      </c>
      <c r="AA261">
        <v>10932.061</v>
      </c>
      <c r="AB261">
        <v>12464.0599</v>
      </c>
      <c r="AC261">
        <v>18082.249400000001</v>
      </c>
      <c r="AD261">
        <v>14897.0345</v>
      </c>
      <c r="AE261">
        <v>11457.328100000001</v>
      </c>
      <c r="AF261">
        <v>13763.234899999999</v>
      </c>
      <c r="AG261">
        <v>11477.5967</v>
      </c>
      <c r="AH261">
        <v>9026.7891</v>
      </c>
      <c r="AI261">
        <v>10012.2803</v>
      </c>
      <c r="AJ261">
        <v>14256.568799999999</v>
      </c>
      <c r="AK261">
        <v>9079.7577999999994</v>
      </c>
      <c r="AL261">
        <v>7485.2344999999996</v>
      </c>
      <c r="AM261">
        <v>7995.7304999999997</v>
      </c>
      <c r="AN261">
        <v>10595.801799999999</v>
      </c>
      <c r="AO261">
        <v>9722.5442999999996</v>
      </c>
      <c r="AP261">
        <v>7561.6665000000003</v>
      </c>
      <c r="AQ261">
        <v>9745.9840999999997</v>
      </c>
      <c r="AR261">
        <v>6385.5195999999996</v>
      </c>
      <c r="AS261">
        <v>7252.2374</v>
      </c>
      <c r="AT261">
        <v>6460.9920000000002</v>
      </c>
      <c r="AU261">
        <v>9537.9966999999997</v>
      </c>
      <c r="AV261">
        <v>6066.3112000000001</v>
      </c>
      <c r="AW261">
        <v>6169.3828999999996</v>
      </c>
      <c r="AX261">
        <v>6674.7505000000001</v>
      </c>
      <c r="AY261">
        <v>5488.107</v>
      </c>
      <c r="AZ261">
        <v>6279.9034000000001</v>
      </c>
      <c r="BA261">
        <v>5594.8508000000002</v>
      </c>
      <c r="BB261">
        <v>4985.5803999999998</v>
      </c>
      <c r="BC261">
        <v>4776.7353999999996</v>
      </c>
      <c r="BD261">
        <v>4611.9852000000001</v>
      </c>
      <c r="BE261">
        <v>6344.5383000000002</v>
      </c>
      <c r="BF261">
        <v>6550.2520999999997</v>
      </c>
      <c r="BG261">
        <v>4428.4982</v>
      </c>
      <c r="BH261">
        <v>4684.1828999999998</v>
      </c>
      <c r="BI261">
        <v>4034.5835999999999</v>
      </c>
      <c r="BJ261">
        <v>5332.3581999999997</v>
      </c>
      <c r="BK261">
        <v>3631.8667999999998</v>
      </c>
      <c r="BL261">
        <v>4178.2416999999996</v>
      </c>
      <c r="BM261">
        <v>3367.5427</v>
      </c>
      <c r="BN261">
        <v>4301.7583999999997</v>
      </c>
      <c r="BO261">
        <v>5300.6091999999999</v>
      </c>
      <c r="BP261">
        <v>3255.0527999999999</v>
      </c>
      <c r="BQ261">
        <v>3899.9034000000001</v>
      </c>
      <c r="BR261">
        <v>3164.0682999999999</v>
      </c>
      <c r="BS261">
        <v>3441.5425</v>
      </c>
      <c r="BT261">
        <v>3465.9870000000001</v>
      </c>
      <c r="BU261">
        <v>3087.5882000000001</v>
      </c>
      <c r="BV261">
        <v>2435.1125000000002</v>
      </c>
      <c r="BW261">
        <v>3578.2451000000001</v>
      </c>
      <c r="BX261">
        <v>3302.8634999999999</v>
      </c>
      <c r="BY261">
        <v>2822.9207999999999</v>
      </c>
      <c r="BZ261">
        <v>2806.8919000000001</v>
      </c>
      <c r="CA261">
        <v>2605.9964</v>
      </c>
      <c r="CB261">
        <v>2751.2836000000002</v>
      </c>
      <c r="CC261">
        <v>2858.6149</v>
      </c>
      <c r="CD261">
        <v>2505.6878000000002</v>
      </c>
      <c r="CE261">
        <v>2274.1653999999999</v>
      </c>
      <c r="CF261">
        <v>2969.3308999999999</v>
      </c>
      <c r="CG261">
        <v>2127.9834999999998</v>
      </c>
      <c r="CH261">
        <v>2181.4364999999998</v>
      </c>
      <c r="CI261">
        <v>2836.1889000000001</v>
      </c>
      <c r="CJ261">
        <v>2656.6725000000001</v>
      </c>
      <c r="CK261">
        <v>2418.8218000000002</v>
      </c>
      <c r="CL261">
        <v>3084.5165000000002</v>
      </c>
      <c r="CM261">
        <v>2206.1181999999999</v>
      </c>
      <c r="CN261">
        <v>2709.6954999999998</v>
      </c>
      <c r="CO261">
        <v>2066.6893</v>
      </c>
      <c r="CP261">
        <v>1894.8139000000001</v>
      </c>
      <c r="CQ261">
        <v>2167.2662999999998</v>
      </c>
      <c r="CR261">
        <v>2006.0376000000001</v>
      </c>
      <c r="CS261">
        <v>2114.0749999999998</v>
      </c>
      <c r="CT261">
        <v>2081.7255</v>
      </c>
      <c r="CU261">
        <v>2162.9052000000001</v>
      </c>
      <c r="CV261">
        <v>2347.1086</v>
      </c>
      <c r="CW261">
        <v>1641.1976999999999</v>
      </c>
      <c r="CX261">
        <v>4012.9814999999999</v>
      </c>
      <c r="CY261">
        <v>2179.5068000000001</v>
      </c>
      <c r="CZ261">
        <v>1628.7394999999999</v>
      </c>
      <c r="DA261">
        <v>1750.2746999999999</v>
      </c>
      <c r="DB261">
        <v>1764.152</v>
      </c>
      <c r="DC261">
        <v>2475.5544</v>
      </c>
      <c r="DD261">
        <v>1720.309</v>
      </c>
      <c r="DE261">
        <v>1971.35</v>
      </c>
      <c r="DF261">
        <v>1569.5494000000001</v>
      </c>
      <c r="DG261">
        <v>1512.4067</v>
      </c>
      <c r="DH261">
        <v>1264.9003</v>
      </c>
      <c r="DI261">
        <v>1853.8400999999999</v>
      </c>
      <c r="DJ261">
        <v>1461.7302</v>
      </c>
      <c r="DK261">
        <v>1497.6131</v>
      </c>
      <c r="DL261">
        <v>1538.5592999999999</v>
      </c>
      <c r="DM261">
        <v>1409.2610999999999</v>
      </c>
      <c r="DN261">
        <v>1286.4205999999999</v>
      </c>
      <c r="DO261">
        <v>2036.152</v>
      </c>
      <c r="DP261">
        <v>768.76610000000005</v>
      </c>
      <c r="DQ261">
        <v>1434.0583999999999</v>
      </c>
      <c r="DR261">
        <v>1407.3631</v>
      </c>
      <c r="DS261">
        <v>2204.6867999999999</v>
      </c>
      <c r="DT261">
        <v>1154.1289999999999</v>
      </c>
      <c r="DU261">
        <v>1275.4291000000001</v>
      </c>
      <c r="DV261">
        <v>1452.6821</v>
      </c>
      <c r="DW261">
        <v>1200.4411</v>
      </c>
      <c r="DX261">
        <v>1059.8304000000001</v>
      </c>
      <c r="DY261">
        <v>1372.5141000000001</v>
      </c>
      <c r="DZ261">
        <v>1332.3784000000001</v>
      </c>
      <c r="EA261">
        <v>1015.3611</v>
      </c>
      <c r="EB261">
        <v>1113.3443</v>
      </c>
      <c r="EC261">
        <v>912.46699999999998</v>
      </c>
      <c r="ED261">
        <v>1098.3738000000001</v>
      </c>
      <c r="EE261">
        <v>758.7962</v>
      </c>
      <c r="EF261">
        <v>755.06489999999997</v>
      </c>
      <c r="EG261">
        <v>206.63829999999999</v>
      </c>
      <c r="EH261">
        <v>809.01120000000003</v>
      </c>
      <c r="EI261">
        <v>585.86659999999995</v>
      </c>
      <c r="EJ261">
        <v>2043.9541999999999</v>
      </c>
      <c r="EK261">
        <v>647.54139999999995</v>
      </c>
      <c r="EL261">
        <v>818.22019999999998</v>
      </c>
      <c r="EM261">
        <v>465.44420000000002</v>
      </c>
      <c r="EN261">
        <v>361.05410000000001</v>
      </c>
      <c r="EO261">
        <v>339.48289999999997</v>
      </c>
      <c r="EP261">
        <v>297.42230000000001</v>
      </c>
      <c r="EQ261">
        <v>417.45299999999997</v>
      </c>
      <c r="ER261">
        <v>361.3974</v>
      </c>
      <c r="ES261">
        <v>333.0342</v>
      </c>
      <c r="ET261">
        <v>265.93990000000002</v>
      </c>
      <c r="EU261">
        <v>333.66750000000002</v>
      </c>
      <c r="EV261">
        <v>279.35950000000003</v>
      </c>
      <c r="EW261">
        <v>280.68270000000001</v>
      </c>
      <c r="EX261">
        <v>261.54520000000002</v>
      </c>
      <c r="EY261">
        <v>267.65100000000001</v>
      </c>
      <c r="EZ261">
        <v>266.88909999999998</v>
      </c>
      <c r="FA261">
        <v>108.23520000000001</v>
      </c>
      <c r="FB261">
        <v>271.7747</v>
      </c>
      <c r="FC261">
        <v>199.0188</v>
      </c>
      <c r="FD261">
        <v>123.7012</v>
      </c>
      <c r="FE261">
        <v>194.9024</v>
      </c>
      <c r="FF261">
        <v>809.54380000000003</v>
      </c>
      <c r="FG261">
        <v>204.17789999999999</v>
      </c>
      <c r="FH261">
        <v>260.65030000000002</v>
      </c>
      <c r="FI261">
        <v>282.49880000000002</v>
      </c>
      <c r="FJ261">
        <v>174.95320000000001</v>
      </c>
      <c r="FK261">
        <v>79.264799999999994</v>
      </c>
      <c r="FL261">
        <v>170.4358</v>
      </c>
      <c r="FM261">
        <v>12928.6091</v>
      </c>
      <c r="FN261">
        <v>3089.2190999999998</v>
      </c>
      <c r="FO261">
        <v>4116.2986000000001</v>
      </c>
      <c r="FP261">
        <v>7102.0077000000001</v>
      </c>
      <c r="FQ261">
        <v>2400.2523999999999</v>
      </c>
      <c r="FR261">
        <v>4321.2934999999998</v>
      </c>
      <c r="FS261">
        <v>6084.1385</v>
      </c>
      <c r="FT261">
        <v>6602.0309999999999</v>
      </c>
      <c r="FU261">
        <v>1055.5048999999999</v>
      </c>
      <c r="FV261">
        <v>30139.262500000001</v>
      </c>
      <c r="FW261">
        <v>12043.107900000001</v>
      </c>
      <c r="FX261">
        <v>3888.4764</v>
      </c>
      <c r="FY261">
        <v>3864.152</v>
      </c>
      <c r="FZ261">
        <v>419.46120000000002</v>
      </c>
      <c r="GA261">
        <v>13519.670599999999</v>
      </c>
      <c r="GB261">
        <v>4130.6220999999996</v>
      </c>
      <c r="GC261">
        <v>1973.5248999999999</v>
      </c>
      <c r="GD261">
        <v>1127.6781000000001</v>
      </c>
      <c r="GE261">
        <v>9992.2319000000007</v>
      </c>
      <c r="GF261">
        <v>1560.0731000000001</v>
      </c>
      <c r="GG261">
        <v>795.56960000000004</v>
      </c>
      <c r="GH261">
        <v>720.87779999999998</v>
      </c>
      <c r="GI261">
        <v>4575.9651000000003</v>
      </c>
      <c r="GJ261">
        <v>28722.1574</v>
      </c>
      <c r="GK261">
        <v>3244.0924</v>
      </c>
      <c r="GL261">
        <v>2686.6372000000001</v>
      </c>
      <c r="GM261">
        <v>5002.4636</v>
      </c>
      <c r="GN261">
        <v>14643.514999999999</v>
      </c>
      <c r="GO261">
        <v>751.52509999999995</v>
      </c>
      <c r="GP261">
        <v>394.48379999999997</v>
      </c>
    </row>
    <row r="262" spans="1:198" x14ac:dyDescent="0.2">
      <c r="A262" s="177">
        <v>43389</v>
      </c>
      <c r="B262">
        <v>798205.80189999996</v>
      </c>
      <c r="C262">
        <v>181258.0183</v>
      </c>
      <c r="D262">
        <v>124171.95050000001</v>
      </c>
      <c r="E262">
        <v>111816.848</v>
      </c>
      <c r="F262">
        <v>63641.4804</v>
      </c>
      <c r="G262">
        <v>51577.7673</v>
      </c>
      <c r="H262">
        <v>54315.704599999997</v>
      </c>
      <c r="I262">
        <v>33473.457999999999</v>
      </c>
      <c r="J262">
        <v>38110.186399999999</v>
      </c>
      <c r="K262">
        <v>31206.064200000001</v>
      </c>
      <c r="L262">
        <v>27311.144</v>
      </c>
      <c r="M262">
        <v>24270.854800000001</v>
      </c>
      <c r="N262">
        <v>20460.962</v>
      </c>
      <c r="O262">
        <v>39417.426099999997</v>
      </c>
      <c r="P262">
        <v>17914.847399999999</v>
      </c>
      <c r="Q262">
        <v>23661.611799999999</v>
      </c>
      <c r="R262">
        <v>13627.239299999999</v>
      </c>
      <c r="S262">
        <v>18594.961899999998</v>
      </c>
      <c r="T262">
        <v>20845.0969</v>
      </c>
      <c r="U262">
        <v>19574.068200000002</v>
      </c>
      <c r="V262">
        <v>14637.554400000001</v>
      </c>
      <c r="W262">
        <v>12355.1178</v>
      </c>
      <c r="X262">
        <v>14470.399600000001</v>
      </c>
      <c r="Y262">
        <v>13146.1877</v>
      </c>
      <c r="Z262">
        <v>14761.8452</v>
      </c>
      <c r="AA262">
        <v>11203.556699999999</v>
      </c>
      <c r="AB262">
        <v>12673.9614</v>
      </c>
      <c r="AC262">
        <v>18362.632099999999</v>
      </c>
      <c r="AD262">
        <v>15443.988499999999</v>
      </c>
      <c r="AE262">
        <v>11801.936600000001</v>
      </c>
      <c r="AF262">
        <v>13912.132100000001</v>
      </c>
      <c r="AG262">
        <v>11988.977699999999</v>
      </c>
      <c r="AH262">
        <v>9918.6376</v>
      </c>
      <c r="AI262">
        <v>10386.4251</v>
      </c>
      <c r="AJ262">
        <v>14543.5856</v>
      </c>
      <c r="AK262">
        <v>9462.8925999999992</v>
      </c>
      <c r="AL262">
        <v>7747.3361000000004</v>
      </c>
      <c r="AM262">
        <v>8376.0601000000006</v>
      </c>
      <c r="AN262">
        <v>10756.812</v>
      </c>
      <c r="AO262">
        <v>10035.8199</v>
      </c>
      <c r="AP262">
        <v>7926.3149999999996</v>
      </c>
      <c r="AQ262">
        <v>9837.5318000000007</v>
      </c>
      <c r="AR262">
        <v>6699.0860000000002</v>
      </c>
      <c r="AS262">
        <v>7503.6095999999998</v>
      </c>
      <c r="AT262">
        <v>6810.2277000000004</v>
      </c>
      <c r="AU262">
        <v>9617.7829000000002</v>
      </c>
      <c r="AV262">
        <v>6339.6850000000004</v>
      </c>
      <c r="AW262">
        <v>6339.7619999999997</v>
      </c>
      <c r="AX262">
        <v>6891.0015000000003</v>
      </c>
      <c r="AY262">
        <v>5645.7664999999997</v>
      </c>
      <c r="AZ262">
        <v>6431.8627999999999</v>
      </c>
      <c r="BA262">
        <v>5841.59</v>
      </c>
      <c r="BB262">
        <v>5234.7623999999996</v>
      </c>
      <c r="BC262">
        <v>4988.5452999999998</v>
      </c>
      <c r="BD262">
        <v>4805.5816000000004</v>
      </c>
      <c r="BE262">
        <v>6538.6183000000001</v>
      </c>
      <c r="BF262">
        <v>6719.4657999999999</v>
      </c>
      <c r="BG262">
        <v>4729.6958000000004</v>
      </c>
      <c r="BH262">
        <v>5054.8179</v>
      </c>
      <c r="BI262">
        <v>4192.6607999999997</v>
      </c>
      <c r="BJ262">
        <v>5475.9561999999996</v>
      </c>
      <c r="BK262">
        <v>3758.4160000000002</v>
      </c>
      <c r="BL262">
        <v>4319.8433999999997</v>
      </c>
      <c r="BM262">
        <v>3643.3395999999998</v>
      </c>
      <c r="BN262">
        <v>4406.1529</v>
      </c>
      <c r="BO262">
        <v>5389.6473999999998</v>
      </c>
      <c r="BP262">
        <v>3454.317</v>
      </c>
      <c r="BQ262">
        <v>4025.7361999999998</v>
      </c>
      <c r="BR262">
        <v>3335.6723000000002</v>
      </c>
      <c r="BS262">
        <v>3595.6226000000001</v>
      </c>
      <c r="BT262">
        <v>3726.6824000000001</v>
      </c>
      <c r="BU262">
        <v>3166.5005999999998</v>
      </c>
      <c r="BV262">
        <v>2563.0243999999998</v>
      </c>
      <c r="BW262">
        <v>3710.2114999999999</v>
      </c>
      <c r="BX262">
        <v>3415.1498999999999</v>
      </c>
      <c r="BY262">
        <v>2938.69</v>
      </c>
      <c r="BZ262">
        <v>2911.5084000000002</v>
      </c>
      <c r="CA262">
        <v>2725.8507</v>
      </c>
      <c r="CB262">
        <v>2899.7779999999998</v>
      </c>
      <c r="CC262">
        <v>3013.9812999999999</v>
      </c>
      <c r="CD262">
        <v>2729.1001999999999</v>
      </c>
      <c r="CE262">
        <v>2357.86</v>
      </c>
      <c r="CF262">
        <v>3075.712</v>
      </c>
      <c r="CG262">
        <v>2176.6664000000001</v>
      </c>
      <c r="CH262">
        <v>2258.7910000000002</v>
      </c>
      <c r="CI262">
        <v>2916.0648000000001</v>
      </c>
      <c r="CJ262">
        <v>2863.0050000000001</v>
      </c>
      <c r="CK262">
        <v>2478.8843999999999</v>
      </c>
      <c r="CL262">
        <v>3167.5302000000001</v>
      </c>
      <c r="CM262">
        <v>2325.3229000000001</v>
      </c>
      <c r="CN262">
        <v>2859.2581</v>
      </c>
      <c r="CO262">
        <v>2241.2552999999998</v>
      </c>
      <c r="CP262">
        <v>1979.0803000000001</v>
      </c>
      <c r="CQ262">
        <v>2240.1473000000001</v>
      </c>
      <c r="CR262">
        <v>2126.0821000000001</v>
      </c>
      <c r="CS262">
        <v>2210.7312999999999</v>
      </c>
      <c r="CT262">
        <v>2152.7802000000001</v>
      </c>
      <c r="CU262">
        <v>2245.3213999999998</v>
      </c>
      <c r="CV262">
        <v>2467.7538</v>
      </c>
      <c r="CW262">
        <v>1641.5491999999999</v>
      </c>
      <c r="CX262">
        <v>4069.7746999999999</v>
      </c>
      <c r="CY262">
        <v>2286.4007999999999</v>
      </c>
      <c r="CZ262">
        <v>1709.0953999999999</v>
      </c>
      <c r="DA262">
        <v>1839.9874</v>
      </c>
      <c r="DB262">
        <v>1852.6006</v>
      </c>
      <c r="DC262">
        <v>2518.1462999999999</v>
      </c>
      <c r="DD262">
        <v>1770.0709999999999</v>
      </c>
      <c r="DE262">
        <v>2031.4184</v>
      </c>
      <c r="DF262">
        <v>1639.5408</v>
      </c>
      <c r="DG262">
        <v>1575.414</v>
      </c>
      <c r="DH262">
        <v>1546.9963</v>
      </c>
      <c r="DI262">
        <v>1885.1382000000001</v>
      </c>
      <c r="DJ262">
        <v>1539.9621</v>
      </c>
      <c r="DK262">
        <v>1488.7358999999999</v>
      </c>
      <c r="DL262">
        <v>1593.3596</v>
      </c>
      <c r="DM262">
        <v>1517.9885999999999</v>
      </c>
      <c r="DN262">
        <v>1331.1592000000001</v>
      </c>
      <c r="DO262">
        <v>2102.9911000000002</v>
      </c>
      <c r="DP262">
        <v>804.77369999999996</v>
      </c>
      <c r="DQ262">
        <v>1463.6941999999999</v>
      </c>
      <c r="DR262">
        <v>1452.4086</v>
      </c>
      <c r="DS262">
        <v>2265.0641000000001</v>
      </c>
      <c r="DT262">
        <v>1197.3784000000001</v>
      </c>
      <c r="DU262">
        <v>1323.4836</v>
      </c>
      <c r="DV262">
        <v>1534.0818999999999</v>
      </c>
      <c r="DW262">
        <v>1263.2916</v>
      </c>
      <c r="DX262">
        <v>1148.1706999999999</v>
      </c>
      <c r="DY262">
        <v>1389.9416000000001</v>
      </c>
      <c r="DZ262">
        <v>1360.5435</v>
      </c>
      <c r="EA262">
        <v>1071.4242999999999</v>
      </c>
      <c r="EB262">
        <v>1157.1578999999999</v>
      </c>
      <c r="EC262">
        <v>988.04660000000001</v>
      </c>
      <c r="ED262">
        <v>1158.3206</v>
      </c>
      <c r="EE262">
        <v>782.09220000000005</v>
      </c>
      <c r="EF262">
        <v>765.71590000000003</v>
      </c>
      <c r="EG262">
        <v>215.78059999999999</v>
      </c>
      <c r="EH262">
        <v>820.80020000000002</v>
      </c>
      <c r="EI262">
        <v>618.0471</v>
      </c>
      <c r="EJ262">
        <v>2043.9541999999999</v>
      </c>
      <c r="EK262">
        <v>665.91869999999994</v>
      </c>
      <c r="EL262">
        <v>818.22019999999998</v>
      </c>
      <c r="EM262">
        <v>476.06939999999997</v>
      </c>
      <c r="EN262">
        <v>388.79289999999997</v>
      </c>
      <c r="EO262">
        <v>367.40039999999999</v>
      </c>
      <c r="EP262">
        <v>306.87419999999997</v>
      </c>
      <c r="EQ262">
        <v>445.78410000000002</v>
      </c>
      <c r="ER262">
        <v>365.298</v>
      </c>
      <c r="ES262">
        <v>335.38679999999999</v>
      </c>
      <c r="ET262">
        <v>276.75709999999998</v>
      </c>
      <c r="EU262">
        <v>348.8528</v>
      </c>
      <c r="EV262">
        <v>291.90949999999998</v>
      </c>
      <c r="EW262">
        <v>288.24200000000002</v>
      </c>
      <c r="EX262">
        <v>280.19740000000002</v>
      </c>
      <c r="EY262">
        <v>279.2097</v>
      </c>
      <c r="EZ262">
        <v>265.67950000000002</v>
      </c>
      <c r="FA262">
        <v>113.9622</v>
      </c>
      <c r="FB262">
        <v>271.7747</v>
      </c>
      <c r="FC262">
        <v>213.70310000000001</v>
      </c>
      <c r="FD262">
        <v>139.08539999999999</v>
      </c>
      <c r="FE262">
        <v>195.96080000000001</v>
      </c>
      <c r="FF262">
        <v>821.3134</v>
      </c>
      <c r="FG262">
        <v>204.17789999999999</v>
      </c>
      <c r="FH262">
        <v>257.32650000000001</v>
      </c>
      <c r="FI262">
        <v>279.79259999999999</v>
      </c>
      <c r="FJ262">
        <v>174.7439</v>
      </c>
      <c r="FK262">
        <v>97.027500000000003</v>
      </c>
      <c r="FL262">
        <v>180.23079999999999</v>
      </c>
      <c r="FM262">
        <v>14041.1738</v>
      </c>
      <c r="FN262">
        <v>3358.6531</v>
      </c>
      <c r="FO262">
        <v>4367.8221999999996</v>
      </c>
      <c r="FP262">
        <v>7183.4548000000004</v>
      </c>
      <c r="FQ262">
        <v>2455.2114000000001</v>
      </c>
      <c r="FR262">
        <v>4567.3928999999998</v>
      </c>
      <c r="FS262">
        <v>6487.0236999999997</v>
      </c>
      <c r="FT262">
        <v>7211.9273000000003</v>
      </c>
      <c r="FU262">
        <v>1123.741</v>
      </c>
      <c r="FV262">
        <v>32170.881600000001</v>
      </c>
      <c r="FW262">
        <v>12761.319600000001</v>
      </c>
      <c r="FX262">
        <v>4025.1354999999999</v>
      </c>
      <c r="FY262">
        <v>3955.8589999999999</v>
      </c>
      <c r="FZ262">
        <v>413.65010000000001</v>
      </c>
      <c r="GA262">
        <v>14002.3022</v>
      </c>
      <c r="GB262">
        <v>4291.8927000000003</v>
      </c>
      <c r="GC262">
        <v>2052.0012000000002</v>
      </c>
      <c r="GD262">
        <v>1114.2737999999999</v>
      </c>
      <c r="GE262">
        <v>10310.0651</v>
      </c>
      <c r="GF262">
        <v>1654.6074000000001</v>
      </c>
      <c r="GG262">
        <v>822.51250000000005</v>
      </c>
      <c r="GH262">
        <v>728.88750000000005</v>
      </c>
      <c r="GI262">
        <v>4659.7779</v>
      </c>
      <c r="GJ262">
        <v>29191.577499999999</v>
      </c>
      <c r="GK262">
        <v>3261.2959999999998</v>
      </c>
      <c r="GL262">
        <v>2733.7611000000002</v>
      </c>
      <c r="GM262">
        <v>5023.9296999999997</v>
      </c>
      <c r="GN262">
        <v>15258.683000000001</v>
      </c>
      <c r="GO262">
        <v>780.61670000000004</v>
      </c>
      <c r="GP262">
        <v>393.57729999999998</v>
      </c>
    </row>
    <row r="263" spans="1:198" x14ac:dyDescent="0.2">
      <c r="A263" s="177">
        <v>43390</v>
      </c>
      <c r="B263">
        <v>795979.32350000006</v>
      </c>
      <c r="C263">
        <v>179856.22210000001</v>
      </c>
      <c r="D263">
        <v>123312.8355</v>
      </c>
      <c r="E263">
        <v>111491.467</v>
      </c>
      <c r="F263">
        <v>63807.707600000002</v>
      </c>
      <c r="G263">
        <v>51496.020600000003</v>
      </c>
      <c r="H263">
        <v>55327.1106</v>
      </c>
      <c r="I263">
        <v>33035.824000000001</v>
      </c>
      <c r="J263">
        <v>38153.868999999999</v>
      </c>
      <c r="K263">
        <v>31282.580099999999</v>
      </c>
      <c r="L263">
        <v>27975.164000000001</v>
      </c>
      <c r="M263">
        <v>24270.854800000001</v>
      </c>
      <c r="N263">
        <v>20327.222000000002</v>
      </c>
      <c r="O263">
        <v>39548.148300000001</v>
      </c>
      <c r="P263">
        <v>17985.935600000001</v>
      </c>
      <c r="Q263">
        <v>23661.611799999999</v>
      </c>
      <c r="R263">
        <v>13436.658600000001</v>
      </c>
      <c r="S263">
        <v>18781.514299999999</v>
      </c>
      <c r="T263">
        <v>20804.964899999999</v>
      </c>
      <c r="U263">
        <v>19150.661400000001</v>
      </c>
      <c r="V263">
        <v>14628.7569</v>
      </c>
      <c r="W263">
        <v>12177.523999999999</v>
      </c>
      <c r="X263">
        <v>14603.344800000001</v>
      </c>
      <c r="Y263">
        <v>13195.2217</v>
      </c>
      <c r="Z263">
        <v>14780.4854</v>
      </c>
      <c r="AA263">
        <v>11220.5252</v>
      </c>
      <c r="AB263">
        <v>12661.316800000001</v>
      </c>
      <c r="AC263">
        <v>18542.364699999998</v>
      </c>
      <c r="AD263">
        <v>15388.05</v>
      </c>
      <c r="AE263">
        <v>11847.523800000001</v>
      </c>
      <c r="AF263">
        <v>13824.7718</v>
      </c>
      <c r="AG263">
        <v>11822.837799999999</v>
      </c>
      <c r="AH263">
        <v>10196.319299999999</v>
      </c>
      <c r="AI263">
        <v>10370.332899999999</v>
      </c>
      <c r="AJ263">
        <v>14538.220799999999</v>
      </c>
      <c r="AK263">
        <v>9374.5967999999993</v>
      </c>
      <c r="AL263">
        <v>7709.1821</v>
      </c>
      <c r="AM263">
        <v>8246.1913999999997</v>
      </c>
      <c r="AN263">
        <v>10765.757</v>
      </c>
      <c r="AO263">
        <v>10084.082399999999</v>
      </c>
      <c r="AP263">
        <v>7952.6962999999996</v>
      </c>
      <c r="AQ263">
        <v>9895.5550000000003</v>
      </c>
      <c r="AR263">
        <v>6814.3558999999996</v>
      </c>
      <c r="AS263">
        <v>7506.45</v>
      </c>
      <c r="AT263">
        <v>6806.7699000000002</v>
      </c>
      <c r="AU263">
        <v>9675.5591999999997</v>
      </c>
      <c r="AV263">
        <v>6312.1356999999998</v>
      </c>
      <c r="AW263">
        <v>6263.3302999999996</v>
      </c>
      <c r="AX263">
        <v>6856.6111000000001</v>
      </c>
      <c r="AY263">
        <v>5657.5016999999998</v>
      </c>
      <c r="AZ263">
        <v>6464.1540999999997</v>
      </c>
      <c r="BA263">
        <v>5879.1169</v>
      </c>
      <c r="BB263">
        <v>5304.4922999999999</v>
      </c>
      <c r="BC263">
        <v>5071.1745000000001</v>
      </c>
      <c r="BD263">
        <v>4821.7146000000002</v>
      </c>
      <c r="BE263">
        <v>6421.6198000000004</v>
      </c>
      <c r="BF263">
        <v>6733.8059999999996</v>
      </c>
      <c r="BG263">
        <v>4666.9699000000001</v>
      </c>
      <c r="BH263">
        <v>4802.5802000000003</v>
      </c>
      <c r="BI263">
        <v>4228.0513000000001</v>
      </c>
      <c r="BJ263">
        <v>5461.174</v>
      </c>
      <c r="BK263">
        <v>3788.6079</v>
      </c>
      <c r="BL263">
        <v>4395.5717000000004</v>
      </c>
      <c r="BM263">
        <v>3621.2759000000001</v>
      </c>
      <c r="BN263">
        <v>4420.4332999999997</v>
      </c>
      <c r="BO263">
        <v>5367.7925999999998</v>
      </c>
      <c r="BP263">
        <v>3376.2192</v>
      </c>
      <c r="BQ263">
        <v>4051.9715999999999</v>
      </c>
      <c r="BR263">
        <v>3341.5223999999998</v>
      </c>
      <c r="BS263">
        <v>3502.2247000000002</v>
      </c>
      <c r="BT263">
        <v>3761.8020000000001</v>
      </c>
      <c r="BU263">
        <v>3136.2507999999998</v>
      </c>
      <c r="BV263">
        <v>2560.2946000000002</v>
      </c>
      <c r="BW263">
        <v>3702.1082999999999</v>
      </c>
      <c r="BX263">
        <v>3430.7273</v>
      </c>
      <c r="BY263">
        <v>2904.6055999999999</v>
      </c>
      <c r="BZ263">
        <v>2879.7804000000001</v>
      </c>
      <c r="CA263">
        <v>2683.2435999999998</v>
      </c>
      <c r="CB263">
        <v>2865.2793000000001</v>
      </c>
      <c r="CC263">
        <v>3058.6374999999998</v>
      </c>
      <c r="CD263">
        <v>2711.4463999999998</v>
      </c>
      <c r="CE263">
        <v>2382.0994999999998</v>
      </c>
      <c r="CF263">
        <v>3070.1129999999998</v>
      </c>
      <c r="CG263">
        <v>2150.3415</v>
      </c>
      <c r="CH263">
        <v>2312.4513999999999</v>
      </c>
      <c r="CI263">
        <v>2923.3262</v>
      </c>
      <c r="CJ263">
        <v>2757.2723999999998</v>
      </c>
      <c r="CK263">
        <v>2447.5913</v>
      </c>
      <c r="CL263">
        <v>3201.3507</v>
      </c>
      <c r="CM263">
        <v>2333.9531000000002</v>
      </c>
      <c r="CN263">
        <v>2891.8294999999998</v>
      </c>
      <c r="CO263">
        <v>2253.1792</v>
      </c>
      <c r="CP263">
        <v>1911.6672000000001</v>
      </c>
      <c r="CQ263">
        <v>2254.1404000000002</v>
      </c>
      <c r="CR263">
        <v>2145.8036999999999</v>
      </c>
      <c r="CS263">
        <v>2181.4935999999998</v>
      </c>
      <c r="CT263">
        <v>2162.3337999999999</v>
      </c>
      <c r="CU263">
        <v>2241.8292000000001</v>
      </c>
      <c r="CV263">
        <v>2459.1361999999999</v>
      </c>
      <c r="CW263">
        <v>1645.4158</v>
      </c>
      <c r="CX263">
        <v>4068.5127000000002</v>
      </c>
      <c r="CY263">
        <v>2290.0365999999999</v>
      </c>
      <c r="CZ263">
        <v>1759.3543</v>
      </c>
      <c r="DA263">
        <v>1837.0299</v>
      </c>
      <c r="DB263">
        <v>1855.5888</v>
      </c>
      <c r="DC263">
        <v>2529.8317999999999</v>
      </c>
      <c r="DD263">
        <v>1767.5650000000001</v>
      </c>
      <c r="DE263">
        <v>2053.7815000000001</v>
      </c>
      <c r="DF263">
        <v>1646.0733</v>
      </c>
      <c r="DG263">
        <v>1573.5047</v>
      </c>
      <c r="DH263">
        <v>1505.0872999999999</v>
      </c>
      <c r="DI263">
        <v>1862.0047999999999</v>
      </c>
      <c r="DJ263">
        <v>1542.3043</v>
      </c>
      <c r="DK263">
        <v>1550.8766000000001</v>
      </c>
      <c r="DL263">
        <v>1547.6927000000001</v>
      </c>
      <c r="DM263">
        <v>1537.6771000000001</v>
      </c>
      <c r="DN263">
        <v>1377.2959000000001</v>
      </c>
      <c r="DO263">
        <v>2200.7741000000001</v>
      </c>
      <c r="DP263">
        <v>797.77859999999998</v>
      </c>
      <c r="DQ263">
        <v>1463.2451000000001</v>
      </c>
      <c r="DR263">
        <v>1408.2293</v>
      </c>
      <c r="DS263">
        <v>2261.3769000000002</v>
      </c>
      <c r="DT263">
        <v>1206.7991</v>
      </c>
      <c r="DU263">
        <v>1314.7464</v>
      </c>
      <c r="DV263">
        <v>1521.1936000000001</v>
      </c>
      <c r="DW263">
        <v>1253.0393999999999</v>
      </c>
      <c r="DX263">
        <v>1157.9863</v>
      </c>
      <c r="DY263">
        <v>1397.3146999999999</v>
      </c>
      <c r="DZ263">
        <v>1379.4740999999999</v>
      </c>
      <c r="EA263">
        <v>1058.8729000000001</v>
      </c>
      <c r="EB263">
        <v>1139.9975999999999</v>
      </c>
      <c r="EC263">
        <v>969.58699999999999</v>
      </c>
      <c r="ED263">
        <v>1144.2905000000001</v>
      </c>
      <c r="EE263">
        <v>783.42340000000002</v>
      </c>
      <c r="EF263">
        <v>766.04300000000001</v>
      </c>
      <c r="EG263">
        <v>214.5617</v>
      </c>
      <c r="EH263">
        <v>820.37919999999997</v>
      </c>
      <c r="EI263">
        <v>625.69000000000005</v>
      </c>
      <c r="EJ263">
        <v>2043.9541999999999</v>
      </c>
      <c r="EK263">
        <v>678.55309999999997</v>
      </c>
      <c r="EL263">
        <v>818.22019999999998</v>
      </c>
      <c r="EM263">
        <v>471.6943</v>
      </c>
      <c r="EN263">
        <v>379.54660000000001</v>
      </c>
      <c r="EO263">
        <v>352.65159999999997</v>
      </c>
      <c r="EP263">
        <v>314.14499999999998</v>
      </c>
      <c r="EQ263">
        <v>441.79840000000002</v>
      </c>
      <c r="ER263">
        <v>363.83530000000002</v>
      </c>
      <c r="ES263">
        <v>333.0342</v>
      </c>
      <c r="ET263">
        <v>280.4658</v>
      </c>
      <c r="EU263">
        <v>340.41649999999998</v>
      </c>
      <c r="EV263">
        <v>282.90629999999999</v>
      </c>
      <c r="EW263">
        <v>301.84890000000001</v>
      </c>
      <c r="EX263">
        <v>283.4051</v>
      </c>
      <c r="EY263">
        <v>271.2287</v>
      </c>
      <c r="EZ263">
        <v>260.84100000000001</v>
      </c>
      <c r="FA263">
        <v>112.2778</v>
      </c>
      <c r="FB263">
        <v>271.7747</v>
      </c>
      <c r="FC263">
        <v>218.136</v>
      </c>
      <c r="FD263">
        <v>133.20320000000001</v>
      </c>
      <c r="FE263">
        <v>204.07509999999999</v>
      </c>
      <c r="FF263">
        <v>812.68240000000003</v>
      </c>
      <c r="FG263">
        <v>203.9427</v>
      </c>
      <c r="FH263">
        <v>247.3552</v>
      </c>
      <c r="FI263">
        <v>279.79259999999999</v>
      </c>
      <c r="FJ263">
        <v>174.69159999999999</v>
      </c>
      <c r="FK263">
        <v>93.982500000000002</v>
      </c>
      <c r="FL263">
        <v>184.5127</v>
      </c>
      <c r="FM263">
        <v>13123.9645</v>
      </c>
      <c r="FN263">
        <v>3370.6626999999999</v>
      </c>
      <c r="FO263">
        <v>4242.0604000000003</v>
      </c>
      <c r="FP263">
        <v>6994.7686000000003</v>
      </c>
      <c r="FQ263">
        <v>2453.6846999999998</v>
      </c>
      <c r="FR263">
        <v>4568.8433999999997</v>
      </c>
      <c r="FS263">
        <v>6525.2376999999997</v>
      </c>
      <c r="FT263">
        <v>7180.5700999999999</v>
      </c>
      <c r="FU263">
        <v>1124.0771999999999</v>
      </c>
      <c r="FV263">
        <v>31895.894700000001</v>
      </c>
      <c r="FW263">
        <v>12796.0018</v>
      </c>
      <c r="FX263">
        <v>4004.8454999999999</v>
      </c>
      <c r="FY263">
        <v>3934.4209999999998</v>
      </c>
      <c r="FZ263">
        <v>405.90190000000001</v>
      </c>
      <c r="GA263">
        <v>14006.855299999999</v>
      </c>
      <c r="GB263">
        <v>4208.0320000000002</v>
      </c>
      <c r="GC263">
        <v>1972.7075</v>
      </c>
      <c r="GD263">
        <v>1131.6994</v>
      </c>
      <c r="GE263">
        <v>10269.490599999999</v>
      </c>
      <c r="GF263">
        <v>1662.9069999999999</v>
      </c>
      <c r="GG263">
        <v>826.76660000000004</v>
      </c>
      <c r="GH263">
        <v>723.54769999999996</v>
      </c>
      <c r="GI263">
        <v>4654.5396000000001</v>
      </c>
      <c r="GJ263">
        <v>29609.178500000002</v>
      </c>
      <c r="GK263">
        <v>3192.4814999999999</v>
      </c>
      <c r="GL263">
        <v>2707.8429000000001</v>
      </c>
      <c r="GM263">
        <v>5043.3707000000004</v>
      </c>
      <c r="GN263">
        <v>15210.623</v>
      </c>
      <c r="GO263">
        <v>797.45920000000001</v>
      </c>
      <c r="GP263">
        <v>385.41899999999998</v>
      </c>
    </row>
    <row r="264" spans="1:198" x14ac:dyDescent="0.2">
      <c r="A264" s="177">
        <v>43391</v>
      </c>
      <c r="B264">
        <v>779012.02260000003</v>
      </c>
      <c r="C264">
        <v>178037.6758</v>
      </c>
      <c r="D264">
        <v>119134.41250000001</v>
      </c>
      <c r="E264">
        <v>108336.02800000001</v>
      </c>
      <c r="F264">
        <v>63484.002099999998</v>
      </c>
      <c r="G264">
        <v>50453.749000000003</v>
      </c>
      <c r="H264">
        <v>53736.280100000004</v>
      </c>
      <c r="I264">
        <v>32132.092000000001</v>
      </c>
      <c r="J264">
        <v>37660.880400000002</v>
      </c>
      <c r="K264">
        <v>30303.177500000002</v>
      </c>
      <c r="L264">
        <v>26495.223999999998</v>
      </c>
      <c r="M264">
        <v>23962.044399999999</v>
      </c>
      <c r="N264">
        <v>19801.060700000002</v>
      </c>
      <c r="O264">
        <v>39155.981699999997</v>
      </c>
      <c r="P264">
        <v>17952.4823</v>
      </c>
      <c r="Q264">
        <v>23353.1502</v>
      </c>
      <c r="R264">
        <v>13233.5808</v>
      </c>
      <c r="S264">
        <v>18370.626899999999</v>
      </c>
      <c r="T264">
        <v>20432.8321</v>
      </c>
      <c r="U264">
        <v>18786.379000000001</v>
      </c>
      <c r="V264">
        <v>13957.210800000001</v>
      </c>
      <c r="W264">
        <v>12185.980799999999</v>
      </c>
      <c r="X264">
        <v>14372.7255</v>
      </c>
      <c r="Y264">
        <v>13046.633599999999</v>
      </c>
      <c r="Z264">
        <v>14754.855100000001</v>
      </c>
      <c r="AA264">
        <v>11118.7143</v>
      </c>
      <c r="AB264">
        <v>12236.4558</v>
      </c>
      <c r="AC264">
        <v>18257.1891</v>
      </c>
      <c r="AD264">
        <v>15015.1268</v>
      </c>
      <c r="AE264">
        <v>11702.2628</v>
      </c>
      <c r="AF264">
        <v>14464.864600000001</v>
      </c>
      <c r="AG264">
        <v>11465.8138</v>
      </c>
      <c r="AH264">
        <v>9885.9691000000003</v>
      </c>
      <c r="AI264">
        <v>10100.787700000001</v>
      </c>
      <c r="AJ264">
        <v>14422.8776</v>
      </c>
      <c r="AK264">
        <v>9177.4135000000006</v>
      </c>
      <c r="AL264">
        <v>7500.1643000000004</v>
      </c>
      <c r="AM264">
        <v>8066.076</v>
      </c>
      <c r="AN264">
        <v>10729.977000000001</v>
      </c>
      <c r="AO264">
        <v>9887.1540000000005</v>
      </c>
      <c r="AP264">
        <v>7784.4421000000002</v>
      </c>
      <c r="AQ264">
        <v>9836.2423999999992</v>
      </c>
      <c r="AR264">
        <v>6573.3370000000004</v>
      </c>
      <c r="AS264">
        <v>7367.2721000000001</v>
      </c>
      <c r="AT264">
        <v>6578.5564999999997</v>
      </c>
      <c r="AU264">
        <v>9733.3353999999999</v>
      </c>
      <c r="AV264">
        <v>6178.6275999999998</v>
      </c>
      <c r="AW264">
        <v>6038.0158000000001</v>
      </c>
      <c r="AX264">
        <v>6805.0257000000001</v>
      </c>
      <c r="AY264">
        <v>5509.0262000000002</v>
      </c>
      <c r="AZ264">
        <v>6426.1643000000004</v>
      </c>
      <c r="BA264">
        <v>5719.6277</v>
      </c>
      <c r="BB264">
        <v>5140.4219000000003</v>
      </c>
      <c r="BC264">
        <v>4981.5626000000002</v>
      </c>
      <c r="BD264">
        <v>4773.3154999999997</v>
      </c>
      <c r="BE264">
        <v>6234.4219999999996</v>
      </c>
      <c r="BF264">
        <v>6662.1052</v>
      </c>
      <c r="BG264">
        <v>4574.2937000000002</v>
      </c>
      <c r="BH264">
        <v>4655.8705</v>
      </c>
      <c r="BI264">
        <v>4088.0623999999998</v>
      </c>
      <c r="BJ264">
        <v>5406.2689</v>
      </c>
      <c r="BK264">
        <v>3774.4755</v>
      </c>
      <c r="BL264">
        <v>4283.5352999999996</v>
      </c>
      <c r="BM264">
        <v>3472.6358</v>
      </c>
      <c r="BN264">
        <v>4341.6450000000004</v>
      </c>
      <c r="BO264">
        <v>5345.1283000000003</v>
      </c>
      <c r="BP264">
        <v>3275.7257</v>
      </c>
      <c r="BQ264">
        <v>3976.6662999999999</v>
      </c>
      <c r="BR264">
        <v>3312.2716999999998</v>
      </c>
      <c r="BS264">
        <v>3385.0816</v>
      </c>
      <c r="BT264">
        <v>3575.3980000000001</v>
      </c>
      <c r="BU264">
        <v>3098.1098000000002</v>
      </c>
      <c r="BV264">
        <v>2501.4083000000001</v>
      </c>
      <c r="BW264">
        <v>3641.9131000000002</v>
      </c>
      <c r="BX264">
        <v>3372.9614000000001</v>
      </c>
      <c r="BY264">
        <v>2828.2098000000001</v>
      </c>
      <c r="BZ264">
        <v>2848.4812000000002</v>
      </c>
      <c r="CA264">
        <v>2611.8852000000002</v>
      </c>
      <c r="CB264">
        <v>2737.7840999999999</v>
      </c>
      <c r="CC264">
        <v>3006.5385999999999</v>
      </c>
      <c r="CD264">
        <v>2554.3881000000001</v>
      </c>
      <c r="CE264">
        <v>2275.9947999999999</v>
      </c>
      <c r="CF264">
        <v>2945.0684999999999</v>
      </c>
      <c r="CG264">
        <v>2116.4438</v>
      </c>
      <c r="CH264">
        <v>2342.4175</v>
      </c>
      <c r="CI264">
        <v>2872.0423000000001</v>
      </c>
      <c r="CJ264">
        <v>2695.6806000000001</v>
      </c>
      <c r="CK264">
        <v>2458.6952999999999</v>
      </c>
      <c r="CL264">
        <v>3129.8665999999998</v>
      </c>
      <c r="CM264">
        <v>2290.2627000000002</v>
      </c>
      <c r="CN264">
        <v>2807.4097000000002</v>
      </c>
      <c r="CO264">
        <v>2177.3431</v>
      </c>
      <c r="CP264">
        <v>1824.3366000000001</v>
      </c>
      <c r="CQ264">
        <v>2194.0864999999999</v>
      </c>
      <c r="CR264">
        <v>2109.7903000000001</v>
      </c>
      <c r="CS264">
        <v>2166.7028</v>
      </c>
      <c r="CT264">
        <v>2165.9164000000001</v>
      </c>
      <c r="CU264">
        <v>2166.7467000000001</v>
      </c>
      <c r="CV264">
        <v>2466.6765999999998</v>
      </c>
      <c r="CW264">
        <v>1641.5491999999999</v>
      </c>
      <c r="CX264">
        <v>4014.2435</v>
      </c>
      <c r="CY264">
        <v>2263.1314000000002</v>
      </c>
      <c r="CZ264">
        <v>1732.1794</v>
      </c>
      <c r="DA264">
        <v>1762.105</v>
      </c>
      <c r="DB264">
        <v>1836.1659</v>
      </c>
      <c r="DC264">
        <v>2501.4074999999998</v>
      </c>
      <c r="DD264">
        <v>1741.789</v>
      </c>
      <c r="DE264">
        <v>2138.5533999999998</v>
      </c>
      <c r="DF264">
        <v>1569.5494000000001</v>
      </c>
      <c r="DG264">
        <v>1512.4067</v>
      </c>
      <c r="DH264">
        <v>1463.1783</v>
      </c>
      <c r="DI264">
        <v>1868.8088</v>
      </c>
      <c r="DJ264">
        <v>1488.4321</v>
      </c>
      <c r="DK264">
        <v>1453.8610000000001</v>
      </c>
      <c r="DL264">
        <v>1478.7771</v>
      </c>
      <c r="DM264">
        <v>1496.2430999999999</v>
      </c>
      <c r="DN264">
        <v>1307.7412999999999</v>
      </c>
      <c r="DO264">
        <v>2192.1098000000002</v>
      </c>
      <c r="DP264">
        <v>771.74760000000003</v>
      </c>
      <c r="DQ264">
        <v>1435.8544999999999</v>
      </c>
      <c r="DR264">
        <v>1391.3371999999999</v>
      </c>
      <c r="DS264">
        <v>2156.7537000000002</v>
      </c>
      <c r="DT264">
        <v>1200.8041000000001</v>
      </c>
      <c r="DU264">
        <v>1282.2940000000001</v>
      </c>
      <c r="DV264">
        <v>1523.9069999999999</v>
      </c>
      <c r="DW264">
        <v>1187.5144</v>
      </c>
      <c r="DX264">
        <v>1142.4449</v>
      </c>
      <c r="DY264">
        <v>1377.8764000000001</v>
      </c>
      <c r="DZ264">
        <v>1358.2348999999999</v>
      </c>
      <c r="EA264">
        <v>1049.2501</v>
      </c>
      <c r="EB264">
        <v>1084.5003999999999</v>
      </c>
      <c r="EC264">
        <v>942.07190000000003</v>
      </c>
      <c r="ED264">
        <v>1098.6927000000001</v>
      </c>
      <c r="EE264">
        <v>766.78340000000003</v>
      </c>
      <c r="EF264">
        <v>738.79560000000004</v>
      </c>
      <c r="EG264">
        <v>214.5617</v>
      </c>
      <c r="EH264">
        <v>801.4325</v>
      </c>
      <c r="EI264">
        <v>632.12609999999995</v>
      </c>
      <c r="EJ264">
        <v>2043.9541999999999</v>
      </c>
      <c r="EK264">
        <v>690.03890000000001</v>
      </c>
      <c r="EL264">
        <v>818.22019999999998</v>
      </c>
      <c r="EM264">
        <v>465.44420000000002</v>
      </c>
      <c r="EN264">
        <v>363.10879999999997</v>
      </c>
      <c r="EO264">
        <v>339.21960000000001</v>
      </c>
      <c r="EP264">
        <v>307.60129999999998</v>
      </c>
      <c r="EQ264">
        <v>427.68669999999997</v>
      </c>
      <c r="ER264">
        <v>357.49680000000001</v>
      </c>
      <c r="ES264">
        <v>332.32850000000002</v>
      </c>
      <c r="ET264">
        <v>260.68579999999997</v>
      </c>
      <c r="EU264">
        <v>326.28570000000002</v>
      </c>
      <c r="EV264">
        <v>283.17910000000001</v>
      </c>
      <c r="EW264">
        <v>321.88119999999998</v>
      </c>
      <c r="EX264">
        <v>281.38549999999998</v>
      </c>
      <c r="EY264">
        <v>263.79809999999998</v>
      </c>
      <c r="EZ264">
        <v>276.16289999999998</v>
      </c>
      <c r="FA264">
        <v>110.2565</v>
      </c>
      <c r="FB264">
        <v>271.7747</v>
      </c>
      <c r="FC264">
        <v>209.82419999999999</v>
      </c>
      <c r="FD264">
        <v>130.0359</v>
      </c>
      <c r="FE264">
        <v>195.608</v>
      </c>
      <c r="FF264">
        <v>810.32849999999996</v>
      </c>
      <c r="FG264">
        <v>206.0592</v>
      </c>
      <c r="FH264">
        <v>253.17179999999999</v>
      </c>
      <c r="FI264">
        <v>274.38040000000001</v>
      </c>
      <c r="FJ264">
        <v>174.7439</v>
      </c>
      <c r="FK264">
        <v>87.384900000000002</v>
      </c>
      <c r="FL264">
        <v>174.8783</v>
      </c>
      <c r="FM264">
        <v>12826.8292</v>
      </c>
      <c r="FN264">
        <v>3279.8071</v>
      </c>
      <c r="FO264">
        <v>4106.7168000000001</v>
      </c>
      <c r="FP264">
        <v>6769.5306</v>
      </c>
      <c r="FQ264">
        <v>2378.8793999999998</v>
      </c>
      <c r="FR264">
        <v>4329.9964</v>
      </c>
      <c r="FS264">
        <v>6211.8825999999999</v>
      </c>
      <c r="FT264">
        <v>6979.8845000000001</v>
      </c>
      <c r="FU264">
        <v>1124.7493999999999</v>
      </c>
      <c r="FV264">
        <v>30627.671900000001</v>
      </c>
      <c r="FW264">
        <v>12501.2027</v>
      </c>
      <c r="FX264">
        <v>4204.8140999999996</v>
      </c>
      <c r="FY264">
        <v>3951.0949999999998</v>
      </c>
      <c r="FZ264">
        <v>411.71300000000002</v>
      </c>
      <c r="GA264">
        <v>13416.0869</v>
      </c>
      <c r="GB264">
        <v>4217.7082</v>
      </c>
      <c r="GC264">
        <v>1950.636</v>
      </c>
      <c r="GD264">
        <v>1110.2525000000001</v>
      </c>
      <c r="GE264">
        <v>10100.430399999999</v>
      </c>
      <c r="GF264">
        <v>1631.3280999999999</v>
      </c>
      <c r="GG264">
        <v>771.46289999999999</v>
      </c>
      <c r="GH264">
        <v>727.55259999999998</v>
      </c>
      <c r="GI264">
        <v>4584.6956</v>
      </c>
      <c r="GJ264">
        <v>28697.7719</v>
      </c>
      <c r="GK264">
        <v>3046.2505999999998</v>
      </c>
      <c r="GL264">
        <v>2682.3175000000001</v>
      </c>
      <c r="GM264">
        <v>4970.8720999999996</v>
      </c>
      <c r="GN264">
        <v>14297.483</v>
      </c>
      <c r="GO264">
        <v>794.39689999999996</v>
      </c>
      <c r="GP264">
        <v>398.10980000000001</v>
      </c>
    </row>
    <row r="265" spans="1:198" x14ac:dyDescent="0.2">
      <c r="A265" s="177">
        <v>43392</v>
      </c>
      <c r="B265">
        <v>780240.42449999996</v>
      </c>
      <c r="C265">
        <v>178833.2898</v>
      </c>
      <c r="D265">
        <v>116537.54210000001</v>
      </c>
      <c r="E265">
        <v>106557.783</v>
      </c>
      <c r="F265">
        <v>63698.347600000001</v>
      </c>
      <c r="G265">
        <v>48348.769200000002</v>
      </c>
      <c r="H265">
        <v>53327.578999999998</v>
      </c>
      <c r="I265">
        <v>30703.555</v>
      </c>
      <c r="J265">
        <v>37685.841800000002</v>
      </c>
      <c r="K265">
        <v>29404.663199999999</v>
      </c>
      <c r="L265">
        <v>25902.813999999998</v>
      </c>
      <c r="M265">
        <v>23929.726999999999</v>
      </c>
      <c r="N265">
        <v>19496.626199999999</v>
      </c>
      <c r="O265">
        <v>39090.620600000002</v>
      </c>
      <c r="P265">
        <v>17977.5723</v>
      </c>
      <c r="Q265">
        <v>23125.363099999999</v>
      </c>
      <c r="R265">
        <v>13153.9118</v>
      </c>
      <c r="S265">
        <v>15605.402</v>
      </c>
      <c r="T265">
        <v>20359.8649</v>
      </c>
      <c r="U265">
        <v>18707.334599999998</v>
      </c>
      <c r="V265">
        <v>13008.5419</v>
      </c>
      <c r="W265">
        <v>12099.721</v>
      </c>
      <c r="X265">
        <v>14003.7345</v>
      </c>
      <c r="Y265">
        <v>12976.797200000001</v>
      </c>
      <c r="Z265">
        <v>14564.958500000001</v>
      </c>
      <c r="AA265">
        <v>11138.510899999999</v>
      </c>
      <c r="AB265">
        <v>11964.1738</v>
      </c>
      <c r="AC265">
        <v>18005.563600000001</v>
      </c>
      <c r="AD265">
        <v>14828.665199999999</v>
      </c>
      <c r="AE265">
        <v>11703.0355</v>
      </c>
      <c r="AF265">
        <v>14084.1055</v>
      </c>
      <c r="AG265">
        <v>11205.410099999999</v>
      </c>
      <c r="AH265">
        <v>9748.7616999999991</v>
      </c>
      <c r="AI265">
        <v>9774.9195999999993</v>
      </c>
      <c r="AJ265">
        <v>14331.675999999999</v>
      </c>
      <c r="AK265">
        <v>9044.5018999999993</v>
      </c>
      <c r="AL265">
        <v>7307.7353000000003</v>
      </c>
      <c r="AM265">
        <v>7942.7781000000004</v>
      </c>
      <c r="AN265">
        <v>10658.4169</v>
      </c>
      <c r="AO265">
        <v>9841.4770000000008</v>
      </c>
      <c r="AP265">
        <v>7624.9817000000003</v>
      </c>
      <c r="AQ265">
        <v>9779.5085999999992</v>
      </c>
      <c r="AR265">
        <v>6446.7820000000002</v>
      </c>
      <c r="AS265">
        <v>7146.4337999999998</v>
      </c>
      <c r="AT265">
        <v>6196.4718000000003</v>
      </c>
      <c r="AU265">
        <v>9832.3804</v>
      </c>
      <c r="AV265">
        <v>5767.5074000000004</v>
      </c>
      <c r="AW265">
        <v>5799.9625999999998</v>
      </c>
      <c r="AX265">
        <v>6710.3065999999999</v>
      </c>
      <c r="AY265">
        <v>5672.2982000000002</v>
      </c>
      <c r="AZ265">
        <v>6409.0689000000002</v>
      </c>
      <c r="BA265">
        <v>5545.1277</v>
      </c>
      <c r="BB265">
        <v>4992.2457999999997</v>
      </c>
      <c r="BC265">
        <v>4793.0284000000001</v>
      </c>
      <c r="BD265">
        <v>4579.7191000000003</v>
      </c>
      <c r="BE265">
        <v>6235.7984999999999</v>
      </c>
      <c r="BF265">
        <v>6650.6331</v>
      </c>
      <c r="BG265">
        <v>4417.1962000000003</v>
      </c>
      <c r="BH265">
        <v>4599.2457000000004</v>
      </c>
      <c r="BI265">
        <v>4003.1253999999999</v>
      </c>
      <c r="BJ265">
        <v>5391.4867999999997</v>
      </c>
      <c r="BK265">
        <v>3788.6079</v>
      </c>
      <c r="BL265">
        <v>4235.2974000000004</v>
      </c>
      <c r="BM265">
        <v>3326.3182999999999</v>
      </c>
      <c r="BN265">
        <v>4326.3797999999997</v>
      </c>
      <c r="BO265">
        <v>5339.4621999999999</v>
      </c>
      <c r="BP265">
        <v>3179.252</v>
      </c>
      <c r="BQ265">
        <v>3880.4697000000001</v>
      </c>
      <c r="BR265">
        <v>3171.8683999999998</v>
      </c>
      <c r="BS265">
        <v>3315.4290000000001</v>
      </c>
      <c r="BT265">
        <v>3447.0763999999999</v>
      </c>
      <c r="BU265">
        <v>3053.3928000000001</v>
      </c>
      <c r="BV265">
        <v>2513.1075999999998</v>
      </c>
      <c r="BW265">
        <v>3601.3971000000001</v>
      </c>
      <c r="BX265">
        <v>3361.2784000000001</v>
      </c>
      <c r="BY265">
        <v>2758.8658</v>
      </c>
      <c r="BZ265">
        <v>2825.7572</v>
      </c>
      <c r="CA265">
        <v>2547.1084999999998</v>
      </c>
      <c r="CB265">
        <v>2592.2896000000001</v>
      </c>
      <c r="CC265">
        <v>2942.3453</v>
      </c>
      <c r="CD265">
        <v>2299.9292999999998</v>
      </c>
      <c r="CE265">
        <v>2227.9731999999999</v>
      </c>
      <c r="CF265">
        <v>2918.9398000000001</v>
      </c>
      <c r="CG265">
        <v>2124.3773000000001</v>
      </c>
      <c r="CH265">
        <v>2302.6949</v>
      </c>
      <c r="CI265">
        <v>2823.0275999999999</v>
      </c>
      <c r="CJ265">
        <v>2567.3643999999999</v>
      </c>
      <c r="CK265">
        <v>2450.6197000000002</v>
      </c>
      <c r="CL265">
        <v>3097.5835000000002</v>
      </c>
      <c r="CM265">
        <v>2215.8271</v>
      </c>
      <c r="CN265">
        <v>2726.3136</v>
      </c>
      <c r="CO265">
        <v>2094.3526999999999</v>
      </c>
      <c r="CP265">
        <v>1686.4462000000001</v>
      </c>
      <c r="CQ265">
        <v>2092.6361999999999</v>
      </c>
      <c r="CR265">
        <v>2072.9195</v>
      </c>
      <c r="CS265">
        <v>2160.1673000000001</v>
      </c>
      <c r="CT265">
        <v>2023.8069</v>
      </c>
      <c r="CU265">
        <v>2052.2022000000002</v>
      </c>
      <c r="CV265">
        <v>2369.7296000000001</v>
      </c>
      <c r="CW265">
        <v>1639.4401</v>
      </c>
      <c r="CX265">
        <v>4016.7676999999999</v>
      </c>
      <c r="CY265">
        <v>2290.7638000000002</v>
      </c>
      <c r="CZ265">
        <v>1714.355</v>
      </c>
      <c r="DA265">
        <v>1708.8688999999999</v>
      </c>
      <c r="DB265">
        <v>1756.6815999999999</v>
      </c>
      <c r="DC265">
        <v>2404.4490999999998</v>
      </c>
      <c r="DD265">
        <v>1735.345</v>
      </c>
      <c r="DE265">
        <v>2088.3663999999999</v>
      </c>
      <c r="DF265">
        <v>1533.1538</v>
      </c>
      <c r="DG265">
        <v>1445.5807</v>
      </c>
      <c r="DH265">
        <v>1348.2816</v>
      </c>
      <c r="DI265">
        <v>1869.8974000000001</v>
      </c>
      <c r="DJ265">
        <v>1424.2538</v>
      </c>
      <c r="DK265">
        <v>1399.3293000000001</v>
      </c>
      <c r="DL265">
        <v>1384.1220000000001</v>
      </c>
      <c r="DM265">
        <v>1422.4847</v>
      </c>
      <c r="DN265">
        <v>1272.6144999999999</v>
      </c>
      <c r="DO265">
        <v>2202.0119</v>
      </c>
      <c r="DP265">
        <v>751.221</v>
      </c>
      <c r="DQ265">
        <v>1422.8327999999999</v>
      </c>
      <c r="DR265">
        <v>1387.4391000000001</v>
      </c>
      <c r="DS265">
        <v>2106.0551999999998</v>
      </c>
      <c r="DT265">
        <v>1210.653</v>
      </c>
      <c r="DU265">
        <v>1221.7579000000001</v>
      </c>
      <c r="DV265">
        <v>1479.1370999999999</v>
      </c>
      <c r="DW265">
        <v>1121.098</v>
      </c>
      <c r="DX265">
        <v>1095.8208999999999</v>
      </c>
      <c r="DY265">
        <v>1365.1410000000001</v>
      </c>
      <c r="DZ265">
        <v>1361.9286999999999</v>
      </c>
      <c r="EA265">
        <v>1012.0141</v>
      </c>
      <c r="EB265">
        <v>1071.3562999999999</v>
      </c>
      <c r="EC265">
        <v>937.54409999999996</v>
      </c>
      <c r="ED265">
        <v>1108.8964000000001</v>
      </c>
      <c r="EE265">
        <v>764.78660000000002</v>
      </c>
      <c r="EF265">
        <v>725.96609999999998</v>
      </c>
      <c r="EG265">
        <v>243.20769999999999</v>
      </c>
      <c r="EH265">
        <v>786.6961</v>
      </c>
      <c r="EI265">
        <v>624.48320000000001</v>
      </c>
      <c r="EJ265">
        <v>2043.9541999999999</v>
      </c>
      <c r="EK265">
        <v>709.56470000000002</v>
      </c>
      <c r="EL265">
        <v>818.22019999999998</v>
      </c>
      <c r="EM265">
        <v>470.1318</v>
      </c>
      <c r="EN265">
        <v>352.83519999999999</v>
      </c>
      <c r="EO265">
        <v>327.63119999999998</v>
      </c>
      <c r="EP265">
        <v>310.50959999999998</v>
      </c>
      <c r="EQ265">
        <v>414.5444</v>
      </c>
      <c r="ER265">
        <v>352.62110000000001</v>
      </c>
      <c r="ES265">
        <v>332.32850000000002</v>
      </c>
      <c r="ET265">
        <v>255.12260000000001</v>
      </c>
      <c r="EU265">
        <v>319.5367</v>
      </c>
      <c r="EV265">
        <v>277.99540000000002</v>
      </c>
      <c r="EW265">
        <v>310.5421</v>
      </c>
      <c r="EX265">
        <v>265.58449999999999</v>
      </c>
      <c r="EY265">
        <v>259.67</v>
      </c>
      <c r="EZ265">
        <v>275.35649999999998</v>
      </c>
      <c r="FA265">
        <v>113.2884</v>
      </c>
      <c r="FB265">
        <v>271.7747</v>
      </c>
      <c r="FC265">
        <v>207.73910000000001</v>
      </c>
      <c r="FD265">
        <v>124.1537</v>
      </c>
      <c r="FE265">
        <v>189.2577</v>
      </c>
      <c r="FF265">
        <v>801.69740000000002</v>
      </c>
      <c r="FG265">
        <v>202.5318</v>
      </c>
      <c r="FH265">
        <v>249.84800000000001</v>
      </c>
      <c r="FI265">
        <v>271.22320000000002</v>
      </c>
      <c r="FJ265">
        <v>174.69159999999999</v>
      </c>
      <c r="FK265">
        <v>81.294799999999995</v>
      </c>
      <c r="FL265">
        <v>174.8783</v>
      </c>
      <c r="FM265">
        <v>11952.738300000001</v>
      </c>
      <c r="FN265">
        <v>3083.9974999999999</v>
      </c>
      <c r="FO265">
        <v>3974.9663</v>
      </c>
      <c r="FP265">
        <v>6243.9753000000001</v>
      </c>
      <c r="FQ265">
        <v>2349.8733000000002</v>
      </c>
      <c r="FR265">
        <v>4211.54</v>
      </c>
      <c r="FS265">
        <v>5815.5483999999997</v>
      </c>
      <c r="FT265">
        <v>6315.8972000000003</v>
      </c>
      <c r="FU265">
        <v>1093.1523999999999</v>
      </c>
      <c r="FV265">
        <v>30262.390899999999</v>
      </c>
      <c r="FW265">
        <v>12230.9701</v>
      </c>
      <c r="FX265">
        <v>4158.3065999999999</v>
      </c>
      <c r="FY265">
        <v>3921.32</v>
      </c>
      <c r="FZ265">
        <v>407.83890000000002</v>
      </c>
      <c r="GA265">
        <v>12912.966200000001</v>
      </c>
      <c r="GB265">
        <v>4237.0607</v>
      </c>
      <c r="GC265">
        <v>1861.5328</v>
      </c>
      <c r="GD265">
        <v>1043.2311</v>
      </c>
      <c r="GE265">
        <v>10159.038</v>
      </c>
      <c r="GF265">
        <v>1555.6197</v>
      </c>
      <c r="GG265">
        <v>747.35619999999994</v>
      </c>
      <c r="GH265">
        <v>712.86810000000003</v>
      </c>
      <c r="GI265">
        <v>4556.7581</v>
      </c>
      <c r="GJ265">
        <v>27572.9925</v>
      </c>
      <c r="GK265">
        <v>3020.4452000000001</v>
      </c>
      <c r="GL265">
        <v>2623.4124999999999</v>
      </c>
      <c r="GM265">
        <v>4898.3734999999997</v>
      </c>
      <c r="GN265">
        <v>14489.723</v>
      </c>
      <c r="GO265">
        <v>803.58370000000002</v>
      </c>
      <c r="GP265">
        <v>389.95139999999998</v>
      </c>
    </row>
    <row r="266" spans="1:198" x14ac:dyDescent="0.2">
      <c r="A266" s="177">
        <v>43395</v>
      </c>
      <c r="B266">
        <v>787687.61089999997</v>
      </c>
      <c r="C266">
        <v>180159.3132</v>
      </c>
      <c r="D266">
        <v>119480.98729999999</v>
      </c>
      <c r="E266">
        <v>108419.265</v>
      </c>
      <c r="F266">
        <v>63952.062700000002</v>
      </c>
      <c r="G266">
        <v>50670.377999999997</v>
      </c>
      <c r="H266">
        <v>53888.896399999998</v>
      </c>
      <c r="I266">
        <v>31004.205999999998</v>
      </c>
      <c r="J266">
        <v>37642.159299999999</v>
      </c>
      <c r="K266">
        <v>29942.4601</v>
      </c>
      <c r="L266">
        <v>26341.153999999999</v>
      </c>
      <c r="M266">
        <v>23796.866699999999</v>
      </c>
      <c r="N266">
        <v>19809.8593</v>
      </c>
      <c r="O266">
        <v>38735.803099999997</v>
      </c>
      <c r="P266">
        <v>17960.845600000001</v>
      </c>
      <c r="Q266">
        <v>23177.564299999998</v>
      </c>
      <c r="R266">
        <v>13494.4576</v>
      </c>
      <c r="S266">
        <v>16186.3117</v>
      </c>
      <c r="T266">
        <v>20452.898099999999</v>
      </c>
      <c r="U266">
        <v>19124.383900000001</v>
      </c>
      <c r="V266">
        <v>13331.1186</v>
      </c>
      <c r="W266">
        <v>12394.0193</v>
      </c>
      <c r="X266">
        <v>14235.710499999999</v>
      </c>
      <c r="Y266">
        <v>13085.2665</v>
      </c>
      <c r="Z266">
        <v>14718.739799999999</v>
      </c>
      <c r="AA266">
        <v>11252.8686</v>
      </c>
      <c r="AB266">
        <v>12158.9018</v>
      </c>
      <c r="AC266">
        <v>17916.895499999999</v>
      </c>
      <c r="AD266">
        <v>14834.8806</v>
      </c>
      <c r="AE266">
        <v>11777.984</v>
      </c>
      <c r="AF266">
        <v>13632.4692</v>
      </c>
      <c r="AG266">
        <v>11213.6582</v>
      </c>
      <c r="AH266">
        <v>10349.861000000001</v>
      </c>
      <c r="AI266">
        <v>9791.0118999999995</v>
      </c>
      <c r="AJ266">
        <v>14436.2896</v>
      </c>
      <c r="AK266">
        <v>9096.9177</v>
      </c>
      <c r="AL266">
        <v>7398.9732000000004</v>
      </c>
      <c r="AM266">
        <v>7888.2795999999998</v>
      </c>
      <c r="AN266">
        <v>10582.3842</v>
      </c>
      <c r="AO266">
        <v>9875.5192999999999</v>
      </c>
      <c r="AP266">
        <v>7791.4771000000001</v>
      </c>
      <c r="AQ266">
        <v>9806.5861000000004</v>
      </c>
      <c r="AR266">
        <v>6549.1544999999996</v>
      </c>
      <c r="AS266">
        <v>7140.7530999999999</v>
      </c>
      <c r="AT266">
        <v>6360.7164000000002</v>
      </c>
      <c r="AU266">
        <v>9804.8678999999993</v>
      </c>
      <c r="AV266">
        <v>5864.9894999999997</v>
      </c>
      <c r="AW266">
        <v>6013.3347000000003</v>
      </c>
      <c r="AX266">
        <v>6718.1755000000003</v>
      </c>
      <c r="AY266">
        <v>5542.1908000000003</v>
      </c>
      <c r="AZ266">
        <v>6384.3755000000001</v>
      </c>
      <c r="BA266">
        <v>5623.9341000000004</v>
      </c>
      <c r="BB266">
        <v>5097.3534</v>
      </c>
      <c r="BC266">
        <v>4863.2438000000002</v>
      </c>
      <c r="BD266">
        <v>4676.5173000000004</v>
      </c>
      <c r="BE266">
        <v>6362.4322000000002</v>
      </c>
      <c r="BF266">
        <v>6733.8059999999996</v>
      </c>
      <c r="BG266">
        <v>4562.9916999999996</v>
      </c>
      <c r="BH266">
        <v>4748.5291999999999</v>
      </c>
      <c r="BI266">
        <v>4080.9843999999998</v>
      </c>
      <c r="BJ266">
        <v>5389.375</v>
      </c>
      <c r="BK266">
        <v>3847.0646000000002</v>
      </c>
      <c r="BL266">
        <v>4231.1478999999999</v>
      </c>
      <c r="BM266">
        <v>3496.4414999999999</v>
      </c>
      <c r="BN266">
        <v>4390.8877000000002</v>
      </c>
      <c r="BO266">
        <v>5335.4151000000002</v>
      </c>
      <c r="BP266">
        <v>3240.6966000000002</v>
      </c>
      <c r="BQ266">
        <v>3940.2282</v>
      </c>
      <c r="BR266">
        <v>3298.6214</v>
      </c>
      <c r="BS266">
        <v>3375.0558999999998</v>
      </c>
      <c r="BT266">
        <v>3420.0612999999998</v>
      </c>
      <c r="BU266">
        <v>3061.9416000000001</v>
      </c>
      <c r="BV266">
        <v>2618.7909</v>
      </c>
      <c r="BW266">
        <v>3640.7555000000002</v>
      </c>
      <c r="BX266">
        <v>3359.9803000000002</v>
      </c>
      <c r="BY266">
        <v>2798.8267000000001</v>
      </c>
      <c r="BZ266">
        <v>2879.3517000000002</v>
      </c>
      <c r="CA266">
        <v>2598.0293000000001</v>
      </c>
      <c r="CB266">
        <v>2701.7855</v>
      </c>
      <c r="CC266">
        <v>2902.3407999999999</v>
      </c>
      <c r="CD266">
        <v>2372.3708999999999</v>
      </c>
      <c r="CE266">
        <v>2274.1653999999999</v>
      </c>
      <c r="CF266">
        <v>2876.0140999999999</v>
      </c>
      <c r="CG266">
        <v>2179.1907000000001</v>
      </c>
      <c r="CH266">
        <v>2367.5055000000002</v>
      </c>
      <c r="CI266">
        <v>2855.7040999999999</v>
      </c>
      <c r="CJ266">
        <v>2548.8869</v>
      </c>
      <c r="CK266">
        <v>2464.752</v>
      </c>
      <c r="CL266">
        <v>3214.4176000000002</v>
      </c>
      <c r="CM266">
        <v>2273.5416</v>
      </c>
      <c r="CN266">
        <v>2645.2174</v>
      </c>
      <c r="CO266">
        <v>2156.8339999999998</v>
      </c>
      <c r="CP266">
        <v>1740.0703000000001</v>
      </c>
      <c r="CQ266">
        <v>2160.8528000000001</v>
      </c>
      <c r="CR266">
        <v>2111.9340000000002</v>
      </c>
      <c r="CS266">
        <v>2207.6356000000001</v>
      </c>
      <c r="CT266">
        <v>2112.7746000000002</v>
      </c>
      <c r="CU266">
        <v>2084.6797000000001</v>
      </c>
      <c r="CV266">
        <v>2305.0983000000001</v>
      </c>
      <c r="CW266">
        <v>1640.8461</v>
      </c>
      <c r="CX266">
        <v>4016.7676999999999</v>
      </c>
      <c r="CY266">
        <v>2333.6668</v>
      </c>
      <c r="CZ266">
        <v>1740.0689</v>
      </c>
      <c r="DA266">
        <v>1686.1941999999999</v>
      </c>
      <c r="DB266">
        <v>1817.3407</v>
      </c>
      <c r="DC266">
        <v>2418.0295999999998</v>
      </c>
      <c r="DD266">
        <v>1713.865</v>
      </c>
      <c r="DE266">
        <v>2164.8171000000002</v>
      </c>
      <c r="DF266">
        <v>1595.6795</v>
      </c>
      <c r="DG266">
        <v>1508.5880999999999</v>
      </c>
      <c r="DH266">
        <v>1412.7933</v>
      </c>
      <c r="DI266">
        <v>1887.3154</v>
      </c>
      <c r="DJ266">
        <v>1465.9463000000001</v>
      </c>
      <c r="DK266">
        <v>1460.2019</v>
      </c>
      <c r="DL266">
        <v>1438.0921000000001</v>
      </c>
      <c r="DM266">
        <v>1502.1203</v>
      </c>
      <c r="DN266">
        <v>1304.7704000000001</v>
      </c>
      <c r="DO266">
        <v>2157.4524999999999</v>
      </c>
      <c r="DP266">
        <v>763.83510000000001</v>
      </c>
      <c r="DQ266">
        <v>1437.2016000000001</v>
      </c>
      <c r="DR266">
        <v>1351.4893</v>
      </c>
      <c r="DS266">
        <v>2116.1949</v>
      </c>
      <c r="DT266">
        <v>1237.2021</v>
      </c>
      <c r="DU266">
        <v>1256.0825</v>
      </c>
      <c r="DV266">
        <v>1481.8504</v>
      </c>
      <c r="DW266">
        <v>1128.6757</v>
      </c>
      <c r="DX266">
        <v>1153.8964000000001</v>
      </c>
      <c r="DY266">
        <v>1362.7950000000001</v>
      </c>
      <c r="DZ266">
        <v>1370.2397000000001</v>
      </c>
      <c r="EA266">
        <v>1017.0347</v>
      </c>
      <c r="EB266">
        <v>1088.8816999999999</v>
      </c>
      <c r="EC266">
        <v>970.98019999999997</v>
      </c>
      <c r="ED266">
        <v>1126.7529</v>
      </c>
      <c r="EE266">
        <v>766.78340000000003</v>
      </c>
      <c r="EF266">
        <v>712.50070000000005</v>
      </c>
      <c r="EG266">
        <v>246.8647</v>
      </c>
      <c r="EH266">
        <v>786.27509999999995</v>
      </c>
      <c r="EI266">
        <v>636.95309999999995</v>
      </c>
      <c r="EJ266">
        <v>2043.9541999999999</v>
      </c>
      <c r="EK266">
        <v>707.26760000000002</v>
      </c>
      <c r="EL266">
        <v>818.22019999999998</v>
      </c>
      <c r="EM266">
        <v>482.63200000000001</v>
      </c>
      <c r="EN266">
        <v>353.86250000000001</v>
      </c>
      <c r="EO266">
        <v>315.51600000000002</v>
      </c>
      <c r="EP266">
        <v>307.60129999999998</v>
      </c>
      <c r="EQ266">
        <v>421.33100000000002</v>
      </c>
      <c r="ER266">
        <v>348.23289999999997</v>
      </c>
      <c r="ES266">
        <v>341.5034</v>
      </c>
      <c r="ET266">
        <v>259.14049999999997</v>
      </c>
      <c r="EU266">
        <v>316.37310000000002</v>
      </c>
      <c r="EV266">
        <v>279.63240000000002</v>
      </c>
      <c r="EW266">
        <v>312.43200000000002</v>
      </c>
      <c r="EX266">
        <v>262.73320000000001</v>
      </c>
      <c r="EY266">
        <v>262.14679999999998</v>
      </c>
      <c r="EZ266">
        <v>276.56610000000001</v>
      </c>
      <c r="FA266">
        <v>114.2991</v>
      </c>
      <c r="FB266">
        <v>271.7747</v>
      </c>
      <c r="FC266">
        <v>211.08330000000001</v>
      </c>
      <c r="FD266">
        <v>126.4161</v>
      </c>
      <c r="FE266">
        <v>193.13839999999999</v>
      </c>
      <c r="FF266">
        <v>804.05129999999997</v>
      </c>
      <c r="FG266">
        <v>198.76920000000001</v>
      </c>
      <c r="FH266">
        <v>247.3552</v>
      </c>
      <c r="FI266">
        <v>272.5763</v>
      </c>
      <c r="FJ266">
        <v>169.2492</v>
      </c>
      <c r="FK266">
        <v>81.294799999999995</v>
      </c>
      <c r="FL266">
        <v>159.89160000000001</v>
      </c>
      <c r="FM266">
        <v>12768.304899999999</v>
      </c>
      <c r="FN266">
        <v>3298.0826000000002</v>
      </c>
      <c r="FO266">
        <v>4049.2257</v>
      </c>
      <c r="FP266">
        <v>6522.5591999999997</v>
      </c>
      <c r="FQ266">
        <v>2336.1336000000001</v>
      </c>
      <c r="FR266">
        <v>4355.6216999999997</v>
      </c>
      <c r="FS266">
        <v>5996.7920999999997</v>
      </c>
      <c r="FT266">
        <v>6387.2345999999998</v>
      </c>
      <c r="FU266">
        <v>1093.1523999999999</v>
      </c>
      <c r="FV266">
        <v>30939.597300000001</v>
      </c>
      <c r="FW266">
        <v>12229.525</v>
      </c>
      <c r="FX266">
        <v>4191.3513999999996</v>
      </c>
      <c r="FY266">
        <v>4015.4090000000001</v>
      </c>
      <c r="FZ266">
        <v>417.52420000000001</v>
      </c>
      <c r="GA266">
        <v>12692.1394</v>
      </c>
      <c r="GB266">
        <v>4201.5811999999996</v>
      </c>
      <c r="GC266">
        <v>1923.6597999999999</v>
      </c>
      <c r="GD266">
        <v>1001.6778</v>
      </c>
      <c r="GE266">
        <v>9944.8950000000004</v>
      </c>
      <c r="GF266">
        <v>1632.7451000000001</v>
      </c>
      <c r="GG266">
        <v>770.04489999999998</v>
      </c>
      <c r="GH266">
        <v>723.54769999999996</v>
      </c>
      <c r="GI266">
        <v>4555.0119999999997</v>
      </c>
      <c r="GJ266">
        <v>27344.378799999999</v>
      </c>
      <c r="GK266">
        <v>3072.0560999999998</v>
      </c>
      <c r="GL266">
        <v>2637.9423999999999</v>
      </c>
      <c r="GM266">
        <v>4882.5776999999998</v>
      </c>
      <c r="GN266">
        <v>14489.723</v>
      </c>
      <c r="GO266">
        <v>792.86580000000004</v>
      </c>
      <c r="GP266">
        <v>394.48379999999997</v>
      </c>
    </row>
    <row r="267" spans="1:198" x14ac:dyDescent="0.2">
      <c r="A267" s="177">
        <v>43396</v>
      </c>
      <c r="B267">
        <v>775941.01789999998</v>
      </c>
      <c r="C267">
        <v>180348.7451</v>
      </c>
      <c r="D267">
        <v>119822.6808</v>
      </c>
      <c r="E267">
        <v>106686.42200000001</v>
      </c>
      <c r="F267">
        <v>63274.031000000003</v>
      </c>
      <c r="G267">
        <v>50372.002200000003</v>
      </c>
      <c r="H267">
        <v>52750.741300000002</v>
      </c>
      <c r="I267">
        <v>31527.232</v>
      </c>
      <c r="J267">
        <v>37426.866800000003</v>
      </c>
      <c r="K267">
        <v>29610.162799999998</v>
      </c>
      <c r="L267">
        <v>26137.173999999999</v>
      </c>
      <c r="M267">
        <v>23286.970300000001</v>
      </c>
      <c r="N267">
        <v>19885.527999999998</v>
      </c>
      <c r="O267">
        <v>38455.684099999999</v>
      </c>
      <c r="P267">
        <v>17944.118999999999</v>
      </c>
      <c r="Q267">
        <v>22878.593700000001</v>
      </c>
      <c r="R267">
        <v>13603.807199999999</v>
      </c>
      <c r="S267">
        <v>16143.8061</v>
      </c>
      <c r="T267">
        <v>20308.787899999999</v>
      </c>
      <c r="U267">
        <v>18610.7012</v>
      </c>
      <c r="V267">
        <v>13344.315000000001</v>
      </c>
      <c r="W267">
        <v>12471.8223</v>
      </c>
      <c r="X267">
        <v>14207.2222</v>
      </c>
      <c r="Y267">
        <v>13614.2402</v>
      </c>
      <c r="Z267">
        <v>14555.6384</v>
      </c>
      <c r="AA267">
        <v>13013.4347</v>
      </c>
      <c r="AB267">
        <v>11976.818499999999</v>
      </c>
      <c r="AC267">
        <v>18362.632099999999</v>
      </c>
      <c r="AD267">
        <v>14710.572899999999</v>
      </c>
      <c r="AE267">
        <v>11614.9517</v>
      </c>
      <c r="AF267">
        <v>13496.2091</v>
      </c>
      <c r="AG267">
        <v>11021.595799999999</v>
      </c>
      <c r="AH267">
        <v>10075.446099999999</v>
      </c>
      <c r="AI267">
        <v>9766.8734999999997</v>
      </c>
      <c r="AJ267">
        <v>14452.384</v>
      </c>
      <c r="AK267">
        <v>8951.8382000000001</v>
      </c>
      <c r="AL267">
        <v>7457.8630999999996</v>
      </c>
      <c r="AM267">
        <v>7971.7665999999999</v>
      </c>
      <c r="AN267">
        <v>10551.0767</v>
      </c>
      <c r="AO267">
        <v>9716.9423999999999</v>
      </c>
      <c r="AP267">
        <v>7676.5717999999997</v>
      </c>
      <c r="AQ267">
        <v>9794.9814999999999</v>
      </c>
      <c r="AR267">
        <v>6563.6639999999998</v>
      </c>
      <c r="AS267">
        <v>7086.0761000000002</v>
      </c>
      <c r="AT267">
        <v>6314.0362999999998</v>
      </c>
      <c r="AU267">
        <v>9705.8228999999992</v>
      </c>
      <c r="AV267">
        <v>5925.3860000000004</v>
      </c>
      <c r="AW267">
        <v>5967.1571000000004</v>
      </c>
      <c r="AX267">
        <v>6675.6247999999996</v>
      </c>
      <c r="AY267">
        <v>5524.8432000000003</v>
      </c>
      <c r="AZ267">
        <v>6291.3004000000001</v>
      </c>
      <c r="BA267">
        <v>5605.1706999999997</v>
      </c>
      <c r="BB267">
        <v>5069.6665000000003</v>
      </c>
      <c r="BC267">
        <v>4916.7781999999997</v>
      </c>
      <c r="BD267">
        <v>4606.6075000000001</v>
      </c>
      <c r="BE267">
        <v>6233.0456000000004</v>
      </c>
      <c r="BF267">
        <v>6682.1814000000004</v>
      </c>
      <c r="BG267">
        <v>4588.9862000000003</v>
      </c>
      <c r="BH267">
        <v>4658.4443000000001</v>
      </c>
      <c r="BI267">
        <v>4022.7867000000001</v>
      </c>
      <c r="BJ267">
        <v>5304.9056</v>
      </c>
      <c r="BK267">
        <v>3816.8726999999999</v>
      </c>
      <c r="BL267">
        <v>4192.2462999999998</v>
      </c>
      <c r="BM267">
        <v>3455.7977000000001</v>
      </c>
      <c r="BN267">
        <v>4369.2209000000003</v>
      </c>
      <c r="BO267">
        <v>5316.7979999999998</v>
      </c>
      <c r="BP267">
        <v>3181.549</v>
      </c>
      <c r="BQ267">
        <v>3927.1104999999998</v>
      </c>
      <c r="BR267">
        <v>3323.9720000000002</v>
      </c>
      <c r="BS267">
        <v>3367.0039999999999</v>
      </c>
      <c r="BT267">
        <v>3563.2411999999999</v>
      </c>
      <c r="BU267">
        <v>3037.6102999999998</v>
      </c>
      <c r="BV267">
        <v>2641.7995000000001</v>
      </c>
      <c r="BW267">
        <v>3586.3483000000001</v>
      </c>
      <c r="BX267">
        <v>3359.9803000000002</v>
      </c>
      <c r="BY267">
        <v>2811.1676000000002</v>
      </c>
      <c r="BZ267">
        <v>2868.6327999999999</v>
      </c>
      <c r="CA267">
        <v>2561.3108999999999</v>
      </c>
      <c r="CB267">
        <v>2655.2872000000002</v>
      </c>
      <c r="CC267">
        <v>2985.1408000000001</v>
      </c>
      <c r="CD267">
        <v>2398.5473000000002</v>
      </c>
      <c r="CE267">
        <v>2239.8643000000002</v>
      </c>
      <c r="CF267">
        <v>2758.4349000000002</v>
      </c>
      <c r="CG267">
        <v>2176.6664000000001</v>
      </c>
      <c r="CH267">
        <v>2368.2022999999999</v>
      </c>
      <c r="CI267">
        <v>2823.0275999999999</v>
      </c>
      <c r="CJ267">
        <v>2533.4888999999998</v>
      </c>
      <c r="CK267">
        <v>2449.6102000000001</v>
      </c>
      <c r="CL267">
        <v>3165.2242999999999</v>
      </c>
      <c r="CM267">
        <v>2235.2451000000001</v>
      </c>
      <c r="CN267">
        <v>2610.6518999999998</v>
      </c>
      <c r="CO267">
        <v>2142.5252999999998</v>
      </c>
      <c r="CP267">
        <v>1752.3271999999999</v>
      </c>
      <c r="CQ267">
        <v>2118.2903000000001</v>
      </c>
      <c r="CR267">
        <v>2063.4874</v>
      </c>
      <c r="CS267">
        <v>2196.9724000000001</v>
      </c>
      <c r="CT267">
        <v>2080.5313000000001</v>
      </c>
      <c r="CU267">
        <v>2066.1709999999998</v>
      </c>
      <c r="CV267">
        <v>2314.7930000000001</v>
      </c>
      <c r="CW267">
        <v>1638.7371000000001</v>
      </c>
      <c r="CX267">
        <v>3992.7883000000002</v>
      </c>
      <c r="CY267">
        <v>2351.8461000000002</v>
      </c>
      <c r="CZ267">
        <v>1705.8811000000001</v>
      </c>
      <c r="DA267">
        <v>1731.5435</v>
      </c>
      <c r="DB267">
        <v>1752.1994</v>
      </c>
      <c r="DC267">
        <v>2372.2348999999999</v>
      </c>
      <c r="DD267">
        <v>1699.1869999999999</v>
      </c>
      <c r="DE267">
        <v>2061.5826000000002</v>
      </c>
      <c r="DF267">
        <v>1581.6812</v>
      </c>
      <c r="DG267">
        <v>1501.4281000000001</v>
      </c>
      <c r="DH267">
        <v>1407.1425999999999</v>
      </c>
      <c r="DI267">
        <v>1867.1758</v>
      </c>
      <c r="DJ267">
        <v>1471.0993000000001</v>
      </c>
      <c r="DK267">
        <v>1430.3996999999999</v>
      </c>
      <c r="DL267">
        <v>1433.1102000000001</v>
      </c>
      <c r="DM267">
        <v>1500.9448</v>
      </c>
      <c r="DN267">
        <v>1306.8675000000001</v>
      </c>
      <c r="DO267">
        <v>2078.2359000000001</v>
      </c>
      <c r="DP267">
        <v>755.69330000000002</v>
      </c>
      <c r="DQ267">
        <v>1425.9760000000001</v>
      </c>
      <c r="DR267">
        <v>1352.3554999999999</v>
      </c>
      <c r="DS267">
        <v>2125.4128000000001</v>
      </c>
      <c r="DT267">
        <v>1242.3407</v>
      </c>
      <c r="DU267">
        <v>1250.4657999999999</v>
      </c>
      <c r="DV267">
        <v>1519.1586</v>
      </c>
      <c r="DW267">
        <v>1120.2065</v>
      </c>
      <c r="DX267">
        <v>1156.3503000000001</v>
      </c>
      <c r="DY267">
        <v>1358.1030000000001</v>
      </c>
      <c r="DZ267">
        <v>1376.7038</v>
      </c>
      <c r="EA267">
        <v>994.86040000000003</v>
      </c>
      <c r="EB267">
        <v>1116.6303</v>
      </c>
      <c r="EC267">
        <v>974.81140000000005</v>
      </c>
      <c r="ED267">
        <v>1112.085</v>
      </c>
      <c r="EE267">
        <v>764.12099999999998</v>
      </c>
      <c r="EF267">
        <v>705.68889999999999</v>
      </c>
      <c r="EG267">
        <v>265.75889999999998</v>
      </c>
      <c r="EH267">
        <v>777.43330000000003</v>
      </c>
      <c r="EI267">
        <v>631.32159999999999</v>
      </c>
      <c r="EJ267">
        <v>2043.9541999999999</v>
      </c>
      <c r="EK267">
        <v>641.79849999999999</v>
      </c>
      <c r="EL267">
        <v>818.22019999999998</v>
      </c>
      <c r="EM267">
        <v>469.5068</v>
      </c>
      <c r="EN267">
        <v>350.78039999999999</v>
      </c>
      <c r="EO267">
        <v>309.45839999999998</v>
      </c>
      <c r="EP267">
        <v>299.6035</v>
      </c>
      <c r="EQ267">
        <v>403.44900000000001</v>
      </c>
      <c r="ER267">
        <v>348.96429999999998</v>
      </c>
      <c r="ES267">
        <v>333.50479999999999</v>
      </c>
      <c r="ET267">
        <v>262.23110000000003</v>
      </c>
      <c r="EU267">
        <v>313.42039999999997</v>
      </c>
      <c r="EV267">
        <v>276.0856</v>
      </c>
      <c r="EW267">
        <v>304.49470000000002</v>
      </c>
      <c r="EX267">
        <v>261.18880000000001</v>
      </c>
      <c r="EY267">
        <v>261.32119999999998</v>
      </c>
      <c r="EZ267">
        <v>268.90519999999998</v>
      </c>
      <c r="FA267">
        <v>115.64660000000001</v>
      </c>
      <c r="FB267">
        <v>271.7747</v>
      </c>
      <c r="FC267">
        <v>206.34569999999999</v>
      </c>
      <c r="FD267">
        <v>125.5111</v>
      </c>
      <c r="FE267">
        <v>195.96080000000001</v>
      </c>
      <c r="FF267">
        <v>807.97450000000003</v>
      </c>
      <c r="FG267">
        <v>199.7098</v>
      </c>
      <c r="FH267">
        <v>249.84800000000001</v>
      </c>
      <c r="FI267">
        <v>271.67419999999998</v>
      </c>
      <c r="FJ267">
        <v>163.85919999999999</v>
      </c>
      <c r="FK267">
        <v>81.294799999999995</v>
      </c>
      <c r="FL267">
        <v>159.89160000000001</v>
      </c>
      <c r="FM267">
        <v>12542.9584</v>
      </c>
      <c r="FN267">
        <v>3408.7802999999999</v>
      </c>
      <c r="FO267">
        <v>3957.0003999999999</v>
      </c>
      <c r="FP267">
        <v>6567.0140000000001</v>
      </c>
      <c r="FQ267">
        <v>2378.8793999999998</v>
      </c>
      <c r="FR267">
        <v>4328.5460000000003</v>
      </c>
      <c r="FS267">
        <v>5980.4147000000003</v>
      </c>
      <c r="FT267">
        <v>6210.0667999999996</v>
      </c>
      <c r="FU267">
        <v>1071.6395</v>
      </c>
      <c r="FV267">
        <v>30295.225200000001</v>
      </c>
      <c r="FW267">
        <v>11881.2574</v>
      </c>
      <c r="FX267">
        <v>4193.7992000000004</v>
      </c>
      <c r="FY267">
        <v>3996.3530000000001</v>
      </c>
      <c r="FZ267">
        <v>384.59429999999998</v>
      </c>
      <c r="GA267">
        <v>12495.2166</v>
      </c>
      <c r="GB267">
        <v>4024.1833999999999</v>
      </c>
      <c r="GC267">
        <v>1858.2628999999999</v>
      </c>
      <c r="GD267">
        <v>948.06060000000002</v>
      </c>
      <c r="GE267">
        <v>9442.2227000000003</v>
      </c>
      <c r="GF267">
        <v>1646.3078</v>
      </c>
      <c r="GG267">
        <v>748.77419999999995</v>
      </c>
      <c r="GH267">
        <v>638.11099999999999</v>
      </c>
      <c r="GI267">
        <v>4528.8204999999998</v>
      </c>
      <c r="GJ267">
        <v>26652.4414</v>
      </c>
      <c r="GK267">
        <v>2977.4360999999999</v>
      </c>
      <c r="GL267">
        <v>2639.5131999999999</v>
      </c>
      <c r="GM267">
        <v>4879.7425999999996</v>
      </c>
      <c r="GN267">
        <v>13268.999</v>
      </c>
      <c r="GO267">
        <v>756.11850000000004</v>
      </c>
      <c r="GP267">
        <v>388.13839999999999</v>
      </c>
    </row>
    <row r="268" spans="1:198" x14ac:dyDescent="0.2">
      <c r="A268" s="177">
        <v>43397</v>
      </c>
      <c r="B268">
        <v>731432.70109999995</v>
      </c>
      <c r="C268">
        <v>175688.72020000001</v>
      </c>
      <c r="D268">
        <v>113320.74219999999</v>
      </c>
      <c r="E268">
        <v>101086.842</v>
      </c>
      <c r="F268">
        <v>61178.694100000001</v>
      </c>
      <c r="G268">
        <v>47960.472000000002</v>
      </c>
      <c r="H268">
        <v>50826.224399999999</v>
      </c>
      <c r="I268">
        <v>29468.929</v>
      </c>
      <c r="J268">
        <v>36344.163999999997</v>
      </c>
      <c r="K268">
        <v>27598.889800000001</v>
      </c>
      <c r="L268">
        <v>24689.784</v>
      </c>
      <c r="M268">
        <v>22572.397300000001</v>
      </c>
      <c r="N268">
        <v>18924.7117</v>
      </c>
      <c r="O268">
        <v>37325.870799999997</v>
      </c>
      <c r="P268">
        <v>17831.214199999999</v>
      </c>
      <c r="Q268">
        <v>22158.8498</v>
      </c>
      <c r="R268">
        <v>12850.8573</v>
      </c>
      <c r="S268">
        <v>14882.8069</v>
      </c>
      <c r="T268">
        <v>20022.391500000002</v>
      </c>
      <c r="U268">
        <v>18151.268899999999</v>
      </c>
      <c r="V268">
        <v>12413.2412</v>
      </c>
      <c r="W268">
        <v>11744.5334</v>
      </c>
      <c r="X268">
        <v>13899.2775</v>
      </c>
      <c r="Y268">
        <v>12926.2773</v>
      </c>
      <c r="Z268">
        <v>14043.0339</v>
      </c>
      <c r="AA268">
        <v>12522.507600000001</v>
      </c>
      <c r="AB268">
        <v>11409.494199999999</v>
      </c>
      <c r="AC268">
        <v>17813.848900000001</v>
      </c>
      <c r="AD268">
        <v>14151.188099999999</v>
      </c>
      <c r="AE268">
        <v>11386.243</v>
      </c>
      <c r="AF268">
        <v>13136.328600000001</v>
      </c>
      <c r="AG268">
        <v>10295.7647</v>
      </c>
      <c r="AH268">
        <v>9699.759</v>
      </c>
      <c r="AI268">
        <v>9215.7139999999999</v>
      </c>
      <c r="AJ268">
        <v>14122.4488</v>
      </c>
      <c r="AK268">
        <v>8574.6314000000002</v>
      </c>
      <c r="AL268">
        <v>7080.47</v>
      </c>
      <c r="AM268">
        <v>7694.2497000000003</v>
      </c>
      <c r="AN268">
        <v>10430.319</v>
      </c>
      <c r="AO268">
        <v>9413.1468999999997</v>
      </c>
      <c r="AP268">
        <v>7188.8104999999996</v>
      </c>
      <c r="AQ268">
        <v>9707.3019999999997</v>
      </c>
      <c r="AR268">
        <v>6238.0064000000002</v>
      </c>
      <c r="AS268">
        <v>6801.4592000000002</v>
      </c>
      <c r="AT268">
        <v>5968.2583999999997</v>
      </c>
      <c r="AU268">
        <v>9466.4642000000003</v>
      </c>
      <c r="AV268">
        <v>5542.8747000000003</v>
      </c>
      <c r="AW268">
        <v>5480.7007000000003</v>
      </c>
      <c r="AX268">
        <v>6391.4674999999997</v>
      </c>
      <c r="AY268">
        <v>5396.7767000000003</v>
      </c>
      <c r="AZ268">
        <v>6135.5420000000004</v>
      </c>
      <c r="BA268">
        <v>5351.8642</v>
      </c>
      <c r="BB268">
        <v>4806.1283999999996</v>
      </c>
      <c r="BC268">
        <v>4645.2269999999999</v>
      </c>
      <c r="BD268">
        <v>4224.7924000000003</v>
      </c>
      <c r="BE268">
        <v>6175.2344999999996</v>
      </c>
      <c r="BF268">
        <v>6492.8914999999997</v>
      </c>
      <c r="BG268">
        <v>4305.3067000000001</v>
      </c>
      <c r="BH268">
        <v>4401.0589</v>
      </c>
      <c r="BI268">
        <v>3816.7357999999999</v>
      </c>
      <c r="BJ268">
        <v>5167.6428999999998</v>
      </c>
      <c r="BK268">
        <v>3773.8330999999998</v>
      </c>
      <c r="BL268">
        <v>3995.6637999999998</v>
      </c>
      <c r="BM268">
        <v>3185.8069999999998</v>
      </c>
      <c r="BN268">
        <v>4269.2583000000004</v>
      </c>
      <c r="BO268">
        <v>5157.7905000000001</v>
      </c>
      <c r="BP268">
        <v>3067.8478</v>
      </c>
      <c r="BQ268">
        <v>3761.9245000000001</v>
      </c>
      <c r="BR268">
        <v>3136.7676000000001</v>
      </c>
      <c r="BS268">
        <v>3169.0138999999999</v>
      </c>
      <c r="BT268">
        <v>3422.6592000000001</v>
      </c>
      <c r="BU268">
        <v>2815.4449</v>
      </c>
      <c r="BV268">
        <v>2462.4108000000001</v>
      </c>
      <c r="BW268">
        <v>3479.8490999999999</v>
      </c>
      <c r="BX268">
        <v>3290.5315000000001</v>
      </c>
      <c r="BY268">
        <v>2671.3044</v>
      </c>
      <c r="BZ268">
        <v>2685.9827</v>
      </c>
      <c r="CA268">
        <v>2490.9917999999998</v>
      </c>
      <c r="CB268">
        <v>2491.7934</v>
      </c>
      <c r="CC268">
        <v>2872.57</v>
      </c>
      <c r="CD268">
        <v>2278.0140999999999</v>
      </c>
      <c r="CE268">
        <v>2173.5488</v>
      </c>
      <c r="CF268">
        <v>2577.4002999999998</v>
      </c>
      <c r="CG268">
        <v>2039.9937</v>
      </c>
      <c r="CH268">
        <v>2260.8816999999999</v>
      </c>
      <c r="CI268">
        <v>2670.0835000000002</v>
      </c>
      <c r="CJ268">
        <v>2496.5340000000001</v>
      </c>
      <c r="CK268">
        <v>2412.7651000000001</v>
      </c>
      <c r="CL268">
        <v>3079.136</v>
      </c>
      <c r="CM268">
        <v>2119.8161</v>
      </c>
      <c r="CN268">
        <v>2495.6549</v>
      </c>
      <c r="CO268">
        <v>2025.671</v>
      </c>
      <c r="CP268">
        <v>1563.877</v>
      </c>
      <c r="CQ268">
        <v>1996.4332999999999</v>
      </c>
      <c r="CR268">
        <v>2033.0476000000001</v>
      </c>
      <c r="CS268">
        <v>2168.4227000000001</v>
      </c>
      <c r="CT268">
        <v>1940.8101999999999</v>
      </c>
      <c r="CU268">
        <v>1950.2297000000001</v>
      </c>
      <c r="CV268">
        <v>2144.5971</v>
      </c>
      <c r="CW268">
        <v>1636.9794999999999</v>
      </c>
      <c r="CX268">
        <v>3938.5192000000002</v>
      </c>
      <c r="CY268">
        <v>2252.951</v>
      </c>
      <c r="CZ268">
        <v>1588.4155000000001</v>
      </c>
      <c r="DA268">
        <v>1794.6382000000001</v>
      </c>
      <c r="DB268">
        <v>1699.3095000000001</v>
      </c>
      <c r="DC268">
        <v>2299.2791999999999</v>
      </c>
      <c r="DD268">
        <v>1610.761</v>
      </c>
      <c r="DE268">
        <v>2005.4147</v>
      </c>
      <c r="DF268">
        <v>1442.6315999999999</v>
      </c>
      <c r="DG268">
        <v>1410.7357</v>
      </c>
      <c r="DH268">
        <v>1292.7167999999999</v>
      </c>
      <c r="DI268">
        <v>1801.3137999999999</v>
      </c>
      <c r="DJ268">
        <v>1418.6324</v>
      </c>
      <c r="DK268">
        <v>1350.5045</v>
      </c>
      <c r="DL268">
        <v>1298.6003000000001</v>
      </c>
      <c r="DM268">
        <v>1428.9495999999999</v>
      </c>
      <c r="DN268">
        <v>1233.643</v>
      </c>
      <c r="DO268">
        <v>1974.2639999999999</v>
      </c>
      <c r="DP268">
        <v>691.24649999999997</v>
      </c>
      <c r="DQ268">
        <v>1369.8477</v>
      </c>
      <c r="DR268">
        <v>1330.2659000000001</v>
      </c>
      <c r="DS268">
        <v>2026.7811999999999</v>
      </c>
      <c r="DT268">
        <v>1214.5069000000001</v>
      </c>
      <c r="DU268">
        <v>1207.404</v>
      </c>
      <c r="DV268">
        <v>1425.5488</v>
      </c>
      <c r="DW268">
        <v>1088.1125999999999</v>
      </c>
      <c r="DX268">
        <v>1081.9155000000001</v>
      </c>
      <c r="DY268">
        <v>1326.9347</v>
      </c>
      <c r="DZ268">
        <v>1333.3018999999999</v>
      </c>
      <c r="EA268">
        <v>920.38840000000005</v>
      </c>
      <c r="EB268">
        <v>1060.768</v>
      </c>
      <c r="EC268">
        <v>935.10599999999999</v>
      </c>
      <c r="ED268">
        <v>1087.5324000000001</v>
      </c>
      <c r="EE268">
        <v>739.49379999999996</v>
      </c>
      <c r="EF268">
        <v>663.50279999999998</v>
      </c>
      <c r="EG268">
        <v>250.52160000000001</v>
      </c>
      <c r="EH268">
        <v>756.38130000000001</v>
      </c>
      <c r="EI268">
        <v>599.94560000000001</v>
      </c>
      <c r="EJ268">
        <v>2043.9541999999999</v>
      </c>
      <c r="EK268">
        <v>622.27269999999999</v>
      </c>
      <c r="EL268">
        <v>818.22019999999998</v>
      </c>
      <c r="EM268">
        <v>461.69420000000002</v>
      </c>
      <c r="EN268">
        <v>330.23320000000001</v>
      </c>
      <c r="EO268">
        <v>306.56130000000002</v>
      </c>
      <c r="EP268">
        <v>287.97030000000001</v>
      </c>
      <c r="EQ268">
        <v>374.68689999999998</v>
      </c>
      <c r="ER268">
        <v>344.33229999999998</v>
      </c>
      <c r="ES268">
        <v>320.56569999999999</v>
      </c>
      <c r="ET268">
        <v>260.37670000000003</v>
      </c>
      <c r="EU268">
        <v>290.22059999999999</v>
      </c>
      <c r="EV268">
        <v>268.99209999999999</v>
      </c>
      <c r="EW268">
        <v>299.20310000000001</v>
      </c>
      <c r="EX268">
        <v>259.52550000000002</v>
      </c>
      <c r="EY268">
        <v>256.09230000000002</v>
      </c>
      <c r="EZ268">
        <v>262.8571</v>
      </c>
      <c r="FA268">
        <v>116.32040000000001</v>
      </c>
      <c r="FB268">
        <v>271.7747</v>
      </c>
      <c r="FC268">
        <v>189.34620000000001</v>
      </c>
      <c r="FD268">
        <v>124.6061</v>
      </c>
      <c r="FE268">
        <v>198.78319999999999</v>
      </c>
      <c r="FF268">
        <v>803.26670000000001</v>
      </c>
      <c r="FG268">
        <v>195.00659999999999</v>
      </c>
      <c r="FH268">
        <v>247.3552</v>
      </c>
      <c r="FI268">
        <v>270.7722</v>
      </c>
      <c r="FJ268">
        <v>160.35300000000001</v>
      </c>
      <c r="FK268">
        <v>70.637200000000007</v>
      </c>
      <c r="FL268">
        <v>152.3982</v>
      </c>
      <c r="FM268">
        <v>11539.0177</v>
      </c>
      <c r="FN268">
        <v>3185.8184999999999</v>
      </c>
      <c r="FO268">
        <v>3776.143</v>
      </c>
      <c r="FP268">
        <v>6003.9191000000001</v>
      </c>
      <c r="FQ268">
        <v>2368.1930000000002</v>
      </c>
      <c r="FR268">
        <v>4044.7339000000002</v>
      </c>
      <c r="FS268">
        <v>5490.1832000000004</v>
      </c>
      <c r="FT268">
        <v>5871.4098000000004</v>
      </c>
      <c r="FU268">
        <v>1003.4034</v>
      </c>
      <c r="FV268">
        <v>28321.065999999999</v>
      </c>
      <c r="FW268">
        <v>11281.5435</v>
      </c>
      <c r="FX268">
        <v>3994.9187000000002</v>
      </c>
      <c r="FY268">
        <v>3854.6239999999998</v>
      </c>
      <c r="FZ268">
        <v>386.53129999999999</v>
      </c>
      <c r="GA268">
        <v>11606.218199999999</v>
      </c>
      <c r="GB268">
        <v>3985.4784</v>
      </c>
      <c r="GC268">
        <v>1684.9612</v>
      </c>
      <c r="GD268">
        <v>1067.3588</v>
      </c>
      <c r="GE268">
        <v>9491.8137000000006</v>
      </c>
      <c r="GF268">
        <v>1439.0206000000001</v>
      </c>
      <c r="GG268">
        <v>714.74120000000005</v>
      </c>
      <c r="GH268">
        <v>680.82939999999996</v>
      </c>
      <c r="GI268">
        <v>4453.7381999999998</v>
      </c>
      <c r="GJ268">
        <v>25786.7575</v>
      </c>
      <c r="GK268">
        <v>2848.4088999999999</v>
      </c>
      <c r="GL268">
        <v>2533.0916000000002</v>
      </c>
      <c r="GM268">
        <v>4731.9102999999996</v>
      </c>
      <c r="GN268">
        <v>13172.879000000001</v>
      </c>
      <c r="GO268">
        <v>762.24310000000003</v>
      </c>
      <c r="GP268">
        <v>390.85789999999997</v>
      </c>
    </row>
    <row r="269" spans="1:198" x14ac:dyDescent="0.2">
      <c r="B269">
        <f>AVERAGE(B7:B268)</f>
        <v>693371.47566564882</v>
      </c>
      <c r="C269">
        <f t="shared" ref="C269:BN269" si="0">AVERAGE(C7:C268)</f>
        <v>187909.0172400763</v>
      </c>
      <c r="D269">
        <f t="shared" si="0"/>
        <v>105936.7256366412</v>
      </c>
      <c r="E269">
        <f t="shared" si="0"/>
        <v>91035.728572900844</v>
      </c>
      <c r="F269">
        <f t="shared" si="0"/>
        <v>55917.901682061049</v>
      </c>
      <c r="G269">
        <f t="shared" si="0"/>
        <v>47401.999779770951</v>
      </c>
      <c r="H269">
        <f t="shared" si="0"/>
        <v>47250.727452290077</v>
      </c>
      <c r="I269">
        <f t="shared" si="0"/>
        <v>28102.424114503818</v>
      </c>
      <c r="J269">
        <f t="shared" si="0"/>
        <v>30587.949399999987</v>
      </c>
      <c r="K269">
        <f t="shared" si="0"/>
        <v>28326.367522900768</v>
      </c>
      <c r="L269">
        <f t="shared" si="0"/>
        <v>24973.05331183206</v>
      </c>
      <c r="M269">
        <f t="shared" si="0"/>
        <v>23876.471419083959</v>
      </c>
      <c r="N269">
        <f t="shared" si="0"/>
        <v>23418.207872137402</v>
      </c>
      <c r="O269">
        <f t="shared" si="0"/>
        <v>36397.41588740459</v>
      </c>
      <c r="P269">
        <f t="shared" si="0"/>
        <v>15172.715456106864</v>
      </c>
      <c r="Q269">
        <f t="shared" si="0"/>
        <v>21912.990154580155</v>
      </c>
      <c r="R269">
        <f t="shared" si="0"/>
        <v>13007.661440839687</v>
      </c>
      <c r="S269">
        <f t="shared" si="0"/>
        <v>13926.055916030537</v>
      </c>
      <c r="T269">
        <f t="shared" si="0"/>
        <v>19042.672377099232</v>
      </c>
      <c r="U269">
        <f t="shared" si="0"/>
        <v>18740.32745076334</v>
      </c>
      <c r="V269">
        <f t="shared" si="0"/>
        <v>13289.346802671766</v>
      </c>
      <c r="W269">
        <f t="shared" si="0"/>
        <v>8717.8563851145027</v>
      </c>
      <c r="X269">
        <f t="shared" si="0"/>
        <v>14309.544987022909</v>
      </c>
      <c r="Y269">
        <f t="shared" si="0"/>
        <v>13073.854198854968</v>
      </c>
      <c r="Z269">
        <f t="shared" si="0"/>
        <v>13620.752501908401</v>
      </c>
      <c r="AA269">
        <f t="shared" si="0"/>
        <v>11971.283748091606</v>
      </c>
      <c r="AB269">
        <f t="shared" si="0"/>
        <v>12980.783102671759</v>
      </c>
      <c r="AC269">
        <f t="shared" si="0"/>
        <v>14511.056156106866</v>
      </c>
      <c r="AD269">
        <f t="shared" si="0"/>
        <v>18337.766692366386</v>
      </c>
      <c r="AE269">
        <f t="shared" si="0"/>
        <v>9976.4073446564907</v>
      </c>
      <c r="AF269">
        <f t="shared" si="0"/>
        <v>15122.797655343511</v>
      </c>
      <c r="AG269">
        <f t="shared" si="0"/>
        <v>9922.402533587785</v>
      </c>
      <c r="AH269">
        <f t="shared" si="0"/>
        <v>9747.6225040816371</v>
      </c>
      <c r="AI269">
        <f t="shared" si="0"/>
        <v>12102.988356774194</v>
      </c>
      <c r="AJ269">
        <f t="shared" si="0"/>
        <v>14905.275229007637</v>
      </c>
      <c r="AK269">
        <f t="shared" si="0"/>
        <v>7647.6179377862582</v>
      </c>
      <c r="AL269">
        <f t="shared" si="0"/>
        <v>6402.4442469465657</v>
      </c>
      <c r="AM269">
        <f t="shared" si="0"/>
        <v>7897.8368847328229</v>
      </c>
      <c r="AN269">
        <f t="shared" si="0"/>
        <v>11314.070929770989</v>
      </c>
      <c r="AO269">
        <f t="shared" si="0"/>
        <v>9138.938447709932</v>
      </c>
      <c r="AP269">
        <f t="shared" si="0"/>
        <v>6354.783502671753</v>
      </c>
      <c r="AQ269">
        <f t="shared" si="0"/>
        <v>10535.284073664117</v>
      </c>
      <c r="AR269">
        <f t="shared" si="0"/>
        <v>6168.6471576335853</v>
      </c>
      <c r="AS269">
        <f t="shared" si="0"/>
        <v>6354.0801648854949</v>
      </c>
      <c r="AT269">
        <f t="shared" si="0"/>
        <v>7060.2896190839674</v>
      </c>
      <c r="AU269">
        <f t="shared" si="0"/>
        <v>9377.5425572519089</v>
      </c>
      <c r="AV269">
        <f t="shared" si="0"/>
        <v>4812.2582068702286</v>
      </c>
      <c r="AW269">
        <f t="shared" si="0"/>
        <v>5141.3982832061047</v>
      </c>
      <c r="AX269">
        <f t="shared" si="0"/>
        <v>6026.6638511450374</v>
      </c>
      <c r="AY269">
        <f t="shared" si="0"/>
        <v>4375.4770480916013</v>
      </c>
      <c r="AZ269">
        <f t="shared" si="0"/>
        <v>6804.4473362595427</v>
      </c>
      <c r="BA269">
        <f t="shared" si="0"/>
        <v>5080.6718996183217</v>
      </c>
      <c r="BB269">
        <f t="shared" si="0"/>
        <v>5361.3055721373994</v>
      </c>
      <c r="BC269">
        <f t="shared" si="0"/>
        <v>4080.378799999999</v>
      </c>
      <c r="BD269">
        <f t="shared" si="0"/>
        <v>5707.1968828244289</v>
      </c>
      <c r="BE269">
        <f t="shared" si="0"/>
        <v>6223.6290761538476</v>
      </c>
      <c r="BF269">
        <f t="shared" si="0"/>
        <v>6339.9287721374076</v>
      </c>
      <c r="BG269">
        <f t="shared" si="0"/>
        <v>4235.2462553435125</v>
      </c>
      <c r="BH269">
        <f t="shared" si="0"/>
        <v>5589.3034400000024</v>
      </c>
      <c r="BI269">
        <f t="shared" si="0"/>
        <v>4240.147043893131</v>
      </c>
      <c r="BJ269">
        <f t="shared" si="0"/>
        <v>5376.201162595421</v>
      </c>
      <c r="BK269">
        <f t="shared" si="0"/>
        <v>4096.3865832061019</v>
      </c>
      <c r="BL269">
        <f t="shared" si="0"/>
        <v>5453.3515240458028</v>
      </c>
      <c r="BM269">
        <f t="shared" si="0"/>
        <v>2649.549464885496</v>
      </c>
      <c r="BN269">
        <f t="shared" si="0"/>
        <v>4575.1710572519114</v>
      </c>
      <c r="BO269">
        <f t="shared" ref="BO269:DZ269" si="1">AVERAGE(BO7:BO268)</f>
        <v>5590.2326538167936</v>
      </c>
      <c r="BP269">
        <f t="shared" si="1"/>
        <v>3965.9728984732819</v>
      </c>
      <c r="BQ269">
        <f t="shared" si="1"/>
        <v>5132.1628770992384</v>
      </c>
      <c r="BR269">
        <f t="shared" si="1"/>
        <v>2956.6010438931294</v>
      </c>
      <c r="BS269">
        <f t="shared" si="1"/>
        <v>2922.0393603053431</v>
      </c>
      <c r="BT269">
        <f t="shared" si="1"/>
        <v>3952.9119525862075</v>
      </c>
      <c r="BU269">
        <f t="shared" si="1"/>
        <v>3082.1623286259528</v>
      </c>
      <c r="BV269">
        <f t="shared" si="1"/>
        <v>2580.8778683206092</v>
      </c>
      <c r="BW269">
        <f t="shared" si="1"/>
        <v>3508.5873923664121</v>
      </c>
      <c r="BX269">
        <f t="shared" si="1"/>
        <v>3201.905522137406</v>
      </c>
      <c r="BY269">
        <f t="shared" si="1"/>
        <v>2555.6058732824413</v>
      </c>
      <c r="BZ269">
        <f t="shared" si="1"/>
        <v>1951.6009679389313</v>
      </c>
      <c r="CA269">
        <f t="shared" si="1"/>
        <v>3051.3667637404578</v>
      </c>
      <c r="CB269">
        <f t="shared" si="1"/>
        <v>3119.1040530534374</v>
      </c>
      <c r="CC269">
        <f t="shared" si="1"/>
        <v>3306.1258507692314</v>
      </c>
      <c r="CD269">
        <f t="shared" si="1"/>
        <v>2011.1780591603051</v>
      </c>
      <c r="CE269">
        <f t="shared" si="1"/>
        <v>2337.3717137404601</v>
      </c>
      <c r="CF269">
        <f t="shared" si="1"/>
        <v>3762.6492681818163</v>
      </c>
      <c r="CG269">
        <f t="shared" si="1"/>
        <v>1669.5866912213744</v>
      </c>
      <c r="CH269">
        <f t="shared" si="1"/>
        <v>1983.5226906250011</v>
      </c>
      <c r="CI269">
        <f t="shared" si="1"/>
        <v>2791.3310515267171</v>
      </c>
      <c r="CJ269">
        <f t="shared" si="1"/>
        <v>2656.1782007692309</v>
      </c>
      <c r="CK269">
        <f t="shared" si="1"/>
        <v>2272.1635217557255</v>
      </c>
      <c r="CL269">
        <f t="shared" si="1"/>
        <v>3018.5605171755715</v>
      </c>
      <c r="CM269">
        <f t="shared" si="1"/>
        <v>2123.2849221374036</v>
      </c>
      <c r="CN269">
        <f t="shared" si="1"/>
        <v>3092.9214680851078</v>
      </c>
      <c r="CO269">
        <f t="shared" si="1"/>
        <v>2017.6214480916042</v>
      </c>
      <c r="CP269">
        <f t="shared" si="1"/>
        <v>1908.6270732824426</v>
      </c>
      <c r="CQ269">
        <f t="shared" si="1"/>
        <v>1810.0561675572512</v>
      </c>
      <c r="CR269">
        <f t="shared" si="1"/>
        <v>2040.6020759541989</v>
      </c>
      <c r="CS269">
        <f t="shared" si="1"/>
        <v>1885.8246385496186</v>
      </c>
      <c r="CT269">
        <f t="shared" si="1"/>
        <v>2029.2796954198475</v>
      </c>
      <c r="CU269">
        <f t="shared" si="1"/>
        <v>1843.2035790076334</v>
      </c>
      <c r="CV269">
        <f t="shared" si="1"/>
        <v>2905.7240099999999</v>
      </c>
      <c r="CW269">
        <f t="shared" si="1"/>
        <v>1229.6130232824446</v>
      </c>
      <c r="CX269">
        <f t="shared" si="1"/>
        <v>4117.3955767175567</v>
      </c>
      <c r="CY269">
        <f t="shared" si="1"/>
        <v>1927.454666412214</v>
      </c>
      <c r="CZ269">
        <f t="shared" si="1"/>
        <v>1656.0305847328243</v>
      </c>
      <c r="DA269">
        <f t="shared" si="1"/>
        <v>1422.6755366412217</v>
      </c>
      <c r="DB269">
        <f t="shared" si="1"/>
        <v>1435.8789629770999</v>
      </c>
      <c r="DC269">
        <f t="shared" si="1"/>
        <v>2832.7462000000005</v>
      </c>
      <c r="DD269">
        <f t="shared" si="1"/>
        <v>1737.8647969465646</v>
      </c>
      <c r="DE269">
        <f t="shared" si="1"/>
        <v>1958.485799236641</v>
      </c>
      <c r="DF269">
        <f t="shared" si="1"/>
        <v>1566.7284076335882</v>
      </c>
      <c r="DG269">
        <f t="shared" si="1"/>
        <v>1564.6606591603038</v>
      </c>
      <c r="DH269">
        <f t="shared" si="1"/>
        <v>1083.7789463414633</v>
      </c>
      <c r="DI269">
        <f t="shared" si="1"/>
        <v>1708.1593480916035</v>
      </c>
      <c r="DJ269">
        <f t="shared" si="1"/>
        <v>1158.217833587787</v>
      </c>
      <c r="DK269">
        <f t="shared" si="1"/>
        <v>1765.2617011450377</v>
      </c>
      <c r="DL269">
        <f t="shared" si="1"/>
        <v>1408.4469511450382</v>
      </c>
      <c r="DM269">
        <f t="shared" si="1"/>
        <v>1135.6713793893125</v>
      </c>
      <c r="DN269">
        <f t="shared" si="1"/>
        <v>1024.8650805343509</v>
      </c>
      <c r="DO269">
        <f t="shared" si="1"/>
        <v>2381.0000194656468</v>
      </c>
      <c r="DP269">
        <f t="shared" si="1"/>
        <v>858.37660725190779</v>
      </c>
      <c r="DQ269">
        <f t="shared" si="1"/>
        <v>1838.1168969465659</v>
      </c>
      <c r="DR269">
        <f t="shared" si="1"/>
        <v>1055.4606675572518</v>
      </c>
      <c r="DS269">
        <f t="shared" si="1"/>
        <v>1995.3138362595403</v>
      </c>
      <c r="DT269">
        <f t="shared" si="1"/>
        <v>1206.1234167938935</v>
      </c>
      <c r="DU269">
        <f t="shared" si="1"/>
        <v>1023.4537759541984</v>
      </c>
      <c r="DV269">
        <f t="shared" si="1"/>
        <v>1821.8780661290327</v>
      </c>
      <c r="DW269">
        <f t="shared" si="1"/>
        <v>1101.000546946565</v>
      </c>
      <c r="DX269">
        <f t="shared" si="1"/>
        <v>804.44484198473208</v>
      </c>
      <c r="DY269">
        <f t="shared" si="1"/>
        <v>1546.9895393129775</v>
      </c>
      <c r="DZ269">
        <f t="shared" si="1"/>
        <v>1799.7901893129756</v>
      </c>
      <c r="EA269">
        <f t="shared" ref="EA269:GL269" si="2">AVERAGE(EA7:EA268)</f>
        <v>1171.9934602316603</v>
      </c>
      <c r="EB269">
        <f t="shared" si="2"/>
        <v>1129.9731278625959</v>
      </c>
      <c r="EC269">
        <f t="shared" si="2"/>
        <v>1188.4108312977096</v>
      </c>
      <c r="ED269">
        <f t="shared" si="2"/>
        <v>1041.4237351145043</v>
      </c>
      <c r="EE269">
        <f t="shared" si="2"/>
        <v>872.03611526717543</v>
      </c>
      <c r="EF269">
        <f t="shared" si="2"/>
        <v>737.47753511450367</v>
      </c>
      <c r="EG269">
        <f t="shared" si="2"/>
        <v>598.351408396946</v>
      </c>
      <c r="EH269">
        <f t="shared" si="2"/>
        <v>945.48475954198432</v>
      </c>
      <c r="EI269">
        <f t="shared" si="2"/>
        <v>512.91153396946549</v>
      </c>
      <c r="EJ269">
        <f t="shared" si="2"/>
        <v>2129.6968416030577</v>
      </c>
      <c r="EK269">
        <f t="shared" si="2"/>
        <v>878.50957692307713</v>
      </c>
      <c r="EL269">
        <f t="shared" si="2"/>
        <v>716.49536946564967</v>
      </c>
      <c r="EM269">
        <f t="shared" si="2"/>
        <v>506.99824580152659</v>
      </c>
      <c r="EN269">
        <f t="shared" si="2"/>
        <v>358.29672748091576</v>
      </c>
      <c r="EO269">
        <f t="shared" si="2"/>
        <v>405.41067176470591</v>
      </c>
      <c r="EP269">
        <f t="shared" si="2"/>
        <v>347.12790305343515</v>
      </c>
      <c r="EQ269">
        <f t="shared" si="2"/>
        <v>301.50733015267184</v>
      </c>
      <c r="ER269">
        <f t="shared" si="2"/>
        <v>364.46064503816802</v>
      </c>
      <c r="ES269">
        <f t="shared" si="2"/>
        <v>279.76813015267163</v>
      </c>
      <c r="ET269">
        <f t="shared" si="2"/>
        <v>323.75837213740482</v>
      </c>
      <c r="EU269">
        <f t="shared" si="2"/>
        <v>207.48913549618311</v>
      </c>
      <c r="EV269">
        <f t="shared" si="2"/>
        <v>255.19005076335878</v>
      </c>
      <c r="EW269">
        <f t="shared" si="2"/>
        <v>262.71622022900783</v>
      </c>
      <c r="EX269">
        <f t="shared" si="2"/>
        <v>295.42137824427482</v>
      </c>
      <c r="EY269">
        <f t="shared" si="2"/>
        <v>245.22075152671735</v>
      </c>
      <c r="EZ269">
        <f t="shared" si="2"/>
        <v>243.60307442748098</v>
      </c>
      <c r="FA269">
        <f t="shared" si="2"/>
        <v>78.534462213740412</v>
      </c>
      <c r="FB269">
        <f t="shared" si="2"/>
        <v>202.29421488549622</v>
      </c>
      <c r="FC269">
        <f t="shared" si="2"/>
        <v>236.18484389312957</v>
      </c>
      <c r="FD269">
        <f t="shared" si="2"/>
        <v>153.57634427480929</v>
      </c>
      <c r="FE269">
        <f t="shared" si="2"/>
        <v>277.91876145038168</v>
      </c>
      <c r="FF269">
        <f t="shared" si="2"/>
        <v>434.35948396946583</v>
      </c>
      <c r="FG269">
        <f t="shared" si="2"/>
        <v>197.95086450381658</v>
      </c>
      <c r="FH269">
        <f t="shared" si="2"/>
        <v>164.54723244274803</v>
      </c>
      <c r="FI269">
        <f t="shared" si="2"/>
        <v>273.83779160305323</v>
      </c>
      <c r="FJ269">
        <f t="shared" si="2"/>
        <v>160.31431984732831</v>
      </c>
      <c r="FK269">
        <f t="shared" si="2"/>
        <v>9.2453099236641236</v>
      </c>
      <c r="FL269">
        <f t="shared" si="2"/>
        <v>118.74448740458027</v>
      </c>
      <c r="FM269">
        <f t="shared" si="2"/>
        <v>12637.845713740458</v>
      </c>
      <c r="FN269">
        <f t="shared" si="2"/>
        <v>2140.1166530534347</v>
      </c>
      <c r="FO269">
        <f t="shared" si="2"/>
        <v>3984.8353490566042</v>
      </c>
      <c r="FP269">
        <f t="shared" si="2"/>
        <v>4301.4697839694636</v>
      </c>
      <c r="FQ269">
        <f t="shared" si="2"/>
        <v>1905.4111022900756</v>
      </c>
      <c r="FR269">
        <f t="shared" si="2"/>
        <v>3657.9739293893117</v>
      </c>
      <c r="FS269">
        <f t="shared" si="2"/>
        <v>4395.5673660305329</v>
      </c>
      <c r="FT269">
        <f t="shared" si="2"/>
        <v>8256.2242992248084</v>
      </c>
      <c r="FU269">
        <f t="shared" si="2"/>
        <v>996.73771106870151</v>
      </c>
      <c r="FV269">
        <f t="shared" si="2"/>
        <v>22263.979012213749</v>
      </c>
      <c r="FW269">
        <f t="shared" si="2"/>
        <v>9827.2023347328286</v>
      </c>
      <c r="FX269">
        <f t="shared" si="2"/>
        <v>4061.1977083969468</v>
      </c>
      <c r="FY269">
        <f t="shared" si="2"/>
        <v>4370.9025851145016</v>
      </c>
      <c r="FZ269">
        <f t="shared" si="2"/>
        <v>472.80899961832102</v>
      </c>
      <c r="GA269">
        <f t="shared" si="2"/>
        <v>11947.250473282436</v>
      </c>
      <c r="GB269">
        <f t="shared" si="2"/>
        <v>3079.3864778625993</v>
      </c>
      <c r="GC269">
        <f t="shared" si="2"/>
        <v>1337.4035152671756</v>
      </c>
      <c r="GD269">
        <f t="shared" si="2"/>
        <v>1036.1507751908405</v>
      </c>
      <c r="GE269">
        <f t="shared" si="2"/>
        <v>9401.1720652671756</v>
      </c>
      <c r="GF269">
        <f t="shared" si="2"/>
        <v>1001.0062610687027</v>
      </c>
      <c r="GG269">
        <f t="shared" si="2"/>
        <v>649.31153740458001</v>
      </c>
      <c r="GH269">
        <f t="shared" si="2"/>
        <v>501.64323549618291</v>
      </c>
      <c r="GI269">
        <f t="shared" si="2"/>
        <v>4369.4269202290052</v>
      </c>
      <c r="GJ269">
        <f t="shared" si="2"/>
        <v>33500.158397328261</v>
      </c>
      <c r="GK269">
        <f t="shared" si="2"/>
        <v>2764.2693744274807</v>
      </c>
      <c r="GL269">
        <f t="shared" si="2"/>
        <v>2200.4375954198472</v>
      </c>
      <c r="GM269">
        <f t="shared" ref="GM269:GP269" si="3">AVERAGE(GM7:GM268)</f>
        <v>5760.6871503816783</v>
      </c>
      <c r="GN269">
        <f t="shared" si="3"/>
        <v>12986.630130916043</v>
      </c>
      <c r="GO269">
        <f t="shared" si="3"/>
        <v>739.36439122137415</v>
      </c>
      <c r="GP269">
        <f t="shared" si="3"/>
        <v>360.15721641221381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B1" workbookViewId="0">
      <selection activeCell="C172" sqref="C172"/>
    </sheetView>
  </sheetViews>
  <sheetFormatPr defaultRowHeight="12.75" x14ac:dyDescent="0.2"/>
  <cols>
    <col min="1" max="1" width="18.140625" hidden="1" customWidth="1"/>
    <col min="2" max="2" width="18.28515625" customWidth="1"/>
    <col min="3" max="3" width="36.140625" customWidth="1"/>
    <col min="4" max="4" width="29.85546875" bestFit="1" customWidth="1"/>
    <col min="5" max="5" width="14" bestFit="1" customWidth="1"/>
    <col min="6" max="6" width="10.5703125" bestFit="1" customWidth="1"/>
    <col min="7" max="7" width="10.5703125" customWidth="1"/>
    <col min="8" max="8" width="14" customWidth="1"/>
    <col min="9" max="9" width="9.7109375" customWidth="1"/>
    <col min="10" max="11" width="9.7109375" style="183" customWidth="1"/>
    <col min="12" max="12" width="9.7109375" customWidth="1"/>
    <col min="13" max="13" width="14.85546875" style="190" bestFit="1" customWidth="1"/>
    <col min="14" max="14" width="9.42578125" customWidth="1"/>
    <col min="15" max="15" width="13.5703125" style="186" bestFit="1" customWidth="1"/>
    <col min="16" max="16" width="9.42578125" customWidth="1"/>
    <col min="17" max="17" width="12.28515625" style="193" customWidth="1"/>
    <col min="18" max="18" width="12.28515625" customWidth="1"/>
    <col min="19" max="19" width="12.28515625" style="193" customWidth="1"/>
    <col min="20" max="20" width="12.28515625" customWidth="1"/>
    <col min="21" max="21" width="12.28515625" style="193" customWidth="1"/>
    <col min="22" max="22" width="14" customWidth="1"/>
    <col min="23" max="23" width="13.42578125" customWidth="1"/>
    <col min="24" max="24" width="12.28515625" style="193" customWidth="1"/>
    <col min="25" max="28" width="12.28515625" customWidth="1"/>
    <col min="29" max="29" width="14.85546875" bestFit="1" customWidth="1"/>
    <col min="31" max="31" width="26.28515625" customWidth="1"/>
    <col min="32" max="38" width="16.28515625" customWidth="1"/>
  </cols>
  <sheetData>
    <row r="1" spans="1:29" ht="55.5" customHeight="1" x14ac:dyDescent="0.2">
      <c r="A1" s="41" t="s">
        <v>0</v>
      </c>
      <c r="B1" s="95" t="s">
        <v>424</v>
      </c>
      <c r="C1" s="95"/>
      <c r="D1" s="16" t="s">
        <v>463</v>
      </c>
      <c r="E1" s="16" t="s">
        <v>434</v>
      </c>
      <c r="F1" s="16" t="s">
        <v>435</v>
      </c>
      <c r="G1" s="16" t="s">
        <v>1056</v>
      </c>
      <c r="H1" s="40" t="s">
        <v>436</v>
      </c>
      <c r="I1" s="40" t="s">
        <v>513</v>
      </c>
      <c r="J1" s="181" t="s">
        <v>937</v>
      </c>
      <c r="K1" s="181" t="s">
        <v>1071</v>
      </c>
      <c r="L1" s="40" t="s">
        <v>1072</v>
      </c>
      <c r="M1" s="187" t="s">
        <v>1074</v>
      </c>
      <c r="N1" s="40" t="s">
        <v>1073</v>
      </c>
      <c r="O1" s="184" t="s">
        <v>507</v>
      </c>
      <c r="P1" s="40" t="s">
        <v>498</v>
      </c>
      <c r="Q1" s="191" t="s">
        <v>508</v>
      </c>
      <c r="R1" s="40" t="s">
        <v>499</v>
      </c>
      <c r="S1" s="191" t="s">
        <v>509</v>
      </c>
      <c r="T1" s="40" t="s">
        <v>500</v>
      </c>
      <c r="U1" s="191" t="s">
        <v>510</v>
      </c>
      <c r="V1" s="40" t="s">
        <v>438</v>
      </c>
      <c r="W1" s="40"/>
      <c r="X1" s="191" t="s">
        <v>511</v>
      </c>
      <c r="Y1" s="40" t="s">
        <v>1068</v>
      </c>
      <c r="Z1" s="40" t="s">
        <v>1070</v>
      </c>
      <c r="AA1" s="40" t="s">
        <v>439</v>
      </c>
      <c r="AB1" s="40"/>
      <c r="AC1" s="96" t="s">
        <v>512</v>
      </c>
    </row>
    <row r="2" spans="1:29" x14ac:dyDescent="0.2">
      <c r="A2" s="1" t="s">
        <v>1</v>
      </c>
      <c r="B2" s="1" t="s">
        <v>1</v>
      </c>
      <c r="C2" s="1" t="s">
        <v>2</v>
      </c>
      <c r="D2" s="36" t="s">
        <v>505</v>
      </c>
      <c r="E2" s="36">
        <v>809670.37990000006</v>
      </c>
      <c r="F2" s="36">
        <v>759109.37990000006</v>
      </c>
      <c r="G2" s="36">
        <v>91154</v>
      </c>
      <c r="H2" s="36">
        <v>110360</v>
      </c>
      <c r="I2" s="36">
        <v>122897.462</v>
      </c>
      <c r="J2" s="182">
        <v>6.8784829639362091</v>
      </c>
      <c r="K2" s="182">
        <v>6.1767701915601814</v>
      </c>
      <c r="L2" s="180">
        <f>(H2-G2)/G2</f>
        <v>0.21069837856813745</v>
      </c>
      <c r="M2" s="180">
        <v>0.11360512866980788</v>
      </c>
      <c r="N2" s="36">
        <v>72007</v>
      </c>
      <c r="O2" s="185">
        <v>0.65247372236317502</v>
      </c>
      <c r="P2" s="36">
        <v>14726</v>
      </c>
      <c r="Q2" s="192">
        <v>0.13343602754621239</v>
      </c>
      <c r="R2" s="36">
        <v>17469</v>
      </c>
      <c r="S2" s="192">
        <v>0.15829104748097136</v>
      </c>
      <c r="T2" s="36">
        <v>4754</v>
      </c>
      <c r="U2" s="192">
        <v>4.3077201884740846E-2</v>
      </c>
      <c r="V2" s="36">
        <v>45319</v>
      </c>
      <c r="W2" s="36">
        <v>53201.4</v>
      </c>
      <c r="X2" s="192">
        <v>0.41064697354113811</v>
      </c>
      <c r="Y2" s="36">
        <v>31999</v>
      </c>
      <c r="Z2" s="36">
        <v>11946</v>
      </c>
      <c r="AA2" s="36">
        <v>27500.14</v>
      </c>
      <c r="AB2" s="36">
        <v>33168.381000000001</v>
      </c>
      <c r="AC2" s="179">
        <v>0.24918575570859006</v>
      </c>
    </row>
    <row r="3" spans="1:29" x14ac:dyDescent="0.2">
      <c r="A3" s="1" t="s">
        <v>7</v>
      </c>
      <c r="B3" s="1" t="s">
        <v>7</v>
      </c>
      <c r="C3" s="1" t="s">
        <v>8</v>
      </c>
      <c r="D3" s="36" t="s">
        <v>505</v>
      </c>
      <c r="E3" s="36">
        <v>180301.2904</v>
      </c>
      <c r="F3" s="36">
        <v>178833.2904</v>
      </c>
      <c r="G3" s="36">
        <v>37047</v>
      </c>
      <c r="H3" s="36">
        <v>39836</v>
      </c>
      <c r="I3" s="36">
        <v>40369.717000000004</v>
      </c>
      <c r="J3" s="182">
        <v>4.4892381363590719</v>
      </c>
      <c r="K3" s="182">
        <v>4.429887145357001</v>
      </c>
      <c r="L3" s="180">
        <f t="shared" ref="L3:L66" si="0">(H3-G3)/G3</f>
        <v>7.5282748940534994E-2</v>
      </c>
      <c r="M3" s="180">
        <v>1.3397856210463077E-2</v>
      </c>
      <c r="N3" s="36">
        <v>31737</v>
      </c>
      <c r="O3" s="185">
        <v>0.79669143488302041</v>
      </c>
      <c r="P3" s="36">
        <v>6091</v>
      </c>
      <c r="Q3" s="192">
        <v>0.15290189778090169</v>
      </c>
      <c r="R3" s="36">
        <v>8431</v>
      </c>
      <c r="S3" s="192">
        <v>0.21164273521437896</v>
      </c>
      <c r="T3" s="36">
        <v>1289</v>
      </c>
      <c r="U3" s="192">
        <v>3.2357666432372728E-2</v>
      </c>
      <c r="V3" s="36">
        <v>17054</v>
      </c>
      <c r="W3" s="36">
        <v>18945.600000000002</v>
      </c>
      <c r="X3" s="192">
        <v>0.42810523144894064</v>
      </c>
      <c r="Y3" s="36">
        <v>13896</v>
      </c>
      <c r="Z3" s="36">
        <v>21620</v>
      </c>
      <c r="AA3" s="36">
        <v>11273.48040882633</v>
      </c>
      <c r="AB3" s="36">
        <v>13494.148999999999</v>
      </c>
      <c r="AC3" s="179">
        <v>0.2829972991471616</v>
      </c>
    </row>
    <row r="4" spans="1:29" x14ac:dyDescent="0.2">
      <c r="A4" s="1" t="s">
        <v>9</v>
      </c>
      <c r="B4" s="1" t="s">
        <v>9</v>
      </c>
      <c r="C4" s="1" t="s">
        <v>10</v>
      </c>
      <c r="D4" s="36" t="s">
        <v>495</v>
      </c>
      <c r="E4" s="36">
        <v>120471.356</v>
      </c>
      <c r="F4" s="36">
        <v>117401.54</v>
      </c>
      <c r="G4" s="36">
        <v>5854.43</v>
      </c>
      <c r="H4" s="36">
        <v>8571.9779999999992</v>
      </c>
      <c r="I4" s="36">
        <v>10315.565000000001</v>
      </c>
      <c r="J4" s="182">
        <v>13.695968421757499</v>
      </c>
      <c r="K4" s="182">
        <v>11.381009183694736</v>
      </c>
      <c r="L4" s="180">
        <f t="shared" si="0"/>
        <v>0.46418660740669865</v>
      </c>
      <c r="M4" s="180">
        <v>0.20340544504430613</v>
      </c>
      <c r="N4" s="36">
        <v>7465.3680576171873</v>
      </c>
      <c r="O4" s="185">
        <v>0.8709037817895926</v>
      </c>
      <c r="P4" s="36">
        <v>1224.059</v>
      </c>
      <c r="Q4" s="192">
        <v>0.14279772999884041</v>
      </c>
      <c r="R4" s="36">
        <v>2197.5920000000001</v>
      </c>
      <c r="S4" s="192">
        <v>0.25636930006119946</v>
      </c>
      <c r="T4" s="36">
        <v>624.70600000000002</v>
      </c>
      <c r="U4" s="192">
        <v>7.2877695206403942E-2</v>
      </c>
      <c r="V4" s="36">
        <v>3089.8100000000004</v>
      </c>
      <c r="W4" s="36">
        <v>4722.8</v>
      </c>
      <c r="X4" s="192">
        <v>0.36045472818525676</v>
      </c>
      <c r="Y4" s="36">
        <v>3512.8310000000001</v>
      </c>
      <c r="Z4" s="36">
        <v>2306.0720000000001</v>
      </c>
      <c r="AA4" s="36">
        <v>2415.5068601730072</v>
      </c>
      <c r="AB4" s="36">
        <v>3792.5219999999999</v>
      </c>
      <c r="AC4" s="179">
        <v>0.28179107087920752</v>
      </c>
    </row>
    <row r="5" spans="1:29" x14ac:dyDescent="0.2">
      <c r="A5" s="1" t="s">
        <v>11</v>
      </c>
      <c r="B5" s="1" t="s">
        <v>11</v>
      </c>
      <c r="C5" s="1" t="s">
        <v>12</v>
      </c>
      <c r="D5" s="36" t="s">
        <v>495</v>
      </c>
      <c r="E5" s="36">
        <v>103645.19990000001</v>
      </c>
      <c r="F5" s="36">
        <v>103894.19990000001</v>
      </c>
      <c r="G5" s="36">
        <v>6667.2160000000003</v>
      </c>
      <c r="H5" s="36">
        <v>11817.844000000001</v>
      </c>
      <c r="I5" s="36">
        <v>14404.651</v>
      </c>
      <c r="J5" s="182">
        <v>8.7912989797462213</v>
      </c>
      <c r="K5" s="182">
        <v>7.2125454410523382</v>
      </c>
      <c r="L5" s="180">
        <f t="shared" si="0"/>
        <v>0.77253054348321704</v>
      </c>
      <c r="M5" s="180">
        <v>0.2188899261151187</v>
      </c>
      <c r="N5" s="36">
        <v>8749.5439453125</v>
      </c>
      <c r="O5" s="185">
        <v>0.74036718925317502</v>
      </c>
      <c r="P5" s="36">
        <v>1553.0729999999999</v>
      </c>
      <c r="Q5" s="192">
        <v>0.13141762575305613</v>
      </c>
      <c r="R5" s="36">
        <v>4829.2910000000002</v>
      </c>
      <c r="S5" s="192">
        <v>0.40864399631607928</v>
      </c>
      <c r="T5" s="36">
        <v>1088.3579999999999</v>
      </c>
      <c r="U5" s="192">
        <v>9.2094463254041928E-2</v>
      </c>
      <c r="V5" s="36">
        <v>1308.0920000000001</v>
      </c>
      <c r="W5" s="36">
        <v>3506.19</v>
      </c>
      <c r="X5" s="192">
        <v>0.11068787166254691</v>
      </c>
      <c r="Y5" s="36">
        <v>2552.5609999999997</v>
      </c>
      <c r="Z5" s="36">
        <v>2543</v>
      </c>
      <c r="AA5" s="36">
        <v>482.47887560000004</v>
      </c>
      <c r="AB5" s="36">
        <v>1884.8969999999999</v>
      </c>
      <c r="AC5" s="179">
        <v>4.0826302631850615E-2</v>
      </c>
    </row>
    <row r="6" spans="1:29" x14ac:dyDescent="0.2">
      <c r="A6" s="1" t="s">
        <v>15</v>
      </c>
      <c r="B6" s="1" t="s">
        <v>15</v>
      </c>
      <c r="C6" s="1" t="s">
        <v>16</v>
      </c>
      <c r="D6" s="36" t="s">
        <v>506</v>
      </c>
      <c r="E6" s="36">
        <v>61784.005499999999</v>
      </c>
      <c r="F6" s="36">
        <v>61613.105499999998</v>
      </c>
      <c r="G6" s="36">
        <v>11667.8</v>
      </c>
      <c r="H6" s="36">
        <v>13325.8</v>
      </c>
      <c r="I6" s="36">
        <v>14165.857</v>
      </c>
      <c r="J6" s="182">
        <v>4.6235952438127539</v>
      </c>
      <c r="K6" s="182">
        <v>4.3494089697502947</v>
      </c>
      <c r="L6" s="180">
        <f t="shared" si="0"/>
        <v>0.14210048166749517</v>
      </c>
      <c r="M6" s="180">
        <v>6.303989253928477E-2</v>
      </c>
      <c r="N6" s="36">
        <v>5483.0999511718746</v>
      </c>
      <c r="O6" s="185">
        <v>0.41146497404822785</v>
      </c>
      <c r="P6" s="36">
        <v>0</v>
      </c>
      <c r="Q6" s="192">
        <v>0</v>
      </c>
      <c r="R6" s="36" t="s">
        <v>480</v>
      </c>
      <c r="S6" s="192" t="e">
        <v>#VALUE!</v>
      </c>
      <c r="T6" s="36" t="s">
        <v>480</v>
      </c>
      <c r="U6" s="192" t="e">
        <v>#VALUE!</v>
      </c>
      <c r="V6" s="36">
        <v>3327.1</v>
      </c>
      <c r="W6" s="36">
        <v>3330.7559999999999</v>
      </c>
      <c r="X6" s="192">
        <v>0.24967356556454398</v>
      </c>
      <c r="Y6" s="36">
        <v>2243.7000000000003</v>
      </c>
      <c r="Z6" s="36">
        <v>2170</v>
      </c>
      <c r="AA6" s="36">
        <v>1929.6169999999997</v>
      </c>
      <c r="AB6" s="36">
        <v>2265.875</v>
      </c>
      <c r="AC6" s="179">
        <v>0.144803088745141</v>
      </c>
    </row>
    <row r="7" spans="1:29" x14ac:dyDescent="0.2">
      <c r="A7" s="1" t="s">
        <v>17</v>
      </c>
      <c r="B7" s="1" t="s">
        <v>17</v>
      </c>
      <c r="C7" s="1" t="s">
        <v>18</v>
      </c>
      <c r="D7" s="36" t="s">
        <v>505</v>
      </c>
      <c r="E7" s="36">
        <v>58334.508399999999</v>
      </c>
      <c r="F7" s="36">
        <v>49272.508399999999</v>
      </c>
      <c r="G7" s="36">
        <v>7093</v>
      </c>
      <c r="H7" s="36">
        <v>8467</v>
      </c>
      <c r="I7" s="36">
        <v>9081.755000000001</v>
      </c>
      <c r="J7" s="182">
        <v>5.8193584976969408</v>
      </c>
      <c r="K7" s="182">
        <v>5.4254390698714063</v>
      </c>
      <c r="L7" s="180">
        <f t="shared" si="0"/>
        <v>0.19371211053150994</v>
      </c>
      <c r="M7" s="180">
        <v>7.2605999763788898E-2</v>
      </c>
      <c r="N7" s="36">
        <v>7285</v>
      </c>
      <c r="O7" s="185">
        <v>0.8603991968820125</v>
      </c>
      <c r="P7" s="36">
        <v>1755</v>
      </c>
      <c r="Q7" s="192">
        <v>0.20727530412188497</v>
      </c>
      <c r="R7" s="36">
        <v>2593</v>
      </c>
      <c r="S7" s="192">
        <v>0.30624778552025511</v>
      </c>
      <c r="T7" s="36">
        <v>654</v>
      </c>
      <c r="U7" s="192">
        <v>7.7241053501830637E-2</v>
      </c>
      <c r="V7" s="36">
        <v>2515</v>
      </c>
      <c r="W7" s="36">
        <v>3697</v>
      </c>
      <c r="X7" s="192">
        <v>0.29703554978150465</v>
      </c>
      <c r="Y7" s="36">
        <v>3221</v>
      </c>
      <c r="Z7" s="36">
        <v>5971</v>
      </c>
      <c r="AA7" s="36">
        <v>3395.5353242424239</v>
      </c>
      <c r="AB7" s="36">
        <v>2533.7220000000002</v>
      </c>
      <c r="AC7" s="179">
        <v>0.40103169059199528</v>
      </c>
    </row>
    <row r="8" spans="1:29" x14ac:dyDescent="0.2">
      <c r="A8" s="1" t="s">
        <v>19</v>
      </c>
      <c r="B8" s="1" t="s">
        <v>19</v>
      </c>
      <c r="C8" s="1" t="s">
        <v>20</v>
      </c>
      <c r="D8" s="36" t="s">
        <v>495</v>
      </c>
      <c r="E8" s="36">
        <v>53751.963400000001</v>
      </c>
      <c r="F8" s="36">
        <v>52287.719499999999</v>
      </c>
      <c r="G8" s="36">
        <v>4694</v>
      </c>
      <c r="H8" s="36">
        <v>5964</v>
      </c>
      <c r="I8" s="36">
        <v>6610.5380000000005</v>
      </c>
      <c r="J8" s="182">
        <v>8.7672232562038896</v>
      </c>
      <c r="K8" s="182">
        <v>7.9097525042591084</v>
      </c>
      <c r="L8" s="180">
        <f t="shared" si="0"/>
        <v>0.27055815935236471</v>
      </c>
      <c r="M8" s="180">
        <v>0.10840677397719656</v>
      </c>
      <c r="N8" s="36">
        <v>4992</v>
      </c>
      <c r="O8" s="185">
        <v>0.83702213279678073</v>
      </c>
      <c r="P8" s="36">
        <v>1186</v>
      </c>
      <c r="Q8" s="192">
        <v>0.19885982562038901</v>
      </c>
      <c r="R8" s="36">
        <v>1634</v>
      </c>
      <c r="S8" s="192">
        <v>0.27397719651240776</v>
      </c>
      <c r="T8" s="36">
        <v>664</v>
      </c>
      <c r="U8" s="192">
        <v>0.11133467471495641</v>
      </c>
      <c r="V8" s="36">
        <v>1823</v>
      </c>
      <c r="W8" s="36">
        <v>2438</v>
      </c>
      <c r="X8" s="192">
        <v>0.3056673373574782</v>
      </c>
      <c r="Y8" s="36">
        <v>1938</v>
      </c>
      <c r="Z8" s="36">
        <v>1464</v>
      </c>
      <c r="AA8" s="36">
        <v>1268.9562790151069</v>
      </c>
      <c r="AB8" s="36">
        <v>1695.9180000000001</v>
      </c>
      <c r="AC8" s="179">
        <v>0.21276932914404878</v>
      </c>
    </row>
    <row r="9" spans="1:29" x14ac:dyDescent="0.2">
      <c r="A9" s="1" t="s">
        <v>23</v>
      </c>
      <c r="B9" s="1" t="s">
        <v>23</v>
      </c>
      <c r="C9" s="1" t="s">
        <v>24</v>
      </c>
      <c r="D9" s="36" t="s">
        <v>505</v>
      </c>
      <c r="E9" s="36">
        <v>30961.627899999999</v>
      </c>
      <c r="F9" s="36">
        <v>30069.100900000001</v>
      </c>
      <c r="G9" s="36">
        <v>1390.5129999999999</v>
      </c>
      <c r="H9" s="36">
        <v>2264.8180000000002</v>
      </c>
      <c r="I9" s="36">
        <v>2957.73</v>
      </c>
      <c r="J9" s="182">
        <v>13.27660805415711</v>
      </c>
      <c r="K9" s="182">
        <v>10.166276468778422</v>
      </c>
      <c r="L9" s="180">
        <f t="shared" si="0"/>
        <v>0.62876434812188042</v>
      </c>
      <c r="M9" s="180">
        <v>0.30594599654365151</v>
      </c>
      <c r="N9" s="36">
        <v>1706.5400173339845</v>
      </c>
      <c r="O9" s="185">
        <v>0.75349984737580866</v>
      </c>
      <c r="P9" s="36">
        <v>377.51799999999997</v>
      </c>
      <c r="Q9" s="192">
        <v>0.16668800760149377</v>
      </c>
      <c r="R9" s="36">
        <v>946.61699999999996</v>
      </c>
      <c r="S9" s="192">
        <v>0.41796603523991765</v>
      </c>
      <c r="T9" s="36">
        <v>210.53299999999999</v>
      </c>
      <c r="U9" s="192">
        <v>9.2958021350942971E-2</v>
      </c>
      <c r="V9" s="36">
        <v>59.362000000000002</v>
      </c>
      <c r="W9" s="36">
        <v>778.80000000000007</v>
      </c>
      <c r="X9" s="192">
        <v>2.6210494618110591E-2</v>
      </c>
      <c r="Y9" s="36">
        <v>535.26</v>
      </c>
      <c r="Z9" s="36">
        <v>726.495</v>
      </c>
      <c r="AA9" s="36">
        <v>-89.498374022804001</v>
      </c>
      <c r="AB9" s="36">
        <v>496.71600000000001</v>
      </c>
      <c r="AC9" s="179">
        <v>-3.9516806217013457E-2</v>
      </c>
    </row>
    <row r="10" spans="1:29" x14ac:dyDescent="0.2">
      <c r="A10" s="1" t="s">
        <v>29</v>
      </c>
      <c r="B10" s="1" t="s">
        <v>29</v>
      </c>
      <c r="C10" s="1" t="s">
        <v>30</v>
      </c>
      <c r="D10" s="36" t="s">
        <v>506</v>
      </c>
      <c r="E10" s="36">
        <v>29089.448</v>
      </c>
      <c r="F10" s="36">
        <v>37238.548000000003</v>
      </c>
      <c r="G10" s="36">
        <v>3578.991</v>
      </c>
      <c r="H10" s="36">
        <v>3957.0110000000004</v>
      </c>
      <c r="I10" s="36">
        <v>4123.2660000000005</v>
      </c>
      <c r="J10" s="182">
        <v>9.4107769728211519</v>
      </c>
      <c r="K10" s="182">
        <v>9.0313232277519813</v>
      </c>
      <c r="L10" s="180">
        <f t="shared" si="0"/>
        <v>0.10562194763831495</v>
      </c>
      <c r="M10" s="180">
        <v>4.2015298921332267E-2</v>
      </c>
      <c r="N10" s="36">
        <v>2980.6710327148439</v>
      </c>
      <c r="O10" s="185">
        <v>0.75326326682307521</v>
      </c>
      <c r="P10" s="36">
        <v>0</v>
      </c>
      <c r="Q10" s="192">
        <v>0</v>
      </c>
      <c r="R10" s="36">
        <v>669.50599999999997</v>
      </c>
      <c r="S10" s="192">
        <v>0.16919487967053917</v>
      </c>
      <c r="T10" s="36">
        <v>295.101</v>
      </c>
      <c r="U10" s="192">
        <v>7.4576744921861463E-2</v>
      </c>
      <c r="V10" s="36">
        <v>1336.268</v>
      </c>
      <c r="W10" s="36">
        <v>2025.325</v>
      </c>
      <c r="X10" s="192">
        <v>0.33769630663144479</v>
      </c>
      <c r="Y10" s="36">
        <v>255.92199999999997</v>
      </c>
      <c r="Z10" s="36">
        <v>126.503</v>
      </c>
      <c r="AA10" s="36">
        <v>93.840450000000004</v>
      </c>
      <c r="AB10" s="36">
        <v>1334.0820000000001</v>
      </c>
      <c r="AC10" s="179">
        <v>2.3714983354860525E-2</v>
      </c>
    </row>
    <row r="11" spans="1:29" x14ac:dyDescent="0.2">
      <c r="A11" s="1" t="s">
        <v>31</v>
      </c>
      <c r="B11" s="1" t="s">
        <v>31</v>
      </c>
      <c r="C11" s="1" t="s">
        <v>32</v>
      </c>
      <c r="D11" s="36" t="s">
        <v>495</v>
      </c>
      <c r="E11" s="36">
        <v>28194.987400000002</v>
      </c>
      <c r="F11" s="36">
        <v>28484.287400000001</v>
      </c>
      <c r="G11" s="36">
        <v>2504.1</v>
      </c>
      <c r="H11" s="36">
        <v>2240.6999999999998</v>
      </c>
      <c r="I11" s="36">
        <v>2807.2000000000003</v>
      </c>
      <c r="J11" s="182">
        <v>12.712227161154997</v>
      </c>
      <c r="K11" s="182">
        <v>10.146867839840409</v>
      </c>
      <c r="L11" s="180">
        <f t="shared" si="0"/>
        <v>-0.10518749251227991</v>
      </c>
      <c r="M11" s="180">
        <v>0.25282277859597468</v>
      </c>
      <c r="N11" s="36">
        <v>1953.5000061035157</v>
      </c>
      <c r="O11" s="185">
        <v>0.87182577145691786</v>
      </c>
      <c r="P11" s="36">
        <v>755.5</v>
      </c>
      <c r="Q11" s="192">
        <v>0.33717141964564645</v>
      </c>
      <c r="R11" s="36">
        <v>1087.3</v>
      </c>
      <c r="S11" s="192">
        <v>0.48525014504395947</v>
      </c>
      <c r="T11" s="36">
        <v>305.2</v>
      </c>
      <c r="U11" s="192">
        <v>0.13620743517650735</v>
      </c>
      <c r="V11" s="36">
        <v>-131.1</v>
      </c>
      <c r="W11" s="36">
        <v>635.5</v>
      </c>
      <c r="X11" s="192">
        <v>-5.8508501807470879E-2</v>
      </c>
      <c r="Y11" s="36">
        <v>84.1</v>
      </c>
      <c r="Z11" s="36">
        <v>1078</v>
      </c>
      <c r="AA11" s="36">
        <v>-301.367196788814</v>
      </c>
      <c r="AB11" s="36">
        <v>429.976</v>
      </c>
      <c r="AC11" s="179">
        <v>-0.13449689685759542</v>
      </c>
    </row>
    <row r="12" spans="1:29" x14ac:dyDescent="0.2">
      <c r="A12" s="1" t="s">
        <v>33</v>
      </c>
      <c r="B12" s="1" t="s">
        <v>33</v>
      </c>
      <c r="C12" s="1" t="s">
        <v>34</v>
      </c>
      <c r="D12" s="36" t="s">
        <v>495</v>
      </c>
      <c r="E12" s="36">
        <v>27264.9643</v>
      </c>
      <c r="F12" s="36">
        <v>25456.8783</v>
      </c>
      <c r="G12" s="36">
        <v>1156.69</v>
      </c>
      <c r="H12" s="36">
        <v>2428.232</v>
      </c>
      <c r="I12" s="36">
        <v>3119.846</v>
      </c>
      <c r="J12" s="182">
        <v>10.483709258423414</v>
      </c>
      <c r="K12" s="182">
        <v>8.1596586177651069</v>
      </c>
      <c r="L12" s="180">
        <f t="shared" si="0"/>
        <v>1.0992936741910104</v>
      </c>
      <c r="M12" s="180">
        <v>0.28482204336323713</v>
      </c>
      <c r="N12" s="36">
        <v>1715.5240270996094</v>
      </c>
      <c r="O12" s="185">
        <v>0.70649098895806062</v>
      </c>
      <c r="P12" s="36">
        <v>910.58399999999995</v>
      </c>
      <c r="Q12" s="192">
        <v>0.37499876453320768</v>
      </c>
      <c r="R12" s="36">
        <v>683.36699999999996</v>
      </c>
      <c r="S12" s="192">
        <v>0.28142574515120466</v>
      </c>
      <c r="T12" s="36">
        <v>222.90899999999999</v>
      </c>
      <c r="U12" s="192">
        <v>9.1798889068260364E-2</v>
      </c>
      <c r="V12" s="36">
        <v>-107.83699999999999</v>
      </c>
      <c r="W12" s="36">
        <v>502.2</v>
      </c>
      <c r="X12" s="192">
        <v>-4.4409677493748537E-2</v>
      </c>
      <c r="Y12" s="36">
        <v>288.99900000000002</v>
      </c>
      <c r="Z12" s="36">
        <v>1134.355</v>
      </c>
      <c r="AA12" s="36">
        <v>-334.86065359999998</v>
      </c>
      <c r="AB12" s="36">
        <v>272.8</v>
      </c>
      <c r="AC12" s="179">
        <v>-0.137903072523548</v>
      </c>
    </row>
    <row r="13" spans="1:29" x14ac:dyDescent="0.2">
      <c r="A13" s="1" t="s">
        <v>35</v>
      </c>
      <c r="B13" s="1" t="s">
        <v>35</v>
      </c>
      <c r="C13" s="1" t="s">
        <v>36</v>
      </c>
      <c r="D13" s="36" t="s">
        <v>506</v>
      </c>
      <c r="E13" s="36">
        <v>23584.501899999999</v>
      </c>
      <c r="F13" s="36">
        <v>23118.2019</v>
      </c>
      <c r="G13" s="36">
        <v>2951.9</v>
      </c>
      <c r="H13" s="36">
        <v>3426.9</v>
      </c>
      <c r="I13" s="36">
        <v>3662.9560000000001</v>
      </c>
      <c r="J13" s="182">
        <v>6.7460976100849166</v>
      </c>
      <c r="K13" s="182">
        <v>6.3113512420023605</v>
      </c>
      <c r="L13" s="180">
        <f t="shared" si="0"/>
        <v>0.16091331007147938</v>
      </c>
      <c r="M13" s="180">
        <v>6.8883247249700963E-2</v>
      </c>
      <c r="N13" s="36">
        <v>2375.6999633789064</v>
      </c>
      <c r="O13" s="185">
        <v>0.69325044891269261</v>
      </c>
      <c r="P13" s="36">
        <v>0</v>
      </c>
      <c r="Q13" s="192">
        <v>0</v>
      </c>
      <c r="R13" s="36" t="s">
        <v>480</v>
      </c>
      <c r="S13" s="192" t="e">
        <v>#VALUE!</v>
      </c>
      <c r="T13" s="36" t="s">
        <v>480</v>
      </c>
      <c r="U13" s="192" t="e">
        <v>#VALUE!</v>
      </c>
      <c r="V13" s="36">
        <v>1437.8257196663981</v>
      </c>
      <c r="W13" s="36">
        <v>1504.6000000000001</v>
      </c>
      <c r="X13" s="192">
        <v>0.41957037546073656</v>
      </c>
      <c r="Y13" s="36">
        <v>1005.9</v>
      </c>
      <c r="Z13" s="36">
        <v>358.2</v>
      </c>
      <c r="AA13" s="36">
        <v>914.04665999999997</v>
      </c>
      <c r="AB13" s="36">
        <v>1049.039</v>
      </c>
      <c r="AC13" s="179">
        <v>0.26672697189880062</v>
      </c>
    </row>
    <row r="14" spans="1:29" x14ac:dyDescent="0.2">
      <c r="A14" s="1" t="s">
        <v>37</v>
      </c>
      <c r="B14" s="1" t="s">
        <v>37</v>
      </c>
      <c r="C14" s="1" t="s">
        <v>38</v>
      </c>
      <c r="D14" s="36" t="s">
        <v>505</v>
      </c>
      <c r="E14" s="36">
        <v>20800.9689</v>
      </c>
      <c r="F14" s="36">
        <v>19172.8344</v>
      </c>
      <c r="G14" s="36">
        <v>2052.23</v>
      </c>
      <c r="H14" s="36">
        <v>3156.587</v>
      </c>
      <c r="I14" s="36">
        <v>3599.1820000000002</v>
      </c>
      <c r="J14" s="182">
        <v>6.0739128685507477</v>
      </c>
      <c r="K14" s="182">
        <v>5.3269977455988604</v>
      </c>
      <c r="L14" s="180">
        <f t="shared" si="0"/>
        <v>0.5381253563197107</v>
      </c>
      <c r="M14" s="180">
        <v>0.14021314793477901</v>
      </c>
      <c r="N14" s="36">
        <v>2690.5739580078125</v>
      </c>
      <c r="O14" s="185">
        <v>0.85236806652495634</v>
      </c>
      <c r="P14" s="36">
        <v>578.32999999999993</v>
      </c>
      <c r="Q14" s="192">
        <v>0.18321370518221103</v>
      </c>
      <c r="R14" s="36">
        <v>1198.576</v>
      </c>
      <c r="S14" s="192">
        <v>0.37970630937781852</v>
      </c>
      <c r="T14" s="36">
        <v>239.316</v>
      </c>
      <c r="U14" s="192">
        <v>7.5814796170674215E-2</v>
      </c>
      <c r="V14" s="36">
        <v>602.68600000000004</v>
      </c>
      <c r="W14" s="36">
        <v>1001.4</v>
      </c>
      <c r="X14" s="192">
        <v>0.19092963381018804</v>
      </c>
      <c r="Y14" s="36">
        <v>941.41899999999998</v>
      </c>
      <c r="Z14" s="36">
        <v>1724.1319999999998</v>
      </c>
      <c r="AA14" s="36">
        <v>417.021865536652</v>
      </c>
      <c r="AB14" s="36">
        <v>679.60699999999997</v>
      </c>
      <c r="AC14" s="179">
        <v>0.13211163371598883</v>
      </c>
    </row>
    <row r="15" spans="1:29" x14ac:dyDescent="0.2">
      <c r="A15" s="1" t="s">
        <v>39</v>
      </c>
      <c r="B15" s="1" t="s">
        <v>39</v>
      </c>
      <c r="C15" s="1" t="s">
        <v>40</v>
      </c>
      <c r="D15" s="36" t="s">
        <v>506</v>
      </c>
      <c r="E15" s="36">
        <v>20486.037899999999</v>
      </c>
      <c r="F15" s="36">
        <v>38637.037900000003</v>
      </c>
      <c r="G15" s="36">
        <v>11584</v>
      </c>
      <c r="H15" s="36">
        <v>10956</v>
      </c>
      <c r="I15" s="36">
        <v>8994.0679999999993</v>
      </c>
      <c r="J15" s="182">
        <v>3.5265642479006938</v>
      </c>
      <c r="K15" s="182">
        <v>4.2958356441156553</v>
      </c>
      <c r="L15" s="180">
        <f t="shared" si="0"/>
        <v>-5.4212707182320442E-2</v>
      </c>
      <c r="M15" s="180">
        <v>-0.17907374954362909</v>
      </c>
      <c r="N15" s="36">
        <v>5450</v>
      </c>
      <c r="O15" s="185">
        <v>0.49744432274552758</v>
      </c>
      <c r="P15" s="36">
        <v>0</v>
      </c>
      <c r="Q15" s="192">
        <v>0</v>
      </c>
      <c r="R15" s="36" t="s">
        <v>480</v>
      </c>
      <c r="S15" s="192" t="e">
        <v>#VALUE!</v>
      </c>
      <c r="T15" s="36" t="s">
        <v>480</v>
      </c>
      <c r="U15" s="192" t="e">
        <v>#VALUE!</v>
      </c>
      <c r="V15" s="36">
        <v>3054</v>
      </c>
      <c r="W15" s="36">
        <v>3430.4389999999999</v>
      </c>
      <c r="X15" s="192">
        <v>0.2787513691128149</v>
      </c>
      <c r="Y15" s="36">
        <v>1975</v>
      </c>
      <c r="Z15" s="36">
        <v>498</v>
      </c>
      <c r="AA15" s="36">
        <v>958.78000000000009</v>
      </c>
      <c r="AB15" s="36">
        <v>1452.2719999999999</v>
      </c>
      <c r="AC15" s="179">
        <v>8.7511865644395767E-2</v>
      </c>
    </row>
    <row r="16" spans="1:29" x14ac:dyDescent="0.2">
      <c r="A16" s="1" t="s">
        <v>43</v>
      </c>
      <c r="B16" s="1" t="s">
        <v>43</v>
      </c>
      <c r="C16" s="1" t="s">
        <v>44</v>
      </c>
      <c r="D16" s="36" t="s">
        <v>505</v>
      </c>
      <c r="E16" s="36">
        <v>18309.393199999999</v>
      </c>
      <c r="F16" s="36">
        <v>17761.393199999999</v>
      </c>
      <c r="G16" s="36">
        <v>4025</v>
      </c>
      <c r="H16" s="36">
        <v>4148</v>
      </c>
      <c r="I16" s="36">
        <v>4285.5</v>
      </c>
      <c r="J16" s="182">
        <v>4.2819173577627767</v>
      </c>
      <c r="K16" s="182">
        <v>4.1445323066153303</v>
      </c>
      <c r="L16" s="180">
        <f t="shared" si="0"/>
        <v>3.0559006211180125E-2</v>
      </c>
      <c r="M16" s="180">
        <v>3.3148505303760789E-2</v>
      </c>
      <c r="N16" s="36">
        <v>3546</v>
      </c>
      <c r="O16" s="185">
        <v>0.85486981677917073</v>
      </c>
      <c r="P16" s="36">
        <v>642</v>
      </c>
      <c r="Q16" s="192">
        <v>0.15477338476374156</v>
      </c>
      <c r="R16" s="36">
        <v>1061</v>
      </c>
      <c r="S16" s="192">
        <v>0.25578592092574737</v>
      </c>
      <c r="T16" s="36">
        <v>406</v>
      </c>
      <c r="U16" s="192">
        <v>9.7878495660559311E-2</v>
      </c>
      <c r="V16" s="36">
        <v>1440</v>
      </c>
      <c r="W16" s="36" t="s">
        <v>480</v>
      </c>
      <c r="X16" s="192">
        <v>0.34715525554484089</v>
      </c>
      <c r="Y16" s="36">
        <v>1064</v>
      </c>
      <c r="Z16" s="36">
        <v>3405</v>
      </c>
      <c r="AA16" s="36">
        <v>788.04512350394702</v>
      </c>
      <c r="AB16" s="36">
        <v>1167.5</v>
      </c>
      <c r="AC16" s="179">
        <v>0.18998194877144337</v>
      </c>
    </row>
    <row r="17" spans="1:29" x14ac:dyDescent="0.2">
      <c r="A17" s="1" t="s">
        <v>45</v>
      </c>
      <c r="B17" s="1" t="s">
        <v>45</v>
      </c>
      <c r="C17" s="1" t="s">
        <v>46</v>
      </c>
      <c r="D17" s="36" t="s">
        <v>506</v>
      </c>
      <c r="E17" s="36">
        <v>17794.284</v>
      </c>
      <c r="F17" s="36">
        <v>21757.589</v>
      </c>
      <c r="G17" s="36">
        <v>2898.15</v>
      </c>
      <c r="H17" s="36">
        <v>3721.3010000000004</v>
      </c>
      <c r="I17" s="36">
        <v>4117.8980000000001</v>
      </c>
      <c r="J17" s="182">
        <v>5.8467694497166445</v>
      </c>
      <c r="K17" s="182">
        <v>5.2836638984258473</v>
      </c>
      <c r="L17" s="180">
        <f t="shared" si="0"/>
        <v>0.28402636164449746</v>
      </c>
      <c r="M17" s="180">
        <v>0.10657482423485765</v>
      </c>
      <c r="N17" s="36">
        <v>2202.0189868164061</v>
      </c>
      <c r="O17" s="185">
        <v>0.59173364014800356</v>
      </c>
      <c r="P17" s="36">
        <v>0</v>
      </c>
      <c r="Q17" s="192">
        <v>0</v>
      </c>
      <c r="R17" s="36" t="s">
        <v>480</v>
      </c>
      <c r="S17" s="192" t="e">
        <v>#VALUE!</v>
      </c>
      <c r="T17" s="36" t="s">
        <v>480</v>
      </c>
      <c r="U17" s="192" t="e">
        <v>#VALUE!</v>
      </c>
      <c r="V17" s="36">
        <v>1229.5550000000001</v>
      </c>
      <c r="W17" s="36">
        <v>1462.3140000000001</v>
      </c>
      <c r="X17" s="192">
        <v>0.33040998296026036</v>
      </c>
      <c r="Y17" s="36">
        <v>611.91800000000001</v>
      </c>
      <c r="Z17" s="36">
        <v>1335.855</v>
      </c>
      <c r="AA17" s="36">
        <v>446.25907235741499</v>
      </c>
      <c r="AB17" s="36">
        <v>872.38800000000003</v>
      </c>
      <c r="AC17" s="179">
        <v>0.11992017639997811</v>
      </c>
    </row>
    <row r="18" spans="1:29" x14ac:dyDescent="0.2">
      <c r="A18" s="1" t="s">
        <v>49</v>
      </c>
      <c r="B18" s="1" t="s">
        <v>49</v>
      </c>
      <c r="C18" s="1" t="s">
        <v>50</v>
      </c>
      <c r="D18" s="36" t="s">
        <v>505</v>
      </c>
      <c r="E18" s="36">
        <v>17063.220099999999</v>
      </c>
      <c r="F18" s="36">
        <v>12991.4501</v>
      </c>
      <c r="G18" s="36">
        <v>1741.3009999999999</v>
      </c>
      <c r="H18" s="36">
        <v>1896.9269999999999</v>
      </c>
      <c r="I18" s="36">
        <v>1960.394</v>
      </c>
      <c r="J18" s="182">
        <v>6.8486821580377111</v>
      </c>
      <c r="K18" s="182">
        <v>6.62695871340149</v>
      </c>
      <c r="L18" s="180">
        <f t="shared" si="0"/>
        <v>8.9373405287196173E-2</v>
      </c>
      <c r="M18" s="180">
        <v>3.3457797796119682E-2</v>
      </c>
      <c r="N18" s="36">
        <v>1698.6110100097656</v>
      </c>
      <c r="O18" s="185">
        <v>0.89545407388358411</v>
      </c>
      <c r="P18" s="36">
        <v>192.386</v>
      </c>
      <c r="Q18" s="192">
        <v>0.1014198226921753</v>
      </c>
      <c r="R18" s="36">
        <v>433.42700000000002</v>
      </c>
      <c r="S18" s="192">
        <v>0.22848902461718351</v>
      </c>
      <c r="T18" s="36">
        <v>91.965000000000003</v>
      </c>
      <c r="U18" s="192">
        <v>4.8481043287380066E-2</v>
      </c>
      <c r="V18" s="36">
        <v>949.65100000000007</v>
      </c>
      <c r="W18" s="36">
        <v>1030.3389999999999</v>
      </c>
      <c r="X18" s="192">
        <v>0.50062601249283711</v>
      </c>
      <c r="Y18" s="36">
        <v>1109.6179999999999</v>
      </c>
      <c r="Z18" s="36">
        <v>245.01399999999998</v>
      </c>
      <c r="AA18" s="36">
        <v>822.62414000000001</v>
      </c>
      <c r="AB18" s="36">
        <v>920.476</v>
      </c>
      <c r="AC18" s="179">
        <v>0.43366146404157885</v>
      </c>
    </row>
    <row r="19" spans="1:29" x14ac:dyDescent="0.2">
      <c r="A19" s="1" t="s">
        <v>51</v>
      </c>
      <c r="B19" s="1" t="s">
        <v>51</v>
      </c>
      <c r="C19" s="1" t="s">
        <v>52</v>
      </c>
      <c r="D19" s="36" t="s">
        <v>495</v>
      </c>
      <c r="E19" s="36">
        <v>16357.567800000001</v>
      </c>
      <c r="F19" s="36">
        <v>15390.5118</v>
      </c>
      <c r="G19" s="36">
        <v>457.05799999999999</v>
      </c>
      <c r="H19" s="36">
        <v>947.42399999999998</v>
      </c>
      <c r="I19" s="36">
        <v>1254.6490000000001</v>
      </c>
      <c r="J19" s="182">
        <v>16.244587217549903</v>
      </c>
      <c r="K19" s="182">
        <v>12.266786806509231</v>
      </c>
      <c r="L19" s="180">
        <f t="shared" si="0"/>
        <v>1.0728747773805511</v>
      </c>
      <c r="M19" s="180">
        <v>0.32427403147904221</v>
      </c>
      <c r="N19" s="36">
        <v>769.6390129394531</v>
      </c>
      <c r="O19" s="185">
        <v>0.81234907806795387</v>
      </c>
      <c r="P19" s="36">
        <v>415.77599999999995</v>
      </c>
      <c r="Q19" s="192">
        <v>0.43884892086330929</v>
      </c>
      <c r="R19" s="36">
        <v>187.99</v>
      </c>
      <c r="S19" s="192">
        <v>0.19842224811699938</v>
      </c>
      <c r="T19" s="36">
        <v>151.24199999999999</v>
      </c>
      <c r="U19" s="192">
        <v>0.15963496808187252</v>
      </c>
      <c r="V19" s="36">
        <v>43.517999999999994</v>
      </c>
      <c r="W19" s="36">
        <v>323.28500000000003</v>
      </c>
      <c r="X19" s="192">
        <v>4.5932971932313299E-2</v>
      </c>
      <c r="Y19" s="36">
        <v>292.77500000000003</v>
      </c>
      <c r="Z19" s="36">
        <v>1410.3389999999999</v>
      </c>
      <c r="AA19" s="36">
        <v>-301.38798999999995</v>
      </c>
      <c r="AB19" s="36">
        <v>205.11199999999999</v>
      </c>
      <c r="AC19" s="179">
        <v>-0.31811310458675307</v>
      </c>
    </row>
    <row r="20" spans="1:29" x14ac:dyDescent="0.2">
      <c r="A20" s="1" t="s">
        <v>53</v>
      </c>
      <c r="B20" s="1" t="s">
        <v>53</v>
      </c>
      <c r="C20" s="1" t="s">
        <v>54</v>
      </c>
      <c r="D20" s="36" t="s">
        <v>506</v>
      </c>
      <c r="E20" s="36">
        <v>16949.372200000002</v>
      </c>
      <c r="F20" s="36">
        <v>20360.7772</v>
      </c>
      <c r="G20" s="36">
        <v>4170.0770000000002</v>
      </c>
      <c r="H20" s="36">
        <v>4283.41</v>
      </c>
      <c r="I20" s="36">
        <v>4236.25</v>
      </c>
      <c r="J20" s="182">
        <v>4.7534037600883412</v>
      </c>
      <c r="K20" s="182">
        <v>4.8063209678371202</v>
      </c>
      <c r="L20" s="180">
        <f t="shared" si="0"/>
        <v>2.7177675616061676E-2</v>
      </c>
      <c r="M20" s="180">
        <v>-1.1009919666807533E-2</v>
      </c>
      <c r="N20" s="36">
        <v>1488.7579999999998</v>
      </c>
      <c r="O20" s="185">
        <v>0.34756374010426272</v>
      </c>
      <c r="P20" s="36">
        <v>0</v>
      </c>
      <c r="Q20" s="192">
        <v>0</v>
      </c>
      <c r="R20" s="36" t="s">
        <v>480</v>
      </c>
      <c r="S20" s="192" t="e">
        <v>#VALUE!</v>
      </c>
      <c r="T20" s="36" t="s">
        <v>480</v>
      </c>
      <c r="U20" s="192" t="e">
        <v>#VALUE!</v>
      </c>
      <c r="V20" s="36">
        <v>1222.1279999999999</v>
      </c>
      <c r="W20" s="36">
        <v>1425.299</v>
      </c>
      <c r="X20" s="192">
        <v>0.28531660522807761</v>
      </c>
      <c r="Y20" s="36">
        <v>851.66700000000003</v>
      </c>
      <c r="Z20" s="36">
        <v>450.35699999999997</v>
      </c>
      <c r="AA20" s="36">
        <v>562.78363790922901</v>
      </c>
      <c r="AB20" s="36">
        <v>866.24</v>
      </c>
      <c r="AC20" s="179">
        <v>0.13138682449479014</v>
      </c>
    </row>
    <row r="21" spans="1:29" x14ac:dyDescent="0.2">
      <c r="A21" s="1" t="s">
        <v>55</v>
      </c>
      <c r="B21" s="1" t="s">
        <v>55</v>
      </c>
      <c r="C21" s="1" t="s">
        <v>56</v>
      </c>
      <c r="D21" s="36" t="s">
        <v>495</v>
      </c>
      <c r="E21" s="36">
        <v>14142.858</v>
      </c>
      <c r="F21" s="36">
        <v>14085.412700000001</v>
      </c>
      <c r="G21" s="36">
        <v>2125.0859999999998</v>
      </c>
      <c r="H21" s="36">
        <v>2794.5149999999999</v>
      </c>
      <c r="I21" s="36">
        <v>3253.5360000000001</v>
      </c>
      <c r="J21" s="182">
        <v>5.0403782767313832</v>
      </c>
      <c r="K21" s="182">
        <v>4.3292629004258751</v>
      </c>
      <c r="L21" s="180">
        <f t="shared" si="0"/>
        <v>0.31501266301693209</v>
      </c>
      <c r="M21" s="180">
        <v>0.16425784080600758</v>
      </c>
      <c r="N21" s="36">
        <v>2459.358009765625</v>
      </c>
      <c r="O21" s="185">
        <v>0.88006613303762016</v>
      </c>
      <c r="P21" s="36">
        <v>341.4</v>
      </c>
      <c r="Q21" s="192">
        <v>0.12216788959801611</v>
      </c>
      <c r="R21" s="36">
        <v>180.9</v>
      </c>
      <c r="S21" s="192">
        <v>6.4733952045345974E-2</v>
      </c>
      <c r="T21" s="36">
        <v>193.1</v>
      </c>
      <c r="U21" s="192">
        <v>6.9099646987044266E-2</v>
      </c>
      <c r="V21" s="36">
        <v>707.22400000000005</v>
      </c>
      <c r="W21" s="36">
        <v>838.06700000000001</v>
      </c>
      <c r="X21" s="192">
        <v>0.25307575733177318</v>
      </c>
      <c r="Y21" s="36">
        <v>569.976</v>
      </c>
      <c r="Z21" s="36">
        <v>488.964</v>
      </c>
      <c r="AA21" s="36">
        <v>288.48589500000003</v>
      </c>
      <c r="AB21" s="36">
        <v>622.91700000000003</v>
      </c>
      <c r="AC21" s="179">
        <v>0.10323290266826267</v>
      </c>
    </row>
    <row r="22" spans="1:29" x14ac:dyDescent="0.2">
      <c r="A22" s="1" t="s">
        <v>57</v>
      </c>
      <c r="B22" s="1" t="s">
        <v>57</v>
      </c>
      <c r="C22" s="1" t="s">
        <v>58</v>
      </c>
      <c r="D22" s="36" t="s">
        <v>495</v>
      </c>
      <c r="E22" s="36">
        <v>13669.9229</v>
      </c>
      <c r="F22" s="36">
        <v>12778.339900000001</v>
      </c>
      <c r="G22" s="36">
        <v>668.43499999999995</v>
      </c>
      <c r="H22" s="36">
        <v>1448.318</v>
      </c>
      <c r="I22" s="36">
        <v>1866.8810000000001</v>
      </c>
      <c r="J22" s="182">
        <v>8.8228827508875813</v>
      </c>
      <c r="K22" s="182">
        <v>6.8447533077898379</v>
      </c>
      <c r="L22" s="180">
        <f t="shared" si="0"/>
        <v>1.1667297493398761</v>
      </c>
      <c r="M22" s="180">
        <v>0.28899937720859659</v>
      </c>
      <c r="N22" s="36">
        <v>1148.2299877929688</v>
      </c>
      <c r="O22" s="185">
        <v>0.79280240098719257</v>
      </c>
      <c r="P22" s="36">
        <v>301.11399999999998</v>
      </c>
      <c r="Q22" s="192">
        <v>0.20790599854451852</v>
      </c>
      <c r="R22" s="36">
        <v>808.41700000000003</v>
      </c>
      <c r="S22" s="192">
        <v>0.55817645019947282</v>
      </c>
      <c r="T22" s="36">
        <v>159.143</v>
      </c>
      <c r="U22" s="192">
        <v>0.10988125535966549</v>
      </c>
      <c r="V22" s="36">
        <v>-257.30799999999999</v>
      </c>
      <c r="W22" s="36">
        <v>294.62</v>
      </c>
      <c r="X22" s="192">
        <v>-0.17765987856258086</v>
      </c>
      <c r="Y22" s="36">
        <v>293.40800000000002</v>
      </c>
      <c r="Z22" s="36">
        <v>545.947</v>
      </c>
      <c r="AA22" s="36">
        <v>-319.97310999999996</v>
      </c>
      <c r="AB22" s="36">
        <v>199.589</v>
      </c>
      <c r="AC22" s="179">
        <v>-0.22092738611271831</v>
      </c>
    </row>
    <row r="23" spans="1:29" x14ac:dyDescent="0.2">
      <c r="A23" s="1" t="s">
        <v>59</v>
      </c>
      <c r="B23" s="1" t="s">
        <v>59</v>
      </c>
      <c r="C23" s="1" t="s">
        <v>60</v>
      </c>
      <c r="D23" s="36" t="s">
        <v>505</v>
      </c>
      <c r="E23" s="36">
        <v>13796.5016</v>
      </c>
      <c r="F23" s="36">
        <v>12362.801600000001</v>
      </c>
      <c r="G23" s="36">
        <v>1275.443</v>
      </c>
      <c r="H23" s="36">
        <v>1631.1849999999999</v>
      </c>
      <c r="I23" s="36">
        <v>1909.7080000000001</v>
      </c>
      <c r="J23" s="182">
        <v>7.5790309498922568</v>
      </c>
      <c r="K23" s="182">
        <v>6.4736606852984853</v>
      </c>
      <c r="L23" s="180">
        <f t="shared" si="0"/>
        <v>0.27891642354852392</v>
      </c>
      <c r="M23" s="180">
        <v>0.17074887275201789</v>
      </c>
      <c r="N23" s="36">
        <v>1221.8169738769532</v>
      </c>
      <c r="O23" s="185">
        <v>0.74903642068615961</v>
      </c>
      <c r="P23" s="36">
        <v>210.614</v>
      </c>
      <c r="Q23" s="192">
        <v>0.12911717555029012</v>
      </c>
      <c r="R23" s="36">
        <v>701.02599999999995</v>
      </c>
      <c r="S23" s="192">
        <v>0.42976486419382226</v>
      </c>
      <c r="T23" s="36">
        <v>87.861999999999995</v>
      </c>
      <c r="U23" s="192">
        <v>5.386390875345224E-2</v>
      </c>
      <c r="V23" s="36">
        <v>213.77799999999999</v>
      </c>
      <c r="W23" s="36">
        <v>476.64300000000003</v>
      </c>
      <c r="X23" s="192">
        <v>0.1310568696990225</v>
      </c>
      <c r="Y23" s="36">
        <v>561.17100000000005</v>
      </c>
      <c r="Z23" s="36">
        <v>811.00400000000002</v>
      </c>
      <c r="AA23" s="36">
        <v>136.69200000000001</v>
      </c>
      <c r="AB23" s="36">
        <v>317.08300000000003</v>
      </c>
      <c r="AC23" s="179">
        <v>8.3799201194223835E-2</v>
      </c>
    </row>
    <row r="24" spans="1:29" x14ac:dyDescent="0.2">
      <c r="A24" s="1" t="s">
        <v>61</v>
      </c>
      <c r="B24" s="1" t="s">
        <v>61</v>
      </c>
      <c r="C24" s="1" t="s">
        <v>62</v>
      </c>
      <c r="D24" s="36" t="s">
        <v>495</v>
      </c>
      <c r="E24" s="36">
        <v>13766.6196</v>
      </c>
      <c r="F24" s="36">
        <v>14433.059600000001</v>
      </c>
      <c r="G24" s="36">
        <v>2736.08</v>
      </c>
      <c r="H24" s="36">
        <v>2908.3389999999999</v>
      </c>
      <c r="I24" s="36">
        <v>2991.1260000000002</v>
      </c>
      <c r="J24" s="182">
        <v>4.9626469266478219</v>
      </c>
      <c r="K24" s="182">
        <v>4.8252930836079786</v>
      </c>
      <c r="L24" s="180">
        <f t="shared" si="0"/>
        <v>6.2958319932165732E-2</v>
      </c>
      <c r="M24" s="180">
        <v>2.8465388663426294E-2</v>
      </c>
      <c r="N24" s="36">
        <v>2463.42801171875</v>
      </c>
      <c r="O24" s="185">
        <v>0.84702230782544607</v>
      </c>
      <c r="P24" s="36">
        <v>415.80099999999999</v>
      </c>
      <c r="Q24" s="192">
        <v>0.14296854665154235</v>
      </c>
      <c r="R24" s="36">
        <v>1006.112</v>
      </c>
      <c r="S24" s="192">
        <v>0.34594041478658438</v>
      </c>
      <c r="T24" s="36">
        <v>302.565</v>
      </c>
      <c r="U24" s="192">
        <v>0.104033608186666</v>
      </c>
      <c r="V24" s="36">
        <v>891.87300000000005</v>
      </c>
      <c r="W24" s="36">
        <v>1100.25</v>
      </c>
      <c r="X24" s="192">
        <v>0.30666060593348987</v>
      </c>
      <c r="Y24" s="36">
        <v>1009.174</v>
      </c>
      <c r="Z24" s="36">
        <v>1115.1299999999999</v>
      </c>
      <c r="AA24" s="36">
        <v>590.64465502973098</v>
      </c>
      <c r="AB24" s="36">
        <v>750.726</v>
      </c>
      <c r="AC24" s="179">
        <v>0.2030865917039695</v>
      </c>
    </row>
    <row r="25" spans="1:29" x14ac:dyDescent="0.2">
      <c r="A25" s="1" t="s">
        <v>63</v>
      </c>
      <c r="B25" s="1" t="s">
        <v>63</v>
      </c>
      <c r="C25" s="1" t="s">
        <v>64</v>
      </c>
      <c r="D25" s="36" t="s">
        <v>495</v>
      </c>
      <c r="E25" s="36">
        <v>13366.986000000001</v>
      </c>
      <c r="F25" s="36">
        <v>13254.6572</v>
      </c>
      <c r="G25" s="36">
        <v>2422.5320000000002</v>
      </c>
      <c r="H25" s="36">
        <v>3022.62</v>
      </c>
      <c r="I25" s="36">
        <v>3239.1</v>
      </c>
      <c r="J25" s="182">
        <v>4.3851549979818829</v>
      </c>
      <c r="K25" s="182">
        <v>4.0920802692105829</v>
      </c>
      <c r="L25" s="180">
        <f t="shared" si="0"/>
        <v>0.24771107254723557</v>
      </c>
      <c r="M25" s="180">
        <v>7.1619985310756862E-2</v>
      </c>
      <c r="N25" s="36">
        <v>2310.4400556640626</v>
      </c>
      <c r="O25" s="185">
        <v>0.76438323562474364</v>
      </c>
      <c r="P25" s="36">
        <v>908.84100000000001</v>
      </c>
      <c r="Q25" s="192">
        <v>0.30067987375191063</v>
      </c>
      <c r="R25" s="36">
        <v>549.24800000000005</v>
      </c>
      <c r="S25" s="192">
        <v>0.18171255400943553</v>
      </c>
      <c r="T25" s="36">
        <v>196.84399999999999</v>
      </c>
      <c r="U25" s="192">
        <v>6.5123634462817021E-2</v>
      </c>
      <c r="V25" s="36">
        <v>650.30199999999991</v>
      </c>
      <c r="W25" s="36">
        <v>778</v>
      </c>
      <c r="X25" s="192">
        <v>0.21514513898538351</v>
      </c>
      <c r="Y25" s="36">
        <v>387.55500000000006</v>
      </c>
      <c r="Z25" s="36">
        <v>1048.356</v>
      </c>
      <c r="AA25" s="36">
        <v>367.32709702556298</v>
      </c>
      <c r="AB25" s="36">
        <v>608.80000000000007</v>
      </c>
      <c r="AC25" s="179">
        <v>0.12152605918890333</v>
      </c>
    </row>
    <row r="26" spans="1:29" x14ac:dyDescent="0.2">
      <c r="A26" s="1" t="s">
        <v>65</v>
      </c>
      <c r="B26" s="1" t="s">
        <v>65</v>
      </c>
      <c r="C26" s="1" t="s">
        <v>66</v>
      </c>
      <c r="D26" s="36" t="s">
        <v>506</v>
      </c>
      <c r="E26" s="36">
        <v>13553.7274</v>
      </c>
      <c r="F26" s="36">
        <v>14343.2274</v>
      </c>
      <c r="G26" s="36">
        <v>2897</v>
      </c>
      <c r="H26" s="36">
        <v>4329.9000000000005</v>
      </c>
      <c r="I26" s="36">
        <v>4491.5709999999999</v>
      </c>
      <c r="J26" s="182">
        <v>3.3126001524284621</v>
      </c>
      <c r="K26" s="182">
        <v>3.1933653948696348</v>
      </c>
      <c r="L26" s="180">
        <f t="shared" si="0"/>
        <v>0.49461511908871264</v>
      </c>
      <c r="M26" s="180">
        <v>3.7338275710755209E-2</v>
      </c>
      <c r="N26" s="36">
        <v>1160.2999847412111</v>
      </c>
      <c r="O26" s="185">
        <v>0.26797385268509921</v>
      </c>
      <c r="P26" s="36">
        <v>0</v>
      </c>
      <c r="Q26" s="192">
        <v>0</v>
      </c>
      <c r="R26" s="36" t="s">
        <v>480</v>
      </c>
      <c r="S26" s="192" t="e">
        <v>#VALUE!</v>
      </c>
      <c r="T26" s="36" t="s">
        <v>480</v>
      </c>
      <c r="U26" s="192" t="e">
        <v>#VALUE!</v>
      </c>
      <c r="V26" s="36">
        <v>810.10000000000014</v>
      </c>
      <c r="W26" s="36">
        <v>903</v>
      </c>
      <c r="X26" s="192">
        <v>0.1870943901706737</v>
      </c>
      <c r="Y26" s="36">
        <v>595.70000000000005</v>
      </c>
      <c r="Z26" s="36">
        <v>263.89999999999998</v>
      </c>
      <c r="AA26" s="36">
        <v>445.40826848170406</v>
      </c>
      <c r="AB26" s="36">
        <v>557.30000000000007</v>
      </c>
      <c r="AC26" s="179">
        <v>0.102868026624565</v>
      </c>
    </row>
    <row r="27" spans="1:29" x14ac:dyDescent="0.2">
      <c r="A27" s="1" t="s">
        <v>67</v>
      </c>
      <c r="B27" s="1" t="s">
        <v>67</v>
      </c>
      <c r="C27" s="1" t="s">
        <v>68</v>
      </c>
      <c r="D27" s="36" t="s">
        <v>495</v>
      </c>
      <c r="E27" s="36">
        <v>12978.531999999999</v>
      </c>
      <c r="F27" s="36">
        <v>12773.614</v>
      </c>
      <c r="G27" s="36">
        <v>1816.0830000000001</v>
      </c>
      <c r="H27" s="36">
        <v>2069.8940000000002</v>
      </c>
      <c r="I27" s="36">
        <v>2201.5</v>
      </c>
      <c r="J27" s="182">
        <v>6.1711440295976496</v>
      </c>
      <c r="K27" s="182">
        <v>5.8022321144674081</v>
      </c>
      <c r="L27" s="180">
        <f t="shared" si="0"/>
        <v>0.13975737893036835</v>
      </c>
      <c r="M27" s="180">
        <v>6.3581033618146598E-2</v>
      </c>
      <c r="N27" s="36">
        <v>1826.9869919433593</v>
      </c>
      <c r="O27" s="185">
        <v>0.88264760994686642</v>
      </c>
      <c r="P27" s="36">
        <v>804.22299999999996</v>
      </c>
      <c r="Q27" s="192">
        <v>0.38853342248443634</v>
      </c>
      <c r="R27" s="36">
        <v>419.161</v>
      </c>
      <c r="S27" s="192">
        <v>0.20250360646487209</v>
      </c>
      <c r="T27" s="36">
        <v>134.18100000000001</v>
      </c>
      <c r="U27" s="192">
        <v>6.4825058674502167E-2</v>
      </c>
      <c r="V27" s="36">
        <v>518.21699999999998</v>
      </c>
      <c r="W27" s="36">
        <v>749</v>
      </c>
      <c r="X27" s="192">
        <v>0.25035919713763116</v>
      </c>
      <c r="Y27" s="36">
        <v>539.73699999999997</v>
      </c>
      <c r="Z27" s="36">
        <v>688.08699999999999</v>
      </c>
      <c r="AA27" s="36">
        <v>347.59648759077601</v>
      </c>
      <c r="AB27" s="36">
        <v>523.6</v>
      </c>
      <c r="AC27" s="179">
        <v>0.16792960779188498</v>
      </c>
    </row>
    <row r="28" spans="1:29" x14ac:dyDescent="0.2">
      <c r="A28" s="1" t="s">
        <v>69</v>
      </c>
      <c r="B28" s="1" t="s">
        <v>69</v>
      </c>
      <c r="C28" s="1" t="s">
        <v>70</v>
      </c>
      <c r="D28" s="36" t="s">
        <v>495</v>
      </c>
      <c r="E28" s="36">
        <v>12412.0106</v>
      </c>
      <c r="F28" s="36">
        <v>11715.847599999999</v>
      </c>
      <c r="G28" s="36">
        <v>988.46500000000003</v>
      </c>
      <c r="H28" s="36">
        <v>1172.3630000000001</v>
      </c>
      <c r="I28" s="36">
        <v>1282.5710000000001</v>
      </c>
      <c r="J28" s="182">
        <v>9.9933617829972441</v>
      </c>
      <c r="K28" s="182">
        <v>9.1346581202911938</v>
      </c>
      <c r="L28" s="180">
        <f t="shared" si="0"/>
        <v>0.18604401774468496</v>
      </c>
      <c r="M28" s="180">
        <v>9.4005013805451121E-2</v>
      </c>
      <c r="N28" s="36">
        <v>1016.0799910888672</v>
      </c>
      <c r="O28" s="185">
        <v>0.86669401123104972</v>
      </c>
      <c r="P28" s="36">
        <v>202.74599999999998</v>
      </c>
      <c r="Q28" s="192">
        <v>0.17293790404507817</v>
      </c>
      <c r="R28" s="36" t="s">
        <v>480</v>
      </c>
      <c r="S28" s="192" t="e">
        <v>#VALUE!</v>
      </c>
      <c r="T28" s="36" t="s">
        <v>480</v>
      </c>
      <c r="U28" s="192" t="e">
        <v>#VALUE!</v>
      </c>
      <c r="V28" s="36">
        <v>497.34900000000005</v>
      </c>
      <c r="W28" s="36">
        <v>591.66700000000003</v>
      </c>
      <c r="X28" s="192">
        <v>0.42422782022291733</v>
      </c>
      <c r="Y28" s="36">
        <v>417.50700000000001</v>
      </c>
      <c r="Z28" s="36">
        <v>881.50099999999998</v>
      </c>
      <c r="AA28" s="36">
        <v>334.11229267563596</v>
      </c>
      <c r="AB28" s="36">
        <v>429.33500000000004</v>
      </c>
      <c r="AC28" s="179">
        <v>0.28499047878143197</v>
      </c>
    </row>
    <row r="29" spans="1:29" x14ac:dyDescent="0.2">
      <c r="A29" s="1" t="s">
        <v>71</v>
      </c>
      <c r="B29" s="1" t="s">
        <v>71</v>
      </c>
      <c r="C29" s="1" t="s">
        <v>72</v>
      </c>
      <c r="D29" s="36" t="s">
        <v>495</v>
      </c>
      <c r="E29" s="36">
        <v>12161.8995</v>
      </c>
      <c r="F29" s="36">
        <v>18277.499500000002</v>
      </c>
      <c r="G29" s="36">
        <v>1481.4359999999999</v>
      </c>
      <c r="H29" s="36">
        <v>2174.3449999999998</v>
      </c>
      <c r="I29" s="36">
        <v>4355.393</v>
      </c>
      <c r="J29" s="182">
        <v>8.405979501872979</v>
      </c>
      <c r="K29" s="182">
        <v>4.1965213012924441</v>
      </c>
      <c r="L29" s="180">
        <f t="shared" si="0"/>
        <v>0.46772793424758136</v>
      </c>
      <c r="M29" s="180">
        <v>1.003082767454107</v>
      </c>
      <c r="N29" s="36">
        <v>895.99100952148433</v>
      </c>
      <c r="O29" s="185">
        <v>0.4120739852790079</v>
      </c>
      <c r="P29" s="36">
        <v>153.334</v>
      </c>
      <c r="Q29" s="192">
        <v>7.0519627749966091E-2</v>
      </c>
      <c r="R29" s="36">
        <v>118.449</v>
      </c>
      <c r="S29" s="192">
        <v>5.4475715675295321E-2</v>
      </c>
      <c r="T29" s="36">
        <v>120.17400000000001</v>
      </c>
      <c r="U29" s="192">
        <v>5.5269058038167826E-2</v>
      </c>
      <c r="V29" s="36">
        <v>748.41300000000001</v>
      </c>
      <c r="W29" s="36">
        <v>1565</v>
      </c>
      <c r="X29" s="192">
        <v>0.34420158714463439</v>
      </c>
      <c r="Y29" s="36">
        <v>419.84499999999997</v>
      </c>
      <c r="Z29" s="36">
        <v>64.057000000000002</v>
      </c>
      <c r="AA29" s="36">
        <v>260.79930813918901</v>
      </c>
      <c r="AB29" s="36">
        <v>771.38900000000001</v>
      </c>
      <c r="AC29" s="179">
        <v>0.11994384890125027</v>
      </c>
    </row>
    <row r="30" spans="1:29" x14ac:dyDescent="0.2">
      <c r="A30" s="1" t="s">
        <v>73</v>
      </c>
      <c r="B30" s="1" t="s">
        <v>73</v>
      </c>
      <c r="C30" s="1" t="s">
        <v>74</v>
      </c>
      <c r="D30" s="36" t="s">
        <v>505</v>
      </c>
      <c r="E30" s="36">
        <v>11921.111500000001</v>
      </c>
      <c r="F30" s="36">
        <v>14628.111500000001</v>
      </c>
      <c r="G30" s="36">
        <v>3600</v>
      </c>
      <c r="H30" s="36">
        <v>4827</v>
      </c>
      <c r="I30" s="36">
        <v>4770.0380000000005</v>
      </c>
      <c r="J30" s="182">
        <v>3.0304767971825153</v>
      </c>
      <c r="K30" s="182">
        <v>3.066665611468923</v>
      </c>
      <c r="L30" s="180">
        <f t="shared" si="0"/>
        <v>0.34083333333333332</v>
      </c>
      <c r="M30" s="180">
        <v>-1.180070437124503E-2</v>
      </c>
      <c r="N30" s="36">
        <v>3803</v>
      </c>
      <c r="O30" s="185">
        <v>0.78785995442303713</v>
      </c>
      <c r="P30" s="36">
        <v>957</v>
      </c>
      <c r="Q30" s="192">
        <v>0.19825978868862648</v>
      </c>
      <c r="R30" s="36">
        <v>1593</v>
      </c>
      <c r="S30" s="192">
        <v>0.33001864512119328</v>
      </c>
      <c r="T30" s="36">
        <v>578</v>
      </c>
      <c r="U30" s="192">
        <v>0.11974311166355915</v>
      </c>
      <c r="V30" s="36">
        <v>1276</v>
      </c>
      <c r="W30" s="36">
        <v>2019.2670000000001</v>
      </c>
      <c r="X30" s="192">
        <v>0.26434638491816864</v>
      </c>
      <c r="Y30" s="36">
        <v>966</v>
      </c>
      <c r="Z30" s="36">
        <v>1774</v>
      </c>
      <c r="AA30" s="36">
        <v>412.36329172576399</v>
      </c>
      <c r="AB30" s="36">
        <v>1047.7170000000001</v>
      </c>
      <c r="AC30" s="179">
        <v>8.5428483887666037E-2</v>
      </c>
    </row>
    <row r="31" spans="1:29" x14ac:dyDescent="0.2">
      <c r="A31" s="1" t="s">
        <v>75</v>
      </c>
      <c r="B31" s="1" t="s">
        <v>75</v>
      </c>
      <c r="C31" s="1" t="s">
        <v>76</v>
      </c>
      <c r="D31" s="36" t="s">
        <v>506</v>
      </c>
      <c r="E31" s="36">
        <v>11691.1903</v>
      </c>
      <c r="F31" s="36">
        <v>11659.7503</v>
      </c>
      <c r="G31" s="36">
        <v>1354.646</v>
      </c>
      <c r="H31" s="36">
        <v>1536.6029999999998</v>
      </c>
      <c r="I31" s="36">
        <v>1642.25</v>
      </c>
      <c r="J31" s="182">
        <v>7.5880043836957238</v>
      </c>
      <c r="K31" s="182">
        <v>7.0998631755213886</v>
      </c>
      <c r="L31" s="180">
        <f t="shared" si="0"/>
        <v>0.13432070075872213</v>
      </c>
      <c r="M31" s="180">
        <v>6.8753607795897898E-2</v>
      </c>
      <c r="N31" s="36">
        <v>662.96098620605471</v>
      </c>
      <c r="O31" s="185">
        <v>0.43144584919205209</v>
      </c>
      <c r="P31" s="36">
        <v>90.339999999999989</v>
      </c>
      <c r="Q31" s="192">
        <v>5.8792023704235905E-2</v>
      </c>
      <c r="R31" s="36" t="s">
        <v>480</v>
      </c>
      <c r="S31" s="192" t="e">
        <v>#VALUE!</v>
      </c>
      <c r="T31" s="36" t="s">
        <v>480</v>
      </c>
      <c r="U31" s="192" t="e">
        <v>#VALUE!</v>
      </c>
      <c r="V31" s="36">
        <v>542.40800000000002</v>
      </c>
      <c r="W31" s="36">
        <v>568.83299999999997</v>
      </c>
      <c r="X31" s="192">
        <v>0.35299163154048252</v>
      </c>
      <c r="Y31" s="36">
        <v>359.726</v>
      </c>
      <c r="Z31" s="36">
        <v>31.439999999999998</v>
      </c>
      <c r="AA31" s="36">
        <v>282.15797000000003</v>
      </c>
      <c r="AB31" s="36">
        <v>310.75</v>
      </c>
      <c r="AC31" s="179">
        <v>0.18362450808699454</v>
      </c>
    </row>
    <row r="32" spans="1:29" x14ac:dyDescent="0.2">
      <c r="A32" s="1" t="s">
        <v>77</v>
      </c>
      <c r="B32" s="1" t="s">
        <v>77</v>
      </c>
      <c r="C32" s="1" t="s">
        <v>78</v>
      </c>
      <c r="D32" s="36" t="s">
        <v>506</v>
      </c>
      <c r="E32" s="36">
        <v>11146.956</v>
      </c>
      <c r="F32" s="36">
        <v>13353.356</v>
      </c>
      <c r="G32" s="36">
        <v>7138.1</v>
      </c>
      <c r="H32" s="36">
        <v>7841.5</v>
      </c>
      <c r="I32" s="36">
        <v>8247.7070000000003</v>
      </c>
      <c r="J32" s="182">
        <v>1.7029083721226805</v>
      </c>
      <c r="K32" s="182">
        <v>1.6190386006680402</v>
      </c>
      <c r="L32" s="180">
        <f t="shared" si="0"/>
        <v>9.8541628724730615E-2</v>
      </c>
      <c r="M32" s="180">
        <v>5.1802206210546542E-2</v>
      </c>
      <c r="N32" s="36">
        <v>3531.9999511718752</v>
      </c>
      <c r="O32" s="185">
        <v>0.45042401978854496</v>
      </c>
      <c r="P32" s="36">
        <v>0</v>
      </c>
      <c r="Q32" s="192">
        <v>0</v>
      </c>
      <c r="R32" s="36" t="s">
        <v>480</v>
      </c>
      <c r="S32" s="192" t="e">
        <v>#VALUE!</v>
      </c>
      <c r="T32" s="36">
        <v>166.3</v>
      </c>
      <c r="U32" s="192">
        <v>2.120767710259517E-2</v>
      </c>
      <c r="V32" s="36">
        <v>2272.1</v>
      </c>
      <c r="W32" s="36">
        <v>2256.143</v>
      </c>
      <c r="X32" s="192">
        <v>0.2897532359880125</v>
      </c>
      <c r="Y32" s="36">
        <v>2657.3</v>
      </c>
      <c r="Z32" s="36">
        <v>4190</v>
      </c>
      <c r="AA32" s="36">
        <v>884.5</v>
      </c>
      <c r="AB32" s="36">
        <v>1348.825</v>
      </c>
      <c r="AC32" s="179">
        <v>0.11279729643563094</v>
      </c>
    </row>
    <row r="33" spans="1:29" x14ac:dyDescent="0.2">
      <c r="A33" s="1" t="s">
        <v>79</v>
      </c>
      <c r="B33" s="1" t="s">
        <v>79</v>
      </c>
      <c r="C33" s="1" t="s">
        <v>80</v>
      </c>
      <c r="D33" s="36" t="s">
        <v>495</v>
      </c>
      <c r="E33" s="36">
        <v>10263.557500000001</v>
      </c>
      <c r="F33" s="36">
        <v>10635.886500000001</v>
      </c>
      <c r="G33" s="36">
        <v>1140.5329999999999</v>
      </c>
      <c r="H33" s="36">
        <v>1235.683</v>
      </c>
      <c r="I33" s="36">
        <v>1329.231</v>
      </c>
      <c r="J33" s="182">
        <v>8.6072936991121516</v>
      </c>
      <c r="K33" s="182">
        <v>8.0015335934837513</v>
      </c>
      <c r="L33" s="180">
        <f t="shared" si="0"/>
        <v>8.3425907010143588E-2</v>
      </c>
      <c r="M33" s="180">
        <v>7.5705500520764524E-2</v>
      </c>
      <c r="N33" s="36">
        <v>904.73300866699219</v>
      </c>
      <c r="O33" s="185">
        <v>0.73217241692812174</v>
      </c>
      <c r="P33" s="36">
        <v>236.059</v>
      </c>
      <c r="Q33" s="192">
        <v>0.19103524123905566</v>
      </c>
      <c r="R33" s="36">
        <v>372.94600000000003</v>
      </c>
      <c r="S33" s="192">
        <v>0.30181365285433243</v>
      </c>
      <c r="T33" s="36">
        <v>145.06700000000001</v>
      </c>
      <c r="U33" s="192">
        <v>0.11739823239455427</v>
      </c>
      <c r="V33" s="36">
        <v>170.774</v>
      </c>
      <c r="W33" s="36">
        <v>372.6</v>
      </c>
      <c r="X33" s="192">
        <v>0.1382021117066432</v>
      </c>
      <c r="Y33" s="36">
        <v>211.76999999999998</v>
      </c>
      <c r="Z33" s="36">
        <v>259.94600000000003</v>
      </c>
      <c r="AA33" s="36">
        <v>48.873303467433999</v>
      </c>
      <c r="AB33" s="36">
        <v>217.095</v>
      </c>
      <c r="AC33" s="179">
        <v>3.955165157037363E-2</v>
      </c>
    </row>
    <row r="34" spans="1:29" x14ac:dyDescent="0.2">
      <c r="A34" s="1" t="s">
        <v>81</v>
      </c>
      <c r="B34" s="1" t="s">
        <v>81</v>
      </c>
      <c r="C34" s="1" t="s">
        <v>82</v>
      </c>
      <c r="D34" s="36" t="s">
        <v>506</v>
      </c>
      <c r="E34" s="36">
        <v>10068.413699999999</v>
      </c>
      <c r="F34" s="36">
        <v>10049.311299999999</v>
      </c>
      <c r="G34" s="36">
        <v>1138.385</v>
      </c>
      <c r="H34" s="36">
        <v>790.56539690225225</v>
      </c>
      <c r="I34" s="36">
        <v>1373.425</v>
      </c>
      <c r="J34" s="182">
        <v>12.711549657216436</v>
      </c>
      <c r="K34" s="182">
        <v>7.3169712943917578</v>
      </c>
      <c r="L34" s="180">
        <f t="shared" si="0"/>
        <v>-0.30553776015824852</v>
      </c>
      <c r="M34" s="180">
        <v>0.73726930799352219</v>
      </c>
      <c r="N34" s="36">
        <v>375.64298104046151</v>
      </c>
      <c r="O34" s="185">
        <v>0.47515737788724272</v>
      </c>
      <c r="P34" s="36">
        <v>0</v>
      </c>
      <c r="Q34" s="192">
        <v>0</v>
      </c>
      <c r="R34" s="36">
        <v>76.995211344008382</v>
      </c>
      <c r="S34" s="192">
        <v>9.7392589715798408E-2</v>
      </c>
      <c r="T34" s="36">
        <v>47.989678864420718</v>
      </c>
      <c r="U34" s="192">
        <v>6.0702984284998117E-2</v>
      </c>
      <c r="V34" s="36">
        <v>266.81505779650513</v>
      </c>
      <c r="W34" s="36">
        <v>498.81</v>
      </c>
      <c r="X34" s="192">
        <v>0.3374990340356307</v>
      </c>
      <c r="Y34" s="36">
        <v>346.06900000000002</v>
      </c>
      <c r="Z34" s="36">
        <v>66.766999999999996</v>
      </c>
      <c r="AA34" s="36">
        <v>149.9999767353207</v>
      </c>
      <c r="AB34" s="36">
        <v>349.94299999999998</v>
      </c>
      <c r="AC34" s="179">
        <v>0.1897375945406666</v>
      </c>
    </row>
    <row r="35" spans="1:29" x14ac:dyDescent="0.2">
      <c r="A35" s="1" t="s">
        <v>83</v>
      </c>
      <c r="B35" s="1" t="s">
        <v>83</v>
      </c>
      <c r="C35" s="1" t="s">
        <v>84</v>
      </c>
      <c r="D35" s="36" t="s">
        <v>495</v>
      </c>
      <c r="E35" s="36">
        <v>9184.6566000000003</v>
      </c>
      <c r="F35" s="36">
        <v>9553.6566000000003</v>
      </c>
      <c r="G35" s="36">
        <v>844.8</v>
      </c>
      <c r="H35" s="36">
        <v>1106.8</v>
      </c>
      <c r="I35" s="36">
        <v>1480.6469999999999</v>
      </c>
      <c r="J35" s="182">
        <v>8.6317822551499823</v>
      </c>
      <c r="K35" s="182">
        <v>6.4523526539411495</v>
      </c>
      <c r="L35" s="180">
        <f t="shared" si="0"/>
        <v>0.3101325757575758</v>
      </c>
      <c r="M35" s="180">
        <v>0.33777285869172391</v>
      </c>
      <c r="N35" s="36">
        <v>737.9</v>
      </c>
      <c r="O35" s="185">
        <v>0.66669678352005779</v>
      </c>
      <c r="P35" s="36">
        <v>380.29999999999995</v>
      </c>
      <c r="Q35" s="192">
        <v>0.3436031803397181</v>
      </c>
      <c r="R35" s="36">
        <v>314</v>
      </c>
      <c r="S35" s="192">
        <v>0.28370075894470548</v>
      </c>
      <c r="T35" s="36">
        <v>157.30000000000001</v>
      </c>
      <c r="U35" s="192">
        <v>0.14212143115287315</v>
      </c>
      <c r="V35" s="36">
        <v>68.100000000000009</v>
      </c>
      <c r="W35" s="36">
        <v>323.16000000000003</v>
      </c>
      <c r="X35" s="192">
        <v>6.1528731478135174E-2</v>
      </c>
      <c r="Y35" s="36">
        <v>305</v>
      </c>
      <c r="Z35" s="36">
        <v>430</v>
      </c>
      <c r="AA35" s="36">
        <v>-50</v>
      </c>
      <c r="AB35" s="36">
        <v>133.304</v>
      </c>
      <c r="AC35" s="179">
        <v>-4.517528008673654E-2</v>
      </c>
    </row>
    <row r="36" spans="1:29" x14ac:dyDescent="0.2">
      <c r="A36" s="1" t="s">
        <v>85</v>
      </c>
      <c r="B36" s="1" t="s">
        <v>85</v>
      </c>
      <c r="C36" s="1" t="s">
        <v>86</v>
      </c>
      <c r="D36" s="36" t="s">
        <v>495</v>
      </c>
      <c r="E36" s="36">
        <v>9193.2610000000004</v>
      </c>
      <c r="F36" s="36">
        <v>11155.011</v>
      </c>
      <c r="G36" s="36">
        <v>1824.2280000000001</v>
      </c>
      <c r="H36" s="36">
        <v>2815.241</v>
      </c>
      <c r="I36" s="36">
        <v>2896.0419999999999</v>
      </c>
      <c r="J36" s="182">
        <v>3.9623645009432589</v>
      </c>
      <c r="K36" s="182">
        <v>3.8518125773037823</v>
      </c>
      <c r="L36" s="180">
        <f t="shared" si="0"/>
        <v>0.54325062437370764</v>
      </c>
      <c r="M36" s="180">
        <v>2.8701272821758383E-2</v>
      </c>
      <c r="N36" s="36">
        <v>1863.8300090332032</v>
      </c>
      <c r="O36" s="185">
        <v>0.66204989520726754</v>
      </c>
      <c r="P36" s="36">
        <v>323.46100000000001</v>
      </c>
      <c r="Q36" s="192">
        <v>0.11489638009676614</v>
      </c>
      <c r="R36" s="36">
        <v>529.38099999999997</v>
      </c>
      <c r="S36" s="192">
        <v>0.18804109488317342</v>
      </c>
      <c r="T36" s="36">
        <v>205.31299999999999</v>
      </c>
      <c r="U36" s="192">
        <v>7.2929102694938019E-2</v>
      </c>
      <c r="V36" s="36">
        <v>991.54299999999989</v>
      </c>
      <c r="W36" s="36">
        <v>1070.75</v>
      </c>
      <c r="X36" s="192">
        <v>0.35220537069472913</v>
      </c>
      <c r="Y36" s="36">
        <v>714.82</v>
      </c>
      <c r="Z36" s="36">
        <v>682.94200000000001</v>
      </c>
      <c r="AA36" s="36">
        <v>279.654731196885</v>
      </c>
      <c r="AB36" s="36">
        <v>728.4</v>
      </c>
      <c r="AC36" s="179">
        <v>9.9335982673200984E-2</v>
      </c>
    </row>
    <row r="37" spans="1:29" x14ac:dyDescent="0.2">
      <c r="A37" s="1" t="s">
        <v>87</v>
      </c>
      <c r="B37" s="1" t="s">
        <v>87</v>
      </c>
      <c r="C37" s="1" t="s">
        <v>88</v>
      </c>
      <c r="D37" s="36" t="s">
        <v>495</v>
      </c>
      <c r="E37" s="36">
        <v>8905.6998000000003</v>
      </c>
      <c r="F37" s="36">
        <v>8730.4277999999995</v>
      </c>
      <c r="G37" s="36">
        <v>781.29100000000005</v>
      </c>
      <c r="H37" s="36">
        <v>1035.461</v>
      </c>
      <c r="I37" s="36">
        <v>1245.01</v>
      </c>
      <c r="J37" s="182">
        <v>8.4314404888257499</v>
      </c>
      <c r="K37" s="182">
        <v>7.0123354832491298</v>
      </c>
      <c r="L37" s="180">
        <f t="shared" si="0"/>
        <v>0.32532052717873361</v>
      </c>
      <c r="M37" s="180">
        <v>0.20237266299744738</v>
      </c>
      <c r="N37" s="36">
        <v>648.36900695800773</v>
      </c>
      <c r="O37" s="185">
        <v>0.62616458462270208</v>
      </c>
      <c r="P37" s="36">
        <v>150.583</v>
      </c>
      <c r="Q37" s="192">
        <v>0.14542604694913666</v>
      </c>
      <c r="R37" s="36">
        <v>269.78100000000001</v>
      </c>
      <c r="S37" s="192">
        <v>0.26054192287300054</v>
      </c>
      <c r="T37" s="36">
        <v>122.119</v>
      </c>
      <c r="U37" s="192">
        <v>0.11793684165796683</v>
      </c>
      <c r="V37" s="36">
        <v>114.41199999999999</v>
      </c>
      <c r="W37" s="36">
        <v>301.96199999999999</v>
      </c>
      <c r="X37" s="192">
        <v>0.11049378006511108</v>
      </c>
      <c r="Y37" s="36">
        <v>172.06</v>
      </c>
      <c r="Z37" s="36">
        <v>155.685</v>
      </c>
      <c r="AA37" s="36">
        <v>46.960708818636007</v>
      </c>
      <c r="AB37" s="36">
        <v>188.41400000000002</v>
      </c>
      <c r="AC37" s="179">
        <v>4.5352465055309668E-2</v>
      </c>
    </row>
    <row r="38" spans="1:29" x14ac:dyDescent="0.2">
      <c r="A38" s="1" t="s">
        <v>89</v>
      </c>
      <c r="B38" s="1" t="s">
        <v>89</v>
      </c>
      <c r="C38" s="1" t="s">
        <v>90</v>
      </c>
      <c r="D38" s="36" t="s">
        <v>505</v>
      </c>
      <c r="E38" s="36">
        <v>8352.4141999999993</v>
      </c>
      <c r="F38" s="36">
        <v>7440.2691999999997</v>
      </c>
      <c r="G38" s="36">
        <v>826.94299999999998</v>
      </c>
      <c r="H38" s="36">
        <v>992.76900000000001</v>
      </c>
      <c r="I38" s="36">
        <v>1052.4590000000001</v>
      </c>
      <c r="J38" s="182">
        <v>7.494461652207109</v>
      </c>
      <c r="K38" s="182">
        <v>7.0694147705516315</v>
      </c>
      <c r="L38" s="180">
        <f t="shared" si="0"/>
        <v>0.20052893609353972</v>
      </c>
      <c r="M38" s="180">
        <v>6.0124762155143952E-2</v>
      </c>
      <c r="N38" s="36">
        <v>864.88000952148434</v>
      </c>
      <c r="O38" s="185">
        <v>0.87117950854779347</v>
      </c>
      <c r="P38" s="36">
        <v>334.14799999999997</v>
      </c>
      <c r="Q38" s="192">
        <v>0.33658182316329377</v>
      </c>
      <c r="R38" s="36">
        <v>517.44600000000003</v>
      </c>
      <c r="S38" s="192">
        <v>0.52121490497789513</v>
      </c>
      <c r="T38" s="36">
        <v>102.871</v>
      </c>
      <c r="U38" s="192">
        <v>0.10362027823189483</v>
      </c>
      <c r="V38" s="36">
        <v>-123.949</v>
      </c>
      <c r="W38" s="36">
        <v>17.222000000000001</v>
      </c>
      <c r="X38" s="192">
        <v>-0.12485180339031537</v>
      </c>
      <c r="Y38" s="36">
        <v>121.97600000000001</v>
      </c>
      <c r="Z38" s="36">
        <v>627.87799999999993</v>
      </c>
      <c r="AA38" s="36">
        <v>-146.929</v>
      </c>
      <c r="AB38" s="36">
        <v>-13.881</v>
      </c>
      <c r="AC38" s="179">
        <v>-0.14799918208566143</v>
      </c>
    </row>
    <row r="39" spans="1:29" x14ac:dyDescent="0.2">
      <c r="A39" s="1" t="s">
        <v>91</v>
      </c>
      <c r="B39" s="1" t="s">
        <v>91</v>
      </c>
      <c r="C39" s="1" t="s">
        <v>92</v>
      </c>
      <c r="D39" s="36" t="s">
        <v>495</v>
      </c>
      <c r="E39" s="36">
        <v>8104.8091999999997</v>
      </c>
      <c r="F39" s="36">
        <v>7952.1031999999996</v>
      </c>
      <c r="G39" s="36">
        <v>756.04300000000001</v>
      </c>
      <c r="H39" s="36">
        <v>891.15700000000004</v>
      </c>
      <c r="I39" s="36">
        <v>1005.667</v>
      </c>
      <c r="J39" s="182">
        <v>8.9233470645464266</v>
      </c>
      <c r="K39" s="182">
        <v>7.9072925729888714</v>
      </c>
      <c r="L39" s="180">
        <f t="shared" si="0"/>
        <v>0.17871205738297957</v>
      </c>
      <c r="M39" s="180">
        <v>0.12849587670859353</v>
      </c>
      <c r="N39" s="36">
        <v>422.93600115966797</v>
      </c>
      <c r="O39" s="185">
        <v>0.47459202044047005</v>
      </c>
      <c r="P39" s="36">
        <v>47.323999999999998</v>
      </c>
      <c r="Q39" s="192">
        <v>5.3103998509802422E-2</v>
      </c>
      <c r="R39" s="36" t="s">
        <v>480</v>
      </c>
      <c r="S39" s="192" t="e">
        <v>#VALUE!</v>
      </c>
      <c r="T39" s="36" t="s">
        <v>480</v>
      </c>
      <c r="U39" s="192" t="e">
        <v>#VALUE!</v>
      </c>
      <c r="V39" s="36">
        <v>222.82000000000002</v>
      </c>
      <c r="W39" s="36">
        <v>297.92500000000001</v>
      </c>
      <c r="X39" s="192">
        <v>0.25003450570438207</v>
      </c>
      <c r="Y39" s="36">
        <v>203.94400000000002</v>
      </c>
      <c r="Z39" s="36">
        <v>185.92599999999999</v>
      </c>
      <c r="AA39" s="36">
        <v>145.27799871199099</v>
      </c>
      <c r="AB39" s="36">
        <v>206.56300000000002</v>
      </c>
      <c r="AC39" s="179">
        <v>0.16302177810642904</v>
      </c>
    </row>
    <row r="40" spans="1:29" x14ac:dyDescent="0.2">
      <c r="A40" s="1" t="s">
        <v>93</v>
      </c>
      <c r="B40" s="1" t="s">
        <v>93</v>
      </c>
      <c r="C40" s="1" t="s">
        <v>94</v>
      </c>
      <c r="D40" s="36" t="s">
        <v>506</v>
      </c>
      <c r="E40" s="36">
        <v>8005.7865000000002</v>
      </c>
      <c r="F40" s="36">
        <v>10399.2865</v>
      </c>
      <c r="G40" s="36">
        <v>5422.9</v>
      </c>
      <c r="H40" s="36">
        <v>5643.5</v>
      </c>
      <c r="I40" s="36">
        <v>5758.5690000000004</v>
      </c>
      <c r="J40" s="182">
        <v>1.8427016036147781</v>
      </c>
      <c r="K40" s="182">
        <v>1.8058803324228641</v>
      </c>
      <c r="L40" s="180">
        <f t="shared" si="0"/>
        <v>4.0679341311844287E-2</v>
      </c>
      <c r="M40" s="180">
        <v>2.0389651811818954E-2</v>
      </c>
      <c r="N40" s="36">
        <v>2280.8999999999996</v>
      </c>
      <c r="O40" s="185">
        <v>0.4041640825728714</v>
      </c>
      <c r="P40" s="36">
        <v>0</v>
      </c>
      <c r="Q40" s="192">
        <v>0</v>
      </c>
      <c r="R40" s="36" t="s">
        <v>480</v>
      </c>
      <c r="S40" s="192" t="e">
        <v>#VALUE!</v>
      </c>
      <c r="T40" s="36" t="s">
        <v>480</v>
      </c>
      <c r="U40" s="192" t="e">
        <v>#VALUE!</v>
      </c>
      <c r="V40" s="36">
        <v>1359.4</v>
      </c>
      <c r="W40" s="36">
        <v>1420.375</v>
      </c>
      <c r="X40" s="192">
        <v>0.24087888721538053</v>
      </c>
      <c r="Y40" s="36">
        <v>709.8</v>
      </c>
      <c r="Z40" s="36">
        <v>838.19999999999993</v>
      </c>
      <c r="AA40" s="36">
        <v>852.35</v>
      </c>
      <c r="AB40" s="36">
        <v>860.87900000000002</v>
      </c>
      <c r="AC40" s="179">
        <v>0.15103216089306282</v>
      </c>
    </row>
    <row r="41" spans="1:29" x14ac:dyDescent="0.2">
      <c r="A41" s="1" t="s">
        <v>95</v>
      </c>
      <c r="B41" s="1" t="s">
        <v>95</v>
      </c>
      <c r="C41" s="1" t="s">
        <v>96</v>
      </c>
      <c r="D41" s="36" t="s">
        <v>506</v>
      </c>
      <c r="E41" s="36">
        <v>7756.0488999999998</v>
      </c>
      <c r="F41" s="36">
        <v>9911.8019000000004</v>
      </c>
      <c r="G41" s="36">
        <v>1018.46</v>
      </c>
      <c r="H41" s="36">
        <v>1381.0119999999999</v>
      </c>
      <c r="I41" s="36">
        <v>1551.74</v>
      </c>
      <c r="J41" s="182">
        <v>7.1772018635609252</v>
      </c>
      <c r="K41" s="182">
        <v>6.3875403740317322</v>
      </c>
      <c r="L41" s="180">
        <f t="shared" si="0"/>
        <v>0.35598059815800315</v>
      </c>
      <c r="M41" s="180">
        <v>0.12362528348776114</v>
      </c>
      <c r="N41" s="36">
        <v>1037.137987915039</v>
      </c>
      <c r="O41" s="185">
        <v>0.75099853434657993</v>
      </c>
      <c r="P41" s="36">
        <v>0</v>
      </c>
      <c r="Q41" s="192">
        <v>0</v>
      </c>
      <c r="R41" s="36">
        <v>0</v>
      </c>
      <c r="S41" s="192">
        <v>0</v>
      </c>
      <c r="T41" s="36" t="s">
        <v>480</v>
      </c>
      <c r="U41" s="192" t="e">
        <v>#VALUE!</v>
      </c>
      <c r="V41" s="36">
        <v>541.74800000000005</v>
      </c>
      <c r="W41" s="36">
        <v>659.16700000000003</v>
      </c>
      <c r="X41" s="192">
        <v>0.3922833400433885</v>
      </c>
      <c r="Y41" s="36">
        <v>285.154</v>
      </c>
      <c r="Z41" s="36">
        <v>508.072</v>
      </c>
      <c r="AA41" s="36">
        <v>160.82074499958901</v>
      </c>
      <c r="AB41" s="36">
        <v>378.98200000000003</v>
      </c>
      <c r="AC41" s="179">
        <v>0.11645137406451864</v>
      </c>
    </row>
    <row r="42" spans="1:29" x14ac:dyDescent="0.2">
      <c r="A42" s="1" t="s">
        <v>97</v>
      </c>
      <c r="B42" s="1" t="s">
        <v>97</v>
      </c>
      <c r="C42" s="1" t="s">
        <v>98</v>
      </c>
      <c r="D42" s="36" t="s">
        <v>495</v>
      </c>
      <c r="E42" s="36">
        <v>7426.6350000000002</v>
      </c>
      <c r="F42" s="36">
        <v>7407.2659999999996</v>
      </c>
      <c r="G42" s="36">
        <v>329.14100000000002</v>
      </c>
      <c r="H42" s="36">
        <v>498.02800000000002</v>
      </c>
      <c r="I42" s="36">
        <v>621.76</v>
      </c>
      <c r="J42" s="182">
        <v>14.87319186873027</v>
      </c>
      <c r="K42" s="182">
        <v>11.913384585692228</v>
      </c>
      <c r="L42" s="180">
        <f t="shared" si="0"/>
        <v>0.5131144403158524</v>
      </c>
      <c r="M42" s="180">
        <v>0.24844386259407103</v>
      </c>
      <c r="N42" s="36">
        <v>416.48600439453128</v>
      </c>
      <c r="O42" s="185">
        <v>0.83627025868933325</v>
      </c>
      <c r="P42" s="36">
        <v>30.43</v>
      </c>
      <c r="Q42" s="192">
        <v>6.1100982274089007E-2</v>
      </c>
      <c r="R42" s="36">
        <v>150.512</v>
      </c>
      <c r="S42" s="192">
        <v>0.30221593966604288</v>
      </c>
      <c r="T42" s="36">
        <v>91.647000000000006</v>
      </c>
      <c r="U42" s="192">
        <v>0.18401977398861108</v>
      </c>
      <c r="V42" s="36">
        <v>148.13299999999998</v>
      </c>
      <c r="W42" s="36">
        <v>254.15200000000002</v>
      </c>
      <c r="X42" s="192">
        <v>0.29743909980964922</v>
      </c>
      <c r="Y42" s="36">
        <v>123.30200000000001</v>
      </c>
      <c r="Z42" s="36">
        <v>46.076999999999998</v>
      </c>
      <c r="AA42" s="36">
        <v>104.562799698118</v>
      </c>
      <c r="AB42" s="36">
        <v>171.12</v>
      </c>
      <c r="AC42" s="179">
        <v>0.20995365661793713</v>
      </c>
    </row>
    <row r="43" spans="1:29" x14ac:dyDescent="0.2">
      <c r="A43" s="1" t="s">
        <v>99</v>
      </c>
      <c r="B43" s="1" t="s">
        <v>99</v>
      </c>
      <c r="C43" s="1" t="s">
        <v>100</v>
      </c>
      <c r="D43" s="36" t="s">
        <v>495</v>
      </c>
      <c r="E43" s="36">
        <v>7408.9178000000002</v>
      </c>
      <c r="F43" s="36">
        <v>9247.8755000000001</v>
      </c>
      <c r="G43" s="36">
        <v>2114.6</v>
      </c>
      <c r="H43" s="36">
        <v>2273.2000000000003</v>
      </c>
      <c r="I43" s="36">
        <v>2275</v>
      </c>
      <c r="J43" s="182">
        <v>4.0682190304416679</v>
      </c>
      <c r="K43" s="182">
        <v>4.0650002197802202</v>
      </c>
      <c r="L43" s="180">
        <f t="shared" si="0"/>
        <v>7.5002364513383324E-2</v>
      </c>
      <c r="M43" s="180">
        <v>7.9183529825788135E-4</v>
      </c>
      <c r="N43" s="36">
        <v>1091.2</v>
      </c>
      <c r="O43" s="185">
        <v>0.48002815414393801</v>
      </c>
      <c r="P43" s="36">
        <v>0</v>
      </c>
      <c r="Q43" s="192">
        <v>0</v>
      </c>
      <c r="R43" s="36" t="s">
        <v>480</v>
      </c>
      <c r="S43" s="192" t="e">
        <v>#VALUE!</v>
      </c>
      <c r="T43" s="36" t="s">
        <v>480</v>
      </c>
      <c r="U43" s="192" t="e">
        <v>#VALUE!</v>
      </c>
      <c r="V43" s="36">
        <v>767.59999999999991</v>
      </c>
      <c r="W43" s="36">
        <v>898.33299999999997</v>
      </c>
      <c r="X43" s="192">
        <v>0.33767376385711761</v>
      </c>
      <c r="Y43" s="36">
        <v>429.3</v>
      </c>
      <c r="Z43" s="36">
        <v>804.4</v>
      </c>
      <c r="AA43" s="36">
        <v>426.99656571026196</v>
      </c>
      <c r="AB43" s="36">
        <v>496.33300000000003</v>
      </c>
      <c r="AC43" s="179">
        <v>0.18783941831350603</v>
      </c>
    </row>
    <row r="44" spans="1:29" x14ac:dyDescent="0.2">
      <c r="A44" s="1" t="s">
        <v>101</v>
      </c>
      <c r="B44" s="1" t="s">
        <v>101</v>
      </c>
      <c r="C44" s="1" t="s">
        <v>102</v>
      </c>
      <c r="D44" s="36" t="s">
        <v>495</v>
      </c>
      <c r="E44" s="36">
        <v>7152.3764000000001</v>
      </c>
      <c r="F44" s="36">
        <v>6390.3563999999997</v>
      </c>
      <c r="G44" s="36">
        <v>424.44600000000003</v>
      </c>
      <c r="H44" s="36">
        <v>661.06700000000001</v>
      </c>
      <c r="I44" s="36">
        <v>749.7</v>
      </c>
      <c r="J44" s="182">
        <v>9.6667303011646322</v>
      </c>
      <c r="K44" s="182">
        <v>8.5238847539015605</v>
      </c>
      <c r="L44" s="180">
        <f t="shared" si="0"/>
        <v>0.55748198828590667</v>
      </c>
      <c r="M44" s="180">
        <v>0.13407566857822273</v>
      </c>
      <c r="N44" s="36">
        <v>364.36000024414062</v>
      </c>
      <c r="O44" s="185">
        <v>0.55116954899297743</v>
      </c>
      <c r="P44" s="36">
        <v>171.65699999999998</v>
      </c>
      <c r="Q44" s="192">
        <v>0.25966656934924898</v>
      </c>
      <c r="R44" s="36">
        <v>124.117</v>
      </c>
      <c r="S44" s="192">
        <v>0.18775252735350578</v>
      </c>
      <c r="T44" s="36">
        <v>75.915999999999997</v>
      </c>
      <c r="U44" s="192">
        <v>0.11483858670906277</v>
      </c>
      <c r="V44" s="36">
        <v>28.280999999999985</v>
      </c>
      <c r="W44" s="36">
        <v>147.46700000000001</v>
      </c>
      <c r="X44" s="192">
        <v>4.2780837645805925E-2</v>
      </c>
      <c r="Y44" s="36">
        <v>131.27800000000002</v>
      </c>
      <c r="Z44" s="36">
        <v>437.14</v>
      </c>
      <c r="AA44" s="36">
        <v>35.34196</v>
      </c>
      <c r="AB44" s="36">
        <v>101.65600000000001</v>
      </c>
      <c r="AC44" s="179">
        <v>5.3461994018760582E-2</v>
      </c>
    </row>
    <row r="45" spans="1:29" x14ac:dyDescent="0.2">
      <c r="A45" s="1" t="s">
        <v>105</v>
      </c>
      <c r="B45" s="1" t="s">
        <v>105</v>
      </c>
      <c r="C45" s="1" t="s">
        <v>106</v>
      </c>
      <c r="D45" s="36" t="s">
        <v>495</v>
      </c>
      <c r="E45" s="36">
        <v>6820.7802000000001</v>
      </c>
      <c r="F45" s="36">
        <v>6894.6152000000002</v>
      </c>
      <c r="G45" s="36">
        <v>472.34399999999999</v>
      </c>
      <c r="H45" s="36">
        <v>499.51400000000001</v>
      </c>
      <c r="I45" s="36">
        <v>548.56299999999999</v>
      </c>
      <c r="J45" s="182">
        <v>13.80264657246844</v>
      </c>
      <c r="K45" s="182">
        <v>12.568502068130735</v>
      </c>
      <c r="L45" s="180">
        <f t="shared" si="0"/>
        <v>5.7521636773199228E-2</v>
      </c>
      <c r="M45" s="180">
        <v>9.8193444027594667E-2</v>
      </c>
      <c r="N45" s="36">
        <v>448.87000836181642</v>
      </c>
      <c r="O45" s="185">
        <v>0.89861346901551586</v>
      </c>
      <c r="P45" s="36">
        <v>82.075999999999993</v>
      </c>
      <c r="Q45" s="192">
        <v>0.16431171098307554</v>
      </c>
      <c r="R45" s="36">
        <v>101.077</v>
      </c>
      <c r="S45" s="192">
        <v>0.20235068486568944</v>
      </c>
      <c r="T45" s="36">
        <v>56.076000000000001</v>
      </c>
      <c r="U45" s="192">
        <v>0.11226111780650792</v>
      </c>
      <c r="V45" s="36">
        <v>218.595</v>
      </c>
      <c r="W45" s="36">
        <v>277.47500000000002</v>
      </c>
      <c r="X45" s="192">
        <v>0.43761536213199226</v>
      </c>
      <c r="Y45" s="36">
        <v>199.48799999999997</v>
      </c>
      <c r="Z45" s="36">
        <v>96.164999999999992</v>
      </c>
      <c r="AA45" s="36">
        <v>150.27254635458399</v>
      </c>
      <c r="AB45" s="36">
        <v>222.1</v>
      </c>
      <c r="AC45" s="179">
        <v>0.30083750676574428</v>
      </c>
    </row>
    <row r="46" spans="1:29" x14ac:dyDescent="0.2">
      <c r="A46" s="1" t="s">
        <v>107</v>
      </c>
      <c r="B46" s="1" t="s">
        <v>107</v>
      </c>
      <c r="C46" s="1" t="s">
        <v>108</v>
      </c>
      <c r="D46" s="36" t="s">
        <v>495</v>
      </c>
      <c r="E46" s="36">
        <v>6740.9416000000001</v>
      </c>
      <c r="F46" s="36">
        <v>6236.2366000000002</v>
      </c>
      <c r="G46" s="36">
        <v>503.41</v>
      </c>
      <c r="H46" s="36">
        <v>1155.4570000000001</v>
      </c>
      <c r="I46" s="36">
        <v>1366.1669999999999</v>
      </c>
      <c r="J46" s="182">
        <v>5.397203530724207</v>
      </c>
      <c r="K46" s="182">
        <v>4.5647688752546358</v>
      </c>
      <c r="L46" s="180">
        <f t="shared" si="0"/>
        <v>1.2952603245863212</v>
      </c>
      <c r="M46" s="180">
        <v>0.18236074557512727</v>
      </c>
      <c r="N46" s="36">
        <v>769.42700024414057</v>
      </c>
      <c r="O46" s="185">
        <v>0.66590708286343891</v>
      </c>
      <c r="P46" s="36">
        <v>313.77699999999999</v>
      </c>
      <c r="Q46" s="192">
        <v>0.27156094947713327</v>
      </c>
      <c r="R46" s="36">
        <v>649.65700000000004</v>
      </c>
      <c r="S46" s="192">
        <v>0.56225112661050991</v>
      </c>
      <c r="T46" s="36">
        <v>86.400999999999996</v>
      </c>
      <c r="U46" s="192">
        <v>7.4776473724249351E-2</v>
      </c>
      <c r="V46" s="36">
        <v>-222.005860759494</v>
      </c>
      <c r="W46" s="36">
        <v>-120.633</v>
      </c>
      <c r="X46" s="192">
        <v>-0.19213684348227064</v>
      </c>
      <c r="Y46" s="36">
        <v>58.033000000000001</v>
      </c>
      <c r="Z46" s="36">
        <v>305.97499999999997</v>
      </c>
      <c r="AA46" s="36">
        <v>-290.7982245</v>
      </c>
      <c r="AB46" s="36">
        <v>-189.75900000000001</v>
      </c>
      <c r="AC46" s="179">
        <v>-0.25167377453250095</v>
      </c>
    </row>
    <row r="47" spans="1:29" x14ac:dyDescent="0.2">
      <c r="A47" s="1" t="s">
        <v>109</v>
      </c>
      <c r="B47" s="1" t="s">
        <v>109</v>
      </c>
      <c r="C47" s="1" t="s">
        <v>110</v>
      </c>
      <c r="D47" s="36" t="s">
        <v>506</v>
      </c>
      <c r="E47" s="36">
        <v>6666.2766000000001</v>
      </c>
      <c r="F47" s="36">
        <v>9733.1316000000006</v>
      </c>
      <c r="G47" s="36">
        <v>3373.3870000000002</v>
      </c>
      <c r="H47" s="36">
        <v>3755.2129999999997</v>
      </c>
      <c r="I47" s="36">
        <v>3945.0750000000003</v>
      </c>
      <c r="J47" s="182">
        <v>2.5918986752549058</v>
      </c>
      <c r="K47" s="182">
        <v>2.4671600920134598</v>
      </c>
      <c r="L47" s="180">
        <f t="shared" si="0"/>
        <v>0.11318772497789301</v>
      </c>
      <c r="M47" s="180">
        <v>5.0559582106261436E-2</v>
      </c>
      <c r="N47" s="36">
        <v>1077.0209764404296</v>
      </c>
      <c r="O47" s="185">
        <v>0.28680689389401604</v>
      </c>
      <c r="P47" s="36">
        <v>0</v>
      </c>
      <c r="Q47" s="192">
        <v>0</v>
      </c>
      <c r="R47" s="36" t="s">
        <v>480</v>
      </c>
      <c r="S47" s="192" t="e">
        <v>#VALUE!</v>
      </c>
      <c r="T47" s="36" t="s">
        <v>480</v>
      </c>
      <c r="U47" s="192" t="e">
        <v>#VALUE!</v>
      </c>
      <c r="V47" s="36">
        <v>972.27599999999995</v>
      </c>
      <c r="W47" s="36">
        <v>1138.2860000000001</v>
      </c>
      <c r="X47" s="192">
        <v>0.2589136754692743</v>
      </c>
      <c r="Y47" s="36">
        <v>478.452</v>
      </c>
      <c r="Z47" s="36">
        <v>361.38099999999997</v>
      </c>
      <c r="AA47" s="36">
        <v>307.796316586464</v>
      </c>
      <c r="AB47" s="36">
        <v>431.33300000000003</v>
      </c>
      <c r="AC47" s="179">
        <v>8.1965075372945298E-2</v>
      </c>
    </row>
    <row r="48" spans="1:29" x14ac:dyDescent="0.2">
      <c r="A48" s="1" t="s">
        <v>113</v>
      </c>
      <c r="B48" s="1" t="s">
        <v>113</v>
      </c>
      <c r="C48" s="1" t="s">
        <v>114</v>
      </c>
      <c r="D48" s="36" t="s">
        <v>495</v>
      </c>
      <c r="E48" s="36">
        <v>6043.8905999999997</v>
      </c>
      <c r="F48" s="36">
        <v>5616.1094999999996</v>
      </c>
      <c r="G48" s="36">
        <v>311.99900000000002</v>
      </c>
      <c r="H48" s="36">
        <v>507.88499999999999</v>
      </c>
      <c r="I48" s="36">
        <v>667.96900000000005</v>
      </c>
      <c r="J48" s="182">
        <v>11.057836911899347</v>
      </c>
      <c r="K48" s="182">
        <v>8.4077397304365906</v>
      </c>
      <c r="L48" s="180">
        <f t="shared" si="0"/>
        <v>0.62784175590306368</v>
      </c>
      <c r="M48" s="180">
        <v>0.31519733798005456</v>
      </c>
      <c r="N48" s="36">
        <v>356.01800524902342</v>
      </c>
      <c r="O48" s="185">
        <v>0.70098153174246813</v>
      </c>
      <c r="P48" s="36">
        <v>115.291</v>
      </c>
      <c r="Q48" s="192">
        <v>0.2270021756893785</v>
      </c>
      <c r="R48" s="36">
        <v>220.74199999999999</v>
      </c>
      <c r="S48" s="192">
        <v>0.43462988668694685</v>
      </c>
      <c r="T48" s="36">
        <v>81.680000000000007</v>
      </c>
      <c r="U48" s="192">
        <v>0.1608238085393347</v>
      </c>
      <c r="V48" s="36">
        <v>-86.045139240506003</v>
      </c>
      <c r="W48" s="36">
        <v>50.771999999999998</v>
      </c>
      <c r="X48" s="192">
        <v>-0.16941854797937722</v>
      </c>
      <c r="Y48" s="36">
        <v>35.010000000000005</v>
      </c>
      <c r="Z48" s="36">
        <v>109.36999999999999</v>
      </c>
      <c r="AA48" s="36">
        <v>-115.405</v>
      </c>
      <c r="AB48" s="36">
        <v>25.371000000000002</v>
      </c>
      <c r="AC48" s="179">
        <v>-0.22722663595105191</v>
      </c>
    </row>
    <row r="49" spans="1:29" x14ac:dyDescent="0.2">
      <c r="A49" s="1" t="s">
        <v>115</v>
      </c>
      <c r="B49" s="1" t="s">
        <v>115</v>
      </c>
      <c r="C49" s="1" t="s">
        <v>116</v>
      </c>
      <c r="D49" s="36" t="s">
        <v>495</v>
      </c>
      <c r="E49" s="36">
        <v>5895.5968999999996</v>
      </c>
      <c r="F49" s="36">
        <v>5688.8769000000002</v>
      </c>
      <c r="G49" s="36">
        <v>379.72399999999999</v>
      </c>
      <c r="H49" s="36">
        <v>581.47399999999993</v>
      </c>
      <c r="I49" s="36">
        <v>724.625</v>
      </c>
      <c r="J49" s="182">
        <v>9.7835447500662127</v>
      </c>
      <c r="K49" s="182">
        <v>7.8507875107814389</v>
      </c>
      <c r="L49" s="180">
        <f t="shared" si="0"/>
        <v>0.53130694925788191</v>
      </c>
      <c r="M49" s="180">
        <v>0.24618641590165691</v>
      </c>
      <c r="N49" s="36">
        <v>443.33000299072262</v>
      </c>
      <c r="O49" s="185">
        <v>0.762424464362504</v>
      </c>
      <c r="P49" s="36">
        <v>75.147999999999996</v>
      </c>
      <c r="Q49" s="192">
        <v>0.12923707680824939</v>
      </c>
      <c r="R49" s="36">
        <v>260.06900000000002</v>
      </c>
      <c r="S49" s="192">
        <v>0.44725817491409769</v>
      </c>
      <c r="T49" s="36">
        <v>72.313000000000002</v>
      </c>
      <c r="U49" s="192">
        <v>0.1243615363713597</v>
      </c>
      <c r="V49" s="36">
        <v>1.981681596884</v>
      </c>
      <c r="W49" s="36">
        <v>88.007999999999996</v>
      </c>
      <c r="X49" s="192">
        <v>3.4080313081651117E-3</v>
      </c>
      <c r="Y49" s="36">
        <v>27.823</v>
      </c>
      <c r="Z49" s="36">
        <v>181.19199999999998</v>
      </c>
      <c r="AA49" s="36">
        <v>-22.126999999999999</v>
      </c>
      <c r="AB49" s="36">
        <v>62.160000000000004</v>
      </c>
      <c r="AC49" s="179">
        <v>-3.8053292150637866E-2</v>
      </c>
    </row>
    <row r="50" spans="1:29" x14ac:dyDescent="0.2">
      <c r="A50" s="1" t="s">
        <v>117</v>
      </c>
      <c r="B50" s="1" t="s">
        <v>117</v>
      </c>
      <c r="C50" s="1" t="s">
        <v>118</v>
      </c>
      <c r="D50" s="36" t="s">
        <v>495</v>
      </c>
      <c r="E50" s="36">
        <v>5899.6878999999999</v>
      </c>
      <c r="F50" s="36">
        <v>6521.5419000000002</v>
      </c>
      <c r="G50" s="36">
        <v>881.35599999999999</v>
      </c>
      <c r="H50" s="36">
        <v>1005.8890000000001</v>
      </c>
      <c r="I50" s="36">
        <v>1083.6669999999999</v>
      </c>
      <c r="J50" s="182">
        <v>6.4833613848048834</v>
      </c>
      <c r="K50" s="182">
        <v>6.0180312771358739</v>
      </c>
      <c r="L50" s="180">
        <f t="shared" si="0"/>
        <v>0.14129704682330424</v>
      </c>
      <c r="M50" s="180">
        <v>7.732264693221591E-2</v>
      </c>
      <c r="N50" s="36">
        <v>699.41901611328126</v>
      </c>
      <c r="O50" s="185">
        <v>0.69532425159563449</v>
      </c>
      <c r="P50" s="36">
        <v>110.86999999999999</v>
      </c>
      <c r="Q50" s="192">
        <v>0.11022090906650732</v>
      </c>
      <c r="R50" s="36" t="s">
        <v>480</v>
      </c>
      <c r="S50" s="192" t="e">
        <v>#VALUE!</v>
      </c>
      <c r="T50" s="36" t="s">
        <v>480</v>
      </c>
      <c r="U50" s="192" t="e">
        <v>#VALUE!</v>
      </c>
      <c r="V50" s="36">
        <v>228.197</v>
      </c>
      <c r="W50" s="36">
        <v>336.8</v>
      </c>
      <c r="X50" s="192">
        <v>0.2268610154798392</v>
      </c>
      <c r="Y50" s="36">
        <v>191.75299999999999</v>
      </c>
      <c r="Z50" s="36">
        <v>90.022999999999996</v>
      </c>
      <c r="AA50" s="36">
        <v>130.87135000000001</v>
      </c>
      <c r="AB50" s="36">
        <v>217.4</v>
      </c>
      <c r="AC50" s="179">
        <v>0.13010516070858713</v>
      </c>
    </row>
    <row r="51" spans="1:29" x14ac:dyDescent="0.2">
      <c r="A51" s="1" t="s">
        <v>119</v>
      </c>
      <c r="B51" s="1" t="s">
        <v>119</v>
      </c>
      <c r="C51" s="1" t="s">
        <v>120</v>
      </c>
      <c r="D51" s="36" t="s">
        <v>506</v>
      </c>
      <c r="E51" s="36">
        <v>5740.0319</v>
      </c>
      <c r="F51" s="36">
        <v>5499.3319000000001</v>
      </c>
      <c r="G51" s="36">
        <v>1958.615</v>
      </c>
      <c r="H51" s="36">
        <v>2491.8389999999999</v>
      </c>
      <c r="I51" s="36">
        <v>2815.54</v>
      </c>
      <c r="J51" s="182">
        <v>2.2069370854216506</v>
      </c>
      <c r="K51" s="182">
        <v>1.9532068093509594</v>
      </c>
      <c r="L51" s="180">
        <f t="shared" si="0"/>
        <v>0.27224543874115126</v>
      </c>
      <c r="M51" s="180">
        <v>0.12990446011961443</v>
      </c>
      <c r="N51" s="36">
        <v>1021.3030059814453</v>
      </c>
      <c r="O51" s="185">
        <v>0.40985914659070882</v>
      </c>
      <c r="P51" s="36">
        <v>0</v>
      </c>
      <c r="Q51" s="192">
        <v>0</v>
      </c>
      <c r="R51" s="36" t="s">
        <v>480</v>
      </c>
      <c r="S51" s="192" t="e">
        <v>#VALUE!</v>
      </c>
      <c r="T51" s="36" t="s">
        <v>480</v>
      </c>
      <c r="U51" s="192" t="e">
        <v>#VALUE!</v>
      </c>
      <c r="V51" s="36">
        <v>464.61600000000004</v>
      </c>
      <c r="W51" s="36">
        <v>577.71699999999998</v>
      </c>
      <c r="X51" s="192">
        <v>0.18645506391062988</v>
      </c>
      <c r="Y51" s="36">
        <v>165.20499999999998</v>
      </c>
      <c r="Z51" s="36">
        <v>819.14400000000001</v>
      </c>
      <c r="AA51" s="36">
        <v>221.308428571429</v>
      </c>
      <c r="AB51" s="36">
        <v>354.21300000000002</v>
      </c>
      <c r="AC51" s="179">
        <v>8.8813293544016694E-2</v>
      </c>
    </row>
    <row r="52" spans="1:29" x14ac:dyDescent="0.2">
      <c r="A52" s="1" t="s">
        <v>121</v>
      </c>
      <c r="B52" s="1" t="s">
        <v>121</v>
      </c>
      <c r="C52" s="1" t="s">
        <v>122</v>
      </c>
      <c r="D52" s="36" t="s">
        <v>506</v>
      </c>
      <c r="E52" s="36">
        <v>5282.4870000000001</v>
      </c>
      <c r="F52" s="36">
        <v>6190.1469999999999</v>
      </c>
      <c r="G52" s="36">
        <v>2570.7559999999999</v>
      </c>
      <c r="H52" s="36">
        <v>2860.71</v>
      </c>
      <c r="I52" s="36">
        <v>3102.7919999999999</v>
      </c>
      <c r="J52" s="182">
        <v>2.1638498834205495</v>
      </c>
      <c r="K52" s="182">
        <v>1.9950248034673288</v>
      </c>
      <c r="L52" s="180">
        <f t="shared" si="0"/>
        <v>0.11278938958034142</v>
      </c>
      <c r="M52" s="180">
        <v>8.4623048124416567E-2</v>
      </c>
      <c r="N52" s="36">
        <v>1068.4139918212891</v>
      </c>
      <c r="O52" s="185">
        <v>0.37347860909399733</v>
      </c>
      <c r="P52" s="36">
        <v>0</v>
      </c>
      <c r="Q52" s="192">
        <v>0</v>
      </c>
      <c r="R52" s="36" t="s">
        <v>480</v>
      </c>
      <c r="S52" s="192" t="e">
        <v>#VALUE!</v>
      </c>
      <c r="T52" s="36" t="s">
        <v>480</v>
      </c>
      <c r="U52" s="192" t="e">
        <v>#VALUE!</v>
      </c>
      <c r="V52" s="36">
        <v>407.05099999999999</v>
      </c>
      <c r="W52" s="36">
        <v>514.5</v>
      </c>
      <c r="X52" s="192">
        <v>0.14229020068444545</v>
      </c>
      <c r="Y52" s="36">
        <v>229.39300000000003</v>
      </c>
      <c r="Z52" s="36">
        <v>504.46799999999996</v>
      </c>
      <c r="AA52" s="36">
        <v>271.84730999999999</v>
      </c>
      <c r="AB52" s="36">
        <v>348.45100000000002</v>
      </c>
      <c r="AC52" s="179">
        <v>9.5027916146690858E-2</v>
      </c>
    </row>
    <row r="53" spans="1:29" x14ac:dyDescent="0.2">
      <c r="A53" s="1" t="s">
        <v>123</v>
      </c>
      <c r="B53" s="1" t="s">
        <v>123</v>
      </c>
      <c r="C53" s="1" t="s">
        <v>124</v>
      </c>
      <c r="D53" s="36" t="s">
        <v>495</v>
      </c>
      <c r="E53" s="36">
        <v>5142.1211000000003</v>
      </c>
      <c r="F53" s="36">
        <v>5264.8521000000001</v>
      </c>
      <c r="G53" s="36">
        <v>568.12800000000004</v>
      </c>
      <c r="H53" s="36">
        <v>774.29099999999994</v>
      </c>
      <c r="I53" s="36">
        <v>940.42899999999997</v>
      </c>
      <c r="J53" s="182">
        <v>6.7995780656109917</v>
      </c>
      <c r="K53" s="182">
        <v>5.5983514970295474</v>
      </c>
      <c r="L53" s="180">
        <f t="shared" si="0"/>
        <v>0.36288125211219985</v>
      </c>
      <c r="M53" s="180">
        <v>0.21456790793125591</v>
      </c>
      <c r="N53" s="36">
        <v>470.14299932861331</v>
      </c>
      <c r="O53" s="185">
        <v>0.60719161055548021</v>
      </c>
      <c r="P53" s="36">
        <v>89.451999999999998</v>
      </c>
      <c r="Q53" s="192">
        <v>0.11552762462691676</v>
      </c>
      <c r="R53" s="36">
        <v>165.07900000000001</v>
      </c>
      <c r="S53" s="192">
        <v>0.21320020509085089</v>
      </c>
      <c r="T53" s="36">
        <v>112.97499999999999</v>
      </c>
      <c r="U53" s="192">
        <v>0.14590767553800832</v>
      </c>
      <c r="V53" s="36">
        <v>151.96100000000001</v>
      </c>
      <c r="W53" s="36">
        <v>254.5</v>
      </c>
      <c r="X53" s="192">
        <v>0.19625825432557015</v>
      </c>
      <c r="Y53" s="36">
        <v>117.538</v>
      </c>
      <c r="Z53" s="36">
        <v>69.343000000000004</v>
      </c>
      <c r="AA53" s="36">
        <v>39.375608755979997</v>
      </c>
      <c r="AB53" s="36">
        <v>147.19200000000001</v>
      </c>
      <c r="AC53" s="179">
        <v>5.0853760092755822E-2</v>
      </c>
    </row>
    <row r="54" spans="1:29" x14ac:dyDescent="0.2">
      <c r="A54" s="1" t="s">
        <v>127</v>
      </c>
      <c r="B54" s="1" t="s">
        <v>127</v>
      </c>
      <c r="C54" s="1" t="s">
        <v>128</v>
      </c>
      <c r="D54" s="36" t="s">
        <v>505</v>
      </c>
      <c r="E54" s="36">
        <v>5107.2048999999997</v>
      </c>
      <c r="F54" s="36">
        <v>5177.2318999999998</v>
      </c>
      <c r="G54" s="36">
        <v>375.49599999999998</v>
      </c>
      <c r="H54" s="36">
        <v>614.04600000000005</v>
      </c>
      <c r="I54" s="36">
        <v>792.19399999999996</v>
      </c>
      <c r="J54" s="182">
        <v>8.4313421144344218</v>
      </c>
      <c r="K54" s="182">
        <v>6.5353081442171996</v>
      </c>
      <c r="L54" s="180">
        <f t="shared" si="0"/>
        <v>0.63529305238937317</v>
      </c>
      <c r="M54" s="180">
        <v>0.29012158698208257</v>
      </c>
      <c r="N54" s="36">
        <v>439.7080033569336</v>
      </c>
      <c r="O54" s="185">
        <v>0.71608316536046746</v>
      </c>
      <c r="P54" s="36">
        <v>129.803</v>
      </c>
      <c r="Q54" s="192">
        <v>0.21138970044589492</v>
      </c>
      <c r="R54" s="36">
        <v>258.83699999999999</v>
      </c>
      <c r="S54" s="192">
        <v>0.42152705171925225</v>
      </c>
      <c r="T54" s="36">
        <v>52.734999999999999</v>
      </c>
      <c r="U54" s="192">
        <v>8.5881188054315147E-2</v>
      </c>
      <c r="V54" s="36">
        <v>-23.048000000000005</v>
      </c>
      <c r="W54" s="36">
        <v>135.55000000000001</v>
      </c>
      <c r="X54" s="192">
        <v>-3.7534647241411888E-2</v>
      </c>
      <c r="Y54" s="36">
        <v>136.89599999999999</v>
      </c>
      <c r="Z54" s="36">
        <v>286.072</v>
      </c>
      <c r="AA54" s="36">
        <v>-78.538188416806008</v>
      </c>
      <c r="AB54" s="36">
        <v>74.016999999999996</v>
      </c>
      <c r="AC54" s="179">
        <v>-0.12790277669230971</v>
      </c>
    </row>
    <row r="55" spans="1:29" x14ac:dyDescent="0.2">
      <c r="A55" s="1" t="s">
        <v>129</v>
      </c>
      <c r="B55" s="1" t="s">
        <v>129</v>
      </c>
      <c r="C55" s="1" t="s">
        <v>130</v>
      </c>
      <c r="D55" s="36" t="s">
        <v>495</v>
      </c>
      <c r="E55" s="36">
        <v>4998.8274000000001</v>
      </c>
      <c r="F55" s="36">
        <v>4738.1673000000001</v>
      </c>
      <c r="G55" s="36">
        <v>270.96699999999998</v>
      </c>
      <c r="H55" s="36">
        <v>441.399</v>
      </c>
      <c r="I55" s="36">
        <v>558.06700000000001</v>
      </c>
      <c r="J55" s="182">
        <v>10.734431432785303</v>
      </c>
      <c r="K55" s="182">
        <v>8.490319800310715</v>
      </c>
      <c r="L55" s="180">
        <f t="shared" si="0"/>
        <v>0.62897696029405803</v>
      </c>
      <c r="M55" s="180">
        <v>0.26431414661111607</v>
      </c>
      <c r="N55" s="36">
        <v>354.10500488281252</v>
      </c>
      <c r="O55" s="185">
        <v>0.80223336455862504</v>
      </c>
      <c r="P55" s="36">
        <v>70.37299999999999</v>
      </c>
      <c r="Q55" s="192">
        <v>0.15943171597579511</v>
      </c>
      <c r="R55" s="36">
        <v>212.85900000000001</v>
      </c>
      <c r="S55" s="192">
        <v>0.48223715957670954</v>
      </c>
      <c r="T55" s="36">
        <v>56.786999999999999</v>
      </c>
      <c r="U55" s="192">
        <v>0.12865230777595779</v>
      </c>
      <c r="V55" s="36">
        <v>-24.503810126582</v>
      </c>
      <c r="W55" s="36">
        <v>59.963000000000001</v>
      </c>
      <c r="X55" s="192">
        <v>-5.5513968374604379E-2</v>
      </c>
      <c r="Y55" s="36">
        <v>43.858999999999995</v>
      </c>
      <c r="Z55" s="36">
        <v>87.679999999999993</v>
      </c>
      <c r="AA55" s="36">
        <v>-55.844099999999997</v>
      </c>
      <c r="AB55" s="36">
        <v>37.355000000000004</v>
      </c>
      <c r="AC55" s="179">
        <v>-0.1265161452563327</v>
      </c>
    </row>
    <row r="56" spans="1:29" x14ac:dyDescent="0.2">
      <c r="A56" s="1" t="s">
        <v>131</v>
      </c>
      <c r="B56" s="1" t="s">
        <v>131</v>
      </c>
      <c r="C56" s="1" t="s">
        <v>132</v>
      </c>
      <c r="D56" s="36" t="s">
        <v>505</v>
      </c>
      <c r="E56" s="36">
        <v>4889.1738999999998</v>
      </c>
      <c r="F56" s="36">
        <v>3355.8386999999998</v>
      </c>
      <c r="G56" s="36">
        <v>2160</v>
      </c>
      <c r="H56" s="36">
        <v>882</v>
      </c>
      <c r="I56" s="36">
        <v>905.96699999999998</v>
      </c>
      <c r="J56" s="182">
        <v>3.8048057823129251</v>
      </c>
      <c r="K56" s="182">
        <v>3.7041511445781135</v>
      </c>
      <c r="L56" s="180">
        <f t="shared" si="0"/>
        <v>-0.59166666666666667</v>
      </c>
      <c r="M56" s="180">
        <v>2.7173469387755E-2</v>
      </c>
      <c r="N56" s="36">
        <v>675</v>
      </c>
      <c r="O56" s="185">
        <v>0.76530612244897955</v>
      </c>
      <c r="P56" s="36">
        <v>239</v>
      </c>
      <c r="Q56" s="192">
        <v>0.27097505668934241</v>
      </c>
      <c r="R56" s="36">
        <v>0</v>
      </c>
      <c r="S56" s="192">
        <v>0</v>
      </c>
      <c r="T56" s="36" t="s">
        <v>480</v>
      </c>
      <c r="U56" s="192" t="e">
        <v>#VALUE!</v>
      </c>
      <c r="V56" s="36">
        <v>74</v>
      </c>
      <c r="W56" s="36">
        <v>159.923</v>
      </c>
      <c r="X56" s="192">
        <v>8.390022675736962E-2</v>
      </c>
      <c r="Y56" s="36">
        <v>-159</v>
      </c>
      <c r="Z56" s="36">
        <v>816</v>
      </c>
      <c r="AA56" s="36">
        <v>-68.715000000000003</v>
      </c>
      <c r="AB56" s="36">
        <v>88.109000000000009</v>
      </c>
      <c r="AC56" s="179">
        <v>-7.7908163265306127E-2</v>
      </c>
    </row>
    <row r="57" spans="1:29" x14ac:dyDescent="0.2">
      <c r="A57" s="1" t="s">
        <v>133</v>
      </c>
      <c r="B57" s="1" t="s">
        <v>133</v>
      </c>
      <c r="C57" s="1" t="s">
        <v>134</v>
      </c>
      <c r="D57" s="36" t="s">
        <v>495</v>
      </c>
      <c r="E57" s="36">
        <v>5030.9390999999996</v>
      </c>
      <c r="F57" s="36">
        <v>6274.3391000000001</v>
      </c>
      <c r="G57" s="36">
        <v>704.2</v>
      </c>
      <c r="H57" s="36">
        <v>750.7</v>
      </c>
      <c r="I57" s="36">
        <v>763.30000000000007</v>
      </c>
      <c r="J57" s="182">
        <v>8.3579846809644334</v>
      </c>
      <c r="K57" s="182">
        <v>8.2200171623214988</v>
      </c>
      <c r="L57" s="180">
        <f t="shared" si="0"/>
        <v>6.6032377165577957E-2</v>
      </c>
      <c r="M57" s="180">
        <v>1.6784334621020358E-2</v>
      </c>
      <c r="N57" s="36">
        <v>293.00000000000006</v>
      </c>
      <c r="O57" s="185">
        <v>0.39030238444118825</v>
      </c>
      <c r="P57" s="36">
        <v>0</v>
      </c>
      <c r="Q57" s="192">
        <v>0</v>
      </c>
      <c r="R57" s="36" t="s">
        <v>480</v>
      </c>
      <c r="S57" s="192" t="e">
        <v>#VALUE!</v>
      </c>
      <c r="T57" s="36" t="s">
        <v>480</v>
      </c>
      <c r="U57" s="192" t="e">
        <v>#VALUE!</v>
      </c>
      <c r="V57" s="36">
        <v>90.5</v>
      </c>
      <c r="W57" s="36">
        <v>163.22800000000001</v>
      </c>
      <c r="X57" s="192">
        <v>0.12055414946050352</v>
      </c>
      <c r="Y57" s="36">
        <v>-90.6</v>
      </c>
      <c r="Z57" s="36">
        <v>99.6</v>
      </c>
      <c r="AA57" s="36">
        <v>-9.1999999999999993</v>
      </c>
      <c r="AB57" s="36">
        <v>49.454999999999998</v>
      </c>
      <c r="AC57" s="179">
        <v>-1.2255228453443451E-2</v>
      </c>
    </row>
    <row r="58" spans="1:29" x14ac:dyDescent="0.2">
      <c r="A58" s="1" t="s">
        <v>135</v>
      </c>
      <c r="B58" s="1" t="s">
        <v>135</v>
      </c>
      <c r="C58" s="1" t="s">
        <v>136</v>
      </c>
      <c r="D58" s="36" t="s">
        <v>495</v>
      </c>
      <c r="E58" s="36">
        <v>4912.9336000000003</v>
      </c>
      <c r="F58" s="36">
        <v>6727.3046000000004</v>
      </c>
      <c r="G58" s="36">
        <v>1948.903</v>
      </c>
      <c r="H58" s="36">
        <v>2007.8210000000001</v>
      </c>
      <c r="I58" s="36">
        <v>2103.1669999999999</v>
      </c>
      <c r="J58" s="182">
        <v>3.3505499743254004</v>
      </c>
      <c r="K58" s="182">
        <v>3.1986545053245892</v>
      </c>
      <c r="L58" s="180">
        <f t="shared" si="0"/>
        <v>3.0231366055673434E-2</v>
      </c>
      <c r="M58" s="180">
        <v>4.7487300909792252E-2</v>
      </c>
      <c r="N58" s="36">
        <v>1132.4420061035157</v>
      </c>
      <c r="O58" s="185">
        <v>0.56401542074891919</v>
      </c>
      <c r="P58" s="36">
        <v>266.09699999999998</v>
      </c>
      <c r="Q58" s="192">
        <v>0.13253024049454606</v>
      </c>
      <c r="R58" s="36">
        <v>398.13</v>
      </c>
      <c r="S58" s="192">
        <v>0.19828958856392076</v>
      </c>
      <c r="T58" s="36">
        <v>166.67699999999999</v>
      </c>
      <c r="U58" s="192">
        <v>8.3013874244765834E-2</v>
      </c>
      <c r="V58" s="36">
        <v>344.83600000000001</v>
      </c>
      <c r="W58" s="36">
        <v>589</v>
      </c>
      <c r="X58" s="192">
        <v>0.17174638575849141</v>
      </c>
      <c r="Y58" s="36">
        <v>395.58100000000002</v>
      </c>
      <c r="Z58" s="36">
        <v>315.96299999999997</v>
      </c>
      <c r="AA58" s="36">
        <v>21.322419709094</v>
      </c>
      <c r="AB58" s="36">
        <v>352.72500000000002</v>
      </c>
      <c r="AC58" s="179">
        <v>1.0619681589690514E-2</v>
      </c>
    </row>
    <row r="59" spans="1:29" x14ac:dyDescent="0.2">
      <c r="A59" s="1" t="s">
        <v>137</v>
      </c>
      <c r="B59" s="1" t="s">
        <v>137</v>
      </c>
      <c r="C59" s="1" t="s">
        <v>138</v>
      </c>
      <c r="D59" s="36" t="s">
        <v>495</v>
      </c>
      <c r="E59" s="36">
        <v>4775.0842000000002</v>
      </c>
      <c r="F59" s="36">
        <v>4436.8191999999999</v>
      </c>
      <c r="G59" s="36">
        <v>181.309</v>
      </c>
      <c r="H59" s="36">
        <v>383.18099999999998</v>
      </c>
      <c r="I59" s="36">
        <v>489.97500000000002</v>
      </c>
      <c r="J59" s="182">
        <v>11.578912315589761</v>
      </c>
      <c r="K59" s="182">
        <v>9.0551950609724976</v>
      </c>
      <c r="L59" s="180">
        <f t="shared" si="0"/>
        <v>1.1134141162325091</v>
      </c>
      <c r="M59" s="180">
        <v>0.27870379794405276</v>
      </c>
      <c r="N59" s="36">
        <v>318.38299798583984</v>
      </c>
      <c r="O59" s="185">
        <v>0.83089453283393444</v>
      </c>
      <c r="P59" s="36">
        <v>74.331999999999994</v>
      </c>
      <c r="Q59" s="192">
        <v>0.1939866538267816</v>
      </c>
      <c r="R59" s="36">
        <v>207.02099999999999</v>
      </c>
      <c r="S59" s="192">
        <v>0.54026948100245054</v>
      </c>
      <c r="T59" s="36">
        <v>57.787999999999997</v>
      </c>
      <c r="U59" s="192">
        <v>0.1508112354213805</v>
      </c>
      <c r="V59" s="36">
        <v>-2.2589999999999986</v>
      </c>
      <c r="W59" s="36">
        <v>54.381999999999998</v>
      </c>
      <c r="X59" s="192">
        <v>-5.8953862534937762E-3</v>
      </c>
      <c r="Y59" s="36">
        <v>49.615000000000009</v>
      </c>
      <c r="Z59" s="36">
        <v>132.47900000000001</v>
      </c>
      <c r="AA59" s="36">
        <v>-33.405200000000001</v>
      </c>
      <c r="AB59" s="36">
        <v>28.193000000000001</v>
      </c>
      <c r="AC59" s="179">
        <v>-8.7178644035064382E-2</v>
      </c>
    </row>
    <row r="60" spans="1:29" x14ac:dyDescent="0.2">
      <c r="A60" s="1" t="s">
        <v>139</v>
      </c>
      <c r="B60" s="1" t="s">
        <v>139</v>
      </c>
      <c r="C60" s="1" t="s">
        <v>140</v>
      </c>
      <c r="D60" s="36" t="s">
        <v>495</v>
      </c>
      <c r="E60" s="36">
        <v>4558.2957999999999</v>
      </c>
      <c r="F60" s="36">
        <v>4485.9957999999997</v>
      </c>
      <c r="G60" s="36">
        <v>280.87400000000002</v>
      </c>
      <c r="H60" s="36">
        <v>509.43599999999998</v>
      </c>
      <c r="I60" s="36">
        <v>735.4</v>
      </c>
      <c r="J60" s="182">
        <v>8.8058083841738704</v>
      </c>
      <c r="K60" s="182">
        <v>6.1000758770737011</v>
      </c>
      <c r="L60" s="180">
        <f t="shared" si="0"/>
        <v>0.81375278594672318</v>
      </c>
      <c r="M60" s="180">
        <v>0.44355718873420802</v>
      </c>
      <c r="N60" s="36">
        <v>281.04199999999997</v>
      </c>
      <c r="O60" s="185">
        <v>0.55167283034571557</v>
      </c>
      <c r="P60" s="36">
        <v>160.947</v>
      </c>
      <c r="Q60" s="192">
        <v>0.31593173627305493</v>
      </c>
      <c r="R60" s="36">
        <v>221.18700000000001</v>
      </c>
      <c r="S60" s="192">
        <v>0.43418015216828026</v>
      </c>
      <c r="T60" s="36">
        <v>67.203999999999994</v>
      </c>
      <c r="U60" s="192">
        <v>0.13191843528922179</v>
      </c>
      <c r="V60" s="36">
        <v>-146.059</v>
      </c>
      <c r="W60" s="36">
        <v>-47.813000000000002</v>
      </c>
      <c r="X60" s="192">
        <v>-0.2867072605783651</v>
      </c>
      <c r="Y60" s="36">
        <v>-129.36799999999999</v>
      </c>
      <c r="Z60" s="36">
        <v>73.012</v>
      </c>
      <c r="AA60" s="36">
        <v>-163.51499999999999</v>
      </c>
      <c r="AB60" s="36">
        <v>-73.906999999999996</v>
      </c>
      <c r="AC60" s="179">
        <v>-0.32097260499846886</v>
      </c>
    </row>
    <row r="61" spans="1:29" x14ac:dyDescent="0.2">
      <c r="A61" s="1" t="s">
        <v>147</v>
      </c>
      <c r="B61" s="1" t="s">
        <v>147</v>
      </c>
      <c r="C61" s="1" t="s">
        <v>148</v>
      </c>
      <c r="D61" s="36" t="s">
        <v>495</v>
      </c>
      <c r="E61" s="36">
        <v>4131.2433000000001</v>
      </c>
      <c r="F61" s="36">
        <v>3887.6603</v>
      </c>
      <c r="G61" s="36">
        <v>750.26599999999996</v>
      </c>
      <c r="H61" s="36">
        <v>851.31600000000003</v>
      </c>
      <c r="I61" s="36">
        <v>927.80000000000007</v>
      </c>
      <c r="J61" s="182">
        <v>4.5666477547702611</v>
      </c>
      <c r="K61" s="182">
        <v>4.1901921750377236</v>
      </c>
      <c r="L61" s="180">
        <f t="shared" si="0"/>
        <v>0.1346855648529989</v>
      </c>
      <c r="M61" s="180">
        <v>8.9842079791757845E-2</v>
      </c>
      <c r="N61" s="36">
        <v>558.17699633789061</v>
      </c>
      <c r="O61" s="185">
        <v>0.65566369754343934</v>
      </c>
      <c r="P61" s="36">
        <v>162.886</v>
      </c>
      <c r="Q61" s="192">
        <v>0.19133435762983428</v>
      </c>
      <c r="R61" s="36">
        <v>307.20999999999998</v>
      </c>
      <c r="S61" s="192">
        <v>0.36086482575212958</v>
      </c>
      <c r="T61" s="36">
        <v>52.152999999999999</v>
      </c>
      <c r="U61" s="192">
        <v>6.1261623181051453E-2</v>
      </c>
      <c r="V61" s="36">
        <v>16.656999999999996</v>
      </c>
      <c r="W61" s="36">
        <v>104.4</v>
      </c>
      <c r="X61" s="192">
        <v>1.9566177541594419E-2</v>
      </c>
      <c r="Y61" s="36">
        <v>106.762</v>
      </c>
      <c r="Z61" s="36">
        <v>162.279</v>
      </c>
      <c r="AA61" s="36">
        <v>16.697999999999997</v>
      </c>
      <c r="AB61" s="36">
        <v>69.878</v>
      </c>
      <c r="AC61" s="179">
        <v>1.9614338271570129E-2</v>
      </c>
    </row>
    <row r="62" spans="1:29" x14ac:dyDescent="0.2">
      <c r="A62" s="1" t="s">
        <v>149</v>
      </c>
      <c r="B62" s="1" t="s">
        <v>149</v>
      </c>
      <c r="C62" s="1" t="s">
        <v>150</v>
      </c>
      <c r="D62" s="36" t="s">
        <v>506</v>
      </c>
      <c r="E62" s="36">
        <v>4143.2241999999997</v>
      </c>
      <c r="F62" s="36">
        <v>5314.2241999999997</v>
      </c>
      <c r="G62" s="36">
        <v>6408</v>
      </c>
      <c r="H62" s="36">
        <v>5780</v>
      </c>
      <c r="I62" s="36">
        <v>5298.5830000000005</v>
      </c>
      <c r="J62" s="182">
        <v>0.91941595155709332</v>
      </c>
      <c r="K62" s="182">
        <v>1.0029519590426343</v>
      </c>
      <c r="L62" s="180">
        <f t="shared" si="0"/>
        <v>-9.8002496878901377E-2</v>
      </c>
      <c r="M62" s="180">
        <v>-8.3290138408304459E-2</v>
      </c>
      <c r="N62" s="36">
        <v>1057</v>
      </c>
      <c r="O62" s="185">
        <v>0.1828719723183391</v>
      </c>
      <c r="P62" s="36">
        <v>13</v>
      </c>
      <c r="Q62" s="192">
        <v>2.249134948096886E-3</v>
      </c>
      <c r="R62" s="36" t="s">
        <v>480</v>
      </c>
      <c r="S62" s="192" t="e">
        <v>#VALUE!</v>
      </c>
      <c r="T62" s="36" t="s">
        <v>480</v>
      </c>
      <c r="U62" s="192" t="e">
        <v>#VALUE!</v>
      </c>
      <c r="V62" s="36">
        <v>689</v>
      </c>
      <c r="W62" s="36">
        <v>679.75</v>
      </c>
      <c r="X62" s="192">
        <v>0.11920415224913494</v>
      </c>
      <c r="Y62" s="36">
        <v>76</v>
      </c>
      <c r="Z62" s="36">
        <v>658</v>
      </c>
      <c r="AA62" s="36">
        <v>34.552340425531995</v>
      </c>
      <c r="AB62" s="36">
        <v>248.583</v>
      </c>
      <c r="AC62" s="179">
        <v>5.9779135684311412E-3</v>
      </c>
    </row>
    <row r="63" spans="1:29" x14ac:dyDescent="0.2">
      <c r="A63" s="1" t="s">
        <v>151</v>
      </c>
      <c r="B63" s="1" t="s">
        <v>151</v>
      </c>
      <c r="C63" s="1" t="s">
        <v>152</v>
      </c>
      <c r="D63" s="36" t="s">
        <v>506</v>
      </c>
      <c r="E63" s="36">
        <v>4212.7368999999999</v>
      </c>
      <c r="F63" s="36">
        <v>3967.4378999999999</v>
      </c>
      <c r="G63" s="36">
        <v>2403.36</v>
      </c>
      <c r="H63" s="36">
        <v>2454.6930000000002</v>
      </c>
      <c r="I63" s="36">
        <v>2523.6790000000001</v>
      </c>
      <c r="J63" s="182">
        <v>1.6162664333177303</v>
      </c>
      <c r="K63" s="182">
        <v>1.5720849997166835</v>
      </c>
      <c r="L63" s="180">
        <f t="shared" si="0"/>
        <v>2.1358847613341357E-2</v>
      </c>
      <c r="M63" s="180">
        <v>2.8103718061688321E-2</v>
      </c>
      <c r="N63" s="36">
        <v>618.02799414062497</v>
      </c>
      <c r="O63" s="185">
        <v>0.25177404838023532</v>
      </c>
      <c r="P63" s="36">
        <v>0</v>
      </c>
      <c r="Q63" s="192">
        <v>0</v>
      </c>
      <c r="R63" s="36" t="s">
        <v>480</v>
      </c>
      <c r="S63" s="192" t="e">
        <v>#VALUE!</v>
      </c>
      <c r="T63" s="36" t="s">
        <v>480</v>
      </c>
      <c r="U63" s="192" t="e">
        <v>#VALUE!</v>
      </c>
      <c r="V63" s="36">
        <v>376.36900000000003</v>
      </c>
      <c r="W63" s="36">
        <v>350.94</v>
      </c>
      <c r="X63" s="192">
        <v>0.1533263019041485</v>
      </c>
      <c r="Y63" s="36">
        <v>297.005</v>
      </c>
      <c r="Z63" s="36">
        <v>349.245</v>
      </c>
      <c r="AA63" s="36">
        <v>229.65975</v>
      </c>
      <c r="AB63" s="36">
        <v>216.108</v>
      </c>
      <c r="AC63" s="179">
        <v>9.3559459370275627E-2</v>
      </c>
    </row>
    <row r="64" spans="1:29" x14ac:dyDescent="0.2">
      <c r="A64" s="1" t="s">
        <v>153</v>
      </c>
      <c r="B64" s="1" t="s">
        <v>153</v>
      </c>
      <c r="C64" s="1" t="s">
        <v>154</v>
      </c>
      <c r="D64" s="36" t="s">
        <v>495</v>
      </c>
      <c r="E64" s="36">
        <v>4064.9578000000001</v>
      </c>
      <c r="F64" s="36">
        <v>4064.2968000000001</v>
      </c>
      <c r="G64" s="36">
        <v>336.06799999999998</v>
      </c>
      <c r="H64" s="36">
        <v>1130.17</v>
      </c>
      <c r="I64" s="36">
        <v>1221.8890000000001</v>
      </c>
      <c r="J64" s="182">
        <v>3.5961818133555128</v>
      </c>
      <c r="K64" s="182">
        <v>3.3262405995961988</v>
      </c>
      <c r="L64" s="180">
        <f t="shared" si="0"/>
        <v>2.3629205994025022</v>
      </c>
      <c r="M64" s="180">
        <v>8.1155047470734543E-2</v>
      </c>
      <c r="N64" s="36">
        <v>883.36700305175782</v>
      </c>
      <c r="O64" s="185">
        <v>0.78162312134613177</v>
      </c>
      <c r="P64" s="36">
        <v>156.73099999999999</v>
      </c>
      <c r="Q64" s="192">
        <v>0.13867913676703503</v>
      </c>
      <c r="R64" s="36">
        <v>346.96100000000001</v>
      </c>
      <c r="S64" s="192">
        <v>0.30699894706106162</v>
      </c>
      <c r="T64" s="36">
        <v>160.36600000000001</v>
      </c>
      <c r="U64" s="192">
        <v>0.1418954670536291</v>
      </c>
      <c r="V64" s="36">
        <v>389.65500000000003</v>
      </c>
      <c r="W64" s="36">
        <v>448.25</v>
      </c>
      <c r="X64" s="192">
        <v>0.34477556473804827</v>
      </c>
      <c r="Y64" s="36">
        <v>328.89800000000002</v>
      </c>
      <c r="Z64" s="36">
        <v>252.40199999999999</v>
      </c>
      <c r="AA64" s="36">
        <v>85.247472264912005</v>
      </c>
      <c r="AB64" s="36">
        <v>282.01300000000003</v>
      </c>
      <c r="AC64" s="179">
        <v>7.5428893232798611E-2</v>
      </c>
    </row>
    <row r="65" spans="1:29" x14ac:dyDescent="0.2">
      <c r="A65" s="1" t="s">
        <v>155</v>
      </c>
      <c r="B65" s="1" t="s">
        <v>155</v>
      </c>
      <c r="C65" s="1" t="s">
        <v>156</v>
      </c>
      <c r="D65" s="36" t="s">
        <v>495</v>
      </c>
      <c r="E65" s="36">
        <v>3530.201</v>
      </c>
      <c r="F65" s="36">
        <v>3256.0626999999999</v>
      </c>
      <c r="G65" s="36">
        <v>83.677999999999997</v>
      </c>
      <c r="H65" s="36">
        <v>219.095</v>
      </c>
      <c r="I65" s="36">
        <v>265.79300000000001</v>
      </c>
      <c r="J65" s="182">
        <v>14.861419475569958</v>
      </c>
      <c r="K65" s="182">
        <v>12.250370401026363</v>
      </c>
      <c r="L65" s="180">
        <f t="shared" si="0"/>
        <v>1.6183106670809533</v>
      </c>
      <c r="M65" s="180">
        <v>0.21314041853990284</v>
      </c>
      <c r="N65" s="36">
        <v>150.86900170898437</v>
      </c>
      <c r="O65" s="185">
        <v>0.68860084305431146</v>
      </c>
      <c r="P65" s="36">
        <v>44.536000000000001</v>
      </c>
      <c r="Q65" s="192">
        <v>0.20327255300212238</v>
      </c>
      <c r="R65" s="36">
        <v>88.721999999999994</v>
      </c>
      <c r="S65" s="192">
        <v>0.40494762545927565</v>
      </c>
      <c r="T65" s="36">
        <v>38.578000000000003</v>
      </c>
      <c r="U65" s="192">
        <v>0.17607886989662019</v>
      </c>
      <c r="V65" s="36">
        <v>-34.963000000000001</v>
      </c>
      <c r="W65" s="36">
        <v>4.0910000000000002</v>
      </c>
      <c r="X65" s="192">
        <v>-0.15957917798215387</v>
      </c>
      <c r="Y65" s="36">
        <v>20.446999999999996</v>
      </c>
      <c r="Z65" s="36">
        <v>412.90299999999996</v>
      </c>
      <c r="AA65" s="36">
        <v>-49.332999999999998</v>
      </c>
      <c r="AB65" s="36">
        <v>-6.7450000000000001</v>
      </c>
      <c r="AC65" s="179">
        <v>-0.22516716492845568</v>
      </c>
    </row>
    <row r="66" spans="1:29" x14ac:dyDescent="0.2">
      <c r="A66" s="1" t="s">
        <v>157</v>
      </c>
      <c r="B66" s="1" t="s">
        <v>157</v>
      </c>
      <c r="C66" s="1" t="s">
        <v>158</v>
      </c>
      <c r="D66" s="36" t="s">
        <v>495</v>
      </c>
      <c r="E66" s="36">
        <v>3622.2921999999999</v>
      </c>
      <c r="F66" s="36">
        <v>4272.2191999999995</v>
      </c>
      <c r="G66" s="36">
        <v>874.255</v>
      </c>
      <c r="H66" s="36">
        <v>1158.5079999999998</v>
      </c>
      <c r="I66" s="36">
        <v>1252.3330000000001</v>
      </c>
      <c r="J66" s="182">
        <v>3.6876907194425934</v>
      </c>
      <c r="K66" s="182">
        <v>3.4114083075348165</v>
      </c>
      <c r="L66" s="180">
        <f t="shared" si="0"/>
        <v>0.3251374027028725</v>
      </c>
      <c r="M66" s="180">
        <v>8.0987787740784078E-2</v>
      </c>
      <c r="N66" s="36">
        <v>974.26899780273436</v>
      </c>
      <c r="O66" s="185">
        <v>0.84096872684757851</v>
      </c>
      <c r="P66" s="36">
        <v>46.003999999999998</v>
      </c>
      <c r="Q66" s="192">
        <v>3.9709695573962374E-2</v>
      </c>
      <c r="R66" s="36">
        <v>330.29599999999999</v>
      </c>
      <c r="S66" s="192">
        <v>0.28510463458172064</v>
      </c>
      <c r="T66" s="36">
        <v>323.517</v>
      </c>
      <c r="U66" s="192">
        <v>0.27925314283544012</v>
      </c>
      <c r="V66" s="36">
        <v>412.85069230769199</v>
      </c>
      <c r="W66" s="36">
        <v>528.46699999999998</v>
      </c>
      <c r="X66" s="192">
        <v>0.35636412722889443</v>
      </c>
      <c r="Y66" s="36">
        <v>324.49900000000002</v>
      </c>
      <c r="Z66" s="36">
        <v>350.94499999999999</v>
      </c>
      <c r="AA66" s="36">
        <v>150.78399999999999</v>
      </c>
      <c r="AB66" s="36">
        <v>330.483</v>
      </c>
      <c r="AC66" s="179">
        <v>0.1301536113691058</v>
      </c>
    </row>
    <row r="67" spans="1:29" x14ac:dyDescent="0.2">
      <c r="A67" s="1" t="s">
        <v>159</v>
      </c>
      <c r="B67" s="1" t="s">
        <v>159</v>
      </c>
      <c r="C67" s="1" t="s">
        <v>160</v>
      </c>
      <c r="D67" s="36" t="s">
        <v>506</v>
      </c>
      <c r="E67" s="36">
        <v>3592.2889</v>
      </c>
      <c r="F67" s="36">
        <v>5315.9659000000001</v>
      </c>
      <c r="G67" s="36">
        <v>1952.557</v>
      </c>
      <c r="H67" s="36">
        <v>1870.5889999999999</v>
      </c>
      <c r="I67" s="36">
        <v>1850.3410000000001</v>
      </c>
      <c r="J67" s="182">
        <v>2.8418674011233898</v>
      </c>
      <c r="K67" s="182">
        <v>2.8729655236521268</v>
      </c>
      <c r="L67" s="180">
        <f t="shared" ref="L67:L130" si="1">(H67-G67)/G67</f>
        <v>-4.1979824404614091E-2</v>
      </c>
      <c r="M67" s="180">
        <v>-1.0824398090654719E-2</v>
      </c>
      <c r="N67" s="36">
        <v>918.13100402832038</v>
      </c>
      <c r="O67" s="185">
        <v>0.49082454992963198</v>
      </c>
      <c r="P67" s="36">
        <v>0</v>
      </c>
      <c r="Q67" s="192">
        <v>0</v>
      </c>
      <c r="R67" s="36" t="s">
        <v>480</v>
      </c>
      <c r="S67" s="192" t="e">
        <v>#VALUE!</v>
      </c>
      <c r="T67" s="36" t="s">
        <v>480</v>
      </c>
      <c r="U67" s="192" t="e">
        <v>#VALUE!</v>
      </c>
      <c r="V67" s="36">
        <v>460.75</v>
      </c>
      <c r="W67" s="36">
        <v>487.44200000000001</v>
      </c>
      <c r="X67" s="192">
        <v>0.24631279238785217</v>
      </c>
      <c r="Y67" s="36">
        <v>310.55</v>
      </c>
      <c r="Z67" s="36">
        <v>118.80399999999999</v>
      </c>
      <c r="AA67" s="36">
        <v>156.14600000000002</v>
      </c>
      <c r="AB67" s="36">
        <v>221.86700000000002</v>
      </c>
      <c r="AC67" s="179">
        <v>8.3474242604869381E-2</v>
      </c>
    </row>
    <row r="68" spans="1:29" x14ac:dyDescent="0.2">
      <c r="A68" s="1" t="s">
        <v>161</v>
      </c>
      <c r="B68" s="1" t="s">
        <v>161</v>
      </c>
      <c r="C68" s="1" t="s">
        <v>162</v>
      </c>
      <c r="D68" s="36" t="s">
        <v>495</v>
      </c>
      <c r="E68" s="36">
        <v>3651.6462000000001</v>
      </c>
      <c r="F68" s="36">
        <v>3162.8121999999998</v>
      </c>
      <c r="G68" s="36">
        <v>205.864</v>
      </c>
      <c r="H68" s="36">
        <v>346.63900000000001</v>
      </c>
      <c r="I68" s="36">
        <v>473.83300000000003</v>
      </c>
      <c r="J68" s="182">
        <v>9.1242249141037206</v>
      </c>
      <c r="K68" s="182">
        <v>6.6749513014078792</v>
      </c>
      <c r="L68" s="180">
        <f t="shared" si="1"/>
        <v>0.68382524385030896</v>
      </c>
      <c r="M68" s="180">
        <v>0.3669350534706135</v>
      </c>
      <c r="N68" s="36">
        <v>287.72500283813474</v>
      </c>
      <c r="O68" s="185">
        <v>0.83004221347896434</v>
      </c>
      <c r="P68" s="36">
        <v>45.925999999999995</v>
      </c>
      <c r="Q68" s="192">
        <v>0.13248941982869786</v>
      </c>
      <c r="R68" s="36">
        <v>150.923</v>
      </c>
      <c r="S68" s="192">
        <v>0.4353895551279573</v>
      </c>
      <c r="T68" s="36">
        <v>62.664999999999999</v>
      </c>
      <c r="U68" s="192">
        <v>0.18077885061980908</v>
      </c>
      <c r="V68" s="36">
        <v>-26.742999999999999</v>
      </c>
      <c r="W68" s="36">
        <v>23.045000000000002</v>
      </c>
      <c r="X68" s="192">
        <v>-7.7149426348448957E-2</v>
      </c>
      <c r="Y68" s="36" t="s">
        <v>480</v>
      </c>
      <c r="Z68" s="36">
        <v>223.36999999999998</v>
      </c>
      <c r="AA68" s="36">
        <v>-47.448000000000008</v>
      </c>
      <c r="AB68" s="36">
        <v>-2.9330000000000003</v>
      </c>
      <c r="AC68" s="179">
        <v>-0.13688015485851276</v>
      </c>
    </row>
    <row r="69" spans="1:29" x14ac:dyDescent="0.2">
      <c r="A69" s="1" t="s">
        <v>163</v>
      </c>
      <c r="B69" s="1" t="s">
        <v>163</v>
      </c>
      <c r="C69" s="1" t="s">
        <v>164</v>
      </c>
      <c r="D69" s="36" t="s">
        <v>495</v>
      </c>
      <c r="E69" s="36">
        <v>3424.6939000000002</v>
      </c>
      <c r="F69" s="36">
        <v>3579.8489</v>
      </c>
      <c r="G69" s="36">
        <v>730.81500000000005</v>
      </c>
      <c r="H69" s="36">
        <v>833.04499999999996</v>
      </c>
      <c r="I69" s="36">
        <v>871.04500000000007</v>
      </c>
      <c r="J69" s="182">
        <v>4.2973055477195112</v>
      </c>
      <c r="K69" s="182">
        <v>4.1098323278361049</v>
      </c>
      <c r="L69" s="180">
        <f t="shared" si="1"/>
        <v>0.13988492299692795</v>
      </c>
      <c r="M69" s="180">
        <v>4.5615783060939163E-2</v>
      </c>
      <c r="N69" s="36">
        <v>461.10500335693359</v>
      </c>
      <c r="O69" s="185">
        <v>0.55351752109061769</v>
      </c>
      <c r="P69" s="36">
        <v>89.911000000000001</v>
      </c>
      <c r="Q69" s="192">
        <v>0.10793054396821301</v>
      </c>
      <c r="R69" s="36">
        <v>173.52500000000001</v>
      </c>
      <c r="S69" s="192">
        <v>0.20830207251709093</v>
      </c>
      <c r="T69" s="36">
        <v>94.87</v>
      </c>
      <c r="U69" s="192">
        <v>0.11388340365766557</v>
      </c>
      <c r="V69" s="36">
        <v>162.346</v>
      </c>
      <c r="W69" s="36">
        <v>184.31399999999999</v>
      </c>
      <c r="X69" s="192">
        <v>0.19488262938976889</v>
      </c>
      <c r="Y69" s="36">
        <v>149.40600000000001</v>
      </c>
      <c r="Z69" s="36">
        <v>29.83</v>
      </c>
      <c r="AA69" s="36">
        <v>80.155496400630994</v>
      </c>
      <c r="AB69" s="36">
        <v>118.879</v>
      </c>
      <c r="AC69" s="179">
        <v>9.621988776192282E-2</v>
      </c>
    </row>
    <row r="70" spans="1:29" x14ac:dyDescent="0.2">
      <c r="A70" s="1" t="s">
        <v>165</v>
      </c>
      <c r="B70" s="1" t="s">
        <v>165</v>
      </c>
      <c r="C70" s="1" t="s">
        <v>166</v>
      </c>
      <c r="D70" s="36" t="s">
        <v>505</v>
      </c>
      <c r="E70" s="36">
        <v>3332.6280000000002</v>
      </c>
      <c r="F70" s="36">
        <v>3196.73</v>
      </c>
      <c r="G70" s="36">
        <v>714.11400000000003</v>
      </c>
      <c r="H70" s="36">
        <v>793.64200000000005</v>
      </c>
      <c r="I70" s="36">
        <v>853.05899999999997</v>
      </c>
      <c r="J70" s="182">
        <v>4.0279244294026775</v>
      </c>
      <c r="K70" s="182">
        <v>3.7473726905173033</v>
      </c>
      <c r="L70" s="180">
        <f t="shared" si="1"/>
        <v>0.11136597237976012</v>
      </c>
      <c r="M70" s="180">
        <v>7.4866249518044548E-2</v>
      </c>
      <c r="N70" s="36">
        <v>520.84100958251952</v>
      </c>
      <c r="O70" s="185">
        <v>0.65626694351170867</v>
      </c>
      <c r="P70" s="36">
        <v>243.273</v>
      </c>
      <c r="Q70" s="192">
        <v>0.30652737632332966</v>
      </c>
      <c r="R70" s="36">
        <v>371.935</v>
      </c>
      <c r="S70" s="192">
        <v>0.46864329256768161</v>
      </c>
      <c r="T70" s="36">
        <v>125.59699999999999</v>
      </c>
      <c r="U70" s="192">
        <v>0.15825397345402586</v>
      </c>
      <c r="V70" s="36">
        <v>-128.273</v>
      </c>
      <c r="W70" s="36">
        <v>121.242</v>
      </c>
      <c r="X70" s="192">
        <v>-0.1616257708135406</v>
      </c>
      <c r="Y70" s="36">
        <v>11.232999999999997</v>
      </c>
      <c r="Z70" s="36">
        <v>180.89099999999999</v>
      </c>
      <c r="AA70" s="36">
        <v>-257.473708220025</v>
      </c>
      <c r="AB70" s="36">
        <v>23.024000000000001</v>
      </c>
      <c r="AC70" s="179">
        <v>-0.32442046693600513</v>
      </c>
    </row>
    <row r="71" spans="1:29" x14ac:dyDescent="0.2">
      <c r="A71" s="1" t="s">
        <v>167</v>
      </c>
      <c r="B71" s="1" t="s">
        <v>167</v>
      </c>
      <c r="C71" s="1" t="s">
        <v>168</v>
      </c>
      <c r="D71" s="36" t="s">
        <v>495</v>
      </c>
      <c r="E71" s="36">
        <v>3339.4326000000001</v>
      </c>
      <c r="F71" s="36">
        <v>3202.2395999999999</v>
      </c>
      <c r="G71" s="36">
        <v>230.70099999999999</v>
      </c>
      <c r="H71" s="36">
        <v>377.52699999999999</v>
      </c>
      <c r="I71" s="36">
        <v>452.61400000000003</v>
      </c>
      <c r="J71" s="182">
        <v>8.482147237151251</v>
      </c>
      <c r="K71" s="182">
        <v>7.0749901682228113</v>
      </c>
      <c r="L71" s="180">
        <f t="shared" si="1"/>
        <v>0.63643417237029742</v>
      </c>
      <c r="M71" s="180">
        <v>0.19889173489578238</v>
      </c>
      <c r="N71" s="36">
        <v>228.32999908447266</v>
      </c>
      <c r="O71" s="185">
        <v>0.60480442215913743</v>
      </c>
      <c r="P71" s="36">
        <v>37.644999999999996</v>
      </c>
      <c r="Q71" s="192">
        <v>9.9714722390716423E-2</v>
      </c>
      <c r="R71" s="36">
        <v>95.483999999999995</v>
      </c>
      <c r="S71" s="192">
        <v>0.25291965872639571</v>
      </c>
      <c r="T71" s="36">
        <v>79.251999999999995</v>
      </c>
      <c r="U71" s="192">
        <v>0.20992405841171624</v>
      </c>
      <c r="V71" s="36">
        <v>46.511999999999993</v>
      </c>
      <c r="W71" s="36">
        <v>125.129</v>
      </c>
      <c r="X71" s="192">
        <v>0.12320178424324617</v>
      </c>
      <c r="Y71" s="36">
        <v>58.707999999999998</v>
      </c>
      <c r="Z71" s="36">
        <v>137.19299999999998</v>
      </c>
      <c r="AA71" s="36">
        <v>3.8283299999999998</v>
      </c>
      <c r="AB71" s="36">
        <v>76.643000000000001</v>
      </c>
      <c r="AC71" s="179">
        <v>1.0140546239076941E-2</v>
      </c>
    </row>
    <row r="72" spans="1:29" x14ac:dyDescent="0.2">
      <c r="A72" s="1" t="s">
        <v>169</v>
      </c>
      <c r="B72" s="1" t="s">
        <v>169</v>
      </c>
      <c r="C72" s="1" t="s">
        <v>170</v>
      </c>
      <c r="D72" s="36" t="s">
        <v>495</v>
      </c>
      <c r="E72" s="36">
        <v>3406.6007</v>
      </c>
      <c r="F72" s="36">
        <v>3692.9135000000001</v>
      </c>
      <c r="G72" s="36">
        <v>131.84100000000001</v>
      </c>
      <c r="H72" s="36">
        <v>166.82400000000001</v>
      </c>
      <c r="I72" s="36">
        <v>257.7</v>
      </c>
      <c r="J72" s="182">
        <v>22.136584064642975</v>
      </c>
      <c r="K72" s="182">
        <v>14.330281334885527</v>
      </c>
      <c r="L72" s="180">
        <f t="shared" si="1"/>
        <v>0.26534234418731656</v>
      </c>
      <c r="M72" s="180">
        <v>0.54474176377499628</v>
      </c>
      <c r="N72" s="36">
        <v>116.99600000000001</v>
      </c>
      <c r="O72" s="185">
        <v>0.70131395962211673</v>
      </c>
      <c r="P72" s="36">
        <v>0</v>
      </c>
      <c r="Q72" s="192">
        <v>0</v>
      </c>
      <c r="R72" s="36">
        <v>103.47799999999999</v>
      </c>
      <c r="S72" s="192">
        <v>0.62028245336402432</v>
      </c>
      <c r="T72" s="36">
        <v>46.970999999999997</v>
      </c>
      <c r="U72" s="192">
        <v>0.28156020716443675</v>
      </c>
      <c r="V72" s="36">
        <v>-66.082999999999998</v>
      </c>
      <c r="W72" s="36">
        <v>-48.283000000000001</v>
      </c>
      <c r="X72" s="192">
        <v>-0.39612405888840929</v>
      </c>
      <c r="Y72" s="36">
        <v>-18.09</v>
      </c>
      <c r="Z72" s="36">
        <v>28.266999999999999</v>
      </c>
      <c r="AA72" s="36">
        <v>-95.293880000000001</v>
      </c>
      <c r="AB72" s="36">
        <v>-59.25</v>
      </c>
      <c r="AC72" s="179">
        <v>-0.57122404450199005</v>
      </c>
    </row>
    <row r="73" spans="1:29" x14ac:dyDescent="0.2">
      <c r="A73" s="1" t="s">
        <v>171</v>
      </c>
      <c r="B73" s="1" t="s">
        <v>171</v>
      </c>
      <c r="C73" s="1" t="s">
        <v>172</v>
      </c>
      <c r="D73" s="36" t="s">
        <v>495</v>
      </c>
      <c r="E73" s="36">
        <v>2926.9940999999999</v>
      </c>
      <c r="F73" s="36">
        <v>2833.0971</v>
      </c>
      <c r="G73" s="36">
        <v>604.55700000000002</v>
      </c>
      <c r="H73" s="36">
        <v>558.87699999999995</v>
      </c>
      <c r="I73" s="36">
        <v>561.4</v>
      </c>
      <c r="J73" s="182">
        <v>5.0692676563895098</v>
      </c>
      <c r="K73" s="182">
        <v>5.0464857499109375</v>
      </c>
      <c r="L73" s="180">
        <f t="shared" si="1"/>
        <v>-7.5559459240402582E-2</v>
      </c>
      <c r="M73" s="180">
        <v>4.5144101474923204E-3</v>
      </c>
      <c r="N73" s="36">
        <v>322.08900360107418</v>
      </c>
      <c r="O73" s="185">
        <v>0.57631465170524854</v>
      </c>
      <c r="P73" s="36">
        <v>57.704000000000001</v>
      </c>
      <c r="Q73" s="192">
        <v>0.10324991008755058</v>
      </c>
      <c r="R73" s="36">
        <v>47.481999999999999</v>
      </c>
      <c r="S73" s="192">
        <v>8.4959660175673718E-2</v>
      </c>
      <c r="T73" s="36">
        <v>46.054000000000002</v>
      </c>
      <c r="U73" s="192">
        <v>8.2404536239637713E-2</v>
      </c>
      <c r="V73" s="36">
        <v>152.07</v>
      </c>
      <c r="W73" s="36">
        <v>131.92500000000001</v>
      </c>
      <c r="X73" s="192">
        <v>0.27209922755812105</v>
      </c>
      <c r="Y73" s="36">
        <v>142.90699999999998</v>
      </c>
      <c r="Z73" s="36">
        <v>125.52199999999999</v>
      </c>
      <c r="AA73" s="36">
        <v>105.80647999999999</v>
      </c>
      <c r="AB73" s="36">
        <v>94.12</v>
      </c>
      <c r="AC73" s="179">
        <v>0.18931979666366661</v>
      </c>
    </row>
    <row r="74" spans="1:29" x14ac:dyDescent="0.2">
      <c r="A74" s="1" t="s">
        <v>173</v>
      </c>
      <c r="B74" s="1" t="s">
        <v>173</v>
      </c>
      <c r="C74" s="1" t="s">
        <v>174</v>
      </c>
      <c r="D74" s="36" t="s">
        <v>505</v>
      </c>
      <c r="E74" s="36">
        <v>2917.6007</v>
      </c>
      <c r="F74" s="36">
        <v>2532.3746999999998</v>
      </c>
      <c r="G74" s="36">
        <v>197.92500000000001</v>
      </c>
      <c r="H74" s="36">
        <v>255.43600000000001</v>
      </c>
      <c r="I74" s="36">
        <v>303.84500000000003</v>
      </c>
      <c r="J74" s="182">
        <v>9.9139302995662302</v>
      </c>
      <c r="K74" s="182">
        <v>8.3344293965673266</v>
      </c>
      <c r="L74" s="180">
        <f t="shared" si="1"/>
        <v>0.2905696602248326</v>
      </c>
      <c r="M74" s="180">
        <v>0.18951518188509064</v>
      </c>
      <c r="N74" s="36">
        <v>196.15400054931641</v>
      </c>
      <c r="O74" s="185">
        <v>0.76791838483736197</v>
      </c>
      <c r="P74" s="36">
        <v>42.815999999999995</v>
      </c>
      <c r="Q74" s="192">
        <v>0.16761928623999747</v>
      </c>
      <c r="R74" s="36">
        <v>63.854999999999997</v>
      </c>
      <c r="S74" s="192">
        <v>0.24998434050016441</v>
      </c>
      <c r="T74" s="36">
        <v>35.334000000000003</v>
      </c>
      <c r="U74" s="192">
        <v>0.13832819179755398</v>
      </c>
      <c r="V74" s="36">
        <v>67.129000000000005</v>
      </c>
      <c r="W74" s="36">
        <v>109.622</v>
      </c>
      <c r="X74" s="192">
        <v>0.2628016411155828</v>
      </c>
      <c r="Y74" s="36">
        <v>93.984999999999999</v>
      </c>
      <c r="Z74" s="36">
        <v>86.590999999999994</v>
      </c>
      <c r="AA74" s="36">
        <v>42.557038674647998</v>
      </c>
      <c r="AB74" s="36">
        <v>67.052999999999997</v>
      </c>
      <c r="AC74" s="179">
        <v>0.166605485032055</v>
      </c>
    </row>
    <row r="75" spans="1:29" x14ac:dyDescent="0.2">
      <c r="A75" s="1" t="s">
        <v>175</v>
      </c>
      <c r="B75" s="1" t="s">
        <v>175</v>
      </c>
      <c r="C75" s="1" t="s">
        <v>176</v>
      </c>
      <c r="D75" s="36" t="s">
        <v>495</v>
      </c>
      <c r="E75" s="36">
        <v>2921.7831000000001</v>
      </c>
      <c r="F75" s="36">
        <v>3540.5491000000002</v>
      </c>
      <c r="G75" s="36">
        <v>1005.701</v>
      </c>
      <c r="H75" s="36">
        <v>996.43500000000006</v>
      </c>
      <c r="I75" s="36">
        <v>1060</v>
      </c>
      <c r="J75" s="182">
        <v>3.553216316167136</v>
      </c>
      <c r="K75" s="182">
        <v>3.3401406603773585</v>
      </c>
      <c r="L75" s="180">
        <f t="shared" si="1"/>
        <v>-9.2134739848125456E-3</v>
      </c>
      <c r="M75" s="180">
        <v>6.3792419977218628E-2</v>
      </c>
      <c r="N75" s="36">
        <v>549.45199468994144</v>
      </c>
      <c r="O75" s="185">
        <v>0.55141779914388933</v>
      </c>
      <c r="P75" s="36">
        <v>136.92099999999999</v>
      </c>
      <c r="Q75" s="192">
        <v>0.13741086975066108</v>
      </c>
      <c r="R75" s="36">
        <v>107.88500000000001</v>
      </c>
      <c r="S75" s="192">
        <v>0.10827098606532287</v>
      </c>
      <c r="T75" s="36">
        <v>153.03200000000001</v>
      </c>
      <c r="U75" s="192">
        <v>0.15357951095656014</v>
      </c>
      <c r="V75" s="36">
        <v>214.69400000000002</v>
      </c>
      <c r="W75" s="36">
        <v>279.60000000000002</v>
      </c>
      <c r="X75" s="192">
        <v>0.21546212246659341</v>
      </c>
      <c r="Y75" s="36">
        <v>138.00200000000001</v>
      </c>
      <c r="Z75" s="36">
        <v>69.709999999999994</v>
      </c>
      <c r="AA75" s="36">
        <v>48.026550000000007</v>
      </c>
      <c r="AB75" s="36">
        <v>108.74000000000001</v>
      </c>
      <c r="AC75" s="179">
        <v>4.819837721477066E-2</v>
      </c>
    </row>
    <row r="76" spans="1:29" x14ac:dyDescent="0.2">
      <c r="A76" s="1" t="s">
        <v>177</v>
      </c>
      <c r="B76" s="1" t="s">
        <v>177</v>
      </c>
      <c r="C76" s="1" t="s">
        <v>178</v>
      </c>
      <c r="D76" s="36" t="s">
        <v>495</v>
      </c>
      <c r="E76" s="36">
        <v>2940.2168000000001</v>
      </c>
      <c r="F76" s="36">
        <v>3342.4558000000002</v>
      </c>
      <c r="G76" s="36">
        <v>1130.2660000000001</v>
      </c>
      <c r="H76" s="36">
        <v>1198.9859999999999</v>
      </c>
      <c r="I76" s="36">
        <v>1271.2</v>
      </c>
      <c r="J76" s="182">
        <v>2.7877354698053192</v>
      </c>
      <c r="K76" s="182">
        <v>2.6293705160478287</v>
      </c>
      <c r="L76" s="180">
        <f t="shared" si="1"/>
        <v>6.0799847115634548E-2</v>
      </c>
      <c r="M76" s="180">
        <v>6.0229227030174082E-2</v>
      </c>
      <c r="N76" s="36">
        <v>770.49898681640627</v>
      </c>
      <c r="O76" s="185">
        <v>0.64262550756756653</v>
      </c>
      <c r="P76" s="36">
        <v>190.643</v>
      </c>
      <c r="Q76" s="192">
        <v>0.15900352464499171</v>
      </c>
      <c r="R76" s="36" t="s">
        <v>480</v>
      </c>
      <c r="S76" s="192" t="e">
        <v>#VALUE!</v>
      </c>
      <c r="T76" s="36" t="s">
        <v>480</v>
      </c>
      <c r="U76" s="192" t="e">
        <v>#VALUE!</v>
      </c>
      <c r="V76" s="36">
        <v>212.02799999999999</v>
      </c>
      <c r="W76" s="36">
        <v>291.33300000000003</v>
      </c>
      <c r="X76" s="192">
        <v>0.17683942931777352</v>
      </c>
      <c r="Y76" s="36">
        <v>144.71100000000001</v>
      </c>
      <c r="Z76" s="36">
        <v>337.94200000000001</v>
      </c>
      <c r="AA76" s="36">
        <v>54.014695631445996</v>
      </c>
      <c r="AB76" s="36">
        <v>213.55</v>
      </c>
      <c r="AC76" s="179">
        <v>4.5050313874762507E-2</v>
      </c>
    </row>
    <row r="77" spans="1:29" x14ac:dyDescent="0.2">
      <c r="A77" s="1" t="s">
        <v>179</v>
      </c>
      <c r="B77" s="1" t="s">
        <v>179</v>
      </c>
      <c r="C77" s="1" t="s">
        <v>180</v>
      </c>
      <c r="D77" s="36" t="s">
        <v>495</v>
      </c>
      <c r="E77" s="36">
        <v>2813.1309000000001</v>
      </c>
      <c r="F77" s="36">
        <v>2710.8598999999999</v>
      </c>
      <c r="G77" s="36">
        <v>423.12400000000002</v>
      </c>
      <c r="H77" s="36">
        <v>519.38200000000006</v>
      </c>
      <c r="I77" s="36">
        <v>532.57500000000005</v>
      </c>
      <c r="J77" s="182">
        <v>5.2193951657931921</v>
      </c>
      <c r="K77" s="182">
        <v>5.0900997981504945</v>
      </c>
      <c r="L77" s="180">
        <f t="shared" si="1"/>
        <v>0.22749359525812771</v>
      </c>
      <c r="M77" s="180">
        <v>2.540134236457936E-2</v>
      </c>
      <c r="N77" s="36">
        <v>372.4000010986328</v>
      </c>
      <c r="O77" s="185">
        <v>0.71700598229941115</v>
      </c>
      <c r="P77" s="36">
        <v>61.974999999999994</v>
      </c>
      <c r="Q77" s="192">
        <v>0.11932450489235281</v>
      </c>
      <c r="R77" s="36">
        <v>240.27099999999999</v>
      </c>
      <c r="S77" s="192">
        <v>0.46260940887439295</v>
      </c>
      <c r="T77" s="36">
        <v>84.588999999999999</v>
      </c>
      <c r="U77" s="192">
        <v>0.16286471229268629</v>
      </c>
      <c r="V77" s="36">
        <v>15.740000000000002</v>
      </c>
      <c r="W77" s="36">
        <v>115.2</v>
      </c>
      <c r="X77" s="192">
        <v>3.0305247390167545E-2</v>
      </c>
      <c r="Y77" s="36">
        <v>86.269000000000005</v>
      </c>
      <c r="Z77" s="36">
        <v>393.57599999999996</v>
      </c>
      <c r="AA77" s="36">
        <v>-40.478999999999999</v>
      </c>
      <c r="AB77" s="36">
        <v>56.395000000000003</v>
      </c>
      <c r="AC77" s="179">
        <v>-7.793685572468817E-2</v>
      </c>
    </row>
    <row r="78" spans="1:29" x14ac:dyDescent="0.2">
      <c r="A78" s="1" t="s">
        <v>181</v>
      </c>
      <c r="B78" s="1" t="s">
        <v>181</v>
      </c>
      <c r="C78" s="1" t="s">
        <v>182</v>
      </c>
      <c r="D78" s="36" t="s">
        <v>495</v>
      </c>
      <c r="E78" s="36">
        <v>2765.9047</v>
      </c>
      <c r="F78" s="36">
        <v>2781.2797</v>
      </c>
      <c r="G78" s="36">
        <v>343.274</v>
      </c>
      <c r="H78" s="36">
        <v>394.09599999999995</v>
      </c>
      <c r="I78" s="36">
        <v>427.56700000000001</v>
      </c>
      <c r="J78" s="182">
        <v>7.0573659717429269</v>
      </c>
      <c r="K78" s="182">
        <v>6.5048979458190175</v>
      </c>
      <c r="L78" s="180">
        <f t="shared" si="1"/>
        <v>0.14805082820137833</v>
      </c>
      <c r="M78" s="180">
        <v>8.4931082781860345E-2</v>
      </c>
      <c r="N78" s="36">
        <v>220.96600073242186</v>
      </c>
      <c r="O78" s="185">
        <v>0.56069079800967758</v>
      </c>
      <c r="P78" s="36">
        <v>57.309999999999995</v>
      </c>
      <c r="Q78" s="192">
        <v>0.14542142016158499</v>
      </c>
      <c r="R78" s="36">
        <v>85.912000000000006</v>
      </c>
      <c r="S78" s="192">
        <v>0.2179976452437985</v>
      </c>
      <c r="T78" s="36">
        <v>49.837000000000003</v>
      </c>
      <c r="U78" s="192">
        <v>0.12645903536194231</v>
      </c>
      <c r="V78" s="36">
        <v>54.477999999999994</v>
      </c>
      <c r="W78" s="36">
        <v>103.52500000000001</v>
      </c>
      <c r="X78" s="192">
        <v>0.13823535382241892</v>
      </c>
      <c r="Y78" s="36">
        <v>56.217000000000006</v>
      </c>
      <c r="Z78" s="36">
        <v>124.613</v>
      </c>
      <c r="AA78" s="36">
        <v>4.2689791113369981</v>
      </c>
      <c r="AB78" s="36">
        <v>61.438000000000002</v>
      </c>
      <c r="AC78" s="179">
        <v>1.0832333013623581E-2</v>
      </c>
    </row>
    <row r="79" spans="1:29" x14ac:dyDescent="0.2">
      <c r="A79" s="1" t="s">
        <v>183</v>
      </c>
      <c r="B79" s="1" t="s">
        <v>183</v>
      </c>
      <c r="C79" s="1" t="s">
        <v>184</v>
      </c>
      <c r="D79" s="36" t="s">
        <v>495</v>
      </c>
      <c r="E79" s="36">
        <v>2781.9353000000001</v>
      </c>
      <c r="F79" s="36">
        <v>2538.9832999999999</v>
      </c>
      <c r="G79" s="36">
        <v>360.28500000000003</v>
      </c>
      <c r="H79" s="36">
        <v>462.851</v>
      </c>
      <c r="I79" s="36">
        <v>534.75</v>
      </c>
      <c r="J79" s="182">
        <v>5.4855305487078994</v>
      </c>
      <c r="K79" s="182">
        <v>4.7479818606825619</v>
      </c>
      <c r="L79" s="180">
        <f t="shared" si="1"/>
        <v>0.28468018374342524</v>
      </c>
      <c r="M79" s="180">
        <v>0.15533940728225715</v>
      </c>
      <c r="N79" s="36">
        <v>273.98900335693361</v>
      </c>
      <c r="O79" s="185">
        <v>0.59195940671389624</v>
      </c>
      <c r="P79" s="36">
        <v>69.265999999999991</v>
      </c>
      <c r="Q79" s="192">
        <v>0.14965075153775187</v>
      </c>
      <c r="R79" s="36">
        <v>65.042000000000002</v>
      </c>
      <c r="S79" s="192">
        <v>0.14052470449453497</v>
      </c>
      <c r="T79" s="36">
        <v>79.686000000000007</v>
      </c>
      <c r="U79" s="192">
        <v>0.17216339599568761</v>
      </c>
      <c r="V79" s="36">
        <v>85.867999999999995</v>
      </c>
      <c r="W79" s="36">
        <v>150.49700000000001</v>
      </c>
      <c r="X79" s="192">
        <v>0.1855197460953957</v>
      </c>
      <c r="Y79" s="36">
        <v>30.468</v>
      </c>
      <c r="Z79" s="36">
        <v>137.69800000000001</v>
      </c>
      <c r="AA79" s="36">
        <v>19.337490000000003</v>
      </c>
      <c r="AB79" s="36">
        <v>76.745000000000005</v>
      </c>
      <c r="AC79" s="179">
        <v>4.177908225325213E-2</v>
      </c>
    </row>
    <row r="80" spans="1:29" x14ac:dyDescent="0.2">
      <c r="A80" s="1" t="s">
        <v>185</v>
      </c>
      <c r="B80" s="1" t="s">
        <v>185</v>
      </c>
      <c r="C80" s="1" t="s">
        <v>186</v>
      </c>
      <c r="D80" s="36" t="s">
        <v>495</v>
      </c>
      <c r="E80" s="36">
        <v>2694.8279000000002</v>
      </c>
      <c r="F80" s="36">
        <v>2584.7898</v>
      </c>
      <c r="G80" s="36">
        <v>302.70400000000001</v>
      </c>
      <c r="H80" s="36">
        <v>554.70800000000008</v>
      </c>
      <c r="I80" s="36">
        <v>668.68299999999999</v>
      </c>
      <c r="J80" s="182">
        <v>4.6597305248887695</v>
      </c>
      <c r="K80" s="182">
        <v>3.8654935148642928</v>
      </c>
      <c r="L80" s="180">
        <f t="shared" si="1"/>
        <v>0.83250964638723002</v>
      </c>
      <c r="M80" s="180">
        <v>0.20546846268667451</v>
      </c>
      <c r="N80" s="36">
        <v>403.28800524902346</v>
      </c>
      <c r="O80" s="185">
        <v>0.72702756269789404</v>
      </c>
      <c r="P80" s="36">
        <v>136.791</v>
      </c>
      <c r="Q80" s="192">
        <v>0.24660001297980194</v>
      </c>
      <c r="R80" s="36">
        <v>303.31900000000002</v>
      </c>
      <c r="S80" s="192">
        <v>0.54680841091168686</v>
      </c>
      <c r="T80" s="36">
        <v>84.805000000000007</v>
      </c>
      <c r="U80" s="192">
        <v>0.15288223714098229</v>
      </c>
      <c r="V80" s="36">
        <v>-104.10600000000001</v>
      </c>
      <c r="W80" s="36">
        <v>37.133000000000003</v>
      </c>
      <c r="X80" s="192">
        <v>-0.18767712021459937</v>
      </c>
      <c r="Y80" s="36">
        <v>53.064000000000007</v>
      </c>
      <c r="Z80" s="36">
        <v>208.07599999999999</v>
      </c>
      <c r="AA80" s="36">
        <v>-150.31100000000001</v>
      </c>
      <c r="AB80" s="36">
        <v>-2.8890000000000002</v>
      </c>
      <c r="AC80" s="179">
        <v>-0.27097319670889908</v>
      </c>
    </row>
    <row r="81" spans="1:29" x14ac:dyDescent="0.2">
      <c r="A81" s="1" t="s">
        <v>187</v>
      </c>
      <c r="B81" s="1" t="s">
        <v>187</v>
      </c>
      <c r="C81" s="1" t="s">
        <v>188</v>
      </c>
      <c r="D81" s="36" t="s">
        <v>505</v>
      </c>
      <c r="E81" s="36">
        <v>2707.2824000000001</v>
      </c>
      <c r="F81" s="36">
        <v>2961.8824</v>
      </c>
      <c r="G81" s="36">
        <v>124.371</v>
      </c>
      <c r="H81" s="36">
        <v>187.727</v>
      </c>
      <c r="I81" s="36">
        <v>294.17700000000002</v>
      </c>
      <c r="J81" s="182">
        <v>15.777604713227186</v>
      </c>
      <c r="K81" s="182">
        <v>10.068368363264293</v>
      </c>
      <c r="L81" s="180">
        <f t="shared" si="1"/>
        <v>0.50941135795322068</v>
      </c>
      <c r="M81" s="180">
        <v>0.56704682863946054</v>
      </c>
      <c r="N81" s="36">
        <v>162.13900000000001</v>
      </c>
      <c r="O81" s="185">
        <v>0.86369568575644429</v>
      </c>
      <c r="P81" s="36">
        <v>57.672999999999995</v>
      </c>
      <c r="Q81" s="192">
        <v>0.30721739547321375</v>
      </c>
      <c r="R81" s="36">
        <v>116.29900000000001</v>
      </c>
      <c r="S81" s="192">
        <v>0.61951131163870943</v>
      </c>
      <c r="T81" s="36">
        <v>28.927</v>
      </c>
      <c r="U81" s="192">
        <v>0.15409078076142482</v>
      </c>
      <c r="V81" s="36">
        <v>-36.067999999999998</v>
      </c>
      <c r="W81" s="36">
        <v>-63.645000000000003</v>
      </c>
      <c r="X81" s="192">
        <v>-0.19213006120590004</v>
      </c>
      <c r="Y81" s="36">
        <v>-9.0210000000000008</v>
      </c>
      <c r="Z81" s="36">
        <v>27.209999999999997</v>
      </c>
      <c r="AA81" s="36">
        <v>-41.021999999999998</v>
      </c>
      <c r="AB81" s="36">
        <v>-68.793000000000006</v>
      </c>
      <c r="AC81" s="179">
        <v>-0.21851944579096239</v>
      </c>
    </row>
    <row r="82" spans="1:29" x14ac:dyDescent="0.2">
      <c r="A82" s="1" t="s">
        <v>189</v>
      </c>
      <c r="B82" s="1" t="s">
        <v>189</v>
      </c>
      <c r="C82" s="1" t="s">
        <v>190</v>
      </c>
      <c r="D82" s="36" t="s">
        <v>495</v>
      </c>
      <c r="E82" s="36">
        <v>2698.6026999999999</v>
      </c>
      <c r="F82" s="36">
        <v>2363.1176</v>
      </c>
      <c r="G82" s="36">
        <v>85.79</v>
      </c>
      <c r="H82" s="36">
        <v>162.35999999999999</v>
      </c>
      <c r="I82" s="36">
        <v>224.28800000000001</v>
      </c>
      <c r="J82" s="182">
        <v>14.554801675289482</v>
      </c>
      <c r="K82" s="182">
        <v>10.536085746896847</v>
      </c>
      <c r="L82" s="180">
        <f t="shared" si="1"/>
        <v>0.89252826669774998</v>
      </c>
      <c r="M82" s="180">
        <v>0.3814239960581427</v>
      </c>
      <c r="N82" s="36">
        <v>140.40400271606444</v>
      </c>
      <c r="O82" s="185">
        <v>0.86476966442513215</v>
      </c>
      <c r="P82" s="36">
        <v>29.341999999999999</v>
      </c>
      <c r="Q82" s="192">
        <v>0.1807218526730722</v>
      </c>
      <c r="R82" s="36">
        <v>66.42</v>
      </c>
      <c r="S82" s="192">
        <v>0.40909090909090912</v>
      </c>
      <c r="T82" s="36">
        <v>32.241</v>
      </c>
      <c r="U82" s="192">
        <v>0.19857723577235775</v>
      </c>
      <c r="V82" s="36">
        <v>-13.546000000000001</v>
      </c>
      <c r="W82" s="36">
        <v>-7.2229999999999999</v>
      </c>
      <c r="X82" s="192">
        <v>-8.3431879773343209E-2</v>
      </c>
      <c r="Y82" s="36">
        <v>16.873000000000001</v>
      </c>
      <c r="Z82" s="36">
        <v>119.71599999999999</v>
      </c>
      <c r="AA82" s="36">
        <v>-19.666589999999999</v>
      </c>
      <c r="AB82" s="36">
        <v>-15.01</v>
      </c>
      <c r="AC82" s="179">
        <v>-0.12112952697708795</v>
      </c>
    </row>
    <row r="83" spans="1:29" x14ac:dyDescent="0.2">
      <c r="A83" s="1" t="s">
        <v>191</v>
      </c>
      <c r="B83" s="1" t="s">
        <v>191</v>
      </c>
      <c r="C83" s="1" t="s">
        <v>192</v>
      </c>
      <c r="D83" s="36" t="s">
        <v>505</v>
      </c>
      <c r="E83" s="36">
        <v>2711.1356000000001</v>
      </c>
      <c r="F83" s="36">
        <v>2249.4695999999999</v>
      </c>
      <c r="G83" s="36">
        <v>595.12599999999998</v>
      </c>
      <c r="H83" s="36">
        <v>709.59799999999996</v>
      </c>
      <c r="I83" s="36">
        <v>761.19500000000005</v>
      </c>
      <c r="J83" s="182">
        <v>3.1700619223842232</v>
      </c>
      <c r="K83" s="182">
        <v>2.955181786533017</v>
      </c>
      <c r="L83" s="180">
        <f t="shared" si="1"/>
        <v>0.19234918319817987</v>
      </c>
      <c r="M83" s="180">
        <v>7.2713000882189682E-2</v>
      </c>
      <c r="N83" s="36">
        <v>605.50099267578128</v>
      </c>
      <c r="O83" s="185">
        <v>0.85330143641298495</v>
      </c>
      <c r="P83" s="36">
        <v>94.164000000000001</v>
      </c>
      <c r="Q83" s="192">
        <v>0.13270048675447227</v>
      </c>
      <c r="R83" s="36">
        <v>410.72699999999998</v>
      </c>
      <c r="S83" s="192">
        <v>0.57881645664164783</v>
      </c>
      <c r="T83" s="36">
        <v>87.575000000000003</v>
      </c>
      <c r="U83" s="192">
        <v>0.12341494761822892</v>
      </c>
      <c r="V83" s="36">
        <v>20.122</v>
      </c>
      <c r="W83" s="36">
        <v>127.75</v>
      </c>
      <c r="X83" s="192">
        <v>2.8356900667701995E-2</v>
      </c>
      <c r="Y83" s="36">
        <v>88.67</v>
      </c>
      <c r="Z83" s="36">
        <v>330.78399999999999</v>
      </c>
      <c r="AA83" s="36">
        <v>-7.6881895614599998</v>
      </c>
      <c r="AB83" s="36">
        <v>84.094999999999999</v>
      </c>
      <c r="AC83" s="179">
        <v>-1.0834570505356555E-2</v>
      </c>
    </row>
    <row r="84" spans="1:29" x14ac:dyDescent="0.2">
      <c r="A84" s="1" t="s">
        <v>193</v>
      </c>
      <c r="B84" s="1" t="s">
        <v>193</v>
      </c>
      <c r="C84" s="1" t="s">
        <v>194</v>
      </c>
      <c r="D84" s="36" t="s">
        <v>506</v>
      </c>
      <c r="E84" s="36">
        <v>2588.6080999999999</v>
      </c>
      <c r="F84" s="36">
        <v>2665.1181000000001</v>
      </c>
      <c r="G84" s="36">
        <v>263.86500000000001</v>
      </c>
      <c r="H84" s="36">
        <v>325.887</v>
      </c>
      <c r="I84" s="36">
        <v>515.72500000000002</v>
      </c>
      <c r="J84" s="182">
        <v>8.1780436163455441</v>
      </c>
      <c r="K84" s="182">
        <v>5.1677116680401376</v>
      </c>
      <c r="L84" s="180">
        <f t="shared" si="1"/>
        <v>0.23505201523506333</v>
      </c>
      <c r="M84" s="180">
        <v>0.58252707226738099</v>
      </c>
      <c r="N84" s="36">
        <v>236.179</v>
      </c>
      <c r="O84" s="185">
        <v>0.72472666906013439</v>
      </c>
      <c r="P84" s="36">
        <v>0</v>
      </c>
      <c r="Q84" s="192">
        <v>0</v>
      </c>
      <c r="R84" s="36">
        <v>2.198</v>
      </c>
      <c r="S84" s="192">
        <v>6.7446691644649833E-3</v>
      </c>
      <c r="T84" s="36">
        <v>14.875999999999999</v>
      </c>
      <c r="U84" s="192">
        <v>4.5647724518007776E-2</v>
      </c>
      <c r="V84" s="36">
        <v>150.26899999999998</v>
      </c>
      <c r="W84" s="36">
        <v>231.45099999999999</v>
      </c>
      <c r="X84" s="192">
        <v>0.46110768456550882</v>
      </c>
      <c r="Y84" s="36">
        <v>156.25900000000001</v>
      </c>
      <c r="Z84" s="36">
        <v>224.61399999999998</v>
      </c>
      <c r="AA84" s="36">
        <v>138.66800000000001</v>
      </c>
      <c r="AB84" s="36">
        <v>148.94800000000001</v>
      </c>
      <c r="AC84" s="179">
        <v>0.42550945573158794</v>
      </c>
    </row>
    <row r="85" spans="1:29" x14ac:dyDescent="0.2">
      <c r="A85" s="1" t="s">
        <v>195</v>
      </c>
      <c r="B85" s="1" t="s">
        <v>195</v>
      </c>
      <c r="C85" s="1" t="s">
        <v>196</v>
      </c>
      <c r="D85" s="36" t="s">
        <v>505</v>
      </c>
      <c r="E85" s="36">
        <v>2499.4157</v>
      </c>
      <c r="F85" s="36">
        <v>2121.9027000000001</v>
      </c>
      <c r="G85" s="36">
        <v>216.613</v>
      </c>
      <c r="H85" s="36">
        <v>294.68199999999996</v>
      </c>
      <c r="I85" s="36">
        <v>349.25299999999999</v>
      </c>
      <c r="J85" s="182">
        <v>7.2006525678528055</v>
      </c>
      <c r="K85" s="182">
        <v>6.0755460940922488</v>
      </c>
      <c r="L85" s="180">
        <f t="shared" si="1"/>
        <v>0.36040773176125146</v>
      </c>
      <c r="M85" s="180">
        <v>0.1851860649785193</v>
      </c>
      <c r="N85" s="36">
        <v>249.10499847412109</v>
      </c>
      <c r="O85" s="185">
        <v>0.84533496607909919</v>
      </c>
      <c r="P85" s="36">
        <v>42.388999999999996</v>
      </c>
      <c r="Q85" s="192">
        <v>0.14384658716854101</v>
      </c>
      <c r="R85" s="36">
        <v>126.739</v>
      </c>
      <c r="S85" s="192">
        <v>0.43008734839589802</v>
      </c>
      <c r="T85" s="36">
        <v>30.399000000000001</v>
      </c>
      <c r="U85" s="192">
        <v>0.10315865916479461</v>
      </c>
      <c r="V85" s="36">
        <v>33.942999999999998</v>
      </c>
      <c r="W85" s="36">
        <v>80.558000000000007</v>
      </c>
      <c r="X85" s="192">
        <v>0.11518518267148996</v>
      </c>
      <c r="Y85" s="36">
        <v>115.262</v>
      </c>
      <c r="Z85" s="36">
        <v>161.261</v>
      </c>
      <c r="AA85" s="36">
        <v>27.055742028858003</v>
      </c>
      <c r="AB85" s="36">
        <v>55.678000000000004</v>
      </c>
      <c r="AC85" s="179">
        <v>9.1813351439375343E-2</v>
      </c>
    </row>
    <row r="86" spans="1:29" x14ac:dyDescent="0.2">
      <c r="A86" s="1" t="s">
        <v>197</v>
      </c>
      <c r="B86" s="1" t="s">
        <v>197</v>
      </c>
      <c r="C86" s="1" t="s">
        <v>198</v>
      </c>
      <c r="D86" s="36" t="s">
        <v>495</v>
      </c>
      <c r="E86" s="36">
        <v>2542.2449000000001</v>
      </c>
      <c r="F86" s="36">
        <v>2344.0949000000001</v>
      </c>
      <c r="G86" s="36">
        <v>313.24</v>
      </c>
      <c r="H86" s="36">
        <v>362.10199999999998</v>
      </c>
      <c r="I86" s="36">
        <v>403.58300000000003</v>
      </c>
      <c r="J86" s="182">
        <v>6.473576229902072</v>
      </c>
      <c r="K86" s="182">
        <v>5.8082102070701689</v>
      </c>
      <c r="L86" s="180">
        <f t="shared" si="1"/>
        <v>0.15598901800536319</v>
      </c>
      <c r="M86" s="180">
        <v>0.11455611954642619</v>
      </c>
      <c r="N86" s="36">
        <v>250.68500076293947</v>
      </c>
      <c r="O86" s="185">
        <v>0.69230493276187233</v>
      </c>
      <c r="P86" s="36">
        <v>93.233999999999995</v>
      </c>
      <c r="Q86" s="192">
        <v>0.25747993659245183</v>
      </c>
      <c r="R86" s="36">
        <v>79.957999999999998</v>
      </c>
      <c r="S86" s="192">
        <v>0.22081623409978404</v>
      </c>
      <c r="T86" s="36">
        <v>87.978999999999999</v>
      </c>
      <c r="U86" s="192">
        <v>0.24296745116017035</v>
      </c>
      <c r="V86" s="36">
        <v>-3.4740000000000002</v>
      </c>
      <c r="W86" s="36">
        <v>42.646999999999998</v>
      </c>
      <c r="X86" s="192">
        <v>-9.5939818062313938E-3</v>
      </c>
      <c r="Y86" s="36">
        <v>32.57</v>
      </c>
      <c r="Z86" s="36">
        <v>39.213000000000001</v>
      </c>
      <c r="AA86" s="36">
        <v>-84.54</v>
      </c>
      <c r="AB86" s="36">
        <v>25.7</v>
      </c>
      <c r="AC86" s="179">
        <v>-0.23347012720172772</v>
      </c>
    </row>
    <row r="87" spans="1:29" x14ac:dyDescent="0.2">
      <c r="A87" s="1" t="s">
        <v>199</v>
      </c>
      <c r="B87" s="1" t="s">
        <v>199</v>
      </c>
      <c r="C87" s="1" t="s">
        <v>200</v>
      </c>
      <c r="D87" s="36" t="s">
        <v>495</v>
      </c>
      <c r="E87" s="36">
        <v>2458.9054000000001</v>
      </c>
      <c r="F87" s="36">
        <v>2777.4384</v>
      </c>
      <c r="G87" s="36">
        <v>578.16399999999999</v>
      </c>
      <c r="H87" s="36">
        <v>757.60300000000007</v>
      </c>
      <c r="I87" s="36">
        <v>863.7</v>
      </c>
      <c r="J87" s="182">
        <v>3.6660868555166752</v>
      </c>
      <c r="K87" s="182">
        <v>3.215744355679055</v>
      </c>
      <c r="L87" s="180">
        <f t="shared" si="1"/>
        <v>0.31036003625268971</v>
      </c>
      <c r="M87" s="180">
        <v>0.14004300405357428</v>
      </c>
      <c r="N87" s="36">
        <v>512.96599737548831</v>
      </c>
      <c r="O87" s="185">
        <v>0.67709076835161464</v>
      </c>
      <c r="P87" s="36">
        <v>0</v>
      </c>
      <c r="Q87" s="192">
        <v>0</v>
      </c>
      <c r="R87" s="36" t="s">
        <v>480</v>
      </c>
      <c r="S87" s="192" t="e">
        <v>#VALUE!</v>
      </c>
      <c r="T87" s="36">
        <v>121.01</v>
      </c>
      <c r="U87" s="192">
        <v>0.15972745620067502</v>
      </c>
      <c r="V87" s="36">
        <v>106.039</v>
      </c>
      <c r="W87" s="36">
        <v>170.54</v>
      </c>
      <c r="X87" s="192">
        <v>0.13996644680657283</v>
      </c>
      <c r="Y87" s="36">
        <v>99.716999999999999</v>
      </c>
      <c r="Z87" s="36">
        <v>60.114999999999995</v>
      </c>
      <c r="AA87" s="36">
        <v>32.882268060742</v>
      </c>
      <c r="AB87" s="36">
        <v>91.412999999999997</v>
      </c>
      <c r="AC87" s="179">
        <v>4.3403033067110346E-2</v>
      </c>
    </row>
    <row r="88" spans="1:29" x14ac:dyDescent="0.2">
      <c r="A88" s="1" t="s">
        <v>201</v>
      </c>
      <c r="B88" s="1" t="s">
        <v>201</v>
      </c>
      <c r="C88" s="1" t="s">
        <v>202</v>
      </c>
      <c r="D88" s="36" t="s">
        <v>495</v>
      </c>
      <c r="E88" s="36">
        <v>2438.0086000000001</v>
      </c>
      <c r="F88" s="36">
        <v>2499.6136000000001</v>
      </c>
      <c r="G88" s="36">
        <v>40.750999999999998</v>
      </c>
      <c r="H88" s="36">
        <v>111.253</v>
      </c>
      <c r="I88" s="36">
        <v>195.833</v>
      </c>
      <c r="J88" s="182">
        <v>22.467830979838748</v>
      </c>
      <c r="K88" s="182">
        <v>12.764006066393305</v>
      </c>
      <c r="L88" s="180">
        <f t="shared" si="1"/>
        <v>1.7300679737920546</v>
      </c>
      <c r="M88" s="180">
        <v>0.76024916182035529</v>
      </c>
      <c r="N88" s="36">
        <v>89.570999999999998</v>
      </c>
      <c r="O88" s="185">
        <v>0.80511087341464949</v>
      </c>
      <c r="P88" s="36">
        <v>37.589999999999996</v>
      </c>
      <c r="Q88" s="192">
        <v>0.3378785291183159</v>
      </c>
      <c r="R88" s="36">
        <v>72.924999999999997</v>
      </c>
      <c r="S88" s="192">
        <v>0.65548794189819592</v>
      </c>
      <c r="T88" s="36">
        <v>28.033999999999999</v>
      </c>
      <c r="U88" s="192">
        <v>0.25198421615596883</v>
      </c>
      <c r="V88" s="36">
        <v>-44.902000000000001</v>
      </c>
      <c r="W88" s="36">
        <v>-45.95</v>
      </c>
      <c r="X88" s="192">
        <v>-0.40360259948046345</v>
      </c>
      <c r="Y88" s="36">
        <v>-19.587</v>
      </c>
      <c r="Z88" s="36">
        <v>58.157999999999994</v>
      </c>
      <c r="AA88" s="36">
        <v>-49.106000000000002</v>
      </c>
      <c r="AB88" s="36">
        <v>-63.59</v>
      </c>
      <c r="AC88" s="179">
        <v>-0.44139034453003517</v>
      </c>
    </row>
    <row r="89" spans="1:29" x14ac:dyDescent="0.2">
      <c r="A89" s="1" t="s">
        <v>203</v>
      </c>
      <c r="B89" s="1" t="s">
        <v>203</v>
      </c>
      <c r="C89" s="1" t="s">
        <v>204</v>
      </c>
      <c r="D89" s="36" t="s">
        <v>506</v>
      </c>
      <c r="E89" s="36">
        <v>2461.5574999999999</v>
      </c>
      <c r="F89" s="36">
        <v>2436.4575</v>
      </c>
      <c r="G89" s="36">
        <v>562.17899999999997</v>
      </c>
      <c r="H89" s="36">
        <v>777.6</v>
      </c>
      <c r="I89" s="36">
        <v>824</v>
      </c>
      <c r="J89" s="182">
        <v>3.1333043981481481</v>
      </c>
      <c r="K89" s="182">
        <v>2.9568658980582523</v>
      </c>
      <c r="L89" s="180">
        <f t="shared" si="1"/>
        <v>0.38318934005005534</v>
      </c>
      <c r="M89" s="180">
        <v>5.967078189300401E-2</v>
      </c>
      <c r="N89" s="36">
        <v>266.30000152587888</v>
      </c>
      <c r="O89" s="185">
        <v>0.34246399373184011</v>
      </c>
      <c r="P89" s="36">
        <v>0</v>
      </c>
      <c r="Q89" s="192">
        <v>0</v>
      </c>
      <c r="R89" s="36">
        <v>41.767000000000003</v>
      </c>
      <c r="S89" s="192">
        <v>5.3712705761316877E-2</v>
      </c>
      <c r="T89" s="36">
        <v>117.626</v>
      </c>
      <c r="U89" s="192">
        <v>0.15126800411522634</v>
      </c>
      <c r="V89" s="36">
        <v>119.85900000000001</v>
      </c>
      <c r="W89" s="36">
        <v>168.292</v>
      </c>
      <c r="X89" s="192">
        <v>0.15413966049382716</v>
      </c>
      <c r="Y89" s="36" t="s">
        <v>480</v>
      </c>
      <c r="Z89" s="36">
        <v>99.828999999999994</v>
      </c>
      <c r="AA89" s="36">
        <v>92.1</v>
      </c>
      <c r="AB89" s="36">
        <v>125.28400000000001</v>
      </c>
      <c r="AC89" s="179">
        <v>0.11844135802469134</v>
      </c>
    </row>
    <row r="90" spans="1:29" x14ac:dyDescent="0.2">
      <c r="A90" s="1" t="s">
        <v>205</v>
      </c>
      <c r="B90" s="1" t="s">
        <v>205</v>
      </c>
      <c r="C90" s="1" t="s">
        <v>206</v>
      </c>
      <c r="D90" s="36" t="s">
        <v>495</v>
      </c>
      <c r="E90" s="36">
        <v>2373.3932</v>
      </c>
      <c r="F90" s="36">
        <v>2399.3838999999998</v>
      </c>
      <c r="G90" s="36">
        <v>184.99299999999999</v>
      </c>
      <c r="H90" s="36">
        <v>259.76499999999999</v>
      </c>
      <c r="I90" s="36">
        <v>290.03199999999998</v>
      </c>
      <c r="J90" s="182">
        <v>9.2367482147325468</v>
      </c>
      <c r="K90" s="182">
        <v>8.2728247227892098</v>
      </c>
      <c r="L90" s="180">
        <f t="shared" si="1"/>
        <v>0.40418826658305984</v>
      </c>
      <c r="M90" s="180">
        <v>0.11651685176986892</v>
      </c>
      <c r="N90" s="36">
        <v>189.24499960327148</v>
      </c>
      <c r="O90" s="185">
        <v>0.72852385657525642</v>
      </c>
      <c r="P90" s="36">
        <v>41.803999999999995</v>
      </c>
      <c r="Q90" s="192">
        <v>0.16093007141069812</v>
      </c>
      <c r="R90" s="36">
        <v>33.128</v>
      </c>
      <c r="S90" s="192">
        <v>0.12753065270532982</v>
      </c>
      <c r="T90" s="36">
        <v>25.448</v>
      </c>
      <c r="U90" s="192">
        <v>9.7965468789097843E-2</v>
      </c>
      <c r="V90" s="36">
        <v>83.233999999999995</v>
      </c>
      <c r="W90" s="36">
        <v>100.771</v>
      </c>
      <c r="X90" s="192">
        <v>0.3204203799588089</v>
      </c>
      <c r="Y90" s="36">
        <v>71.663000000000011</v>
      </c>
      <c r="Z90" s="36">
        <v>35.144999999999996</v>
      </c>
      <c r="AA90" s="36">
        <v>31.351610000000001</v>
      </c>
      <c r="AB90" s="36">
        <v>42.183</v>
      </c>
      <c r="AC90" s="179">
        <v>0.12069220256770544</v>
      </c>
    </row>
    <row r="91" spans="1:29" x14ac:dyDescent="0.2">
      <c r="A91" s="1" t="s">
        <v>207</v>
      </c>
      <c r="B91" s="1" t="s">
        <v>207</v>
      </c>
      <c r="C91" s="1" t="s">
        <v>208</v>
      </c>
      <c r="D91" s="36" t="s">
        <v>495</v>
      </c>
      <c r="E91" s="36">
        <v>2279.9922999999999</v>
      </c>
      <c r="F91" s="36">
        <v>2165.1192999999998</v>
      </c>
      <c r="G91" s="36">
        <v>123.123</v>
      </c>
      <c r="H91" s="36">
        <v>202.84200000000001</v>
      </c>
      <c r="I91" s="36">
        <v>246.78800000000001</v>
      </c>
      <c r="J91" s="182">
        <v>10.673920095443743</v>
      </c>
      <c r="K91" s="182">
        <v>8.7731952120848646</v>
      </c>
      <c r="L91" s="180">
        <f t="shared" si="1"/>
        <v>0.64747447674276948</v>
      </c>
      <c r="M91" s="180">
        <v>0.21665138383569471</v>
      </c>
      <c r="N91" s="36">
        <v>157.49099987792968</v>
      </c>
      <c r="O91" s="185">
        <v>0.77642204217040689</v>
      </c>
      <c r="P91" s="36">
        <v>23.873999999999999</v>
      </c>
      <c r="Q91" s="192">
        <v>0.11769751826544797</v>
      </c>
      <c r="R91" s="36">
        <v>109.77500000000001</v>
      </c>
      <c r="S91" s="192">
        <v>0.54118476449650466</v>
      </c>
      <c r="T91" s="36">
        <v>36.956000000000003</v>
      </c>
      <c r="U91" s="192">
        <v>0.18219106496682147</v>
      </c>
      <c r="V91" s="36">
        <v>-13.472000000000001</v>
      </c>
      <c r="W91" s="36">
        <v>12.863</v>
      </c>
      <c r="X91" s="192">
        <v>-6.6416225436546669E-2</v>
      </c>
      <c r="Y91" s="36">
        <v>9.2060000000000013</v>
      </c>
      <c r="Z91" s="36">
        <v>31.103999999999999</v>
      </c>
      <c r="AA91" s="36">
        <v>-33.920332731689001</v>
      </c>
      <c r="AB91" s="36">
        <v>2.661</v>
      </c>
      <c r="AC91" s="179">
        <v>-0.16722539085440391</v>
      </c>
    </row>
    <row r="92" spans="1:29" x14ac:dyDescent="0.2">
      <c r="A92" s="1" t="s">
        <v>211</v>
      </c>
      <c r="B92" s="1" t="s">
        <v>211</v>
      </c>
      <c r="C92" s="1" t="s">
        <v>212</v>
      </c>
      <c r="D92" s="36" t="s">
        <v>495</v>
      </c>
      <c r="E92" s="36">
        <v>2144.8136</v>
      </c>
      <c r="F92" s="36">
        <v>2527.3155999999999</v>
      </c>
      <c r="G92" s="36">
        <v>167.42599999999999</v>
      </c>
      <c r="H92" s="36">
        <v>213.15899999999999</v>
      </c>
      <c r="I92" s="36">
        <v>282.81</v>
      </c>
      <c r="J92" s="182">
        <v>11.85648084293884</v>
      </c>
      <c r="K92" s="182">
        <v>8.9364435486722531</v>
      </c>
      <c r="L92" s="180">
        <f t="shared" si="1"/>
        <v>0.27315351259660992</v>
      </c>
      <c r="M92" s="180">
        <v>0.32675608348697449</v>
      </c>
      <c r="N92" s="36">
        <v>155.18199999999999</v>
      </c>
      <c r="O92" s="185">
        <v>0.72801054611815585</v>
      </c>
      <c r="P92" s="36">
        <v>41.263999999999996</v>
      </c>
      <c r="Q92" s="192">
        <v>0.19358319376615576</v>
      </c>
      <c r="R92" s="36">
        <v>133.79400000000001</v>
      </c>
      <c r="S92" s="192">
        <v>0.62767230095843951</v>
      </c>
      <c r="T92" s="36">
        <v>34.286000000000001</v>
      </c>
      <c r="U92" s="192">
        <v>0.16084706721273792</v>
      </c>
      <c r="V92" s="36">
        <v>-43.302999999999997</v>
      </c>
      <c r="W92" s="36">
        <v>-23.48</v>
      </c>
      <c r="X92" s="192">
        <v>-0.20314882317894153</v>
      </c>
      <c r="Y92" s="36">
        <v>-17.495999999999999</v>
      </c>
      <c r="Z92" s="36">
        <v>14.074999999999999</v>
      </c>
      <c r="AA92" s="36">
        <v>-55.233550000000001</v>
      </c>
      <c r="AB92" s="36">
        <v>-39.237000000000002</v>
      </c>
      <c r="AC92" s="179">
        <v>-0.25911901444461649</v>
      </c>
    </row>
    <row r="93" spans="1:29" x14ac:dyDescent="0.2">
      <c r="A93" s="1" t="s">
        <v>213</v>
      </c>
      <c r="B93" s="1" t="s">
        <v>213</v>
      </c>
      <c r="C93" s="1" t="s">
        <v>214</v>
      </c>
      <c r="D93" s="36" t="s">
        <v>495</v>
      </c>
      <c r="E93" s="36">
        <v>2123.6478000000002</v>
      </c>
      <c r="F93" s="36">
        <v>2086.6887999999999</v>
      </c>
      <c r="G93" s="36">
        <v>261.10599999999999</v>
      </c>
      <c r="H93" s="36">
        <v>375.99900000000002</v>
      </c>
      <c r="I93" s="36">
        <v>410.81200000000001</v>
      </c>
      <c r="J93" s="182">
        <v>5.5497190152101465</v>
      </c>
      <c r="K93" s="182">
        <v>5.0794251385061777</v>
      </c>
      <c r="L93" s="180">
        <f t="shared" si="1"/>
        <v>0.44002435792360201</v>
      </c>
      <c r="M93" s="180">
        <v>9.2588012202160064E-2</v>
      </c>
      <c r="N93" s="36">
        <v>251.41600036621094</v>
      </c>
      <c r="O93" s="185">
        <v>0.66866135379671465</v>
      </c>
      <c r="P93" s="36">
        <v>72.754999999999995</v>
      </c>
      <c r="Q93" s="192">
        <v>0.19349785504748682</v>
      </c>
      <c r="R93" s="36">
        <v>43.49</v>
      </c>
      <c r="S93" s="192">
        <v>0.11566520123723734</v>
      </c>
      <c r="T93" s="36">
        <v>55.396000000000001</v>
      </c>
      <c r="U93" s="192">
        <v>0.14733017906962517</v>
      </c>
      <c r="V93" s="36">
        <v>78.801000000000002</v>
      </c>
      <c r="W93" s="36">
        <v>86.858000000000004</v>
      </c>
      <c r="X93" s="192">
        <v>0.2095776850470347</v>
      </c>
      <c r="Y93" s="36">
        <v>41.491</v>
      </c>
      <c r="Z93" s="36">
        <v>96.328999999999994</v>
      </c>
      <c r="AA93" s="36">
        <v>54.195191958732003</v>
      </c>
      <c r="AB93" s="36">
        <v>60.554000000000002</v>
      </c>
      <c r="AC93" s="179">
        <v>0.14413653216825575</v>
      </c>
    </row>
    <row r="94" spans="1:29" x14ac:dyDescent="0.2">
      <c r="A94" s="1" t="s">
        <v>215</v>
      </c>
      <c r="B94" s="1" t="s">
        <v>215</v>
      </c>
      <c r="C94" s="1" t="s">
        <v>216</v>
      </c>
      <c r="D94" s="36" t="s">
        <v>495</v>
      </c>
      <c r="E94" s="36">
        <v>2082.1448999999998</v>
      </c>
      <c r="F94" s="36">
        <v>1642.0148999999999</v>
      </c>
      <c r="G94" s="36">
        <v>166.048</v>
      </c>
      <c r="H94" s="36">
        <v>411.06400000000002</v>
      </c>
      <c r="I94" s="36">
        <v>487.03300000000002</v>
      </c>
      <c r="J94" s="182">
        <v>3.9945480509117797</v>
      </c>
      <c r="K94" s="182">
        <v>3.3714653832491841</v>
      </c>
      <c r="L94" s="180">
        <f t="shared" si="1"/>
        <v>1.4755733281942571</v>
      </c>
      <c r="M94" s="180">
        <v>0.18481063775957018</v>
      </c>
      <c r="N94" s="36">
        <v>279.62800469970705</v>
      </c>
      <c r="O94" s="185">
        <v>0.68025418110004043</v>
      </c>
      <c r="P94" s="36">
        <v>215.69499999999999</v>
      </c>
      <c r="Q94" s="192">
        <v>0.52472364400677263</v>
      </c>
      <c r="R94" s="36">
        <v>298.46699999999998</v>
      </c>
      <c r="S94" s="192">
        <v>0.72608401611427897</v>
      </c>
      <c r="T94" s="36">
        <v>85.539000000000001</v>
      </c>
      <c r="U94" s="192">
        <v>0.20809168402000661</v>
      </c>
      <c r="V94" s="36">
        <v>-176.494</v>
      </c>
      <c r="W94" s="36">
        <v>-58.75</v>
      </c>
      <c r="X94" s="192">
        <v>-0.42935893194247121</v>
      </c>
      <c r="Y94" s="36">
        <v>-42.265000000000001</v>
      </c>
      <c r="Z94" s="36">
        <v>43.247</v>
      </c>
      <c r="AA94" s="36">
        <v>-184.54894999999999</v>
      </c>
      <c r="AB94" s="36">
        <v>-70.158000000000001</v>
      </c>
      <c r="AC94" s="179">
        <v>-0.44895429908724671</v>
      </c>
    </row>
    <row r="95" spans="1:29" x14ac:dyDescent="0.2">
      <c r="A95" s="1" t="s">
        <v>217</v>
      </c>
      <c r="B95" s="1" t="s">
        <v>217</v>
      </c>
      <c r="C95" s="1" t="s">
        <v>218</v>
      </c>
      <c r="D95" s="36" t="s">
        <v>495</v>
      </c>
      <c r="E95" s="36">
        <v>2134.5376999999999</v>
      </c>
      <c r="F95" s="36">
        <v>2066.1927000000001</v>
      </c>
      <c r="G95" s="36">
        <v>162.09</v>
      </c>
      <c r="H95" s="36">
        <v>225.50900000000001</v>
      </c>
      <c r="I95" s="36">
        <v>266.108</v>
      </c>
      <c r="J95" s="182">
        <v>9.1623513917404615</v>
      </c>
      <c r="K95" s="182">
        <v>7.7644892299367179</v>
      </c>
      <c r="L95" s="180">
        <f t="shared" si="1"/>
        <v>0.39125794311802092</v>
      </c>
      <c r="M95" s="180">
        <v>0.18003272596659103</v>
      </c>
      <c r="N95" s="36">
        <v>133.13299966430662</v>
      </c>
      <c r="O95" s="185">
        <v>0.59036668010725346</v>
      </c>
      <c r="P95" s="36">
        <v>27.119999999999997</v>
      </c>
      <c r="Q95" s="192">
        <v>0.12026127560319098</v>
      </c>
      <c r="R95" s="36">
        <v>66.569999999999993</v>
      </c>
      <c r="S95" s="192">
        <v>0.29519886124278849</v>
      </c>
      <c r="T95" s="36">
        <v>29.151</v>
      </c>
      <c r="U95" s="192">
        <v>0.12926756803497863</v>
      </c>
      <c r="V95" s="36">
        <v>10.643000000000001</v>
      </c>
      <c r="W95" s="36">
        <v>40.977000000000004</v>
      </c>
      <c r="X95" s="192">
        <v>4.7195455613744906E-2</v>
      </c>
      <c r="Y95" s="36">
        <v>20.688000000000002</v>
      </c>
      <c r="Z95" s="36">
        <v>68.947000000000003</v>
      </c>
      <c r="AA95" s="36">
        <v>-2.3560000000000003</v>
      </c>
      <c r="AB95" s="36">
        <v>28.244</v>
      </c>
      <c r="AC95" s="179">
        <v>-1.0447476597386358E-2</v>
      </c>
    </row>
    <row r="96" spans="1:29" x14ac:dyDescent="0.2">
      <c r="A96" s="1" t="s">
        <v>219</v>
      </c>
      <c r="B96" s="1" t="s">
        <v>219</v>
      </c>
      <c r="C96" s="1" t="s">
        <v>220</v>
      </c>
      <c r="D96" s="36" t="s">
        <v>495</v>
      </c>
      <c r="E96" s="36">
        <v>2162.7305999999999</v>
      </c>
      <c r="F96" s="36">
        <v>2059.2656000000002</v>
      </c>
      <c r="G96" s="36">
        <v>150.22399999999999</v>
      </c>
      <c r="H96" s="36">
        <v>215.20100000000002</v>
      </c>
      <c r="I96" s="36">
        <v>265.75200000000001</v>
      </c>
      <c r="J96" s="182">
        <v>9.5690336011449766</v>
      </c>
      <c r="K96" s="182">
        <v>7.7488244679249831</v>
      </c>
      <c r="L96" s="180">
        <f t="shared" si="1"/>
        <v>0.43253408243689451</v>
      </c>
      <c r="M96" s="180">
        <v>0.2349013248079701</v>
      </c>
      <c r="N96" s="36">
        <v>106.53599938964844</v>
      </c>
      <c r="O96" s="185">
        <v>0.49505345881129004</v>
      </c>
      <c r="P96" s="36">
        <v>40.338000000000001</v>
      </c>
      <c r="Q96" s="192">
        <v>0.18744336689885269</v>
      </c>
      <c r="R96" s="36">
        <v>41.17</v>
      </c>
      <c r="S96" s="192">
        <v>0.19130951993717502</v>
      </c>
      <c r="T96" s="36">
        <v>37.179000000000002</v>
      </c>
      <c r="U96" s="192">
        <v>0.17276406708147266</v>
      </c>
      <c r="V96" s="36">
        <v>-7.5960000000000001</v>
      </c>
      <c r="W96" s="36">
        <v>28.12</v>
      </c>
      <c r="X96" s="192">
        <v>-3.5297233748913803E-2</v>
      </c>
      <c r="Y96" s="36">
        <v>-8.8409999999999993</v>
      </c>
      <c r="Z96" s="36">
        <v>57.960999999999999</v>
      </c>
      <c r="AA96" s="36">
        <v>-24.3462</v>
      </c>
      <c r="AB96" s="36">
        <v>2.1080000000000001</v>
      </c>
      <c r="AC96" s="179">
        <v>-0.11313237392019553</v>
      </c>
    </row>
    <row r="97" spans="1:29" x14ac:dyDescent="0.2">
      <c r="A97" s="1" t="s">
        <v>221</v>
      </c>
      <c r="B97" s="1" t="s">
        <v>221</v>
      </c>
      <c r="C97" s="1" t="s">
        <v>222</v>
      </c>
      <c r="D97" s="36" t="s">
        <v>506</v>
      </c>
      <c r="E97" s="36">
        <v>2114.5731999999998</v>
      </c>
      <c r="F97" s="36">
        <v>1943.9061999999999</v>
      </c>
      <c r="G97" s="36">
        <v>685.98800000000006</v>
      </c>
      <c r="H97" s="36">
        <v>807.30500000000006</v>
      </c>
      <c r="I97" s="36">
        <v>961.45699999999999</v>
      </c>
      <c r="J97" s="182">
        <v>2.4078956528201854</v>
      </c>
      <c r="K97" s="182">
        <v>2.0218337377542626</v>
      </c>
      <c r="L97" s="180">
        <f t="shared" si="1"/>
        <v>0.17685003236208213</v>
      </c>
      <c r="M97" s="180">
        <v>0.19094642049782906</v>
      </c>
      <c r="N97" s="36">
        <v>275.29600018310543</v>
      </c>
      <c r="O97" s="185">
        <v>0.34100618747945993</v>
      </c>
      <c r="P97" s="36">
        <v>0</v>
      </c>
      <c r="Q97" s="192">
        <v>0</v>
      </c>
      <c r="R97" s="36">
        <v>53.383000000000003</v>
      </c>
      <c r="S97" s="192">
        <v>6.6124946581527427E-2</v>
      </c>
      <c r="T97" s="36">
        <v>102.56699999999999</v>
      </c>
      <c r="U97" s="192">
        <v>0.1270486371321867</v>
      </c>
      <c r="V97" s="36">
        <v>101.57077215189899</v>
      </c>
      <c r="W97" s="36">
        <v>166.20000000000002</v>
      </c>
      <c r="X97" s="192">
        <v>0.12581462043700831</v>
      </c>
      <c r="Y97" s="36">
        <v>49.341999999999999</v>
      </c>
      <c r="Z97" s="36">
        <v>86.795000000000002</v>
      </c>
      <c r="AA97" s="36">
        <v>66.466239999999999</v>
      </c>
      <c r="AB97" s="36">
        <v>102.023</v>
      </c>
      <c r="AC97" s="179">
        <v>8.233101492001163E-2</v>
      </c>
    </row>
    <row r="98" spans="1:29" x14ac:dyDescent="0.2">
      <c r="A98" s="1" t="s">
        <v>223</v>
      </c>
      <c r="B98" s="1" t="s">
        <v>223</v>
      </c>
      <c r="C98" s="1" t="s">
        <v>224</v>
      </c>
      <c r="D98" s="36" t="s">
        <v>495</v>
      </c>
      <c r="E98" s="36">
        <v>2051.6304</v>
      </c>
      <c r="F98" s="36">
        <v>1905.4384</v>
      </c>
      <c r="G98" s="36">
        <v>141.84100000000001</v>
      </c>
      <c r="H98" s="36">
        <v>282.14300000000003</v>
      </c>
      <c r="I98" s="36">
        <v>349.18299999999999</v>
      </c>
      <c r="J98" s="182">
        <v>6.7534491374941066</v>
      </c>
      <c r="K98" s="182">
        <v>5.4568475555797393</v>
      </c>
      <c r="L98" s="180">
        <f t="shared" si="1"/>
        <v>0.98914982268878537</v>
      </c>
      <c r="M98" s="180">
        <v>0.23761000627341433</v>
      </c>
      <c r="N98" s="36">
        <v>206.71999600219726</v>
      </c>
      <c r="O98" s="185">
        <v>0.73267809586697963</v>
      </c>
      <c r="P98" s="36">
        <v>38.372999999999998</v>
      </c>
      <c r="Q98" s="192">
        <v>0.13600550075670845</v>
      </c>
      <c r="R98" s="36">
        <v>121.246</v>
      </c>
      <c r="S98" s="192">
        <v>0.42973244064180216</v>
      </c>
      <c r="T98" s="36">
        <v>36.988999999999997</v>
      </c>
      <c r="U98" s="192">
        <v>0.13110018678471552</v>
      </c>
      <c r="V98" s="36">
        <v>17.619</v>
      </c>
      <c r="W98" s="36">
        <v>53.279000000000003</v>
      </c>
      <c r="X98" s="192">
        <v>6.2447056988831899E-2</v>
      </c>
      <c r="Y98" s="36">
        <v>19.605</v>
      </c>
      <c r="Z98" s="36">
        <v>78.338999999999999</v>
      </c>
      <c r="AA98" s="36">
        <v>-11.200076829023001</v>
      </c>
      <c r="AB98" s="36">
        <v>15.266999999999999</v>
      </c>
      <c r="AC98" s="179">
        <v>-3.9696454737572787E-2</v>
      </c>
    </row>
    <row r="99" spans="1:29" x14ac:dyDescent="0.2">
      <c r="A99" s="1" t="s">
        <v>225</v>
      </c>
      <c r="B99" s="1" t="s">
        <v>225</v>
      </c>
      <c r="C99" s="1" t="s">
        <v>226</v>
      </c>
      <c r="D99" s="36" t="s">
        <v>495</v>
      </c>
      <c r="E99" s="36">
        <v>2067.0387000000001</v>
      </c>
      <c r="F99" s="36">
        <v>2014.3187</v>
      </c>
      <c r="G99" s="36">
        <v>105.586</v>
      </c>
      <c r="H99" s="36">
        <v>165.38</v>
      </c>
      <c r="I99" s="36">
        <v>205.85</v>
      </c>
      <c r="J99" s="182">
        <v>12.179941347200387</v>
      </c>
      <c r="K99" s="182">
        <v>9.7853713869322334</v>
      </c>
      <c r="L99" s="180">
        <f t="shared" si="1"/>
        <v>0.56630613907146776</v>
      </c>
      <c r="M99" s="180">
        <v>0.24470915467408383</v>
      </c>
      <c r="N99" s="36">
        <v>102.44899972534179</v>
      </c>
      <c r="O99" s="185">
        <v>0.6194763558189732</v>
      </c>
      <c r="P99" s="36">
        <v>16.577999999999999</v>
      </c>
      <c r="Q99" s="192">
        <v>0.10024186721489901</v>
      </c>
      <c r="R99" s="36">
        <v>28.709</v>
      </c>
      <c r="S99" s="192">
        <v>0.17359414681339944</v>
      </c>
      <c r="T99" s="36">
        <v>21.199000000000002</v>
      </c>
      <c r="U99" s="192">
        <v>0.12818357721610837</v>
      </c>
      <c r="V99" s="36">
        <v>31.149000000000001</v>
      </c>
      <c r="W99" s="36">
        <v>44.4</v>
      </c>
      <c r="X99" s="192">
        <v>0.18834804692223969</v>
      </c>
      <c r="Y99" s="36">
        <v>30.143000000000001</v>
      </c>
      <c r="Z99" s="36">
        <v>16.109000000000002</v>
      </c>
      <c r="AA99" s="36">
        <v>18.071339999999999</v>
      </c>
      <c r="AB99" s="36">
        <v>39.49</v>
      </c>
      <c r="AC99" s="179">
        <v>0.1092716168823316</v>
      </c>
    </row>
    <row r="100" spans="1:29" x14ac:dyDescent="0.2">
      <c r="A100" s="1" t="s">
        <v>227</v>
      </c>
      <c r="B100" s="1" t="s">
        <v>227</v>
      </c>
      <c r="C100" s="1" t="s">
        <v>228</v>
      </c>
      <c r="D100" s="36" t="s">
        <v>505</v>
      </c>
      <c r="E100" s="36">
        <v>1987.4133999999999</v>
      </c>
      <c r="F100" s="36">
        <v>2202.7654000000002</v>
      </c>
      <c r="G100" s="36">
        <v>92.183999999999997</v>
      </c>
      <c r="H100" s="36">
        <v>167.92599999999999</v>
      </c>
      <c r="I100" s="36">
        <v>255.9</v>
      </c>
      <c r="J100" s="182">
        <v>13.117476745709421</v>
      </c>
      <c r="K100" s="182">
        <v>8.6079148104728418</v>
      </c>
      <c r="L100" s="180">
        <f t="shared" si="1"/>
        <v>0.82163933003558087</v>
      </c>
      <c r="M100" s="180">
        <v>0.52388552100329933</v>
      </c>
      <c r="N100" s="36">
        <v>88.019999999999982</v>
      </c>
      <c r="O100" s="185">
        <v>0.52415945118683227</v>
      </c>
      <c r="P100" s="36">
        <v>38.638999999999996</v>
      </c>
      <c r="Q100" s="192">
        <v>0.23009539916391744</v>
      </c>
      <c r="R100" s="36">
        <v>73.087000000000003</v>
      </c>
      <c r="S100" s="192">
        <v>0.43523337660636235</v>
      </c>
      <c r="T100" s="36">
        <v>22.571999999999999</v>
      </c>
      <c r="U100" s="192">
        <v>0.13441635005895455</v>
      </c>
      <c r="V100" s="36">
        <v>-39.728000000000002</v>
      </c>
      <c r="W100" s="36">
        <v>-51.800000000000004</v>
      </c>
      <c r="X100" s="192">
        <v>-0.23658039850886703</v>
      </c>
      <c r="Y100" s="36">
        <v>-29.518000000000001</v>
      </c>
      <c r="Z100" s="36">
        <v>48.207999999999998</v>
      </c>
      <c r="AA100" s="36">
        <v>-47.155000000000001</v>
      </c>
      <c r="AB100" s="36">
        <v>-54.15</v>
      </c>
      <c r="AC100" s="179">
        <v>-0.28080821314150284</v>
      </c>
    </row>
    <row r="101" spans="1:29" x14ac:dyDescent="0.2">
      <c r="A101" s="1" t="s">
        <v>229</v>
      </c>
      <c r="B101" s="1" t="s">
        <v>229</v>
      </c>
      <c r="C101" s="1" t="s">
        <v>230</v>
      </c>
      <c r="D101" s="36" t="s">
        <v>505</v>
      </c>
      <c r="E101" s="36">
        <v>1941.7501</v>
      </c>
      <c r="F101" s="36">
        <v>1544.9141</v>
      </c>
      <c r="G101" s="36">
        <v>264.45499999999998</v>
      </c>
      <c r="H101" s="36">
        <v>344.017</v>
      </c>
      <c r="I101" s="36">
        <v>369.76900000000001</v>
      </c>
      <c r="J101" s="182">
        <v>4.4908074310281174</v>
      </c>
      <c r="K101" s="182">
        <v>4.1780519729885413</v>
      </c>
      <c r="L101" s="180">
        <f t="shared" si="1"/>
        <v>0.30085269705620998</v>
      </c>
      <c r="M101" s="180">
        <v>7.4856765799364622E-2</v>
      </c>
      <c r="N101" s="36">
        <v>274.43599694824218</v>
      </c>
      <c r="O101" s="185">
        <v>0.79773963771628198</v>
      </c>
      <c r="P101" s="36">
        <v>63.451999999999998</v>
      </c>
      <c r="Q101" s="192">
        <v>0.1844443733885244</v>
      </c>
      <c r="R101" s="36">
        <v>152.178</v>
      </c>
      <c r="S101" s="192">
        <v>0.44235604635817416</v>
      </c>
      <c r="T101" s="36">
        <v>54.435000000000002</v>
      </c>
      <c r="U101" s="192">
        <v>0.15823345939299513</v>
      </c>
      <c r="V101" s="36">
        <v>7.0558987341769992</v>
      </c>
      <c r="W101" s="36">
        <v>42.024999999999999</v>
      </c>
      <c r="X101" s="192">
        <v>2.0510319938192006E-2</v>
      </c>
      <c r="Y101" s="36">
        <v>76.452000000000012</v>
      </c>
      <c r="Z101" s="36">
        <v>192.53799999999998</v>
      </c>
      <c r="AA101" s="36">
        <v>-22.831899999999997</v>
      </c>
      <c r="AB101" s="36">
        <v>24.121000000000002</v>
      </c>
      <c r="AC101" s="179">
        <v>-6.636852248580738E-2</v>
      </c>
    </row>
    <row r="102" spans="1:29" x14ac:dyDescent="0.2">
      <c r="A102" s="1" t="s">
        <v>237</v>
      </c>
      <c r="B102" s="1" t="s">
        <v>237</v>
      </c>
      <c r="C102" s="1" t="s">
        <v>238</v>
      </c>
      <c r="D102" s="36" t="s">
        <v>506</v>
      </c>
      <c r="E102" s="36">
        <v>1875.4392</v>
      </c>
      <c r="F102" s="36">
        <v>3979.5682000000002</v>
      </c>
      <c r="G102" s="36">
        <v>2351.3560000000002</v>
      </c>
      <c r="H102" s="36">
        <v>2524.2550000000001</v>
      </c>
      <c r="I102" s="36">
        <v>2627.6289999999999</v>
      </c>
      <c r="J102" s="182">
        <v>1.5765317687793032</v>
      </c>
      <c r="K102" s="182">
        <v>1.5145091639649282</v>
      </c>
      <c r="L102" s="180">
        <f t="shared" si="1"/>
        <v>7.3531613247845018E-2</v>
      </c>
      <c r="M102" s="180">
        <v>4.0952280970028676E-2</v>
      </c>
      <c r="N102" s="36">
        <v>920.60099450683606</v>
      </c>
      <c r="O102" s="185">
        <v>0.36470205843182879</v>
      </c>
      <c r="P102" s="36">
        <v>0</v>
      </c>
      <c r="Q102" s="192">
        <v>0</v>
      </c>
      <c r="R102" s="36" t="s">
        <v>480</v>
      </c>
      <c r="S102" s="192" t="e">
        <v>#VALUE!</v>
      </c>
      <c r="T102" s="36" t="s">
        <v>480</v>
      </c>
      <c r="U102" s="192" t="e">
        <v>#VALUE!</v>
      </c>
      <c r="V102" s="36">
        <v>545.98500000000001</v>
      </c>
      <c r="W102" s="36">
        <v>616.20000000000005</v>
      </c>
      <c r="X102" s="192">
        <v>0.21629550104882431</v>
      </c>
      <c r="Y102" s="36">
        <v>181.19699999999997</v>
      </c>
      <c r="Z102" s="36">
        <v>122.039</v>
      </c>
      <c r="AA102" s="36">
        <v>163.409500215957</v>
      </c>
      <c r="AB102" s="36">
        <v>183.667</v>
      </c>
      <c r="AC102" s="179">
        <v>6.4735733995161734E-2</v>
      </c>
    </row>
    <row r="103" spans="1:29" x14ac:dyDescent="0.2">
      <c r="A103" s="1" t="s">
        <v>239</v>
      </c>
      <c r="B103" s="1" t="s">
        <v>239</v>
      </c>
      <c r="C103" s="1" t="s">
        <v>240</v>
      </c>
      <c r="D103" s="36" t="s">
        <v>506</v>
      </c>
      <c r="E103" s="36">
        <v>1831.0175999999999</v>
      </c>
      <c r="F103" s="36">
        <v>2334.0005999999998</v>
      </c>
      <c r="G103" s="36">
        <v>389.50700000000001</v>
      </c>
      <c r="H103" s="36">
        <v>425.97399999999993</v>
      </c>
      <c r="I103" s="36">
        <v>456</v>
      </c>
      <c r="J103" s="182">
        <v>5.4792090597078698</v>
      </c>
      <c r="K103" s="182">
        <v>5.1184223684210526</v>
      </c>
      <c r="L103" s="180">
        <f t="shared" si="1"/>
        <v>9.3623477883580858E-2</v>
      </c>
      <c r="M103" s="180">
        <v>7.048787015169955E-2</v>
      </c>
      <c r="N103" s="36">
        <v>215.97600213623048</v>
      </c>
      <c r="O103" s="185">
        <v>0.50701686519888656</v>
      </c>
      <c r="P103" s="36">
        <v>0</v>
      </c>
      <c r="Q103" s="192">
        <v>0</v>
      </c>
      <c r="R103" s="36" t="s">
        <v>480</v>
      </c>
      <c r="S103" s="192" t="e">
        <v>#VALUE!</v>
      </c>
      <c r="T103" s="36" t="s">
        <v>480</v>
      </c>
      <c r="U103" s="192" t="e">
        <v>#VALUE!</v>
      </c>
      <c r="V103" s="36">
        <v>171.22300000000001</v>
      </c>
      <c r="W103" s="36">
        <v>204.85</v>
      </c>
      <c r="X103" s="192">
        <v>0.40195645743636943</v>
      </c>
      <c r="Y103" s="36">
        <v>153.16899999999998</v>
      </c>
      <c r="Z103" s="36">
        <v>50.422999999999995</v>
      </c>
      <c r="AA103" s="36">
        <v>66.721209999999999</v>
      </c>
      <c r="AB103" s="36">
        <v>119.575</v>
      </c>
      <c r="AC103" s="179">
        <v>0.15663211839220237</v>
      </c>
    </row>
    <row r="104" spans="1:29" x14ac:dyDescent="0.2">
      <c r="A104" s="1" t="s">
        <v>241</v>
      </c>
      <c r="B104" s="1" t="s">
        <v>241</v>
      </c>
      <c r="C104" s="1" t="s">
        <v>242</v>
      </c>
      <c r="D104" s="36" t="s">
        <v>505</v>
      </c>
      <c r="E104" s="36">
        <v>1795.8797999999999</v>
      </c>
      <c r="F104" s="36">
        <v>1637.1987999999999</v>
      </c>
      <c r="G104" s="36">
        <v>164.45599999999999</v>
      </c>
      <c r="H104" s="36">
        <v>242.52799999999999</v>
      </c>
      <c r="I104" s="36">
        <v>285.279</v>
      </c>
      <c r="J104" s="182">
        <v>6.7505558121124158</v>
      </c>
      <c r="K104" s="182">
        <v>5.7389390736787496</v>
      </c>
      <c r="L104" s="180">
        <f t="shared" si="1"/>
        <v>0.47472880284088148</v>
      </c>
      <c r="M104" s="180">
        <v>0.1762724303997889</v>
      </c>
      <c r="N104" s="36">
        <v>218.322998046875</v>
      </c>
      <c r="O104" s="185">
        <v>0.90019708259201003</v>
      </c>
      <c r="P104" s="36">
        <v>47.369</v>
      </c>
      <c r="Q104" s="192">
        <v>0.19531353080881383</v>
      </c>
      <c r="R104" s="36">
        <v>135.89599999999999</v>
      </c>
      <c r="S104" s="192">
        <v>0.56033117825570655</v>
      </c>
      <c r="T104" s="36">
        <v>26.823</v>
      </c>
      <c r="U104" s="192">
        <v>0.11059753925319964</v>
      </c>
      <c r="V104" s="36">
        <v>-20.379999999999995</v>
      </c>
      <c r="W104" s="36">
        <v>11.15</v>
      </c>
      <c r="X104" s="192">
        <v>-8.4031534503232599E-2</v>
      </c>
      <c r="Y104" s="36">
        <v>16.852999999999998</v>
      </c>
      <c r="Z104" s="36">
        <v>56.689</v>
      </c>
      <c r="AA104" s="36">
        <v>-25.522279999999999</v>
      </c>
      <c r="AB104" s="36">
        <v>2.6310000000000002</v>
      </c>
      <c r="AC104" s="179">
        <v>-0.10523436469191186</v>
      </c>
    </row>
    <row r="105" spans="1:29" x14ac:dyDescent="0.2">
      <c r="A105" s="1" t="s">
        <v>243</v>
      </c>
      <c r="B105" s="1" t="s">
        <v>243</v>
      </c>
      <c r="C105" s="1" t="s">
        <v>244</v>
      </c>
      <c r="D105" s="36" t="s">
        <v>495</v>
      </c>
      <c r="E105" s="36">
        <v>1921.4287999999999</v>
      </c>
      <c r="F105" s="36">
        <v>1797.1029000000001</v>
      </c>
      <c r="G105" s="36">
        <v>89.724000000000004</v>
      </c>
      <c r="H105" s="36">
        <v>198.54300000000001</v>
      </c>
      <c r="I105" s="36">
        <v>249.18700000000001</v>
      </c>
      <c r="J105" s="182">
        <v>9.0514543449026164</v>
      </c>
      <c r="K105" s="182">
        <v>7.2118645836259514</v>
      </c>
      <c r="L105" s="180">
        <f t="shared" si="1"/>
        <v>1.2128193125585127</v>
      </c>
      <c r="M105" s="180">
        <v>0.25507824501493381</v>
      </c>
      <c r="N105" s="36">
        <v>147.79099822998046</v>
      </c>
      <c r="O105" s="185">
        <v>0.74437778330125193</v>
      </c>
      <c r="P105" s="36">
        <v>25.686999999999998</v>
      </c>
      <c r="Q105" s="192">
        <v>0.12937751519821902</v>
      </c>
      <c r="R105" s="36">
        <v>126.98</v>
      </c>
      <c r="S105" s="192">
        <v>0.63955918868960371</v>
      </c>
      <c r="T105" s="36">
        <v>40.079000000000001</v>
      </c>
      <c r="U105" s="192">
        <v>0.20186559082919064</v>
      </c>
      <c r="V105" s="36">
        <v>-68.009</v>
      </c>
      <c r="W105" s="36">
        <v>-31.501999999999999</v>
      </c>
      <c r="X105" s="192">
        <v>-0.34254040686400428</v>
      </c>
      <c r="Y105" s="36">
        <v>-32.906999999999996</v>
      </c>
      <c r="Z105" s="36">
        <v>34.366999999999997</v>
      </c>
      <c r="AA105" s="36">
        <v>-73.292000000000002</v>
      </c>
      <c r="AB105" s="36">
        <v>-41.255000000000003</v>
      </c>
      <c r="AC105" s="179">
        <v>-0.36914925230302753</v>
      </c>
    </row>
    <row r="106" spans="1:29" x14ac:dyDescent="0.2">
      <c r="A106" s="1" t="s">
        <v>245</v>
      </c>
      <c r="B106" s="1" t="s">
        <v>245</v>
      </c>
      <c r="C106" s="1" t="s">
        <v>753</v>
      </c>
      <c r="D106" s="36" t="s">
        <v>505</v>
      </c>
      <c r="E106" s="36">
        <v>1800.3489</v>
      </c>
      <c r="F106" s="36">
        <v>1708.3059000000001</v>
      </c>
      <c r="G106" s="36">
        <v>105.98399999999999</v>
      </c>
      <c r="H106" s="36">
        <v>176.48500000000001</v>
      </c>
      <c r="I106" s="36">
        <v>232.17500000000001</v>
      </c>
      <c r="J106" s="182">
        <v>9.679609598549451</v>
      </c>
      <c r="K106" s="182">
        <v>7.357837407128244</v>
      </c>
      <c r="L106" s="180">
        <f t="shared" si="1"/>
        <v>0.66520418176328522</v>
      </c>
      <c r="M106" s="180">
        <v>0.31555089667677128</v>
      </c>
      <c r="N106" s="36">
        <v>135.33699801635743</v>
      </c>
      <c r="O106" s="185">
        <v>0.76684702958527584</v>
      </c>
      <c r="P106" s="36">
        <v>26.834999999999997</v>
      </c>
      <c r="Q106" s="192">
        <v>0.15205258237243957</v>
      </c>
      <c r="R106" s="36">
        <v>86.891999999999996</v>
      </c>
      <c r="S106" s="192">
        <v>0.49234779159701952</v>
      </c>
      <c r="T106" s="36">
        <v>29.446000000000002</v>
      </c>
      <c r="U106" s="192">
        <v>0.16684704082499929</v>
      </c>
      <c r="V106" s="36">
        <v>-30.723999999999997</v>
      </c>
      <c r="W106" s="36">
        <v>-31</v>
      </c>
      <c r="X106" s="192">
        <v>-0.17408844944329543</v>
      </c>
      <c r="Y106" s="36">
        <v>-5.52</v>
      </c>
      <c r="Z106" s="36">
        <v>87.024000000000001</v>
      </c>
      <c r="AA106" s="36">
        <v>-34.695</v>
      </c>
      <c r="AB106" s="36">
        <v>-11.468</v>
      </c>
      <c r="AC106" s="179">
        <v>-0.19658894523613904</v>
      </c>
    </row>
    <row r="107" spans="1:29" x14ac:dyDescent="0.2">
      <c r="A107" s="1" t="s">
        <v>247</v>
      </c>
      <c r="B107" s="1" t="s">
        <v>247</v>
      </c>
      <c r="C107" s="1" t="s">
        <v>248</v>
      </c>
      <c r="D107" s="36" t="s">
        <v>495</v>
      </c>
      <c r="E107" s="36">
        <v>1757.4110000000001</v>
      </c>
      <c r="F107" s="36">
        <v>2277.1129999999998</v>
      </c>
      <c r="G107" s="36">
        <v>298.29399999999998</v>
      </c>
      <c r="H107" s="36">
        <v>430.33699999999999</v>
      </c>
      <c r="I107" s="36">
        <v>547.33299999999997</v>
      </c>
      <c r="J107" s="182">
        <v>5.291464596351231</v>
      </c>
      <c r="K107" s="182">
        <v>4.16037951302041</v>
      </c>
      <c r="L107" s="180">
        <f t="shared" si="1"/>
        <v>0.44266059659262341</v>
      </c>
      <c r="M107" s="180">
        <v>0.27187065021134593</v>
      </c>
      <c r="N107" s="36">
        <v>273.81199511718751</v>
      </c>
      <c r="O107" s="185">
        <v>0.63627342087059102</v>
      </c>
      <c r="P107" s="36">
        <v>33.853999999999999</v>
      </c>
      <c r="Q107" s="192">
        <v>7.8668578346737558E-2</v>
      </c>
      <c r="R107" s="36">
        <v>16.303000000000001</v>
      </c>
      <c r="S107" s="192">
        <v>3.7884262798690331E-2</v>
      </c>
      <c r="T107" s="36">
        <v>59.975999999999999</v>
      </c>
      <c r="U107" s="192">
        <v>0.13936984270467098</v>
      </c>
      <c r="V107" s="36">
        <v>145.13300000000001</v>
      </c>
      <c r="W107" s="36">
        <v>186.70000000000002</v>
      </c>
      <c r="X107" s="192">
        <v>0.33725429140417862</v>
      </c>
      <c r="Y107" s="36">
        <v>94.004999999999995</v>
      </c>
      <c r="Z107" s="36">
        <v>63.894999999999996</v>
      </c>
      <c r="AA107" s="36">
        <v>106.145</v>
      </c>
      <c r="AB107" s="36">
        <v>128.31700000000001</v>
      </c>
      <c r="AC107" s="179">
        <v>0.24665552810936545</v>
      </c>
    </row>
    <row r="108" spans="1:29" x14ac:dyDescent="0.2">
      <c r="A108" s="1" t="s">
        <v>249</v>
      </c>
      <c r="B108" s="1" t="s">
        <v>249</v>
      </c>
      <c r="C108" s="1" t="s">
        <v>250</v>
      </c>
      <c r="D108" s="36" t="s">
        <v>495</v>
      </c>
      <c r="E108" s="36">
        <v>1735.2260000000001</v>
      </c>
      <c r="F108" s="36">
        <v>1683.934</v>
      </c>
      <c r="G108" s="36">
        <v>322.85599999999999</v>
      </c>
      <c r="H108" s="36">
        <v>472.71199999999999</v>
      </c>
      <c r="I108" s="36">
        <v>564.25700000000006</v>
      </c>
      <c r="J108" s="182">
        <v>3.5622831660715191</v>
      </c>
      <c r="K108" s="182">
        <v>2.9843386967286181</v>
      </c>
      <c r="L108" s="180">
        <f t="shared" si="1"/>
        <v>0.46415739524741678</v>
      </c>
      <c r="M108" s="180">
        <v>0.19365914129533435</v>
      </c>
      <c r="N108" s="36">
        <v>176.87399850463868</v>
      </c>
      <c r="O108" s="185">
        <v>0.37416862382304378</v>
      </c>
      <c r="P108" s="36">
        <v>0</v>
      </c>
      <c r="Q108" s="192">
        <v>0</v>
      </c>
      <c r="R108" s="36" t="s">
        <v>480</v>
      </c>
      <c r="S108" s="192" t="e">
        <v>#VALUE!</v>
      </c>
      <c r="T108" s="36" t="s">
        <v>480</v>
      </c>
      <c r="U108" s="192" t="e">
        <v>#VALUE!</v>
      </c>
      <c r="V108" s="36">
        <v>71.519571428570998</v>
      </c>
      <c r="W108" s="36">
        <v>96.55</v>
      </c>
      <c r="X108" s="192">
        <v>0.15129628913285678</v>
      </c>
      <c r="Y108" s="36" t="s">
        <v>480</v>
      </c>
      <c r="Z108" s="36">
        <v>52.524999999999999</v>
      </c>
      <c r="AA108" s="36">
        <v>48.062889999999996</v>
      </c>
      <c r="AB108" s="36">
        <v>69.875</v>
      </c>
      <c r="AC108" s="179">
        <v>0.10167478295452621</v>
      </c>
    </row>
    <row r="109" spans="1:29" x14ac:dyDescent="0.2">
      <c r="A109" s="1" t="s">
        <v>251</v>
      </c>
      <c r="B109" s="1" t="s">
        <v>251</v>
      </c>
      <c r="C109" s="1" t="s">
        <v>252</v>
      </c>
      <c r="D109" s="36" t="s">
        <v>495</v>
      </c>
      <c r="E109" s="36">
        <v>1726.7701999999999</v>
      </c>
      <c r="F109" s="36">
        <v>1563.4879000000001</v>
      </c>
      <c r="G109" s="36">
        <v>115.95099999999999</v>
      </c>
      <c r="H109" s="36">
        <v>143.75199999999998</v>
      </c>
      <c r="I109" s="36">
        <v>169.75800000000001</v>
      </c>
      <c r="J109" s="182">
        <v>10.876286242974013</v>
      </c>
      <c r="K109" s="182">
        <v>9.2100984931490704</v>
      </c>
      <c r="L109" s="180">
        <f t="shared" si="1"/>
        <v>0.23976507317746279</v>
      </c>
      <c r="M109" s="180">
        <v>0.18090878735600224</v>
      </c>
      <c r="N109" s="36">
        <v>101.70600183105469</v>
      </c>
      <c r="O109" s="185">
        <v>0.70751016911802767</v>
      </c>
      <c r="P109" s="36">
        <v>23.690999999999999</v>
      </c>
      <c r="Q109" s="192">
        <v>0.16480466358728924</v>
      </c>
      <c r="R109" s="36">
        <v>29.28</v>
      </c>
      <c r="S109" s="192">
        <v>0.20368412265568483</v>
      </c>
      <c r="T109" s="36">
        <v>13.855</v>
      </c>
      <c r="U109" s="192">
        <v>9.6381267738883655E-2</v>
      </c>
      <c r="V109" s="36">
        <v>35.331999999999994</v>
      </c>
      <c r="W109" s="36">
        <v>46.706000000000003</v>
      </c>
      <c r="X109" s="192">
        <v>0.2457844064778229</v>
      </c>
      <c r="Y109" s="36">
        <v>17.315999999999999</v>
      </c>
      <c r="Z109" s="36">
        <v>158.398</v>
      </c>
      <c r="AA109" s="36">
        <v>20.335000000000001</v>
      </c>
      <c r="AB109" s="36">
        <v>25.542000000000002</v>
      </c>
      <c r="AC109" s="179">
        <v>0.14145890144137127</v>
      </c>
    </row>
    <row r="110" spans="1:29" x14ac:dyDescent="0.2">
      <c r="A110" s="1" t="s">
        <v>253</v>
      </c>
      <c r="B110" s="1" t="s">
        <v>253</v>
      </c>
      <c r="C110" s="1" t="s">
        <v>254</v>
      </c>
      <c r="D110" s="36" t="s">
        <v>495</v>
      </c>
      <c r="E110" s="36">
        <v>1631.2665999999999</v>
      </c>
      <c r="F110" s="36">
        <v>1478.7066</v>
      </c>
      <c r="G110" s="36">
        <v>209.33600000000001</v>
      </c>
      <c r="H110" s="36">
        <v>310.62700000000001</v>
      </c>
      <c r="I110" s="36">
        <v>366.35300000000001</v>
      </c>
      <c r="J110" s="182">
        <v>4.7603930115540498</v>
      </c>
      <c r="K110" s="182">
        <v>4.0362890436273213</v>
      </c>
      <c r="L110" s="180">
        <f t="shared" si="1"/>
        <v>0.48386803989758087</v>
      </c>
      <c r="M110" s="180">
        <v>0.17939844250499792</v>
      </c>
      <c r="N110" s="36">
        <v>234.64100097656251</v>
      </c>
      <c r="O110" s="185">
        <v>0.75537864054497039</v>
      </c>
      <c r="P110" s="36">
        <v>34.796999999999997</v>
      </c>
      <c r="Q110" s="192">
        <v>0.11202181394405508</v>
      </c>
      <c r="R110" s="36">
        <v>184.04400000000001</v>
      </c>
      <c r="S110" s="192">
        <v>0.5924919598103191</v>
      </c>
      <c r="T110" s="36">
        <v>38.914999999999999</v>
      </c>
      <c r="U110" s="192">
        <v>0.12527887144388608</v>
      </c>
      <c r="V110" s="36">
        <v>-13.42</v>
      </c>
      <c r="W110" s="36">
        <v>0.23300000000000001</v>
      </c>
      <c r="X110" s="192">
        <v>-4.3202941148065041E-2</v>
      </c>
      <c r="Y110" s="36">
        <v>-20.387</v>
      </c>
      <c r="Z110" s="36">
        <v>31.702999999999999</v>
      </c>
      <c r="AA110" s="36">
        <v>42.356312490929</v>
      </c>
      <c r="AB110" s="36">
        <v>-14.969000000000001</v>
      </c>
      <c r="AC110" s="179">
        <v>0.13635747211584634</v>
      </c>
    </row>
    <row r="111" spans="1:29" x14ac:dyDescent="0.2">
      <c r="A111" s="1" t="s">
        <v>257</v>
      </c>
      <c r="B111" s="1" t="s">
        <v>257</v>
      </c>
      <c r="C111" s="1" t="s">
        <v>258</v>
      </c>
      <c r="D111" s="36" t="s">
        <v>495</v>
      </c>
      <c r="E111" s="36">
        <v>1534.6110000000001</v>
      </c>
      <c r="F111" s="36">
        <v>1454.999</v>
      </c>
      <c r="G111" s="36">
        <v>139.02099999999999</v>
      </c>
      <c r="H111" s="36">
        <v>211.739</v>
      </c>
      <c r="I111" s="36">
        <v>279.25700000000001</v>
      </c>
      <c r="J111" s="182">
        <v>6.8716627546177129</v>
      </c>
      <c r="K111" s="182">
        <v>5.2102507725858258</v>
      </c>
      <c r="L111" s="180">
        <f t="shared" si="1"/>
        <v>0.52307205386236633</v>
      </c>
      <c r="M111" s="180">
        <v>0.31887370772507673</v>
      </c>
      <c r="N111" s="36">
        <v>149.78799795532225</v>
      </c>
      <c r="O111" s="185">
        <v>0.70741808526214944</v>
      </c>
      <c r="P111" s="36">
        <v>35.809999999999995</v>
      </c>
      <c r="Q111" s="192">
        <v>0.16912330746815651</v>
      </c>
      <c r="R111" s="36">
        <v>71.825000000000003</v>
      </c>
      <c r="S111" s="192">
        <v>0.33921478801732324</v>
      </c>
      <c r="T111" s="36">
        <v>37.470999999999997</v>
      </c>
      <c r="U111" s="192">
        <v>0.176967870822097</v>
      </c>
      <c r="V111" s="36">
        <v>-11.435911392404998</v>
      </c>
      <c r="W111" s="36">
        <v>2.3530000000000002</v>
      </c>
      <c r="X111" s="192">
        <v>-5.4009471058260393E-2</v>
      </c>
      <c r="Y111" s="36">
        <v>-8.91</v>
      </c>
      <c r="Z111" s="36">
        <v>232.01899999999998</v>
      </c>
      <c r="AA111" s="36">
        <v>-22.763379999999998</v>
      </c>
      <c r="AB111" s="36">
        <v>-7.5310000000000006</v>
      </c>
      <c r="AC111" s="179">
        <v>-0.10750678901855586</v>
      </c>
    </row>
    <row r="112" spans="1:29" x14ac:dyDescent="0.2">
      <c r="A112" s="1" t="s">
        <v>259</v>
      </c>
      <c r="B112" s="1" t="s">
        <v>259</v>
      </c>
      <c r="C112" s="1" t="s">
        <v>260</v>
      </c>
      <c r="D112" s="36" t="s">
        <v>495</v>
      </c>
      <c r="E112" s="36">
        <v>1513.4337</v>
      </c>
      <c r="F112" s="36">
        <v>1346.6967</v>
      </c>
      <c r="G112" s="36">
        <v>79.929000000000002</v>
      </c>
      <c r="H112" s="36">
        <v>128.28899999999999</v>
      </c>
      <c r="I112" s="36">
        <v>156.166</v>
      </c>
      <c r="J112" s="182">
        <v>10.497366882585414</v>
      </c>
      <c r="K112" s="182">
        <v>8.6234948708425652</v>
      </c>
      <c r="L112" s="180">
        <f t="shared" si="1"/>
        <v>0.605036970311151</v>
      </c>
      <c r="M112" s="180">
        <v>0.21729844335835513</v>
      </c>
      <c r="N112" s="36">
        <v>95.234000320434575</v>
      </c>
      <c r="O112" s="185">
        <v>0.74233956395664935</v>
      </c>
      <c r="P112" s="36">
        <v>29.642999999999997</v>
      </c>
      <c r="Q112" s="192">
        <v>0.23106423777564716</v>
      </c>
      <c r="R112" s="36">
        <v>28.184999999999999</v>
      </c>
      <c r="S112" s="192">
        <v>0.21969927273577627</v>
      </c>
      <c r="T112" s="36">
        <v>30.100999999999999</v>
      </c>
      <c r="U112" s="192">
        <v>0.23463430223947496</v>
      </c>
      <c r="V112" s="36">
        <v>4.5019999999999998</v>
      </c>
      <c r="W112" s="36">
        <v>18.233000000000001</v>
      </c>
      <c r="X112" s="192">
        <v>3.5092642393346273E-2</v>
      </c>
      <c r="Y112" s="36">
        <v>6.2230000000000008</v>
      </c>
      <c r="Z112" s="36">
        <v>175.49599999999998</v>
      </c>
      <c r="AA112" s="36">
        <v>-4.702</v>
      </c>
      <c r="AB112" s="36">
        <v>8.918000000000001</v>
      </c>
      <c r="AC112" s="179">
        <v>-3.6651622508554908E-2</v>
      </c>
    </row>
    <row r="113" spans="1:29" x14ac:dyDescent="0.2">
      <c r="A113" s="1" t="s">
        <v>261</v>
      </c>
      <c r="B113" s="1" t="s">
        <v>261</v>
      </c>
      <c r="C113" s="1" t="s">
        <v>262</v>
      </c>
      <c r="D113" s="36" t="s">
        <v>495</v>
      </c>
      <c r="E113" s="36">
        <v>1542.9568999999999</v>
      </c>
      <c r="F113" s="36">
        <v>1407.1201000000001</v>
      </c>
      <c r="G113" s="36">
        <v>307.983</v>
      </c>
      <c r="H113" s="36">
        <v>268.00934779214469</v>
      </c>
      <c r="I113" s="36">
        <v>275.88499999999999</v>
      </c>
      <c r="J113" s="182">
        <v>5.2502650060224596</v>
      </c>
      <c r="K113" s="182">
        <v>5.1003863928810924</v>
      </c>
      <c r="L113" s="180">
        <f t="shared" si="1"/>
        <v>-0.12979174892073689</v>
      </c>
      <c r="M113" s="180">
        <v>2.9385737000350076E-2</v>
      </c>
      <c r="N113" s="36">
        <v>186.44702180226108</v>
      </c>
      <c r="O113" s="185">
        <v>0.69567357757558712</v>
      </c>
      <c r="P113" s="36">
        <v>34.081785163002429</v>
      </c>
      <c r="Q113" s="192">
        <v>0.12716640461897114</v>
      </c>
      <c r="R113" s="36" t="s">
        <v>480</v>
      </c>
      <c r="S113" s="192" t="e">
        <v>#VALUE!</v>
      </c>
      <c r="T113" s="36" t="s">
        <v>480</v>
      </c>
      <c r="U113" s="192" t="e">
        <v>#VALUE!</v>
      </c>
      <c r="V113" s="36">
        <v>92.270070899827459</v>
      </c>
      <c r="W113" s="36">
        <v>82.138000000000005</v>
      </c>
      <c r="X113" s="192">
        <v>0.34427930092717413</v>
      </c>
      <c r="Y113" s="36">
        <v>101.11699999999999</v>
      </c>
      <c r="Z113" s="36">
        <v>120.60799999999999</v>
      </c>
      <c r="AA113" s="36">
        <v>45.2449786771883</v>
      </c>
      <c r="AB113" s="36">
        <v>49.151000000000003</v>
      </c>
      <c r="AC113" s="179">
        <v>0.16881865893826267</v>
      </c>
    </row>
    <row r="114" spans="1:29" x14ac:dyDescent="0.2">
      <c r="A114" s="1" t="s">
        <v>263</v>
      </c>
      <c r="B114" s="1" t="s">
        <v>263</v>
      </c>
      <c r="C114" s="1" t="s">
        <v>264</v>
      </c>
      <c r="D114" s="36" t="s">
        <v>505</v>
      </c>
      <c r="E114" s="36">
        <v>1556.6736000000001</v>
      </c>
      <c r="F114" s="36">
        <v>1443.3649</v>
      </c>
      <c r="G114" s="36">
        <v>157.43700000000001</v>
      </c>
      <c r="H114" s="36">
        <v>221.20800000000003</v>
      </c>
      <c r="I114" s="36">
        <v>260.59699999999998</v>
      </c>
      <c r="J114" s="182">
        <v>6.524921793063541</v>
      </c>
      <c r="K114" s="182">
        <v>5.5386857868663117</v>
      </c>
      <c r="L114" s="180">
        <f t="shared" si="1"/>
        <v>0.40505726099963801</v>
      </c>
      <c r="M114" s="180">
        <v>0.17806318035514068</v>
      </c>
      <c r="N114" s="36">
        <v>155.65399899291992</v>
      </c>
      <c r="O114" s="185">
        <v>0.70365447448971064</v>
      </c>
      <c r="P114" s="36">
        <v>50.937999999999995</v>
      </c>
      <c r="Q114" s="192">
        <v>0.2302719612310585</v>
      </c>
      <c r="R114" s="36">
        <v>111.593</v>
      </c>
      <c r="S114" s="192">
        <v>0.50447090521138471</v>
      </c>
      <c r="T114" s="36">
        <v>30.292999999999999</v>
      </c>
      <c r="U114" s="192">
        <v>0.13694351018046361</v>
      </c>
      <c r="V114" s="36">
        <v>-47.295392405064</v>
      </c>
      <c r="W114" s="36">
        <v>-2.335</v>
      </c>
      <c r="X114" s="192">
        <v>-0.21380507217218181</v>
      </c>
      <c r="Y114" s="36">
        <v>-7.3879999999999981</v>
      </c>
      <c r="Z114" s="36">
        <v>51.561999999999998</v>
      </c>
      <c r="AA114" s="36">
        <v>-53.869</v>
      </c>
      <c r="AB114" s="36">
        <v>-11.454000000000001</v>
      </c>
      <c r="AC114" s="179">
        <v>-0.24352193410726553</v>
      </c>
    </row>
    <row r="115" spans="1:29" x14ac:dyDescent="0.2">
      <c r="A115" s="1" t="s">
        <v>265</v>
      </c>
      <c r="B115" s="1" t="s">
        <v>265</v>
      </c>
      <c r="C115" s="1" t="s">
        <v>266</v>
      </c>
      <c r="D115" s="36" t="s">
        <v>505</v>
      </c>
      <c r="E115" s="36">
        <v>1459.6728000000001</v>
      </c>
      <c r="F115" s="36">
        <v>1409.3098</v>
      </c>
      <c r="G115" s="36">
        <v>132.923</v>
      </c>
      <c r="H115" s="36">
        <v>206.78900000000002</v>
      </c>
      <c r="I115" s="36">
        <v>220.108</v>
      </c>
      <c r="J115" s="182">
        <v>6.8152068050041343</v>
      </c>
      <c r="K115" s="182">
        <v>6.4028104385120033</v>
      </c>
      <c r="L115" s="180">
        <f t="shared" si="1"/>
        <v>0.55570518269975855</v>
      </c>
      <c r="M115" s="180">
        <v>6.44086484290749E-2</v>
      </c>
      <c r="N115" s="36">
        <v>128.89599989318847</v>
      </c>
      <c r="O115" s="185">
        <v>0.62332135603532324</v>
      </c>
      <c r="P115" s="36">
        <v>34.835000000000001</v>
      </c>
      <c r="Q115" s="192">
        <v>0.16845673609331249</v>
      </c>
      <c r="R115" s="36">
        <v>81.965999999999994</v>
      </c>
      <c r="S115" s="192">
        <v>0.3963750489629525</v>
      </c>
      <c r="T115" s="36">
        <v>27.15</v>
      </c>
      <c r="U115" s="192">
        <v>0.13129325060810776</v>
      </c>
      <c r="V115" s="36">
        <v>-30.616</v>
      </c>
      <c r="W115" s="36">
        <v>-42.71</v>
      </c>
      <c r="X115" s="192">
        <v>-0.148054296892001</v>
      </c>
      <c r="Y115" s="36">
        <v>-25.271000000000001</v>
      </c>
      <c r="Z115" s="36">
        <v>73.757999999999996</v>
      </c>
      <c r="AA115" s="36">
        <v>-33.673000000000002</v>
      </c>
      <c r="AB115" s="36">
        <v>-37.93</v>
      </c>
      <c r="AC115" s="179">
        <v>-0.16283748168422885</v>
      </c>
    </row>
    <row r="116" spans="1:29" x14ac:dyDescent="0.2">
      <c r="A116" s="1" t="s">
        <v>267</v>
      </c>
      <c r="B116" s="1" t="s">
        <v>267</v>
      </c>
      <c r="C116" s="1" t="s">
        <v>268</v>
      </c>
      <c r="D116" s="36" t="s">
        <v>495</v>
      </c>
      <c r="E116" s="36">
        <v>1457.1904999999999</v>
      </c>
      <c r="F116" s="36">
        <v>1375.7365</v>
      </c>
      <c r="G116" s="36">
        <v>184.46100000000001</v>
      </c>
      <c r="H116" s="36">
        <v>309.411</v>
      </c>
      <c r="I116" s="36">
        <v>376.04599999999999</v>
      </c>
      <c r="J116" s="182">
        <v>4.4463076619771114</v>
      </c>
      <c r="K116" s="182">
        <v>3.6584260968073057</v>
      </c>
      <c r="L116" s="180">
        <f t="shared" si="1"/>
        <v>0.67737895815375593</v>
      </c>
      <c r="M116" s="180">
        <v>0.21536079842022415</v>
      </c>
      <c r="N116" s="36">
        <v>220.4609998474121</v>
      </c>
      <c r="O116" s="185">
        <v>0.71251830040758768</v>
      </c>
      <c r="P116" s="36">
        <v>101.09399999999999</v>
      </c>
      <c r="Q116" s="192">
        <v>0.32673046530343136</v>
      </c>
      <c r="R116" s="36">
        <v>200.18799999999999</v>
      </c>
      <c r="S116" s="192">
        <v>0.64699703630446226</v>
      </c>
      <c r="T116" s="36">
        <v>78.281999999999996</v>
      </c>
      <c r="U116" s="192">
        <v>0.25300328689025275</v>
      </c>
      <c r="V116" s="36">
        <v>-163.124</v>
      </c>
      <c r="W116" s="36">
        <v>-38.413000000000004</v>
      </c>
      <c r="X116" s="192">
        <v>-0.52720814709237873</v>
      </c>
      <c r="Y116" s="36">
        <v>19.364999999999998</v>
      </c>
      <c r="Z116" s="36">
        <v>62.738999999999997</v>
      </c>
      <c r="AA116" s="36">
        <v>-176.84800000000001</v>
      </c>
      <c r="AB116" s="36">
        <v>-41.511000000000003</v>
      </c>
      <c r="AC116" s="179">
        <v>-0.57156338979545007</v>
      </c>
    </row>
    <row r="117" spans="1:29" x14ac:dyDescent="0.2">
      <c r="A117" s="1" t="s">
        <v>269</v>
      </c>
      <c r="B117" s="1" t="s">
        <v>269</v>
      </c>
      <c r="C117" s="1" t="s">
        <v>270</v>
      </c>
      <c r="D117" s="36" t="s">
        <v>495</v>
      </c>
      <c r="E117" s="36">
        <v>1469.1429000000001</v>
      </c>
      <c r="F117" s="36">
        <v>1455.3159000000001</v>
      </c>
      <c r="G117" s="36">
        <v>76.846000000000004</v>
      </c>
      <c r="H117" s="36">
        <v>122.828</v>
      </c>
      <c r="I117" s="36">
        <v>163.084</v>
      </c>
      <c r="J117" s="182">
        <v>11.848405086788029</v>
      </c>
      <c r="K117" s="182">
        <v>8.9237196782026444</v>
      </c>
      <c r="L117" s="180">
        <f t="shared" si="1"/>
        <v>0.59836556229341797</v>
      </c>
      <c r="M117" s="180">
        <v>0.32774285993421692</v>
      </c>
      <c r="N117" s="36">
        <v>85.026000061035163</v>
      </c>
      <c r="O117" s="185">
        <v>0.69223629840944378</v>
      </c>
      <c r="P117" s="36">
        <v>22.241</v>
      </c>
      <c r="Q117" s="192">
        <v>0.18107434786856416</v>
      </c>
      <c r="R117" s="36">
        <v>46.997999999999998</v>
      </c>
      <c r="S117" s="192">
        <v>0.38263262448301688</v>
      </c>
      <c r="T117" s="36">
        <v>22.895</v>
      </c>
      <c r="U117" s="192">
        <v>0.18639886670791675</v>
      </c>
      <c r="V117" s="36">
        <v>-24.664999999999999</v>
      </c>
      <c r="W117" s="36">
        <v>-0.70599999999999996</v>
      </c>
      <c r="X117" s="192">
        <v>-0.20080926173185265</v>
      </c>
      <c r="Y117" s="36">
        <v>-5.0739999999999998</v>
      </c>
      <c r="Z117" s="36">
        <v>102.75399999999999</v>
      </c>
      <c r="AA117" s="36">
        <v>-39.188639999999999</v>
      </c>
      <c r="AB117" s="36">
        <v>-13.982000000000001</v>
      </c>
      <c r="AC117" s="179">
        <v>-0.3190529846614778</v>
      </c>
    </row>
    <row r="118" spans="1:29" x14ac:dyDescent="0.2">
      <c r="A118" s="1" t="s">
        <v>271</v>
      </c>
      <c r="B118" s="1" t="s">
        <v>271</v>
      </c>
      <c r="C118" s="1" t="s">
        <v>272</v>
      </c>
      <c r="D118" s="36" t="s">
        <v>495</v>
      </c>
      <c r="E118" s="36">
        <v>1512.7247</v>
      </c>
      <c r="F118" s="36">
        <v>1335.0657000000001</v>
      </c>
      <c r="G118" s="36">
        <v>193.29499999999999</v>
      </c>
      <c r="H118" s="36">
        <v>234.53299999999999</v>
      </c>
      <c r="I118" s="36">
        <v>255.227</v>
      </c>
      <c r="J118" s="182">
        <v>5.6924428545236712</v>
      </c>
      <c r="K118" s="182">
        <v>5.2308952422745243</v>
      </c>
      <c r="L118" s="180">
        <f t="shared" si="1"/>
        <v>0.21334230062857293</v>
      </c>
      <c r="M118" s="180">
        <v>8.8234917900679388E-2</v>
      </c>
      <c r="N118" s="36">
        <v>156.26900183105468</v>
      </c>
      <c r="O118" s="185">
        <v>0.666298567071818</v>
      </c>
      <c r="P118" s="36">
        <v>23.183</v>
      </c>
      <c r="Q118" s="192">
        <v>9.8847496940729029E-2</v>
      </c>
      <c r="R118" s="36">
        <v>73.295000000000002</v>
      </c>
      <c r="S118" s="192">
        <v>0.31251465678603868</v>
      </c>
      <c r="T118" s="36">
        <v>37.460999999999999</v>
      </c>
      <c r="U118" s="192">
        <v>0.15972592343081785</v>
      </c>
      <c r="V118" s="36">
        <v>24.942</v>
      </c>
      <c r="W118" s="36">
        <v>52.480000000000004</v>
      </c>
      <c r="X118" s="192">
        <v>0.10634750760020978</v>
      </c>
      <c r="Y118" s="36">
        <v>34.721000000000004</v>
      </c>
      <c r="Z118" s="36">
        <v>123.127</v>
      </c>
      <c r="AA118" s="36">
        <v>10.046000000000001</v>
      </c>
      <c r="AB118" s="36">
        <v>29.999000000000002</v>
      </c>
      <c r="AC118" s="179">
        <v>4.2834057467392654E-2</v>
      </c>
    </row>
    <row r="119" spans="1:29" x14ac:dyDescent="0.2">
      <c r="A119" s="1" t="s">
        <v>273</v>
      </c>
      <c r="B119" s="1" t="s">
        <v>273</v>
      </c>
      <c r="C119" s="1" t="s">
        <v>274</v>
      </c>
      <c r="D119" s="36" t="s">
        <v>505</v>
      </c>
      <c r="E119" s="36">
        <v>1399.9066</v>
      </c>
      <c r="F119" s="36">
        <v>2032.1335999999999</v>
      </c>
      <c r="G119" s="36">
        <v>649.09299999999996</v>
      </c>
      <c r="H119" s="36">
        <v>774.83100000000002</v>
      </c>
      <c r="I119" s="36">
        <v>685.5</v>
      </c>
      <c r="J119" s="182">
        <v>2.6226797843658809</v>
      </c>
      <c r="K119" s="182">
        <v>2.9644545587162652</v>
      </c>
      <c r="L119" s="180">
        <f t="shared" si="1"/>
        <v>0.19371338159554957</v>
      </c>
      <c r="M119" s="180">
        <v>-0.11529094731625344</v>
      </c>
      <c r="N119" s="36">
        <v>572.46900695800787</v>
      </c>
      <c r="O119" s="185">
        <v>0.73883079917815353</v>
      </c>
      <c r="P119" s="36">
        <v>194.38200000000001</v>
      </c>
      <c r="Q119" s="192">
        <v>0.25087018975750841</v>
      </c>
      <c r="R119" s="36" t="s">
        <v>480</v>
      </c>
      <c r="S119" s="192" t="e">
        <v>#VALUE!</v>
      </c>
      <c r="T119" s="36" t="s">
        <v>480</v>
      </c>
      <c r="U119" s="192" t="e">
        <v>#VALUE!</v>
      </c>
      <c r="V119" s="36">
        <v>202.02800000000002</v>
      </c>
      <c r="W119" s="36">
        <v>206.42500000000001</v>
      </c>
      <c r="X119" s="192">
        <v>0.26073814806067391</v>
      </c>
      <c r="Y119" s="36">
        <v>162.07900000000001</v>
      </c>
      <c r="Z119" s="36">
        <v>128.965</v>
      </c>
      <c r="AA119" s="36">
        <v>-55.119129999999998</v>
      </c>
      <c r="AB119" s="36">
        <v>129.5</v>
      </c>
      <c r="AC119" s="179">
        <v>-7.1136970513570055E-2</v>
      </c>
    </row>
    <row r="120" spans="1:29" x14ac:dyDescent="0.2">
      <c r="A120" s="1" t="s">
        <v>275</v>
      </c>
      <c r="B120" s="1" t="s">
        <v>275</v>
      </c>
      <c r="C120" s="1" t="s">
        <v>276</v>
      </c>
      <c r="D120" s="36" t="s">
        <v>495</v>
      </c>
      <c r="E120" s="36">
        <v>1420.0074</v>
      </c>
      <c r="F120" s="36">
        <v>719.44939999999997</v>
      </c>
      <c r="G120" s="36">
        <v>512.16099999999994</v>
      </c>
      <c r="H120" s="36">
        <v>506.92600000000004</v>
      </c>
      <c r="I120" s="36">
        <v>514</v>
      </c>
      <c r="J120" s="182">
        <v>1.4192394945218827</v>
      </c>
      <c r="K120" s="182">
        <v>1.3997070038910506</v>
      </c>
      <c r="L120" s="180">
        <f t="shared" si="1"/>
        <v>-1.0221395225329341E-2</v>
      </c>
      <c r="M120" s="180">
        <v>1.3954699502491508E-2</v>
      </c>
      <c r="N120" s="36">
        <v>407.5589940185547</v>
      </c>
      <c r="O120" s="185">
        <v>0.803981239901987</v>
      </c>
      <c r="P120" s="36">
        <v>78.765999999999991</v>
      </c>
      <c r="Q120" s="192">
        <v>0.15537968066344987</v>
      </c>
      <c r="R120" s="36">
        <v>174.61199999999999</v>
      </c>
      <c r="S120" s="192">
        <v>0.34445264200297476</v>
      </c>
      <c r="T120" s="36">
        <v>80.161000000000001</v>
      </c>
      <c r="U120" s="192">
        <v>0.1581315616085977</v>
      </c>
      <c r="V120" s="36">
        <v>47.558000000000007</v>
      </c>
      <c r="W120" s="36" t="s">
        <v>480</v>
      </c>
      <c r="X120" s="192">
        <v>9.3816454472644931E-2</v>
      </c>
      <c r="Y120" s="36">
        <v>46.129999999999995</v>
      </c>
      <c r="Z120" s="36">
        <v>420.24399999999997</v>
      </c>
      <c r="AA120" s="36">
        <v>42.201000000000001</v>
      </c>
      <c r="AB120" s="36" t="s">
        <v>480</v>
      </c>
      <c r="AC120" s="179">
        <v>8.3248837108374787E-2</v>
      </c>
    </row>
    <row r="121" spans="1:29" x14ac:dyDescent="0.2">
      <c r="A121" s="1" t="s">
        <v>277</v>
      </c>
      <c r="B121" s="1" t="s">
        <v>277</v>
      </c>
      <c r="C121" s="1" t="s">
        <v>278</v>
      </c>
      <c r="D121" s="36" t="s">
        <v>505</v>
      </c>
      <c r="E121" s="36">
        <v>1423.8616</v>
      </c>
      <c r="F121" s="36">
        <v>1403.5246</v>
      </c>
      <c r="G121" s="36">
        <v>405.34100000000001</v>
      </c>
      <c r="H121" s="36">
        <v>401.911</v>
      </c>
      <c r="I121" s="36">
        <v>396.25</v>
      </c>
      <c r="J121" s="182">
        <v>3.4921278591528968</v>
      </c>
      <c r="K121" s="182">
        <v>3.5420179179810725</v>
      </c>
      <c r="L121" s="180">
        <f t="shared" si="1"/>
        <v>-8.4620109981472548E-3</v>
      </c>
      <c r="M121" s="180">
        <v>-1.4085207919166232E-2</v>
      </c>
      <c r="N121" s="36">
        <v>333.70999957275393</v>
      </c>
      <c r="O121" s="185">
        <v>0.83030820149922224</v>
      </c>
      <c r="P121" s="36">
        <v>76.988</v>
      </c>
      <c r="Q121" s="192">
        <v>0.19155484671979617</v>
      </c>
      <c r="R121" s="36">
        <v>96.344999999999999</v>
      </c>
      <c r="S121" s="192">
        <v>0.23971725083413989</v>
      </c>
      <c r="T121" s="36">
        <v>45.738999999999997</v>
      </c>
      <c r="U121" s="192">
        <v>0.11380380233434764</v>
      </c>
      <c r="V121" s="36">
        <v>142.37699999999998</v>
      </c>
      <c r="W121" s="36">
        <v>184</v>
      </c>
      <c r="X121" s="192">
        <v>0.35425007028919331</v>
      </c>
      <c r="Y121" s="36">
        <v>121.06</v>
      </c>
      <c r="Z121" s="36">
        <v>133.464</v>
      </c>
      <c r="AA121" s="36">
        <v>65.876939999999991</v>
      </c>
      <c r="AB121" s="36">
        <v>108.733</v>
      </c>
      <c r="AC121" s="179">
        <v>0.16390927344611117</v>
      </c>
    </row>
    <row r="122" spans="1:29" x14ac:dyDescent="0.2">
      <c r="A122" s="1" t="s">
        <v>279</v>
      </c>
      <c r="B122" s="1" t="s">
        <v>279</v>
      </c>
      <c r="C122" s="1" t="s">
        <v>280</v>
      </c>
      <c r="D122" s="36" t="s">
        <v>495</v>
      </c>
      <c r="E122" s="36">
        <v>1422.0752</v>
      </c>
      <c r="F122" s="36">
        <v>1360.3652</v>
      </c>
      <c r="G122" s="36">
        <v>178.64599999999999</v>
      </c>
      <c r="H122" s="36">
        <v>225.61</v>
      </c>
      <c r="I122" s="36">
        <v>255.92000000000002</v>
      </c>
      <c r="J122" s="182">
        <v>6.0297203138158766</v>
      </c>
      <c r="K122" s="182">
        <v>5.3155876836511409</v>
      </c>
      <c r="L122" s="180">
        <f t="shared" si="1"/>
        <v>0.26288861771324312</v>
      </c>
      <c r="M122" s="180">
        <v>0.13434688178715493</v>
      </c>
      <c r="N122" s="36">
        <v>161.06200064086914</v>
      </c>
      <c r="O122" s="185">
        <v>0.71389566349394595</v>
      </c>
      <c r="P122" s="36">
        <v>68.171999999999997</v>
      </c>
      <c r="Q122" s="192">
        <v>0.30216745711626253</v>
      </c>
      <c r="R122" s="36">
        <v>84.161000000000001</v>
      </c>
      <c r="S122" s="192">
        <v>0.37303754266211603</v>
      </c>
      <c r="T122" s="36">
        <v>39.594000000000001</v>
      </c>
      <c r="U122" s="192">
        <v>0.17549754000265946</v>
      </c>
      <c r="V122" s="36">
        <v>-48.74664556962</v>
      </c>
      <c r="W122" s="36">
        <v>-16.401</v>
      </c>
      <c r="X122" s="192">
        <v>-0.21606597921023002</v>
      </c>
      <c r="Y122" s="36">
        <v>-0.20499999999999918</v>
      </c>
      <c r="Z122" s="36">
        <v>60.332999999999998</v>
      </c>
      <c r="AA122" s="36">
        <v>-53.88</v>
      </c>
      <c r="AB122" s="36">
        <v>-22.204000000000001</v>
      </c>
      <c r="AC122" s="179">
        <v>-0.23881920127653916</v>
      </c>
    </row>
    <row r="123" spans="1:29" x14ac:dyDescent="0.2">
      <c r="A123" s="1" t="s">
        <v>283</v>
      </c>
      <c r="B123" s="1" t="s">
        <v>283</v>
      </c>
      <c r="C123" s="1" t="s">
        <v>284</v>
      </c>
      <c r="D123" s="36" t="s">
        <v>506</v>
      </c>
      <c r="E123" s="36">
        <v>1272.5319</v>
      </c>
      <c r="F123" s="36">
        <v>2037.6169</v>
      </c>
      <c r="G123" s="36">
        <v>1265.364</v>
      </c>
      <c r="H123" s="36">
        <v>1442.086</v>
      </c>
      <c r="I123" s="36">
        <v>1299.5</v>
      </c>
      <c r="J123" s="182">
        <v>1.4129648994581461</v>
      </c>
      <c r="K123" s="182">
        <v>1.568000692574067</v>
      </c>
      <c r="L123" s="180">
        <f t="shared" si="1"/>
        <v>0.13966099873238055</v>
      </c>
      <c r="M123" s="180">
        <v>-9.8874824386340321E-2</v>
      </c>
      <c r="N123" s="36">
        <v>493.43699993896485</v>
      </c>
      <c r="O123" s="185">
        <v>0.34216891360082885</v>
      </c>
      <c r="P123" s="36">
        <v>0</v>
      </c>
      <c r="Q123" s="192">
        <v>0</v>
      </c>
      <c r="R123" s="36" t="s">
        <v>480</v>
      </c>
      <c r="S123" s="192" t="e">
        <v>#VALUE!</v>
      </c>
      <c r="T123" s="36" t="s">
        <v>480</v>
      </c>
      <c r="U123" s="192" t="e">
        <v>#VALUE!</v>
      </c>
      <c r="V123" s="36">
        <v>321.95100000000002</v>
      </c>
      <c r="W123" s="36">
        <v>274.86700000000002</v>
      </c>
      <c r="X123" s="192">
        <v>0.22325367557829423</v>
      </c>
      <c r="Y123" s="36">
        <v>132.11700000000002</v>
      </c>
      <c r="Z123" s="36">
        <v>51.37</v>
      </c>
      <c r="AA123" s="36">
        <v>65.558989999999994</v>
      </c>
      <c r="AB123" s="36">
        <v>81.405000000000001</v>
      </c>
      <c r="AC123" s="179">
        <v>4.546122075937218E-2</v>
      </c>
    </row>
    <row r="124" spans="1:29" x14ac:dyDescent="0.2">
      <c r="A124" s="1" t="s">
        <v>285</v>
      </c>
      <c r="B124" s="1" t="s">
        <v>285</v>
      </c>
      <c r="C124" s="1" t="s">
        <v>286</v>
      </c>
      <c r="D124" s="36" t="s">
        <v>506</v>
      </c>
      <c r="E124" s="36">
        <v>1308.6161999999999</v>
      </c>
      <c r="F124" s="36">
        <v>1236.1941999999999</v>
      </c>
      <c r="G124" s="36">
        <v>1460.037</v>
      </c>
      <c r="H124" s="36">
        <v>1637.712</v>
      </c>
      <c r="I124" s="36">
        <v>1656.5</v>
      </c>
      <c r="J124" s="182">
        <v>0.75483003116543079</v>
      </c>
      <c r="K124" s="182">
        <v>0.74626875943253845</v>
      </c>
      <c r="L124" s="180">
        <f t="shared" si="1"/>
        <v>0.12169212150103043</v>
      </c>
      <c r="M124" s="180">
        <v>1.147210254305997E-2</v>
      </c>
      <c r="N124" s="36">
        <v>553.73400109863292</v>
      </c>
      <c r="O124" s="185">
        <v>0.33811439441039259</v>
      </c>
      <c r="P124" s="36">
        <v>0</v>
      </c>
      <c r="Q124" s="192">
        <v>0</v>
      </c>
      <c r="R124" s="36" t="s">
        <v>480</v>
      </c>
      <c r="S124" s="192" t="e">
        <v>#VALUE!</v>
      </c>
      <c r="T124" s="36">
        <v>376.863</v>
      </c>
      <c r="U124" s="192">
        <v>0.23011555145227</v>
      </c>
      <c r="V124" s="36">
        <v>168.06400000000002</v>
      </c>
      <c r="W124" s="36">
        <v>180.32500000000002</v>
      </c>
      <c r="X124" s="192">
        <v>0.10262121789423294</v>
      </c>
      <c r="Y124" s="36">
        <v>53.613999999999997</v>
      </c>
      <c r="Z124" s="36">
        <v>343.73399999999998</v>
      </c>
      <c r="AA124" s="36">
        <v>71.187725335842003</v>
      </c>
      <c r="AB124" s="36">
        <v>91.15</v>
      </c>
      <c r="AC124" s="179">
        <v>4.3467792466466634E-2</v>
      </c>
    </row>
    <row r="125" spans="1:29" x14ac:dyDescent="0.2">
      <c r="A125" s="1" t="s">
        <v>287</v>
      </c>
      <c r="B125" s="1" t="s">
        <v>287</v>
      </c>
      <c r="C125" s="1" t="s">
        <v>288</v>
      </c>
      <c r="D125" s="36" t="s">
        <v>495</v>
      </c>
      <c r="E125" s="36">
        <v>1284.3643999999999</v>
      </c>
      <c r="F125" s="36">
        <v>1214.4014</v>
      </c>
      <c r="G125" s="36">
        <v>222.779</v>
      </c>
      <c r="H125" s="36">
        <v>233.78399999999999</v>
      </c>
      <c r="I125" s="36">
        <v>258.85399999999998</v>
      </c>
      <c r="J125" s="182">
        <v>5.194544536837423</v>
      </c>
      <c r="K125" s="182">
        <v>4.6914530971126585</v>
      </c>
      <c r="L125" s="180">
        <f t="shared" si="1"/>
        <v>4.9398731478281145E-2</v>
      </c>
      <c r="M125" s="180">
        <v>0.10723573897272698</v>
      </c>
      <c r="N125" s="36">
        <v>174.50399725341796</v>
      </c>
      <c r="O125" s="185">
        <v>0.74643259270702</v>
      </c>
      <c r="P125" s="36">
        <v>40.033999999999999</v>
      </c>
      <c r="Q125" s="192">
        <v>0.17124354104643602</v>
      </c>
      <c r="R125" s="36">
        <v>90.905000000000001</v>
      </c>
      <c r="S125" s="192">
        <v>0.38884183690928381</v>
      </c>
      <c r="T125" s="36">
        <v>43.124000000000002</v>
      </c>
      <c r="U125" s="192">
        <v>0.18446086986277935</v>
      </c>
      <c r="V125" s="36">
        <v>9.7840000000000007</v>
      </c>
      <c r="W125" s="36">
        <v>26.565000000000001</v>
      </c>
      <c r="X125" s="192">
        <v>4.1850597132395723E-2</v>
      </c>
      <c r="Y125" s="36">
        <v>-19.381999999999998</v>
      </c>
      <c r="Z125" s="36">
        <v>56.114999999999995</v>
      </c>
      <c r="AA125" s="36">
        <v>-8.9980586626340013</v>
      </c>
      <c r="AB125" s="36">
        <v>9.8350000000000009</v>
      </c>
      <c r="AC125" s="179">
        <v>-3.8488770243618048E-2</v>
      </c>
    </row>
    <row r="126" spans="1:29" x14ac:dyDescent="0.2">
      <c r="A126" s="1" t="s">
        <v>289</v>
      </c>
      <c r="B126" s="1" t="s">
        <v>289</v>
      </c>
      <c r="C126" s="1" t="s">
        <v>290</v>
      </c>
      <c r="D126" s="36" t="s">
        <v>505</v>
      </c>
      <c r="E126" s="36">
        <v>1208.1090999999999</v>
      </c>
      <c r="F126" s="36">
        <v>1444.5420999999999</v>
      </c>
      <c r="G126" s="36">
        <v>116.239</v>
      </c>
      <c r="H126" s="36">
        <v>162.01400000000001</v>
      </c>
      <c r="I126" s="36">
        <v>226.63</v>
      </c>
      <c r="J126" s="182">
        <v>8.9161560112089067</v>
      </c>
      <c r="K126" s="182">
        <v>6.3740109429466525</v>
      </c>
      <c r="L126" s="180">
        <f t="shared" si="1"/>
        <v>0.39380070372250281</v>
      </c>
      <c r="M126" s="180">
        <v>0.39882973076400785</v>
      </c>
      <c r="N126" s="36">
        <v>126.376</v>
      </c>
      <c r="O126" s="185">
        <v>0.78003135531497281</v>
      </c>
      <c r="P126" s="36">
        <v>52.046999999999997</v>
      </c>
      <c r="Q126" s="192">
        <v>0.3212500154307652</v>
      </c>
      <c r="R126" s="36">
        <v>107.19</v>
      </c>
      <c r="S126" s="192">
        <v>0.66160949053785467</v>
      </c>
      <c r="T126" s="36">
        <v>22.337</v>
      </c>
      <c r="U126" s="192">
        <v>0.13787080128877749</v>
      </c>
      <c r="V126" s="36">
        <v>-48.109000000000002</v>
      </c>
      <c r="W126" s="36">
        <v>-55.024999999999999</v>
      </c>
      <c r="X126" s="192">
        <v>-0.29694347402076365</v>
      </c>
      <c r="Y126" s="36">
        <v>-12.823</v>
      </c>
      <c r="Z126" s="36">
        <v>36.073</v>
      </c>
      <c r="AA126" s="36">
        <v>-55.826999999999998</v>
      </c>
      <c r="AB126" s="36">
        <v>-63.1</v>
      </c>
      <c r="AC126" s="179">
        <v>-0.34458133247744022</v>
      </c>
    </row>
    <row r="127" spans="1:29" x14ac:dyDescent="0.2">
      <c r="A127" s="1" t="s">
        <v>291</v>
      </c>
      <c r="B127" s="1" t="s">
        <v>291</v>
      </c>
      <c r="C127" s="1" t="s">
        <v>292</v>
      </c>
      <c r="D127" s="36" t="s">
        <v>495</v>
      </c>
      <c r="E127" s="36">
        <v>1266.3698999999999</v>
      </c>
      <c r="F127" s="36">
        <v>1016.1319</v>
      </c>
      <c r="G127" s="36">
        <v>160.56899999999999</v>
      </c>
      <c r="H127" s="36">
        <v>212.47800000000001</v>
      </c>
      <c r="I127" s="36">
        <v>249.06300000000002</v>
      </c>
      <c r="J127" s="182">
        <v>4.7822922843776761</v>
      </c>
      <c r="K127" s="182">
        <v>4.0798187607151597</v>
      </c>
      <c r="L127" s="180">
        <f t="shared" si="1"/>
        <v>0.32328157988154638</v>
      </c>
      <c r="M127" s="180">
        <v>0.17218253183859034</v>
      </c>
      <c r="N127" s="36">
        <v>147.23399932861327</v>
      </c>
      <c r="O127" s="185">
        <v>0.69293761861751924</v>
      </c>
      <c r="P127" s="36">
        <v>40.549999999999997</v>
      </c>
      <c r="Q127" s="192">
        <v>0.19084328730503861</v>
      </c>
      <c r="R127" s="36">
        <v>87.948999999999998</v>
      </c>
      <c r="S127" s="192">
        <v>0.41392050000470637</v>
      </c>
      <c r="T127" s="36">
        <v>27.706</v>
      </c>
      <c r="U127" s="192">
        <v>0.13039467615470776</v>
      </c>
      <c r="V127" s="36">
        <v>-14.339075949367</v>
      </c>
      <c r="W127" s="36">
        <v>11.973000000000001</v>
      </c>
      <c r="X127" s="192">
        <v>-6.748499114904602E-2</v>
      </c>
      <c r="Y127" s="36">
        <v>3.3149999999999999</v>
      </c>
      <c r="Z127" s="36">
        <v>55.068999999999996</v>
      </c>
      <c r="AA127" s="36">
        <v>-23.346969999999999</v>
      </c>
      <c r="AB127" s="36">
        <v>5.1749999999999998</v>
      </c>
      <c r="AC127" s="179">
        <v>-0.10987946987452818</v>
      </c>
    </row>
    <row r="128" spans="1:29" x14ac:dyDescent="0.2">
      <c r="A128" s="1" t="s">
        <v>293</v>
      </c>
      <c r="B128" s="1" t="s">
        <v>293</v>
      </c>
      <c r="C128" s="1" t="s">
        <v>294</v>
      </c>
      <c r="D128" s="36" t="s">
        <v>505</v>
      </c>
      <c r="E128" s="36">
        <v>1222.0399</v>
      </c>
      <c r="F128" s="36">
        <v>1118.7239</v>
      </c>
      <c r="G128" s="36">
        <v>339.52199999999999</v>
      </c>
      <c r="H128" s="36">
        <v>493.41899999999998</v>
      </c>
      <c r="I128" s="36">
        <v>540.76700000000005</v>
      </c>
      <c r="J128" s="182">
        <v>2.2672898692591894</v>
      </c>
      <c r="K128" s="182">
        <v>2.0687725027599684</v>
      </c>
      <c r="L128" s="180">
        <f t="shared" si="1"/>
        <v>0.45327548730273737</v>
      </c>
      <c r="M128" s="180">
        <v>9.5959012522825571E-2</v>
      </c>
      <c r="N128" s="36">
        <v>254.20199630737304</v>
      </c>
      <c r="O128" s="185">
        <v>0.51518485568527572</v>
      </c>
      <c r="P128" s="36">
        <v>80.164000000000001</v>
      </c>
      <c r="Q128" s="192">
        <v>0.162466382526818</v>
      </c>
      <c r="R128" s="36">
        <v>151.34100000000001</v>
      </c>
      <c r="S128" s="192">
        <v>0.3067190359511896</v>
      </c>
      <c r="T128" s="36">
        <v>92.725999999999999</v>
      </c>
      <c r="U128" s="192">
        <v>0.18792547510330976</v>
      </c>
      <c r="V128" s="36">
        <v>-32.902000000000001</v>
      </c>
      <c r="W128" s="36">
        <v>-0.65700000000000003</v>
      </c>
      <c r="X128" s="192">
        <v>-6.6681664062389165E-2</v>
      </c>
      <c r="Y128" s="36">
        <v>9.2789999999999999</v>
      </c>
      <c r="Z128" s="36">
        <v>101.539</v>
      </c>
      <c r="AA128" s="36">
        <v>-51.781127336844001</v>
      </c>
      <c r="AB128" s="36">
        <v>-11.215</v>
      </c>
      <c r="AC128" s="179">
        <v>-0.10494352130105246</v>
      </c>
    </row>
    <row r="129" spans="1:29" x14ac:dyDescent="0.2">
      <c r="A129" s="1" t="s">
        <v>295</v>
      </c>
      <c r="B129" s="1" t="s">
        <v>295</v>
      </c>
      <c r="C129" s="1" t="s">
        <v>296</v>
      </c>
      <c r="D129" s="36" t="s">
        <v>506</v>
      </c>
      <c r="E129" s="36">
        <v>1182.72</v>
      </c>
      <c r="F129" s="36">
        <v>1357.76</v>
      </c>
      <c r="G129" s="36">
        <v>760.95799999999997</v>
      </c>
      <c r="H129" s="36">
        <v>819.13599999999997</v>
      </c>
      <c r="I129" s="36">
        <v>876.5</v>
      </c>
      <c r="J129" s="182">
        <v>1.6575513712008751</v>
      </c>
      <c r="K129" s="182">
        <v>1.5490701654306902</v>
      </c>
      <c r="L129" s="180">
        <f t="shared" si="1"/>
        <v>7.6453628189729256E-2</v>
      </c>
      <c r="M129" s="180">
        <v>7.0029885147277149E-2</v>
      </c>
      <c r="N129" s="36">
        <v>409.10499536132812</v>
      </c>
      <c r="O129" s="185">
        <v>0.49943476463167064</v>
      </c>
      <c r="P129" s="36">
        <v>113.19999999999999</v>
      </c>
      <c r="Q129" s="192">
        <v>0.13819439018673332</v>
      </c>
      <c r="R129" s="36" t="s">
        <v>480</v>
      </c>
      <c r="S129" s="192" t="e">
        <v>#VALUE!</v>
      </c>
      <c r="T129" s="36" t="s">
        <v>480</v>
      </c>
      <c r="U129" s="192" t="e">
        <v>#VALUE!</v>
      </c>
      <c r="V129" s="36">
        <v>168.92100000000002</v>
      </c>
      <c r="W129" s="36">
        <v>182.75</v>
      </c>
      <c r="X129" s="192">
        <v>0.20621850339870307</v>
      </c>
      <c r="Y129" s="36">
        <v>48.022999999999996</v>
      </c>
      <c r="Z129" s="36">
        <v>122.24299999999999</v>
      </c>
      <c r="AA129" s="36">
        <v>64.680810627462009</v>
      </c>
      <c r="AB129" s="36">
        <v>97.2</v>
      </c>
      <c r="AC129" s="179">
        <v>7.8962236585209303E-2</v>
      </c>
    </row>
    <row r="130" spans="1:29" x14ac:dyDescent="0.2">
      <c r="A130" s="1" t="s">
        <v>297</v>
      </c>
      <c r="B130" s="1" t="s">
        <v>297</v>
      </c>
      <c r="C130" s="1" t="s">
        <v>298</v>
      </c>
      <c r="D130" s="36" t="s">
        <v>506</v>
      </c>
      <c r="E130" s="36">
        <v>1161.232</v>
      </c>
      <c r="F130" s="36">
        <v>1386.7829999999999</v>
      </c>
      <c r="G130" s="36">
        <v>1275.258</v>
      </c>
      <c r="H130" s="36">
        <v>1510.7610000000002</v>
      </c>
      <c r="I130" s="36">
        <v>1523.8330000000001</v>
      </c>
      <c r="J130" s="182">
        <v>0.91793672195668252</v>
      </c>
      <c r="K130" s="182">
        <v>0.91006232310233459</v>
      </c>
      <c r="L130" s="180">
        <f t="shared" si="1"/>
        <v>0.18467086660111143</v>
      </c>
      <c r="M130" s="180">
        <v>8.6525929647376376E-3</v>
      </c>
      <c r="N130" s="36">
        <v>364.96499401855471</v>
      </c>
      <c r="O130" s="185">
        <v>0.24157692316557991</v>
      </c>
      <c r="P130" s="36">
        <v>0</v>
      </c>
      <c r="Q130" s="192">
        <v>0</v>
      </c>
      <c r="R130" s="36" t="s">
        <v>480</v>
      </c>
      <c r="S130" s="192" t="e">
        <v>#VALUE!</v>
      </c>
      <c r="T130" s="36" t="s">
        <v>480</v>
      </c>
      <c r="U130" s="192" t="e">
        <v>#VALUE!</v>
      </c>
      <c r="V130" s="36">
        <v>185.99944985394302</v>
      </c>
      <c r="W130" s="36">
        <v>199.28300000000002</v>
      </c>
      <c r="X130" s="192">
        <v>0.12311639620955465</v>
      </c>
      <c r="Y130" s="36">
        <v>89.751000000000005</v>
      </c>
      <c r="Z130" s="36">
        <v>74.436999999999998</v>
      </c>
      <c r="AA130" s="36">
        <v>69.219760000000008</v>
      </c>
      <c r="AB130" s="36">
        <v>81.94</v>
      </c>
      <c r="AC130" s="179">
        <v>4.5817809699879732E-2</v>
      </c>
    </row>
    <row r="131" spans="1:29" x14ac:dyDescent="0.2">
      <c r="A131" s="1" t="s">
        <v>299</v>
      </c>
      <c r="B131" s="1" t="s">
        <v>299</v>
      </c>
      <c r="C131" s="1" t="s">
        <v>300</v>
      </c>
      <c r="D131" s="36" t="s">
        <v>505</v>
      </c>
      <c r="E131" s="36">
        <v>1151.3871999999999</v>
      </c>
      <c r="F131" s="36">
        <v>949.03020000000004</v>
      </c>
      <c r="G131" s="36">
        <v>166.84100000000001</v>
      </c>
      <c r="H131" s="36">
        <v>257.60300000000001</v>
      </c>
      <c r="I131" s="36">
        <v>302.613</v>
      </c>
      <c r="J131" s="182">
        <v>3.6840805425402654</v>
      </c>
      <c r="K131" s="182">
        <v>3.1361184086605665</v>
      </c>
      <c r="L131" s="180">
        <f t="shared" ref="L131:L193" si="2">(H131-G131)/G131</f>
        <v>0.54400297289035671</v>
      </c>
      <c r="M131" s="180">
        <v>0.17472622601444865</v>
      </c>
      <c r="N131" s="36">
        <v>194.42499871826172</v>
      </c>
      <c r="O131" s="185">
        <v>0.75474664005567371</v>
      </c>
      <c r="P131" s="36">
        <v>47.434999999999995</v>
      </c>
      <c r="Q131" s="192">
        <v>0.18413993625850628</v>
      </c>
      <c r="R131" s="36">
        <v>151.09299999999999</v>
      </c>
      <c r="S131" s="192">
        <v>0.58653431831151026</v>
      </c>
      <c r="T131" s="36">
        <v>51.206000000000003</v>
      </c>
      <c r="U131" s="192">
        <v>0.19877874093081216</v>
      </c>
      <c r="V131" s="36">
        <v>-82.965000000000003</v>
      </c>
      <c r="W131" s="36">
        <v>-29.065999999999999</v>
      </c>
      <c r="X131" s="192">
        <v>-0.32206534861783442</v>
      </c>
      <c r="Y131" s="36">
        <v>-6.802999999999999</v>
      </c>
      <c r="Z131" s="36">
        <v>63.009</v>
      </c>
      <c r="AA131" s="36">
        <v>-92.112000000000009</v>
      </c>
      <c r="AB131" s="36">
        <v>-39.933</v>
      </c>
      <c r="AC131" s="179">
        <v>-0.35757347546418328</v>
      </c>
    </row>
    <row r="132" spans="1:29" x14ac:dyDescent="0.2">
      <c r="A132" s="1" t="s">
        <v>303</v>
      </c>
      <c r="B132" s="1" t="s">
        <v>303</v>
      </c>
      <c r="C132" s="1" t="s">
        <v>304</v>
      </c>
      <c r="D132" s="36" t="s">
        <v>495</v>
      </c>
      <c r="E132" s="36">
        <v>1131.8515</v>
      </c>
      <c r="F132" s="36">
        <v>1209.0925</v>
      </c>
      <c r="G132" s="36">
        <v>153.27600000000001</v>
      </c>
      <c r="H132" s="36">
        <v>183.61700000000002</v>
      </c>
      <c r="I132" s="36">
        <v>205.86799999999999</v>
      </c>
      <c r="J132" s="182">
        <v>6.5848614235065375</v>
      </c>
      <c r="K132" s="182">
        <v>5.8731444420696759</v>
      </c>
      <c r="L132" s="180">
        <f t="shared" si="2"/>
        <v>0.19795010308202202</v>
      </c>
      <c r="M132" s="180">
        <v>0.12118158993992911</v>
      </c>
      <c r="N132" s="36">
        <v>109.50099978637695</v>
      </c>
      <c r="O132" s="185">
        <v>0.59635545611995044</v>
      </c>
      <c r="P132" s="36">
        <v>56.021000000000001</v>
      </c>
      <c r="Q132" s="192">
        <v>0.30509702260683919</v>
      </c>
      <c r="R132" s="36">
        <v>68.116</v>
      </c>
      <c r="S132" s="192">
        <v>0.37096782977611004</v>
      </c>
      <c r="T132" s="36">
        <v>40.335999999999999</v>
      </c>
      <c r="U132" s="192">
        <v>0.21967464886148882</v>
      </c>
      <c r="V132" s="36">
        <v>-44.247999999999998</v>
      </c>
      <c r="W132" s="36">
        <v>-21.440999999999999</v>
      </c>
      <c r="X132" s="192">
        <v>-0.24097986569870977</v>
      </c>
      <c r="Y132" s="36">
        <v>-6.407</v>
      </c>
      <c r="Z132" s="36">
        <v>160.505</v>
      </c>
      <c r="AA132" s="36">
        <v>-63.304550127549</v>
      </c>
      <c r="AB132" s="36">
        <v>-22.835000000000001</v>
      </c>
      <c r="AC132" s="179">
        <v>-0.3447641020578105</v>
      </c>
    </row>
    <row r="133" spans="1:29" x14ac:dyDescent="0.2">
      <c r="A133" s="1" t="s">
        <v>305</v>
      </c>
      <c r="B133" s="1" t="s">
        <v>305</v>
      </c>
      <c r="C133" s="1" t="s">
        <v>306</v>
      </c>
      <c r="D133" s="36" t="s">
        <v>495</v>
      </c>
      <c r="E133" s="36">
        <v>1127.7728999999999</v>
      </c>
      <c r="F133" s="36">
        <v>1011.2338999999999</v>
      </c>
      <c r="G133" s="36">
        <v>110.88</v>
      </c>
      <c r="H133" s="36">
        <v>184.83700000000002</v>
      </c>
      <c r="I133" s="36">
        <v>231.28900000000002</v>
      </c>
      <c r="J133" s="182">
        <v>5.4709495393238363</v>
      </c>
      <c r="K133" s="182">
        <v>4.3721659914652227</v>
      </c>
      <c r="L133" s="180">
        <f t="shared" si="2"/>
        <v>0.66700036075036095</v>
      </c>
      <c r="M133" s="180">
        <v>0.25131331930295331</v>
      </c>
      <c r="N133" s="36">
        <v>130.4860018157959</v>
      </c>
      <c r="O133" s="185">
        <v>0.70595174026734853</v>
      </c>
      <c r="P133" s="36">
        <v>48.292999999999999</v>
      </c>
      <c r="Q133" s="192">
        <v>0.26127344633379679</v>
      </c>
      <c r="R133" s="36">
        <v>83.715999999999994</v>
      </c>
      <c r="S133" s="192">
        <v>0.45291797637918807</v>
      </c>
      <c r="T133" s="36">
        <v>31.196000000000002</v>
      </c>
      <c r="U133" s="192">
        <v>0.16877573213155375</v>
      </c>
      <c r="V133" s="36">
        <v>-40.238</v>
      </c>
      <c r="W133" s="36">
        <v>-17.818999999999999</v>
      </c>
      <c r="X133" s="192">
        <v>-0.21769450921622832</v>
      </c>
      <c r="Y133" s="36">
        <v>-18.588999999999992</v>
      </c>
      <c r="Z133" s="36">
        <v>35.692999999999998</v>
      </c>
      <c r="AA133" s="36">
        <v>-49.079000000000001</v>
      </c>
      <c r="AB133" s="36">
        <v>-28.419</v>
      </c>
      <c r="AC133" s="179">
        <v>-0.2655258416875409</v>
      </c>
    </row>
    <row r="134" spans="1:29" x14ac:dyDescent="0.2">
      <c r="A134" s="1" t="s">
        <v>307</v>
      </c>
      <c r="B134" s="1" t="s">
        <v>307</v>
      </c>
      <c r="C134" s="1" t="s">
        <v>308</v>
      </c>
      <c r="D134" s="36" t="s">
        <v>495</v>
      </c>
      <c r="E134" s="36">
        <v>1030.893</v>
      </c>
      <c r="F134" s="36">
        <v>1106.0070000000001</v>
      </c>
      <c r="G134" s="36">
        <v>233.33500000000001</v>
      </c>
      <c r="H134" s="36">
        <v>252.16</v>
      </c>
      <c r="I134" s="36">
        <v>269.78399999999999</v>
      </c>
      <c r="J134" s="182">
        <v>4.3861318210659901</v>
      </c>
      <c r="K134" s="182">
        <v>4.0996019037452189</v>
      </c>
      <c r="L134" s="180">
        <f t="shared" si="2"/>
        <v>8.0677995157177398E-2</v>
      </c>
      <c r="M134" s="180">
        <v>6.989213197969546E-2</v>
      </c>
      <c r="N134" s="36">
        <v>126.30899749755859</v>
      </c>
      <c r="O134" s="185">
        <v>0.50090814362927738</v>
      </c>
      <c r="P134" s="36">
        <v>49.548999999999999</v>
      </c>
      <c r="Q134" s="192">
        <v>0.19649825507614213</v>
      </c>
      <c r="R134" s="36">
        <v>69.28</v>
      </c>
      <c r="S134" s="192">
        <v>0.27474619289340102</v>
      </c>
      <c r="T134" s="36">
        <v>27.268000000000001</v>
      </c>
      <c r="U134" s="192">
        <v>0.10813769035532995</v>
      </c>
      <c r="V134" s="36">
        <v>-11.269886075949</v>
      </c>
      <c r="W134" s="36">
        <v>17.629000000000001</v>
      </c>
      <c r="X134" s="192">
        <v>-4.4693393384950028E-2</v>
      </c>
      <c r="Y134" s="36">
        <v>-2.8339999999999996</v>
      </c>
      <c r="Z134" s="36">
        <v>55.335000000000001</v>
      </c>
      <c r="AA134" s="36">
        <v>-40.211799999999997</v>
      </c>
      <c r="AB134" s="36">
        <v>-13.441000000000001</v>
      </c>
      <c r="AC134" s="179">
        <v>-0.15946938451776649</v>
      </c>
    </row>
    <row r="135" spans="1:29" x14ac:dyDescent="0.2">
      <c r="A135" s="1" t="s">
        <v>309</v>
      </c>
      <c r="B135" s="1" t="s">
        <v>309</v>
      </c>
      <c r="C135" s="1" t="s">
        <v>310</v>
      </c>
      <c r="D135" s="36" t="s">
        <v>506</v>
      </c>
      <c r="E135" s="36">
        <v>941.15639999999996</v>
      </c>
      <c r="F135" s="36">
        <v>768.43140000000005</v>
      </c>
      <c r="G135" s="36">
        <v>317.91467</v>
      </c>
      <c r="H135" s="36">
        <v>347.22800000000001</v>
      </c>
      <c r="I135" s="36">
        <v>324.12</v>
      </c>
      <c r="J135" s="182">
        <v>2.2130456069211011</v>
      </c>
      <c r="K135" s="182">
        <v>2.370823768974454</v>
      </c>
      <c r="L135" s="180">
        <f t="shared" si="2"/>
        <v>9.2205024700495908E-2</v>
      </c>
      <c r="M135" s="180">
        <v>-6.6549932609121343E-2</v>
      </c>
      <c r="N135" s="36">
        <v>141.53299899291994</v>
      </c>
      <c r="O135" s="185">
        <v>0.40760825449825455</v>
      </c>
      <c r="P135" s="36">
        <v>0</v>
      </c>
      <c r="Q135" s="192">
        <v>0</v>
      </c>
      <c r="R135" s="36" t="s">
        <v>480</v>
      </c>
      <c r="S135" s="192" t="e">
        <v>#VALUE!</v>
      </c>
      <c r="T135" s="36" t="s">
        <v>480</v>
      </c>
      <c r="U135" s="192" t="e">
        <v>#VALUE!</v>
      </c>
      <c r="V135" s="36">
        <v>88.400999999999996</v>
      </c>
      <c r="W135" s="36">
        <v>68.400000000000006</v>
      </c>
      <c r="X135" s="192">
        <v>0.25459064361169026</v>
      </c>
      <c r="Y135" s="36">
        <v>53.626999999999995</v>
      </c>
      <c r="Z135" s="36">
        <v>160.77699999999999</v>
      </c>
      <c r="AA135" s="36">
        <v>57.685500000000005</v>
      </c>
      <c r="AB135" s="36">
        <v>45.496000000000002</v>
      </c>
      <c r="AC135" s="179">
        <v>0.1661314755722465</v>
      </c>
    </row>
    <row r="136" spans="1:29" x14ac:dyDescent="0.2">
      <c r="A136" s="2" t="s">
        <v>313</v>
      </c>
      <c r="B136" s="2" t="s">
        <v>313</v>
      </c>
      <c r="C136" s="1" t="s">
        <v>314</v>
      </c>
      <c r="D136" s="87" t="s">
        <v>495</v>
      </c>
      <c r="E136" s="87">
        <v>810.56510000000003</v>
      </c>
      <c r="F136" s="87">
        <v>684.58810000000005</v>
      </c>
      <c r="G136" s="36">
        <v>277.85199999999998</v>
      </c>
      <c r="H136" s="87">
        <v>328.411</v>
      </c>
      <c r="I136" s="87">
        <v>339.733</v>
      </c>
      <c r="J136" s="182">
        <v>2.0845468026345038</v>
      </c>
      <c r="K136" s="182">
        <v>2.0150768397535712</v>
      </c>
      <c r="L136" s="180">
        <f t="shared" si="2"/>
        <v>0.18196377927817697</v>
      </c>
      <c r="M136" s="188">
        <v>3.4475093708797866E-2</v>
      </c>
      <c r="N136" s="87">
        <v>169.04300082397461</v>
      </c>
      <c r="O136" s="185">
        <v>0.51473002068741491</v>
      </c>
      <c r="P136" s="87">
        <v>47.661000000000001</v>
      </c>
      <c r="Q136" s="192">
        <v>0.14512607677574746</v>
      </c>
      <c r="R136" s="87">
        <v>75.367999999999995</v>
      </c>
      <c r="S136" s="192">
        <v>0.22949292197886184</v>
      </c>
      <c r="T136" s="87">
        <v>35.222000000000001</v>
      </c>
      <c r="U136" s="192">
        <v>0.10724975716404141</v>
      </c>
      <c r="V136" s="87">
        <v>6.7769999999999992</v>
      </c>
      <c r="W136" s="87">
        <v>18.382999999999999</v>
      </c>
      <c r="X136" s="192">
        <v>2.0635727792309023E-2</v>
      </c>
      <c r="Y136" s="36">
        <v>18.332999999999998</v>
      </c>
      <c r="Z136" s="36">
        <v>147.023</v>
      </c>
      <c r="AA136" s="87">
        <v>-1.2028757999999999</v>
      </c>
      <c r="AB136" s="87">
        <v>10.827</v>
      </c>
      <c r="AC136" s="179">
        <v>-3.6627147080944304E-3</v>
      </c>
    </row>
    <row r="137" spans="1:29" x14ac:dyDescent="0.2">
      <c r="A137" s="2" t="s">
        <v>315</v>
      </c>
      <c r="B137" s="2" t="s">
        <v>315</v>
      </c>
      <c r="C137" s="1" t="s">
        <v>316</v>
      </c>
      <c r="D137" s="87" t="s">
        <v>506</v>
      </c>
      <c r="E137" s="87">
        <v>783.20150000000001</v>
      </c>
      <c r="F137" s="87">
        <v>386.01310000000001</v>
      </c>
      <c r="G137" s="36">
        <v>17880</v>
      </c>
      <c r="H137" s="87">
        <v>421.69007902324608</v>
      </c>
      <c r="I137" s="87">
        <v>255.601</v>
      </c>
      <c r="J137" s="182">
        <v>0.91539526112190239</v>
      </c>
      <c r="K137" s="182">
        <v>1.5102174874120211</v>
      </c>
      <c r="L137" s="180">
        <f t="shared" si="2"/>
        <v>-0.97641554367878935</v>
      </c>
      <c r="M137" s="188">
        <v>-0.39386527519915937</v>
      </c>
      <c r="N137" s="87">
        <v>218.75141071311592</v>
      </c>
      <c r="O137" s="185">
        <v>0.51874924641292552</v>
      </c>
      <c r="P137" s="87">
        <v>0</v>
      </c>
      <c r="Q137" s="192">
        <v>0</v>
      </c>
      <c r="R137" s="87" t="s">
        <v>480</v>
      </c>
      <c r="S137" s="192" t="e">
        <v>#VALUE!</v>
      </c>
      <c r="T137" s="87" t="s">
        <v>480</v>
      </c>
      <c r="U137" s="192" t="e">
        <v>#VALUE!</v>
      </c>
      <c r="V137" s="87">
        <v>81.622901835776418</v>
      </c>
      <c r="W137" s="87">
        <v>78.579000000000008</v>
      </c>
      <c r="X137" s="192">
        <v>0.19356135203568989</v>
      </c>
      <c r="Y137" s="36">
        <v>12107</v>
      </c>
      <c r="Z137" s="36">
        <v>18406</v>
      </c>
      <c r="AA137" s="87">
        <v>54.138304797875108</v>
      </c>
      <c r="AB137" s="87">
        <v>50.417999999999999</v>
      </c>
      <c r="AC137" s="179">
        <v>0.12838410835577349</v>
      </c>
    </row>
    <row r="138" spans="1:29" x14ac:dyDescent="0.2">
      <c r="A138" s="2" t="s">
        <v>317</v>
      </c>
      <c r="B138" s="2" t="s">
        <v>317</v>
      </c>
      <c r="C138" s="1" t="s">
        <v>318</v>
      </c>
      <c r="D138" s="87" t="s">
        <v>495</v>
      </c>
      <c r="E138" s="87">
        <v>759.13250000000005</v>
      </c>
      <c r="F138" s="87">
        <v>759.31349999999998</v>
      </c>
      <c r="G138" s="36">
        <v>203.441</v>
      </c>
      <c r="H138" s="87">
        <v>242.89300000000003</v>
      </c>
      <c r="I138" s="87">
        <v>247.21700000000001</v>
      </c>
      <c r="J138" s="182">
        <v>3.1261234370689972</v>
      </c>
      <c r="K138" s="182">
        <v>3.0714453294069579</v>
      </c>
      <c r="L138" s="180">
        <f t="shared" si="2"/>
        <v>0.19392354540136958</v>
      </c>
      <c r="M138" s="188">
        <v>1.7802077457975241E-2</v>
      </c>
      <c r="N138" s="87">
        <v>197.1649987182617</v>
      </c>
      <c r="O138" s="185">
        <v>0.8117360266383209</v>
      </c>
      <c r="P138" s="87">
        <v>37.662999999999997</v>
      </c>
      <c r="Q138" s="192">
        <v>0.15506004701658752</v>
      </c>
      <c r="R138" s="87">
        <v>91.507999999999996</v>
      </c>
      <c r="S138" s="192">
        <v>0.37674202220730935</v>
      </c>
      <c r="T138" s="87">
        <v>46.557000000000002</v>
      </c>
      <c r="U138" s="192">
        <v>0.19167699357330181</v>
      </c>
      <c r="V138" s="87">
        <v>40.060203810127</v>
      </c>
      <c r="W138" s="87">
        <v>71.650000000000006</v>
      </c>
      <c r="X138" s="192">
        <v>0.16492942904952795</v>
      </c>
      <c r="Y138" s="36" t="s">
        <v>480</v>
      </c>
      <c r="Z138" s="36">
        <v>82.822000000000003</v>
      </c>
      <c r="AA138" s="87">
        <v>15.346821010000001</v>
      </c>
      <c r="AB138" s="87">
        <v>29.908000000000001</v>
      </c>
      <c r="AC138" s="179">
        <v>6.3183463541559445E-2</v>
      </c>
    </row>
    <row r="139" spans="1:29" x14ac:dyDescent="0.2">
      <c r="A139" s="2" t="s">
        <v>325</v>
      </c>
      <c r="B139" s="2" t="s">
        <v>325</v>
      </c>
      <c r="C139" s="1" t="s">
        <v>326</v>
      </c>
      <c r="D139" s="2" t="s">
        <v>505</v>
      </c>
      <c r="E139" s="2">
        <v>700.73019999999997</v>
      </c>
      <c r="F139" s="2">
        <v>599.29819999999995</v>
      </c>
      <c r="G139" s="36">
        <v>192.304</v>
      </c>
      <c r="H139" s="2">
        <v>200.61800000000002</v>
      </c>
      <c r="I139" s="2">
        <v>222.86700000000002</v>
      </c>
      <c r="J139" s="182">
        <v>2.9872603654706951</v>
      </c>
      <c r="K139" s="182">
        <v>2.6890396514513135</v>
      </c>
      <c r="L139" s="180">
        <f t="shared" si="2"/>
        <v>4.3233630085697757E-2</v>
      </c>
      <c r="M139" s="189">
        <v>0.1109023118563639</v>
      </c>
      <c r="N139" s="2">
        <v>143.23199945068359</v>
      </c>
      <c r="O139" s="185">
        <v>0.71395387976494418</v>
      </c>
      <c r="P139" s="2">
        <v>23.119</v>
      </c>
      <c r="Q139" s="192">
        <v>0.11523891176265338</v>
      </c>
      <c r="R139" s="2">
        <v>58.994</v>
      </c>
      <c r="S139" s="192">
        <v>0.29406135042717996</v>
      </c>
      <c r="T139" s="2">
        <v>37.4</v>
      </c>
      <c r="U139" s="192">
        <v>0.18642394999451692</v>
      </c>
      <c r="V139" s="2">
        <v>18.504999999999999</v>
      </c>
      <c r="W139" s="2">
        <v>16.056999999999999</v>
      </c>
      <c r="X139" s="192">
        <v>9.2239978466538378E-2</v>
      </c>
      <c r="Y139" s="36">
        <v>-11.802</v>
      </c>
      <c r="Z139" s="36">
        <v>78.661000000000001</v>
      </c>
      <c r="AA139" s="2">
        <v>7.2605520712620004</v>
      </c>
      <c r="AB139" s="2">
        <v>12.183</v>
      </c>
      <c r="AC139" s="179">
        <v>3.6190930381431376E-2</v>
      </c>
    </row>
    <row r="140" spans="1:29" x14ac:dyDescent="0.2">
      <c r="A140" s="2" t="s">
        <v>327</v>
      </c>
      <c r="B140" s="2" t="s">
        <v>327</v>
      </c>
      <c r="C140" s="1" t="s">
        <v>328</v>
      </c>
      <c r="D140" s="2" t="s">
        <v>506</v>
      </c>
      <c r="E140" s="2">
        <v>717.82820000000004</v>
      </c>
      <c r="F140" s="2">
        <v>2001.8032000000001</v>
      </c>
      <c r="G140" s="36">
        <v>789.92600000000004</v>
      </c>
      <c r="H140" s="2">
        <v>1528.231</v>
      </c>
      <c r="I140" s="2">
        <v>1645</v>
      </c>
      <c r="J140" s="182">
        <v>1.3098826028264052</v>
      </c>
      <c r="K140" s="182">
        <v>1.2169016413373861</v>
      </c>
      <c r="L140" s="180">
        <f t="shared" si="2"/>
        <v>0.93465084071166149</v>
      </c>
      <c r="M140" s="189">
        <v>7.6407951415721875E-2</v>
      </c>
      <c r="N140" s="2">
        <v>375.46800091552734</v>
      </c>
      <c r="O140" s="185">
        <v>0.24568798886786575</v>
      </c>
      <c r="P140" s="2">
        <v>0</v>
      </c>
      <c r="Q140" s="192">
        <v>0</v>
      </c>
      <c r="R140" s="2" t="s">
        <v>480</v>
      </c>
      <c r="S140" s="192" t="e">
        <v>#VALUE!</v>
      </c>
      <c r="T140" s="2">
        <v>220.95500000000001</v>
      </c>
      <c r="U140" s="192">
        <v>0.14458219994228622</v>
      </c>
      <c r="V140" s="2">
        <v>275.851</v>
      </c>
      <c r="W140" s="2">
        <v>329.3</v>
      </c>
      <c r="X140" s="192">
        <v>0.18050347100667372</v>
      </c>
      <c r="Y140" s="36">
        <v>6.2910000000000075</v>
      </c>
      <c r="Z140" s="36">
        <v>39</v>
      </c>
      <c r="AA140" s="2">
        <v>-52.607639999999996</v>
      </c>
      <c r="AB140" s="2">
        <v>31.400000000000002</v>
      </c>
      <c r="AC140" s="179">
        <v>-3.4423879635997433E-2</v>
      </c>
    </row>
    <row r="141" spans="1:29" x14ac:dyDescent="0.2">
      <c r="A141" s="2" t="s">
        <v>329</v>
      </c>
      <c r="B141" s="2" t="s">
        <v>329</v>
      </c>
      <c r="C141" s="1" t="s">
        <v>330</v>
      </c>
      <c r="D141" s="87" t="s">
        <v>495</v>
      </c>
      <c r="E141" s="87">
        <v>716.1395</v>
      </c>
      <c r="F141" s="87">
        <v>748.60599999999999</v>
      </c>
      <c r="G141" s="36">
        <v>70.322000000000003</v>
      </c>
      <c r="H141" s="87">
        <v>42.178586942867071</v>
      </c>
      <c r="I141" s="87">
        <v>103.099</v>
      </c>
      <c r="J141" s="182">
        <v>17.748484580908862</v>
      </c>
      <c r="K141" s="182">
        <v>7.2610403592663362</v>
      </c>
      <c r="L141" s="180">
        <f t="shared" si="2"/>
        <v>-0.40020780206952206</v>
      </c>
      <c r="M141" s="188">
        <v>1.4443445708518534</v>
      </c>
      <c r="N141" s="87">
        <v>10.568609400887199</v>
      </c>
      <c r="O141" s="185">
        <v>0.25056812394409728</v>
      </c>
      <c r="P141" s="87">
        <v>10.614831048696628</v>
      </c>
      <c r="Q141" s="192">
        <v>0.25166397971261883</v>
      </c>
      <c r="R141" s="87">
        <v>8.8403345824744104</v>
      </c>
      <c r="S141" s="192">
        <v>0.20959295280444246</v>
      </c>
      <c r="T141" s="87">
        <v>4.8045328849601585</v>
      </c>
      <c r="U141" s="192">
        <v>0.11390928983628897</v>
      </c>
      <c r="V141" s="87">
        <v>-12.381475760643527</v>
      </c>
      <c r="W141" s="87">
        <v>-7.5019999999999998</v>
      </c>
      <c r="X141" s="192">
        <v>-0.29354885163447586</v>
      </c>
      <c r="Y141" s="36" t="s">
        <v>480</v>
      </c>
      <c r="Z141" s="36">
        <v>208.161</v>
      </c>
      <c r="AA141" s="87">
        <v>-13.376278212695807</v>
      </c>
      <c r="AB141" s="87">
        <v>-8.7740000000000009</v>
      </c>
      <c r="AC141" s="179">
        <v>-0.31713433716531614</v>
      </c>
    </row>
    <row r="142" spans="1:29" x14ac:dyDescent="0.2">
      <c r="A142" s="2" t="s">
        <v>331</v>
      </c>
      <c r="B142" s="2" t="s">
        <v>331</v>
      </c>
      <c r="C142" s="1" t="s">
        <v>332</v>
      </c>
      <c r="D142" s="87" t="s">
        <v>495</v>
      </c>
      <c r="E142" s="87">
        <v>649.96939999999995</v>
      </c>
      <c r="F142" s="87">
        <v>789.97940000000006</v>
      </c>
      <c r="G142" s="36">
        <v>74.766999999999996</v>
      </c>
      <c r="H142" s="87">
        <v>121.47999999999999</v>
      </c>
      <c r="I142" s="87">
        <v>163.429</v>
      </c>
      <c r="J142" s="182">
        <v>6.5029585116891679</v>
      </c>
      <c r="K142" s="182">
        <v>4.8337773589754578</v>
      </c>
      <c r="L142" s="180">
        <f t="shared" si="2"/>
        <v>0.62478098626399348</v>
      </c>
      <c r="M142" s="188">
        <v>0.34531610141587099</v>
      </c>
      <c r="N142" s="87">
        <v>81.369998809814447</v>
      </c>
      <c r="O142" s="185">
        <v>0.66982218315619402</v>
      </c>
      <c r="P142" s="87">
        <v>15.253</v>
      </c>
      <c r="Q142" s="192">
        <v>0.12555976292393811</v>
      </c>
      <c r="R142" s="87">
        <v>15.307</v>
      </c>
      <c r="S142" s="192">
        <v>0.12600428054000659</v>
      </c>
      <c r="T142" s="87">
        <v>23.291</v>
      </c>
      <c r="U142" s="192">
        <v>0.19172703325650314</v>
      </c>
      <c r="V142" s="87">
        <v>25.582999999999998</v>
      </c>
      <c r="W142" s="87">
        <v>59.148000000000003</v>
      </c>
      <c r="X142" s="192">
        <v>0.210594336516299</v>
      </c>
      <c r="Y142" s="36">
        <v>5.1309999999999993</v>
      </c>
      <c r="Z142" s="36">
        <v>22.326000000000001</v>
      </c>
      <c r="AA142" s="87">
        <v>-2.0403708767979998</v>
      </c>
      <c r="AB142" s="87">
        <v>33.28</v>
      </c>
      <c r="AC142" s="179">
        <v>-1.6795940704626276E-2</v>
      </c>
    </row>
    <row r="143" spans="1:29" x14ac:dyDescent="0.2">
      <c r="A143" s="2" t="s">
        <v>339</v>
      </c>
      <c r="B143" s="2" t="s">
        <v>339</v>
      </c>
      <c r="C143" s="1" t="s">
        <v>340</v>
      </c>
      <c r="D143" s="87" t="s">
        <v>495</v>
      </c>
      <c r="E143" s="87">
        <v>470.3193</v>
      </c>
      <c r="F143" s="87">
        <v>471.51530000000002</v>
      </c>
      <c r="G143" s="36">
        <v>106.971</v>
      </c>
      <c r="H143" s="87">
        <v>155.49099999999999</v>
      </c>
      <c r="I143" s="87">
        <v>150.45000000000002</v>
      </c>
      <c r="J143" s="182">
        <v>3.0324282434353118</v>
      </c>
      <c r="K143" s="182">
        <v>3.1340332336324357</v>
      </c>
      <c r="L143" s="180">
        <f t="shared" si="2"/>
        <v>0.45358087706013761</v>
      </c>
      <c r="M143" s="188">
        <v>-3.2419882822799839E-2</v>
      </c>
      <c r="N143" s="87">
        <v>91.647999832153317</v>
      </c>
      <c r="O143" s="185">
        <v>0.58941031848887282</v>
      </c>
      <c r="P143" s="87">
        <v>31.064</v>
      </c>
      <c r="Q143" s="192">
        <v>0.19978005157854797</v>
      </c>
      <c r="R143" s="87">
        <v>41.338999999999999</v>
      </c>
      <c r="S143" s="192">
        <v>0.2658610466200616</v>
      </c>
      <c r="T143" s="87">
        <v>36.280999999999999</v>
      </c>
      <c r="U143" s="192">
        <v>0.23333183271057489</v>
      </c>
      <c r="V143" s="87">
        <v>-12.936999999999999</v>
      </c>
      <c r="W143" s="87">
        <v>11.333</v>
      </c>
      <c r="X143" s="192">
        <v>-8.3200956968570536E-2</v>
      </c>
      <c r="Y143" s="36">
        <v>2.270999999999999</v>
      </c>
      <c r="Z143" s="36">
        <v>56.704000000000001</v>
      </c>
      <c r="AA143" s="87">
        <v>-30.891449999999999</v>
      </c>
      <c r="AB143" s="87">
        <v>3.8380000000000001</v>
      </c>
      <c r="AC143" s="179">
        <v>-0.19867034104867806</v>
      </c>
    </row>
    <row r="144" spans="1:29" x14ac:dyDescent="0.2">
      <c r="A144" s="2" t="s">
        <v>343</v>
      </c>
      <c r="B144" s="2" t="s">
        <v>343</v>
      </c>
      <c r="C144" s="1" t="s">
        <v>344</v>
      </c>
      <c r="D144" s="87" t="s">
        <v>495</v>
      </c>
      <c r="E144" s="87">
        <v>441.25279999999998</v>
      </c>
      <c r="F144" s="87">
        <v>343.18979999999999</v>
      </c>
      <c r="G144" s="36">
        <v>163.92599999999999</v>
      </c>
      <c r="H144" s="87">
        <v>181.369</v>
      </c>
      <c r="I144" s="87">
        <v>204.3</v>
      </c>
      <c r="J144" s="182">
        <v>1.8922186261158191</v>
      </c>
      <c r="K144" s="182">
        <v>1.6798325991189427</v>
      </c>
      <c r="L144" s="180">
        <f t="shared" si="2"/>
        <v>0.10640776935934515</v>
      </c>
      <c r="M144" s="188">
        <v>0.12643285236175972</v>
      </c>
      <c r="N144" s="87">
        <v>150.5580012512207</v>
      </c>
      <c r="O144" s="185">
        <v>0.83011981789181555</v>
      </c>
      <c r="P144" s="87">
        <v>75.349999999999994</v>
      </c>
      <c r="Q144" s="192">
        <v>0.41545137261604792</v>
      </c>
      <c r="R144" s="87">
        <v>96.477000000000004</v>
      </c>
      <c r="S144" s="192">
        <v>0.53193765196918985</v>
      </c>
      <c r="T144" s="87">
        <v>28.091000000000001</v>
      </c>
      <c r="U144" s="192">
        <v>0.15488313879439156</v>
      </c>
      <c r="V144" s="87">
        <v>-47.040999999999997</v>
      </c>
      <c r="W144" s="87">
        <v>-1.17</v>
      </c>
      <c r="X144" s="192">
        <v>-0.25936626435609172</v>
      </c>
      <c r="Y144" s="36">
        <v>14.708</v>
      </c>
      <c r="Z144" s="36">
        <v>85.832999999999998</v>
      </c>
      <c r="AA144" s="87">
        <v>-51.76737</v>
      </c>
      <c r="AB144" s="87">
        <v>-1.5449999999999999</v>
      </c>
      <c r="AC144" s="179">
        <v>-0.28542567914031614</v>
      </c>
    </row>
    <row r="145" spans="1:29" x14ac:dyDescent="0.2">
      <c r="A145" s="2" t="s">
        <v>345</v>
      </c>
      <c r="B145" s="2" t="s">
        <v>345</v>
      </c>
      <c r="C145" s="1" t="s">
        <v>346</v>
      </c>
      <c r="D145" s="87" t="s">
        <v>495</v>
      </c>
      <c r="E145" s="87">
        <v>457.74169999999998</v>
      </c>
      <c r="F145" s="87">
        <v>1157.5277000000001</v>
      </c>
      <c r="G145" s="36" t="s">
        <v>480</v>
      </c>
      <c r="H145" s="87">
        <v>108.524</v>
      </c>
      <c r="I145" s="87">
        <v>148.155</v>
      </c>
      <c r="J145" s="182">
        <v>10.66609874313516</v>
      </c>
      <c r="K145" s="182">
        <v>7.8129506260335466</v>
      </c>
      <c r="L145" s="180" t="e">
        <f t="shared" si="2"/>
        <v>#VALUE!</v>
      </c>
      <c r="M145" s="188">
        <v>0.36518189524897715</v>
      </c>
      <c r="N145" s="87">
        <v>63.605000000000004</v>
      </c>
      <c r="O145" s="185">
        <v>0.58609155578489558</v>
      </c>
      <c r="P145" s="87">
        <v>78.260999999999996</v>
      </c>
      <c r="Q145" s="192">
        <v>0.72114002432641622</v>
      </c>
      <c r="R145" s="87">
        <v>131.80199999999999</v>
      </c>
      <c r="S145" s="192">
        <v>1.2144963326084552</v>
      </c>
      <c r="T145" s="87">
        <v>29.323</v>
      </c>
      <c r="U145" s="192">
        <v>0.27019829715086063</v>
      </c>
      <c r="V145" s="87">
        <v>-158.636</v>
      </c>
      <c r="W145" s="87">
        <v>-121.8</v>
      </c>
      <c r="X145" s="192">
        <v>-1.4617596107773396</v>
      </c>
      <c r="Y145" s="36" t="s">
        <v>480</v>
      </c>
      <c r="Z145" s="36">
        <v>61.971999999999994</v>
      </c>
      <c r="AA145" s="87">
        <v>-176.56200000000001</v>
      </c>
      <c r="AB145" s="87">
        <v>-144.13300000000001</v>
      </c>
      <c r="AC145" s="179">
        <v>-1.6269396631159929</v>
      </c>
    </row>
    <row r="146" spans="1:29" x14ac:dyDescent="0.2">
      <c r="A146" s="2" t="s">
        <v>351</v>
      </c>
      <c r="B146" s="2" t="s">
        <v>351</v>
      </c>
      <c r="C146" s="1" t="s">
        <v>352</v>
      </c>
      <c r="D146" s="2" t="s">
        <v>505</v>
      </c>
      <c r="E146" s="2">
        <v>418.06700000000001</v>
      </c>
      <c r="F146" s="2">
        <v>290.68</v>
      </c>
      <c r="G146" s="36">
        <v>227.297</v>
      </c>
      <c r="H146" s="2">
        <v>231.34999999999997</v>
      </c>
      <c r="I146" s="2">
        <v>233.3</v>
      </c>
      <c r="J146" s="182">
        <v>1.2564512643181329</v>
      </c>
      <c r="K146" s="182">
        <v>1.2459494213459066</v>
      </c>
      <c r="L146" s="180">
        <f t="shared" si="2"/>
        <v>1.7831295617627901E-2</v>
      </c>
      <c r="M146" s="189">
        <v>8.4287875513293642E-3</v>
      </c>
      <c r="N146" s="2">
        <v>179.79799935913087</v>
      </c>
      <c r="O146" s="185">
        <v>0.77716878910365639</v>
      </c>
      <c r="P146" s="2">
        <v>62.991</v>
      </c>
      <c r="Q146" s="192">
        <v>0.27227577263885894</v>
      </c>
      <c r="R146" s="2">
        <v>101.36</v>
      </c>
      <c r="S146" s="192">
        <v>0.43812405446293501</v>
      </c>
      <c r="T146" s="2">
        <v>28.132000000000001</v>
      </c>
      <c r="U146" s="192">
        <v>0.1215993084071753</v>
      </c>
      <c r="V146" s="2">
        <v>-9.2555696202529987</v>
      </c>
      <c r="W146" s="2">
        <v>8.7000000000000011</v>
      </c>
      <c r="X146" s="192">
        <v>-4.0006784613153233E-2</v>
      </c>
      <c r="Y146" s="36" t="s">
        <v>480</v>
      </c>
      <c r="Z146" s="36">
        <v>46.567</v>
      </c>
      <c r="AA146" s="2">
        <v>-19.502000000000002</v>
      </c>
      <c r="AB146" s="2">
        <v>-0.72199999999999998</v>
      </c>
      <c r="AC146" s="179">
        <v>-8.4296520423600627E-2</v>
      </c>
    </row>
    <row r="147" spans="1:29" x14ac:dyDescent="0.2">
      <c r="A147" s="2" t="s">
        <v>353</v>
      </c>
      <c r="B147" s="2" t="s">
        <v>353</v>
      </c>
      <c r="C147" s="1" t="s">
        <v>354</v>
      </c>
      <c r="D147" s="87" t="s">
        <v>495</v>
      </c>
      <c r="E147" s="87">
        <v>403.09989999999999</v>
      </c>
      <c r="F147" s="87">
        <v>388.22890000000001</v>
      </c>
      <c r="G147" s="36">
        <v>15.507</v>
      </c>
      <c r="H147" s="87">
        <v>29.199000000000002</v>
      </c>
      <c r="I147" s="87">
        <v>39.658999999999999</v>
      </c>
      <c r="J147" s="182">
        <v>13.295965615260796</v>
      </c>
      <c r="K147" s="182">
        <v>9.7891752187397572</v>
      </c>
      <c r="L147" s="180">
        <f t="shared" si="2"/>
        <v>0.88295608434900386</v>
      </c>
      <c r="M147" s="188">
        <v>0.35823144628240677</v>
      </c>
      <c r="N147" s="87">
        <v>15.933999778747559</v>
      </c>
      <c r="O147" s="185">
        <v>0.54570361240958798</v>
      </c>
      <c r="P147" s="87">
        <v>4.1589999999999998</v>
      </c>
      <c r="Q147" s="192">
        <v>0.14243638480769888</v>
      </c>
      <c r="R147" s="87">
        <v>6.1790000000000003</v>
      </c>
      <c r="S147" s="192">
        <v>0.2116168361930203</v>
      </c>
      <c r="T147" s="87">
        <v>5.5949999999999998</v>
      </c>
      <c r="U147" s="192">
        <v>0.19161615123805609</v>
      </c>
      <c r="V147" s="87">
        <v>0.91400000000000003</v>
      </c>
      <c r="W147" s="87">
        <v>6.827</v>
      </c>
      <c r="X147" s="192">
        <v>3.130244186444741E-2</v>
      </c>
      <c r="Y147" s="36">
        <v>-10.175999999999998</v>
      </c>
      <c r="Z147" s="36">
        <v>19.567</v>
      </c>
      <c r="AA147" s="87">
        <v>-4.5880099999999997</v>
      </c>
      <c r="AB147" s="87">
        <v>0.89500000000000002</v>
      </c>
      <c r="AC147" s="179">
        <v>-0.15712901126750914</v>
      </c>
    </row>
    <row r="148" spans="1:29" x14ac:dyDescent="0.2">
      <c r="A148" s="2" t="s">
        <v>355</v>
      </c>
      <c r="B148" s="2" t="s">
        <v>355</v>
      </c>
      <c r="C148" s="1" t="s">
        <v>356</v>
      </c>
      <c r="D148" s="87" t="s">
        <v>495</v>
      </c>
      <c r="E148" s="87">
        <v>401.76179999999999</v>
      </c>
      <c r="F148" s="87">
        <v>374.9058</v>
      </c>
      <c r="G148" s="36">
        <v>201.64599999999999</v>
      </c>
      <c r="H148" s="87">
        <v>271.697</v>
      </c>
      <c r="I148" s="87">
        <v>301</v>
      </c>
      <c r="J148" s="182">
        <v>1.3798672786228776</v>
      </c>
      <c r="K148" s="182">
        <v>1.245534219269103</v>
      </c>
      <c r="L148" s="180">
        <f t="shared" si="2"/>
        <v>0.3473959314838877</v>
      </c>
      <c r="M148" s="188">
        <v>0.10785176133707775</v>
      </c>
      <c r="N148" s="87">
        <v>87.58700073242187</v>
      </c>
      <c r="O148" s="185">
        <v>0.32237014296227734</v>
      </c>
      <c r="P148" s="87">
        <v>6.9419999999999993</v>
      </c>
      <c r="Q148" s="192">
        <v>2.5550521352830539E-2</v>
      </c>
      <c r="R148" s="87">
        <v>27.244</v>
      </c>
      <c r="S148" s="192">
        <v>0.10027346639823038</v>
      </c>
      <c r="T148" s="87">
        <v>22.837</v>
      </c>
      <c r="U148" s="192">
        <v>8.4053191606826727E-2</v>
      </c>
      <c r="V148" s="87">
        <v>41.933999999999997</v>
      </c>
      <c r="W148" s="87" t="s">
        <v>480</v>
      </c>
      <c r="X148" s="192">
        <v>0.15434104903624257</v>
      </c>
      <c r="Y148" s="36">
        <v>23.638000000000002</v>
      </c>
      <c r="Z148" s="36">
        <v>76.075999999999993</v>
      </c>
      <c r="AA148" s="87">
        <v>18.194142797403998</v>
      </c>
      <c r="AB148" s="87">
        <v>29.25</v>
      </c>
      <c r="AC148" s="179">
        <v>6.6964827721336634E-2</v>
      </c>
    </row>
    <row r="149" spans="1:29" x14ac:dyDescent="0.2">
      <c r="A149" s="2" t="s">
        <v>361</v>
      </c>
      <c r="B149" s="2" t="s">
        <v>361</v>
      </c>
      <c r="C149" s="1" t="s">
        <v>362</v>
      </c>
      <c r="D149" s="87" t="s">
        <v>495</v>
      </c>
      <c r="E149" s="87">
        <v>362.9982</v>
      </c>
      <c r="F149" s="87">
        <v>328.06920000000002</v>
      </c>
      <c r="G149" s="36">
        <v>120.366</v>
      </c>
      <c r="H149" s="87">
        <v>127.502</v>
      </c>
      <c r="I149" s="87">
        <v>144.80000000000001</v>
      </c>
      <c r="J149" s="182">
        <v>2.5730514031152456</v>
      </c>
      <c r="K149" s="182">
        <v>2.265671270718232</v>
      </c>
      <c r="L149" s="180">
        <f t="shared" si="2"/>
        <v>5.9285844839904921E-2</v>
      </c>
      <c r="M149" s="188">
        <v>0.13566846010258682</v>
      </c>
      <c r="N149" s="87">
        <v>65.636000694274898</v>
      </c>
      <c r="O149" s="185">
        <v>0.51478408726353231</v>
      </c>
      <c r="P149" s="87">
        <v>27.936</v>
      </c>
      <c r="Q149" s="192">
        <v>0.21910244545183605</v>
      </c>
      <c r="R149" s="87">
        <v>18.074999999999999</v>
      </c>
      <c r="S149" s="192">
        <v>0.14176248215714263</v>
      </c>
      <c r="T149" s="87">
        <v>24.027999999999999</v>
      </c>
      <c r="U149" s="192">
        <v>0.18845194585182978</v>
      </c>
      <c r="V149" s="87">
        <v>6.6750000000000007</v>
      </c>
      <c r="W149" s="87">
        <v>4.774</v>
      </c>
      <c r="X149" s="192">
        <v>5.2352119966745631E-2</v>
      </c>
      <c r="Y149" s="36">
        <v>-4.2229999999999999</v>
      </c>
      <c r="Z149" s="36">
        <v>39.942999999999998</v>
      </c>
      <c r="AA149" s="87">
        <v>-5.3883799999999997</v>
      </c>
      <c r="AB149" s="87">
        <v>-19.580000000000002</v>
      </c>
      <c r="AC149" s="179">
        <v>-4.2261141001709773E-2</v>
      </c>
    </row>
    <row r="150" spans="1:29" x14ac:dyDescent="0.2">
      <c r="A150" s="2" t="s">
        <v>363</v>
      </c>
      <c r="B150" s="2" t="s">
        <v>363</v>
      </c>
      <c r="C150" s="1" t="s">
        <v>364</v>
      </c>
      <c r="D150" s="87" t="s">
        <v>495</v>
      </c>
      <c r="E150" s="87">
        <v>349.85969999999998</v>
      </c>
      <c r="F150" s="87">
        <v>265.0127</v>
      </c>
      <c r="G150" s="36">
        <v>113.889</v>
      </c>
      <c r="H150" s="87">
        <v>113.21600000000001</v>
      </c>
      <c r="I150" s="87">
        <v>120.10000000000001</v>
      </c>
      <c r="J150" s="182">
        <v>2.3407707391181458</v>
      </c>
      <c r="K150" s="182">
        <v>2.2066003330557868</v>
      </c>
      <c r="L150" s="180">
        <f t="shared" si="2"/>
        <v>-5.9092625275486447E-3</v>
      </c>
      <c r="M150" s="188">
        <v>6.0804126625211952E-2</v>
      </c>
      <c r="N150" s="87">
        <v>61.229999687194827</v>
      </c>
      <c r="O150" s="185">
        <v>0.5408246156655846</v>
      </c>
      <c r="P150" s="87">
        <v>11.876999999999999</v>
      </c>
      <c r="Q150" s="192">
        <v>0.1049056670435274</v>
      </c>
      <c r="R150" s="87">
        <v>20.658000000000001</v>
      </c>
      <c r="S150" s="192">
        <v>0.18246537591859807</v>
      </c>
      <c r="T150" s="87">
        <v>16.056999999999999</v>
      </c>
      <c r="U150" s="192">
        <v>0.14182624364047483</v>
      </c>
      <c r="V150" s="87">
        <v>16.959000000000003</v>
      </c>
      <c r="W150" s="87">
        <v>17.72</v>
      </c>
      <c r="X150" s="192">
        <v>0.14979331543244773</v>
      </c>
      <c r="Y150" s="36">
        <v>8.9260000000000019</v>
      </c>
      <c r="Z150" s="36">
        <v>52.793999999999997</v>
      </c>
      <c r="AA150" s="87">
        <v>9.6010000000000009</v>
      </c>
      <c r="AB150" s="87">
        <v>9.89</v>
      </c>
      <c r="AC150" s="179">
        <v>8.4802501413227815E-2</v>
      </c>
    </row>
    <row r="151" spans="1:29" x14ac:dyDescent="0.2">
      <c r="A151" s="2" t="s">
        <v>365</v>
      </c>
      <c r="B151" s="2" t="s">
        <v>365</v>
      </c>
      <c r="C151" s="1" t="s">
        <v>366</v>
      </c>
      <c r="D151" s="2" t="s">
        <v>505</v>
      </c>
      <c r="E151" s="2">
        <v>319.524</v>
      </c>
      <c r="F151" s="2">
        <v>304.52499999999998</v>
      </c>
      <c r="G151" s="36">
        <v>54.494</v>
      </c>
      <c r="H151" s="2">
        <v>72.800999999999988</v>
      </c>
      <c r="I151" s="2">
        <v>86.84</v>
      </c>
      <c r="J151" s="182">
        <v>4.1829782557931896</v>
      </c>
      <c r="K151" s="182">
        <v>3.5067365269461073</v>
      </c>
      <c r="L151" s="180">
        <f t="shared" si="2"/>
        <v>0.33594524167798268</v>
      </c>
      <c r="M151" s="189">
        <v>0.19284075768190023</v>
      </c>
      <c r="N151" s="2">
        <v>62.064999832153319</v>
      </c>
      <c r="O151" s="185">
        <v>0.85252949591562377</v>
      </c>
      <c r="P151" s="2">
        <v>14.01</v>
      </c>
      <c r="Q151" s="192">
        <v>0.1924424115053365</v>
      </c>
      <c r="R151" s="2">
        <v>35.893000000000001</v>
      </c>
      <c r="S151" s="192">
        <v>0.49302894191013868</v>
      </c>
      <c r="T151" s="2">
        <v>5.1959999999999997</v>
      </c>
      <c r="U151" s="192">
        <v>7.137264598013765E-2</v>
      </c>
      <c r="V151" s="2">
        <v>3.6139999999999999</v>
      </c>
      <c r="W151" s="2">
        <v>7.8500000000000005</v>
      </c>
      <c r="X151" s="192">
        <v>4.9642175244845543E-2</v>
      </c>
      <c r="Y151" s="36">
        <v>6.4489999999999998</v>
      </c>
      <c r="Z151" s="36">
        <v>29.087</v>
      </c>
      <c r="AA151" s="2">
        <v>-1.5870000000000002</v>
      </c>
      <c r="AB151" s="2">
        <v>5.758</v>
      </c>
      <c r="AC151" s="179">
        <v>-2.1799151110561674E-2</v>
      </c>
    </row>
    <row r="152" spans="1:29" x14ac:dyDescent="0.2">
      <c r="A152" s="2" t="s">
        <v>367</v>
      </c>
      <c r="B152" s="2" t="s">
        <v>367</v>
      </c>
      <c r="C152" s="1" t="s">
        <v>368</v>
      </c>
      <c r="D152" s="87" t="s">
        <v>495</v>
      </c>
      <c r="E152" s="87">
        <v>318.11509999999998</v>
      </c>
      <c r="F152" s="87">
        <v>268.75810000000001</v>
      </c>
      <c r="G152" s="36">
        <v>113.2</v>
      </c>
      <c r="H152" s="87">
        <v>128.30699999999999</v>
      </c>
      <c r="I152" s="87">
        <v>134.50399999999999</v>
      </c>
      <c r="J152" s="182">
        <v>2.094648772085701</v>
      </c>
      <c r="K152" s="182">
        <v>1.9981420626895856</v>
      </c>
      <c r="L152" s="180">
        <f t="shared" si="2"/>
        <v>0.13345406360424014</v>
      </c>
      <c r="M152" s="188">
        <v>4.8298222232614041E-2</v>
      </c>
      <c r="N152" s="87">
        <v>101.39099937438965</v>
      </c>
      <c r="O152" s="185">
        <v>0.79022188481056888</v>
      </c>
      <c r="P152" s="87">
        <v>21.867999999999999</v>
      </c>
      <c r="Q152" s="192">
        <v>0.17043497237095404</v>
      </c>
      <c r="R152" s="87">
        <v>63.494999999999997</v>
      </c>
      <c r="S152" s="192">
        <v>0.49486777806355076</v>
      </c>
      <c r="T152" s="87">
        <v>27.8</v>
      </c>
      <c r="U152" s="192">
        <v>0.21666783573772283</v>
      </c>
      <c r="V152" s="87">
        <v>-4.3410000000000002</v>
      </c>
      <c r="W152" s="87">
        <v>8.4990000000000006</v>
      </c>
      <c r="X152" s="192">
        <v>-3.383291636465665E-2</v>
      </c>
      <c r="Y152" s="36">
        <v>-1.6390000000000005</v>
      </c>
      <c r="Z152" s="36">
        <v>53.421999999999997</v>
      </c>
      <c r="AA152" s="87">
        <v>-10.436999999999999</v>
      </c>
      <c r="AB152" s="87">
        <v>1.6480000000000001</v>
      </c>
      <c r="AC152" s="179">
        <v>-8.1343964086137158E-2</v>
      </c>
    </row>
    <row r="153" spans="1:29" x14ac:dyDescent="0.2">
      <c r="A153" s="2" t="s">
        <v>369</v>
      </c>
      <c r="B153" s="2" t="s">
        <v>369</v>
      </c>
      <c r="C153" s="1" t="s">
        <v>370</v>
      </c>
      <c r="D153" s="87" t="s">
        <v>495</v>
      </c>
      <c r="E153" s="87">
        <v>323.1626</v>
      </c>
      <c r="F153" s="87">
        <v>305.15159999999997</v>
      </c>
      <c r="G153" s="36">
        <v>34.701000000000001</v>
      </c>
      <c r="H153" s="87">
        <v>55.426000000000002</v>
      </c>
      <c r="I153" s="87">
        <v>77.417000000000002</v>
      </c>
      <c r="J153" s="182">
        <v>5.505567784072456</v>
      </c>
      <c r="K153" s="182">
        <v>3.9416613922006789</v>
      </c>
      <c r="L153" s="180">
        <f t="shared" si="2"/>
        <v>0.5972450361661048</v>
      </c>
      <c r="M153" s="188">
        <v>0.39676325190343875</v>
      </c>
      <c r="N153" s="87">
        <v>48.276000267028806</v>
      </c>
      <c r="O153" s="185">
        <v>0.87099917488234413</v>
      </c>
      <c r="P153" s="87">
        <v>10.43</v>
      </c>
      <c r="Q153" s="192">
        <v>0.1881788330386461</v>
      </c>
      <c r="R153" s="87">
        <v>14.484</v>
      </c>
      <c r="S153" s="192">
        <v>0.2613214015083174</v>
      </c>
      <c r="T153" s="87">
        <v>11.31</v>
      </c>
      <c r="U153" s="192">
        <v>0.20405585826146574</v>
      </c>
      <c r="V153" s="87">
        <v>6.4513846153849999</v>
      </c>
      <c r="W153" s="87">
        <v>11.295</v>
      </c>
      <c r="X153" s="192">
        <v>0.11639635938702053</v>
      </c>
      <c r="Y153" s="36">
        <v>4.0730000000000004</v>
      </c>
      <c r="Z153" s="36">
        <v>9.0860000000000003</v>
      </c>
      <c r="AA153" s="87">
        <v>2.9750000000000001</v>
      </c>
      <c r="AB153" s="87">
        <v>12.266</v>
      </c>
      <c r="AC153" s="179">
        <v>5.3675170497600407E-2</v>
      </c>
    </row>
    <row r="154" spans="1:29" x14ac:dyDescent="0.2">
      <c r="A154" s="2" t="s">
        <v>371</v>
      </c>
      <c r="B154" s="2" t="s">
        <v>371</v>
      </c>
      <c r="C154" s="1" t="s">
        <v>372</v>
      </c>
      <c r="D154" s="87" t="s">
        <v>495</v>
      </c>
      <c r="E154" s="87">
        <v>311.74180000000001</v>
      </c>
      <c r="F154" s="87">
        <v>255.0078</v>
      </c>
      <c r="G154" s="36">
        <v>21.792999999999999</v>
      </c>
      <c r="H154" s="87">
        <v>24.585999999999999</v>
      </c>
      <c r="I154" s="87">
        <v>25.216999999999999</v>
      </c>
      <c r="J154" s="182">
        <v>10.372073537785733</v>
      </c>
      <c r="K154" s="182">
        <v>10.11253519451164</v>
      </c>
      <c r="L154" s="180">
        <f t="shared" si="2"/>
        <v>0.12816041848299911</v>
      </c>
      <c r="M154" s="188">
        <v>2.5665012608801829E-2</v>
      </c>
      <c r="N154" s="87">
        <v>16.067000110626221</v>
      </c>
      <c r="O154" s="185">
        <v>0.6535019975037103</v>
      </c>
      <c r="P154" s="87">
        <v>15.434999999999999</v>
      </c>
      <c r="Q154" s="192">
        <v>0.62779630684129173</v>
      </c>
      <c r="R154" s="87">
        <v>16.635999999999999</v>
      </c>
      <c r="S154" s="192">
        <v>0.67664524526153091</v>
      </c>
      <c r="T154" s="87">
        <v>9.68</v>
      </c>
      <c r="U154" s="192">
        <v>0.39372000325388434</v>
      </c>
      <c r="V154" s="87">
        <v>-27.398</v>
      </c>
      <c r="W154" s="87">
        <v>-25.55</v>
      </c>
      <c r="X154" s="192">
        <v>-1.1143740340030912</v>
      </c>
      <c r="Y154" s="36">
        <v>-21.484000000000002</v>
      </c>
      <c r="Z154" s="36">
        <v>40.823</v>
      </c>
      <c r="AA154" s="87">
        <v>-28.759999999999998</v>
      </c>
      <c r="AB154" s="87">
        <v>-32.21</v>
      </c>
      <c r="AC154" s="179">
        <v>-1.1697714146262099</v>
      </c>
    </row>
    <row r="155" spans="1:29" x14ac:dyDescent="0.2">
      <c r="A155" s="2" t="s">
        <v>383</v>
      </c>
      <c r="B155" s="2" t="s">
        <v>383</v>
      </c>
      <c r="C155" s="1" t="s">
        <v>384</v>
      </c>
      <c r="D155" s="87" t="s">
        <v>495</v>
      </c>
      <c r="E155" s="87">
        <v>245.4846</v>
      </c>
      <c r="F155" s="87">
        <v>259.96980000000002</v>
      </c>
      <c r="G155" s="36">
        <v>73.161190000000005</v>
      </c>
      <c r="H155" s="87">
        <v>81.967006999999995</v>
      </c>
      <c r="I155" s="87">
        <v>89.275000000000006</v>
      </c>
      <c r="J155" s="182">
        <v>3.1716395354047759</v>
      </c>
      <c r="K155" s="182">
        <v>2.9120112013441615</v>
      </c>
      <c r="L155" s="180">
        <f t="shared" si="2"/>
        <v>0.12036186125458033</v>
      </c>
      <c r="M155" s="188">
        <v>8.9157738796050046E-2</v>
      </c>
      <c r="N155" s="87">
        <v>44.329346749023436</v>
      </c>
      <c r="O155" s="185">
        <v>0.54081939028252479</v>
      </c>
      <c r="P155" s="87">
        <v>14.941393999999999</v>
      </c>
      <c r="Q155" s="192">
        <v>0.18228546517503072</v>
      </c>
      <c r="R155" s="87">
        <v>22.526534999999999</v>
      </c>
      <c r="S155" s="192">
        <v>0.27482441807348168</v>
      </c>
      <c r="T155" s="87">
        <v>15.263297</v>
      </c>
      <c r="U155" s="192">
        <v>0.18621269165043444</v>
      </c>
      <c r="V155" s="87">
        <v>-4.3256870000000003</v>
      </c>
      <c r="W155" s="87">
        <v>3.93</v>
      </c>
      <c r="X155" s="192">
        <v>-5.2773514104278572E-2</v>
      </c>
      <c r="Y155" s="36">
        <v>3.9441799999999998</v>
      </c>
      <c r="Z155" s="36">
        <v>9.3606009999999991</v>
      </c>
      <c r="AA155" s="87">
        <v>-10.418129</v>
      </c>
      <c r="AB155" s="87">
        <v>-3.863</v>
      </c>
      <c r="AC155" s="179">
        <v>-0.12710149340941534</v>
      </c>
    </row>
    <row r="156" spans="1:29" x14ac:dyDescent="0.2">
      <c r="A156" s="2" t="s">
        <v>385</v>
      </c>
      <c r="B156" s="2" t="s">
        <v>385</v>
      </c>
      <c r="C156" s="1" t="s">
        <v>386</v>
      </c>
      <c r="D156" s="2" t="s">
        <v>505</v>
      </c>
      <c r="E156" s="2">
        <v>240.55779999999999</v>
      </c>
      <c r="F156" s="2">
        <v>205.81890000000001</v>
      </c>
      <c r="G156" s="36">
        <v>88.798507999999998</v>
      </c>
      <c r="H156" s="2">
        <v>93.621832000000012</v>
      </c>
      <c r="I156" s="2">
        <v>97.92</v>
      </c>
      <c r="J156" s="182">
        <v>2.1984070980367059</v>
      </c>
      <c r="K156" s="182">
        <v>2.1019087009803923</v>
      </c>
      <c r="L156" s="180">
        <f t="shared" si="2"/>
        <v>5.4317624345670466E-2</v>
      </c>
      <c r="M156" s="189">
        <v>4.5909889906875501E-2</v>
      </c>
      <c r="N156" s="2">
        <v>79.795185569702141</v>
      </c>
      <c r="O156" s="185">
        <v>0.85231386595492098</v>
      </c>
      <c r="P156" s="2">
        <v>20.054991999999999</v>
      </c>
      <c r="Q156" s="192">
        <v>0.21421277037176539</v>
      </c>
      <c r="R156" s="2">
        <v>40.912472999999999</v>
      </c>
      <c r="S156" s="192">
        <v>0.43699714186323541</v>
      </c>
      <c r="T156" s="2">
        <v>12.358472000000001</v>
      </c>
      <c r="U156" s="192">
        <v>0.13200416757493058</v>
      </c>
      <c r="V156" s="2">
        <v>18.034611999999999</v>
      </c>
      <c r="W156" s="2">
        <v>13.647</v>
      </c>
      <c r="X156" s="192">
        <v>0.19263254750238168</v>
      </c>
      <c r="Y156" s="36">
        <v>11.063756</v>
      </c>
      <c r="Z156" s="36">
        <v>33.956987999999996</v>
      </c>
      <c r="AA156" s="2">
        <v>5.1388267800000005</v>
      </c>
      <c r="AB156" s="2">
        <v>4.2549999999999999</v>
      </c>
      <c r="AC156" s="179">
        <v>5.4889192725901793E-2</v>
      </c>
    </row>
    <row r="157" spans="1:29" x14ac:dyDescent="0.2">
      <c r="A157" s="2" t="s">
        <v>391</v>
      </c>
      <c r="B157" s="2" t="s">
        <v>391</v>
      </c>
      <c r="C157" s="1" t="s">
        <v>392</v>
      </c>
      <c r="D157" s="2" t="s">
        <v>505</v>
      </c>
      <c r="E157" s="2">
        <v>223.01750000000001</v>
      </c>
      <c r="F157" s="2">
        <v>117.0865</v>
      </c>
      <c r="G157" s="36">
        <v>90.369</v>
      </c>
      <c r="H157" s="2">
        <v>88.789999999999992</v>
      </c>
      <c r="I157" s="2">
        <v>99.167000000000002</v>
      </c>
      <c r="J157" s="182">
        <v>1.3186901678116907</v>
      </c>
      <c r="K157" s="182">
        <v>1.1807002329403935</v>
      </c>
      <c r="L157" s="180">
        <f t="shared" si="2"/>
        <v>-1.7472805940090159E-2</v>
      </c>
      <c r="M157" s="189">
        <v>0.11687126928708191</v>
      </c>
      <c r="N157" s="2">
        <v>60.490999809265134</v>
      </c>
      <c r="O157" s="185">
        <v>0.68128167371624215</v>
      </c>
      <c r="P157" s="2">
        <v>21.852</v>
      </c>
      <c r="Q157" s="192">
        <v>0.24610879603558961</v>
      </c>
      <c r="R157" s="2">
        <v>38.316000000000003</v>
      </c>
      <c r="S157" s="192">
        <v>0.43153508277959235</v>
      </c>
      <c r="T157" s="2">
        <v>10.696</v>
      </c>
      <c r="U157" s="192">
        <v>0.12046401621804258</v>
      </c>
      <c r="V157" s="2">
        <v>-8.6230000000000011</v>
      </c>
      <c r="W157" s="2">
        <v>-3.14</v>
      </c>
      <c r="X157" s="192">
        <v>-9.7116792431580154E-2</v>
      </c>
      <c r="Y157" s="36">
        <v>-1.4709999999999999</v>
      </c>
      <c r="Z157" s="36">
        <v>15.341999999999999</v>
      </c>
      <c r="AA157" s="2">
        <v>-12.355</v>
      </c>
      <c r="AB157" s="2">
        <v>-4.6749999999999998</v>
      </c>
      <c r="AC157" s="179">
        <v>-0.13914855276495103</v>
      </c>
    </row>
    <row r="158" spans="1:29" x14ac:dyDescent="0.2">
      <c r="A158" s="2" t="s">
        <v>393</v>
      </c>
      <c r="B158" s="2" t="s">
        <v>393</v>
      </c>
      <c r="C158" s="1" t="s">
        <v>394</v>
      </c>
      <c r="D158" s="2" t="s">
        <v>506</v>
      </c>
      <c r="E158" s="2">
        <v>210.8604</v>
      </c>
      <c r="F158" s="2">
        <v>241.44040000000001</v>
      </c>
      <c r="G158" s="36">
        <v>307.2</v>
      </c>
      <c r="H158" s="2">
        <v>267.303</v>
      </c>
      <c r="I158" s="2">
        <v>263</v>
      </c>
      <c r="J158" s="182">
        <v>0.90324612892485312</v>
      </c>
      <c r="K158" s="182">
        <v>0.91802433460076049</v>
      </c>
      <c r="L158" s="180">
        <f t="shared" si="2"/>
        <v>-0.12987304687499998</v>
      </c>
      <c r="M158" s="189">
        <v>-1.6097836537562249E-2</v>
      </c>
      <c r="N158" s="2">
        <v>24.043999839782714</v>
      </c>
      <c r="O158" s="185">
        <v>8.9950355363698553E-2</v>
      </c>
      <c r="P158" s="2">
        <v>0</v>
      </c>
      <c r="Q158" s="192">
        <v>0</v>
      </c>
      <c r="R158" s="2" t="s">
        <v>480</v>
      </c>
      <c r="S158" s="192" t="e">
        <v>#VALUE!</v>
      </c>
      <c r="T158" s="2" t="s">
        <v>480</v>
      </c>
      <c r="U158" s="192" t="e">
        <v>#VALUE!</v>
      </c>
      <c r="V158" s="2">
        <v>2.218</v>
      </c>
      <c r="W158" s="2">
        <v>2.5300000000000002</v>
      </c>
      <c r="X158" s="192">
        <v>8.2976996142953875E-3</v>
      </c>
      <c r="Y158" s="36">
        <v>-8.641</v>
      </c>
      <c r="Z158" s="36">
        <v>1.456</v>
      </c>
      <c r="AA158" s="2">
        <v>-11.090780000000002</v>
      </c>
      <c r="AB158" s="2">
        <v>-16</v>
      </c>
      <c r="AC158" s="179">
        <v>-4.149141610831155E-2</v>
      </c>
    </row>
    <row r="159" spans="1:29" x14ac:dyDescent="0.2">
      <c r="A159" s="2" t="s">
        <v>395</v>
      </c>
      <c r="B159" s="2" t="s">
        <v>395</v>
      </c>
      <c r="C159" s="1" t="s">
        <v>396</v>
      </c>
      <c r="D159" s="87" t="s">
        <v>495</v>
      </c>
      <c r="E159" s="87">
        <v>200.37180000000001</v>
      </c>
      <c r="F159" s="87">
        <v>198.11580000000001</v>
      </c>
      <c r="G159" s="36">
        <v>69.375</v>
      </c>
      <c r="H159" s="87">
        <v>61.307000000000002</v>
      </c>
      <c r="I159" s="87">
        <v>66.075000000000003</v>
      </c>
      <c r="J159" s="182">
        <v>3.2315363661572087</v>
      </c>
      <c r="K159" s="182">
        <v>2.9983473325766177</v>
      </c>
      <c r="L159" s="180">
        <f t="shared" si="2"/>
        <v>-0.11629549549549546</v>
      </c>
      <c r="M159" s="188">
        <v>7.7772521897988778E-2</v>
      </c>
      <c r="N159" s="87">
        <v>38.971000602722171</v>
      </c>
      <c r="O159" s="185">
        <v>0.63566967234935934</v>
      </c>
      <c r="P159" s="87">
        <v>14.710999999999999</v>
      </c>
      <c r="Q159" s="192">
        <v>0.23995628557913448</v>
      </c>
      <c r="R159" s="87">
        <v>17.681000000000001</v>
      </c>
      <c r="S159" s="192">
        <v>0.28840099825468546</v>
      </c>
      <c r="T159" s="87">
        <v>7.5670000000000002</v>
      </c>
      <c r="U159" s="192">
        <v>0.12342799354070498</v>
      </c>
      <c r="V159" s="87">
        <v>1.6520000000000001</v>
      </c>
      <c r="W159" s="87">
        <v>3.4729999999999999</v>
      </c>
      <c r="X159" s="192">
        <v>2.6946351966333371E-2</v>
      </c>
      <c r="Y159" s="36">
        <v>3.7540000000000004</v>
      </c>
      <c r="Z159" s="36">
        <v>11.497999999999999</v>
      </c>
      <c r="AA159" s="87">
        <v>-1.9897</v>
      </c>
      <c r="AB159" s="87">
        <v>8.7000000000000008E-2</v>
      </c>
      <c r="AC159" s="179">
        <v>-3.2454695222405273E-2</v>
      </c>
    </row>
    <row r="160" spans="1:29" x14ac:dyDescent="0.2">
      <c r="A160" s="2" t="s">
        <v>397</v>
      </c>
      <c r="B160" s="2" t="s">
        <v>397</v>
      </c>
      <c r="C160" s="1" t="s">
        <v>398</v>
      </c>
      <c r="D160" s="87" t="s">
        <v>495</v>
      </c>
      <c r="E160" s="87">
        <v>213.11680000000001</v>
      </c>
      <c r="F160" s="87">
        <v>128.17080000000001</v>
      </c>
      <c r="G160" s="36">
        <v>183.346</v>
      </c>
      <c r="H160" s="87">
        <v>106.17999999999999</v>
      </c>
      <c r="I160" s="87">
        <v>222.333</v>
      </c>
      <c r="J160" s="182">
        <v>1.2071086833678661</v>
      </c>
      <c r="K160" s="182">
        <v>0.57648122410978131</v>
      </c>
      <c r="L160" s="180">
        <f t="shared" si="2"/>
        <v>-0.4208763758140347</v>
      </c>
      <c r="M160" s="188">
        <v>1.0939254096816726</v>
      </c>
      <c r="N160" s="87">
        <v>43.949999134063717</v>
      </c>
      <c r="O160" s="185">
        <v>0.41391975074461967</v>
      </c>
      <c r="P160" s="87">
        <v>87.488</v>
      </c>
      <c r="Q160" s="192">
        <v>0.82395931437182146</v>
      </c>
      <c r="R160" s="87">
        <v>20.748000000000001</v>
      </c>
      <c r="S160" s="192">
        <v>0.19540403089093994</v>
      </c>
      <c r="T160" s="87">
        <v>21.562000000000001</v>
      </c>
      <c r="U160" s="192">
        <v>0.20307025805236392</v>
      </c>
      <c r="V160" s="87">
        <v>-82.265000000000001</v>
      </c>
      <c r="W160" s="87">
        <v>-24.923000000000002</v>
      </c>
      <c r="X160" s="192">
        <v>-0.77476925974759847</v>
      </c>
      <c r="Y160" s="36">
        <v>-7.963000000000001</v>
      </c>
      <c r="Z160" s="36">
        <v>17.117000000000001</v>
      </c>
      <c r="AA160" s="87">
        <v>-86.175290000000004</v>
      </c>
      <c r="AB160" s="87">
        <v>-33.910000000000004</v>
      </c>
      <c r="AC160" s="179">
        <v>-0.81159625164814475</v>
      </c>
    </row>
    <row r="161" spans="1:29" x14ac:dyDescent="0.2">
      <c r="A161" s="2" t="s">
        <v>399</v>
      </c>
      <c r="B161" s="2" t="s">
        <v>399</v>
      </c>
      <c r="C161" s="1" t="s">
        <v>400</v>
      </c>
      <c r="D161" s="87" t="s">
        <v>495</v>
      </c>
      <c r="E161" s="87">
        <v>193.33240000000001</v>
      </c>
      <c r="F161" s="87">
        <v>194.5496</v>
      </c>
      <c r="G161" s="36">
        <v>400.25900000000001</v>
      </c>
      <c r="H161" s="87">
        <v>77.324254925706967</v>
      </c>
      <c r="I161" s="87">
        <v>93.373000000000005</v>
      </c>
      <c r="J161" s="182">
        <v>2.5160229501974896</v>
      </c>
      <c r="K161" s="182">
        <v>2.0835744808456407</v>
      </c>
      <c r="L161" s="180">
        <f t="shared" si="2"/>
        <v>-0.80681445032914445</v>
      </c>
      <c r="M161" s="188">
        <v>0.20755124106546718</v>
      </c>
      <c r="N161" s="87">
        <v>65.752319670119391</v>
      </c>
      <c r="O161" s="185">
        <v>0.8503453377377399</v>
      </c>
      <c r="P161" s="87">
        <v>23.226824863907463</v>
      </c>
      <c r="Q161" s="192">
        <v>0.30038213606097808</v>
      </c>
      <c r="R161" s="87">
        <v>21.908126817776814</v>
      </c>
      <c r="S161" s="192">
        <v>0.28332800411495862</v>
      </c>
      <c r="T161" s="87">
        <v>12.618812398265399</v>
      </c>
      <c r="U161" s="192">
        <v>0.16319345605579436</v>
      </c>
      <c r="V161" s="87">
        <v>-10.102160110826825</v>
      </c>
      <c r="W161" s="87">
        <v>-7.149</v>
      </c>
      <c r="X161" s="192">
        <v>-0.13064671777998982</v>
      </c>
      <c r="Y161" s="36" t="s">
        <v>480</v>
      </c>
      <c r="Z161" s="36">
        <v>524.45399999999995</v>
      </c>
      <c r="AA161" s="87">
        <v>-21.599914824453627</v>
      </c>
      <c r="AB161" s="87">
        <v>-13.758000000000001</v>
      </c>
      <c r="AC161" s="179">
        <v>-0.27934203627576876</v>
      </c>
    </row>
    <row r="162" spans="1:29" x14ac:dyDescent="0.2">
      <c r="A162" s="2" t="s">
        <v>401</v>
      </c>
      <c r="B162" s="2" t="s">
        <v>401</v>
      </c>
      <c r="C162" s="1" t="s">
        <v>402</v>
      </c>
      <c r="D162" s="87" t="s">
        <v>495</v>
      </c>
      <c r="E162" s="87">
        <v>193.80619999999999</v>
      </c>
      <c r="F162" s="87">
        <v>796.41120000000001</v>
      </c>
      <c r="G162" s="36">
        <v>124.65427</v>
      </c>
      <c r="H162" s="87">
        <v>226.47071799999998</v>
      </c>
      <c r="I162" s="87">
        <v>566</v>
      </c>
      <c r="J162" s="182">
        <v>3.5166188681399424</v>
      </c>
      <c r="K162" s="182">
        <v>1.4070869257950531</v>
      </c>
      <c r="L162" s="180">
        <f t="shared" si="2"/>
        <v>0.81679069637967461</v>
      </c>
      <c r="M162" s="188">
        <v>1.4992193472005511</v>
      </c>
      <c r="N162" s="87">
        <v>104.50188414001465</v>
      </c>
      <c r="O162" s="185">
        <v>0.46143662661066259</v>
      </c>
      <c r="P162" s="87">
        <v>0</v>
      </c>
      <c r="Q162" s="192">
        <v>0</v>
      </c>
      <c r="R162" s="87" t="s">
        <v>480</v>
      </c>
      <c r="S162" s="192" t="e">
        <v>#VALUE!</v>
      </c>
      <c r="T162" s="87" t="s">
        <v>480</v>
      </c>
      <c r="U162" s="192" t="e">
        <v>#VALUE!</v>
      </c>
      <c r="V162" s="87">
        <v>45.785221999999997</v>
      </c>
      <c r="W162" s="87">
        <v>127.017</v>
      </c>
      <c r="X162" s="192">
        <v>0.20216839688740687</v>
      </c>
      <c r="Y162" s="36" t="s">
        <v>480</v>
      </c>
      <c r="Z162" s="36">
        <v>2.5303879999999999</v>
      </c>
      <c r="AA162" s="87">
        <v>-20.271996980000001</v>
      </c>
      <c r="AB162" s="87">
        <v>-34.597999999999999</v>
      </c>
      <c r="AC162" s="179">
        <v>-8.9512662648069161E-2</v>
      </c>
    </row>
    <row r="163" spans="1:29" x14ac:dyDescent="0.2">
      <c r="A163" s="2" t="s">
        <v>403</v>
      </c>
      <c r="B163" s="2" t="s">
        <v>403</v>
      </c>
      <c r="C163" s="1" t="s">
        <v>404</v>
      </c>
      <c r="D163" s="2" t="s">
        <v>506</v>
      </c>
      <c r="E163" s="2">
        <v>192.5958</v>
      </c>
      <c r="F163" s="2">
        <v>200.29679999999999</v>
      </c>
      <c r="G163" s="36">
        <v>140.84399999999999</v>
      </c>
      <c r="H163" s="2">
        <v>168.36399999999998</v>
      </c>
      <c r="I163" s="2">
        <v>181.1</v>
      </c>
      <c r="J163" s="182">
        <v>1.1896652491031339</v>
      </c>
      <c r="K163" s="182">
        <v>1.1060011043622309</v>
      </c>
      <c r="L163" s="180">
        <f t="shared" si="2"/>
        <v>0.19539348499048581</v>
      </c>
      <c r="M163" s="189">
        <v>7.5645624955453794E-2</v>
      </c>
      <c r="N163" s="2">
        <v>62.756998718261713</v>
      </c>
      <c r="O163" s="185">
        <v>0.37274594757942148</v>
      </c>
      <c r="P163" s="2">
        <v>0</v>
      </c>
      <c r="Q163" s="192">
        <v>0</v>
      </c>
      <c r="R163" s="2" t="s">
        <v>480</v>
      </c>
      <c r="S163" s="192" t="e">
        <v>#VALUE!</v>
      </c>
      <c r="T163" s="2" t="s">
        <v>480</v>
      </c>
      <c r="U163" s="192" t="e">
        <v>#VALUE!</v>
      </c>
      <c r="V163" s="2">
        <v>16.504999999999999</v>
      </c>
      <c r="W163" s="2">
        <v>24.42</v>
      </c>
      <c r="X163" s="192">
        <v>9.8031645719987653E-2</v>
      </c>
      <c r="Y163" s="36">
        <v>-5.2089999999999996</v>
      </c>
      <c r="Z163" s="36">
        <v>18.823</v>
      </c>
      <c r="AA163" s="2">
        <v>2.1417899999999994</v>
      </c>
      <c r="AB163" s="2">
        <v>2.5569999999999999</v>
      </c>
      <c r="AC163" s="179">
        <v>1.2721187427240977E-2</v>
      </c>
    </row>
    <row r="164" spans="1:29" x14ac:dyDescent="0.2">
      <c r="A164" s="2" t="s">
        <v>405</v>
      </c>
      <c r="B164" s="2" t="s">
        <v>405</v>
      </c>
      <c r="C164" s="1" t="s">
        <v>406</v>
      </c>
      <c r="D164" s="2" t="s">
        <v>506</v>
      </c>
      <c r="E164" s="2">
        <v>181.02850000000001</v>
      </c>
      <c r="F164" s="2">
        <v>162.81110000000001</v>
      </c>
      <c r="G164" s="36">
        <v>0</v>
      </c>
      <c r="H164" s="2">
        <v>8.5688190662573405</v>
      </c>
      <c r="I164" s="2">
        <v>67.894999999999996</v>
      </c>
      <c r="J164" s="182">
        <v>19.000412862155589</v>
      </c>
      <c r="K164" s="182">
        <v>2.3979836512261583</v>
      </c>
      <c r="L164" s="180" t="e">
        <f t="shared" si="2"/>
        <v>#DIV/0!</v>
      </c>
      <c r="M164" s="189">
        <v>6.923495580313956</v>
      </c>
      <c r="N164" s="2">
        <v>2.4821392877652002</v>
      </c>
      <c r="O164" s="185">
        <v>0.2896711050347035</v>
      </c>
      <c r="P164" s="2">
        <v>0</v>
      </c>
      <c r="Q164" s="192">
        <v>0</v>
      </c>
      <c r="R164" s="2" t="s">
        <v>480</v>
      </c>
      <c r="S164" s="192" t="e">
        <v>#VALUE!</v>
      </c>
      <c r="T164" s="2">
        <v>1.0619080464735536E-2</v>
      </c>
      <c r="U164" s="192">
        <v>1.2392700070598761E-3</v>
      </c>
      <c r="V164" s="2">
        <v>4.4655614782134192</v>
      </c>
      <c r="W164" s="2">
        <v>51.715000000000003</v>
      </c>
      <c r="X164" s="192">
        <v>0.52114082975542064</v>
      </c>
      <c r="Y164" s="36" t="s">
        <v>480</v>
      </c>
      <c r="Z164" s="36">
        <v>0.28625200000000001</v>
      </c>
      <c r="AA164" s="2">
        <v>-3.0786477360037656</v>
      </c>
      <c r="AB164" s="2" t="s">
        <v>480</v>
      </c>
      <c r="AC164" s="179">
        <v>-0.35928495072640704</v>
      </c>
    </row>
    <row r="165" spans="1:29" x14ac:dyDescent="0.2">
      <c r="A165" s="2" t="s">
        <v>407</v>
      </c>
      <c r="B165" s="2" t="s">
        <v>407</v>
      </c>
      <c r="C165" s="1" t="s">
        <v>408</v>
      </c>
      <c r="D165" s="2" t="s">
        <v>506</v>
      </c>
      <c r="E165" s="2">
        <v>186.72329999999999</v>
      </c>
      <c r="F165" s="2">
        <v>275.41230000000002</v>
      </c>
      <c r="G165" s="36">
        <v>216.499</v>
      </c>
      <c r="H165" s="2">
        <v>274.86399999999998</v>
      </c>
      <c r="I165" s="2">
        <v>293.875</v>
      </c>
      <c r="J165" s="182">
        <v>1.0019948047034171</v>
      </c>
      <c r="K165" s="182">
        <v>0.93717498936622723</v>
      </c>
      <c r="L165" s="180">
        <f t="shared" si="2"/>
        <v>0.26958554081081199</v>
      </c>
      <c r="M165" s="189">
        <v>6.9165114383840764E-2</v>
      </c>
      <c r="N165" s="2">
        <v>116.03600010681151</v>
      </c>
      <c r="O165" s="185">
        <v>0.42215786755199491</v>
      </c>
      <c r="P165" s="2">
        <v>0</v>
      </c>
      <c r="Q165" s="192">
        <v>0</v>
      </c>
      <c r="R165" s="2" t="s">
        <v>480</v>
      </c>
      <c r="S165" s="192" t="e">
        <v>#VALUE!</v>
      </c>
      <c r="T165" s="2" t="s">
        <v>480</v>
      </c>
      <c r="U165" s="192" t="e">
        <v>#VALUE!</v>
      </c>
      <c r="V165" s="2">
        <v>25.126000000000001</v>
      </c>
      <c r="W165" s="2">
        <v>36.853000000000002</v>
      </c>
      <c r="X165" s="192">
        <v>9.1412480353920494E-2</v>
      </c>
      <c r="Y165" s="36">
        <v>14.823</v>
      </c>
      <c r="Z165" s="36">
        <v>28.419999999999998</v>
      </c>
      <c r="AA165" s="2">
        <v>2.5753330869909998</v>
      </c>
      <c r="AB165" s="2">
        <v>17.645</v>
      </c>
      <c r="AC165" s="179">
        <v>9.3694812234086673E-3</v>
      </c>
    </row>
    <row r="166" spans="1:29" x14ac:dyDescent="0.2">
      <c r="A166" s="2" t="s">
        <v>409</v>
      </c>
      <c r="B166" s="2" t="s">
        <v>409</v>
      </c>
      <c r="C166" s="1" t="s">
        <v>410</v>
      </c>
      <c r="D166" s="87" t="s">
        <v>495</v>
      </c>
      <c r="E166" s="87">
        <v>183.29759999999999</v>
      </c>
      <c r="F166" s="87">
        <v>124.41030000000001</v>
      </c>
      <c r="G166" s="36">
        <v>171.0899</v>
      </c>
      <c r="H166" s="87">
        <v>128.101112</v>
      </c>
      <c r="I166" s="87">
        <v>123</v>
      </c>
      <c r="J166" s="182">
        <v>0.97118829069961554</v>
      </c>
      <c r="K166" s="182">
        <v>1.0114658536585366</v>
      </c>
      <c r="L166" s="180">
        <f t="shared" si="2"/>
        <v>-0.25126432360998513</v>
      </c>
      <c r="M166" s="188">
        <v>-3.982098141349466E-2</v>
      </c>
      <c r="N166" s="87">
        <v>72.534188598388667</v>
      </c>
      <c r="O166" s="185">
        <v>0.56622606522251473</v>
      </c>
      <c r="P166" s="87">
        <v>41.944024999999996</v>
      </c>
      <c r="Q166" s="192">
        <v>0.32742904682981983</v>
      </c>
      <c r="R166" s="87">
        <v>19.221935999999999</v>
      </c>
      <c r="S166" s="192">
        <v>0.15005284263262289</v>
      </c>
      <c r="T166" s="87">
        <v>36.027413000000003</v>
      </c>
      <c r="U166" s="192">
        <v>0.28124200045976183</v>
      </c>
      <c r="V166" s="87">
        <v>-23.433501</v>
      </c>
      <c r="W166" s="87">
        <v>-20.85</v>
      </c>
      <c r="X166" s="192">
        <v>-0.18292972351403164</v>
      </c>
      <c r="Y166" s="36">
        <v>-57.896322999999995</v>
      </c>
      <c r="Z166" s="36">
        <v>110.89174399999999</v>
      </c>
      <c r="AA166" s="87">
        <v>-50.694046620000002</v>
      </c>
      <c r="AB166" s="87">
        <v>-87.600000000000009</v>
      </c>
      <c r="AC166" s="179">
        <v>-0.39573463359162725</v>
      </c>
    </row>
    <row r="167" spans="1:29" x14ac:dyDescent="0.2">
      <c r="A167" s="2" t="s">
        <v>411</v>
      </c>
      <c r="B167" s="2" t="s">
        <v>411</v>
      </c>
      <c r="C167" s="1" t="s">
        <v>412</v>
      </c>
      <c r="D167" s="2" t="s">
        <v>505</v>
      </c>
      <c r="E167" s="2">
        <v>174.07480000000001</v>
      </c>
      <c r="F167" s="2">
        <v>69.755799999999994</v>
      </c>
      <c r="G167" s="36">
        <v>278.221</v>
      </c>
      <c r="H167" s="2">
        <v>120.13199999999999</v>
      </c>
      <c r="I167" s="2">
        <v>124.5</v>
      </c>
      <c r="J167" s="182">
        <v>0.58065960776479209</v>
      </c>
      <c r="K167" s="182">
        <v>0.56028755020080312</v>
      </c>
      <c r="L167" s="180">
        <f t="shared" si="2"/>
        <v>-0.56821375812753172</v>
      </c>
      <c r="M167" s="189">
        <v>3.6360003995604906E-2</v>
      </c>
      <c r="N167" s="2">
        <v>61.855000404357909</v>
      </c>
      <c r="O167" s="185">
        <v>0.5148919555518755</v>
      </c>
      <c r="P167" s="2">
        <v>47.5</v>
      </c>
      <c r="Q167" s="192">
        <v>0.39539839509872476</v>
      </c>
      <c r="R167" s="2">
        <v>51.793999999999997</v>
      </c>
      <c r="S167" s="192">
        <v>0.43114241001564946</v>
      </c>
      <c r="T167" s="2">
        <v>55.595999999999997</v>
      </c>
      <c r="U167" s="192">
        <v>0.46279092997702526</v>
      </c>
      <c r="V167" s="2">
        <v>-43.578000000000003</v>
      </c>
      <c r="W167" s="2">
        <v>-6.375</v>
      </c>
      <c r="X167" s="192">
        <v>-0.3627509739286785</v>
      </c>
      <c r="Y167" s="36">
        <v>-42.018000000000001</v>
      </c>
      <c r="Z167" s="36">
        <v>76.641999999999996</v>
      </c>
      <c r="AA167" s="2">
        <v>-75.318597068339997</v>
      </c>
      <c r="AB167" s="2">
        <v>-51.5</v>
      </c>
      <c r="AC167" s="179">
        <v>-0.62696531372440323</v>
      </c>
    </row>
    <row r="168" spans="1:29" x14ac:dyDescent="0.2">
      <c r="A168" s="2" t="s">
        <v>413</v>
      </c>
      <c r="B168" s="2" t="s">
        <v>413</v>
      </c>
      <c r="C168" s="1" t="s">
        <v>414</v>
      </c>
      <c r="D168" s="2" t="s">
        <v>505</v>
      </c>
      <c r="E168" s="2">
        <v>168.06610000000001</v>
      </c>
      <c r="F168" s="2">
        <v>151.4391</v>
      </c>
      <c r="G168" s="36">
        <v>30.983000000000001</v>
      </c>
      <c r="H168" s="2">
        <v>31.908999999999999</v>
      </c>
      <c r="I168" s="2">
        <v>38.61</v>
      </c>
      <c r="J168" s="182">
        <v>4.7459682221316868</v>
      </c>
      <c r="K168" s="182">
        <v>3.9222766122766122</v>
      </c>
      <c r="L168" s="180">
        <f t="shared" si="2"/>
        <v>2.9887357583190728E-2</v>
      </c>
      <c r="M168" s="189">
        <v>0.21000344730326859</v>
      </c>
      <c r="N168" s="2">
        <v>19.025000007629394</v>
      </c>
      <c r="O168" s="185">
        <v>0.59622677011593583</v>
      </c>
      <c r="P168" s="2">
        <v>9.8249999999999993</v>
      </c>
      <c r="Q168" s="192">
        <v>0.30790686013350466</v>
      </c>
      <c r="R168" s="2">
        <v>15.551</v>
      </c>
      <c r="S168" s="192">
        <v>0.48735466482810497</v>
      </c>
      <c r="T168" s="2">
        <v>7.2859999999999996</v>
      </c>
      <c r="U168" s="192">
        <v>0.2283368328684697</v>
      </c>
      <c r="V168" s="2">
        <v>-12.440999999999999</v>
      </c>
      <c r="W168" s="2" t="s">
        <v>480</v>
      </c>
      <c r="X168" s="192">
        <v>-0.38988999968660876</v>
      </c>
      <c r="Y168" s="36">
        <v>-13.39</v>
      </c>
      <c r="Z168" s="36">
        <v>23.980999999999998</v>
      </c>
      <c r="AA168" s="2">
        <v>-20.875574530000002</v>
      </c>
      <c r="AB168" s="2">
        <v>-16.77</v>
      </c>
      <c r="AC168" s="179">
        <v>-0.65422214829671888</v>
      </c>
    </row>
    <row r="169" spans="1:29" x14ac:dyDescent="0.2">
      <c r="B169" s="1" t="s">
        <v>557</v>
      </c>
      <c r="C169" s="1" t="s">
        <v>754</v>
      </c>
      <c r="D169" s="1" t="s">
        <v>614</v>
      </c>
      <c r="E169" s="36">
        <v>13337.6859</v>
      </c>
      <c r="F169" s="36">
        <v>11763.517900000001</v>
      </c>
      <c r="G169" s="36">
        <v>389.33</v>
      </c>
      <c r="H169" s="36">
        <v>853.57299999999998</v>
      </c>
      <c r="I169" s="36">
        <v>1210.8910000000001</v>
      </c>
      <c r="J169" s="182">
        <v>13.781501875059311</v>
      </c>
      <c r="K169" s="182">
        <v>9.7147620223455284</v>
      </c>
      <c r="L169" s="180">
        <f t="shared" si="2"/>
        <v>1.1924151747874554</v>
      </c>
      <c r="M169" s="180">
        <v>0.41861445945455178</v>
      </c>
      <c r="N169" s="114">
        <v>481.96899993896483</v>
      </c>
      <c r="O169" s="185">
        <v>0.56464883488461426</v>
      </c>
      <c r="P169" s="36">
        <v>135.99699999999999</v>
      </c>
      <c r="Q169" s="192">
        <v>0.15932673596751537</v>
      </c>
      <c r="R169" s="36">
        <v>225.69399999999999</v>
      </c>
      <c r="S169" s="192">
        <v>0.26441089397157597</v>
      </c>
      <c r="T169" s="36">
        <v>67.718999999999994</v>
      </c>
      <c r="U169" s="192">
        <v>7.9335920887844386E-2</v>
      </c>
      <c r="V169" s="36">
        <v>-41.38</v>
      </c>
      <c r="W169" s="36">
        <v>53.762999999999998</v>
      </c>
      <c r="X169" s="192">
        <v>-4.8478571838612518E-2</v>
      </c>
      <c r="Y169" s="36">
        <v>-12.155000000000001</v>
      </c>
      <c r="Z169" s="36">
        <v>141.67699999999999</v>
      </c>
      <c r="AA169" s="36">
        <v>-52.222000000000001</v>
      </c>
      <c r="AB169" s="36">
        <v>37.39</v>
      </c>
      <c r="AC169" s="92">
        <v>-6.1180473140551542E-2</v>
      </c>
    </row>
    <row r="170" spans="1:29" x14ac:dyDescent="0.2">
      <c r="B170" s="1" t="s">
        <v>558</v>
      </c>
      <c r="C170" s="1" t="s">
        <v>755</v>
      </c>
      <c r="D170" s="1" t="s">
        <v>614</v>
      </c>
      <c r="E170" s="36">
        <v>3532.4050000000002</v>
      </c>
      <c r="F170" s="36">
        <v>3220.2809999999999</v>
      </c>
      <c r="G170" s="36">
        <v>65.271000000000001</v>
      </c>
      <c r="H170" s="36">
        <v>192.24099999999999</v>
      </c>
      <c r="I170" s="36">
        <v>271.53800000000001</v>
      </c>
      <c r="J170" s="182">
        <v>16.751270540623491</v>
      </c>
      <c r="K170" s="182">
        <v>11.859411942343245</v>
      </c>
      <c r="L170" s="180">
        <f t="shared" si="2"/>
        <v>1.9452743178440652</v>
      </c>
      <c r="M170" s="180">
        <v>0.41248745064788483</v>
      </c>
      <c r="N170" s="114">
        <v>138.52599877929688</v>
      </c>
      <c r="O170" s="185">
        <v>0.72058509256244452</v>
      </c>
      <c r="P170" s="36">
        <v>62.201999999999998</v>
      </c>
      <c r="Q170" s="192">
        <v>0.32356261151367294</v>
      </c>
      <c r="R170" s="36">
        <v>109.95</v>
      </c>
      <c r="S170" s="192">
        <v>0.57193834821916245</v>
      </c>
      <c r="T170" s="36">
        <v>36.774999999999999</v>
      </c>
      <c r="U170" s="192">
        <v>0.19129634157125691</v>
      </c>
      <c r="V170" s="36">
        <v>-107.69300000000001</v>
      </c>
      <c r="W170" s="36">
        <v>-56.895000000000003</v>
      </c>
      <c r="X170" s="192">
        <v>-0.5601978766236132</v>
      </c>
      <c r="Y170" s="36">
        <v>-44.982999999999997</v>
      </c>
      <c r="Z170" s="36">
        <v>61.901999999999994</v>
      </c>
      <c r="AA170" s="36">
        <v>-111</v>
      </c>
      <c r="AB170" s="36">
        <v>-78.929000000000002</v>
      </c>
      <c r="AC170" s="92">
        <v>-0.57740024240406573</v>
      </c>
    </row>
    <row r="171" spans="1:29" x14ac:dyDescent="0.2">
      <c r="B171" s="1" t="s">
        <v>145</v>
      </c>
      <c r="C171" s="1" t="s">
        <v>146</v>
      </c>
      <c r="D171" s="1" t="s">
        <v>505</v>
      </c>
      <c r="E171" s="36">
        <v>4098.0376999999999</v>
      </c>
      <c r="F171" s="36">
        <v>3799.4987000000001</v>
      </c>
      <c r="G171" s="36">
        <v>80.325000000000003</v>
      </c>
      <c r="H171" s="36">
        <v>190.17399999999998</v>
      </c>
      <c r="I171" s="36">
        <v>258.79000000000002</v>
      </c>
      <c r="J171" s="182">
        <v>19.979064961561519</v>
      </c>
      <c r="K171" s="182">
        <v>14.681783299200124</v>
      </c>
      <c r="L171" s="180">
        <f t="shared" si="2"/>
        <v>1.3675568004979766</v>
      </c>
      <c r="M171" s="180">
        <v>0.36080641938435365</v>
      </c>
      <c r="N171" s="114">
        <v>152.2989994506836</v>
      </c>
      <c r="O171" s="185">
        <v>0.80084028022065901</v>
      </c>
      <c r="P171" s="36">
        <v>39.378999999999998</v>
      </c>
      <c r="Q171" s="192">
        <v>0.20706826380051954</v>
      </c>
      <c r="R171" s="36">
        <v>116.40900000000001</v>
      </c>
      <c r="S171" s="192">
        <v>0.61211837580321193</v>
      </c>
      <c r="T171" s="36">
        <v>31.135000000000002</v>
      </c>
      <c r="U171" s="192">
        <v>0.1637184893834068</v>
      </c>
      <c r="V171" s="36" t="s">
        <v>480</v>
      </c>
      <c r="W171" s="36">
        <v>-7.476</v>
      </c>
      <c r="X171" s="192" t="e">
        <v>#VALUE!</v>
      </c>
      <c r="Y171" s="36" t="s">
        <v>480</v>
      </c>
      <c r="Z171" s="36">
        <v>135.57900000000001</v>
      </c>
      <c r="AA171" s="36">
        <v>-29.382999999999999</v>
      </c>
      <c r="AB171" s="36">
        <v>-14.838000000000001</v>
      </c>
      <c r="AC171" s="92">
        <v>-0.1545058735684163</v>
      </c>
    </row>
    <row r="172" spans="1:29" x14ac:dyDescent="0.2">
      <c r="B172" s="1" t="s">
        <v>559</v>
      </c>
      <c r="C172" s="1" t="s">
        <v>756</v>
      </c>
      <c r="D172" s="1" t="s">
        <v>614</v>
      </c>
      <c r="E172" s="36">
        <v>6456.8224</v>
      </c>
      <c r="F172" s="36">
        <v>6079.7704000000003</v>
      </c>
      <c r="G172" s="36">
        <v>277.33499999999998</v>
      </c>
      <c r="H172" s="36">
        <v>492.64800000000002</v>
      </c>
      <c r="I172" s="36">
        <v>667.76099999999997</v>
      </c>
      <c r="J172" s="182">
        <v>12.341002906740716</v>
      </c>
      <c r="K172" s="182">
        <v>9.104710218176864</v>
      </c>
      <c r="L172" s="180">
        <f t="shared" si="2"/>
        <v>0.7763643247336256</v>
      </c>
      <c r="M172" s="180">
        <v>0.35545257465776769</v>
      </c>
      <c r="N172" s="114">
        <v>261.8499954833984</v>
      </c>
      <c r="O172" s="185">
        <v>0.5315153933100274</v>
      </c>
      <c r="P172" s="36">
        <v>120.73899999999999</v>
      </c>
      <c r="Q172" s="192">
        <v>0.24508168103798247</v>
      </c>
      <c r="R172" s="36">
        <v>100.669</v>
      </c>
      <c r="S172" s="192">
        <v>0.20434265439015278</v>
      </c>
      <c r="T172" s="36">
        <v>59.619</v>
      </c>
      <c r="U172" s="192">
        <v>0.12101744044429287</v>
      </c>
      <c r="V172" s="36">
        <v>-68.85692307692301</v>
      </c>
      <c r="W172" s="36">
        <v>30.88</v>
      </c>
      <c r="X172" s="192">
        <v>-0.13976900967206404</v>
      </c>
      <c r="Y172" s="36">
        <v>12.943999999999999</v>
      </c>
      <c r="Z172" s="36">
        <v>115.286</v>
      </c>
      <c r="AA172" s="36">
        <v>-90.092929999999996</v>
      </c>
      <c r="AB172" s="36">
        <v>10.531000000000001</v>
      </c>
      <c r="AC172" s="92">
        <v>-0.1828748518211786</v>
      </c>
    </row>
    <row r="173" spans="1:29" x14ac:dyDescent="0.2">
      <c r="B173" s="1" t="s">
        <v>561</v>
      </c>
      <c r="C173" s="1" t="s">
        <v>757</v>
      </c>
      <c r="D173" s="1" t="s">
        <v>615</v>
      </c>
      <c r="E173" s="36">
        <v>1522.0586000000001</v>
      </c>
      <c r="F173" s="36">
        <v>2404.9515999999999</v>
      </c>
      <c r="G173" s="36">
        <v>427.58800000000002</v>
      </c>
      <c r="H173" s="36">
        <v>476.02700000000004</v>
      </c>
      <c r="I173" s="36">
        <v>635.75</v>
      </c>
      <c r="J173" s="182">
        <v>5.0521327571755377</v>
      </c>
      <c r="K173" s="182">
        <v>3.7828574125049155</v>
      </c>
      <c r="L173" s="180">
        <f t="shared" si="2"/>
        <v>0.11328428300139391</v>
      </c>
      <c r="M173" s="180">
        <v>0.33553348864665233</v>
      </c>
      <c r="N173" s="114">
        <v>327.95800305175783</v>
      </c>
      <c r="O173" s="185">
        <v>0.68894832236776027</v>
      </c>
      <c r="P173" s="36">
        <v>27.382999999999999</v>
      </c>
      <c r="Q173" s="192">
        <v>5.7524048005680346E-2</v>
      </c>
      <c r="R173" s="36">
        <v>34.103000000000002</v>
      </c>
      <c r="S173" s="192">
        <v>7.164089431901971E-2</v>
      </c>
      <c r="T173" s="36">
        <v>149.94800000000001</v>
      </c>
      <c r="U173" s="192">
        <v>0.31499893913580529</v>
      </c>
      <c r="V173" s="36">
        <v>100.64099999999999</v>
      </c>
      <c r="W173" s="36">
        <v>195.3</v>
      </c>
      <c r="X173" s="192">
        <v>0.21141868003285524</v>
      </c>
      <c r="Y173" s="36">
        <v>3.2039999999999935</v>
      </c>
      <c r="Z173" s="36">
        <v>208.94399999999999</v>
      </c>
      <c r="AA173" s="36">
        <v>7.2179362649929981</v>
      </c>
      <c r="AB173" s="36">
        <v>52.832999999999998</v>
      </c>
      <c r="AC173" s="92">
        <v>1.5162871570295377E-2</v>
      </c>
    </row>
    <row r="174" spans="1:29" x14ac:dyDescent="0.2">
      <c r="B174" s="1" t="s">
        <v>563</v>
      </c>
      <c r="C174" s="1" t="s">
        <v>758</v>
      </c>
      <c r="D174" s="1" t="s">
        <v>614</v>
      </c>
      <c r="E174" s="36">
        <v>4505.2147000000004</v>
      </c>
      <c r="F174" s="36">
        <v>4154.2816999999995</v>
      </c>
      <c r="G174" s="36">
        <v>290.10300000000001</v>
      </c>
      <c r="H174" s="36">
        <v>513.48300000000006</v>
      </c>
      <c r="I174" s="36">
        <v>674.78300000000002</v>
      </c>
      <c r="J174" s="182">
        <v>8.0903977346864426</v>
      </c>
      <c r="K174" s="182">
        <v>6.1564705986961723</v>
      </c>
      <c r="L174" s="180">
        <f t="shared" si="2"/>
        <v>0.77000237846557962</v>
      </c>
      <c r="M174" s="180">
        <v>0.31412919220305247</v>
      </c>
      <c r="N174" s="114">
        <v>418.44500848388674</v>
      </c>
      <c r="O174" s="185">
        <v>0.81491501857683057</v>
      </c>
      <c r="P174" s="36">
        <v>153.63499999999999</v>
      </c>
      <c r="Q174" s="192">
        <v>0.29920172624994396</v>
      </c>
      <c r="R174" s="36">
        <v>204.435</v>
      </c>
      <c r="S174" s="192">
        <v>0.39813392069455072</v>
      </c>
      <c r="T174" s="36">
        <v>48.186</v>
      </c>
      <c r="U174" s="192">
        <v>9.3841470895823217E-2</v>
      </c>
      <c r="V174" s="36">
        <v>-27.757000000000005</v>
      </c>
      <c r="W174" s="36">
        <v>129.18800000000002</v>
      </c>
      <c r="X174" s="192">
        <v>-5.4056317346436011E-2</v>
      </c>
      <c r="Y174" s="36">
        <v>88.836999999999989</v>
      </c>
      <c r="Z174" s="36">
        <v>85.22999999999999</v>
      </c>
      <c r="AA174" s="36">
        <v>-41.129518560316001</v>
      </c>
      <c r="AB174" s="36">
        <v>54.325000000000003</v>
      </c>
      <c r="AC174" s="92">
        <v>-8.0099085189414249E-2</v>
      </c>
    </row>
    <row r="175" spans="1:29" x14ac:dyDescent="0.2">
      <c r="B175" s="1" t="s">
        <v>564</v>
      </c>
      <c r="C175" s="1" t="s">
        <v>759</v>
      </c>
      <c r="D175" s="1" t="s">
        <v>614</v>
      </c>
      <c r="E175" s="36">
        <v>5863.1256000000003</v>
      </c>
      <c r="F175" s="36">
        <v>5590.6315999999997</v>
      </c>
      <c r="G175" s="36">
        <v>85.906999999999996</v>
      </c>
      <c r="H175" s="36">
        <v>324.19499999999999</v>
      </c>
      <c r="I175" s="36">
        <v>424.09399999999999</v>
      </c>
      <c r="J175" s="182">
        <v>17.244657073674794</v>
      </c>
      <c r="K175" s="182">
        <v>13.182529344909383</v>
      </c>
      <c r="L175" s="180">
        <f t="shared" si="2"/>
        <v>2.7737902615619219</v>
      </c>
      <c r="M175" s="180">
        <v>0.30814478940144041</v>
      </c>
      <c r="N175" s="114">
        <v>228.25000210571289</v>
      </c>
      <c r="O175" s="185">
        <v>0.70405158039363003</v>
      </c>
      <c r="P175" s="36">
        <v>70.820999999999998</v>
      </c>
      <c r="Q175" s="192">
        <v>0.21845185767824921</v>
      </c>
      <c r="R175" s="36">
        <v>172.97300000000001</v>
      </c>
      <c r="S175" s="192">
        <v>0.53354616820123701</v>
      </c>
      <c r="T175" s="36">
        <v>51.802999999999997</v>
      </c>
      <c r="U175" s="192">
        <v>0.15978963278273878</v>
      </c>
      <c r="V175" s="36">
        <v>-116.569</v>
      </c>
      <c r="W175" s="36">
        <v>-43.852000000000004</v>
      </c>
      <c r="X175" s="192">
        <v>-0.35956445966162343</v>
      </c>
      <c r="Y175" s="36">
        <v>-21.870999999999999</v>
      </c>
      <c r="Z175" s="36">
        <v>127.949</v>
      </c>
      <c r="AA175" s="36">
        <v>-123.625</v>
      </c>
      <c r="AB175" s="36">
        <v>-49.316000000000003</v>
      </c>
      <c r="AC175" s="92">
        <v>-0.3813291383272413</v>
      </c>
    </row>
    <row r="176" spans="1:29" x14ac:dyDescent="0.2">
      <c r="B176" s="1" t="s">
        <v>570</v>
      </c>
      <c r="C176" s="1" t="s">
        <v>112</v>
      </c>
      <c r="D176" s="1" t="s">
        <v>495</v>
      </c>
      <c r="E176" s="36">
        <v>6280.0501000000004</v>
      </c>
      <c r="F176" s="36">
        <v>6010.1651000000002</v>
      </c>
      <c r="G176" s="36">
        <v>250.48099999999999</v>
      </c>
      <c r="H176" s="36">
        <v>602.31500000000005</v>
      </c>
      <c r="I176" s="36">
        <v>762.5</v>
      </c>
      <c r="J176" s="182">
        <v>9.9784416791877995</v>
      </c>
      <c r="K176" s="182">
        <v>7.882183737704918</v>
      </c>
      <c r="L176" s="180">
        <f t="shared" si="2"/>
        <v>1.4046334851745246</v>
      </c>
      <c r="M176" s="180">
        <v>0.26594888056913724</v>
      </c>
      <c r="N176" s="114">
        <v>444.96900311279296</v>
      </c>
      <c r="O176" s="185">
        <v>0.73876460508669539</v>
      </c>
      <c r="P176" s="36">
        <v>92.427999999999997</v>
      </c>
      <c r="Q176" s="192">
        <v>0.15345458771573012</v>
      </c>
      <c r="R176" s="36">
        <v>277.93</v>
      </c>
      <c r="S176" s="192">
        <v>0.46143629164141686</v>
      </c>
      <c r="T176" s="36">
        <v>81.525999999999996</v>
      </c>
      <c r="U176" s="192">
        <v>0.13535442418003868</v>
      </c>
      <c r="V176" s="36" t="s">
        <v>480</v>
      </c>
      <c r="W176" s="36">
        <v>31.82</v>
      </c>
      <c r="X176" s="192" t="e">
        <v>#VALUE!</v>
      </c>
      <c r="Y176" s="36" t="s">
        <v>480</v>
      </c>
      <c r="Z176" s="36">
        <v>256.86700000000002</v>
      </c>
      <c r="AA176" s="36">
        <v>-328.25799999999998</v>
      </c>
      <c r="AB176" s="36">
        <v>-4.5419999999999998</v>
      </c>
      <c r="AC176" s="92">
        <v>-0.54499389854146074</v>
      </c>
    </row>
    <row r="177" spans="2:29" x14ac:dyDescent="0.2">
      <c r="B177" s="1" t="s">
        <v>577</v>
      </c>
      <c r="C177" s="1" t="s">
        <v>760</v>
      </c>
      <c r="D177" s="1" t="s">
        <v>614</v>
      </c>
      <c r="E177" s="36">
        <v>1110.2656999999999</v>
      </c>
      <c r="F177" s="36">
        <v>1234.2756999999999</v>
      </c>
      <c r="G177" s="36">
        <v>206.98599999999999</v>
      </c>
      <c r="H177" s="36">
        <v>265.089</v>
      </c>
      <c r="I177" s="36">
        <v>329.13800000000003</v>
      </c>
      <c r="J177" s="182">
        <v>4.6560804107299809</v>
      </c>
      <c r="K177" s="182">
        <v>3.750024913562092</v>
      </c>
      <c r="L177" s="180">
        <f t="shared" si="2"/>
        <v>0.28070980646034038</v>
      </c>
      <c r="M177" s="180">
        <v>0.24161319405935378</v>
      </c>
      <c r="N177" s="114">
        <v>189.59500091552735</v>
      </c>
      <c r="O177" s="185">
        <v>0.71521263015639036</v>
      </c>
      <c r="P177" s="36">
        <v>46.16</v>
      </c>
      <c r="Q177" s="192">
        <v>0.17413019778263147</v>
      </c>
      <c r="R177" s="36">
        <v>90.921999999999997</v>
      </c>
      <c r="S177" s="192">
        <v>0.34298669503449786</v>
      </c>
      <c r="T177" s="36">
        <v>43.331000000000003</v>
      </c>
      <c r="U177" s="192">
        <v>0.16345831022788573</v>
      </c>
      <c r="V177" s="36">
        <v>35.430999999999997</v>
      </c>
      <c r="W177" s="36">
        <v>107.65</v>
      </c>
      <c r="X177" s="192">
        <v>0.1336569982156936</v>
      </c>
      <c r="Y177" s="36">
        <v>32.344000000000001</v>
      </c>
      <c r="Z177" s="36">
        <v>128.23099999999999</v>
      </c>
      <c r="AA177" s="36">
        <v>-1.8899511748109996</v>
      </c>
      <c r="AB177" s="36">
        <v>62.367000000000004</v>
      </c>
      <c r="AC177" s="92">
        <v>-7.1294967909305918E-3</v>
      </c>
    </row>
    <row r="178" spans="2:29" x14ac:dyDescent="0.2">
      <c r="B178" s="1" t="s">
        <v>587</v>
      </c>
      <c r="C178" s="1" t="s">
        <v>28</v>
      </c>
      <c r="D178" s="1" t="s">
        <v>506</v>
      </c>
      <c r="E178" s="36">
        <v>29017.264999999999</v>
      </c>
      <c r="F178" s="36">
        <v>28442.0455</v>
      </c>
      <c r="G178" s="36">
        <v>1708.721</v>
      </c>
      <c r="H178" s="36">
        <v>2684.7350000000001</v>
      </c>
      <c r="I178" s="36">
        <v>1858.0640000000001</v>
      </c>
      <c r="J178" s="182">
        <v>10.593986184856233</v>
      </c>
      <c r="K178" s="182">
        <v>15.307355128779202</v>
      </c>
      <c r="L178" s="180">
        <f t="shared" si="2"/>
        <v>0.57119564867523731</v>
      </c>
      <c r="M178" s="180">
        <v>-0.30791530635239606</v>
      </c>
      <c r="N178" s="114">
        <v>1029.4319973144532</v>
      </c>
      <c r="O178" s="185">
        <v>0.38343896038694808</v>
      </c>
      <c r="P178" s="36">
        <v>321.88799999999998</v>
      </c>
      <c r="Q178" s="192">
        <v>0.11989563215736375</v>
      </c>
      <c r="R178" s="36">
        <v>253.17</v>
      </c>
      <c r="S178" s="192">
        <v>9.4299809850879129E-2</v>
      </c>
      <c r="T178" s="36">
        <v>250.553</v>
      </c>
      <c r="U178" s="192">
        <v>9.3325039529041032E-2</v>
      </c>
      <c r="V178" s="36">
        <v>-3.8120000000000012</v>
      </c>
      <c r="W178" s="36">
        <v>303.834</v>
      </c>
      <c r="X178" s="192">
        <v>-1.4198794294408949E-3</v>
      </c>
      <c r="Y178" s="36">
        <v>72.408999999999992</v>
      </c>
      <c r="Z178" s="36">
        <v>696.47399999999993</v>
      </c>
      <c r="AA178" s="36">
        <v>-55.131</v>
      </c>
      <c r="AB178" s="36">
        <v>298.54700000000003</v>
      </c>
      <c r="AC178" s="92">
        <v>-2.0534987624476902E-2</v>
      </c>
    </row>
    <row r="179" spans="2:29" x14ac:dyDescent="0.2">
      <c r="B179" s="1" t="s">
        <v>588</v>
      </c>
      <c r="C179" s="1" t="s">
        <v>761</v>
      </c>
      <c r="D179" s="1" t="s">
        <v>615</v>
      </c>
      <c r="E179" s="36">
        <v>12502.9517</v>
      </c>
      <c r="F179" s="36">
        <v>11492.5267</v>
      </c>
      <c r="G179" s="36">
        <v>409.221</v>
      </c>
      <c r="H179" s="36">
        <v>766.22400000000005</v>
      </c>
      <c r="I179" s="36">
        <v>912.07100000000003</v>
      </c>
      <c r="J179" s="182">
        <v>14.998912459019817</v>
      </c>
      <c r="K179" s="182">
        <v>12.600473756977253</v>
      </c>
      <c r="L179" s="180">
        <f t="shared" si="2"/>
        <v>0.87239657788823166</v>
      </c>
      <c r="M179" s="180">
        <v>0.19034512100899992</v>
      </c>
      <c r="N179" s="114">
        <v>534.71100567626956</v>
      </c>
      <c r="O179" s="185">
        <v>0.69785207155645024</v>
      </c>
      <c r="P179" s="36">
        <v>132.05099999999999</v>
      </c>
      <c r="Q179" s="192">
        <v>0.17233994236672301</v>
      </c>
      <c r="R179" s="36">
        <v>130.898</v>
      </c>
      <c r="S179" s="192">
        <v>0.1708351604752657</v>
      </c>
      <c r="T179" s="36">
        <v>60.390999999999998</v>
      </c>
      <c r="U179" s="192">
        <v>7.8816377456200792E-2</v>
      </c>
      <c r="V179" s="36">
        <v>188.203</v>
      </c>
      <c r="W179" s="36">
        <v>321.14800000000002</v>
      </c>
      <c r="X179" s="192">
        <v>0.24562399507193719</v>
      </c>
      <c r="Y179" s="36">
        <v>274.41300000000001</v>
      </c>
      <c r="Z179" s="36">
        <v>320.18299999999999</v>
      </c>
      <c r="AA179" s="36">
        <v>162.85600955123999</v>
      </c>
      <c r="AB179" s="36">
        <v>247.148</v>
      </c>
      <c r="AC179" s="92">
        <v>0.21254360285143767</v>
      </c>
    </row>
    <row r="180" spans="2:29" x14ac:dyDescent="0.2">
      <c r="B180" s="1" t="s">
        <v>590</v>
      </c>
      <c r="C180" s="1" t="s">
        <v>762</v>
      </c>
      <c r="D180" s="1" t="s">
        <v>615</v>
      </c>
      <c r="E180" s="36">
        <v>4212.5946999999996</v>
      </c>
      <c r="F180" s="36">
        <v>4083.6496999999999</v>
      </c>
      <c r="G180" s="36">
        <v>463.38099999999997</v>
      </c>
      <c r="H180" s="36">
        <v>609.726</v>
      </c>
      <c r="I180" s="36">
        <v>719.86699999999996</v>
      </c>
      <c r="J180" s="182">
        <v>6.6975160973945673</v>
      </c>
      <c r="K180" s="182">
        <v>5.6727835836341995</v>
      </c>
      <c r="L180" s="180">
        <f t="shared" si="2"/>
        <v>0.31582002714828628</v>
      </c>
      <c r="M180" s="180">
        <v>0.1806401563981197</v>
      </c>
      <c r="N180" s="114">
        <v>460.99100408935544</v>
      </c>
      <c r="O180" s="185">
        <v>0.75606256595479848</v>
      </c>
      <c r="P180" s="36">
        <v>138.56399999999999</v>
      </c>
      <c r="Q180" s="192">
        <v>0.22725617736491471</v>
      </c>
      <c r="R180" s="36">
        <v>126.273</v>
      </c>
      <c r="S180" s="192">
        <v>0.2070979423544346</v>
      </c>
      <c r="T180" s="36">
        <v>94.323999999999998</v>
      </c>
      <c r="U180" s="192">
        <v>0.15469899594243972</v>
      </c>
      <c r="V180" s="36">
        <v>82.144000000000005</v>
      </c>
      <c r="W180" s="36">
        <v>175.67000000000002</v>
      </c>
      <c r="X180" s="192">
        <v>0.13472280991789756</v>
      </c>
      <c r="Y180" s="36">
        <v>44.370999999999995</v>
      </c>
      <c r="Z180" s="36">
        <v>237.32499999999999</v>
      </c>
      <c r="AA180" s="36">
        <v>48.942264632863001</v>
      </c>
      <c r="AB180" s="36">
        <v>109.74000000000001</v>
      </c>
      <c r="AC180" s="92">
        <v>8.0269276089363087E-2</v>
      </c>
    </row>
    <row r="181" spans="2:29" x14ac:dyDescent="0.2">
      <c r="B181" s="1" t="s">
        <v>596</v>
      </c>
      <c r="C181" s="1" t="s">
        <v>763</v>
      </c>
      <c r="D181" s="1" t="s">
        <v>616</v>
      </c>
      <c r="E181" s="36">
        <v>4187.5559999999996</v>
      </c>
      <c r="F181" s="36">
        <v>3802.556</v>
      </c>
      <c r="G181" s="36">
        <v>2322</v>
      </c>
      <c r="H181" s="36">
        <v>2202</v>
      </c>
      <c r="I181" s="36">
        <v>2153.799</v>
      </c>
      <c r="J181" s="182">
        <v>1.7268646684831972</v>
      </c>
      <c r="K181" s="182">
        <v>1.7655110806533014</v>
      </c>
      <c r="L181" s="180">
        <f t="shared" si="2"/>
        <v>-5.1679586563307491E-2</v>
      </c>
      <c r="M181" s="180">
        <v>-2.1889645776566713E-2</v>
      </c>
      <c r="N181" s="114">
        <v>1035</v>
      </c>
      <c r="O181" s="185">
        <v>0.47002724795640327</v>
      </c>
      <c r="P181" s="36">
        <v>306</v>
      </c>
      <c r="Q181" s="192">
        <v>0.13896457765667575</v>
      </c>
      <c r="R181" s="36" t="s">
        <v>480</v>
      </c>
      <c r="S181" s="192" t="e">
        <v>#VALUE!</v>
      </c>
      <c r="T181" s="36" t="s">
        <v>480</v>
      </c>
      <c r="U181" s="192" t="e">
        <v>#VALUE!</v>
      </c>
      <c r="V181" s="36">
        <v>220</v>
      </c>
      <c r="W181" s="36">
        <v>366.33</v>
      </c>
      <c r="X181" s="192">
        <v>9.9909173478655772E-2</v>
      </c>
      <c r="Y181" s="36">
        <v>169</v>
      </c>
      <c r="Z181" s="36">
        <v>1089</v>
      </c>
      <c r="AA181" s="36">
        <v>70.963692307692</v>
      </c>
      <c r="AB181" s="36">
        <v>171.05500000000001</v>
      </c>
      <c r="AC181" s="92">
        <v>3.2226926570250683E-2</v>
      </c>
    </row>
    <row r="182" spans="2:29" x14ac:dyDescent="0.2">
      <c r="B182" s="1" t="s">
        <v>597</v>
      </c>
      <c r="C182" s="1" t="s">
        <v>764</v>
      </c>
      <c r="D182" s="1" t="s">
        <v>617</v>
      </c>
      <c r="E182" s="36">
        <v>529.0883</v>
      </c>
      <c r="F182" s="36">
        <v>498.00700000000001</v>
      </c>
      <c r="G182" s="36">
        <v>21.366</v>
      </c>
      <c r="H182" s="36">
        <v>45.913776851069429</v>
      </c>
      <c r="I182" s="36">
        <v>104.675</v>
      </c>
      <c r="J182" s="182">
        <v>10.846570118058157</v>
      </c>
      <c r="K182" s="182">
        <v>4.7576498686410318</v>
      </c>
      <c r="L182" s="180">
        <f t="shared" si="2"/>
        <v>1.148917759574531</v>
      </c>
      <c r="M182" s="180">
        <v>1.2798168039962041</v>
      </c>
      <c r="N182" s="114">
        <v>32.362014866124603</v>
      </c>
      <c r="O182" s="185">
        <v>0.70484323193662135</v>
      </c>
      <c r="P182" s="36">
        <v>11.413988746902495</v>
      </c>
      <c r="Q182" s="192">
        <v>0.24859616284510996</v>
      </c>
      <c r="R182" s="36">
        <v>8.1589877207270067</v>
      </c>
      <c r="S182" s="192">
        <v>0.17770238652316328</v>
      </c>
      <c r="T182" s="36">
        <v>9.0291365099026333</v>
      </c>
      <c r="U182" s="192">
        <v>0.19665418811417876</v>
      </c>
      <c r="V182" s="36">
        <v>12.963605572070199</v>
      </c>
      <c r="W182" s="36">
        <v>36.387</v>
      </c>
      <c r="X182" s="192">
        <v>0.28234674777725782</v>
      </c>
      <c r="Y182" s="36">
        <v>5.6319999999999997</v>
      </c>
      <c r="Z182" s="36">
        <v>24.123999999999999</v>
      </c>
      <c r="AA182" s="36">
        <v>5.1382688847482347</v>
      </c>
      <c r="AB182" s="36">
        <v>22.562999999999999</v>
      </c>
      <c r="AC182" s="92">
        <v>0.111911265793168</v>
      </c>
    </row>
    <row r="183" spans="2:29" x14ac:dyDescent="0.2">
      <c r="B183" s="1" t="s">
        <v>598</v>
      </c>
      <c r="C183" s="1" t="s">
        <v>765</v>
      </c>
      <c r="D183" s="1" t="s">
        <v>617</v>
      </c>
      <c r="E183" s="36">
        <v>12918.899100000001</v>
      </c>
      <c r="F183" s="36">
        <v>11310.248799999999</v>
      </c>
      <c r="G183" s="36">
        <v>1413.6980000000001</v>
      </c>
      <c r="H183" s="36">
        <v>1762.6579999999999</v>
      </c>
      <c r="I183" s="36">
        <v>3002.8670000000002</v>
      </c>
      <c r="J183" s="182">
        <v>6.4165872222518496</v>
      </c>
      <c r="K183" s="182">
        <v>3.766483430668091</v>
      </c>
      <c r="L183" s="180">
        <f t="shared" si="2"/>
        <v>0.24684197049157583</v>
      </c>
      <c r="M183" s="180">
        <v>0.70360160621062073</v>
      </c>
      <c r="N183" s="114">
        <v>927.55099047851559</v>
      </c>
      <c r="O183" s="185">
        <v>0.52622289206330197</v>
      </c>
      <c r="P183" s="36">
        <v>196.37299999999999</v>
      </c>
      <c r="Q183" s="192">
        <v>0.11140731781207699</v>
      </c>
      <c r="R183" s="36">
        <v>256.09199999999998</v>
      </c>
      <c r="S183" s="192">
        <v>0.14528740118616318</v>
      </c>
      <c r="T183" s="36">
        <v>247.828</v>
      </c>
      <c r="U183" s="192">
        <v>0.14059902715104122</v>
      </c>
      <c r="V183" s="36">
        <v>287.15600000000006</v>
      </c>
      <c r="W183" s="36">
        <v>789.154</v>
      </c>
      <c r="X183" s="192">
        <v>0.16291078586997595</v>
      </c>
      <c r="Y183" s="36">
        <v>128.85899999999998</v>
      </c>
      <c r="Z183" s="36">
        <v>808.97299999999996</v>
      </c>
      <c r="AA183" s="36">
        <v>192.85892999999999</v>
      </c>
      <c r="AB183" s="36">
        <v>621.00700000000006</v>
      </c>
      <c r="AC183" s="92">
        <v>0.10941369794934695</v>
      </c>
    </row>
    <row r="184" spans="2:29" x14ac:dyDescent="0.2">
      <c r="B184" s="1" t="s">
        <v>599</v>
      </c>
      <c r="C184" s="1" t="s">
        <v>766</v>
      </c>
      <c r="D184" s="1" t="s">
        <v>495</v>
      </c>
      <c r="E184" s="36">
        <v>5240.2406000000001</v>
      </c>
      <c r="F184" s="36">
        <v>5116.1342000000004</v>
      </c>
      <c r="G184" s="36">
        <v>201.49100000000001</v>
      </c>
      <c r="H184" s="36">
        <v>662.16275290332658</v>
      </c>
      <c r="I184" s="36">
        <v>964.04100000000005</v>
      </c>
      <c r="J184" s="182">
        <v>7.7263998579922211</v>
      </c>
      <c r="K184" s="182">
        <v>5.3069674422560871</v>
      </c>
      <c r="L184" s="180">
        <f t="shared" si="2"/>
        <v>2.2863142914736962</v>
      </c>
      <c r="M184" s="180">
        <v>0.4558973541973701</v>
      </c>
      <c r="N184" s="114">
        <v>462.07363936766961</v>
      </c>
      <c r="O184" s="185">
        <v>0.69782487363062351</v>
      </c>
      <c r="P184" s="36">
        <v>154.31598291557478</v>
      </c>
      <c r="Q184" s="192">
        <v>0.23304841934850473</v>
      </c>
      <c r="R184" s="36">
        <v>169.76960474098371</v>
      </c>
      <c r="S184" s="192">
        <v>0.2563865212843971</v>
      </c>
      <c r="T184" s="36">
        <v>72.929738302088708</v>
      </c>
      <c r="U184" s="192">
        <v>0.11013869019711563</v>
      </c>
      <c r="V184" s="36">
        <v>163.30981038419148</v>
      </c>
      <c r="W184" s="36">
        <v>231.39099999999999</v>
      </c>
      <c r="X184" s="192">
        <v>0.24663092218361932</v>
      </c>
      <c r="Y184" s="36">
        <v>65.210999999999999</v>
      </c>
      <c r="Z184" s="36">
        <v>105.649</v>
      </c>
      <c r="AA184" s="36">
        <v>77.683937329779184</v>
      </c>
      <c r="AB184" s="36">
        <v>154.88400000000001</v>
      </c>
      <c r="AC184" s="92">
        <v>0.11731849456823912</v>
      </c>
    </row>
    <row r="185" spans="2:29" x14ac:dyDescent="0.2">
      <c r="B185" s="1" t="s">
        <v>600</v>
      </c>
      <c r="C185" s="1" t="s">
        <v>767</v>
      </c>
      <c r="D185" s="1" t="s">
        <v>615</v>
      </c>
      <c r="E185" s="36">
        <v>1793.5098</v>
      </c>
      <c r="F185" s="36">
        <v>1670.4738</v>
      </c>
      <c r="G185" s="36">
        <v>254.18799999999999</v>
      </c>
      <c r="H185" s="36">
        <v>505.65300000000002</v>
      </c>
      <c r="I185" s="36">
        <v>700.99199999999996</v>
      </c>
      <c r="J185" s="182">
        <v>3.3035971308387371</v>
      </c>
      <c r="K185" s="182">
        <v>2.3830140714872639</v>
      </c>
      <c r="L185" s="180">
        <f t="shared" si="2"/>
        <v>0.98928745652823913</v>
      </c>
      <c r="M185" s="180">
        <v>0.38631037490136499</v>
      </c>
      <c r="N185" s="114">
        <v>233.04500000000002</v>
      </c>
      <c r="O185" s="185">
        <v>0.46087929864946914</v>
      </c>
      <c r="P185" s="36">
        <v>17.2</v>
      </c>
      <c r="Q185" s="192">
        <v>3.4015421642905309E-2</v>
      </c>
      <c r="R185" s="36" t="s">
        <v>480</v>
      </c>
      <c r="S185" s="192" t="e">
        <v>#VALUE!</v>
      </c>
      <c r="T185" s="36" t="s">
        <v>480</v>
      </c>
      <c r="U185" s="192" t="e">
        <v>#VALUE!</v>
      </c>
      <c r="V185" s="36">
        <v>12.508000000000003</v>
      </c>
      <c r="W185" s="36">
        <v>35.655999999999999</v>
      </c>
      <c r="X185" s="192">
        <v>2.4736331041247658E-2</v>
      </c>
      <c r="Y185" s="36">
        <v>-25.263999999999992</v>
      </c>
      <c r="Z185" s="36">
        <v>238.43299999999999</v>
      </c>
      <c r="AA185" s="36">
        <v>-25.145819318402001</v>
      </c>
      <c r="AB185" s="36">
        <v>1.286</v>
      </c>
      <c r="AC185" s="92">
        <v>-4.9729398062311504E-2</v>
      </c>
    </row>
    <row r="186" spans="2:29" x14ac:dyDescent="0.2">
      <c r="B186" s="1" t="s">
        <v>601</v>
      </c>
      <c r="C186" s="1" t="s">
        <v>768</v>
      </c>
      <c r="D186" s="1" t="s">
        <v>505</v>
      </c>
      <c r="E186" s="36">
        <v>1445.5060000000001</v>
      </c>
      <c r="F186" s="36">
        <v>1375.1850999999999</v>
      </c>
      <c r="G186" s="36">
        <v>9.6440000000000001</v>
      </c>
      <c r="H186" s="36">
        <v>50.944830456625908</v>
      </c>
      <c r="I186" s="36">
        <v>68.814000000000007</v>
      </c>
      <c r="J186" s="182">
        <v>26.993614222954839</v>
      </c>
      <c r="K186" s="182">
        <v>19.984088993518757</v>
      </c>
      <c r="L186" s="180">
        <f t="shared" si="2"/>
        <v>4.2825415239139266</v>
      </c>
      <c r="M186" s="180">
        <v>0.35075530496833807</v>
      </c>
      <c r="N186" s="114">
        <v>50.927435366140706</v>
      </c>
      <c r="O186" s="185">
        <v>0.99965855042937057</v>
      </c>
      <c r="P186" s="36">
        <v>0</v>
      </c>
      <c r="Q186" s="192">
        <v>0</v>
      </c>
      <c r="R186" s="36" t="s">
        <v>480</v>
      </c>
      <c r="S186" s="192" t="e">
        <v>#VALUE!</v>
      </c>
      <c r="T186" s="36" t="s">
        <v>480</v>
      </c>
      <c r="U186" s="192" t="e">
        <v>#VALUE!</v>
      </c>
      <c r="V186" s="36">
        <v>-15.660510996069489</v>
      </c>
      <c r="W186" s="36">
        <v>-24.952000000000002</v>
      </c>
      <c r="X186" s="192">
        <v>-0.30740137626726904</v>
      </c>
      <c r="Y186" s="36">
        <v>4.6070000000000002</v>
      </c>
      <c r="Z186" s="36">
        <v>16.331</v>
      </c>
      <c r="AA186" s="36">
        <v>-16.377704596026192</v>
      </c>
      <c r="AB186" s="36">
        <v>-24.887</v>
      </c>
      <c r="AC186" s="92">
        <v>-0.32147922466775231</v>
      </c>
    </row>
    <row r="187" spans="2:29" x14ac:dyDescent="0.2">
      <c r="B187" s="1" t="s">
        <v>602</v>
      </c>
      <c r="C187" s="1" t="s">
        <v>769</v>
      </c>
      <c r="D187" s="1" t="s">
        <v>617</v>
      </c>
      <c r="E187" s="36">
        <v>10521.658299999999</v>
      </c>
      <c r="F187" s="36">
        <v>11136.6034</v>
      </c>
      <c r="G187" s="36">
        <v>1393.9970000000001</v>
      </c>
      <c r="H187" s="36">
        <v>2027.4701488016447</v>
      </c>
      <c r="I187" s="36">
        <v>2646.6010000000001</v>
      </c>
      <c r="J187" s="182">
        <v>5.4928569017809679</v>
      </c>
      <c r="K187" s="182">
        <v>4.2078890622349192</v>
      </c>
      <c r="L187" s="180">
        <f t="shared" si="2"/>
        <v>0.45442934870135626</v>
      </c>
      <c r="M187" s="180">
        <v>0.30537113040322628</v>
      </c>
      <c r="N187" s="114">
        <v>1679.9929314420062</v>
      </c>
      <c r="O187" s="185">
        <v>0.82861537193777279</v>
      </c>
      <c r="P187" s="36">
        <v>808.46222965286324</v>
      </c>
      <c r="Q187" s="192">
        <v>0.39875419627298209</v>
      </c>
      <c r="R187" s="36">
        <v>397.17667897950406</v>
      </c>
      <c r="S187" s="192">
        <v>0.19589767041169956</v>
      </c>
      <c r="T187" s="36">
        <v>169.33572698676082</v>
      </c>
      <c r="U187" s="192">
        <v>8.3520700458573113E-2</v>
      </c>
      <c r="V187" s="36">
        <v>942.26823079258611</v>
      </c>
      <c r="W187" s="36">
        <v>1179.587</v>
      </c>
      <c r="X187" s="192">
        <v>0.46475072954811325</v>
      </c>
      <c r="Y187" s="36">
        <v>809.69499999999994</v>
      </c>
      <c r="Z187" s="36">
        <v>746.93899999999996</v>
      </c>
      <c r="AA187" s="36">
        <v>205.69174478129477</v>
      </c>
      <c r="AB187" s="36">
        <v>402.25299999999999</v>
      </c>
      <c r="AC187" s="92">
        <v>0.10145241590998064</v>
      </c>
    </row>
    <row r="188" spans="2:29" x14ac:dyDescent="0.2">
      <c r="B188" s="1" t="s">
        <v>603</v>
      </c>
      <c r="C188" s="1" t="s">
        <v>770</v>
      </c>
      <c r="D188" s="1" t="s">
        <v>615</v>
      </c>
      <c r="E188" s="36">
        <v>1496.2534000000001</v>
      </c>
      <c r="F188" s="36">
        <v>1498.6233999999999</v>
      </c>
      <c r="G188" s="36">
        <v>94.061999999999998</v>
      </c>
      <c r="H188" s="36">
        <v>169.74299999999999</v>
      </c>
      <c r="I188" s="36">
        <v>217.958</v>
      </c>
      <c r="J188" s="182">
        <v>8.8287788008931152</v>
      </c>
      <c r="K188" s="182">
        <v>6.8757439506693947</v>
      </c>
      <c r="L188" s="180">
        <f t="shared" si="2"/>
        <v>0.8045863366715571</v>
      </c>
      <c r="M188" s="180">
        <v>0.2840470593780009</v>
      </c>
      <c r="N188" s="114">
        <v>52.637000358581545</v>
      </c>
      <c r="O188" s="185">
        <v>0.3100982094023409</v>
      </c>
      <c r="P188" s="36">
        <v>5.6280000000000001</v>
      </c>
      <c r="Q188" s="192">
        <v>3.3156006433254982E-2</v>
      </c>
      <c r="R188" s="36">
        <v>5.5419999999999998</v>
      </c>
      <c r="S188" s="192">
        <v>3.2649358147316829E-2</v>
      </c>
      <c r="T188" s="36">
        <v>21.181000000000001</v>
      </c>
      <c r="U188" s="192">
        <v>0.12478275981925618</v>
      </c>
      <c r="V188" s="36">
        <v>17.134</v>
      </c>
      <c r="W188" s="36">
        <v>36.538000000000004</v>
      </c>
      <c r="X188" s="192">
        <v>0.10094083408446888</v>
      </c>
      <c r="Y188" s="36">
        <v>7.0270000000000001</v>
      </c>
      <c r="Z188" s="36">
        <v>10.43</v>
      </c>
      <c r="AA188" s="36">
        <v>8.8915167711629994</v>
      </c>
      <c r="AB188" s="36">
        <v>19.253</v>
      </c>
      <c r="AC188" s="92">
        <v>5.2382229436047437E-2</v>
      </c>
    </row>
    <row r="189" spans="2:29" x14ac:dyDescent="0.2">
      <c r="B189" s="1" t="s">
        <v>604</v>
      </c>
      <c r="C189" s="1" t="s">
        <v>771</v>
      </c>
      <c r="D189" s="1" t="s">
        <v>617</v>
      </c>
      <c r="E189" s="36">
        <v>813.54549999999995</v>
      </c>
      <c r="F189" s="36">
        <v>751.91750000000002</v>
      </c>
      <c r="G189" s="36">
        <v>200.58099999999999</v>
      </c>
      <c r="H189" s="36">
        <v>332.99599999999998</v>
      </c>
      <c r="I189" s="36">
        <v>392.42</v>
      </c>
      <c r="J189" s="182">
        <v>2.2580376340856949</v>
      </c>
      <c r="K189" s="182">
        <v>1.9161039192701697</v>
      </c>
      <c r="L189" s="180">
        <f t="shared" si="2"/>
        <v>0.66015724320847935</v>
      </c>
      <c r="M189" s="180">
        <v>0.17845259402515357</v>
      </c>
      <c r="N189" s="114">
        <v>180.10199858093262</v>
      </c>
      <c r="O189" s="185">
        <v>0.54085333932219193</v>
      </c>
      <c r="P189" s="36">
        <v>92.42</v>
      </c>
      <c r="Q189" s="192">
        <v>0.27754087136181815</v>
      </c>
      <c r="R189" s="36">
        <v>104.35599999999999</v>
      </c>
      <c r="S189" s="192">
        <v>0.31338514576751675</v>
      </c>
      <c r="T189" s="36">
        <v>34.424999999999997</v>
      </c>
      <c r="U189" s="192">
        <v>0.10337962017561772</v>
      </c>
      <c r="V189" s="36">
        <v>-42.642000000000003</v>
      </c>
      <c r="W189" s="36">
        <v>44.050000000000004</v>
      </c>
      <c r="X189" s="192">
        <v>-0.1280555922593665</v>
      </c>
      <c r="Y189" s="36" t="s">
        <v>480</v>
      </c>
      <c r="Z189" s="36">
        <v>63.763999999999996</v>
      </c>
      <c r="AA189" s="36">
        <v>-26.043469999999999</v>
      </c>
      <c r="AB189" s="36">
        <v>42.425000000000004</v>
      </c>
      <c r="AC189" s="92">
        <v>-7.820955807276965E-2</v>
      </c>
    </row>
    <row r="190" spans="2:29" x14ac:dyDescent="0.2">
      <c r="B190" s="1" t="s">
        <v>605</v>
      </c>
      <c r="C190" s="1" t="s">
        <v>772</v>
      </c>
      <c r="D190" s="1" t="s">
        <v>615</v>
      </c>
      <c r="E190" s="36">
        <v>928.77229999999997</v>
      </c>
      <c r="F190" s="36">
        <v>877.18060000000003</v>
      </c>
      <c r="G190" s="36">
        <v>49.845999999999997</v>
      </c>
      <c r="H190" s="36">
        <v>67.067000000000007</v>
      </c>
      <c r="I190" s="36">
        <v>79</v>
      </c>
      <c r="J190" s="182">
        <v>13.079168592601427</v>
      </c>
      <c r="K190" s="182">
        <v>11.103551898734178</v>
      </c>
      <c r="L190" s="180">
        <f t="shared" si="2"/>
        <v>0.3454840910002811</v>
      </c>
      <c r="M190" s="180">
        <v>0.1779265510608794</v>
      </c>
      <c r="N190" s="114">
        <v>63.660000076293947</v>
      </c>
      <c r="O190" s="185">
        <v>0.94920005481524361</v>
      </c>
      <c r="P190" s="36">
        <v>13.173999999999999</v>
      </c>
      <c r="Q190" s="192">
        <v>0.19643043523640535</v>
      </c>
      <c r="R190" s="36">
        <v>8.2569999999999997</v>
      </c>
      <c r="S190" s="192">
        <v>0.12311569027986936</v>
      </c>
      <c r="T190" s="36">
        <v>8.7360000000000007</v>
      </c>
      <c r="U190" s="192">
        <v>0.13025780189959293</v>
      </c>
      <c r="V190" s="36">
        <v>20.859000000000002</v>
      </c>
      <c r="W190" s="36">
        <v>25.6</v>
      </c>
      <c r="X190" s="192">
        <v>0.31101734086808713</v>
      </c>
      <c r="Y190" s="36">
        <v>29.554000000000002</v>
      </c>
      <c r="Z190" s="36">
        <v>52.832999999999998</v>
      </c>
      <c r="AA190" s="36">
        <v>15.805099999999999</v>
      </c>
      <c r="AB190" s="36">
        <v>17.850000000000001</v>
      </c>
      <c r="AC190" s="92">
        <v>0.23566135357180129</v>
      </c>
    </row>
    <row r="191" spans="2:29" x14ac:dyDescent="0.2">
      <c r="B191" s="1" t="s">
        <v>606</v>
      </c>
      <c r="C191" s="1" t="s">
        <v>773</v>
      </c>
      <c r="D191" s="1" t="s">
        <v>615</v>
      </c>
      <c r="E191" s="36">
        <v>2278.6583999999998</v>
      </c>
      <c r="F191" s="36">
        <v>4269.3923999999997</v>
      </c>
      <c r="G191" s="36">
        <v>1549.8989999999999</v>
      </c>
      <c r="H191" s="36">
        <v>2006.2450000000001</v>
      </c>
      <c r="I191" s="36">
        <v>2239.0819999999999</v>
      </c>
      <c r="J191" s="182">
        <v>2.1280513596295565</v>
      </c>
      <c r="K191" s="182">
        <v>1.9067601811813948</v>
      </c>
      <c r="L191" s="180">
        <f t="shared" si="2"/>
        <v>0.29443596002062089</v>
      </c>
      <c r="M191" s="180">
        <v>0.11605611478159439</v>
      </c>
      <c r="N191" s="114">
        <v>861.35701245117184</v>
      </c>
      <c r="O191" s="185">
        <v>0.4293378986370916</v>
      </c>
      <c r="P191" s="36">
        <v>220.21899999999999</v>
      </c>
      <c r="Q191" s="192">
        <v>0.10976675331278084</v>
      </c>
      <c r="R191" s="36" t="s">
        <v>480</v>
      </c>
      <c r="S191" s="192" t="e">
        <v>#VALUE!</v>
      </c>
      <c r="T191" s="36" t="s">
        <v>480</v>
      </c>
      <c r="U191" s="192" t="e">
        <v>#VALUE!</v>
      </c>
      <c r="V191" s="36">
        <v>376.78800000000001</v>
      </c>
      <c r="W191" s="36">
        <v>448.07800000000003</v>
      </c>
      <c r="X191" s="192">
        <v>0.18780757085998967</v>
      </c>
      <c r="Y191" s="36">
        <v>154.95600000000002</v>
      </c>
      <c r="Z191" s="36">
        <v>155.839</v>
      </c>
      <c r="AA191" s="36">
        <v>-22.321651615104003</v>
      </c>
      <c r="AB191" s="36">
        <v>140.678</v>
      </c>
      <c r="AC191" s="92">
        <v>-1.112608460836239E-2</v>
      </c>
    </row>
    <row r="192" spans="2:29" x14ac:dyDescent="0.2">
      <c r="B192" s="1" t="s">
        <v>607</v>
      </c>
      <c r="C192" s="1" t="s">
        <v>774</v>
      </c>
      <c r="D192" s="1" t="s">
        <v>617</v>
      </c>
      <c r="E192" s="36">
        <v>29835.610499999999</v>
      </c>
      <c r="F192" s="36">
        <v>25857.610499999999</v>
      </c>
      <c r="G192" s="36">
        <v>4396</v>
      </c>
      <c r="H192" s="36">
        <v>4838</v>
      </c>
      <c r="I192" s="36">
        <v>5394.9750000000004</v>
      </c>
      <c r="J192" s="182">
        <v>5.3446900578751544</v>
      </c>
      <c r="K192" s="182">
        <v>4.7929064546174907</v>
      </c>
      <c r="L192" s="180">
        <f t="shared" si="2"/>
        <v>0.1005459508644222</v>
      </c>
      <c r="M192" s="180">
        <v>0.11512505167424569</v>
      </c>
      <c r="N192" s="114">
        <v>3503</v>
      </c>
      <c r="O192" s="185">
        <v>0.72405952873088053</v>
      </c>
      <c r="P192" s="36">
        <v>1320</v>
      </c>
      <c r="Q192" s="192">
        <v>0.27284001653575857</v>
      </c>
      <c r="R192" s="36">
        <v>641</v>
      </c>
      <c r="S192" s="192">
        <v>0.13249276560562215</v>
      </c>
      <c r="T192" s="36">
        <v>469</v>
      </c>
      <c r="U192" s="192">
        <v>9.6940884663083912E-2</v>
      </c>
      <c r="V192" s="36">
        <v>1151</v>
      </c>
      <c r="W192" s="36">
        <v>2024.567</v>
      </c>
      <c r="X192" s="192">
        <v>0.23790822653989252</v>
      </c>
      <c r="Y192" s="36">
        <v>1351</v>
      </c>
      <c r="Z192" s="36">
        <v>4258</v>
      </c>
      <c r="AA192" s="36">
        <v>881.07999999999993</v>
      </c>
      <c r="AB192" s="36">
        <v>1497.5920000000001</v>
      </c>
      <c r="AC192" s="92">
        <v>0.18211657709797435</v>
      </c>
    </row>
    <row r="193" spans="2:29" x14ac:dyDescent="0.2">
      <c r="B193" s="1" t="s">
        <v>608</v>
      </c>
      <c r="C193" s="1" t="s">
        <v>775</v>
      </c>
      <c r="D193" s="1" t="s">
        <v>617</v>
      </c>
      <c r="E193" s="36">
        <v>3285.8933999999999</v>
      </c>
      <c r="F193" s="36">
        <v>2858.7084</v>
      </c>
      <c r="G193" s="36">
        <v>741.42</v>
      </c>
      <c r="H193" s="36">
        <v>883.15200000000004</v>
      </c>
      <c r="I193" s="36">
        <v>981.11099999999999</v>
      </c>
      <c r="J193" s="182">
        <v>3.2369381488124351</v>
      </c>
      <c r="K193" s="182">
        <v>2.9137461510471292</v>
      </c>
      <c r="L193" s="180">
        <f t="shared" si="2"/>
        <v>0.19116290361738297</v>
      </c>
      <c r="M193" s="180">
        <v>0.11091975107342789</v>
      </c>
      <c r="N193" s="114">
        <v>610.00600537109381</v>
      </c>
      <c r="O193" s="185">
        <v>0.69071462825322683</v>
      </c>
      <c r="P193" s="36">
        <v>256.012</v>
      </c>
      <c r="Q193" s="192">
        <v>0.28988441400800768</v>
      </c>
      <c r="R193" s="36">
        <v>212.03</v>
      </c>
      <c r="S193" s="192">
        <v>0.24008324727793176</v>
      </c>
      <c r="T193" s="36">
        <v>108.65300000000001</v>
      </c>
      <c r="U193" s="192">
        <v>0.12302865191948838</v>
      </c>
      <c r="V193" s="36">
        <v>82.168000000000006</v>
      </c>
      <c r="W193" s="36">
        <v>197.02500000000001</v>
      </c>
      <c r="X193" s="192">
        <v>9.3039476783158506E-2</v>
      </c>
      <c r="Y193" s="36">
        <v>94.092000000000013</v>
      </c>
      <c r="Z193" s="36">
        <v>372.87</v>
      </c>
      <c r="AA193" s="36">
        <v>49.854209999999995</v>
      </c>
      <c r="AB193" s="36">
        <v>133.667</v>
      </c>
      <c r="AC193" s="92">
        <v>5.6450316593293103E-2</v>
      </c>
    </row>
    <row r="194" spans="2:29" x14ac:dyDescent="0.2">
      <c r="B194" s="1" t="s">
        <v>609</v>
      </c>
      <c r="C194" s="1" t="s">
        <v>776</v>
      </c>
      <c r="D194" s="1" t="s">
        <v>615</v>
      </c>
      <c r="E194" s="36">
        <v>2413.9250999999999</v>
      </c>
      <c r="F194" s="36">
        <v>2570.2040999999999</v>
      </c>
      <c r="G194" s="36">
        <v>692.62300000000005</v>
      </c>
      <c r="H194" s="36">
        <v>756.01800000000003</v>
      </c>
      <c r="I194" s="36">
        <v>833.2</v>
      </c>
      <c r="J194" s="182">
        <v>3.3996599287318552</v>
      </c>
      <c r="K194" s="182">
        <v>3.0847384781565048</v>
      </c>
      <c r="L194" s="180">
        <f t="shared" ref="L194:L198" si="3">(H194-G194)/G194</f>
        <v>9.1528869240553631E-2</v>
      </c>
      <c r="M194" s="180">
        <v>0.10209016187445275</v>
      </c>
      <c r="N194" s="114">
        <v>351.15899945068361</v>
      </c>
      <c r="O194" s="185">
        <v>0.46448497185342624</v>
      </c>
      <c r="P194" s="36">
        <v>66.022000000000006</v>
      </c>
      <c r="Q194" s="192">
        <v>8.7328608578102637E-2</v>
      </c>
      <c r="R194" s="36" t="s">
        <v>480</v>
      </c>
      <c r="S194" s="192" t="e">
        <v>#VALUE!</v>
      </c>
      <c r="T194" s="36" t="s">
        <v>480</v>
      </c>
      <c r="U194" s="192" t="e">
        <v>#VALUE!</v>
      </c>
      <c r="V194" s="36">
        <v>88.09</v>
      </c>
      <c r="W194" s="36">
        <v>142.917</v>
      </c>
      <c r="X194" s="192">
        <v>0.11651838977378845</v>
      </c>
      <c r="Y194" s="36">
        <v>35.474000000000004</v>
      </c>
      <c r="Z194" s="36">
        <v>32.423999999999999</v>
      </c>
      <c r="AA194" s="36">
        <v>25.583342077704</v>
      </c>
      <c r="AB194" s="36">
        <v>89.04</v>
      </c>
      <c r="AC194" s="92">
        <v>3.3839593869066605E-2</v>
      </c>
    </row>
    <row r="195" spans="2:29" x14ac:dyDescent="0.2">
      <c r="B195" s="1" t="s">
        <v>610</v>
      </c>
      <c r="C195" s="1" t="s">
        <v>777</v>
      </c>
      <c r="D195" s="1" t="s">
        <v>615</v>
      </c>
      <c r="E195" s="36">
        <v>4827.2302</v>
      </c>
      <c r="F195" s="36">
        <v>4868.8302000000003</v>
      </c>
      <c r="G195" s="36">
        <v>1082.9000000000001</v>
      </c>
      <c r="H195" s="36">
        <v>1286.5</v>
      </c>
      <c r="I195" s="36">
        <v>1414.836</v>
      </c>
      <c r="J195" s="182">
        <v>3.7845551496307817</v>
      </c>
      <c r="K195" s="182">
        <v>3.4412682459309774</v>
      </c>
      <c r="L195" s="180">
        <f t="shared" si="3"/>
        <v>0.18801366700526354</v>
      </c>
      <c r="M195" s="180">
        <v>9.9755926933540628E-2</v>
      </c>
      <c r="N195" s="114">
        <v>696.89999084472652</v>
      </c>
      <c r="O195" s="185">
        <v>0.54170228592672098</v>
      </c>
      <c r="P195" s="36">
        <v>173.6</v>
      </c>
      <c r="Q195" s="192">
        <v>0.13493975903614458</v>
      </c>
      <c r="R195" s="36">
        <v>252.2</v>
      </c>
      <c r="S195" s="192">
        <v>0.19603575592693354</v>
      </c>
      <c r="T195" s="36">
        <v>145.4</v>
      </c>
      <c r="U195" s="192">
        <v>0.11301982122036534</v>
      </c>
      <c r="V195" s="36">
        <v>325.79999999999995</v>
      </c>
      <c r="W195" s="36">
        <v>390.36400000000003</v>
      </c>
      <c r="X195" s="192">
        <v>0.25324523902059848</v>
      </c>
      <c r="Y195" s="36">
        <v>297.59999999999997</v>
      </c>
      <c r="Z195" s="36">
        <v>165.1</v>
      </c>
      <c r="AA195" s="36">
        <v>132.49198895886499</v>
      </c>
      <c r="AB195" s="36">
        <v>179.67600000000002</v>
      </c>
      <c r="AC195" s="92">
        <v>0.10298638861940536</v>
      </c>
    </row>
    <row r="196" spans="2:29" x14ac:dyDescent="0.2">
      <c r="B196" s="1" t="s">
        <v>611</v>
      </c>
      <c r="C196" s="1" t="s">
        <v>778</v>
      </c>
      <c r="D196" s="1" t="s">
        <v>617</v>
      </c>
      <c r="E196" s="36">
        <v>3645.0715</v>
      </c>
      <c r="F196" s="36">
        <v>3484.2853</v>
      </c>
      <c r="G196" s="36">
        <v>583.90300000000002</v>
      </c>
      <c r="H196" s="36">
        <v>106.27463551615409</v>
      </c>
      <c r="I196" s="36">
        <v>116.741</v>
      </c>
      <c r="J196" s="182">
        <v>32.785671605247494</v>
      </c>
      <c r="K196" s="182">
        <v>29.846286223349125</v>
      </c>
      <c r="L196" s="180">
        <f t="shared" si="3"/>
        <v>-0.81799265371790508</v>
      </c>
      <c r="M196" s="180">
        <v>9.8484124956184749E-2</v>
      </c>
      <c r="N196" s="114">
        <v>81.477672212029802</v>
      </c>
      <c r="O196" s="185">
        <v>0.76667091650147257</v>
      </c>
      <c r="P196" s="36" t="s">
        <v>480</v>
      </c>
      <c r="Q196" s="192" t="e">
        <v>#VALUE!</v>
      </c>
      <c r="R196" s="36">
        <v>29.383652730074935</v>
      </c>
      <c r="S196" s="192">
        <v>0.27648791818823526</v>
      </c>
      <c r="T196" s="36">
        <v>8.5565256221919981</v>
      </c>
      <c r="U196" s="192">
        <v>8.0513337737031135E-2</v>
      </c>
      <c r="V196" s="36">
        <v>46.149536384401458</v>
      </c>
      <c r="W196" s="36">
        <v>53.006</v>
      </c>
      <c r="X196" s="192">
        <v>0.4342478914207763</v>
      </c>
      <c r="Y196" s="36">
        <v>70.03</v>
      </c>
      <c r="Z196" s="36">
        <v>647.51599999999996</v>
      </c>
      <c r="AA196" s="36">
        <v>37.745532686694702</v>
      </c>
      <c r="AB196" s="36">
        <v>39.980000000000004</v>
      </c>
      <c r="AC196" s="92">
        <v>0.3551697213862216</v>
      </c>
    </row>
    <row r="197" spans="2:29" x14ac:dyDescent="0.2">
      <c r="B197" s="1" t="s">
        <v>612</v>
      </c>
      <c r="C197" s="1" t="s">
        <v>779</v>
      </c>
      <c r="D197" s="1" t="s">
        <v>495</v>
      </c>
      <c r="E197" s="36">
        <v>1006.0846</v>
      </c>
      <c r="F197" s="36">
        <v>988.6848</v>
      </c>
      <c r="G197" s="36">
        <v>73.400999999999996</v>
      </c>
      <c r="H197" s="36">
        <v>158.81090657152305</v>
      </c>
      <c r="I197" s="36">
        <v>172.51400000000001</v>
      </c>
      <c r="J197" s="182">
        <v>6.2255472331475534</v>
      </c>
      <c r="K197" s="182">
        <v>5.7310409589946323</v>
      </c>
      <c r="L197" s="180">
        <f t="shared" si="3"/>
        <v>1.1636068523797094</v>
      </c>
      <c r="M197" s="180">
        <v>8.6285594133961752E-2</v>
      </c>
      <c r="N197" s="114">
        <v>122.86743957034734</v>
      </c>
      <c r="O197" s="185">
        <v>0.77367129388567535</v>
      </c>
      <c r="P197" s="36">
        <v>15.0808138126222</v>
      </c>
      <c r="Q197" s="192">
        <v>9.4960819368097443E-2</v>
      </c>
      <c r="R197" s="36" t="s">
        <v>480</v>
      </c>
      <c r="S197" s="192" t="e">
        <v>#VALUE!</v>
      </c>
      <c r="T197" s="36" t="s">
        <v>480</v>
      </c>
      <c r="U197" s="192" t="e">
        <v>#VALUE!</v>
      </c>
      <c r="V197" s="36">
        <v>34.725540664341814</v>
      </c>
      <c r="W197" s="36">
        <v>38.368000000000002</v>
      </c>
      <c r="X197" s="192">
        <v>0.21865967151760202</v>
      </c>
      <c r="Y197" s="36">
        <v>25.52</v>
      </c>
      <c r="Z197" s="36">
        <v>22.753</v>
      </c>
      <c r="AA197" s="36">
        <v>16.478658119925523</v>
      </c>
      <c r="AB197" s="36">
        <v>27.196000000000002</v>
      </c>
      <c r="AC197" s="92">
        <v>0.10376276085612605</v>
      </c>
    </row>
    <row r="198" spans="2:29" x14ac:dyDescent="0.2">
      <c r="B198" s="1" t="s">
        <v>613</v>
      </c>
      <c r="C198" s="1" t="s">
        <v>780</v>
      </c>
      <c r="D198" s="1" t="s">
        <v>495</v>
      </c>
      <c r="E198" s="36">
        <v>532.57029999999997</v>
      </c>
      <c r="F198" s="36">
        <v>503.5813</v>
      </c>
      <c r="G198" s="36">
        <v>264.7</v>
      </c>
      <c r="H198" s="36">
        <v>390.21064688256155</v>
      </c>
      <c r="I198" s="36">
        <v>423.65500000000003</v>
      </c>
      <c r="J198" s="182">
        <v>1.2905370574154493</v>
      </c>
      <c r="K198" s="182">
        <v>1.1886589323860215</v>
      </c>
      <c r="L198" s="180">
        <f t="shared" si="3"/>
        <v>0.47416186959789031</v>
      </c>
      <c r="M198" s="180">
        <v>8.5708458712311808E-2</v>
      </c>
      <c r="N198" s="114">
        <v>208.1033694655994</v>
      </c>
      <c r="O198" s="185">
        <v>0.53331033155594687</v>
      </c>
      <c r="P198" s="36">
        <v>34.018854199922998</v>
      </c>
      <c r="Q198" s="192">
        <v>8.718074320038062E-2</v>
      </c>
      <c r="R198" s="36" t="s">
        <v>480</v>
      </c>
      <c r="S198" s="192" t="e">
        <v>#VALUE!</v>
      </c>
      <c r="T198" s="36">
        <v>172.67145692385159</v>
      </c>
      <c r="U198" s="192">
        <v>0.44250831775950766</v>
      </c>
      <c r="V198" s="36">
        <v>41.081894131577933</v>
      </c>
      <c r="W198" s="36">
        <v>41.76</v>
      </c>
      <c r="X198" s="192">
        <v>0.10528132550914739</v>
      </c>
      <c r="Y198" s="36">
        <v>12.2</v>
      </c>
      <c r="Z198" s="36">
        <v>22.7</v>
      </c>
      <c r="AA198" s="36">
        <v>28.187567163656766</v>
      </c>
      <c r="AB198" s="36">
        <v>23.518000000000001</v>
      </c>
      <c r="AC198" s="92">
        <v>7.2236796686227123E-2</v>
      </c>
    </row>
  </sheetData>
  <autoFilter ref="A1:AC1"/>
  <conditionalFormatting sqref="B2:C198">
    <cfRule type="duplicateValues" dxfId="1" priority="1"/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9"/>
  <sheetViews>
    <sheetView zoomScale="70" zoomScaleNormal="70" workbookViewId="0">
      <selection activeCell="H3" sqref="H3"/>
    </sheetView>
  </sheetViews>
  <sheetFormatPr defaultRowHeight="12.75" x14ac:dyDescent="0.2"/>
  <cols>
    <col min="1" max="1" width="18.140625" customWidth="1"/>
    <col min="2" max="2" width="36.140625" bestFit="1" customWidth="1"/>
    <col min="3" max="3" width="29.85546875" bestFit="1" customWidth="1"/>
    <col min="4" max="4" width="9.7109375" customWidth="1"/>
    <col min="5" max="5" width="10.5703125" bestFit="1" customWidth="1"/>
    <col min="6" max="6" width="10.5703125" customWidth="1"/>
    <col min="7" max="7" width="14" customWidth="1"/>
    <col min="8" max="9" width="9.7109375" customWidth="1"/>
    <col min="10" max="10" width="14.85546875" bestFit="1" customWidth="1"/>
    <col min="11" max="12" width="9.42578125" customWidth="1"/>
    <col min="13" max="13" width="13.5703125" bestFit="1" customWidth="1"/>
    <col min="14" max="14" width="9.42578125" customWidth="1"/>
    <col min="15" max="19" width="12.28515625" customWidth="1"/>
    <col min="20" max="20" width="14" customWidth="1"/>
    <col min="21" max="21" width="13.42578125" customWidth="1"/>
    <col min="22" max="25" width="12.28515625" customWidth="1"/>
    <col min="27" max="27" width="26.28515625" customWidth="1"/>
    <col min="28" max="34" width="16.28515625" customWidth="1"/>
  </cols>
  <sheetData>
    <row r="1" spans="1:25" ht="55.5" customHeight="1" x14ac:dyDescent="0.2">
      <c r="A1" s="41" t="s">
        <v>0</v>
      </c>
      <c r="B1" s="95" t="s">
        <v>424</v>
      </c>
      <c r="C1" s="16" t="s">
        <v>463</v>
      </c>
      <c r="D1" s="16" t="s">
        <v>434</v>
      </c>
      <c r="E1" s="16" t="s">
        <v>435</v>
      </c>
      <c r="F1" s="16" t="s">
        <v>1056</v>
      </c>
      <c r="G1" s="40" t="s">
        <v>436</v>
      </c>
      <c r="H1" s="40" t="s">
        <v>513</v>
      </c>
      <c r="I1" s="40" t="s">
        <v>514</v>
      </c>
      <c r="J1" s="40" t="s">
        <v>464</v>
      </c>
      <c r="K1" s="40" t="s">
        <v>437</v>
      </c>
      <c r="L1" s="40"/>
      <c r="M1" s="40" t="s">
        <v>507</v>
      </c>
      <c r="N1" s="40" t="s">
        <v>498</v>
      </c>
      <c r="O1" s="40" t="s">
        <v>508</v>
      </c>
      <c r="P1" s="40" t="s">
        <v>499</v>
      </c>
      <c r="Q1" s="40" t="s">
        <v>509</v>
      </c>
      <c r="R1" s="40" t="s">
        <v>500</v>
      </c>
      <c r="S1" s="40" t="s">
        <v>510</v>
      </c>
      <c r="T1" s="40" t="s">
        <v>438</v>
      </c>
      <c r="U1" s="40"/>
      <c r="V1" s="40" t="s">
        <v>511</v>
      </c>
      <c r="W1" s="40" t="s">
        <v>439</v>
      </c>
      <c r="X1" s="40"/>
      <c r="Y1" s="96" t="s">
        <v>512</v>
      </c>
    </row>
    <row r="2" spans="1:25" x14ac:dyDescent="0.2">
      <c r="A2" s="1" t="s">
        <v>1</v>
      </c>
      <c r="B2" s="1" t="s">
        <v>2</v>
      </c>
      <c r="C2" s="36" t="s">
        <v>505</v>
      </c>
      <c r="D2" s="36">
        <v>809670.37990000006</v>
      </c>
      <c r="E2" s="36">
        <v>759109.37990000006</v>
      </c>
      <c r="F2" s="36"/>
      <c r="G2" s="36">
        <v>110360</v>
      </c>
      <c r="H2" s="36">
        <v>122897.462</v>
      </c>
      <c r="I2" s="36">
        <f>E2/H2</f>
        <v>6.1767701915601814</v>
      </c>
      <c r="J2" s="44">
        <v>0.11360512866980788</v>
      </c>
      <c r="K2" s="36">
        <v>72007</v>
      </c>
      <c r="L2" s="36">
        <v>65.683999999999997</v>
      </c>
      <c r="M2" s="94">
        <f t="shared" ref="M2:M33" si="0">K2/G2</f>
        <v>0.65247372236317502</v>
      </c>
      <c r="N2" s="36">
        <v>14726</v>
      </c>
      <c r="O2" s="36">
        <f t="shared" ref="O2:O33" si="1">N2/G2</f>
        <v>0.13343602754621239</v>
      </c>
      <c r="P2" s="36">
        <v>17469</v>
      </c>
      <c r="Q2" s="36">
        <f t="shared" ref="Q2:Q33" si="2">P2/G2</f>
        <v>0.15829104748097136</v>
      </c>
      <c r="R2" s="36">
        <v>4754</v>
      </c>
      <c r="S2" s="36">
        <f t="shared" ref="S2:S33" si="3">R2/G2</f>
        <v>4.3077201884740846E-2</v>
      </c>
      <c r="T2" s="36">
        <v>45319</v>
      </c>
      <c r="U2" s="36">
        <v>53201.4</v>
      </c>
      <c r="V2" s="36">
        <f t="shared" ref="V2:V33" si="4">T2/G2</f>
        <v>0.41064697354113811</v>
      </c>
      <c r="W2" s="36">
        <v>27500.14</v>
      </c>
      <c r="X2" s="36">
        <v>33168.381000000001</v>
      </c>
      <c r="Y2" s="92">
        <f t="shared" ref="Y2:Y33" si="5">W2/G2</f>
        <v>0.24918575570859006</v>
      </c>
    </row>
    <row r="3" spans="1:25" x14ac:dyDescent="0.2">
      <c r="A3" s="1" t="s">
        <v>7</v>
      </c>
      <c r="B3" s="1" t="s">
        <v>8</v>
      </c>
      <c r="C3" s="36" t="s">
        <v>505</v>
      </c>
      <c r="D3" s="36">
        <v>180301.2904</v>
      </c>
      <c r="E3" s="36">
        <v>178833.2904</v>
      </c>
      <c r="F3" s="36"/>
      <c r="G3" s="36">
        <v>39836</v>
      </c>
      <c r="H3" s="36">
        <v>40369.717000000004</v>
      </c>
      <c r="I3" s="36">
        <f t="shared" ref="I3:I66" si="6">E3/H3</f>
        <v>4.429887145357001</v>
      </c>
      <c r="J3" s="44">
        <v>1.3397856210463077E-2</v>
      </c>
      <c r="K3" s="36">
        <v>31737</v>
      </c>
      <c r="L3" s="36">
        <v>80.283000000000001</v>
      </c>
      <c r="M3" s="94">
        <f t="shared" si="0"/>
        <v>0.79669143488302041</v>
      </c>
      <c r="N3" s="36">
        <v>6091</v>
      </c>
      <c r="O3" s="36">
        <f t="shared" si="1"/>
        <v>0.15290189778090169</v>
      </c>
      <c r="P3" s="36">
        <v>8431</v>
      </c>
      <c r="Q3" s="36">
        <f t="shared" si="2"/>
        <v>0.21164273521437896</v>
      </c>
      <c r="R3" s="36">
        <v>1289</v>
      </c>
      <c r="S3" s="36">
        <f t="shared" si="3"/>
        <v>3.2357666432372728E-2</v>
      </c>
      <c r="T3" s="36">
        <v>17054</v>
      </c>
      <c r="U3" s="36">
        <v>18945.600000000002</v>
      </c>
      <c r="V3" s="36">
        <f t="shared" si="4"/>
        <v>0.42810523144894064</v>
      </c>
      <c r="W3" s="36">
        <v>11273.48040882633</v>
      </c>
      <c r="X3" s="36">
        <v>13494.148999999999</v>
      </c>
      <c r="Y3" s="92">
        <f t="shared" si="5"/>
        <v>0.2829972991471616</v>
      </c>
    </row>
    <row r="4" spans="1:25" x14ac:dyDescent="0.2">
      <c r="A4" s="1" t="s">
        <v>9</v>
      </c>
      <c r="B4" s="1" t="s">
        <v>10</v>
      </c>
      <c r="C4" s="36" t="s">
        <v>495</v>
      </c>
      <c r="D4" s="36">
        <v>120471.356</v>
      </c>
      <c r="E4" s="36">
        <v>117401.54</v>
      </c>
      <c r="F4" s="36"/>
      <c r="G4" s="36">
        <v>8571.9779999999992</v>
      </c>
      <c r="H4" s="36">
        <v>10315.565000000001</v>
      </c>
      <c r="I4" s="36">
        <f t="shared" si="6"/>
        <v>11.381009183694736</v>
      </c>
      <c r="J4" s="44">
        <v>0.20340544504430613</v>
      </c>
      <c r="K4" s="36">
        <v>7465.3680576171873</v>
      </c>
      <c r="L4" s="36">
        <v>88.408000000000001</v>
      </c>
      <c r="M4" s="94">
        <f t="shared" si="0"/>
        <v>0.8709037817895926</v>
      </c>
      <c r="N4" s="36">
        <v>1224.059</v>
      </c>
      <c r="O4" s="36">
        <f t="shared" si="1"/>
        <v>0.14279772999884041</v>
      </c>
      <c r="P4" s="36">
        <v>2197.5920000000001</v>
      </c>
      <c r="Q4" s="36">
        <f t="shared" si="2"/>
        <v>0.25636930006119946</v>
      </c>
      <c r="R4" s="36">
        <v>624.70600000000002</v>
      </c>
      <c r="S4" s="36">
        <f t="shared" si="3"/>
        <v>7.2877695206403942E-2</v>
      </c>
      <c r="T4" s="36">
        <v>3089.8100000000004</v>
      </c>
      <c r="U4" s="36">
        <v>4722.8</v>
      </c>
      <c r="V4" s="36">
        <f t="shared" si="4"/>
        <v>0.36045472818525676</v>
      </c>
      <c r="W4" s="36">
        <v>2415.5068601730072</v>
      </c>
      <c r="X4" s="36">
        <v>3792.5219999999999</v>
      </c>
      <c r="Y4" s="92">
        <f t="shared" si="5"/>
        <v>0.28179107087920752</v>
      </c>
    </row>
    <row r="5" spans="1:25" x14ac:dyDescent="0.2">
      <c r="A5" s="1" t="s">
        <v>11</v>
      </c>
      <c r="B5" s="1" t="s">
        <v>12</v>
      </c>
      <c r="C5" s="36" t="s">
        <v>495</v>
      </c>
      <c r="D5" s="36">
        <v>103645.19990000001</v>
      </c>
      <c r="E5" s="36">
        <v>103894.19990000001</v>
      </c>
      <c r="F5" s="36"/>
      <c r="G5" s="36">
        <v>11817.844000000001</v>
      </c>
      <c r="H5" s="36">
        <v>14404.651</v>
      </c>
      <c r="I5" s="36">
        <f t="shared" si="6"/>
        <v>7.2125454410523382</v>
      </c>
      <c r="J5" s="44">
        <v>0.2188899261151187</v>
      </c>
      <c r="K5" s="36">
        <v>8749.5439453125</v>
      </c>
      <c r="L5" s="36">
        <v>76.641000000000005</v>
      </c>
      <c r="M5" s="94">
        <f t="shared" si="0"/>
        <v>0.74036718925317502</v>
      </c>
      <c r="N5" s="36">
        <v>1553.0729999999999</v>
      </c>
      <c r="O5" s="36">
        <f t="shared" si="1"/>
        <v>0.13141762575305613</v>
      </c>
      <c r="P5" s="36">
        <v>4829.2910000000002</v>
      </c>
      <c r="Q5" s="36">
        <f t="shared" si="2"/>
        <v>0.40864399631607928</v>
      </c>
      <c r="R5" s="36">
        <v>1088.3579999999999</v>
      </c>
      <c r="S5" s="36">
        <f t="shared" si="3"/>
        <v>9.2094463254041928E-2</v>
      </c>
      <c r="T5" s="36">
        <v>1308.0920000000001</v>
      </c>
      <c r="U5" s="36">
        <v>3506.19</v>
      </c>
      <c r="V5" s="36">
        <f t="shared" si="4"/>
        <v>0.11068787166254691</v>
      </c>
      <c r="W5" s="36">
        <v>482.47887560000004</v>
      </c>
      <c r="X5" s="36">
        <v>1884.8969999999999</v>
      </c>
      <c r="Y5" s="92">
        <f t="shared" si="5"/>
        <v>4.0826302631850615E-2</v>
      </c>
    </row>
    <row r="6" spans="1:25" x14ac:dyDescent="0.2">
      <c r="A6" s="1" t="s">
        <v>15</v>
      </c>
      <c r="B6" s="1" t="s">
        <v>16</v>
      </c>
      <c r="C6" s="36" t="s">
        <v>506</v>
      </c>
      <c r="D6" s="36">
        <v>61784.005499999999</v>
      </c>
      <c r="E6" s="36">
        <v>61613.105499999998</v>
      </c>
      <c r="F6" s="36"/>
      <c r="G6" s="36">
        <v>13325.8</v>
      </c>
      <c r="H6" s="36">
        <v>14165.857</v>
      </c>
      <c r="I6" s="36">
        <f t="shared" si="6"/>
        <v>4.3494089697502947</v>
      </c>
      <c r="J6" s="44">
        <v>6.303989253928477E-2</v>
      </c>
      <c r="K6" s="36">
        <v>5483.0999511718746</v>
      </c>
      <c r="L6" s="36">
        <v>47.800000000000004</v>
      </c>
      <c r="M6" s="94">
        <f t="shared" si="0"/>
        <v>0.41146497404822785</v>
      </c>
      <c r="N6" s="36">
        <v>0</v>
      </c>
      <c r="O6" s="36">
        <f t="shared" si="1"/>
        <v>0</v>
      </c>
      <c r="P6" s="36" t="s">
        <v>480</v>
      </c>
      <c r="Q6" s="36" t="e">
        <f t="shared" si="2"/>
        <v>#VALUE!</v>
      </c>
      <c r="R6" s="36" t="s">
        <v>480</v>
      </c>
      <c r="S6" s="36" t="e">
        <f t="shared" si="3"/>
        <v>#VALUE!</v>
      </c>
      <c r="T6" s="36">
        <v>3327.1</v>
      </c>
      <c r="U6" s="36">
        <v>3330.7559999999999</v>
      </c>
      <c r="V6" s="36">
        <f t="shared" si="4"/>
        <v>0.24967356556454398</v>
      </c>
      <c r="W6" s="36">
        <v>1929.6169999999997</v>
      </c>
      <c r="X6" s="36">
        <v>2265.875</v>
      </c>
      <c r="Y6" s="92">
        <f t="shared" si="5"/>
        <v>0.144803088745141</v>
      </c>
    </row>
    <row r="7" spans="1:25" x14ac:dyDescent="0.2">
      <c r="A7" s="1" t="s">
        <v>17</v>
      </c>
      <c r="B7" s="1" t="s">
        <v>18</v>
      </c>
      <c r="C7" s="36" t="s">
        <v>505</v>
      </c>
      <c r="D7" s="36">
        <v>58334.508399999999</v>
      </c>
      <c r="E7" s="36">
        <v>49272.508399999999</v>
      </c>
      <c r="F7" s="36"/>
      <c r="G7" s="36">
        <v>8467</v>
      </c>
      <c r="H7" s="36">
        <v>9081.755000000001</v>
      </c>
      <c r="I7" s="36">
        <f t="shared" si="6"/>
        <v>5.4254390698714063</v>
      </c>
      <c r="J7" s="44">
        <v>7.2605999763788898E-2</v>
      </c>
      <c r="K7" s="36">
        <v>7285</v>
      </c>
      <c r="L7" s="36">
        <v>87.66</v>
      </c>
      <c r="M7" s="94">
        <f t="shared" si="0"/>
        <v>0.8603991968820125</v>
      </c>
      <c r="N7" s="36">
        <v>1755</v>
      </c>
      <c r="O7" s="36">
        <f t="shared" si="1"/>
        <v>0.20727530412188497</v>
      </c>
      <c r="P7" s="36">
        <v>2593</v>
      </c>
      <c r="Q7" s="36">
        <f t="shared" si="2"/>
        <v>0.30624778552025511</v>
      </c>
      <c r="R7" s="36">
        <v>654</v>
      </c>
      <c r="S7" s="36">
        <f t="shared" si="3"/>
        <v>7.7241053501830637E-2</v>
      </c>
      <c r="T7" s="36">
        <v>2515</v>
      </c>
      <c r="U7" s="36">
        <v>3697</v>
      </c>
      <c r="V7" s="36">
        <f t="shared" si="4"/>
        <v>0.29703554978150465</v>
      </c>
      <c r="W7" s="36">
        <v>3395.5353242424239</v>
      </c>
      <c r="X7" s="36">
        <v>2533.7220000000002</v>
      </c>
      <c r="Y7" s="92">
        <f t="shared" si="5"/>
        <v>0.40103169059199528</v>
      </c>
    </row>
    <row r="8" spans="1:25" x14ac:dyDescent="0.2">
      <c r="A8" s="1" t="s">
        <v>19</v>
      </c>
      <c r="B8" s="1" t="s">
        <v>20</v>
      </c>
      <c r="C8" s="36" t="s">
        <v>495</v>
      </c>
      <c r="D8" s="36">
        <v>53751.963400000001</v>
      </c>
      <c r="E8" s="36">
        <v>52287.719499999999</v>
      </c>
      <c r="F8" s="36"/>
      <c r="G8" s="36">
        <v>5964</v>
      </c>
      <c r="H8" s="36">
        <v>6610.5380000000005</v>
      </c>
      <c r="I8" s="36">
        <f t="shared" si="6"/>
        <v>7.9097525042591084</v>
      </c>
      <c r="J8" s="44">
        <v>0.10840677397719656</v>
      </c>
      <c r="K8" s="36">
        <v>4992</v>
      </c>
      <c r="L8" s="36">
        <v>77.832999999999998</v>
      </c>
      <c r="M8" s="94">
        <f t="shared" si="0"/>
        <v>0.83702213279678073</v>
      </c>
      <c r="N8" s="36">
        <v>1186</v>
      </c>
      <c r="O8" s="36">
        <f t="shared" si="1"/>
        <v>0.19885982562038901</v>
      </c>
      <c r="P8" s="36">
        <v>1634</v>
      </c>
      <c r="Q8" s="36">
        <f t="shared" si="2"/>
        <v>0.27397719651240776</v>
      </c>
      <c r="R8" s="36">
        <v>664</v>
      </c>
      <c r="S8" s="36">
        <f t="shared" si="3"/>
        <v>0.11133467471495641</v>
      </c>
      <c r="T8" s="36">
        <v>1823</v>
      </c>
      <c r="U8" s="36">
        <v>2438</v>
      </c>
      <c r="V8" s="36">
        <f t="shared" si="4"/>
        <v>0.3056673373574782</v>
      </c>
      <c r="W8" s="36">
        <v>1268.9562790151069</v>
      </c>
      <c r="X8" s="36">
        <v>1695.9180000000001</v>
      </c>
      <c r="Y8" s="92">
        <f t="shared" si="5"/>
        <v>0.21276932914404878</v>
      </c>
    </row>
    <row r="9" spans="1:25" x14ac:dyDescent="0.2">
      <c r="A9" s="1" t="s">
        <v>23</v>
      </c>
      <c r="B9" s="1" t="s">
        <v>24</v>
      </c>
      <c r="C9" s="36" t="s">
        <v>505</v>
      </c>
      <c r="D9" s="36">
        <v>30961.627899999999</v>
      </c>
      <c r="E9" s="36">
        <v>30069.100900000001</v>
      </c>
      <c r="F9" s="36"/>
      <c r="G9" s="36">
        <v>2264.8180000000002</v>
      </c>
      <c r="H9" s="36">
        <v>2957.73</v>
      </c>
      <c r="I9" s="36">
        <f t="shared" si="6"/>
        <v>10.166276468778422</v>
      </c>
      <c r="J9" s="44">
        <v>0.30594599654365151</v>
      </c>
      <c r="K9" s="36">
        <v>1706.5400173339845</v>
      </c>
      <c r="L9" s="36">
        <v>79.881</v>
      </c>
      <c r="M9" s="94">
        <f t="shared" si="0"/>
        <v>0.75349984737580866</v>
      </c>
      <c r="N9" s="36">
        <v>377.51799999999997</v>
      </c>
      <c r="O9" s="36">
        <f t="shared" si="1"/>
        <v>0.16668800760149377</v>
      </c>
      <c r="P9" s="36">
        <v>946.61699999999996</v>
      </c>
      <c r="Q9" s="36">
        <f t="shared" si="2"/>
        <v>0.41796603523991765</v>
      </c>
      <c r="R9" s="36">
        <v>210.53299999999999</v>
      </c>
      <c r="S9" s="36">
        <f t="shared" si="3"/>
        <v>9.2958021350942971E-2</v>
      </c>
      <c r="T9" s="36">
        <v>59.362000000000002</v>
      </c>
      <c r="U9" s="36">
        <v>778.80000000000007</v>
      </c>
      <c r="V9" s="36">
        <f t="shared" si="4"/>
        <v>2.6210494618110591E-2</v>
      </c>
      <c r="W9" s="36">
        <v>-89.498374022804001</v>
      </c>
      <c r="X9" s="36">
        <v>496.71600000000001</v>
      </c>
      <c r="Y9" s="92">
        <f t="shared" si="5"/>
        <v>-3.9516806217013457E-2</v>
      </c>
    </row>
    <row r="10" spans="1:25" x14ac:dyDescent="0.2">
      <c r="A10" s="1" t="s">
        <v>29</v>
      </c>
      <c r="B10" s="1" t="s">
        <v>30</v>
      </c>
      <c r="C10" s="36" t="s">
        <v>506</v>
      </c>
      <c r="D10" s="36">
        <v>29089.448</v>
      </c>
      <c r="E10" s="36">
        <v>37238.548000000003</v>
      </c>
      <c r="F10" s="36"/>
      <c r="G10" s="36">
        <v>3957.0110000000004</v>
      </c>
      <c r="H10" s="36">
        <v>4123.2660000000005</v>
      </c>
      <c r="I10" s="36">
        <f t="shared" si="6"/>
        <v>9.0313232277519813</v>
      </c>
      <c r="J10" s="44">
        <v>4.2015298921332267E-2</v>
      </c>
      <c r="K10" s="36">
        <v>2980.6710327148439</v>
      </c>
      <c r="L10" s="36" t="s">
        <v>480</v>
      </c>
      <c r="M10" s="94">
        <f t="shared" si="0"/>
        <v>0.75326326682307521</v>
      </c>
      <c r="N10" s="36">
        <v>0</v>
      </c>
      <c r="O10" s="36">
        <f t="shared" si="1"/>
        <v>0</v>
      </c>
      <c r="P10" s="36">
        <v>669.50599999999997</v>
      </c>
      <c r="Q10" s="36">
        <f t="shared" si="2"/>
        <v>0.16919487967053917</v>
      </c>
      <c r="R10" s="36">
        <v>295.101</v>
      </c>
      <c r="S10" s="36">
        <f t="shared" si="3"/>
        <v>7.4576744921861463E-2</v>
      </c>
      <c r="T10" s="36">
        <v>1336.268</v>
      </c>
      <c r="U10" s="36">
        <v>2025.325</v>
      </c>
      <c r="V10" s="36">
        <f t="shared" si="4"/>
        <v>0.33769630663144479</v>
      </c>
      <c r="W10" s="36">
        <v>93.840450000000004</v>
      </c>
      <c r="X10" s="36">
        <v>1334.0820000000001</v>
      </c>
      <c r="Y10" s="92">
        <f t="shared" si="5"/>
        <v>2.3714983354860525E-2</v>
      </c>
    </row>
    <row r="11" spans="1:25" x14ac:dyDescent="0.2">
      <c r="A11" s="1" t="s">
        <v>31</v>
      </c>
      <c r="B11" s="1" t="s">
        <v>32</v>
      </c>
      <c r="C11" s="36" t="s">
        <v>495</v>
      </c>
      <c r="D11" s="36">
        <v>28194.987400000002</v>
      </c>
      <c r="E11" s="36">
        <v>28484.287400000001</v>
      </c>
      <c r="F11" s="36"/>
      <c r="G11" s="36">
        <v>2240.6999999999998</v>
      </c>
      <c r="H11" s="36">
        <v>2807.2000000000003</v>
      </c>
      <c r="I11" s="36">
        <f t="shared" si="6"/>
        <v>10.146867839840409</v>
      </c>
      <c r="J11" s="44">
        <v>0.25282277859597468</v>
      </c>
      <c r="K11" s="36">
        <v>1953.5000061035157</v>
      </c>
      <c r="L11" s="36">
        <v>89.308000000000007</v>
      </c>
      <c r="M11" s="94">
        <f t="shared" si="0"/>
        <v>0.87182577145691786</v>
      </c>
      <c r="N11" s="36">
        <v>755.5</v>
      </c>
      <c r="O11" s="36">
        <f t="shared" si="1"/>
        <v>0.33717141964564645</v>
      </c>
      <c r="P11" s="36">
        <v>1087.3</v>
      </c>
      <c r="Q11" s="36">
        <f t="shared" si="2"/>
        <v>0.48525014504395947</v>
      </c>
      <c r="R11" s="36">
        <v>305.2</v>
      </c>
      <c r="S11" s="36">
        <f t="shared" si="3"/>
        <v>0.13620743517650735</v>
      </c>
      <c r="T11" s="36">
        <v>-131.1</v>
      </c>
      <c r="U11" s="36">
        <v>635.5</v>
      </c>
      <c r="V11" s="36">
        <f t="shared" si="4"/>
        <v>-5.8508501807470879E-2</v>
      </c>
      <c r="W11" s="36">
        <v>-301.367196788814</v>
      </c>
      <c r="X11" s="36">
        <v>429.976</v>
      </c>
      <c r="Y11" s="92">
        <f t="shared" si="5"/>
        <v>-0.13449689685759542</v>
      </c>
    </row>
    <row r="12" spans="1:25" x14ac:dyDescent="0.2">
      <c r="A12" s="1" t="s">
        <v>33</v>
      </c>
      <c r="B12" s="1" t="s">
        <v>34</v>
      </c>
      <c r="C12" s="36" t="s">
        <v>495</v>
      </c>
      <c r="D12" s="36">
        <v>27264.9643</v>
      </c>
      <c r="E12" s="36">
        <v>25456.8783</v>
      </c>
      <c r="F12" s="36"/>
      <c r="G12" s="36">
        <v>2428.232</v>
      </c>
      <c r="H12" s="36">
        <v>3119.846</v>
      </c>
      <c r="I12" s="36">
        <f t="shared" si="6"/>
        <v>8.1596586177651069</v>
      </c>
      <c r="J12" s="44">
        <v>0.28482204336323713</v>
      </c>
      <c r="K12" s="36">
        <v>1715.5240270996094</v>
      </c>
      <c r="L12" s="36">
        <v>73.817999999999998</v>
      </c>
      <c r="M12" s="94">
        <f t="shared" si="0"/>
        <v>0.70649098895806062</v>
      </c>
      <c r="N12" s="36">
        <v>910.58399999999995</v>
      </c>
      <c r="O12" s="36">
        <f t="shared" si="1"/>
        <v>0.37499876453320768</v>
      </c>
      <c r="P12" s="36">
        <v>683.36699999999996</v>
      </c>
      <c r="Q12" s="36">
        <f t="shared" si="2"/>
        <v>0.28142574515120466</v>
      </c>
      <c r="R12" s="36">
        <v>222.90899999999999</v>
      </c>
      <c r="S12" s="36">
        <f t="shared" si="3"/>
        <v>9.1798889068260364E-2</v>
      </c>
      <c r="T12" s="36">
        <v>-107.83699999999999</v>
      </c>
      <c r="U12" s="36">
        <v>502.2</v>
      </c>
      <c r="V12" s="36">
        <f t="shared" si="4"/>
        <v>-4.4409677493748537E-2</v>
      </c>
      <c r="W12" s="36">
        <v>-334.86065359999998</v>
      </c>
      <c r="X12" s="36">
        <v>272.8</v>
      </c>
      <c r="Y12" s="92">
        <f t="shared" si="5"/>
        <v>-0.137903072523548</v>
      </c>
    </row>
    <row r="13" spans="1:25" x14ac:dyDescent="0.2">
      <c r="A13" s="1" t="s">
        <v>35</v>
      </c>
      <c r="B13" s="1" t="s">
        <v>36</v>
      </c>
      <c r="C13" s="36" t="s">
        <v>506</v>
      </c>
      <c r="D13" s="36">
        <v>23584.501899999999</v>
      </c>
      <c r="E13" s="36">
        <v>23118.2019</v>
      </c>
      <c r="F13" s="36"/>
      <c r="G13" s="36">
        <v>3426.9</v>
      </c>
      <c r="H13" s="36">
        <v>3662.9560000000001</v>
      </c>
      <c r="I13" s="36">
        <f t="shared" si="6"/>
        <v>6.3113512420023605</v>
      </c>
      <c r="J13" s="44">
        <v>6.8883247249700963E-2</v>
      </c>
      <c r="K13" s="36">
        <v>2375.6999633789064</v>
      </c>
      <c r="L13" s="36">
        <v>67.775000000000006</v>
      </c>
      <c r="M13" s="94">
        <f t="shared" si="0"/>
        <v>0.69325044891269261</v>
      </c>
      <c r="N13" s="36">
        <v>0</v>
      </c>
      <c r="O13" s="36">
        <f t="shared" si="1"/>
        <v>0</v>
      </c>
      <c r="P13" s="36" t="s">
        <v>480</v>
      </c>
      <c r="Q13" s="36" t="e">
        <f t="shared" si="2"/>
        <v>#VALUE!</v>
      </c>
      <c r="R13" s="36" t="s">
        <v>480</v>
      </c>
      <c r="S13" s="36" t="e">
        <f t="shared" si="3"/>
        <v>#VALUE!</v>
      </c>
      <c r="T13" s="36">
        <v>1437.8257196663981</v>
      </c>
      <c r="U13" s="36">
        <v>1504.6000000000001</v>
      </c>
      <c r="V13" s="36">
        <f t="shared" si="4"/>
        <v>0.41957037546073656</v>
      </c>
      <c r="W13" s="36">
        <v>914.04665999999997</v>
      </c>
      <c r="X13" s="36">
        <v>1049.039</v>
      </c>
      <c r="Y13" s="92">
        <f t="shared" si="5"/>
        <v>0.26672697189880062</v>
      </c>
    </row>
    <row r="14" spans="1:25" x14ac:dyDescent="0.2">
      <c r="A14" s="1" t="s">
        <v>37</v>
      </c>
      <c r="B14" s="1" t="s">
        <v>38</v>
      </c>
      <c r="C14" s="36" t="s">
        <v>505</v>
      </c>
      <c r="D14" s="36">
        <v>20800.9689</v>
      </c>
      <c r="E14" s="36">
        <v>19172.8344</v>
      </c>
      <c r="F14" s="36"/>
      <c r="G14" s="36">
        <v>3156.587</v>
      </c>
      <c r="H14" s="36">
        <v>3599.1820000000002</v>
      </c>
      <c r="I14" s="36">
        <f t="shared" si="6"/>
        <v>5.3269977455988604</v>
      </c>
      <c r="J14" s="44">
        <v>0.14021314793477901</v>
      </c>
      <c r="K14" s="36">
        <v>2690.5739580078125</v>
      </c>
      <c r="L14" s="36">
        <v>86.289000000000001</v>
      </c>
      <c r="M14" s="94">
        <f t="shared" si="0"/>
        <v>0.85236806652495634</v>
      </c>
      <c r="N14" s="36">
        <v>578.32999999999993</v>
      </c>
      <c r="O14" s="36">
        <f t="shared" si="1"/>
        <v>0.18321370518221103</v>
      </c>
      <c r="P14" s="36">
        <v>1198.576</v>
      </c>
      <c r="Q14" s="36">
        <f t="shared" si="2"/>
        <v>0.37970630937781852</v>
      </c>
      <c r="R14" s="36">
        <v>239.316</v>
      </c>
      <c r="S14" s="36">
        <f t="shared" si="3"/>
        <v>7.5814796170674215E-2</v>
      </c>
      <c r="T14" s="36">
        <v>602.68600000000004</v>
      </c>
      <c r="U14" s="36">
        <v>1001.4</v>
      </c>
      <c r="V14" s="36">
        <f t="shared" si="4"/>
        <v>0.19092963381018804</v>
      </c>
      <c r="W14" s="36">
        <v>417.021865536652</v>
      </c>
      <c r="X14" s="36">
        <v>679.60699999999997</v>
      </c>
      <c r="Y14" s="92">
        <f t="shared" si="5"/>
        <v>0.13211163371598883</v>
      </c>
    </row>
    <row r="15" spans="1:25" x14ac:dyDescent="0.2">
      <c r="A15" s="1" t="s">
        <v>39</v>
      </c>
      <c r="B15" s="1" t="s">
        <v>40</v>
      </c>
      <c r="C15" s="36" t="s">
        <v>506</v>
      </c>
      <c r="D15" s="36">
        <v>20486.037899999999</v>
      </c>
      <c r="E15" s="36">
        <v>38637.037900000003</v>
      </c>
      <c r="F15" s="36"/>
      <c r="G15" s="36">
        <v>10956</v>
      </c>
      <c r="H15" s="36">
        <v>8994.0679999999993</v>
      </c>
      <c r="I15" s="36">
        <f t="shared" si="6"/>
        <v>4.2958356441156553</v>
      </c>
      <c r="J15" s="44">
        <v>-0.17907374954362909</v>
      </c>
      <c r="K15" s="36">
        <v>5450</v>
      </c>
      <c r="L15" s="36">
        <v>65</v>
      </c>
      <c r="M15" s="94">
        <f t="shared" si="0"/>
        <v>0.49744432274552758</v>
      </c>
      <c r="N15" s="36">
        <v>0</v>
      </c>
      <c r="O15" s="36">
        <f t="shared" si="1"/>
        <v>0</v>
      </c>
      <c r="P15" s="36" t="s">
        <v>480</v>
      </c>
      <c r="Q15" s="36" t="e">
        <f t="shared" si="2"/>
        <v>#VALUE!</v>
      </c>
      <c r="R15" s="36" t="s">
        <v>480</v>
      </c>
      <c r="S15" s="36" t="e">
        <f t="shared" si="3"/>
        <v>#VALUE!</v>
      </c>
      <c r="T15" s="36">
        <v>3054</v>
      </c>
      <c r="U15" s="36">
        <v>3430.4389999999999</v>
      </c>
      <c r="V15" s="36">
        <f t="shared" si="4"/>
        <v>0.2787513691128149</v>
      </c>
      <c r="W15" s="36">
        <v>958.78000000000009</v>
      </c>
      <c r="X15" s="36">
        <v>1452.2719999999999</v>
      </c>
      <c r="Y15" s="92">
        <f t="shared" si="5"/>
        <v>8.7511865644395767E-2</v>
      </c>
    </row>
    <row r="16" spans="1:25" x14ac:dyDescent="0.2">
      <c r="A16" s="1" t="s">
        <v>43</v>
      </c>
      <c r="B16" s="1" t="s">
        <v>44</v>
      </c>
      <c r="C16" s="36" t="s">
        <v>505</v>
      </c>
      <c r="D16" s="36">
        <v>18309.393199999999</v>
      </c>
      <c r="E16" s="36">
        <v>17761.393199999999</v>
      </c>
      <c r="F16" s="36"/>
      <c r="G16" s="36">
        <v>4148</v>
      </c>
      <c r="H16" s="36">
        <v>4285.5</v>
      </c>
      <c r="I16" s="36">
        <f t="shared" si="6"/>
        <v>4.1445323066153303</v>
      </c>
      <c r="J16" s="44">
        <v>3.3148505303760789E-2</v>
      </c>
      <c r="K16" s="36">
        <v>3546</v>
      </c>
      <c r="L16" s="36">
        <v>86.100000000000009</v>
      </c>
      <c r="M16" s="94">
        <f t="shared" si="0"/>
        <v>0.85486981677917073</v>
      </c>
      <c r="N16" s="36">
        <v>642</v>
      </c>
      <c r="O16" s="36">
        <f t="shared" si="1"/>
        <v>0.15477338476374156</v>
      </c>
      <c r="P16" s="36">
        <v>1061</v>
      </c>
      <c r="Q16" s="36">
        <f t="shared" si="2"/>
        <v>0.25578592092574737</v>
      </c>
      <c r="R16" s="36">
        <v>406</v>
      </c>
      <c r="S16" s="36">
        <f t="shared" si="3"/>
        <v>9.7878495660559311E-2</v>
      </c>
      <c r="T16" s="36">
        <v>1440</v>
      </c>
      <c r="U16" s="36" t="s">
        <v>480</v>
      </c>
      <c r="V16" s="36">
        <f t="shared" si="4"/>
        <v>0.34715525554484089</v>
      </c>
      <c r="W16" s="36">
        <v>788.04512350394702</v>
      </c>
      <c r="X16" s="36">
        <v>1167.5</v>
      </c>
      <c r="Y16" s="92">
        <f t="shared" si="5"/>
        <v>0.18998194877144337</v>
      </c>
    </row>
    <row r="17" spans="1:25" x14ac:dyDescent="0.2">
      <c r="A17" s="1" t="s">
        <v>45</v>
      </c>
      <c r="B17" s="1" t="s">
        <v>46</v>
      </c>
      <c r="C17" s="36" t="s">
        <v>506</v>
      </c>
      <c r="D17" s="36">
        <v>17794.284</v>
      </c>
      <c r="E17" s="36">
        <v>21757.589</v>
      </c>
      <c r="F17" s="36"/>
      <c r="G17" s="36">
        <v>3721.3010000000004</v>
      </c>
      <c r="H17" s="36">
        <v>4117.8980000000001</v>
      </c>
      <c r="I17" s="36">
        <f t="shared" si="6"/>
        <v>5.2836638984258473</v>
      </c>
      <c r="J17" s="44">
        <v>0.10657482423485765</v>
      </c>
      <c r="K17" s="36">
        <v>2202.0189868164061</v>
      </c>
      <c r="L17" s="36">
        <v>59.4</v>
      </c>
      <c r="M17" s="94">
        <f t="shared" si="0"/>
        <v>0.59173364014800356</v>
      </c>
      <c r="N17" s="36">
        <v>0</v>
      </c>
      <c r="O17" s="36">
        <f t="shared" si="1"/>
        <v>0</v>
      </c>
      <c r="P17" s="36" t="s">
        <v>480</v>
      </c>
      <c r="Q17" s="36" t="e">
        <f t="shared" si="2"/>
        <v>#VALUE!</v>
      </c>
      <c r="R17" s="36" t="s">
        <v>480</v>
      </c>
      <c r="S17" s="36" t="e">
        <f t="shared" si="3"/>
        <v>#VALUE!</v>
      </c>
      <c r="T17" s="36">
        <v>1229.5550000000001</v>
      </c>
      <c r="U17" s="36">
        <v>1462.3140000000001</v>
      </c>
      <c r="V17" s="36">
        <f t="shared" si="4"/>
        <v>0.33040998296026036</v>
      </c>
      <c r="W17" s="36">
        <v>446.25907235741499</v>
      </c>
      <c r="X17" s="36">
        <v>872.38800000000003</v>
      </c>
      <c r="Y17" s="92">
        <f t="shared" si="5"/>
        <v>0.11992017639997811</v>
      </c>
    </row>
    <row r="18" spans="1:25" x14ac:dyDescent="0.2">
      <c r="A18" s="1" t="s">
        <v>49</v>
      </c>
      <c r="B18" s="1" t="s">
        <v>50</v>
      </c>
      <c r="C18" s="36" t="s">
        <v>505</v>
      </c>
      <c r="D18" s="36">
        <v>17063.220099999999</v>
      </c>
      <c r="E18" s="36">
        <v>12991.4501</v>
      </c>
      <c r="F18" s="36"/>
      <c r="G18" s="36">
        <v>1896.9269999999999</v>
      </c>
      <c r="H18" s="36">
        <v>1960.394</v>
      </c>
      <c r="I18" s="36">
        <f t="shared" si="6"/>
        <v>6.62695871340149</v>
      </c>
      <c r="J18" s="44">
        <v>3.3457797796119682E-2</v>
      </c>
      <c r="K18" s="36">
        <v>1698.6110100097656</v>
      </c>
      <c r="L18" s="36">
        <v>89.072000000000003</v>
      </c>
      <c r="M18" s="94">
        <f t="shared" si="0"/>
        <v>0.89545407388358411</v>
      </c>
      <c r="N18" s="36">
        <v>192.386</v>
      </c>
      <c r="O18" s="36">
        <f t="shared" si="1"/>
        <v>0.1014198226921753</v>
      </c>
      <c r="P18" s="36">
        <v>433.42700000000002</v>
      </c>
      <c r="Q18" s="36">
        <f t="shared" si="2"/>
        <v>0.22848902461718351</v>
      </c>
      <c r="R18" s="36">
        <v>91.965000000000003</v>
      </c>
      <c r="S18" s="36">
        <f t="shared" si="3"/>
        <v>4.8481043287380066E-2</v>
      </c>
      <c r="T18" s="36">
        <v>949.65100000000007</v>
      </c>
      <c r="U18" s="36">
        <v>1030.3389999999999</v>
      </c>
      <c r="V18" s="36">
        <f t="shared" si="4"/>
        <v>0.50062601249283711</v>
      </c>
      <c r="W18" s="36">
        <v>822.62414000000001</v>
      </c>
      <c r="X18" s="36">
        <v>920.476</v>
      </c>
      <c r="Y18" s="92">
        <f t="shared" si="5"/>
        <v>0.43366146404157885</v>
      </c>
    </row>
    <row r="19" spans="1:25" x14ac:dyDescent="0.2">
      <c r="A19" s="1" t="s">
        <v>51</v>
      </c>
      <c r="B19" s="1" t="s">
        <v>52</v>
      </c>
      <c r="C19" s="36" t="s">
        <v>495</v>
      </c>
      <c r="D19" s="36">
        <v>16357.567800000001</v>
      </c>
      <c r="E19" s="36">
        <v>15390.5118</v>
      </c>
      <c r="F19" s="36"/>
      <c r="G19" s="36">
        <v>947.42399999999998</v>
      </c>
      <c r="H19" s="36">
        <v>1254.6490000000001</v>
      </c>
      <c r="I19" s="36">
        <f t="shared" si="6"/>
        <v>12.266786806509231</v>
      </c>
      <c r="J19" s="44">
        <v>0.32427403147904221</v>
      </c>
      <c r="K19" s="36">
        <v>769.6390129394531</v>
      </c>
      <c r="L19" s="36">
        <v>85.930999999999997</v>
      </c>
      <c r="M19" s="94">
        <f t="shared" si="0"/>
        <v>0.81234907806795387</v>
      </c>
      <c r="N19" s="36">
        <v>415.77599999999995</v>
      </c>
      <c r="O19" s="36">
        <f t="shared" si="1"/>
        <v>0.43884892086330929</v>
      </c>
      <c r="P19" s="36">
        <v>187.99</v>
      </c>
      <c r="Q19" s="36">
        <f t="shared" si="2"/>
        <v>0.19842224811699938</v>
      </c>
      <c r="R19" s="36">
        <v>151.24199999999999</v>
      </c>
      <c r="S19" s="36">
        <f t="shared" si="3"/>
        <v>0.15963496808187252</v>
      </c>
      <c r="T19" s="36">
        <v>43.517999999999994</v>
      </c>
      <c r="U19" s="36">
        <v>323.28500000000003</v>
      </c>
      <c r="V19" s="36">
        <f t="shared" si="4"/>
        <v>4.5932971932313299E-2</v>
      </c>
      <c r="W19" s="36">
        <v>-301.38798999999995</v>
      </c>
      <c r="X19" s="36">
        <v>205.11199999999999</v>
      </c>
      <c r="Y19" s="92">
        <f t="shared" si="5"/>
        <v>-0.31811310458675307</v>
      </c>
    </row>
    <row r="20" spans="1:25" x14ac:dyDescent="0.2">
      <c r="A20" s="1" t="s">
        <v>53</v>
      </c>
      <c r="B20" s="1" t="s">
        <v>54</v>
      </c>
      <c r="C20" s="36" t="s">
        <v>506</v>
      </c>
      <c r="D20" s="36">
        <v>16949.372200000002</v>
      </c>
      <c r="E20" s="36">
        <v>20360.7772</v>
      </c>
      <c r="F20" s="36"/>
      <c r="G20" s="36">
        <v>4283.41</v>
      </c>
      <c r="H20" s="36">
        <v>4236.25</v>
      </c>
      <c r="I20" s="36">
        <f t="shared" si="6"/>
        <v>4.8063209678371202</v>
      </c>
      <c r="J20" s="44">
        <v>-1.1009919666807533E-2</v>
      </c>
      <c r="K20" s="36">
        <v>1488.7579999999998</v>
      </c>
      <c r="L20" s="36">
        <v>32.700000000000003</v>
      </c>
      <c r="M20" s="94">
        <f t="shared" si="0"/>
        <v>0.34756374010426272</v>
      </c>
      <c r="N20" s="36">
        <v>0</v>
      </c>
      <c r="O20" s="36">
        <f t="shared" si="1"/>
        <v>0</v>
      </c>
      <c r="P20" s="36" t="s">
        <v>480</v>
      </c>
      <c r="Q20" s="36" t="e">
        <f t="shared" si="2"/>
        <v>#VALUE!</v>
      </c>
      <c r="R20" s="36" t="s">
        <v>480</v>
      </c>
      <c r="S20" s="36" t="e">
        <f t="shared" si="3"/>
        <v>#VALUE!</v>
      </c>
      <c r="T20" s="36">
        <v>1222.1279999999999</v>
      </c>
      <c r="U20" s="36">
        <v>1425.299</v>
      </c>
      <c r="V20" s="36">
        <f t="shared" si="4"/>
        <v>0.28531660522807761</v>
      </c>
      <c r="W20" s="36">
        <v>562.78363790922901</v>
      </c>
      <c r="X20" s="36">
        <v>866.24</v>
      </c>
      <c r="Y20" s="92">
        <f t="shared" si="5"/>
        <v>0.13138682449479014</v>
      </c>
    </row>
    <row r="21" spans="1:25" x14ac:dyDescent="0.2">
      <c r="A21" s="1" t="s">
        <v>55</v>
      </c>
      <c r="B21" s="1" t="s">
        <v>56</v>
      </c>
      <c r="C21" s="36" t="s">
        <v>495</v>
      </c>
      <c r="D21" s="36">
        <v>14142.858</v>
      </c>
      <c r="E21" s="36">
        <v>14085.412700000001</v>
      </c>
      <c r="F21" s="36"/>
      <c r="G21" s="36">
        <v>2794.5149999999999</v>
      </c>
      <c r="H21" s="36">
        <v>3253.5360000000001</v>
      </c>
      <c r="I21" s="36">
        <f t="shared" si="6"/>
        <v>4.3292629004258751</v>
      </c>
      <c r="J21" s="44">
        <v>0.16425784080600758</v>
      </c>
      <c r="K21" s="36">
        <v>2459.358009765625</v>
      </c>
      <c r="L21" s="36">
        <v>66.7</v>
      </c>
      <c r="M21" s="94">
        <f t="shared" si="0"/>
        <v>0.88006613303762016</v>
      </c>
      <c r="N21" s="36">
        <v>341.4</v>
      </c>
      <c r="O21" s="36">
        <f t="shared" si="1"/>
        <v>0.12216788959801611</v>
      </c>
      <c r="P21" s="36">
        <v>180.9</v>
      </c>
      <c r="Q21" s="36">
        <f t="shared" si="2"/>
        <v>6.4733952045345974E-2</v>
      </c>
      <c r="R21" s="36">
        <v>193.1</v>
      </c>
      <c r="S21" s="36">
        <f t="shared" si="3"/>
        <v>6.9099646987044266E-2</v>
      </c>
      <c r="T21" s="36">
        <v>707.22400000000005</v>
      </c>
      <c r="U21" s="36">
        <v>838.06700000000001</v>
      </c>
      <c r="V21" s="36">
        <f t="shared" si="4"/>
        <v>0.25307575733177318</v>
      </c>
      <c r="W21" s="36">
        <v>288.48589500000003</v>
      </c>
      <c r="X21" s="36">
        <v>622.91700000000003</v>
      </c>
      <c r="Y21" s="92">
        <f t="shared" si="5"/>
        <v>0.10323290266826267</v>
      </c>
    </row>
    <row r="22" spans="1:25" x14ac:dyDescent="0.2">
      <c r="A22" s="1" t="s">
        <v>57</v>
      </c>
      <c r="B22" s="1" t="s">
        <v>58</v>
      </c>
      <c r="C22" s="36" t="s">
        <v>495</v>
      </c>
      <c r="D22" s="36">
        <v>13669.9229</v>
      </c>
      <c r="E22" s="36">
        <v>12778.339900000001</v>
      </c>
      <c r="F22" s="36"/>
      <c r="G22" s="36">
        <v>1448.318</v>
      </c>
      <c r="H22" s="36">
        <v>1866.8810000000001</v>
      </c>
      <c r="I22" s="36">
        <f t="shared" si="6"/>
        <v>6.8447533077898379</v>
      </c>
      <c r="J22" s="44">
        <v>0.28899937720859659</v>
      </c>
      <c r="K22" s="36">
        <v>1148.2299877929688</v>
      </c>
      <c r="L22" s="36">
        <v>83.668000000000006</v>
      </c>
      <c r="M22" s="94">
        <f t="shared" si="0"/>
        <v>0.79280240098719257</v>
      </c>
      <c r="N22" s="36">
        <v>301.11399999999998</v>
      </c>
      <c r="O22" s="36">
        <f t="shared" si="1"/>
        <v>0.20790599854451852</v>
      </c>
      <c r="P22" s="36">
        <v>808.41700000000003</v>
      </c>
      <c r="Q22" s="36">
        <f t="shared" si="2"/>
        <v>0.55817645019947282</v>
      </c>
      <c r="R22" s="36">
        <v>159.143</v>
      </c>
      <c r="S22" s="36">
        <f t="shared" si="3"/>
        <v>0.10988125535966549</v>
      </c>
      <c r="T22" s="36">
        <v>-257.30799999999999</v>
      </c>
      <c r="U22" s="36">
        <v>294.62</v>
      </c>
      <c r="V22" s="36">
        <f t="shared" si="4"/>
        <v>-0.17765987856258086</v>
      </c>
      <c r="W22" s="36">
        <v>-319.97310999999996</v>
      </c>
      <c r="X22" s="36">
        <v>199.589</v>
      </c>
      <c r="Y22" s="92">
        <f t="shared" si="5"/>
        <v>-0.22092738611271831</v>
      </c>
    </row>
    <row r="23" spans="1:25" x14ac:dyDescent="0.2">
      <c r="A23" s="1" t="s">
        <v>59</v>
      </c>
      <c r="B23" s="1" t="s">
        <v>60</v>
      </c>
      <c r="C23" s="36" t="s">
        <v>505</v>
      </c>
      <c r="D23" s="36">
        <v>13796.5016</v>
      </c>
      <c r="E23" s="36">
        <v>12362.801600000001</v>
      </c>
      <c r="F23" s="36"/>
      <c r="G23" s="36">
        <v>1631.1849999999999</v>
      </c>
      <c r="H23" s="36">
        <v>1909.7080000000001</v>
      </c>
      <c r="I23" s="36">
        <f t="shared" si="6"/>
        <v>6.4736606852984853</v>
      </c>
      <c r="J23" s="44">
        <v>0.17074887275201789</v>
      </c>
      <c r="K23" s="36">
        <v>1221.8169738769532</v>
      </c>
      <c r="L23" s="36">
        <v>75.704999999999998</v>
      </c>
      <c r="M23" s="94">
        <f t="shared" si="0"/>
        <v>0.74903642068615961</v>
      </c>
      <c r="N23" s="36">
        <v>210.614</v>
      </c>
      <c r="O23" s="36">
        <f t="shared" si="1"/>
        <v>0.12911717555029012</v>
      </c>
      <c r="P23" s="36">
        <v>701.02599999999995</v>
      </c>
      <c r="Q23" s="36">
        <f t="shared" si="2"/>
        <v>0.42976486419382226</v>
      </c>
      <c r="R23" s="36">
        <v>87.861999999999995</v>
      </c>
      <c r="S23" s="36">
        <f t="shared" si="3"/>
        <v>5.386390875345224E-2</v>
      </c>
      <c r="T23" s="36">
        <v>213.77799999999999</v>
      </c>
      <c r="U23" s="36">
        <v>476.64300000000003</v>
      </c>
      <c r="V23" s="36">
        <f t="shared" si="4"/>
        <v>0.1310568696990225</v>
      </c>
      <c r="W23" s="36">
        <v>136.69200000000001</v>
      </c>
      <c r="X23" s="36">
        <v>317.08300000000003</v>
      </c>
      <c r="Y23" s="92">
        <f t="shared" si="5"/>
        <v>8.3799201194223835E-2</v>
      </c>
    </row>
    <row r="24" spans="1:25" x14ac:dyDescent="0.2">
      <c r="A24" s="1" t="s">
        <v>61</v>
      </c>
      <c r="B24" s="1" t="s">
        <v>62</v>
      </c>
      <c r="C24" s="36" t="s">
        <v>495</v>
      </c>
      <c r="D24" s="36">
        <v>13766.6196</v>
      </c>
      <c r="E24" s="36">
        <v>14433.059600000001</v>
      </c>
      <c r="F24" s="36"/>
      <c r="G24" s="36">
        <v>2908.3389999999999</v>
      </c>
      <c r="H24" s="36">
        <v>2991.1260000000002</v>
      </c>
      <c r="I24" s="36">
        <f t="shared" si="6"/>
        <v>4.8252930836079786</v>
      </c>
      <c r="J24" s="44">
        <v>2.8465388663426294E-2</v>
      </c>
      <c r="K24" s="36">
        <v>2463.42801171875</v>
      </c>
      <c r="L24" s="36">
        <v>86.769000000000005</v>
      </c>
      <c r="M24" s="94">
        <f t="shared" si="0"/>
        <v>0.84702230782544607</v>
      </c>
      <c r="N24" s="36">
        <v>415.80099999999999</v>
      </c>
      <c r="O24" s="36">
        <f t="shared" si="1"/>
        <v>0.14296854665154235</v>
      </c>
      <c r="P24" s="36">
        <v>1006.112</v>
      </c>
      <c r="Q24" s="36">
        <f t="shared" si="2"/>
        <v>0.34594041478658438</v>
      </c>
      <c r="R24" s="36">
        <v>302.565</v>
      </c>
      <c r="S24" s="36">
        <f t="shared" si="3"/>
        <v>0.104033608186666</v>
      </c>
      <c r="T24" s="36">
        <v>891.87300000000005</v>
      </c>
      <c r="U24" s="36">
        <v>1100.25</v>
      </c>
      <c r="V24" s="36">
        <f t="shared" si="4"/>
        <v>0.30666060593348987</v>
      </c>
      <c r="W24" s="36">
        <v>590.64465502973098</v>
      </c>
      <c r="X24" s="36">
        <v>750.726</v>
      </c>
      <c r="Y24" s="92">
        <f t="shared" si="5"/>
        <v>0.2030865917039695</v>
      </c>
    </row>
    <row r="25" spans="1:25" x14ac:dyDescent="0.2">
      <c r="A25" s="1" t="s">
        <v>63</v>
      </c>
      <c r="B25" s="1" t="s">
        <v>64</v>
      </c>
      <c r="C25" s="36" t="s">
        <v>495</v>
      </c>
      <c r="D25" s="36">
        <v>13366.986000000001</v>
      </c>
      <c r="E25" s="36">
        <v>13254.6572</v>
      </c>
      <c r="F25" s="36"/>
      <c r="G25" s="36">
        <v>3022.62</v>
      </c>
      <c r="H25" s="36">
        <v>3239.1</v>
      </c>
      <c r="I25" s="36">
        <f t="shared" si="6"/>
        <v>4.0920802692105829</v>
      </c>
      <c r="J25" s="44">
        <v>7.1619985310756862E-2</v>
      </c>
      <c r="K25" s="36">
        <v>2310.4400556640626</v>
      </c>
      <c r="L25" s="36">
        <v>79.45</v>
      </c>
      <c r="M25" s="94">
        <f t="shared" si="0"/>
        <v>0.76438323562474364</v>
      </c>
      <c r="N25" s="36">
        <v>908.84100000000001</v>
      </c>
      <c r="O25" s="36">
        <f t="shared" si="1"/>
        <v>0.30067987375191063</v>
      </c>
      <c r="P25" s="36">
        <v>549.24800000000005</v>
      </c>
      <c r="Q25" s="36">
        <f t="shared" si="2"/>
        <v>0.18171255400943553</v>
      </c>
      <c r="R25" s="36">
        <v>196.84399999999999</v>
      </c>
      <c r="S25" s="36">
        <f t="shared" si="3"/>
        <v>6.5123634462817021E-2</v>
      </c>
      <c r="T25" s="36">
        <v>650.30199999999991</v>
      </c>
      <c r="U25" s="36">
        <v>778</v>
      </c>
      <c r="V25" s="36">
        <f t="shared" si="4"/>
        <v>0.21514513898538351</v>
      </c>
      <c r="W25" s="36">
        <v>367.32709702556298</v>
      </c>
      <c r="X25" s="36">
        <v>608.80000000000007</v>
      </c>
      <c r="Y25" s="92">
        <f t="shared" si="5"/>
        <v>0.12152605918890333</v>
      </c>
    </row>
    <row r="26" spans="1:25" x14ac:dyDescent="0.2">
      <c r="A26" s="1" t="s">
        <v>65</v>
      </c>
      <c r="B26" s="1" t="s">
        <v>66</v>
      </c>
      <c r="C26" s="36" t="s">
        <v>506</v>
      </c>
      <c r="D26" s="36">
        <v>13553.7274</v>
      </c>
      <c r="E26" s="36">
        <v>14343.2274</v>
      </c>
      <c r="F26" s="36"/>
      <c r="G26" s="36">
        <v>4329.9000000000005</v>
      </c>
      <c r="H26" s="36">
        <v>4491.5709999999999</v>
      </c>
      <c r="I26" s="36">
        <f t="shared" si="6"/>
        <v>3.1933653948696348</v>
      </c>
      <c r="J26" s="44">
        <v>3.7338275710755209E-2</v>
      </c>
      <c r="K26" s="36">
        <v>1160.2999847412111</v>
      </c>
      <c r="L26" s="36">
        <v>21.3</v>
      </c>
      <c r="M26" s="94">
        <f t="shared" si="0"/>
        <v>0.26797385268509921</v>
      </c>
      <c r="N26" s="36">
        <v>0</v>
      </c>
      <c r="O26" s="36">
        <f t="shared" si="1"/>
        <v>0</v>
      </c>
      <c r="P26" s="36" t="s">
        <v>480</v>
      </c>
      <c r="Q26" s="36" t="e">
        <f t="shared" si="2"/>
        <v>#VALUE!</v>
      </c>
      <c r="R26" s="36" t="s">
        <v>480</v>
      </c>
      <c r="S26" s="36" t="e">
        <f t="shared" si="3"/>
        <v>#VALUE!</v>
      </c>
      <c r="T26" s="36">
        <v>810.10000000000014</v>
      </c>
      <c r="U26" s="36">
        <v>903</v>
      </c>
      <c r="V26" s="36">
        <f t="shared" si="4"/>
        <v>0.1870943901706737</v>
      </c>
      <c r="W26" s="36">
        <v>445.40826848170406</v>
      </c>
      <c r="X26" s="36">
        <v>557.30000000000007</v>
      </c>
      <c r="Y26" s="92">
        <f t="shared" si="5"/>
        <v>0.102868026624565</v>
      </c>
    </row>
    <row r="27" spans="1:25" x14ac:dyDescent="0.2">
      <c r="A27" s="1" t="s">
        <v>67</v>
      </c>
      <c r="B27" s="1" t="s">
        <v>68</v>
      </c>
      <c r="C27" s="36" t="s">
        <v>495</v>
      </c>
      <c r="D27" s="36">
        <v>12978.531999999999</v>
      </c>
      <c r="E27" s="36">
        <v>12773.614</v>
      </c>
      <c r="F27" s="36"/>
      <c r="G27" s="36">
        <v>2069.8940000000002</v>
      </c>
      <c r="H27" s="36">
        <v>2201.5</v>
      </c>
      <c r="I27" s="36">
        <f t="shared" si="6"/>
        <v>5.8022321144674081</v>
      </c>
      <c r="J27" s="44">
        <v>6.3581033618146598E-2</v>
      </c>
      <c r="K27" s="36">
        <v>1826.9869919433593</v>
      </c>
      <c r="L27" s="36">
        <v>90.5</v>
      </c>
      <c r="M27" s="94">
        <f t="shared" si="0"/>
        <v>0.88264760994686642</v>
      </c>
      <c r="N27" s="36">
        <v>804.22299999999996</v>
      </c>
      <c r="O27" s="36">
        <f t="shared" si="1"/>
        <v>0.38853342248443634</v>
      </c>
      <c r="P27" s="36">
        <v>419.161</v>
      </c>
      <c r="Q27" s="36">
        <f t="shared" si="2"/>
        <v>0.20250360646487209</v>
      </c>
      <c r="R27" s="36">
        <v>134.18100000000001</v>
      </c>
      <c r="S27" s="36">
        <f t="shared" si="3"/>
        <v>6.4825058674502167E-2</v>
      </c>
      <c r="T27" s="36">
        <v>518.21699999999998</v>
      </c>
      <c r="U27" s="36">
        <v>749</v>
      </c>
      <c r="V27" s="36">
        <f t="shared" si="4"/>
        <v>0.25035919713763116</v>
      </c>
      <c r="W27" s="36">
        <v>347.59648759077601</v>
      </c>
      <c r="X27" s="36">
        <v>523.6</v>
      </c>
      <c r="Y27" s="92">
        <f t="shared" si="5"/>
        <v>0.16792960779188498</v>
      </c>
    </row>
    <row r="28" spans="1:25" x14ac:dyDescent="0.2">
      <c r="A28" s="1" t="s">
        <v>69</v>
      </c>
      <c r="B28" s="1" t="s">
        <v>70</v>
      </c>
      <c r="C28" s="36" t="s">
        <v>495</v>
      </c>
      <c r="D28" s="36">
        <v>12412.0106</v>
      </c>
      <c r="E28" s="36">
        <v>11715.847599999999</v>
      </c>
      <c r="F28" s="36"/>
      <c r="G28" s="36">
        <v>1172.3630000000001</v>
      </c>
      <c r="H28" s="36">
        <v>1282.5710000000001</v>
      </c>
      <c r="I28" s="36">
        <f t="shared" si="6"/>
        <v>9.1346581202911938</v>
      </c>
      <c r="J28" s="44">
        <v>9.4005013805451121E-2</v>
      </c>
      <c r="K28" s="36">
        <v>1016.0799910888672</v>
      </c>
      <c r="L28" s="36">
        <v>89.063000000000002</v>
      </c>
      <c r="M28" s="94">
        <f t="shared" si="0"/>
        <v>0.86669401123104972</v>
      </c>
      <c r="N28" s="36">
        <v>202.74599999999998</v>
      </c>
      <c r="O28" s="36">
        <f t="shared" si="1"/>
        <v>0.17293790404507817</v>
      </c>
      <c r="P28" s="36" t="s">
        <v>480</v>
      </c>
      <c r="Q28" s="36" t="e">
        <f t="shared" si="2"/>
        <v>#VALUE!</v>
      </c>
      <c r="R28" s="36" t="s">
        <v>480</v>
      </c>
      <c r="S28" s="36" t="e">
        <f t="shared" si="3"/>
        <v>#VALUE!</v>
      </c>
      <c r="T28" s="36">
        <v>497.34900000000005</v>
      </c>
      <c r="U28" s="36">
        <v>591.66700000000003</v>
      </c>
      <c r="V28" s="36">
        <f t="shared" si="4"/>
        <v>0.42422782022291733</v>
      </c>
      <c r="W28" s="36">
        <v>334.11229267563596</v>
      </c>
      <c r="X28" s="36">
        <v>429.33500000000004</v>
      </c>
      <c r="Y28" s="92">
        <f t="shared" si="5"/>
        <v>0.28499047878143197</v>
      </c>
    </row>
    <row r="29" spans="1:25" x14ac:dyDescent="0.2">
      <c r="A29" s="1" t="s">
        <v>71</v>
      </c>
      <c r="B29" s="1" t="s">
        <v>72</v>
      </c>
      <c r="C29" s="36" t="s">
        <v>495</v>
      </c>
      <c r="D29" s="36">
        <v>12161.8995</v>
      </c>
      <c r="E29" s="36">
        <v>18277.499500000002</v>
      </c>
      <c r="F29" s="36"/>
      <c r="G29" s="36">
        <v>2174.3449999999998</v>
      </c>
      <c r="H29" s="36">
        <v>4355.393</v>
      </c>
      <c r="I29" s="36">
        <f t="shared" si="6"/>
        <v>4.1965213012924441</v>
      </c>
      <c r="J29" s="44">
        <v>1.003082767454107</v>
      </c>
      <c r="K29" s="36">
        <v>895.99100952148433</v>
      </c>
      <c r="L29" s="36">
        <v>41.5</v>
      </c>
      <c r="M29" s="94">
        <f t="shared" si="0"/>
        <v>0.4120739852790079</v>
      </c>
      <c r="N29" s="36">
        <v>153.334</v>
      </c>
      <c r="O29" s="36">
        <f t="shared" si="1"/>
        <v>7.0519627749966091E-2</v>
      </c>
      <c r="P29" s="36">
        <v>118.449</v>
      </c>
      <c r="Q29" s="36">
        <f t="shared" si="2"/>
        <v>5.4475715675295321E-2</v>
      </c>
      <c r="R29" s="36">
        <v>120.17400000000001</v>
      </c>
      <c r="S29" s="36">
        <f t="shared" si="3"/>
        <v>5.5269058038167826E-2</v>
      </c>
      <c r="T29" s="36">
        <v>748.41300000000001</v>
      </c>
      <c r="U29" s="36">
        <v>1565</v>
      </c>
      <c r="V29" s="36">
        <f t="shared" si="4"/>
        <v>0.34420158714463439</v>
      </c>
      <c r="W29" s="36">
        <v>260.79930813918901</v>
      </c>
      <c r="X29" s="36">
        <v>771.38900000000001</v>
      </c>
      <c r="Y29" s="92">
        <f t="shared" si="5"/>
        <v>0.11994384890125027</v>
      </c>
    </row>
    <row r="30" spans="1:25" x14ac:dyDescent="0.2">
      <c r="A30" s="1" t="s">
        <v>73</v>
      </c>
      <c r="B30" s="1" t="s">
        <v>74</v>
      </c>
      <c r="C30" s="36" t="s">
        <v>505</v>
      </c>
      <c r="D30" s="36">
        <v>11921.111500000001</v>
      </c>
      <c r="E30" s="36">
        <v>14628.111500000001</v>
      </c>
      <c r="F30" s="36"/>
      <c r="G30" s="36">
        <v>4827</v>
      </c>
      <c r="H30" s="36">
        <v>4770.0380000000005</v>
      </c>
      <c r="I30" s="36">
        <f t="shared" si="6"/>
        <v>3.066665611468923</v>
      </c>
      <c r="J30" s="44">
        <v>-1.180070437124503E-2</v>
      </c>
      <c r="K30" s="36">
        <v>3803</v>
      </c>
      <c r="L30" s="36">
        <v>83.521000000000001</v>
      </c>
      <c r="M30" s="94">
        <f t="shared" si="0"/>
        <v>0.78785995442303713</v>
      </c>
      <c r="N30" s="36">
        <v>957</v>
      </c>
      <c r="O30" s="36">
        <f t="shared" si="1"/>
        <v>0.19825978868862648</v>
      </c>
      <c r="P30" s="36">
        <v>1593</v>
      </c>
      <c r="Q30" s="36">
        <f t="shared" si="2"/>
        <v>0.33001864512119328</v>
      </c>
      <c r="R30" s="36">
        <v>578</v>
      </c>
      <c r="S30" s="36">
        <f t="shared" si="3"/>
        <v>0.11974311166355915</v>
      </c>
      <c r="T30" s="36">
        <v>1276</v>
      </c>
      <c r="U30" s="36">
        <v>2019.2670000000001</v>
      </c>
      <c r="V30" s="36">
        <f t="shared" si="4"/>
        <v>0.26434638491816864</v>
      </c>
      <c r="W30" s="36">
        <v>412.36329172576399</v>
      </c>
      <c r="X30" s="36">
        <v>1047.7170000000001</v>
      </c>
      <c r="Y30" s="92">
        <f t="shared" si="5"/>
        <v>8.5428483887666037E-2</v>
      </c>
    </row>
    <row r="31" spans="1:25" x14ac:dyDescent="0.2">
      <c r="A31" s="1" t="s">
        <v>75</v>
      </c>
      <c r="B31" s="1" t="s">
        <v>76</v>
      </c>
      <c r="C31" s="36" t="s">
        <v>506</v>
      </c>
      <c r="D31" s="36">
        <v>11691.1903</v>
      </c>
      <c r="E31" s="36">
        <v>11659.7503</v>
      </c>
      <c r="F31" s="36"/>
      <c r="G31" s="36">
        <v>1536.6029999999998</v>
      </c>
      <c r="H31" s="36">
        <v>1642.25</v>
      </c>
      <c r="I31" s="36">
        <f t="shared" si="6"/>
        <v>7.0998631755213886</v>
      </c>
      <c r="J31" s="44">
        <v>6.8753607795897898E-2</v>
      </c>
      <c r="K31" s="36">
        <v>662.96098620605471</v>
      </c>
      <c r="L31" s="36">
        <v>42.582999999999998</v>
      </c>
      <c r="M31" s="94">
        <f t="shared" si="0"/>
        <v>0.43144584919205209</v>
      </c>
      <c r="N31" s="36">
        <v>90.339999999999989</v>
      </c>
      <c r="O31" s="36">
        <f t="shared" si="1"/>
        <v>5.8792023704235905E-2</v>
      </c>
      <c r="P31" s="36" t="s">
        <v>480</v>
      </c>
      <c r="Q31" s="36" t="e">
        <f t="shared" si="2"/>
        <v>#VALUE!</v>
      </c>
      <c r="R31" s="36" t="s">
        <v>480</v>
      </c>
      <c r="S31" s="36" t="e">
        <f t="shared" si="3"/>
        <v>#VALUE!</v>
      </c>
      <c r="T31" s="36">
        <v>542.40800000000002</v>
      </c>
      <c r="U31" s="36">
        <v>568.83299999999997</v>
      </c>
      <c r="V31" s="36">
        <f t="shared" si="4"/>
        <v>0.35299163154048252</v>
      </c>
      <c r="W31" s="36">
        <v>282.15797000000003</v>
      </c>
      <c r="X31" s="36">
        <v>310.75</v>
      </c>
      <c r="Y31" s="92">
        <f t="shared" si="5"/>
        <v>0.18362450808699454</v>
      </c>
    </row>
    <row r="32" spans="1:25" x14ac:dyDescent="0.2">
      <c r="A32" s="1" t="s">
        <v>77</v>
      </c>
      <c r="B32" s="1" t="s">
        <v>78</v>
      </c>
      <c r="C32" s="36" t="s">
        <v>506</v>
      </c>
      <c r="D32" s="36">
        <v>11146.956</v>
      </c>
      <c r="E32" s="36">
        <v>13353.356</v>
      </c>
      <c r="F32" s="36"/>
      <c r="G32" s="36">
        <v>7841.5</v>
      </c>
      <c r="H32" s="36">
        <v>8247.7070000000003</v>
      </c>
      <c r="I32" s="36">
        <f t="shared" si="6"/>
        <v>1.6190386006680402</v>
      </c>
      <c r="J32" s="44">
        <v>5.1802206210546542E-2</v>
      </c>
      <c r="K32" s="36">
        <v>3531.9999511718752</v>
      </c>
      <c r="L32" s="36">
        <v>45.9</v>
      </c>
      <c r="M32" s="94">
        <f t="shared" si="0"/>
        <v>0.45042401978854496</v>
      </c>
      <c r="N32" s="36">
        <v>0</v>
      </c>
      <c r="O32" s="36">
        <f t="shared" si="1"/>
        <v>0</v>
      </c>
      <c r="P32" s="36" t="s">
        <v>480</v>
      </c>
      <c r="Q32" s="36" t="e">
        <f t="shared" si="2"/>
        <v>#VALUE!</v>
      </c>
      <c r="R32" s="36">
        <v>166.3</v>
      </c>
      <c r="S32" s="36">
        <f t="shared" si="3"/>
        <v>2.120767710259517E-2</v>
      </c>
      <c r="T32" s="36">
        <v>2272.1</v>
      </c>
      <c r="U32" s="36">
        <v>2256.143</v>
      </c>
      <c r="V32" s="36">
        <f t="shared" si="4"/>
        <v>0.2897532359880125</v>
      </c>
      <c r="W32" s="36">
        <v>884.5</v>
      </c>
      <c r="X32" s="36">
        <v>1348.825</v>
      </c>
      <c r="Y32" s="92">
        <f t="shared" si="5"/>
        <v>0.11279729643563094</v>
      </c>
    </row>
    <row r="33" spans="1:25" x14ac:dyDescent="0.2">
      <c r="A33" s="1" t="s">
        <v>79</v>
      </c>
      <c r="B33" s="1" t="s">
        <v>80</v>
      </c>
      <c r="C33" s="36" t="s">
        <v>495</v>
      </c>
      <c r="D33" s="36">
        <v>10263.557500000001</v>
      </c>
      <c r="E33" s="36">
        <v>10635.886500000001</v>
      </c>
      <c r="F33" s="36"/>
      <c r="G33" s="36">
        <v>1235.683</v>
      </c>
      <c r="H33" s="36">
        <v>1329.231</v>
      </c>
      <c r="I33" s="36">
        <f t="shared" si="6"/>
        <v>8.0015335934837513</v>
      </c>
      <c r="J33" s="44">
        <v>7.5705500520764524E-2</v>
      </c>
      <c r="K33" s="36">
        <v>904.73300866699219</v>
      </c>
      <c r="L33" s="36">
        <v>78.055999999999997</v>
      </c>
      <c r="M33" s="94">
        <f t="shared" si="0"/>
        <v>0.73217241692812174</v>
      </c>
      <c r="N33" s="36">
        <v>236.059</v>
      </c>
      <c r="O33" s="36">
        <f t="shared" si="1"/>
        <v>0.19103524123905566</v>
      </c>
      <c r="P33" s="36">
        <v>372.94600000000003</v>
      </c>
      <c r="Q33" s="36">
        <f t="shared" si="2"/>
        <v>0.30181365285433243</v>
      </c>
      <c r="R33" s="36">
        <v>145.06700000000001</v>
      </c>
      <c r="S33" s="36">
        <f t="shared" si="3"/>
        <v>0.11739823239455427</v>
      </c>
      <c r="T33" s="36">
        <v>170.774</v>
      </c>
      <c r="U33" s="36">
        <v>372.6</v>
      </c>
      <c r="V33" s="36">
        <f t="shared" si="4"/>
        <v>0.1382021117066432</v>
      </c>
      <c r="W33" s="36">
        <v>48.873303467433999</v>
      </c>
      <c r="X33" s="36">
        <v>217.095</v>
      </c>
      <c r="Y33" s="92">
        <f t="shared" si="5"/>
        <v>3.955165157037363E-2</v>
      </c>
    </row>
    <row r="34" spans="1:25" x14ac:dyDescent="0.2">
      <c r="A34" s="1" t="s">
        <v>81</v>
      </c>
      <c r="B34" s="1" t="s">
        <v>82</v>
      </c>
      <c r="C34" s="36" t="s">
        <v>506</v>
      </c>
      <c r="D34" s="36">
        <v>10068.413699999999</v>
      </c>
      <c r="E34" s="36">
        <v>10049.311299999999</v>
      </c>
      <c r="F34" s="36"/>
      <c r="G34" s="36">
        <v>790.56539690225225</v>
      </c>
      <c r="H34" s="36">
        <v>1373.425</v>
      </c>
      <c r="I34" s="36">
        <f t="shared" si="6"/>
        <v>7.3169712943917578</v>
      </c>
      <c r="J34" s="44">
        <v>0.73726930799352219</v>
      </c>
      <c r="K34" s="36">
        <v>375.64298104046151</v>
      </c>
      <c r="L34" s="36">
        <v>57.4</v>
      </c>
      <c r="M34" s="94">
        <f t="shared" ref="M34:M65" si="7">K34/G34</f>
        <v>0.47515737788724272</v>
      </c>
      <c r="N34" s="36">
        <v>0</v>
      </c>
      <c r="O34" s="36">
        <f t="shared" ref="O34:O65" si="8">N34/G34</f>
        <v>0</v>
      </c>
      <c r="P34" s="36">
        <v>76.995211344008382</v>
      </c>
      <c r="Q34" s="36">
        <f t="shared" ref="Q34:Q65" si="9">P34/G34</f>
        <v>9.7392589715798408E-2</v>
      </c>
      <c r="R34" s="36">
        <v>47.989678864420718</v>
      </c>
      <c r="S34" s="36">
        <f t="shared" ref="S34:S65" si="10">R34/G34</f>
        <v>6.0702984284998117E-2</v>
      </c>
      <c r="T34" s="36">
        <v>266.81505779650513</v>
      </c>
      <c r="U34" s="36">
        <v>498.81</v>
      </c>
      <c r="V34" s="36">
        <f t="shared" ref="V34:V65" si="11">T34/G34</f>
        <v>0.3374990340356307</v>
      </c>
      <c r="W34" s="36">
        <v>149.9999767353207</v>
      </c>
      <c r="X34" s="36">
        <v>349.94299999999998</v>
      </c>
      <c r="Y34" s="92">
        <f t="shared" ref="Y34:Y65" si="12">W34/G34</f>
        <v>0.1897375945406666</v>
      </c>
    </row>
    <row r="35" spans="1:25" x14ac:dyDescent="0.2">
      <c r="A35" s="1" t="s">
        <v>83</v>
      </c>
      <c r="B35" s="1" t="s">
        <v>84</v>
      </c>
      <c r="C35" s="36" t="s">
        <v>495</v>
      </c>
      <c r="D35" s="36">
        <v>9184.6566000000003</v>
      </c>
      <c r="E35" s="36">
        <v>9553.6566000000003</v>
      </c>
      <c r="F35" s="36"/>
      <c r="G35" s="36">
        <v>1106.8</v>
      </c>
      <c r="H35" s="36">
        <v>1480.6469999999999</v>
      </c>
      <c r="I35" s="36">
        <f t="shared" si="6"/>
        <v>6.4523526539411495</v>
      </c>
      <c r="J35" s="44">
        <v>0.33777285869172391</v>
      </c>
      <c r="K35" s="36">
        <v>737.9</v>
      </c>
      <c r="L35" s="36">
        <v>74.016999999999996</v>
      </c>
      <c r="M35" s="94">
        <f t="shared" si="7"/>
        <v>0.66669678352005779</v>
      </c>
      <c r="N35" s="36">
        <v>380.29999999999995</v>
      </c>
      <c r="O35" s="36">
        <f t="shared" si="8"/>
        <v>0.3436031803397181</v>
      </c>
      <c r="P35" s="36">
        <v>314</v>
      </c>
      <c r="Q35" s="36">
        <f t="shared" si="9"/>
        <v>0.28370075894470548</v>
      </c>
      <c r="R35" s="36">
        <v>157.30000000000001</v>
      </c>
      <c r="S35" s="36">
        <f t="shared" si="10"/>
        <v>0.14212143115287315</v>
      </c>
      <c r="T35" s="36">
        <v>68.100000000000009</v>
      </c>
      <c r="U35" s="36">
        <v>323.16000000000003</v>
      </c>
      <c r="V35" s="36">
        <f t="shared" si="11"/>
        <v>6.1528731478135174E-2</v>
      </c>
      <c r="W35" s="36">
        <v>-50</v>
      </c>
      <c r="X35" s="36">
        <v>133.304</v>
      </c>
      <c r="Y35" s="92">
        <f t="shared" si="12"/>
        <v>-4.517528008673654E-2</v>
      </c>
    </row>
    <row r="36" spans="1:25" x14ac:dyDescent="0.2">
      <c r="A36" s="1" t="s">
        <v>85</v>
      </c>
      <c r="B36" s="1" t="s">
        <v>86</v>
      </c>
      <c r="C36" s="36" t="s">
        <v>495</v>
      </c>
      <c r="D36" s="36">
        <v>9193.2610000000004</v>
      </c>
      <c r="E36" s="36">
        <v>11155.011</v>
      </c>
      <c r="F36" s="36"/>
      <c r="G36" s="36">
        <v>2815.241</v>
      </c>
      <c r="H36" s="36">
        <v>2896.0419999999999</v>
      </c>
      <c r="I36" s="36">
        <f t="shared" si="6"/>
        <v>3.8518125773037823</v>
      </c>
      <c r="J36" s="44">
        <v>2.8701272821758383E-2</v>
      </c>
      <c r="K36" s="36">
        <v>1863.8300090332032</v>
      </c>
      <c r="L36" s="36">
        <v>72.183000000000007</v>
      </c>
      <c r="M36" s="94">
        <f t="shared" si="7"/>
        <v>0.66204989520726754</v>
      </c>
      <c r="N36" s="36">
        <v>323.46100000000001</v>
      </c>
      <c r="O36" s="36">
        <f t="shared" si="8"/>
        <v>0.11489638009676614</v>
      </c>
      <c r="P36" s="36">
        <v>529.38099999999997</v>
      </c>
      <c r="Q36" s="36">
        <f t="shared" si="9"/>
        <v>0.18804109488317342</v>
      </c>
      <c r="R36" s="36">
        <v>205.31299999999999</v>
      </c>
      <c r="S36" s="36">
        <f t="shared" si="10"/>
        <v>7.2929102694938019E-2</v>
      </c>
      <c r="T36" s="36">
        <v>991.54299999999989</v>
      </c>
      <c r="U36" s="36">
        <v>1070.75</v>
      </c>
      <c r="V36" s="36">
        <f t="shared" si="11"/>
        <v>0.35220537069472913</v>
      </c>
      <c r="W36" s="36">
        <v>279.654731196885</v>
      </c>
      <c r="X36" s="36">
        <v>728.4</v>
      </c>
      <c r="Y36" s="92">
        <f t="shared" si="12"/>
        <v>9.9335982673200984E-2</v>
      </c>
    </row>
    <row r="37" spans="1:25" x14ac:dyDescent="0.2">
      <c r="A37" s="1" t="s">
        <v>87</v>
      </c>
      <c r="B37" s="1" t="s">
        <v>88</v>
      </c>
      <c r="C37" s="36" t="s">
        <v>495</v>
      </c>
      <c r="D37" s="36">
        <v>8905.6998000000003</v>
      </c>
      <c r="E37" s="36">
        <v>8730.4277999999995</v>
      </c>
      <c r="F37" s="36"/>
      <c r="G37" s="36">
        <v>1035.461</v>
      </c>
      <c r="H37" s="36">
        <v>1245.01</v>
      </c>
      <c r="I37" s="36">
        <f t="shared" si="6"/>
        <v>7.0123354832491298</v>
      </c>
      <c r="J37" s="44">
        <v>0.20237266299744738</v>
      </c>
      <c r="K37" s="36">
        <v>648.36900695800773</v>
      </c>
      <c r="L37" s="36">
        <v>64.697000000000003</v>
      </c>
      <c r="M37" s="94">
        <f t="shared" si="7"/>
        <v>0.62616458462270208</v>
      </c>
      <c r="N37" s="36">
        <v>150.583</v>
      </c>
      <c r="O37" s="36">
        <f t="shared" si="8"/>
        <v>0.14542604694913666</v>
      </c>
      <c r="P37" s="36">
        <v>269.78100000000001</v>
      </c>
      <c r="Q37" s="36">
        <f t="shared" si="9"/>
        <v>0.26054192287300054</v>
      </c>
      <c r="R37" s="36">
        <v>122.119</v>
      </c>
      <c r="S37" s="36">
        <f t="shared" si="10"/>
        <v>0.11793684165796683</v>
      </c>
      <c r="T37" s="36">
        <v>114.41199999999999</v>
      </c>
      <c r="U37" s="36">
        <v>301.96199999999999</v>
      </c>
      <c r="V37" s="36">
        <f t="shared" si="11"/>
        <v>0.11049378006511108</v>
      </c>
      <c r="W37" s="36">
        <v>46.960708818636007</v>
      </c>
      <c r="X37" s="36">
        <v>188.41400000000002</v>
      </c>
      <c r="Y37" s="92">
        <f t="shared" si="12"/>
        <v>4.5352465055309668E-2</v>
      </c>
    </row>
    <row r="38" spans="1:25" x14ac:dyDescent="0.2">
      <c r="A38" s="1" t="s">
        <v>89</v>
      </c>
      <c r="B38" s="1" t="s">
        <v>90</v>
      </c>
      <c r="C38" s="36" t="s">
        <v>505</v>
      </c>
      <c r="D38" s="36">
        <v>8352.4141999999993</v>
      </c>
      <c r="E38" s="36">
        <v>7440.2691999999997</v>
      </c>
      <c r="F38" s="36"/>
      <c r="G38" s="36">
        <v>992.76900000000001</v>
      </c>
      <c r="H38" s="36">
        <v>1052.4590000000001</v>
      </c>
      <c r="I38" s="36">
        <f t="shared" si="6"/>
        <v>7.0694147705516315</v>
      </c>
      <c r="J38" s="44">
        <v>6.0124762155143952E-2</v>
      </c>
      <c r="K38" s="36">
        <v>864.88000952148434</v>
      </c>
      <c r="L38" s="36">
        <v>86.718000000000004</v>
      </c>
      <c r="M38" s="94">
        <f t="shared" si="7"/>
        <v>0.87117950854779347</v>
      </c>
      <c r="N38" s="36">
        <v>334.14799999999997</v>
      </c>
      <c r="O38" s="36">
        <f t="shared" si="8"/>
        <v>0.33658182316329377</v>
      </c>
      <c r="P38" s="36">
        <v>517.44600000000003</v>
      </c>
      <c r="Q38" s="36">
        <f t="shared" si="9"/>
        <v>0.52121490497789513</v>
      </c>
      <c r="R38" s="36">
        <v>102.871</v>
      </c>
      <c r="S38" s="36">
        <f t="shared" si="10"/>
        <v>0.10362027823189483</v>
      </c>
      <c r="T38" s="36">
        <v>-123.949</v>
      </c>
      <c r="U38" s="36">
        <v>17.222000000000001</v>
      </c>
      <c r="V38" s="36">
        <f t="shared" si="11"/>
        <v>-0.12485180339031537</v>
      </c>
      <c r="W38" s="36">
        <v>-146.929</v>
      </c>
      <c r="X38" s="36">
        <v>-13.881</v>
      </c>
      <c r="Y38" s="92">
        <f t="shared" si="12"/>
        <v>-0.14799918208566143</v>
      </c>
    </row>
    <row r="39" spans="1:25" x14ac:dyDescent="0.2">
      <c r="A39" s="1" t="s">
        <v>91</v>
      </c>
      <c r="B39" s="1" t="s">
        <v>92</v>
      </c>
      <c r="C39" s="36" t="s">
        <v>495</v>
      </c>
      <c r="D39" s="36">
        <v>8104.8091999999997</v>
      </c>
      <c r="E39" s="36">
        <v>7952.1031999999996</v>
      </c>
      <c r="F39" s="36"/>
      <c r="G39" s="36">
        <v>891.15700000000004</v>
      </c>
      <c r="H39" s="36">
        <v>1005.667</v>
      </c>
      <c r="I39" s="36">
        <f t="shared" si="6"/>
        <v>7.9072925729888714</v>
      </c>
      <c r="J39" s="44">
        <v>0.12849587670859353</v>
      </c>
      <c r="K39" s="36">
        <v>422.93600115966797</v>
      </c>
      <c r="L39" s="36">
        <v>51.216999999999999</v>
      </c>
      <c r="M39" s="94">
        <f t="shared" si="7"/>
        <v>0.47459202044047005</v>
      </c>
      <c r="N39" s="36">
        <v>47.323999999999998</v>
      </c>
      <c r="O39" s="36">
        <f t="shared" si="8"/>
        <v>5.3103998509802422E-2</v>
      </c>
      <c r="P39" s="36" t="s">
        <v>480</v>
      </c>
      <c r="Q39" s="36" t="e">
        <f t="shared" si="9"/>
        <v>#VALUE!</v>
      </c>
      <c r="R39" s="36" t="s">
        <v>480</v>
      </c>
      <c r="S39" s="36" t="e">
        <f t="shared" si="10"/>
        <v>#VALUE!</v>
      </c>
      <c r="T39" s="36">
        <v>222.82000000000002</v>
      </c>
      <c r="U39" s="36">
        <v>297.92500000000001</v>
      </c>
      <c r="V39" s="36">
        <f t="shared" si="11"/>
        <v>0.25003450570438207</v>
      </c>
      <c r="W39" s="36">
        <v>145.27799871199099</v>
      </c>
      <c r="X39" s="36">
        <v>206.56300000000002</v>
      </c>
      <c r="Y39" s="92">
        <f t="shared" si="12"/>
        <v>0.16302177810642904</v>
      </c>
    </row>
    <row r="40" spans="1:25" x14ac:dyDescent="0.2">
      <c r="A40" s="1" t="s">
        <v>93</v>
      </c>
      <c r="B40" s="1" t="s">
        <v>94</v>
      </c>
      <c r="C40" s="36" t="s">
        <v>506</v>
      </c>
      <c r="D40" s="36">
        <v>8005.7865000000002</v>
      </c>
      <c r="E40" s="36">
        <v>10399.2865</v>
      </c>
      <c r="F40" s="36"/>
      <c r="G40" s="36">
        <v>5643.5</v>
      </c>
      <c r="H40" s="36">
        <v>5758.5690000000004</v>
      </c>
      <c r="I40" s="36">
        <f t="shared" si="6"/>
        <v>1.8058803324228641</v>
      </c>
      <c r="J40" s="44">
        <v>2.0389651811818954E-2</v>
      </c>
      <c r="K40" s="36">
        <v>2280.8999999999996</v>
      </c>
      <c r="L40" s="36">
        <v>40.567</v>
      </c>
      <c r="M40" s="94">
        <f t="shared" si="7"/>
        <v>0.4041640825728714</v>
      </c>
      <c r="N40" s="36">
        <v>0</v>
      </c>
      <c r="O40" s="36">
        <f t="shared" si="8"/>
        <v>0</v>
      </c>
      <c r="P40" s="36" t="s">
        <v>480</v>
      </c>
      <c r="Q40" s="36" t="e">
        <f t="shared" si="9"/>
        <v>#VALUE!</v>
      </c>
      <c r="R40" s="36" t="s">
        <v>480</v>
      </c>
      <c r="S40" s="36" t="e">
        <f t="shared" si="10"/>
        <v>#VALUE!</v>
      </c>
      <c r="T40" s="36">
        <v>1359.4</v>
      </c>
      <c r="U40" s="36">
        <v>1420.375</v>
      </c>
      <c r="V40" s="36">
        <f t="shared" si="11"/>
        <v>0.24087888721538053</v>
      </c>
      <c r="W40" s="36">
        <v>852.35</v>
      </c>
      <c r="X40" s="36">
        <v>860.87900000000002</v>
      </c>
      <c r="Y40" s="92">
        <f t="shared" si="12"/>
        <v>0.15103216089306282</v>
      </c>
    </row>
    <row r="41" spans="1:25" x14ac:dyDescent="0.2">
      <c r="A41" s="1" t="s">
        <v>95</v>
      </c>
      <c r="B41" s="1" t="s">
        <v>96</v>
      </c>
      <c r="C41" s="36" t="s">
        <v>506</v>
      </c>
      <c r="D41" s="36">
        <v>7756.0488999999998</v>
      </c>
      <c r="E41" s="36">
        <v>9911.8019000000004</v>
      </c>
      <c r="F41" s="36"/>
      <c r="G41" s="36">
        <v>1381.0119999999999</v>
      </c>
      <c r="H41" s="36">
        <v>1551.74</v>
      </c>
      <c r="I41" s="36">
        <f t="shared" si="6"/>
        <v>6.3875403740317322</v>
      </c>
      <c r="J41" s="44">
        <v>0.12362528348776114</v>
      </c>
      <c r="K41" s="36">
        <v>1037.137987915039</v>
      </c>
      <c r="L41" s="36">
        <v>64.7</v>
      </c>
      <c r="M41" s="94">
        <f t="shared" si="7"/>
        <v>0.75099853434657993</v>
      </c>
      <c r="N41" s="36">
        <v>0</v>
      </c>
      <c r="O41" s="36">
        <f t="shared" si="8"/>
        <v>0</v>
      </c>
      <c r="P41" s="36">
        <v>0</v>
      </c>
      <c r="Q41" s="36">
        <f t="shared" si="9"/>
        <v>0</v>
      </c>
      <c r="R41" s="36" t="s">
        <v>480</v>
      </c>
      <c r="S41" s="36" t="e">
        <f t="shared" si="10"/>
        <v>#VALUE!</v>
      </c>
      <c r="T41" s="36">
        <v>541.74800000000005</v>
      </c>
      <c r="U41" s="36">
        <v>659.16700000000003</v>
      </c>
      <c r="V41" s="36">
        <f t="shared" si="11"/>
        <v>0.3922833400433885</v>
      </c>
      <c r="W41" s="36">
        <v>160.82074499958901</v>
      </c>
      <c r="X41" s="36">
        <v>378.98200000000003</v>
      </c>
      <c r="Y41" s="92">
        <f t="shared" si="12"/>
        <v>0.11645137406451864</v>
      </c>
    </row>
    <row r="42" spans="1:25" x14ac:dyDescent="0.2">
      <c r="A42" s="1" t="s">
        <v>97</v>
      </c>
      <c r="B42" s="1" t="s">
        <v>98</v>
      </c>
      <c r="C42" s="36" t="s">
        <v>495</v>
      </c>
      <c r="D42" s="36">
        <v>7426.6350000000002</v>
      </c>
      <c r="E42" s="36">
        <v>7407.2659999999996</v>
      </c>
      <c r="F42" s="36"/>
      <c r="G42" s="36">
        <v>498.02800000000002</v>
      </c>
      <c r="H42" s="36">
        <v>621.76</v>
      </c>
      <c r="I42" s="36">
        <f t="shared" si="6"/>
        <v>11.913384585692228</v>
      </c>
      <c r="J42" s="44">
        <v>0.24844386259407103</v>
      </c>
      <c r="K42" s="36">
        <v>416.48600439453128</v>
      </c>
      <c r="L42" s="36">
        <v>82.850000000000009</v>
      </c>
      <c r="M42" s="94">
        <f t="shared" si="7"/>
        <v>0.83627025868933325</v>
      </c>
      <c r="N42" s="36">
        <v>30.43</v>
      </c>
      <c r="O42" s="36">
        <f t="shared" si="8"/>
        <v>6.1100982274089007E-2</v>
      </c>
      <c r="P42" s="36">
        <v>150.512</v>
      </c>
      <c r="Q42" s="36">
        <f t="shared" si="9"/>
        <v>0.30221593966604288</v>
      </c>
      <c r="R42" s="36">
        <v>91.647000000000006</v>
      </c>
      <c r="S42" s="36">
        <f t="shared" si="10"/>
        <v>0.18401977398861108</v>
      </c>
      <c r="T42" s="36">
        <v>148.13299999999998</v>
      </c>
      <c r="U42" s="36">
        <v>254.15200000000002</v>
      </c>
      <c r="V42" s="36">
        <f t="shared" si="11"/>
        <v>0.29743909980964922</v>
      </c>
      <c r="W42" s="36">
        <v>104.562799698118</v>
      </c>
      <c r="X42" s="36">
        <v>171.12</v>
      </c>
      <c r="Y42" s="92">
        <f t="shared" si="12"/>
        <v>0.20995365661793713</v>
      </c>
    </row>
    <row r="43" spans="1:25" x14ac:dyDescent="0.2">
      <c r="A43" s="1" t="s">
        <v>99</v>
      </c>
      <c r="B43" s="1" t="s">
        <v>100</v>
      </c>
      <c r="C43" s="36" t="s">
        <v>495</v>
      </c>
      <c r="D43" s="36">
        <v>7408.9178000000002</v>
      </c>
      <c r="E43" s="36">
        <v>9247.8755000000001</v>
      </c>
      <c r="F43" s="36"/>
      <c r="G43" s="36">
        <v>2273.2000000000003</v>
      </c>
      <c r="H43" s="36">
        <v>2275</v>
      </c>
      <c r="I43" s="36">
        <f t="shared" si="6"/>
        <v>4.0650002197802202</v>
      </c>
      <c r="J43" s="44">
        <v>7.9183529825788135E-4</v>
      </c>
      <c r="K43" s="36">
        <v>1091.2</v>
      </c>
      <c r="L43" s="36">
        <v>49.633000000000003</v>
      </c>
      <c r="M43" s="94">
        <f t="shared" si="7"/>
        <v>0.48002815414393801</v>
      </c>
      <c r="N43" s="36">
        <v>0</v>
      </c>
      <c r="O43" s="36">
        <f t="shared" si="8"/>
        <v>0</v>
      </c>
      <c r="P43" s="36" t="s">
        <v>480</v>
      </c>
      <c r="Q43" s="36" t="e">
        <f t="shared" si="9"/>
        <v>#VALUE!</v>
      </c>
      <c r="R43" s="36" t="s">
        <v>480</v>
      </c>
      <c r="S43" s="36" t="e">
        <f t="shared" si="10"/>
        <v>#VALUE!</v>
      </c>
      <c r="T43" s="36">
        <v>767.59999999999991</v>
      </c>
      <c r="U43" s="36">
        <v>898.33299999999997</v>
      </c>
      <c r="V43" s="36">
        <f t="shared" si="11"/>
        <v>0.33767376385711761</v>
      </c>
      <c r="W43" s="36">
        <v>426.99656571026196</v>
      </c>
      <c r="X43" s="36">
        <v>496.33300000000003</v>
      </c>
      <c r="Y43" s="92">
        <f t="shared" si="12"/>
        <v>0.18783941831350603</v>
      </c>
    </row>
    <row r="44" spans="1:25" x14ac:dyDescent="0.2">
      <c r="A44" s="1" t="s">
        <v>101</v>
      </c>
      <c r="B44" s="1" t="s">
        <v>102</v>
      </c>
      <c r="C44" s="36" t="s">
        <v>495</v>
      </c>
      <c r="D44" s="36">
        <v>7152.3764000000001</v>
      </c>
      <c r="E44" s="36">
        <v>6390.3563999999997</v>
      </c>
      <c r="F44" s="36"/>
      <c r="G44" s="36">
        <v>661.06700000000001</v>
      </c>
      <c r="H44" s="36">
        <v>749.7</v>
      </c>
      <c r="I44" s="36">
        <f t="shared" si="6"/>
        <v>8.5238847539015605</v>
      </c>
      <c r="J44" s="44">
        <v>0.13407566857822273</v>
      </c>
      <c r="K44" s="36">
        <v>364.36000024414062</v>
      </c>
      <c r="L44" s="36">
        <v>59.675000000000004</v>
      </c>
      <c r="M44" s="94">
        <f t="shared" si="7"/>
        <v>0.55116954899297743</v>
      </c>
      <c r="N44" s="36">
        <v>171.65699999999998</v>
      </c>
      <c r="O44" s="36">
        <f t="shared" si="8"/>
        <v>0.25966656934924898</v>
      </c>
      <c r="P44" s="36">
        <v>124.117</v>
      </c>
      <c r="Q44" s="36">
        <f t="shared" si="9"/>
        <v>0.18775252735350578</v>
      </c>
      <c r="R44" s="36">
        <v>75.915999999999997</v>
      </c>
      <c r="S44" s="36">
        <f t="shared" si="10"/>
        <v>0.11483858670906277</v>
      </c>
      <c r="T44" s="36">
        <v>28.280999999999985</v>
      </c>
      <c r="U44" s="36">
        <v>147.46700000000001</v>
      </c>
      <c r="V44" s="36">
        <f t="shared" si="11"/>
        <v>4.2780837645805925E-2</v>
      </c>
      <c r="W44" s="36">
        <v>35.34196</v>
      </c>
      <c r="X44" s="36">
        <v>101.65600000000001</v>
      </c>
      <c r="Y44" s="92">
        <f t="shared" si="12"/>
        <v>5.3461994018760582E-2</v>
      </c>
    </row>
    <row r="45" spans="1:25" x14ac:dyDescent="0.2">
      <c r="A45" s="1" t="s">
        <v>105</v>
      </c>
      <c r="B45" s="1" t="s">
        <v>106</v>
      </c>
      <c r="C45" s="36" t="s">
        <v>495</v>
      </c>
      <c r="D45" s="36">
        <v>6820.7802000000001</v>
      </c>
      <c r="E45" s="36">
        <v>6894.6152000000002</v>
      </c>
      <c r="F45" s="36"/>
      <c r="G45" s="36">
        <v>499.51400000000001</v>
      </c>
      <c r="H45" s="36">
        <v>548.56299999999999</v>
      </c>
      <c r="I45" s="36">
        <f t="shared" si="6"/>
        <v>12.568502068130735</v>
      </c>
      <c r="J45" s="44">
        <v>9.8193444027594667E-2</v>
      </c>
      <c r="K45" s="36">
        <v>448.87000836181642</v>
      </c>
      <c r="L45" s="36">
        <v>89.632999999999996</v>
      </c>
      <c r="M45" s="94">
        <f t="shared" si="7"/>
        <v>0.89861346901551586</v>
      </c>
      <c r="N45" s="36">
        <v>82.075999999999993</v>
      </c>
      <c r="O45" s="36">
        <f t="shared" si="8"/>
        <v>0.16431171098307554</v>
      </c>
      <c r="P45" s="36">
        <v>101.077</v>
      </c>
      <c r="Q45" s="36">
        <f t="shared" si="9"/>
        <v>0.20235068486568944</v>
      </c>
      <c r="R45" s="36">
        <v>56.076000000000001</v>
      </c>
      <c r="S45" s="36">
        <f t="shared" si="10"/>
        <v>0.11226111780650792</v>
      </c>
      <c r="T45" s="36">
        <v>218.595</v>
      </c>
      <c r="U45" s="36">
        <v>277.47500000000002</v>
      </c>
      <c r="V45" s="36">
        <f t="shared" si="11"/>
        <v>0.43761536213199226</v>
      </c>
      <c r="W45" s="36">
        <v>150.27254635458399</v>
      </c>
      <c r="X45" s="36">
        <v>222.1</v>
      </c>
      <c r="Y45" s="92">
        <f t="shared" si="12"/>
        <v>0.30083750676574428</v>
      </c>
    </row>
    <row r="46" spans="1:25" x14ac:dyDescent="0.2">
      <c r="A46" s="1" t="s">
        <v>107</v>
      </c>
      <c r="B46" s="1" t="s">
        <v>108</v>
      </c>
      <c r="C46" s="36" t="s">
        <v>495</v>
      </c>
      <c r="D46" s="36">
        <v>6740.9416000000001</v>
      </c>
      <c r="E46" s="36">
        <v>6236.2366000000002</v>
      </c>
      <c r="F46" s="36"/>
      <c r="G46" s="36">
        <v>1155.4570000000001</v>
      </c>
      <c r="H46" s="36">
        <v>1366.1669999999999</v>
      </c>
      <c r="I46" s="36">
        <f t="shared" si="6"/>
        <v>4.5647688752546358</v>
      </c>
      <c r="J46" s="44">
        <v>0.18236074557512727</v>
      </c>
      <c r="K46" s="36">
        <v>769.42700024414057</v>
      </c>
      <c r="L46" s="36">
        <v>78.515000000000001</v>
      </c>
      <c r="M46" s="94">
        <f t="shared" si="7"/>
        <v>0.66590708286343891</v>
      </c>
      <c r="N46" s="36">
        <v>313.77699999999999</v>
      </c>
      <c r="O46" s="36">
        <f t="shared" si="8"/>
        <v>0.27156094947713327</v>
      </c>
      <c r="P46" s="36">
        <v>649.65700000000004</v>
      </c>
      <c r="Q46" s="36">
        <f t="shared" si="9"/>
        <v>0.56225112661050991</v>
      </c>
      <c r="R46" s="36">
        <v>86.400999999999996</v>
      </c>
      <c r="S46" s="36">
        <f t="shared" si="10"/>
        <v>7.4776473724249351E-2</v>
      </c>
      <c r="T46" s="36">
        <v>-222.005860759494</v>
      </c>
      <c r="U46" s="36">
        <v>-120.633</v>
      </c>
      <c r="V46" s="36">
        <f t="shared" si="11"/>
        <v>-0.19213684348227064</v>
      </c>
      <c r="W46" s="36">
        <v>-290.7982245</v>
      </c>
      <c r="X46" s="36">
        <v>-189.75900000000001</v>
      </c>
      <c r="Y46" s="92">
        <f t="shared" si="12"/>
        <v>-0.25167377453250095</v>
      </c>
    </row>
    <row r="47" spans="1:25" x14ac:dyDescent="0.2">
      <c r="A47" s="1" t="s">
        <v>109</v>
      </c>
      <c r="B47" s="1" t="s">
        <v>110</v>
      </c>
      <c r="C47" s="36" t="s">
        <v>506</v>
      </c>
      <c r="D47" s="36">
        <v>6666.2766000000001</v>
      </c>
      <c r="E47" s="36">
        <v>9733.1316000000006</v>
      </c>
      <c r="F47" s="36"/>
      <c r="G47" s="36">
        <v>3755.2129999999997</v>
      </c>
      <c r="H47" s="36">
        <v>3945.0750000000003</v>
      </c>
      <c r="I47" s="36">
        <f t="shared" si="6"/>
        <v>2.4671600920134598</v>
      </c>
      <c r="J47" s="44">
        <v>5.0559582106261436E-2</v>
      </c>
      <c r="K47" s="36">
        <v>1077.0209764404296</v>
      </c>
      <c r="L47" s="36">
        <v>38.840000000000003</v>
      </c>
      <c r="M47" s="94">
        <f t="shared" si="7"/>
        <v>0.28680689389401604</v>
      </c>
      <c r="N47" s="36">
        <v>0</v>
      </c>
      <c r="O47" s="36">
        <f t="shared" si="8"/>
        <v>0</v>
      </c>
      <c r="P47" s="36" t="s">
        <v>480</v>
      </c>
      <c r="Q47" s="36" t="e">
        <f t="shared" si="9"/>
        <v>#VALUE!</v>
      </c>
      <c r="R47" s="36" t="s">
        <v>480</v>
      </c>
      <c r="S47" s="36" t="e">
        <f t="shared" si="10"/>
        <v>#VALUE!</v>
      </c>
      <c r="T47" s="36">
        <v>972.27599999999995</v>
      </c>
      <c r="U47" s="36">
        <v>1138.2860000000001</v>
      </c>
      <c r="V47" s="36">
        <f t="shared" si="11"/>
        <v>0.2589136754692743</v>
      </c>
      <c r="W47" s="36">
        <v>307.796316586464</v>
      </c>
      <c r="X47" s="36">
        <v>431.33300000000003</v>
      </c>
      <c r="Y47" s="92">
        <f t="shared" si="12"/>
        <v>8.1965075372945298E-2</v>
      </c>
    </row>
    <row r="48" spans="1:25" x14ac:dyDescent="0.2">
      <c r="A48" s="1" t="s">
        <v>113</v>
      </c>
      <c r="B48" s="1" t="s">
        <v>114</v>
      </c>
      <c r="C48" s="36" t="s">
        <v>495</v>
      </c>
      <c r="D48" s="36">
        <v>6043.8905999999997</v>
      </c>
      <c r="E48" s="36">
        <v>5616.1094999999996</v>
      </c>
      <c r="F48" s="36"/>
      <c r="G48" s="36">
        <v>507.88499999999999</v>
      </c>
      <c r="H48" s="36">
        <v>667.96900000000005</v>
      </c>
      <c r="I48" s="36">
        <f t="shared" si="6"/>
        <v>8.4077397304365906</v>
      </c>
      <c r="J48" s="44">
        <v>0.31519733798005456</v>
      </c>
      <c r="K48" s="36">
        <v>356.01800524902342</v>
      </c>
      <c r="L48" s="36">
        <v>73.061000000000007</v>
      </c>
      <c r="M48" s="94">
        <f t="shared" si="7"/>
        <v>0.70098153174246813</v>
      </c>
      <c r="N48" s="36">
        <v>115.291</v>
      </c>
      <c r="O48" s="36">
        <f t="shared" si="8"/>
        <v>0.2270021756893785</v>
      </c>
      <c r="P48" s="36">
        <v>220.74199999999999</v>
      </c>
      <c r="Q48" s="36">
        <f t="shared" si="9"/>
        <v>0.43462988668694685</v>
      </c>
      <c r="R48" s="36">
        <v>81.680000000000007</v>
      </c>
      <c r="S48" s="36">
        <f t="shared" si="10"/>
        <v>0.1608238085393347</v>
      </c>
      <c r="T48" s="36">
        <v>-86.045139240506003</v>
      </c>
      <c r="U48" s="36">
        <v>50.771999999999998</v>
      </c>
      <c r="V48" s="36">
        <f t="shared" si="11"/>
        <v>-0.16941854797937722</v>
      </c>
      <c r="W48" s="36">
        <v>-115.405</v>
      </c>
      <c r="X48" s="36">
        <v>25.371000000000002</v>
      </c>
      <c r="Y48" s="92">
        <f t="shared" si="12"/>
        <v>-0.22722663595105191</v>
      </c>
    </row>
    <row r="49" spans="1:25" x14ac:dyDescent="0.2">
      <c r="A49" s="1" t="s">
        <v>115</v>
      </c>
      <c r="B49" s="1" t="s">
        <v>116</v>
      </c>
      <c r="C49" s="36" t="s">
        <v>495</v>
      </c>
      <c r="D49" s="36">
        <v>5895.5968999999996</v>
      </c>
      <c r="E49" s="36">
        <v>5688.8769000000002</v>
      </c>
      <c r="F49" s="36"/>
      <c r="G49" s="36">
        <v>581.47399999999993</v>
      </c>
      <c r="H49" s="36">
        <v>724.625</v>
      </c>
      <c r="I49" s="36">
        <f t="shared" si="6"/>
        <v>7.8507875107814389</v>
      </c>
      <c r="J49" s="44">
        <v>0.24618641590165691</v>
      </c>
      <c r="K49" s="36">
        <v>443.33000299072262</v>
      </c>
      <c r="L49" s="36">
        <v>77.007999999999996</v>
      </c>
      <c r="M49" s="94">
        <f t="shared" si="7"/>
        <v>0.762424464362504</v>
      </c>
      <c r="N49" s="36">
        <v>75.147999999999996</v>
      </c>
      <c r="O49" s="36">
        <f t="shared" si="8"/>
        <v>0.12923707680824939</v>
      </c>
      <c r="P49" s="36">
        <v>260.06900000000002</v>
      </c>
      <c r="Q49" s="36">
        <f t="shared" si="9"/>
        <v>0.44725817491409769</v>
      </c>
      <c r="R49" s="36">
        <v>72.313000000000002</v>
      </c>
      <c r="S49" s="36">
        <f t="shared" si="10"/>
        <v>0.1243615363713597</v>
      </c>
      <c r="T49" s="36">
        <v>1.981681596884</v>
      </c>
      <c r="U49" s="36">
        <v>88.007999999999996</v>
      </c>
      <c r="V49" s="36">
        <f t="shared" si="11"/>
        <v>3.4080313081651117E-3</v>
      </c>
      <c r="W49" s="36">
        <v>-22.126999999999999</v>
      </c>
      <c r="X49" s="36">
        <v>62.160000000000004</v>
      </c>
      <c r="Y49" s="92">
        <f t="shared" si="12"/>
        <v>-3.8053292150637866E-2</v>
      </c>
    </row>
    <row r="50" spans="1:25" x14ac:dyDescent="0.2">
      <c r="A50" s="1" t="s">
        <v>117</v>
      </c>
      <c r="B50" s="1" t="s">
        <v>118</v>
      </c>
      <c r="C50" s="36" t="s">
        <v>495</v>
      </c>
      <c r="D50" s="36">
        <v>5899.6878999999999</v>
      </c>
      <c r="E50" s="36">
        <v>6521.5419000000002</v>
      </c>
      <c r="F50" s="36"/>
      <c r="G50" s="36">
        <v>1005.8890000000001</v>
      </c>
      <c r="H50" s="36">
        <v>1083.6669999999999</v>
      </c>
      <c r="I50" s="36">
        <f t="shared" si="6"/>
        <v>6.0180312771358739</v>
      </c>
      <c r="J50" s="44">
        <v>7.732264693221591E-2</v>
      </c>
      <c r="K50" s="36">
        <v>699.41901611328126</v>
      </c>
      <c r="L50" s="36">
        <v>72.05</v>
      </c>
      <c r="M50" s="94">
        <f t="shared" si="7"/>
        <v>0.69532425159563449</v>
      </c>
      <c r="N50" s="36">
        <v>110.86999999999999</v>
      </c>
      <c r="O50" s="36">
        <f t="shared" si="8"/>
        <v>0.11022090906650732</v>
      </c>
      <c r="P50" s="36" t="s">
        <v>480</v>
      </c>
      <c r="Q50" s="36" t="e">
        <f t="shared" si="9"/>
        <v>#VALUE!</v>
      </c>
      <c r="R50" s="36" t="s">
        <v>480</v>
      </c>
      <c r="S50" s="36" t="e">
        <f t="shared" si="10"/>
        <v>#VALUE!</v>
      </c>
      <c r="T50" s="36">
        <v>228.197</v>
      </c>
      <c r="U50" s="36">
        <v>336.8</v>
      </c>
      <c r="V50" s="36">
        <f t="shared" si="11"/>
        <v>0.2268610154798392</v>
      </c>
      <c r="W50" s="36">
        <v>130.87135000000001</v>
      </c>
      <c r="X50" s="36">
        <v>217.4</v>
      </c>
      <c r="Y50" s="92">
        <f t="shared" si="12"/>
        <v>0.13010516070858713</v>
      </c>
    </row>
    <row r="51" spans="1:25" x14ac:dyDescent="0.2">
      <c r="A51" s="1" t="s">
        <v>119</v>
      </c>
      <c r="B51" s="1" t="s">
        <v>120</v>
      </c>
      <c r="C51" s="36" t="s">
        <v>506</v>
      </c>
      <c r="D51" s="36">
        <v>5740.0319</v>
      </c>
      <c r="E51" s="36">
        <v>5499.3319000000001</v>
      </c>
      <c r="F51" s="36"/>
      <c r="G51" s="36">
        <v>2491.8389999999999</v>
      </c>
      <c r="H51" s="36">
        <v>2815.54</v>
      </c>
      <c r="I51" s="36">
        <f t="shared" si="6"/>
        <v>1.9532068093509594</v>
      </c>
      <c r="J51" s="44">
        <v>0.12990446011961443</v>
      </c>
      <c r="K51" s="36">
        <v>1021.3030059814453</v>
      </c>
      <c r="L51" s="36">
        <v>39.6</v>
      </c>
      <c r="M51" s="94">
        <f t="shared" si="7"/>
        <v>0.40985914659070882</v>
      </c>
      <c r="N51" s="36">
        <v>0</v>
      </c>
      <c r="O51" s="36">
        <f t="shared" si="8"/>
        <v>0</v>
      </c>
      <c r="P51" s="36" t="s">
        <v>480</v>
      </c>
      <c r="Q51" s="36" t="e">
        <f t="shared" si="9"/>
        <v>#VALUE!</v>
      </c>
      <c r="R51" s="36" t="s">
        <v>480</v>
      </c>
      <c r="S51" s="36" t="e">
        <f t="shared" si="10"/>
        <v>#VALUE!</v>
      </c>
      <c r="T51" s="36">
        <v>464.61600000000004</v>
      </c>
      <c r="U51" s="36">
        <v>577.71699999999998</v>
      </c>
      <c r="V51" s="36">
        <f t="shared" si="11"/>
        <v>0.18645506391062988</v>
      </c>
      <c r="W51" s="36">
        <v>221.308428571429</v>
      </c>
      <c r="X51" s="36">
        <v>354.21300000000002</v>
      </c>
      <c r="Y51" s="92">
        <f t="shared" si="12"/>
        <v>8.8813293544016694E-2</v>
      </c>
    </row>
    <row r="52" spans="1:25" x14ac:dyDescent="0.2">
      <c r="A52" s="1" t="s">
        <v>121</v>
      </c>
      <c r="B52" s="1" t="s">
        <v>122</v>
      </c>
      <c r="C52" s="36" t="s">
        <v>506</v>
      </c>
      <c r="D52" s="36">
        <v>5282.4870000000001</v>
      </c>
      <c r="E52" s="36">
        <v>6190.1469999999999</v>
      </c>
      <c r="F52" s="36"/>
      <c r="G52" s="36">
        <v>2860.71</v>
      </c>
      <c r="H52" s="36">
        <v>3102.7919999999999</v>
      </c>
      <c r="I52" s="36">
        <f t="shared" si="6"/>
        <v>1.9950248034673288</v>
      </c>
      <c r="J52" s="44">
        <v>8.4623048124416567E-2</v>
      </c>
      <c r="K52" s="36">
        <v>1068.4139918212891</v>
      </c>
      <c r="L52" s="36">
        <v>39.024999999999999</v>
      </c>
      <c r="M52" s="94">
        <f t="shared" si="7"/>
        <v>0.37347860909399733</v>
      </c>
      <c r="N52" s="36">
        <v>0</v>
      </c>
      <c r="O52" s="36">
        <f t="shared" si="8"/>
        <v>0</v>
      </c>
      <c r="P52" s="36" t="s">
        <v>480</v>
      </c>
      <c r="Q52" s="36" t="e">
        <f t="shared" si="9"/>
        <v>#VALUE!</v>
      </c>
      <c r="R52" s="36" t="s">
        <v>480</v>
      </c>
      <c r="S52" s="36" t="e">
        <f t="shared" si="10"/>
        <v>#VALUE!</v>
      </c>
      <c r="T52" s="36">
        <v>407.05099999999999</v>
      </c>
      <c r="U52" s="36">
        <v>514.5</v>
      </c>
      <c r="V52" s="36">
        <f t="shared" si="11"/>
        <v>0.14229020068444545</v>
      </c>
      <c r="W52" s="36">
        <v>271.84730999999999</v>
      </c>
      <c r="X52" s="36">
        <v>348.45100000000002</v>
      </c>
      <c r="Y52" s="92">
        <f t="shared" si="12"/>
        <v>9.5027916146690858E-2</v>
      </c>
    </row>
    <row r="53" spans="1:25" x14ac:dyDescent="0.2">
      <c r="A53" s="1" t="s">
        <v>123</v>
      </c>
      <c r="B53" s="1" t="s">
        <v>124</v>
      </c>
      <c r="C53" s="36" t="s">
        <v>495</v>
      </c>
      <c r="D53" s="36">
        <v>5142.1211000000003</v>
      </c>
      <c r="E53" s="36">
        <v>5264.8521000000001</v>
      </c>
      <c r="F53" s="36"/>
      <c r="G53" s="36">
        <v>774.29099999999994</v>
      </c>
      <c r="H53" s="36">
        <v>940.42899999999997</v>
      </c>
      <c r="I53" s="36">
        <f t="shared" si="6"/>
        <v>5.5983514970295474</v>
      </c>
      <c r="J53" s="44">
        <v>0.21456790793125591</v>
      </c>
      <c r="K53" s="36">
        <v>470.14299932861331</v>
      </c>
      <c r="L53" s="36">
        <v>64.5</v>
      </c>
      <c r="M53" s="94">
        <f t="shared" si="7"/>
        <v>0.60719161055548021</v>
      </c>
      <c r="N53" s="36">
        <v>89.451999999999998</v>
      </c>
      <c r="O53" s="36">
        <f t="shared" si="8"/>
        <v>0.11552762462691676</v>
      </c>
      <c r="P53" s="36">
        <v>165.07900000000001</v>
      </c>
      <c r="Q53" s="36">
        <f t="shared" si="9"/>
        <v>0.21320020509085089</v>
      </c>
      <c r="R53" s="36">
        <v>112.97499999999999</v>
      </c>
      <c r="S53" s="36">
        <f t="shared" si="10"/>
        <v>0.14590767553800832</v>
      </c>
      <c r="T53" s="36">
        <v>151.96100000000001</v>
      </c>
      <c r="U53" s="36">
        <v>254.5</v>
      </c>
      <c r="V53" s="36">
        <f t="shared" si="11"/>
        <v>0.19625825432557015</v>
      </c>
      <c r="W53" s="36">
        <v>39.375608755979997</v>
      </c>
      <c r="X53" s="36">
        <v>147.19200000000001</v>
      </c>
      <c r="Y53" s="92">
        <f t="shared" si="12"/>
        <v>5.0853760092755822E-2</v>
      </c>
    </row>
    <row r="54" spans="1:25" x14ac:dyDescent="0.2">
      <c r="A54" s="1" t="s">
        <v>127</v>
      </c>
      <c r="B54" s="1" t="s">
        <v>128</v>
      </c>
      <c r="C54" s="36" t="s">
        <v>505</v>
      </c>
      <c r="D54" s="36">
        <v>5107.2048999999997</v>
      </c>
      <c r="E54" s="36">
        <v>5177.2318999999998</v>
      </c>
      <c r="F54" s="36"/>
      <c r="G54" s="36">
        <v>614.04600000000005</v>
      </c>
      <c r="H54" s="36">
        <v>792.19399999999996</v>
      </c>
      <c r="I54" s="36">
        <f t="shared" si="6"/>
        <v>6.5353081442171996</v>
      </c>
      <c r="J54" s="44">
        <v>0.29012158698208257</v>
      </c>
      <c r="K54" s="36">
        <v>439.7080033569336</v>
      </c>
      <c r="L54" s="36">
        <v>77.510000000000005</v>
      </c>
      <c r="M54" s="94">
        <f t="shared" si="7"/>
        <v>0.71608316536046746</v>
      </c>
      <c r="N54" s="36">
        <v>129.803</v>
      </c>
      <c r="O54" s="36">
        <f t="shared" si="8"/>
        <v>0.21138970044589492</v>
      </c>
      <c r="P54" s="36">
        <v>258.83699999999999</v>
      </c>
      <c r="Q54" s="36">
        <f t="shared" si="9"/>
        <v>0.42152705171925225</v>
      </c>
      <c r="R54" s="36">
        <v>52.734999999999999</v>
      </c>
      <c r="S54" s="36">
        <f t="shared" si="10"/>
        <v>8.5881188054315147E-2</v>
      </c>
      <c r="T54" s="36">
        <v>-23.048000000000005</v>
      </c>
      <c r="U54" s="36">
        <v>135.55000000000001</v>
      </c>
      <c r="V54" s="36">
        <f t="shared" si="11"/>
        <v>-3.7534647241411888E-2</v>
      </c>
      <c r="W54" s="36">
        <v>-78.538188416806008</v>
      </c>
      <c r="X54" s="36">
        <v>74.016999999999996</v>
      </c>
      <c r="Y54" s="92">
        <f t="shared" si="12"/>
        <v>-0.12790277669230971</v>
      </c>
    </row>
    <row r="55" spans="1:25" x14ac:dyDescent="0.2">
      <c r="A55" s="1" t="s">
        <v>129</v>
      </c>
      <c r="B55" s="1" t="s">
        <v>130</v>
      </c>
      <c r="C55" s="36" t="s">
        <v>495</v>
      </c>
      <c r="D55" s="36">
        <v>4998.8274000000001</v>
      </c>
      <c r="E55" s="36">
        <v>4738.1673000000001</v>
      </c>
      <c r="F55" s="36"/>
      <c r="G55" s="36">
        <v>441.399</v>
      </c>
      <c r="H55" s="36">
        <v>558.06700000000001</v>
      </c>
      <c r="I55" s="36">
        <f t="shared" si="6"/>
        <v>8.490319800310715</v>
      </c>
      <c r="J55" s="44">
        <v>0.26431414661111607</v>
      </c>
      <c r="K55" s="36">
        <v>354.10500488281252</v>
      </c>
      <c r="L55" s="36">
        <v>81.478999999999999</v>
      </c>
      <c r="M55" s="94">
        <f t="shared" si="7"/>
        <v>0.80223336455862504</v>
      </c>
      <c r="N55" s="36">
        <v>70.37299999999999</v>
      </c>
      <c r="O55" s="36">
        <f t="shared" si="8"/>
        <v>0.15943171597579511</v>
      </c>
      <c r="P55" s="36">
        <v>212.85900000000001</v>
      </c>
      <c r="Q55" s="36">
        <f t="shared" si="9"/>
        <v>0.48223715957670954</v>
      </c>
      <c r="R55" s="36">
        <v>56.786999999999999</v>
      </c>
      <c r="S55" s="36">
        <f t="shared" si="10"/>
        <v>0.12865230777595779</v>
      </c>
      <c r="T55" s="36">
        <v>-24.503810126582</v>
      </c>
      <c r="U55" s="36">
        <v>59.963000000000001</v>
      </c>
      <c r="V55" s="36">
        <f t="shared" si="11"/>
        <v>-5.5513968374604379E-2</v>
      </c>
      <c r="W55" s="36">
        <v>-55.844099999999997</v>
      </c>
      <c r="X55" s="36">
        <v>37.355000000000004</v>
      </c>
      <c r="Y55" s="92">
        <f t="shared" si="12"/>
        <v>-0.1265161452563327</v>
      </c>
    </row>
    <row r="56" spans="1:25" x14ac:dyDescent="0.2">
      <c r="A56" s="1" t="s">
        <v>131</v>
      </c>
      <c r="B56" s="1" t="s">
        <v>132</v>
      </c>
      <c r="C56" s="36" t="s">
        <v>505</v>
      </c>
      <c r="D56" s="36">
        <v>4889.1738999999998</v>
      </c>
      <c r="E56" s="36">
        <v>3355.8386999999998</v>
      </c>
      <c r="F56" s="36"/>
      <c r="G56" s="36">
        <v>882</v>
      </c>
      <c r="H56" s="36">
        <v>905.96699999999998</v>
      </c>
      <c r="I56" s="36">
        <f t="shared" si="6"/>
        <v>3.7041511445781135</v>
      </c>
      <c r="J56" s="44">
        <v>2.7173469387755E-2</v>
      </c>
      <c r="K56" s="36">
        <v>675</v>
      </c>
      <c r="L56" s="36">
        <v>75.55</v>
      </c>
      <c r="M56" s="94">
        <f t="shared" si="7"/>
        <v>0.76530612244897955</v>
      </c>
      <c r="N56" s="36">
        <v>239</v>
      </c>
      <c r="O56" s="36">
        <f t="shared" si="8"/>
        <v>0.27097505668934241</v>
      </c>
      <c r="P56" s="36">
        <v>0</v>
      </c>
      <c r="Q56" s="36">
        <f t="shared" si="9"/>
        <v>0</v>
      </c>
      <c r="R56" s="36" t="s">
        <v>480</v>
      </c>
      <c r="S56" s="36" t="e">
        <f t="shared" si="10"/>
        <v>#VALUE!</v>
      </c>
      <c r="T56" s="36">
        <v>74</v>
      </c>
      <c r="U56" s="36">
        <v>159.923</v>
      </c>
      <c r="V56" s="36">
        <f t="shared" si="11"/>
        <v>8.390022675736962E-2</v>
      </c>
      <c r="W56" s="36">
        <v>-68.715000000000003</v>
      </c>
      <c r="X56" s="36">
        <v>88.109000000000009</v>
      </c>
      <c r="Y56" s="92">
        <f t="shared" si="12"/>
        <v>-7.7908163265306127E-2</v>
      </c>
    </row>
    <row r="57" spans="1:25" x14ac:dyDescent="0.2">
      <c r="A57" s="1" t="s">
        <v>133</v>
      </c>
      <c r="B57" s="1" t="s">
        <v>134</v>
      </c>
      <c r="C57" s="36" t="s">
        <v>495</v>
      </c>
      <c r="D57" s="36">
        <v>5030.9390999999996</v>
      </c>
      <c r="E57" s="36">
        <v>6274.3391000000001</v>
      </c>
      <c r="F57" s="36"/>
      <c r="G57" s="36">
        <v>750.7</v>
      </c>
      <c r="H57" s="36">
        <v>763.30000000000007</v>
      </c>
      <c r="I57" s="36">
        <f t="shared" si="6"/>
        <v>8.2200171623214988</v>
      </c>
      <c r="J57" s="44">
        <v>1.6784334621020358E-2</v>
      </c>
      <c r="K57" s="36">
        <v>293.00000000000006</v>
      </c>
      <c r="L57" s="36">
        <v>42.375</v>
      </c>
      <c r="M57" s="94">
        <f t="shared" si="7"/>
        <v>0.39030238444118825</v>
      </c>
      <c r="N57" s="36">
        <v>0</v>
      </c>
      <c r="O57" s="36">
        <f t="shared" si="8"/>
        <v>0</v>
      </c>
      <c r="P57" s="36" t="s">
        <v>480</v>
      </c>
      <c r="Q57" s="36" t="e">
        <f t="shared" si="9"/>
        <v>#VALUE!</v>
      </c>
      <c r="R57" s="36" t="s">
        <v>480</v>
      </c>
      <c r="S57" s="36" t="e">
        <f t="shared" si="10"/>
        <v>#VALUE!</v>
      </c>
      <c r="T57" s="36">
        <v>90.5</v>
      </c>
      <c r="U57" s="36">
        <v>163.22800000000001</v>
      </c>
      <c r="V57" s="36">
        <f t="shared" si="11"/>
        <v>0.12055414946050352</v>
      </c>
      <c r="W57" s="36">
        <v>-9.1999999999999993</v>
      </c>
      <c r="X57" s="36">
        <v>49.454999999999998</v>
      </c>
      <c r="Y57" s="92">
        <f t="shared" si="12"/>
        <v>-1.2255228453443451E-2</v>
      </c>
    </row>
    <row r="58" spans="1:25" x14ac:dyDescent="0.2">
      <c r="A58" s="1" t="s">
        <v>135</v>
      </c>
      <c r="B58" s="1" t="s">
        <v>136</v>
      </c>
      <c r="C58" s="36" t="s">
        <v>495</v>
      </c>
      <c r="D58" s="36">
        <v>4912.9336000000003</v>
      </c>
      <c r="E58" s="36">
        <v>6727.3046000000004</v>
      </c>
      <c r="F58" s="36"/>
      <c r="G58" s="36">
        <v>2007.8210000000001</v>
      </c>
      <c r="H58" s="36">
        <v>2103.1669999999999</v>
      </c>
      <c r="I58" s="36">
        <f t="shared" si="6"/>
        <v>3.1986545053245892</v>
      </c>
      <c r="J58" s="44">
        <v>4.7487300909792252E-2</v>
      </c>
      <c r="K58" s="36">
        <v>1132.4420061035157</v>
      </c>
      <c r="L58" s="36">
        <v>63.65</v>
      </c>
      <c r="M58" s="94">
        <f t="shared" si="7"/>
        <v>0.56401542074891919</v>
      </c>
      <c r="N58" s="36">
        <v>266.09699999999998</v>
      </c>
      <c r="O58" s="36">
        <f t="shared" si="8"/>
        <v>0.13253024049454606</v>
      </c>
      <c r="P58" s="36">
        <v>398.13</v>
      </c>
      <c r="Q58" s="36">
        <f t="shared" si="9"/>
        <v>0.19828958856392076</v>
      </c>
      <c r="R58" s="36">
        <v>166.67699999999999</v>
      </c>
      <c r="S58" s="36">
        <f t="shared" si="10"/>
        <v>8.3013874244765834E-2</v>
      </c>
      <c r="T58" s="36">
        <v>344.83600000000001</v>
      </c>
      <c r="U58" s="36">
        <v>589</v>
      </c>
      <c r="V58" s="36">
        <f t="shared" si="11"/>
        <v>0.17174638575849141</v>
      </c>
      <c r="W58" s="36">
        <v>21.322419709094</v>
      </c>
      <c r="X58" s="36">
        <v>352.72500000000002</v>
      </c>
      <c r="Y58" s="92">
        <f t="shared" si="12"/>
        <v>1.0619681589690514E-2</v>
      </c>
    </row>
    <row r="59" spans="1:25" x14ac:dyDescent="0.2">
      <c r="A59" s="1" t="s">
        <v>137</v>
      </c>
      <c r="B59" s="1" t="s">
        <v>138</v>
      </c>
      <c r="C59" s="36" t="s">
        <v>495</v>
      </c>
      <c r="D59" s="36">
        <v>4775.0842000000002</v>
      </c>
      <c r="E59" s="36">
        <v>4436.8191999999999</v>
      </c>
      <c r="F59" s="36"/>
      <c r="G59" s="36">
        <v>383.18099999999998</v>
      </c>
      <c r="H59" s="36">
        <v>489.97500000000002</v>
      </c>
      <c r="I59" s="36">
        <f t="shared" si="6"/>
        <v>9.0551950609724976</v>
      </c>
      <c r="J59" s="44">
        <v>0.27870379794405276</v>
      </c>
      <c r="K59" s="36">
        <v>318.38299798583984</v>
      </c>
      <c r="L59" s="36">
        <v>83.225000000000009</v>
      </c>
      <c r="M59" s="94">
        <f t="shared" si="7"/>
        <v>0.83089453283393444</v>
      </c>
      <c r="N59" s="36">
        <v>74.331999999999994</v>
      </c>
      <c r="O59" s="36">
        <f t="shared" si="8"/>
        <v>0.1939866538267816</v>
      </c>
      <c r="P59" s="36">
        <v>207.02099999999999</v>
      </c>
      <c r="Q59" s="36">
        <f t="shared" si="9"/>
        <v>0.54026948100245054</v>
      </c>
      <c r="R59" s="36">
        <v>57.787999999999997</v>
      </c>
      <c r="S59" s="36">
        <f t="shared" si="10"/>
        <v>0.1508112354213805</v>
      </c>
      <c r="T59" s="36">
        <v>-2.2589999999999986</v>
      </c>
      <c r="U59" s="36">
        <v>54.381999999999998</v>
      </c>
      <c r="V59" s="36">
        <f t="shared" si="11"/>
        <v>-5.8953862534937762E-3</v>
      </c>
      <c r="W59" s="36">
        <v>-33.405200000000001</v>
      </c>
      <c r="X59" s="36">
        <v>28.193000000000001</v>
      </c>
      <c r="Y59" s="92">
        <f t="shared" si="12"/>
        <v>-8.7178644035064382E-2</v>
      </c>
    </row>
    <row r="60" spans="1:25" x14ac:dyDescent="0.2">
      <c r="A60" s="1" t="s">
        <v>139</v>
      </c>
      <c r="B60" s="1" t="s">
        <v>140</v>
      </c>
      <c r="C60" s="36" t="s">
        <v>495</v>
      </c>
      <c r="D60" s="36">
        <v>4558.2957999999999</v>
      </c>
      <c r="E60" s="36">
        <v>4485.9957999999997</v>
      </c>
      <c r="F60" s="36"/>
      <c r="G60" s="36">
        <v>509.43599999999998</v>
      </c>
      <c r="H60" s="36">
        <v>735.4</v>
      </c>
      <c r="I60" s="36">
        <f t="shared" si="6"/>
        <v>6.1000758770737011</v>
      </c>
      <c r="J60" s="44">
        <v>0.44355718873420802</v>
      </c>
      <c r="K60" s="36">
        <v>281.04199999999997</v>
      </c>
      <c r="L60" s="36">
        <v>63.5</v>
      </c>
      <c r="M60" s="94">
        <f t="shared" si="7"/>
        <v>0.55167283034571557</v>
      </c>
      <c r="N60" s="36">
        <v>160.947</v>
      </c>
      <c r="O60" s="36">
        <f t="shared" si="8"/>
        <v>0.31593173627305493</v>
      </c>
      <c r="P60" s="36">
        <v>221.18700000000001</v>
      </c>
      <c r="Q60" s="36">
        <f t="shared" si="9"/>
        <v>0.43418015216828026</v>
      </c>
      <c r="R60" s="36">
        <v>67.203999999999994</v>
      </c>
      <c r="S60" s="36">
        <f t="shared" si="10"/>
        <v>0.13191843528922179</v>
      </c>
      <c r="T60" s="36">
        <v>-146.059</v>
      </c>
      <c r="U60" s="36">
        <v>-47.813000000000002</v>
      </c>
      <c r="V60" s="36">
        <f t="shared" si="11"/>
        <v>-0.2867072605783651</v>
      </c>
      <c r="W60" s="36">
        <v>-163.51499999999999</v>
      </c>
      <c r="X60" s="36">
        <v>-73.906999999999996</v>
      </c>
      <c r="Y60" s="92">
        <f t="shared" si="12"/>
        <v>-0.32097260499846886</v>
      </c>
    </row>
    <row r="61" spans="1:25" x14ac:dyDescent="0.2">
      <c r="A61" s="1" t="s">
        <v>147</v>
      </c>
      <c r="B61" s="1" t="s">
        <v>148</v>
      </c>
      <c r="C61" s="36" t="s">
        <v>495</v>
      </c>
      <c r="D61" s="36">
        <v>4131.2433000000001</v>
      </c>
      <c r="E61" s="36">
        <v>3887.6603</v>
      </c>
      <c r="F61" s="36"/>
      <c r="G61" s="36">
        <v>851.31600000000003</v>
      </c>
      <c r="H61" s="36">
        <v>927.80000000000007</v>
      </c>
      <c r="I61" s="36">
        <f t="shared" si="6"/>
        <v>4.1901921750377236</v>
      </c>
      <c r="J61" s="44">
        <v>8.9842079791757845E-2</v>
      </c>
      <c r="K61" s="36">
        <v>558.17699633789061</v>
      </c>
      <c r="L61" s="36">
        <v>64.025000000000006</v>
      </c>
      <c r="M61" s="94">
        <f t="shared" si="7"/>
        <v>0.65566369754343934</v>
      </c>
      <c r="N61" s="36">
        <v>162.886</v>
      </c>
      <c r="O61" s="36">
        <f t="shared" si="8"/>
        <v>0.19133435762983428</v>
      </c>
      <c r="P61" s="36">
        <v>307.20999999999998</v>
      </c>
      <c r="Q61" s="36">
        <f t="shared" si="9"/>
        <v>0.36086482575212958</v>
      </c>
      <c r="R61" s="36">
        <v>52.152999999999999</v>
      </c>
      <c r="S61" s="36">
        <f t="shared" si="10"/>
        <v>6.1261623181051453E-2</v>
      </c>
      <c r="T61" s="36">
        <v>16.656999999999996</v>
      </c>
      <c r="U61" s="36">
        <v>104.4</v>
      </c>
      <c r="V61" s="36">
        <f t="shared" si="11"/>
        <v>1.9566177541594419E-2</v>
      </c>
      <c r="W61" s="36">
        <v>16.697999999999997</v>
      </c>
      <c r="X61" s="36">
        <v>69.878</v>
      </c>
      <c r="Y61" s="92">
        <f t="shared" si="12"/>
        <v>1.9614338271570129E-2</v>
      </c>
    </row>
    <row r="62" spans="1:25" x14ac:dyDescent="0.2">
      <c r="A62" s="1" t="s">
        <v>149</v>
      </c>
      <c r="B62" s="1" t="s">
        <v>150</v>
      </c>
      <c r="C62" s="36" t="s">
        <v>506</v>
      </c>
      <c r="D62" s="36">
        <v>4143.2241999999997</v>
      </c>
      <c r="E62" s="36">
        <v>5314.2241999999997</v>
      </c>
      <c r="F62" s="36"/>
      <c r="G62" s="36">
        <v>5780</v>
      </c>
      <c r="H62" s="36">
        <v>5298.5830000000005</v>
      </c>
      <c r="I62" s="36">
        <f t="shared" si="6"/>
        <v>1.0029519590426343</v>
      </c>
      <c r="J62" s="44">
        <v>-8.3290138408304459E-2</v>
      </c>
      <c r="K62" s="36">
        <v>1057</v>
      </c>
      <c r="L62" s="36">
        <v>18.580000000000002</v>
      </c>
      <c r="M62" s="94">
        <f t="shared" si="7"/>
        <v>0.1828719723183391</v>
      </c>
      <c r="N62" s="36">
        <v>13</v>
      </c>
      <c r="O62" s="36">
        <f t="shared" si="8"/>
        <v>2.249134948096886E-3</v>
      </c>
      <c r="P62" s="36" t="s">
        <v>480</v>
      </c>
      <c r="Q62" s="36" t="e">
        <f t="shared" si="9"/>
        <v>#VALUE!</v>
      </c>
      <c r="R62" s="36" t="s">
        <v>480</v>
      </c>
      <c r="S62" s="36" t="e">
        <f t="shared" si="10"/>
        <v>#VALUE!</v>
      </c>
      <c r="T62" s="36">
        <v>689</v>
      </c>
      <c r="U62" s="36">
        <v>679.75</v>
      </c>
      <c r="V62" s="36">
        <f t="shared" si="11"/>
        <v>0.11920415224913494</v>
      </c>
      <c r="W62" s="36">
        <v>34.552340425531995</v>
      </c>
      <c r="X62" s="36">
        <v>248.583</v>
      </c>
      <c r="Y62" s="92">
        <f t="shared" si="12"/>
        <v>5.9779135684311412E-3</v>
      </c>
    </row>
    <row r="63" spans="1:25" x14ac:dyDescent="0.2">
      <c r="A63" s="1" t="s">
        <v>151</v>
      </c>
      <c r="B63" s="1" t="s">
        <v>152</v>
      </c>
      <c r="C63" s="36" t="s">
        <v>506</v>
      </c>
      <c r="D63" s="36">
        <v>4212.7368999999999</v>
      </c>
      <c r="E63" s="36">
        <v>3967.4378999999999</v>
      </c>
      <c r="F63" s="36"/>
      <c r="G63" s="36">
        <v>2454.6930000000002</v>
      </c>
      <c r="H63" s="36">
        <v>2523.6790000000001</v>
      </c>
      <c r="I63" s="36">
        <f t="shared" si="6"/>
        <v>1.5720849997166835</v>
      </c>
      <c r="J63" s="44">
        <v>2.8103718061688321E-2</v>
      </c>
      <c r="K63" s="36">
        <v>618.02799414062497</v>
      </c>
      <c r="L63" s="36">
        <v>24.150000000000002</v>
      </c>
      <c r="M63" s="94">
        <f t="shared" si="7"/>
        <v>0.25177404838023532</v>
      </c>
      <c r="N63" s="36">
        <v>0</v>
      </c>
      <c r="O63" s="36">
        <f t="shared" si="8"/>
        <v>0</v>
      </c>
      <c r="P63" s="36" t="s">
        <v>480</v>
      </c>
      <c r="Q63" s="36" t="e">
        <f t="shared" si="9"/>
        <v>#VALUE!</v>
      </c>
      <c r="R63" s="36" t="s">
        <v>480</v>
      </c>
      <c r="S63" s="36" t="e">
        <f t="shared" si="10"/>
        <v>#VALUE!</v>
      </c>
      <c r="T63" s="36">
        <v>376.36900000000003</v>
      </c>
      <c r="U63" s="36">
        <v>350.94</v>
      </c>
      <c r="V63" s="36">
        <f t="shared" si="11"/>
        <v>0.1533263019041485</v>
      </c>
      <c r="W63" s="36">
        <v>229.65975</v>
      </c>
      <c r="X63" s="36">
        <v>216.108</v>
      </c>
      <c r="Y63" s="92">
        <f t="shared" si="12"/>
        <v>9.3559459370275627E-2</v>
      </c>
    </row>
    <row r="64" spans="1:25" x14ac:dyDescent="0.2">
      <c r="A64" s="1" t="s">
        <v>153</v>
      </c>
      <c r="B64" s="1" t="s">
        <v>154</v>
      </c>
      <c r="C64" s="36" t="s">
        <v>495</v>
      </c>
      <c r="D64" s="36">
        <v>4064.9578000000001</v>
      </c>
      <c r="E64" s="36">
        <v>4064.2968000000001</v>
      </c>
      <c r="F64" s="36"/>
      <c r="G64" s="36">
        <v>1130.17</v>
      </c>
      <c r="H64" s="36">
        <v>1221.8890000000001</v>
      </c>
      <c r="I64" s="36">
        <f t="shared" si="6"/>
        <v>3.3262405995961988</v>
      </c>
      <c r="J64" s="44">
        <v>8.1155047470734543E-2</v>
      </c>
      <c r="K64" s="36">
        <v>883.36700305175782</v>
      </c>
      <c r="L64" s="36">
        <v>82.8</v>
      </c>
      <c r="M64" s="94">
        <f t="shared" si="7"/>
        <v>0.78162312134613177</v>
      </c>
      <c r="N64" s="36">
        <v>156.73099999999999</v>
      </c>
      <c r="O64" s="36">
        <f t="shared" si="8"/>
        <v>0.13867913676703503</v>
      </c>
      <c r="P64" s="36">
        <v>346.96100000000001</v>
      </c>
      <c r="Q64" s="36">
        <f t="shared" si="9"/>
        <v>0.30699894706106162</v>
      </c>
      <c r="R64" s="36">
        <v>160.36600000000001</v>
      </c>
      <c r="S64" s="36">
        <f t="shared" si="10"/>
        <v>0.1418954670536291</v>
      </c>
      <c r="T64" s="36">
        <v>389.65500000000003</v>
      </c>
      <c r="U64" s="36">
        <v>448.25</v>
      </c>
      <c r="V64" s="36">
        <f t="shared" si="11"/>
        <v>0.34477556473804827</v>
      </c>
      <c r="W64" s="36">
        <v>85.247472264912005</v>
      </c>
      <c r="X64" s="36">
        <v>282.01300000000003</v>
      </c>
      <c r="Y64" s="92">
        <f t="shared" si="12"/>
        <v>7.5428893232798611E-2</v>
      </c>
    </row>
    <row r="65" spans="1:25" x14ac:dyDescent="0.2">
      <c r="A65" s="1" t="s">
        <v>155</v>
      </c>
      <c r="B65" s="1" t="s">
        <v>156</v>
      </c>
      <c r="C65" s="36" t="s">
        <v>495</v>
      </c>
      <c r="D65" s="36">
        <v>3530.201</v>
      </c>
      <c r="E65" s="36">
        <v>3256.0626999999999</v>
      </c>
      <c r="F65" s="36"/>
      <c r="G65" s="36">
        <v>219.095</v>
      </c>
      <c r="H65" s="36">
        <v>265.79300000000001</v>
      </c>
      <c r="I65" s="36">
        <f t="shared" si="6"/>
        <v>12.250370401026363</v>
      </c>
      <c r="J65" s="44">
        <v>0.21314041853990284</v>
      </c>
      <c r="K65" s="36">
        <v>150.86900170898437</v>
      </c>
      <c r="L65" s="36">
        <v>71.73</v>
      </c>
      <c r="M65" s="94">
        <f t="shared" si="7"/>
        <v>0.68860084305431146</v>
      </c>
      <c r="N65" s="36">
        <v>44.536000000000001</v>
      </c>
      <c r="O65" s="36">
        <f t="shared" si="8"/>
        <v>0.20327255300212238</v>
      </c>
      <c r="P65" s="36">
        <v>88.721999999999994</v>
      </c>
      <c r="Q65" s="36">
        <f t="shared" si="9"/>
        <v>0.40494762545927565</v>
      </c>
      <c r="R65" s="36">
        <v>38.578000000000003</v>
      </c>
      <c r="S65" s="36">
        <f t="shared" si="10"/>
        <v>0.17607886989662019</v>
      </c>
      <c r="T65" s="36">
        <v>-34.963000000000001</v>
      </c>
      <c r="U65" s="36">
        <v>4.0910000000000002</v>
      </c>
      <c r="V65" s="36">
        <f t="shared" si="11"/>
        <v>-0.15957917798215387</v>
      </c>
      <c r="W65" s="36">
        <v>-49.332999999999998</v>
      </c>
      <c r="X65" s="36">
        <v>-6.7450000000000001</v>
      </c>
      <c r="Y65" s="92">
        <f t="shared" si="12"/>
        <v>-0.22516716492845568</v>
      </c>
    </row>
    <row r="66" spans="1:25" x14ac:dyDescent="0.2">
      <c r="A66" s="1" t="s">
        <v>157</v>
      </c>
      <c r="B66" s="1" t="s">
        <v>158</v>
      </c>
      <c r="C66" s="36" t="s">
        <v>495</v>
      </c>
      <c r="D66" s="36">
        <v>3622.2921999999999</v>
      </c>
      <c r="E66" s="36">
        <v>4272.2191999999995</v>
      </c>
      <c r="F66" s="36"/>
      <c r="G66" s="36">
        <v>1158.5079999999998</v>
      </c>
      <c r="H66" s="36">
        <v>1252.3330000000001</v>
      </c>
      <c r="I66" s="36">
        <f t="shared" si="6"/>
        <v>3.4114083075348165</v>
      </c>
      <c r="J66" s="44">
        <v>8.0987787740784078E-2</v>
      </c>
      <c r="K66" s="36">
        <v>974.26899780273436</v>
      </c>
      <c r="L66" s="36">
        <v>83.78</v>
      </c>
      <c r="M66" s="94">
        <f t="shared" ref="M66:M97" si="13">K66/G66</f>
        <v>0.84096872684757851</v>
      </c>
      <c r="N66" s="36">
        <v>46.003999999999998</v>
      </c>
      <c r="O66" s="36">
        <f t="shared" ref="O66:O97" si="14">N66/G66</f>
        <v>3.9709695573962374E-2</v>
      </c>
      <c r="P66" s="36">
        <v>330.29599999999999</v>
      </c>
      <c r="Q66" s="36">
        <f t="shared" ref="Q66:Q97" si="15">P66/G66</f>
        <v>0.28510463458172064</v>
      </c>
      <c r="R66" s="36">
        <v>323.517</v>
      </c>
      <c r="S66" s="36">
        <f t="shared" ref="S66:S97" si="16">R66/G66</f>
        <v>0.27925314283544012</v>
      </c>
      <c r="T66" s="36">
        <v>412.85069230769199</v>
      </c>
      <c r="U66" s="36">
        <v>528.46699999999998</v>
      </c>
      <c r="V66" s="36">
        <f t="shared" ref="V66:V97" si="17">T66/G66</f>
        <v>0.35636412722889443</v>
      </c>
      <c r="W66" s="36">
        <v>150.78399999999999</v>
      </c>
      <c r="X66" s="36">
        <v>330.483</v>
      </c>
      <c r="Y66" s="92">
        <f t="shared" ref="Y66:Y97" si="18">W66/G66</f>
        <v>0.1301536113691058</v>
      </c>
    </row>
    <row r="67" spans="1:25" x14ac:dyDescent="0.2">
      <c r="A67" s="1" t="s">
        <v>159</v>
      </c>
      <c r="B67" s="1" t="s">
        <v>160</v>
      </c>
      <c r="C67" s="36" t="s">
        <v>506</v>
      </c>
      <c r="D67" s="36">
        <v>3592.2889</v>
      </c>
      <c r="E67" s="36">
        <v>5315.9659000000001</v>
      </c>
      <c r="F67" s="36"/>
      <c r="G67" s="36">
        <v>1870.5889999999999</v>
      </c>
      <c r="H67" s="36">
        <v>1850.3410000000001</v>
      </c>
      <c r="I67" s="36">
        <f t="shared" ref="I67:I130" si="19">E67/H67</f>
        <v>2.8729655236521268</v>
      </c>
      <c r="J67" s="44">
        <v>-1.0824398090654719E-2</v>
      </c>
      <c r="K67" s="36">
        <v>918.13100402832038</v>
      </c>
      <c r="L67" s="36">
        <v>51.018000000000001</v>
      </c>
      <c r="M67" s="94">
        <f t="shared" si="13"/>
        <v>0.49082454992963198</v>
      </c>
      <c r="N67" s="36">
        <v>0</v>
      </c>
      <c r="O67" s="36">
        <f t="shared" si="14"/>
        <v>0</v>
      </c>
      <c r="P67" s="36" t="s">
        <v>480</v>
      </c>
      <c r="Q67" s="36" t="e">
        <f t="shared" si="15"/>
        <v>#VALUE!</v>
      </c>
      <c r="R67" s="36" t="s">
        <v>480</v>
      </c>
      <c r="S67" s="36" t="e">
        <f t="shared" si="16"/>
        <v>#VALUE!</v>
      </c>
      <c r="T67" s="36">
        <v>460.75</v>
      </c>
      <c r="U67" s="36">
        <v>487.44200000000001</v>
      </c>
      <c r="V67" s="36">
        <f t="shared" si="17"/>
        <v>0.24631279238785217</v>
      </c>
      <c r="W67" s="36">
        <v>156.14600000000002</v>
      </c>
      <c r="X67" s="36">
        <v>221.86700000000002</v>
      </c>
      <c r="Y67" s="92">
        <f t="shared" si="18"/>
        <v>8.3474242604869381E-2</v>
      </c>
    </row>
    <row r="68" spans="1:25" x14ac:dyDescent="0.2">
      <c r="A68" s="1" t="s">
        <v>161</v>
      </c>
      <c r="B68" s="1" t="s">
        <v>162</v>
      </c>
      <c r="C68" s="36" t="s">
        <v>495</v>
      </c>
      <c r="D68" s="36">
        <v>3651.6462000000001</v>
      </c>
      <c r="E68" s="36">
        <v>3162.8121999999998</v>
      </c>
      <c r="F68" s="36"/>
      <c r="G68" s="36">
        <v>346.63900000000001</v>
      </c>
      <c r="H68" s="36">
        <v>473.83300000000003</v>
      </c>
      <c r="I68" s="36">
        <f t="shared" si="19"/>
        <v>6.6749513014078792</v>
      </c>
      <c r="J68" s="44">
        <v>0.3669350534706135</v>
      </c>
      <c r="K68" s="36">
        <v>287.72500283813474</v>
      </c>
      <c r="L68" s="36">
        <v>78.55</v>
      </c>
      <c r="M68" s="94">
        <f t="shared" si="13"/>
        <v>0.83004221347896434</v>
      </c>
      <c r="N68" s="36">
        <v>45.925999999999995</v>
      </c>
      <c r="O68" s="36">
        <f t="shared" si="14"/>
        <v>0.13248941982869786</v>
      </c>
      <c r="P68" s="36">
        <v>150.923</v>
      </c>
      <c r="Q68" s="36">
        <f t="shared" si="15"/>
        <v>0.4353895551279573</v>
      </c>
      <c r="R68" s="36">
        <v>62.664999999999999</v>
      </c>
      <c r="S68" s="36">
        <f t="shared" si="16"/>
        <v>0.18077885061980908</v>
      </c>
      <c r="T68" s="36">
        <v>-26.742999999999999</v>
      </c>
      <c r="U68" s="36">
        <v>23.045000000000002</v>
      </c>
      <c r="V68" s="36">
        <f t="shared" si="17"/>
        <v>-7.7149426348448957E-2</v>
      </c>
      <c r="W68" s="36">
        <v>-47.448000000000008</v>
      </c>
      <c r="X68" s="36">
        <v>-2.9330000000000003</v>
      </c>
      <c r="Y68" s="92">
        <f t="shared" si="18"/>
        <v>-0.13688015485851276</v>
      </c>
    </row>
    <row r="69" spans="1:25" x14ac:dyDescent="0.2">
      <c r="A69" s="1" t="s">
        <v>163</v>
      </c>
      <c r="B69" s="1" t="s">
        <v>164</v>
      </c>
      <c r="C69" s="36" t="s">
        <v>495</v>
      </c>
      <c r="D69" s="36">
        <v>3424.6939000000002</v>
      </c>
      <c r="E69" s="36">
        <v>3579.8489</v>
      </c>
      <c r="F69" s="36"/>
      <c r="G69" s="36">
        <v>833.04499999999996</v>
      </c>
      <c r="H69" s="36">
        <v>871.04500000000007</v>
      </c>
      <c r="I69" s="36">
        <f t="shared" si="19"/>
        <v>4.1098323278361049</v>
      </c>
      <c r="J69" s="44">
        <v>4.5615783060939163E-2</v>
      </c>
      <c r="K69" s="36">
        <v>461.10500335693359</v>
      </c>
      <c r="L69" s="36">
        <v>61.056000000000004</v>
      </c>
      <c r="M69" s="94">
        <f t="shared" si="13"/>
        <v>0.55351752109061769</v>
      </c>
      <c r="N69" s="36">
        <v>89.911000000000001</v>
      </c>
      <c r="O69" s="36">
        <f t="shared" si="14"/>
        <v>0.10793054396821301</v>
      </c>
      <c r="P69" s="36">
        <v>173.52500000000001</v>
      </c>
      <c r="Q69" s="36">
        <f t="shared" si="15"/>
        <v>0.20830207251709093</v>
      </c>
      <c r="R69" s="36">
        <v>94.87</v>
      </c>
      <c r="S69" s="36">
        <f t="shared" si="16"/>
        <v>0.11388340365766557</v>
      </c>
      <c r="T69" s="36">
        <v>162.346</v>
      </c>
      <c r="U69" s="36">
        <v>184.31399999999999</v>
      </c>
      <c r="V69" s="36">
        <f t="shared" si="17"/>
        <v>0.19488262938976889</v>
      </c>
      <c r="W69" s="36">
        <v>80.155496400630994</v>
      </c>
      <c r="X69" s="36">
        <v>118.879</v>
      </c>
      <c r="Y69" s="92">
        <f t="shared" si="18"/>
        <v>9.621988776192282E-2</v>
      </c>
    </row>
    <row r="70" spans="1:25" x14ac:dyDescent="0.2">
      <c r="A70" s="1" t="s">
        <v>165</v>
      </c>
      <c r="B70" s="1" t="s">
        <v>166</v>
      </c>
      <c r="C70" s="36" t="s">
        <v>505</v>
      </c>
      <c r="D70" s="36">
        <v>3332.6280000000002</v>
      </c>
      <c r="E70" s="36">
        <v>3196.73</v>
      </c>
      <c r="F70" s="36"/>
      <c r="G70" s="36">
        <v>793.64200000000005</v>
      </c>
      <c r="H70" s="36">
        <v>853.05899999999997</v>
      </c>
      <c r="I70" s="36">
        <f t="shared" si="19"/>
        <v>3.7473726905173033</v>
      </c>
      <c r="J70" s="44">
        <v>7.4866249518044548E-2</v>
      </c>
      <c r="K70" s="36">
        <v>520.84100958251952</v>
      </c>
      <c r="L70" s="36">
        <v>74.894000000000005</v>
      </c>
      <c r="M70" s="94">
        <f t="shared" si="13"/>
        <v>0.65626694351170867</v>
      </c>
      <c r="N70" s="36">
        <v>243.273</v>
      </c>
      <c r="O70" s="36">
        <f t="shared" si="14"/>
        <v>0.30652737632332966</v>
      </c>
      <c r="P70" s="36">
        <v>371.935</v>
      </c>
      <c r="Q70" s="36">
        <f t="shared" si="15"/>
        <v>0.46864329256768161</v>
      </c>
      <c r="R70" s="36">
        <v>125.59699999999999</v>
      </c>
      <c r="S70" s="36">
        <f t="shared" si="16"/>
        <v>0.15825397345402586</v>
      </c>
      <c r="T70" s="36">
        <v>-128.273</v>
      </c>
      <c r="U70" s="36">
        <v>121.242</v>
      </c>
      <c r="V70" s="36">
        <f t="shared" si="17"/>
        <v>-0.1616257708135406</v>
      </c>
      <c r="W70" s="36">
        <v>-257.473708220025</v>
      </c>
      <c r="X70" s="36">
        <v>23.024000000000001</v>
      </c>
      <c r="Y70" s="92">
        <f t="shared" si="18"/>
        <v>-0.32442046693600513</v>
      </c>
    </row>
    <row r="71" spans="1:25" x14ac:dyDescent="0.2">
      <c r="A71" s="1" t="s">
        <v>167</v>
      </c>
      <c r="B71" s="1" t="s">
        <v>168</v>
      </c>
      <c r="C71" s="36" t="s">
        <v>495</v>
      </c>
      <c r="D71" s="36">
        <v>3339.4326000000001</v>
      </c>
      <c r="E71" s="36">
        <v>3202.2395999999999</v>
      </c>
      <c r="F71" s="36"/>
      <c r="G71" s="36">
        <v>377.52699999999999</v>
      </c>
      <c r="H71" s="36">
        <v>452.61400000000003</v>
      </c>
      <c r="I71" s="36">
        <f t="shared" si="19"/>
        <v>7.0749901682228113</v>
      </c>
      <c r="J71" s="44">
        <v>0.19889173489578238</v>
      </c>
      <c r="K71" s="36">
        <v>228.32999908447266</v>
      </c>
      <c r="L71" s="36">
        <v>66.656999999999996</v>
      </c>
      <c r="M71" s="94">
        <f t="shared" si="13"/>
        <v>0.60480442215913743</v>
      </c>
      <c r="N71" s="36">
        <v>37.644999999999996</v>
      </c>
      <c r="O71" s="36">
        <f t="shared" si="14"/>
        <v>9.9714722390716423E-2</v>
      </c>
      <c r="P71" s="36">
        <v>95.483999999999995</v>
      </c>
      <c r="Q71" s="36">
        <f t="shared" si="15"/>
        <v>0.25291965872639571</v>
      </c>
      <c r="R71" s="36">
        <v>79.251999999999995</v>
      </c>
      <c r="S71" s="36">
        <f t="shared" si="16"/>
        <v>0.20992405841171624</v>
      </c>
      <c r="T71" s="36">
        <v>46.511999999999993</v>
      </c>
      <c r="U71" s="36">
        <v>125.129</v>
      </c>
      <c r="V71" s="36">
        <f t="shared" si="17"/>
        <v>0.12320178424324617</v>
      </c>
      <c r="W71" s="36">
        <v>3.8283299999999998</v>
      </c>
      <c r="X71" s="36">
        <v>76.643000000000001</v>
      </c>
      <c r="Y71" s="92">
        <f t="shared" si="18"/>
        <v>1.0140546239076941E-2</v>
      </c>
    </row>
    <row r="72" spans="1:25" x14ac:dyDescent="0.2">
      <c r="A72" s="1" t="s">
        <v>169</v>
      </c>
      <c r="B72" s="1" t="s">
        <v>170</v>
      </c>
      <c r="C72" s="36" t="s">
        <v>495</v>
      </c>
      <c r="D72" s="36">
        <v>3406.6007</v>
      </c>
      <c r="E72" s="36">
        <v>3692.9135000000001</v>
      </c>
      <c r="F72" s="36"/>
      <c r="G72" s="36">
        <v>166.82400000000001</v>
      </c>
      <c r="H72" s="36">
        <v>257.7</v>
      </c>
      <c r="I72" s="36">
        <f t="shared" si="19"/>
        <v>14.330281334885527</v>
      </c>
      <c r="J72" s="44">
        <v>0.54474176377499628</v>
      </c>
      <c r="K72" s="36">
        <v>116.99600000000001</v>
      </c>
      <c r="L72" s="36">
        <v>75.674999999999997</v>
      </c>
      <c r="M72" s="94">
        <f t="shared" si="13"/>
        <v>0.70131395962211673</v>
      </c>
      <c r="N72" s="36">
        <v>0</v>
      </c>
      <c r="O72" s="36">
        <f t="shared" si="14"/>
        <v>0</v>
      </c>
      <c r="P72" s="36">
        <v>103.47799999999999</v>
      </c>
      <c r="Q72" s="36">
        <f t="shared" si="15"/>
        <v>0.62028245336402432</v>
      </c>
      <c r="R72" s="36">
        <v>46.970999999999997</v>
      </c>
      <c r="S72" s="36">
        <f t="shared" si="16"/>
        <v>0.28156020716443675</v>
      </c>
      <c r="T72" s="36">
        <v>-66.082999999999998</v>
      </c>
      <c r="U72" s="36">
        <v>-48.283000000000001</v>
      </c>
      <c r="V72" s="36">
        <f t="shared" si="17"/>
        <v>-0.39612405888840929</v>
      </c>
      <c r="W72" s="36">
        <v>-95.293880000000001</v>
      </c>
      <c r="X72" s="36">
        <v>-59.25</v>
      </c>
      <c r="Y72" s="92">
        <f t="shared" si="18"/>
        <v>-0.57122404450199005</v>
      </c>
    </row>
    <row r="73" spans="1:25" x14ac:dyDescent="0.2">
      <c r="A73" s="1" t="s">
        <v>171</v>
      </c>
      <c r="B73" s="1" t="s">
        <v>172</v>
      </c>
      <c r="C73" s="36" t="s">
        <v>495</v>
      </c>
      <c r="D73" s="36">
        <v>2926.9940999999999</v>
      </c>
      <c r="E73" s="36">
        <v>2833.0971</v>
      </c>
      <c r="F73" s="36"/>
      <c r="G73" s="36">
        <v>558.87699999999995</v>
      </c>
      <c r="H73" s="36">
        <v>561.4</v>
      </c>
      <c r="I73" s="36">
        <f t="shared" si="19"/>
        <v>5.0464857499109375</v>
      </c>
      <c r="J73" s="44">
        <v>4.5144101474923204E-3</v>
      </c>
      <c r="K73" s="36">
        <v>322.08900360107418</v>
      </c>
      <c r="L73" s="36">
        <v>56.7</v>
      </c>
      <c r="M73" s="94">
        <f t="shared" si="13"/>
        <v>0.57631465170524854</v>
      </c>
      <c r="N73" s="36">
        <v>57.704000000000001</v>
      </c>
      <c r="O73" s="36">
        <f t="shared" si="14"/>
        <v>0.10324991008755058</v>
      </c>
      <c r="P73" s="36">
        <v>47.481999999999999</v>
      </c>
      <c r="Q73" s="36">
        <f t="shared" si="15"/>
        <v>8.4959660175673718E-2</v>
      </c>
      <c r="R73" s="36">
        <v>46.054000000000002</v>
      </c>
      <c r="S73" s="36">
        <f t="shared" si="16"/>
        <v>8.2404536239637713E-2</v>
      </c>
      <c r="T73" s="36">
        <v>152.07</v>
      </c>
      <c r="U73" s="36">
        <v>131.92500000000001</v>
      </c>
      <c r="V73" s="36">
        <f t="shared" si="17"/>
        <v>0.27209922755812105</v>
      </c>
      <c r="W73" s="36">
        <v>105.80647999999999</v>
      </c>
      <c r="X73" s="36">
        <v>94.12</v>
      </c>
      <c r="Y73" s="92">
        <f t="shared" si="18"/>
        <v>0.18931979666366661</v>
      </c>
    </row>
    <row r="74" spans="1:25" x14ac:dyDescent="0.2">
      <c r="A74" s="1" t="s">
        <v>173</v>
      </c>
      <c r="B74" s="1" t="s">
        <v>174</v>
      </c>
      <c r="C74" s="36" t="s">
        <v>505</v>
      </c>
      <c r="D74" s="36">
        <v>2917.6007</v>
      </c>
      <c r="E74" s="36">
        <v>2532.3746999999998</v>
      </c>
      <c r="F74" s="36"/>
      <c r="G74" s="36">
        <v>255.43600000000001</v>
      </c>
      <c r="H74" s="36">
        <v>303.84500000000003</v>
      </c>
      <c r="I74" s="36">
        <f t="shared" si="19"/>
        <v>8.3344293965673266</v>
      </c>
      <c r="J74" s="44">
        <v>0.18951518188509064</v>
      </c>
      <c r="K74" s="36">
        <v>196.15400054931641</v>
      </c>
      <c r="L74" s="36">
        <v>78.582000000000008</v>
      </c>
      <c r="M74" s="94">
        <f t="shared" si="13"/>
        <v>0.76791838483736197</v>
      </c>
      <c r="N74" s="36">
        <v>42.815999999999995</v>
      </c>
      <c r="O74" s="36">
        <f t="shared" si="14"/>
        <v>0.16761928623999747</v>
      </c>
      <c r="P74" s="36">
        <v>63.854999999999997</v>
      </c>
      <c r="Q74" s="36">
        <f t="shared" si="15"/>
        <v>0.24998434050016441</v>
      </c>
      <c r="R74" s="36">
        <v>35.334000000000003</v>
      </c>
      <c r="S74" s="36">
        <f t="shared" si="16"/>
        <v>0.13832819179755398</v>
      </c>
      <c r="T74" s="36">
        <v>67.129000000000005</v>
      </c>
      <c r="U74" s="36">
        <v>109.622</v>
      </c>
      <c r="V74" s="36">
        <f t="shared" si="17"/>
        <v>0.2628016411155828</v>
      </c>
      <c r="W74" s="36">
        <v>42.557038674647998</v>
      </c>
      <c r="X74" s="36">
        <v>67.052999999999997</v>
      </c>
      <c r="Y74" s="92">
        <f t="shared" si="18"/>
        <v>0.166605485032055</v>
      </c>
    </row>
    <row r="75" spans="1:25" x14ac:dyDescent="0.2">
      <c r="A75" s="1" t="s">
        <v>175</v>
      </c>
      <c r="B75" s="1" t="s">
        <v>176</v>
      </c>
      <c r="C75" s="36" t="s">
        <v>495</v>
      </c>
      <c r="D75" s="36">
        <v>2921.7831000000001</v>
      </c>
      <c r="E75" s="36">
        <v>3540.5491000000002</v>
      </c>
      <c r="F75" s="36"/>
      <c r="G75" s="36">
        <v>996.43500000000006</v>
      </c>
      <c r="H75" s="36">
        <v>1060</v>
      </c>
      <c r="I75" s="36">
        <f t="shared" si="19"/>
        <v>3.3401406603773585</v>
      </c>
      <c r="J75" s="44">
        <v>6.3792419977218628E-2</v>
      </c>
      <c r="K75" s="36">
        <v>549.45199468994144</v>
      </c>
      <c r="L75" s="36">
        <v>53.332999999999998</v>
      </c>
      <c r="M75" s="94">
        <f t="shared" si="13"/>
        <v>0.55141779914388933</v>
      </c>
      <c r="N75" s="36">
        <v>136.92099999999999</v>
      </c>
      <c r="O75" s="36">
        <f t="shared" si="14"/>
        <v>0.13741086975066108</v>
      </c>
      <c r="P75" s="36">
        <v>107.88500000000001</v>
      </c>
      <c r="Q75" s="36">
        <f t="shared" si="15"/>
        <v>0.10827098606532287</v>
      </c>
      <c r="R75" s="36">
        <v>153.03200000000001</v>
      </c>
      <c r="S75" s="36">
        <f t="shared" si="16"/>
        <v>0.15357951095656014</v>
      </c>
      <c r="T75" s="36">
        <v>214.69400000000002</v>
      </c>
      <c r="U75" s="36">
        <v>279.60000000000002</v>
      </c>
      <c r="V75" s="36">
        <f t="shared" si="17"/>
        <v>0.21546212246659341</v>
      </c>
      <c r="W75" s="36">
        <v>48.026550000000007</v>
      </c>
      <c r="X75" s="36">
        <v>108.74000000000001</v>
      </c>
      <c r="Y75" s="92">
        <f t="shared" si="18"/>
        <v>4.819837721477066E-2</v>
      </c>
    </row>
    <row r="76" spans="1:25" x14ac:dyDescent="0.2">
      <c r="A76" s="1" t="s">
        <v>177</v>
      </c>
      <c r="B76" s="1" t="s">
        <v>178</v>
      </c>
      <c r="C76" s="36" t="s">
        <v>495</v>
      </c>
      <c r="D76" s="36">
        <v>2940.2168000000001</v>
      </c>
      <c r="E76" s="36">
        <v>3342.4558000000002</v>
      </c>
      <c r="F76" s="36"/>
      <c r="G76" s="36">
        <v>1198.9859999999999</v>
      </c>
      <c r="H76" s="36">
        <v>1271.2</v>
      </c>
      <c r="I76" s="36">
        <f t="shared" si="19"/>
        <v>2.6293705160478287</v>
      </c>
      <c r="J76" s="44">
        <v>6.0229227030174082E-2</v>
      </c>
      <c r="K76" s="36">
        <v>770.49898681640627</v>
      </c>
      <c r="L76" s="36">
        <v>65.567000000000007</v>
      </c>
      <c r="M76" s="94">
        <f t="shared" si="13"/>
        <v>0.64262550756756653</v>
      </c>
      <c r="N76" s="36">
        <v>190.643</v>
      </c>
      <c r="O76" s="36">
        <f t="shared" si="14"/>
        <v>0.15900352464499171</v>
      </c>
      <c r="P76" s="36" t="s">
        <v>480</v>
      </c>
      <c r="Q76" s="36" t="e">
        <f t="shared" si="15"/>
        <v>#VALUE!</v>
      </c>
      <c r="R76" s="36" t="s">
        <v>480</v>
      </c>
      <c r="S76" s="36" t="e">
        <f t="shared" si="16"/>
        <v>#VALUE!</v>
      </c>
      <c r="T76" s="36">
        <v>212.02799999999999</v>
      </c>
      <c r="U76" s="36">
        <v>291.33300000000003</v>
      </c>
      <c r="V76" s="36">
        <f t="shared" si="17"/>
        <v>0.17683942931777352</v>
      </c>
      <c r="W76" s="36">
        <v>54.014695631445996</v>
      </c>
      <c r="X76" s="36">
        <v>213.55</v>
      </c>
      <c r="Y76" s="92">
        <f t="shared" si="18"/>
        <v>4.5050313874762507E-2</v>
      </c>
    </row>
    <row r="77" spans="1:25" x14ac:dyDescent="0.2">
      <c r="A77" s="1" t="s">
        <v>179</v>
      </c>
      <c r="B77" s="1" t="s">
        <v>180</v>
      </c>
      <c r="C77" s="36" t="s">
        <v>495</v>
      </c>
      <c r="D77" s="36">
        <v>2813.1309000000001</v>
      </c>
      <c r="E77" s="36">
        <v>2710.8598999999999</v>
      </c>
      <c r="F77" s="36"/>
      <c r="G77" s="36">
        <v>519.38200000000006</v>
      </c>
      <c r="H77" s="36">
        <v>532.57500000000005</v>
      </c>
      <c r="I77" s="36">
        <f t="shared" si="19"/>
        <v>5.0900997981504945</v>
      </c>
      <c r="J77" s="44">
        <v>2.540134236457936E-2</v>
      </c>
      <c r="K77" s="36">
        <v>372.4000010986328</v>
      </c>
      <c r="L77" s="36">
        <v>74.260000000000005</v>
      </c>
      <c r="M77" s="94">
        <f t="shared" si="13"/>
        <v>0.71700598229941115</v>
      </c>
      <c r="N77" s="36">
        <v>61.974999999999994</v>
      </c>
      <c r="O77" s="36">
        <f t="shared" si="14"/>
        <v>0.11932450489235281</v>
      </c>
      <c r="P77" s="36">
        <v>240.27099999999999</v>
      </c>
      <c r="Q77" s="36">
        <f t="shared" si="15"/>
        <v>0.46260940887439295</v>
      </c>
      <c r="R77" s="36">
        <v>84.588999999999999</v>
      </c>
      <c r="S77" s="36">
        <f t="shared" si="16"/>
        <v>0.16286471229268629</v>
      </c>
      <c r="T77" s="36">
        <v>15.740000000000002</v>
      </c>
      <c r="U77" s="36">
        <v>115.2</v>
      </c>
      <c r="V77" s="36">
        <f t="shared" si="17"/>
        <v>3.0305247390167545E-2</v>
      </c>
      <c r="W77" s="36">
        <v>-40.478999999999999</v>
      </c>
      <c r="X77" s="36">
        <v>56.395000000000003</v>
      </c>
      <c r="Y77" s="92">
        <f t="shared" si="18"/>
        <v>-7.793685572468817E-2</v>
      </c>
    </row>
    <row r="78" spans="1:25" x14ac:dyDescent="0.2">
      <c r="A78" s="1" t="s">
        <v>181</v>
      </c>
      <c r="B78" s="1" t="s">
        <v>182</v>
      </c>
      <c r="C78" s="36" t="s">
        <v>495</v>
      </c>
      <c r="D78" s="36">
        <v>2765.9047</v>
      </c>
      <c r="E78" s="36">
        <v>2781.2797</v>
      </c>
      <c r="F78" s="36"/>
      <c r="G78" s="36">
        <v>394.09599999999995</v>
      </c>
      <c r="H78" s="36">
        <v>427.56700000000001</v>
      </c>
      <c r="I78" s="36">
        <f t="shared" si="19"/>
        <v>6.5048979458190175</v>
      </c>
      <c r="J78" s="44">
        <v>8.4931082781860345E-2</v>
      </c>
      <c r="K78" s="36">
        <v>220.96600073242186</v>
      </c>
      <c r="L78" s="36">
        <v>57.550000000000004</v>
      </c>
      <c r="M78" s="94">
        <f t="shared" si="13"/>
        <v>0.56069079800967758</v>
      </c>
      <c r="N78" s="36">
        <v>57.309999999999995</v>
      </c>
      <c r="O78" s="36">
        <f t="shared" si="14"/>
        <v>0.14542142016158499</v>
      </c>
      <c r="P78" s="36">
        <v>85.912000000000006</v>
      </c>
      <c r="Q78" s="36">
        <f t="shared" si="15"/>
        <v>0.2179976452437985</v>
      </c>
      <c r="R78" s="36">
        <v>49.837000000000003</v>
      </c>
      <c r="S78" s="36">
        <f t="shared" si="16"/>
        <v>0.12645903536194231</v>
      </c>
      <c r="T78" s="36">
        <v>54.477999999999994</v>
      </c>
      <c r="U78" s="36">
        <v>103.52500000000001</v>
      </c>
      <c r="V78" s="36">
        <f t="shared" si="17"/>
        <v>0.13823535382241892</v>
      </c>
      <c r="W78" s="36">
        <v>4.2689791113369981</v>
      </c>
      <c r="X78" s="36">
        <v>61.438000000000002</v>
      </c>
      <c r="Y78" s="92">
        <f t="shared" si="18"/>
        <v>1.0832333013623581E-2</v>
      </c>
    </row>
    <row r="79" spans="1:25" x14ac:dyDescent="0.2">
      <c r="A79" s="1" t="s">
        <v>183</v>
      </c>
      <c r="B79" s="1" t="s">
        <v>184</v>
      </c>
      <c r="C79" s="36" t="s">
        <v>495</v>
      </c>
      <c r="D79" s="36">
        <v>2781.9353000000001</v>
      </c>
      <c r="E79" s="36">
        <v>2538.9832999999999</v>
      </c>
      <c r="F79" s="36"/>
      <c r="G79" s="36">
        <v>462.851</v>
      </c>
      <c r="H79" s="36">
        <v>534.75</v>
      </c>
      <c r="I79" s="36">
        <f t="shared" si="19"/>
        <v>4.7479818606825619</v>
      </c>
      <c r="J79" s="44">
        <v>0.15533940728225715</v>
      </c>
      <c r="K79" s="36">
        <v>273.98900335693361</v>
      </c>
      <c r="L79" s="36">
        <v>59.332999999999998</v>
      </c>
      <c r="M79" s="94">
        <f t="shared" si="13"/>
        <v>0.59195940671389624</v>
      </c>
      <c r="N79" s="36">
        <v>69.265999999999991</v>
      </c>
      <c r="O79" s="36">
        <f t="shared" si="14"/>
        <v>0.14965075153775187</v>
      </c>
      <c r="P79" s="36">
        <v>65.042000000000002</v>
      </c>
      <c r="Q79" s="36">
        <f t="shared" si="15"/>
        <v>0.14052470449453497</v>
      </c>
      <c r="R79" s="36">
        <v>79.686000000000007</v>
      </c>
      <c r="S79" s="36">
        <f t="shared" si="16"/>
        <v>0.17216339599568761</v>
      </c>
      <c r="T79" s="36">
        <v>85.867999999999995</v>
      </c>
      <c r="U79" s="36">
        <v>150.49700000000001</v>
      </c>
      <c r="V79" s="36">
        <f t="shared" si="17"/>
        <v>0.1855197460953957</v>
      </c>
      <c r="W79" s="36">
        <v>19.337490000000003</v>
      </c>
      <c r="X79" s="36">
        <v>76.745000000000005</v>
      </c>
      <c r="Y79" s="92">
        <f t="shared" si="18"/>
        <v>4.177908225325213E-2</v>
      </c>
    </row>
    <row r="80" spans="1:25" x14ac:dyDescent="0.2">
      <c r="A80" s="1" t="s">
        <v>185</v>
      </c>
      <c r="B80" s="1" t="s">
        <v>186</v>
      </c>
      <c r="C80" s="36" t="s">
        <v>495</v>
      </c>
      <c r="D80" s="36">
        <v>2694.8279000000002</v>
      </c>
      <c r="E80" s="36">
        <v>2584.7898</v>
      </c>
      <c r="F80" s="36"/>
      <c r="G80" s="36">
        <v>554.70800000000008</v>
      </c>
      <c r="H80" s="36">
        <v>668.68299999999999</v>
      </c>
      <c r="I80" s="36">
        <f t="shared" si="19"/>
        <v>3.8654935148642928</v>
      </c>
      <c r="J80" s="44">
        <v>0.20546846268667451</v>
      </c>
      <c r="K80" s="36">
        <v>403.28800524902346</v>
      </c>
      <c r="L80" s="36">
        <v>73.040000000000006</v>
      </c>
      <c r="M80" s="94">
        <f t="shared" si="13"/>
        <v>0.72702756269789404</v>
      </c>
      <c r="N80" s="36">
        <v>136.791</v>
      </c>
      <c r="O80" s="36">
        <f t="shared" si="14"/>
        <v>0.24660001297980194</v>
      </c>
      <c r="P80" s="36">
        <v>303.31900000000002</v>
      </c>
      <c r="Q80" s="36">
        <f t="shared" si="15"/>
        <v>0.54680841091168686</v>
      </c>
      <c r="R80" s="36">
        <v>84.805000000000007</v>
      </c>
      <c r="S80" s="36">
        <f t="shared" si="16"/>
        <v>0.15288223714098229</v>
      </c>
      <c r="T80" s="36">
        <v>-104.10600000000001</v>
      </c>
      <c r="U80" s="36">
        <v>37.133000000000003</v>
      </c>
      <c r="V80" s="36">
        <f t="shared" si="17"/>
        <v>-0.18767712021459937</v>
      </c>
      <c r="W80" s="36">
        <v>-150.31100000000001</v>
      </c>
      <c r="X80" s="36">
        <v>-2.8890000000000002</v>
      </c>
      <c r="Y80" s="92">
        <f t="shared" si="18"/>
        <v>-0.27097319670889908</v>
      </c>
    </row>
    <row r="81" spans="1:25" x14ac:dyDescent="0.2">
      <c r="A81" s="1" t="s">
        <v>187</v>
      </c>
      <c r="B81" s="1" t="s">
        <v>188</v>
      </c>
      <c r="C81" s="36" t="s">
        <v>505</v>
      </c>
      <c r="D81" s="36">
        <v>2707.2824000000001</v>
      </c>
      <c r="E81" s="36">
        <v>2961.8824</v>
      </c>
      <c r="F81" s="36"/>
      <c r="G81" s="36">
        <v>187.727</v>
      </c>
      <c r="H81" s="36">
        <v>294.17700000000002</v>
      </c>
      <c r="I81" s="36">
        <f t="shared" si="19"/>
        <v>10.068368363264293</v>
      </c>
      <c r="J81" s="44">
        <v>0.56704682863946054</v>
      </c>
      <c r="K81" s="36">
        <v>162.13900000000001</v>
      </c>
      <c r="L81" s="36">
        <v>82.54</v>
      </c>
      <c r="M81" s="94">
        <f t="shared" si="13"/>
        <v>0.86369568575644429</v>
      </c>
      <c r="N81" s="36">
        <v>57.672999999999995</v>
      </c>
      <c r="O81" s="36">
        <f t="shared" si="14"/>
        <v>0.30721739547321375</v>
      </c>
      <c r="P81" s="36">
        <v>116.29900000000001</v>
      </c>
      <c r="Q81" s="36">
        <f t="shared" si="15"/>
        <v>0.61951131163870943</v>
      </c>
      <c r="R81" s="36">
        <v>28.927</v>
      </c>
      <c r="S81" s="36">
        <f t="shared" si="16"/>
        <v>0.15409078076142482</v>
      </c>
      <c r="T81" s="36">
        <v>-36.067999999999998</v>
      </c>
      <c r="U81" s="36">
        <v>-63.645000000000003</v>
      </c>
      <c r="V81" s="36">
        <f t="shared" si="17"/>
        <v>-0.19213006120590004</v>
      </c>
      <c r="W81" s="36">
        <v>-41.021999999999998</v>
      </c>
      <c r="X81" s="36">
        <v>-68.793000000000006</v>
      </c>
      <c r="Y81" s="92">
        <f t="shared" si="18"/>
        <v>-0.21851944579096239</v>
      </c>
    </row>
    <row r="82" spans="1:25" x14ac:dyDescent="0.2">
      <c r="A82" s="1" t="s">
        <v>189</v>
      </c>
      <c r="B82" s="1" t="s">
        <v>190</v>
      </c>
      <c r="C82" s="36" t="s">
        <v>495</v>
      </c>
      <c r="D82" s="36">
        <v>2698.6026999999999</v>
      </c>
      <c r="E82" s="36">
        <v>2363.1176</v>
      </c>
      <c r="F82" s="36"/>
      <c r="G82" s="36">
        <v>162.35999999999999</v>
      </c>
      <c r="H82" s="36">
        <v>224.28800000000001</v>
      </c>
      <c r="I82" s="36">
        <f t="shared" si="19"/>
        <v>10.536085746896847</v>
      </c>
      <c r="J82" s="44">
        <v>0.3814239960581427</v>
      </c>
      <c r="K82" s="36">
        <v>140.40400271606444</v>
      </c>
      <c r="L82" s="36">
        <v>87.478000000000009</v>
      </c>
      <c r="M82" s="94">
        <f t="shared" si="13"/>
        <v>0.86476966442513215</v>
      </c>
      <c r="N82" s="36">
        <v>29.341999999999999</v>
      </c>
      <c r="O82" s="36">
        <f t="shared" si="14"/>
        <v>0.1807218526730722</v>
      </c>
      <c r="P82" s="36">
        <v>66.42</v>
      </c>
      <c r="Q82" s="36">
        <f t="shared" si="15"/>
        <v>0.40909090909090912</v>
      </c>
      <c r="R82" s="36">
        <v>32.241</v>
      </c>
      <c r="S82" s="36">
        <f t="shared" si="16"/>
        <v>0.19857723577235775</v>
      </c>
      <c r="T82" s="36">
        <v>-13.546000000000001</v>
      </c>
      <c r="U82" s="36">
        <v>-7.2229999999999999</v>
      </c>
      <c r="V82" s="36">
        <f t="shared" si="17"/>
        <v>-8.3431879773343209E-2</v>
      </c>
      <c r="W82" s="36">
        <v>-19.666589999999999</v>
      </c>
      <c r="X82" s="36">
        <v>-15.01</v>
      </c>
      <c r="Y82" s="92">
        <f t="shared" si="18"/>
        <v>-0.12112952697708795</v>
      </c>
    </row>
    <row r="83" spans="1:25" x14ac:dyDescent="0.2">
      <c r="A83" s="1" t="s">
        <v>191</v>
      </c>
      <c r="B83" s="1" t="s">
        <v>192</v>
      </c>
      <c r="C83" s="36" t="s">
        <v>505</v>
      </c>
      <c r="D83" s="36">
        <v>2711.1356000000001</v>
      </c>
      <c r="E83" s="36">
        <v>2249.4695999999999</v>
      </c>
      <c r="F83" s="36"/>
      <c r="G83" s="36">
        <v>709.59799999999996</v>
      </c>
      <c r="H83" s="36">
        <v>761.19500000000005</v>
      </c>
      <c r="I83" s="36">
        <f t="shared" si="19"/>
        <v>2.955181786533017</v>
      </c>
      <c r="J83" s="44">
        <v>7.2713000882189682E-2</v>
      </c>
      <c r="K83" s="36">
        <v>605.50099267578128</v>
      </c>
      <c r="L83" s="36">
        <v>84.97</v>
      </c>
      <c r="M83" s="94">
        <f t="shared" si="13"/>
        <v>0.85330143641298495</v>
      </c>
      <c r="N83" s="36">
        <v>94.164000000000001</v>
      </c>
      <c r="O83" s="36">
        <f t="shared" si="14"/>
        <v>0.13270048675447227</v>
      </c>
      <c r="P83" s="36">
        <v>410.72699999999998</v>
      </c>
      <c r="Q83" s="36">
        <f t="shared" si="15"/>
        <v>0.57881645664164783</v>
      </c>
      <c r="R83" s="36">
        <v>87.575000000000003</v>
      </c>
      <c r="S83" s="36">
        <f t="shared" si="16"/>
        <v>0.12341494761822892</v>
      </c>
      <c r="T83" s="36">
        <v>20.122</v>
      </c>
      <c r="U83" s="36">
        <v>127.75</v>
      </c>
      <c r="V83" s="36">
        <f t="shared" si="17"/>
        <v>2.8356900667701995E-2</v>
      </c>
      <c r="W83" s="36">
        <v>-7.6881895614599998</v>
      </c>
      <c r="X83" s="36">
        <v>84.094999999999999</v>
      </c>
      <c r="Y83" s="92">
        <f t="shared" si="18"/>
        <v>-1.0834570505356555E-2</v>
      </c>
    </row>
    <row r="84" spans="1:25" x14ac:dyDescent="0.2">
      <c r="A84" s="1" t="s">
        <v>193</v>
      </c>
      <c r="B84" s="1" t="s">
        <v>194</v>
      </c>
      <c r="C84" s="36" t="s">
        <v>506</v>
      </c>
      <c r="D84" s="36">
        <v>2588.6080999999999</v>
      </c>
      <c r="E84" s="36">
        <v>2665.1181000000001</v>
      </c>
      <c r="F84" s="36"/>
      <c r="G84" s="36">
        <v>325.887</v>
      </c>
      <c r="H84" s="36">
        <v>515.72500000000002</v>
      </c>
      <c r="I84" s="36">
        <f t="shared" si="19"/>
        <v>5.1677116680401376</v>
      </c>
      <c r="J84" s="44">
        <v>0.58252707226738099</v>
      </c>
      <c r="K84" s="36">
        <v>236.179</v>
      </c>
      <c r="L84" s="36">
        <v>67.674999999999997</v>
      </c>
      <c r="M84" s="94">
        <f t="shared" si="13"/>
        <v>0.72472666906013439</v>
      </c>
      <c r="N84" s="36">
        <v>0</v>
      </c>
      <c r="O84" s="36">
        <f t="shared" si="14"/>
        <v>0</v>
      </c>
      <c r="P84" s="36">
        <v>2.198</v>
      </c>
      <c r="Q84" s="36">
        <f t="shared" si="15"/>
        <v>6.7446691644649833E-3</v>
      </c>
      <c r="R84" s="36">
        <v>14.875999999999999</v>
      </c>
      <c r="S84" s="36">
        <f t="shared" si="16"/>
        <v>4.5647724518007776E-2</v>
      </c>
      <c r="T84" s="36">
        <v>150.26899999999998</v>
      </c>
      <c r="U84" s="36">
        <v>231.45099999999999</v>
      </c>
      <c r="V84" s="36">
        <f t="shared" si="17"/>
        <v>0.46110768456550882</v>
      </c>
      <c r="W84" s="36">
        <v>138.66800000000001</v>
      </c>
      <c r="X84" s="36">
        <v>148.94800000000001</v>
      </c>
      <c r="Y84" s="92">
        <f t="shared" si="18"/>
        <v>0.42550945573158794</v>
      </c>
    </row>
    <row r="85" spans="1:25" x14ac:dyDescent="0.2">
      <c r="A85" s="1" t="s">
        <v>195</v>
      </c>
      <c r="B85" s="1" t="s">
        <v>196</v>
      </c>
      <c r="C85" s="36" t="s">
        <v>505</v>
      </c>
      <c r="D85" s="36">
        <v>2499.4157</v>
      </c>
      <c r="E85" s="36">
        <v>2121.9027000000001</v>
      </c>
      <c r="F85" s="36"/>
      <c r="G85" s="36">
        <v>294.68199999999996</v>
      </c>
      <c r="H85" s="36">
        <v>349.25299999999999</v>
      </c>
      <c r="I85" s="36">
        <f t="shared" si="19"/>
        <v>6.0755460940922488</v>
      </c>
      <c r="J85" s="44">
        <v>0.1851860649785193</v>
      </c>
      <c r="K85" s="36">
        <v>249.10499847412109</v>
      </c>
      <c r="L85" s="36">
        <v>86.929000000000002</v>
      </c>
      <c r="M85" s="94">
        <f t="shared" si="13"/>
        <v>0.84533496607909919</v>
      </c>
      <c r="N85" s="36">
        <v>42.388999999999996</v>
      </c>
      <c r="O85" s="36">
        <f t="shared" si="14"/>
        <v>0.14384658716854101</v>
      </c>
      <c r="P85" s="36">
        <v>126.739</v>
      </c>
      <c r="Q85" s="36">
        <f t="shared" si="15"/>
        <v>0.43008734839589802</v>
      </c>
      <c r="R85" s="36">
        <v>30.399000000000001</v>
      </c>
      <c r="S85" s="36">
        <f t="shared" si="16"/>
        <v>0.10315865916479461</v>
      </c>
      <c r="T85" s="36">
        <v>33.942999999999998</v>
      </c>
      <c r="U85" s="36">
        <v>80.558000000000007</v>
      </c>
      <c r="V85" s="36">
        <f t="shared" si="17"/>
        <v>0.11518518267148996</v>
      </c>
      <c r="W85" s="36">
        <v>27.055742028858003</v>
      </c>
      <c r="X85" s="36">
        <v>55.678000000000004</v>
      </c>
      <c r="Y85" s="92">
        <f t="shared" si="18"/>
        <v>9.1813351439375343E-2</v>
      </c>
    </row>
    <row r="86" spans="1:25" x14ac:dyDescent="0.2">
      <c r="A86" s="1" t="s">
        <v>197</v>
      </c>
      <c r="B86" s="1" t="s">
        <v>198</v>
      </c>
      <c r="C86" s="36" t="s">
        <v>495</v>
      </c>
      <c r="D86" s="36">
        <v>2542.2449000000001</v>
      </c>
      <c r="E86" s="36">
        <v>2344.0949000000001</v>
      </c>
      <c r="F86" s="36"/>
      <c r="G86" s="36">
        <v>362.10199999999998</v>
      </c>
      <c r="H86" s="36">
        <v>403.58300000000003</v>
      </c>
      <c r="I86" s="36">
        <f t="shared" si="19"/>
        <v>5.8082102070701689</v>
      </c>
      <c r="J86" s="44">
        <v>0.11455611954642619</v>
      </c>
      <c r="K86" s="36">
        <v>250.68500076293947</v>
      </c>
      <c r="L86" s="36">
        <v>70.325000000000003</v>
      </c>
      <c r="M86" s="94">
        <f t="shared" si="13"/>
        <v>0.69230493276187233</v>
      </c>
      <c r="N86" s="36">
        <v>93.233999999999995</v>
      </c>
      <c r="O86" s="36">
        <f t="shared" si="14"/>
        <v>0.25747993659245183</v>
      </c>
      <c r="P86" s="36">
        <v>79.957999999999998</v>
      </c>
      <c r="Q86" s="36">
        <f t="shared" si="15"/>
        <v>0.22081623409978404</v>
      </c>
      <c r="R86" s="36">
        <v>87.978999999999999</v>
      </c>
      <c r="S86" s="36">
        <f t="shared" si="16"/>
        <v>0.24296745116017035</v>
      </c>
      <c r="T86" s="36">
        <v>-3.4740000000000002</v>
      </c>
      <c r="U86" s="36">
        <v>42.646999999999998</v>
      </c>
      <c r="V86" s="36">
        <f t="shared" si="17"/>
        <v>-9.5939818062313938E-3</v>
      </c>
      <c r="W86" s="36">
        <v>-84.54</v>
      </c>
      <c r="X86" s="36">
        <v>25.7</v>
      </c>
      <c r="Y86" s="92">
        <f t="shared" si="18"/>
        <v>-0.23347012720172772</v>
      </c>
    </row>
    <row r="87" spans="1:25" x14ac:dyDescent="0.2">
      <c r="A87" s="1" t="s">
        <v>199</v>
      </c>
      <c r="B87" s="1" t="s">
        <v>200</v>
      </c>
      <c r="C87" s="36" t="s">
        <v>495</v>
      </c>
      <c r="D87" s="36">
        <v>2458.9054000000001</v>
      </c>
      <c r="E87" s="36">
        <v>2777.4384</v>
      </c>
      <c r="F87" s="36"/>
      <c r="G87" s="36">
        <v>757.60300000000007</v>
      </c>
      <c r="H87" s="36">
        <v>863.7</v>
      </c>
      <c r="I87" s="36">
        <f t="shared" si="19"/>
        <v>3.215744355679055</v>
      </c>
      <c r="J87" s="44">
        <v>0.14004300405357428</v>
      </c>
      <c r="K87" s="36">
        <v>512.96599737548831</v>
      </c>
      <c r="L87" s="36">
        <v>67.867000000000004</v>
      </c>
      <c r="M87" s="94">
        <f t="shared" si="13"/>
        <v>0.67709076835161464</v>
      </c>
      <c r="N87" s="36">
        <v>0</v>
      </c>
      <c r="O87" s="36">
        <f t="shared" si="14"/>
        <v>0</v>
      </c>
      <c r="P87" s="36" t="s">
        <v>480</v>
      </c>
      <c r="Q87" s="36" t="e">
        <f t="shared" si="15"/>
        <v>#VALUE!</v>
      </c>
      <c r="R87" s="36">
        <v>121.01</v>
      </c>
      <c r="S87" s="36">
        <f t="shared" si="16"/>
        <v>0.15972745620067502</v>
      </c>
      <c r="T87" s="36">
        <v>106.039</v>
      </c>
      <c r="U87" s="36">
        <v>170.54</v>
      </c>
      <c r="V87" s="36">
        <f t="shared" si="17"/>
        <v>0.13996644680657283</v>
      </c>
      <c r="W87" s="36">
        <v>32.882268060742</v>
      </c>
      <c r="X87" s="36">
        <v>91.412999999999997</v>
      </c>
      <c r="Y87" s="92">
        <f t="shared" si="18"/>
        <v>4.3403033067110346E-2</v>
      </c>
    </row>
    <row r="88" spans="1:25" x14ac:dyDescent="0.2">
      <c r="A88" s="1" t="s">
        <v>201</v>
      </c>
      <c r="B88" s="1" t="s">
        <v>202</v>
      </c>
      <c r="C88" s="36" t="s">
        <v>495</v>
      </c>
      <c r="D88" s="36">
        <v>2438.0086000000001</v>
      </c>
      <c r="E88" s="36">
        <v>2499.6136000000001</v>
      </c>
      <c r="F88" s="36"/>
      <c r="G88" s="36">
        <v>111.253</v>
      </c>
      <c r="H88" s="36">
        <v>195.833</v>
      </c>
      <c r="I88" s="36">
        <f t="shared" si="19"/>
        <v>12.764006066393305</v>
      </c>
      <c r="J88" s="44">
        <v>0.76024916182035529</v>
      </c>
      <c r="K88" s="36">
        <v>89.570999999999998</v>
      </c>
      <c r="L88" s="36">
        <v>79.174999999999997</v>
      </c>
      <c r="M88" s="94">
        <f t="shared" si="13"/>
        <v>0.80511087341464949</v>
      </c>
      <c r="N88" s="36">
        <v>37.589999999999996</v>
      </c>
      <c r="O88" s="36">
        <f t="shared" si="14"/>
        <v>0.3378785291183159</v>
      </c>
      <c r="P88" s="36">
        <v>72.924999999999997</v>
      </c>
      <c r="Q88" s="36">
        <f t="shared" si="15"/>
        <v>0.65548794189819592</v>
      </c>
      <c r="R88" s="36">
        <v>28.033999999999999</v>
      </c>
      <c r="S88" s="36">
        <f t="shared" si="16"/>
        <v>0.25198421615596883</v>
      </c>
      <c r="T88" s="36">
        <v>-44.902000000000001</v>
      </c>
      <c r="U88" s="36">
        <v>-45.95</v>
      </c>
      <c r="V88" s="36">
        <f t="shared" si="17"/>
        <v>-0.40360259948046345</v>
      </c>
      <c r="W88" s="36">
        <v>-49.106000000000002</v>
      </c>
      <c r="X88" s="36">
        <v>-63.59</v>
      </c>
      <c r="Y88" s="92">
        <f t="shared" si="18"/>
        <v>-0.44139034453003517</v>
      </c>
    </row>
    <row r="89" spans="1:25" x14ac:dyDescent="0.2">
      <c r="A89" s="1" t="s">
        <v>203</v>
      </c>
      <c r="B89" s="1" t="s">
        <v>204</v>
      </c>
      <c r="C89" s="36" t="s">
        <v>506</v>
      </c>
      <c r="D89" s="36">
        <v>2461.5574999999999</v>
      </c>
      <c r="E89" s="36">
        <v>2436.4575</v>
      </c>
      <c r="F89" s="36"/>
      <c r="G89" s="36">
        <v>777.6</v>
      </c>
      <c r="H89" s="36">
        <v>824</v>
      </c>
      <c r="I89" s="36">
        <f t="shared" si="19"/>
        <v>2.9568658980582523</v>
      </c>
      <c r="J89" s="44">
        <v>5.967078189300401E-2</v>
      </c>
      <c r="K89" s="36">
        <v>266.30000152587888</v>
      </c>
      <c r="L89" s="36">
        <v>34.533000000000001</v>
      </c>
      <c r="M89" s="94">
        <f t="shared" si="13"/>
        <v>0.34246399373184011</v>
      </c>
      <c r="N89" s="36">
        <v>0</v>
      </c>
      <c r="O89" s="36">
        <f t="shared" si="14"/>
        <v>0</v>
      </c>
      <c r="P89" s="36">
        <v>41.767000000000003</v>
      </c>
      <c r="Q89" s="36">
        <f t="shared" si="15"/>
        <v>5.3712705761316877E-2</v>
      </c>
      <c r="R89" s="36">
        <v>117.626</v>
      </c>
      <c r="S89" s="36">
        <f t="shared" si="16"/>
        <v>0.15126800411522634</v>
      </c>
      <c r="T89" s="36">
        <v>119.85900000000001</v>
      </c>
      <c r="U89" s="36">
        <v>168.292</v>
      </c>
      <c r="V89" s="36">
        <f t="shared" si="17"/>
        <v>0.15413966049382716</v>
      </c>
      <c r="W89" s="36">
        <v>92.1</v>
      </c>
      <c r="X89" s="36">
        <v>125.28400000000001</v>
      </c>
      <c r="Y89" s="92">
        <f t="shared" si="18"/>
        <v>0.11844135802469134</v>
      </c>
    </row>
    <row r="90" spans="1:25" x14ac:dyDescent="0.2">
      <c r="A90" s="1" t="s">
        <v>205</v>
      </c>
      <c r="B90" s="1" t="s">
        <v>206</v>
      </c>
      <c r="C90" s="36" t="s">
        <v>495</v>
      </c>
      <c r="D90" s="36">
        <v>2373.3932</v>
      </c>
      <c r="E90" s="36">
        <v>2399.3838999999998</v>
      </c>
      <c r="F90" s="36"/>
      <c r="G90" s="36">
        <v>259.76499999999999</v>
      </c>
      <c r="H90" s="36">
        <v>290.03199999999998</v>
      </c>
      <c r="I90" s="36">
        <f t="shared" si="19"/>
        <v>8.2728247227892098</v>
      </c>
      <c r="J90" s="44">
        <v>0.11651685176986892</v>
      </c>
      <c r="K90" s="36">
        <v>189.24499960327148</v>
      </c>
      <c r="L90" s="36">
        <v>72.911000000000001</v>
      </c>
      <c r="M90" s="94">
        <f t="shared" si="13"/>
        <v>0.72852385657525642</v>
      </c>
      <c r="N90" s="36">
        <v>41.803999999999995</v>
      </c>
      <c r="O90" s="36">
        <f t="shared" si="14"/>
        <v>0.16093007141069812</v>
      </c>
      <c r="P90" s="36">
        <v>33.128</v>
      </c>
      <c r="Q90" s="36">
        <f t="shared" si="15"/>
        <v>0.12753065270532982</v>
      </c>
      <c r="R90" s="36">
        <v>25.448</v>
      </c>
      <c r="S90" s="36">
        <f t="shared" si="16"/>
        <v>9.7965468789097843E-2</v>
      </c>
      <c r="T90" s="36">
        <v>83.233999999999995</v>
      </c>
      <c r="U90" s="36">
        <v>100.771</v>
      </c>
      <c r="V90" s="36">
        <f t="shared" si="17"/>
        <v>0.3204203799588089</v>
      </c>
      <c r="W90" s="36">
        <v>31.351610000000001</v>
      </c>
      <c r="X90" s="36">
        <v>42.183</v>
      </c>
      <c r="Y90" s="92">
        <f t="shared" si="18"/>
        <v>0.12069220256770544</v>
      </c>
    </row>
    <row r="91" spans="1:25" x14ac:dyDescent="0.2">
      <c r="A91" s="1" t="s">
        <v>207</v>
      </c>
      <c r="B91" s="1" t="s">
        <v>208</v>
      </c>
      <c r="C91" s="36" t="s">
        <v>495</v>
      </c>
      <c r="D91" s="36">
        <v>2279.9922999999999</v>
      </c>
      <c r="E91" s="36">
        <v>2165.1192999999998</v>
      </c>
      <c r="F91" s="36"/>
      <c r="G91" s="36">
        <v>202.84200000000001</v>
      </c>
      <c r="H91" s="36">
        <v>246.78800000000001</v>
      </c>
      <c r="I91" s="36">
        <f t="shared" si="19"/>
        <v>8.7731952120848646</v>
      </c>
      <c r="J91" s="44">
        <v>0.21665138383569471</v>
      </c>
      <c r="K91" s="36">
        <v>157.49099987792968</v>
      </c>
      <c r="L91" s="36">
        <v>81.329000000000008</v>
      </c>
      <c r="M91" s="94">
        <f t="shared" si="13"/>
        <v>0.77642204217040689</v>
      </c>
      <c r="N91" s="36">
        <v>23.873999999999999</v>
      </c>
      <c r="O91" s="36">
        <f t="shared" si="14"/>
        <v>0.11769751826544797</v>
      </c>
      <c r="P91" s="36">
        <v>109.77500000000001</v>
      </c>
      <c r="Q91" s="36">
        <f t="shared" si="15"/>
        <v>0.54118476449650466</v>
      </c>
      <c r="R91" s="36">
        <v>36.956000000000003</v>
      </c>
      <c r="S91" s="36">
        <f t="shared" si="16"/>
        <v>0.18219106496682147</v>
      </c>
      <c r="T91" s="36">
        <v>-13.472000000000001</v>
      </c>
      <c r="U91" s="36">
        <v>12.863</v>
      </c>
      <c r="V91" s="36">
        <f t="shared" si="17"/>
        <v>-6.6416225436546669E-2</v>
      </c>
      <c r="W91" s="36">
        <v>-33.920332731689001</v>
      </c>
      <c r="X91" s="36">
        <v>2.661</v>
      </c>
      <c r="Y91" s="92">
        <f t="shared" si="18"/>
        <v>-0.16722539085440391</v>
      </c>
    </row>
    <row r="92" spans="1:25" x14ac:dyDescent="0.2">
      <c r="A92" s="1" t="s">
        <v>211</v>
      </c>
      <c r="B92" s="1" t="s">
        <v>212</v>
      </c>
      <c r="C92" s="36" t="s">
        <v>495</v>
      </c>
      <c r="D92" s="36">
        <v>2144.8136</v>
      </c>
      <c r="E92" s="36">
        <v>2527.3155999999999</v>
      </c>
      <c r="F92" s="36"/>
      <c r="G92" s="36">
        <v>213.15899999999999</v>
      </c>
      <c r="H92" s="36">
        <v>282.81</v>
      </c>
      <c r="I92" s="36">
        <f t="shared" si="19"/>
        <v>8.9364435486722531</v>
      </c>
      <c r="J92" s="44">
        <v>0.32675608348697449</v>
      </c>
      <c r="K92" s="36">
        <v>155.18199999999999</v>
      </c>
      <c r="L92" s="36">
        <v>73.067000000000007</v>
      </c>
      <c r="M92" s="94">
        <f t="shared" si="13"/>
        <v>0.72801054611815585</v>
      </c>
      <c r="N92" s="36">
        <v>41.263999999999996</v>
      </c>
      <c r="O92" s="36">
        <f t="shared" si="14"/>
        <v>0.19358319376615576</v>
      </c>
      <c r="P92" s="36">
        <v>133.79400000000001</v>
      </c>
      <c r="Q92" s="36">
        <f t="shared" si="15"/>
        <v>0.62767230095843951</v>
      </c>
      <c r="R92" s="36">
        <v>34.286000000000001</v>
      </c>
      <c r="S92" s="36">
        <f t="shared" si="16"/>
        <v>0.16084706721273792</v>
      </c>
      <c r="T92" s="36">
        <v>-43.302999999999997</v>
      </c>
      <c r="U92" s="36">
        <v>-23.48</v>
      </c>
      <c r="V92" s="36">
        <f t="shared" si="17"/>
        <v>-0.20314882317894153</v>
      </c>
      <c r="W92" s="36">
        <v>-55.233550000000001</v>
      </c>
      <c r="X92" s="36">
        <v>-39.237000000000002</v>
      </c>
      <c r="Y92" s="92">
        <f t="shared" si="18"/>
        <v>-0.25911901444461649</v>
      </c>
    </row>
    <row r="93" spans="1:25" x14ac:dyDescent="0.2">
      <c r="A93" s="1" t="s">
        <v>213</v>
      </c>
      <c r="B93" s="1" t="s">
        <v>214</v>
      </c>
      <c r="C93" s="36" t="s">
        <v>495</v>
      </c>
      <c r="D93" s="36">
        <v>2123.6478000000002</v>
      </c>
      <c r="E93" s="36">
        <v>2086.6887999999999</v>
      </c>
      <c r="F93" s="36"/>
      <c r="G93" s="36">
        <v>375.99900000000002</v>
      </c>
      <c r="H93" s="36">
        <v>410.81200000000001</v>
      </c>
      <c r="I93" s="36">
        <f t="shared" si="19"/>
        <v>5.0794251385061777</v>
      </c>
      <c r="J93" s="44">
        <v>9.2588012202160064E-2</v>
      </c>
      <c r="K93" s="36">
        <v>251.41600036621094</v>
      </c>
      <c r="L93" s="36">
        <v>68.244</v>
      </c>
      <c r="M93" s="94">
        <f t="shared" si="13"/>
        <v>0.66866135379671465</v>
      </c>
      <c r="N93" s="36">
        <v>72.754999999999995</v>
      </c>
      <c r="O93" s="36">
        <f t="shared" si="14"/>
        <v>0.19349785504748682</v>
      </c>
      <c r="P93" s="36">
        <v>43.49</v>
      </c>
      <c r="Q93" s="36">
        <f t="shared" si="15"/>
        <v>0.11566520123723734</v>
      </c>
      <c r="R93" s="36">
        <v>55.396000000000001</v>
      </c>
      <c r="S93" s="36">
        <f t="shared" si="16"/>
        <v>0.14733017906962517</v>
      </c>
      <c r="T93" s="36">
        <v>78.801000000000002</v>
      </c>
      <c r="U93" s="36">
        <v>86.858000000000004</v>
      </c>
      <c r="V93" s="36">
        <f t="shared" si="17"/>
        <v>0.2095776850470347</v>
      </c>
      <c r="W93" s="36">
        <v>54.195191958732003</v>
      </c>
      <c r="X93" s="36">
        <v>60.554000000000002</v>
      </c>
      <c r="Y93" s="92">
        <f t="shared" si="18"/>
        <v>0.14413653216825575</v>
      </c>
    </row>
    <row r="94" spans="1:25" x14ac:dyDescent="0.2">
      <c r="A94" s="1" t="s">
        <v>215</v>
      </c>
      <c r="B94" s="1" t="s">
        <v>216</v>
      </c>
      <c r="C94" s="36" t="s">
        <v>495</v>
      </c>
      <c r="D94" s="36">
        <v>2082.1448999999998</v>
      </c>
      <c r="E94" s="36">
        <v>1642.0148999999999</v>
      </c>
      <c r="F94" s="36"/>
      <c r="G94" s="36">
        <v>411.06400000000002</v>
      </c>
      <c r="H94" s="36">
        <v>487.03300000000002</v>
      </c>
      <c r="I94" s="36">
        <f t="shared" si="19"/>
        <v>3.3714653832491841</v>
      </c>
      <c r="J94" s="44">
        <v>0.18481063775957018</v>
      </c>
      <c r="K94" s="36">
        <v>279.62800469970705</v>
      </c>
      <c r="L94" s="36">
        <v>75.41</v>
      </c>
      <c r="M94" s="94">
        <f t="shared" si="13"/>
        <v>0.68025418110004043</v>
      </c>
      <c r="N94" s="36">
        <v>215.69499999999999</v>
      </c>
      <c r="O94" s="36">
        <f t="shared" si="14"/>
        <v>0.52472364400677263</v>
      </c>
      <c r="P94" s="36">
        <v>298.46699999999998</v>
      </c>
      <c r="Q94" s="36">
        <f t="shared" si="15"/>
        <v>0.72608401611427897</v>
      </c>
      <c r="R94" s="36">
        <v>85.539000000000001</v>
      </c>
      <c r="S94" s="36">
        <f t="shared" si="16"/>
        <v>0.20809168402000661</v>
      </c>
      <c r="T94" s="36">
        <v>-176.494</v>
      </c>
      <c r="U94" s="36">
        <v>-58.75</v>
      </c>
      <c r="V94" s="36">
        <f t="shared" si="17"/>
        <v>-0.42935893194247121</v>
      </c>
      <c r="W94" s="36">
        <v>-184.54894999999999</v>
      </c>
      <c r="X94" s="36">
        <v>-70.158000000000001</v>
      </c>
      <c r="Y94" s="92">
        <f t="shared" si="18"/>
        <v>-0.44895429908724671</v>
      </c>
    </row>
    <row r="95" spans="1:25" x14ac:dyDescent="0.2">
      <c r="A95" s="1" t="s">
        <v>217</v>
      </c>
      <c r="B95" s="1" t="s">
        <v>218</v>
      </c>
      <c r="C95" s="36" t="s">
        <v>495</v>
      </c>
      <c r="D95" s="36">
        <v>2134.5376999999999</v>
      </c>
      <c r="E95" s="36">
        <v>2066.1927000000001</v>
      </c>
      <c r="F95" s="36"/>
      <c r="G95" s="36">
        <v>225.50900000000001</v>
      </c>
      <c r="H95" s="36">
        <v>266.108</v>
      </c>
      <c r="I95" s="36">
        <f t="shared" si="19"/>
        <v>7.7644892299367179</v>
      </c>
      <c r="J95" s="44">
        <v>0.18003272596659103</v>
      </c>
      <c r="K95" s="36">
        <v>133.13299966430662</v>
      </c>
      <c r="L95" s="36">
        <v>62.867000000000004</v>
      </c>
      <c r="M95" s="94">
        <f t="shared" si="13"/>
        <v>0.59036668010725346</v>
      </c>
      <c r="N95" s="36">
        <v>27.119999999999997</v>
      </c>
      <c r="O95" s="36">
        <f t="shared" si="14"/>
        <v>0.12026127560319098</v>
      </c>
      <c r="P95" s="36">
        <v>66.569999999999993</v>
      </c>
      <c r="Q95" s="36">
        <f t="shared" si="15"/>
        <v>0.29519886124278849</v>
      </c>
      <c r="R95" s="36">
        <v>29.151</v>
      </c>
      <c r="S95" s="36">
        <f t="shared" si="16"/>
        <v>0.12926756803497863</v>
      </c>
      <c r="T95" s="36">
        <v>10.643000000000001</v>
      </c>
      <c r="U95" s="36">
        <v>40.977000000000004</v>
      </c>
      <c r="V95" s="36">
        <f t="shared" si="17"/>
        <v>4.7195455613744906E-2</v>
      </c>
      <c r="W95" s="36">
        <v>-2.3560000000000003</v>
      </c>
      <c r="X95" s="36">
        <v>28.244</v>
      </c>
      <c r="Y95" s="92">
        <f t="shared" si="18"/>
        <v>-1.0447476597386358E-2</v>
      </c>
    </row>
    <row r="96" spans="1:25" x14ac:dyDescent="0.2">
      <c r="A96" s="1" t="s">
        <v>219</v>
      </c>
      <c r="B96" s="1" t="s">
        <v>220</v>
      </c>
      <c r="C96" s="36" t="s">
        <v>495</v>
      </c>
      <c r="D96" s="36">
        <v>2162.7305999999999</v>
      </c>
      <c r="E96" s="36">
        <v>2059.2656000000002</v>
      </c>
      <c r="F96" s="36"/>
      <c r="G96" s="36">
        <v>215.20100000000002</v>
      </c>
      <c r="H96" s="36">
        <v>265.75200000000001</v>
      </c>
      <c r="I96" s="36">
        <f t="shared" si="19"/>
        <v>7.7488244679249831</v>
      </c>
      <c r="J96" s="44">
        <v>0.2349013248079701</v>
      </c>
      <c r="K96" s="36">
        <v>106.53599938964844</v>
      </c>
      <c r="L96" s="36">
        <v>52.910000000000004</v>
      </c>
      <c r="M96" s="94">
        <f t="shared" si="13"/>
        <v>0.49505345881129004</v>
      </c>
      <c r="N96" s="36">
        <v>40.338000000000001</v>
      </c>
      <c r="O96" s="36">
        <f t="shared" si="14"/>
        <v>0.18744336689885269</v>
      </c>
      <c r="P96" s="36">
        <v>41.17</v>
      </c>
      <c r="Q96" s="36">
        <f t="shared" si="15"/>
        <v>0.19130951993717502</v>
      </c>
      <c r="R96" s="36">
        <v>37.179000000000002</v>
      </c>
      <c r="S96" s="36">
        <f t="shared" si="16"/>
        <v>0.17276406708147266</v>
      </c>
      <c r="T96" s="36">
        <v>-7.5960000000000001</v>
      </c>
      <c r="U96" s="36">
        <v>28.12</v>
      </c>
      <c r="V96" s="36">
        <f t="shared" si="17"/>
        <v>-3.5297233748913803E-2</v>
      </c>
      <c r="W96" s="36">
        <v>-24.3462</v>
      </c>
      <c r="X96" s="36">
        <v>2.1080000000000001</v>
      </c>
      <c r="Y96" s="92">
        <f t="shared" si="18"/>
        <v>-0.11313237392019553</v>
      </c>
    </row>
    <row r="97" spans="1:25" x14ac:dyDescent="0.2">
      <c r="A97" s="1" t="s">
        <v>221</v>
      </c>
      <c r="B97" s="1" t="s">
        <v>222</v>
      </c>
      <c r="C97" s="36" t="s">
        <v>506</v>
      </c>
      <c r="D97" s="36">
        <v>2114.5731999999998</v>
      </c>
      <c r="E97" s="36">
        <v>1943.9061999999999</v>
      </c>
      <c r="F97" s="36"/>
      <c r="G97" s="36">
        <v>807.30500000000006</v>
      </c>
      <c r="H97" s="36">
        <v>961.45699999999999</v>
      </c>
      <c r="I97" s="36">
        <f t="shared" si="19"/>
        <v>2.0218337377542626</v>
      </c>
      <c r="J97" s="44">
        <v>0.19094642049782906</v>
      </c>
      <c r="K97" s="36">
        <v>275.29600018310543</v>
      </c>
      <c r="L97" s="36">
        <v>35.366999999999997</v>
      </c>
      <c r="M97" s="94">
        <f t="shared" si="13"/>
        <v>0.34100618747945993</v>
      </c>
      <c r="N97" s="36">
        <v>0</v>
      </c>
      <c r="O97" s="36">
        <f t="shared" si="14"/>
        <v>0</v>
      </c>
      <c r="P97" s="36">
        <v>53.383000000000003</v>
      </c>
      <c r="Q97" s="36">
        <f t="shared" si="15"/>
        <v>6.6124946581527427E-2</v>
      </c>
      <c r="R97" s="36">
        <v>102.56699999999999</v>
      </c>
      <c r="S97" s="36">
        <f t="shared" si="16"/>
        <v>0.1270486371321867</v>
      </c>
      <c r="T97" s="36">
        <v>101.57077215189899</v>
      </c>
      <c r="U97" s="36">
        <v>166.20000000000002</v>
      </c>
      <c r="V97" s="36">
        <f t="shared" si="17"/>
        <v>0.12581462043700831</v>
      </c>
      <c r="W97" s="36">
        <v>66.466239999999999</v>
      </c>
      <c r="X97" s="36">
        <v>102.023</v>
      </c>
      <c r="Y97" s="92">
        <f t="shared" si="18"/>
        <v>8.233101492001163E-2</v>
      </c>
    </row>
    <row r="98" spans="1:25" x14ac:dyDescent="0.2">
      <c r="A98" s="1" t="s">
        <v>223</v>
      </c>
      <c r="B98" s="1" t="s">
        <v>224</v>
      </c>
      <c r="C98" s="36" t="s">
        <v>495</v>
      </c>
      <c r="D98" s="36">
        <v>2051.6304</v>
      </c>
      <c r="E98" s="36">
        <v>1905.4384</v>
      </c>
      <c r="F98" s="36"/>
      <c r="G98" s="36">
        <v>282.14300000000003</v>
      </c>
      <c r="H98" s="36">
        <v>349.18299999999999</v>
      </c>
      <c r="I98" s="36">
        <f t="shared" si="19"/>
        <v>5.4568475555797393</v>
      </c>
      <c r="J98" s="44">
        <v>0.23761000627341433</v>
      </c>
      <c r="K98" s="36">
        <v>206.71999600219726</v>
      </c>
      <c r="L98" s="36">
        <v>73.540000000000006</v>
      </c>
      <c r="M98" s="94">
        <f t="shared" ref="M98:M129" si="20">K98/G98</f>
        <v>0.73267809586697963</v>
      </c>
      <c r="N98" s="36">
        <v>38.372999999999998</v>
      </c>
      <c r="O98" s="36">
        <f t="shared" ref="O98:O129" si="21">N98/G98</f>
        <v>0.13600550075670845</v>
      </c>
      <c r="P98" s="36">
        <v>121.246</v>
      </c>
      <c r="Q98" s="36">
        <f t="shared" ref="Q98:Q129" si="22">P98/G98</f>
        <v>0.42973244064180216</v>
      </c>
      <c r="R98" s="36">
        <v>36.988999999999997</v>
      </c>
      <c r="S98" s="36">
        <f t="shared" ref="S98:S129" si="23">R98/G98</f>
        <v>0.13110018678471552</v>
      </c>
      <c r="T98" s="36">
        <v>17.619</v>
      </c>
      <c r="U98" s="36">
        <v>53.279000000000003</v>
      </c>
      <c r="V98" s="36">
        <f t="shared" ref="V98:V129" si="24">T98/G98</f>
        <v>6.2447056988831899E-2</v>
      </c>
      <c r="W98" s="36">
        <v>-11.200076829023001</v>
      </c>
      <c r="X98" s="36">
        <v>15.266999999999999</v>
      </c>
      <c r="Y98" s="92">
        <f t="shared" ref="Y98:Y129" si="25">W98/G98</f>
        <v>-3.9696454737572787E-2</v>
      </c>
    </row>
    <row r="99" spans="1:25" x14ac:dyDescent="0.2">
      <c r="A99" s="1" t="s">
        <v>225</v>
      </c>
      <c r="B99" s="1" t="s">
        <v>226</v>
      </c>
      <c r="C99" s="36" t="s">
        <v>495</v>
      </c>
      <c r="D99" s="36">
        <v>2067.0387000000001</v>
      </c>
      <c r="E99" s="36">
        <v>2014.3187</v>
      </c>
      <c r="F99" s="36"/>
      <c r="G99" s="36">
        <v>165.38</v>
      </c>
      <c r="H99" s="36">
        <v>205.85</v>
      </c>
      <c r="I99" s="36">
        <f t="shared" si="19"/>
        <v>9.7853713869322334</v>
      </c>
      <c r="J99" s="44">
        <v>0.24470915467408383</v>
      </c>
      <c r="K99" s="36">
        <v>102.44899972534179</v>
      </c>
      <c r="L99" s="36">
        <v>64.5</v>
      </c>
      <c r="M99" s="94">
        <f t="shared" si="20"/>
        <v>0.6194763558189732</v>
      </c>
      <c r="N99" s="36">
        <v>16.577999999999999</v>
      </c>
      <c r="O99" s="36">
        <f t="shared" si="21"/>
        <v>0.10024186721489901</v>
      </c>
      <c r="P99" s="36">
        <v>28.709</v>
      </c>
      <c r="Q99" s="36">
        <f t="shared" si="22"/>
        <v>0.17359414681339944</v>
      </c>
      <c r="R99" s="36">
        <v>21.199000000000002</v>
      </c>
      <c r="S99" s="36">
        <f t="shared" si="23"/>
        <v>0.12818357721610837</v>
      </c>
      <c r="T99" s="36">
        <v>31.149000000000001</v>
      </c>
      <c r="U99" s="36">
        <v>44.4</v>
      </c>
      <c r="V99" s="36">
        <f t="shared" si="24"/>
        <v>0.18834804692223969</v>
      </c>
      <c r="W99" s="36">
        <v>18.071339999999999</v>
      </c>
      <c r="X99" s="36">
        <v>39.49</v>
      </c>
      <c r="Y99" s="92">
        <f t="shared" si="25"/>
        <v>0.1092716168823316</v>
      </c>
    </row>
    <row r="100" spans="1:25" x14ac:dyDescent="0.2">
      <c r="A100" s="1" t="s">
        <v>227</v>
      </c>
      <c r="B100" s="1" t="s">
        <v>228</v>
      </c>
      <c r="C100" s="36" t="s">
        <v>505</v>
      </c>
      <c r="D100" s="36">
        <v>1987.4133999999999</v>
      </c>
      <c r="E100" s="36">
        <v>2202.7654000000002</v>
      </c>
      <c r="F100" s="36"/>
      <c r="G100" s="36">
        <v>167.92599999999999</v>
      </c>
      <c r="H100" s="36">
        <v>255.9</v>
      </c>
      <c r="I100" s="36">
        <f t="shared" si="19"/>
        <v>8.6079148104728418</v>
      </c>
      <c r="J100" s="44">
        <v>0.52388552100329933</v>
      </c>
      <c r="K100" s="36">
        <v>88.019999999999982</v>
      </c>
      <c r="L100" s="36">
        <v>55.325000000000003</v>
      </c>
      <c r="M100" s="94">
        <f t="shared" si="20"/>
        <v>0.52415945118683227</v>
      </c>
      <c r="N100" s="36">
        <v>38.638999999999996</v>
      </c>
      <c r="O100" s="36">
        <f t="shared" si="21"/>
        <v>0.23009539916391744</v>
      </c>
      <c r="P100" s="36">
        <v>73.087000000000003</v>
      </c>
      <c r="Q100" s="36">
        <f t="shared" si="22"/>
        <v>0.43523337660636235</v>
      </c>
      <c r="R100" s="36">
        <v>22.571999999999999</v>
      </c>
      <c r="S100" s="36">
        <f t="shared" si="23"/>
        <v>0.13441635005895455</v>
      </c>
      <c r="T100" s="36">
        <v>-39.728000000000002</v>
      </c>
      <c r="U100" s="36">
        <v>-51.800000000000004</v>
      </c>
      <c r="V100" s="36">
        <f t="shared" si="24"/>
        <v>-0.23658039850886703</v>
      </c>
      <c r="W100" s="36">
        <v>-47.155000000000001</v>
      </c>
      <c r="X100" s="36">
        <v>-54.15</v>
      </c>
      <c r="Y100" s="92">
        <f t="shared" si="25"/>
        <v>-0.28080821314150284</v>
      </c>
    </row>
    <row r="101" spans="1:25" x14ac:dyDescent="0.2">
      <c r="A101" s="1" t="s">
        <v>229</v>
      </c>
      <c r="B101" s="1" t="s">
        <v>230</v>
      </c>
      <c r="C101" s="36" t="s">
        <v>505</v>
      </c>
      <c r="D101" s="36">
        <v>1941.7501</v>
      </c>
      <c r="E101" s="36">
        <v>1544.9141</v>
      </c>
      <c r="F101" s="36"/>
      <c r="G101" s="36">
        <v>344.017</v>
      </c>
      <c r="H101" s="36">
        <v>369.76900000000001</v>
      </c>
      <c r="I101" s="36">
        <f t="shared" si="19"/>
        <v>4.1780519729885413</v>
      </c>
      <c r="J101" s="44">
        <v>7.4856765799364622E-2</v>
      </c>
      <c r="K101" s="36">
        <v>274.43599694824218</v>
      </c>
      <c r="L101" s="36">
        <v>80.14</v>
      </c>
      <c r="M101" s="94">
        <f t="shared" si="20"/>
        <v>0.79773963771628198</v>
      </c>
      <c r="N101" s="36">
        <v>63.451999999999998</v>
      </c>
      <c r="O101" s="36">
        <f t="shared" si="21"/>
        <v>0.1844443733885244</v>
      </c>
      <c r="P101" s="36">
        <v>152.178</v>
      </c>
      <c r="Q101" s="36">
        <f t="shared" si="22"/>
        <v>0.44235604635817416</v>
      </c>
      <c r="R101" s="36">
        <v>54.435000000000002</v>
      </c>
      <c r="S101" s="36">
        <f t="shared" si="23"/>
        <v>0.15823345939299513</v>
      </c>
      <c r="T101" s="36">
        <v>7.0558987341769992</v>
      </c>
      <c r="U101" s="36">
        <v>42.024999999999999</v>
      </c>
      <c r="V101" s="36">
        <f t="shared" si="24"/>
        <v>2.0510319938192006E-2</v>
      </c>
      <c r="W101" s="36">
        <v>-22.831899999999997</v>
      </c>
      <c r="X101" s="36">
        <v>24.121000000000002</v>
      </c>
      <c r="Y101" s="92">
        <f t="shared" si="25"/>
        <v>-6.636852248580738E-2</v>
      </c>
    </row>
    <row r="102" spans="1:25" x14ac:dyDescent="0.2">
      <c r="A102" s="1" t="s">
        <v>237</v>
      </c>
      <c r="B102" s="1" t="s">
        <v>238</v>
      </c>
      <c r="C102" s="36" t="s">
        <v>506</v>
      </c>
      <c r="D102" s="36">
        <v>1875.4392</v>
      </c>
      <c r="E102" s="36">
        <v>3979.5682000000002</v>
      </c>
      <c r="F102" s="36"/>
      <c r="G102" s="36">
        <v>2524.2550000000001</v>
      </c>
      <c r="H102" s="36">
        <v>2627.6289999999999</v>
      </c>
      <c r="I102" s="36">
        <f t="shared" si="19"/>
        <v>1.5145091639649282</v>
      </c>
      <c r="J102" s="44">
        <v>4.0952280970028676E-2</v>
      </c>
      <c r="K102" s="36">
        <v>920.60099450683606</v>
      </c>
      <c r="L102" s="36">
        <v>50.033000000000001</v>
      </c>
      <c r="M102" s="94">
        <f t="shared" si="20"/>
        <v>0.36470205843182879</v>
      </c>
      <c r="N102" s="36">
        <v>0</v>
      </c>
      <c r="O102" s="36">
        <f t="shared" si="21"/>
        <v>0</v>
      </c>
      <c r="P102" s="36" t="s">
        <v>480</v>
      </c>
      <c r="Q102" s="36" t="e">
        <f t="shared" si="22"/>
        <v>#VALUE!</v>
      </c>
      <c r="R102" s="36" t="s">
        <v>480</v>
      </c>
      <c r="S102" s="36" t="e">
        <f t="shared" si="23"/>
        <v>#VALUE!</v>
      </c>
      <c r="T102" s="36">
        <v>545.98500000000001</v>
      </c>
      <c r="U102" s="36">
        <v>616.20000000000005</v>
      </c>
      <c r="V102" s="36">
        <f t="shared" si="24"/>
        <v>0.21629550104882431</v>
      </c>
      <c r="W102" s="36">
        <v>163.409500215957</v>
      </c>
      <c r="X102" s="36">
        <v>183.667</v>
      </c>
      <c r="Y102" s="92">
        <f t="shared" si="25"/>
        <v>6.4735733995161734E-2</v>
      </c>
    </row>
    <row r="103" spans="1:25" x14ac:dyDescent="0.2">
      <c r="A103" s="1" t="s">
        <v>239</v>
      </c>
      <c r="B103" s="1" t="s">
        <v>240</v>
      </c>
      <c r="C103" s="36" t="s">
        <v>506</v>
      </c>
      <c r="D103" s="36">
        <v>1831.0175999999999</v>
      </c>
      <c r="E103" s="36">
        <v>2334.0005999999998</v>
      </c>
      <c r="F103" s="36"/>
      <c r="G103" s="36">
        <v>425.97399999999993</v>
      </c>
      <c r="H103" s="36">
        <v>456</v>
      </c>
      <c r="I103" s="36">
        <f t="shared" si="19"/>
        <v>5.1184223684210526</v>
      </c>
      <c r="J103" s="44">
        <v>7.048787015169955E-2</v>
      </c>
      <c r="K103" s="36">
        <v>215.97600213623048</v>
      </c>
      <c r="L103" s="36">
        <v>49.4</v>
      </c>
      <c r="M103" s="94">
        <f t="shared" si="20"/>
        <v>0.50701686519888656</v>
      </c>
      <c r="N103" s="36">
        <v>0</v>
      </c>
      <c r="O103" s="36">
        <f t="shared" si="21"/>
        <v>0</v>
      </c>
      <c r="P103" s="36" t="s">
        <v>480</v>
      </c>
      <c r="Q103" s="36" t="e">
        <f t="shared" si="22"/>
        <v>#VALUE!</v>
      </c>
      <c r="R103" s="36" t="s">
        <v>480</v>
      </c>
      <c r="S103" s="36" t="e">
        <f t="shared" si="23"/>
        <v>#VALUE!</v>
      </c>
      <c r="T103" s="36">
        <v>171.22300000000001</v>
      </c>
      <c r="U103" s="36">
        <v>204.85</v>
      </c>
      <c r="V103" s="36">
        <f t="shared" si="24"/>
        <v>0.40195645743636943</v>
      </c>
      <c r="W103" s="36">
        <v>66.721209999999999</v>
      </c>
      <c r="X103" s="36">
        <v>119.575</v>
      </c>
      <c r="Y103" s="92">
        <f t="shared" si="25"/>
        <v>0.15663211839220237</v>
      </c>
    </row>
    <row r="104" spans="1:25" x14ac:dyDescent="0.2">
      <c r="A104" s="1" t="s">
        <v>241</v>
      </c>
      <c r="B104" s="1" t="s">
        <v>242</v>
      </c>
      <c r="C104" s="36" t="s">
        <v>505</v>
      </c>
      <c r="D104" s="36">
        <v>1795.8797999999999</v>
      </c>
      <c r="E104" s="36">
        <v>1637.1987999999999</v>
      </c>
      <c r="F104" s="36"/>
      <c r="G104" s="36">
        <v>242.52799999999999</v>
      </c>
      <c r="H104" s="36">
        <v>285.279</v>
      </c>
      <c r="I104" s="36">
        <f t="shared" si="19"/>
        <v>5.7389390736787496</v>
      </c>
      <c r="J104" s="44">
        <v>0.1762724303997889</v>
      </c>
      <c r="K104" s="36">
        <v>218.322998046875</v>
      </c>
      <c r="L104" s="36">
        <v>90.492000000000004</v>
      </c>
      <c r="M104" s="94">
        <f t="shared" si="20"/>
        <v>0.90019708259201003</v>
      </c>
      <c r="N104" s="36">
        <v>47.369</v>
      </c>
      <c r="O104" s="36">
        <f t="shared" si="21"/>
        <v>0.19531353080881383</v>
      </c>
      <c r="P104" s="36">
        <v>135.89599999999999</v>
      </c>
      <c r="Q104" s="36">
        <f t="shared" si="22"/>
        <v>0.56033117825570655</v>
      </c>
      <c r="R104" s="36">
        <v>26.823</v>
      </c>
      <c r="S104" s="36">
        <f t="shared" si="23"/>
        <v>0.11059753925319964</v>
      </c>
      <c r="T104" s="36">
        <v>-20.379999999999995</v>
      </c>
      <c r="U104" s="36">
        <v>11.15</v>
      </c>
      <c r="V104" s="36">
        <f t="shared" si="24"/>
        <v>-8.4031534503232599E-2</v>
      </c>
      <c r="W104" s="36">
        <v>-25.522279999999999</v>
      </c>
      <c r="X104" s="36">
        <v>2.6310000000000002</v>
      </c>
      <c r="Y104" s="92">
        <f t="shared" si="25"/>
        <v>-0.10523436469191186</v>
      </c>
    </row>
    <row r="105" spans="1:25" x14ac:dyDescent="0.2">
      <c r="A105" s="1" t="s">
        <v>243</v>
      </c>
      <c r="B105" s="1" t="s">
        <v>244</v>
      </c>
      <c r="C105" s="36" t="s">
        <v>495</v>
      </c>
      <c r="D105" s="36">
        <v>1921.4287999999999</v>
      </c>
      <c r="E105" s="36">
        <v>1797.1029000000001</v>
      </c>
      <c r="F105" s="36"/>
      <c r="G105" s="36">
        <v>198.54300000000001</v>
      </c>
      <c r="H105" s="36">
        <v>249.18700000000001</v>
      </c>
      <c r="I105" s="36">
        <f t="shared" si="19"/>
        <v>7.2118645836259514</v>
      </c>
      <c r="J105" s="44">
        <v>0.25507824501493381</v>
      </c>
      <c r="K105" s="36">
        <v>147.79099822998046</v>
      </c>
      <c r="L105" s="36">
        <v>75.325000000000003</v>
      </c>
      <c r="M105" s="94">
        <f t="shared" si="20"/>
        <v>0.74437778330125193</v>
      </c>
      <c r="N105" s="36">
        <v>25.686999999999998</v>
      </c>
      <c r="O105" s="36">
        <f t="shared" si="21"/>
        <v>0.12937751519821902</v>
      </c>
      <c r="P105" s="36">
        <v>126.98</v>
      </c>
      <c r="Q105" s="36">
        <f t="shared" si="22"/>
        <v>0.63955918868960371</v>
      </c>
      <c r="R105" s="36">
        <v>40.079000000000001</v>
      </c>
      <c r="S105" s="36">
        <f t="shared" si="23"/>
        <v>0.20186559082919064</v>
      </c>
      <c r="T105" s="36">
        <v>-68.009</v>
      </c>
      <c r="U105" s="36">
        <v>-31.501999999999999</v>
      </c>
      <c r="V105" s="36">
        <f t="shared" si="24"/>
        <v>-0.34254040686400428</v>
      </c>
      <c r="W105" s="36">
        <v>-73.292000000000002</v>
      </c>
      <c r="X105" s="36">
        <v>-41.255000000000003</v>
      </c>
      <c r="Y105" s="92">
        <f t="shared" si="25"/>
        <v>-0.36914925230302753</v>
      </c>
    </row>
    <row r="106" spans="1:25" x14ac:dyDescent="0.2">
      <c r="A106" s="1" t="s">
        <v>245</v>
      </c>
      <c r="B106" s="1" t="s">
        <v>246</v>
      </c>
      <c r="C106" s="36" t="s">
        <v>505</v>
      </c>
      <c r="D106" s="36">
        <v>1800.3489</v>
      </c>
      <c r="E106" s="36">
        <v>1708.3059000000001</v>
      </c>
      <c r="F106" s="36"/>
      <c r="G106" s="36">
        <v>176.48500000000001</v>
      </c>
      <c r="H106" s="36">
        <v>232.17500000000001</v>
      </c>
      <c r="I106" s="36">
        <f t="shared" si="19"/>
        <v>7.357837407128244</v>
      </c>
      <c r="J106" s="44">
        <v>0.31555089667677128</v>
      </c>
      <c r="K106" s="36">
        <v>135.33699801635743</v>
      </c>
      <c r="L106" s="36">
        <v>78.02</v>
      </c>
      <c r="M106" s="94">
        <f t="shared" si="20"/>
        <v>0.76684702958527584</v>
      </c>
      <c r="N106" s="36">
        <v>26.834999999999997</v>
      </c>
      <c r="O106" s="36">
        <f t="shared" si="21"/>
        <v>0.15205258237243957</v>
      </c>
      <c r="P106" s="36">
        <v>86.891999999999996</v>
      </c>
      <c r="Q106" s="36">
        <f t="shared" si="22"/>
        <v>0.49234779159701952</v>
      </c>
      <c r="R106" s="36">
        <v>29.446000000000002</v>
      </c>
      <c r="S106" s="36">
        <f t="shared" si="23"/>
        <v>0.16684704082499929</v>
      </c>
      <c r="T106" s="36">
        <v>-30.723999999999997</v>
      </c>
      <c r="U106" s="36">
        <v>-31</v>
      </c>
      <c r="V106" s="36">
        <f t="shared" si="24"/>
        <v>-0.17408844944329543</v>
      </c>
      <c r="W106" s="36">
        <v>-34.695</v>
      </c>
      <c r="X106" s="36">
        <v>-11.468</v>
      </c>
      <c r="Y106" s="92">
        <f t="shared" si="25"/>
        <v>-0.19658894523613904</v>
      </c>
    </row>
    <row r="107" spans="1:25" x14ac:dyDescent="0.2">
      <c r="A107" s="1" t="s">
        <v>247</v>
      </c>
      <c r="B107" s="1" t="s">
        <v>248</v>
      </c>
      <c r="C107" s="36" t="s">
        <v>495</v>
      </c>
      <c r="D107" s="36">
        <v>1757.4110000000001</v>
      </c>
      <c r="E107" s="36">
        <v>2277.1129999999998</v>
      </c>
      <c r="F107" s="36"/>
      <c r="G107" s="36">
        <v>430.33699999999999</v>
      </c>
      <c r="H107" s="36">
        <v>547.33299999999997</v>
      </c>
      <c r="I107" s="36">
        <f t="shared" si="19"/>
        <v>4.16037951302041</v>
      </c>
      <c r="J107" s="44">
        <v>0.27187065021134593</v>
      </c>
      <c r="K107" s="36">
        <v>273.81199511718751</v>
      </c>
      <c r="L107" s="36">
        <v>64.75</v>
      </c>
      <c r="M107" s="94">
        <f t="shared" si="20"/>
        <v>0.63627342087059102</v>
      </c>
      <c r="N107" s="36">
        <v>33.853999999999999</v>
      </c>
      <c r="O107" s="36">
        <f t="shared" si="21"/>
        <v>7.8668578346737558E-2</v>
      </c>
      <c r="P107" s="36">
        <v>16.303000000000001</v>
      </c>
      <c r="Q107" s="36">
        <f t="shared" si="22"/>
        <v>3.7884262798690331E-2</v>
      </c>
      <c r="R107" s="36">
        <v>59.975999999999999</v>
      </c>
      <c r="S107" s="36">
        <f t="shared" si="23"/>
        <v>0.13936984270467098</v>
      </c>
      <c r="T107" s="36">
        <v>145.13300000000001</v>
      </c>
      <c r="U107" s="36">
        <v>186.70000000000002</v>
      </c>
      <c r="V107" s="36">
        <f t="shared" si="24"/>
        <v>0.33725429140417862</v>
      </c>
      <c r="W107" s="36">
        <v>106.145</v>
      </c>
      <c r="X107" s="36">
        <v>128.31700000000001</v>
      </c>
      <c r="Y107" s="92">
        <f t="shared" si="25"/>
        <v>0.24665552810936545</v>
      </c>
    </row>
    <row r="108" spans="1:25" x14ac:dyDescent="0.2">
      <c r="A108" s="1" t="s">
        <v>249</v>
      </c>
      <c r="B108" s="1" t="s">
        <v>250</v>
      </c>
      <c r="C108" s="36" t="s">
        <v>495</v>
      </c>
      <c r="D108" s="36">
        <v>1735.2260000000001</v>
      </c>
      <c r="E108" s="36">
        <v>1683.934</v>
      </c>
      <c r="F108" s="36"/>
      <c r="G108" s="36">
        <v>472.71199999999999</v>
      </c>
      <c r="H108" s="36">
        <v>564.25700000000006</v>
      </c>
      <c r="I108" s="36">
        <f t="shared" si="19"/>
        <v>2.9843386967286181</v>
      </c>
      <c r="J108" s="44">
        <v>0.19365914129533435</v>
      </c>
      <c r="K108" s="36">
        <v>176.87399850463868</v>
      </c>
      <c r="L108" s="36">
        <v>39.25</v>
      </c>
      <c r="M108" s="94">
        <f t="shared" si="20"/>
        <v>0.37416862382304378</v>
      </c>
      <c r="N108" s="36">
        <v>0</v>
      </c>
      <c r="O108" s="36">
        <f t="shared" si="21"/>
        <v>0</v>
      </c>
      <c r="P108" s="36" t="s">
        <v>480</v>
      </c>
      <c r="Q108" s="36" t="e">
        <f t="shared" si="22"/>
        <v>#VALUE!</v>
      </c>
      <c r="R108" s="36" t="s">
        <v>480</v>
      </c>
      <c r="S108" s="36" t="e">
        <f t="shared" si="23"/>
        <v>#VALUE!</v>
      </c>
      <c r="T108" s="36">
        <v>71.519571428570998</v>
      </c>
      <c r="U108" s="36">
        <v>96.55</v>
      </c>
      <c r="V108" s="36">
        <f t="shared" si="24"/>
        <v>0.15129628913285678</v>
      </c>
      <c r="W108" s="36">
        <v>48.062889999999996</v>
      </c>
      <c r="X108" s="36">
        <v>69.875</v>
      </c>
      <c r="Y108" s="92">
        <f t="shared" si="25"/>
        <v>0.10167478295452621</v>
      </c>
    </row>
    <row r="109" spans="1:25" x14ac:dyDescent="0.2">
      <c r="A109" s="1" t="s">
        <v>251</v>
      </c>
      <c r="B109" s="1" t="s">
        <v>252</v>
      </c>
      <c r="C109" s="36" t="s">
        <v>495</v>
      </c>
      <c r="D109" s="36">
        <v>1726.7701999999999</v>
      </c>
      <c r="E109" s="36">
        <v>1563.4879000000001</v>
      </c>
      <c r="F109" s="36"/>
      <c r="G109" s="36">
        <v>143.75199999999998</v>
      </c>
      <c r="H109" s="36">
        <v>169.75800000000001</v>
      </c>
      <c r="I109" s="36">
        <f t="shared" si="19"/>
        <v>9.2100984931490704</v>
      </c>
      <c r="J109" s="44">
        <v>0.18090878735600224</v>
      </c>
      <c r="K109" s="36">
        <v>101.70600183105469</v>
      </c>
      <c r="L109" s="36">
        <v>69.040000000000006</v>
      </c>
      <c r="M109" s="94">
        <f t="shared" si="20"/>
        <v>0.70751016911802767</v>
      </c>
      <c r="N109" s="36">
        <v>23.690999999999999</v>
      </c>
      <c r="O109" s="36">
        <f t="shared" si="21"/>
        <v>0.16480466358728924</v>
      </c>
      <c r="P109" s="36">
        <v>29.28</v>
      </c>
      <c r="Q109" s="36">
        <f t="shared" si="22"/>
        <v>0.20368412265568483</v>
      </c>
      <c r="R109" s="36">
        <v>13.855</v>
      </c>
      <c r="S109" s="36">
        <f t="shared" si="23"/>
        <v>9.6381267738883655E-2</v>
      </c>
      <c r="T109" s="36">
        <v>35.331999999999994</v>
      </c>
      <c r="U109" s="36">
        <v>46.706000000000003</v>
      </c>
      <c r="V109" s="36">
        <f t="shared" si="24"/>
        <v>0.2457844064778229</v>
      </c>
      <c r="W109" s="36">
        <v>20.335000000000001</v>
      </c>
      <c r="X109" s="36">
        <v>25.542000000000002</v>
      </c>
      <c r="Y109" s="92">
        <f t="shared" si="25"/>
        <v>0.14145890144137127</v>
      </c>
    </row>
    <row r="110" spans="1:25" x14ac:dyDescent="0.2">
      <c r="A110" s="1" t="s">
        <v>253</v>
      </c>
      <c r="B110" s="1" t="s">
        <v>254</v>
      </c>
      <c r="C110" s="36" t="s">
        <v>495</v>
      </c>
      <c r="D110" s="36">
        <v>1631.2665999999999</v>
      </c>
      <c r="E110" s="36">
        <v>1478.7066</v>
      </c>
      <c r="F110" s="36"/>
      <c r="G110" s="36">
        <v>310.62700000000001</v>
      </c>
      <c r="H110" s="36">
        <v>366.35300000000001</v>
      </c>
      <c r="I110" s="36">
        <f t="shared" si="19"/>
        <v>4.0362890436273213</v>
      </c>
      <c r="J110" s="44">
        <v>0.17939844250499792</v>
      </c>
      <c r="K110" s="36">
        <v>234.64100097656251</v>
      </c>
      <c r="L110" s="36">
        <v>77.533000000000001</v>
      </c>
      <c r="M110" s="94">
        <f t="shared" si="20"/>
        <v>0.75537864054497039</v>
      </c>
      <c r="N110" s="36">
        <v>34.796999999999997</v>
      </c>
      <c r="O110" s="36">
        <f t="shared" si="21"/>
        <v>0.11202181394405508</v>
      </c>
      <c r="P110" s="36">
        <v>184.04400000000001</v>
      </c>
      <c r="Q110" s="36">
        <f t="shared" si="22"/>
        <v>0.5924919598103191</v>
      </c>
      <c r="R110" s="36">
        <v>38.914999999999999</v>
      </c>
      <c r="S110" s="36">
        <f t="shared" si="23"/>
        <v>0.12527887144388608</v>
      </c>
      <c r="T110" s="36">
        <v>-13.42</v>
      </c>
      <c r="U110" s="36">
        <v>0.23300000000000001</v>
      </c>
      <c r="V110" s="36">
        <f t="shared" si="24"/>
        <v>-4.3202941148065041E-2</v>
      </c>
      <c r="W110" s="36">
        <v>42.356312490929</v>
      </c>
      <c r="X110" s="36">
        <v>-14.969000000000001</v>
      </c>
      <c r="Y110" s="92">
        <f t="shared" si="25"/>
        <v>0.13635747211584634</v>
      </c>
    </row>
    <row r="111" spans="1:25" x14ac:dyDescent="0.2">
      <c r="A111" s="1" t="s">
        <v>257</v>
      </c>
      <c r="B111" s="1" t="s">
        <v>258</v>
      </c>
      <c r="C111" s="36" t="s">
        <v>495</v>
      </c>
      <c r="D111" s="36">
        <v>1534.6110000000001</v>
      </c>
      <c r="E111" s="36">
        <v>1454.999</v>
      </c>
      <c r="F111" s="36"/>
      <c r="G111" s="36">
        <v>211.739</v>
      </c>
      <c r="H111" s="36">
        <v>279.25700000000001</v>
      </c>
      <c r="I111" s="36">
        <f t="shared" si="19"/>
        <v>5.2102507725858258</v>
      </c>
      <c r="J111" s="44">
        <v>0.31887370772507673</v>
      </c>
      <c r="K111" s="36">
        <v>149.78799795532225</v>
      </c>
      <c r="L111" s="36">
        <v>70.757000000000005</v>
      </c>
      <c r="M111" s="94">
        <f t="shared" si="20"/>
        <v>0.70741808526214944</v>
      </c>
      <c r="N111" s="36">
        <v>35.809999999999995</v>
      </c>
      <c r="O111" s="36">
        <f t="shared" si="21"/>
        <v>0.16912330746815651</v>
      </c>
      <c r="P111" s="36">
        <v>71.825000000000003</v>
      </c>
      <c r="Q111" s="36">
        <f t="shared" si="22"/>
        <v>0.33921478801732324</v>
      </c>
      <c r="R111" s="36">
        <v>37.470999999999997</v>
      </c>
      <c r="S111" s="36">
        <f t="shared" si="23"/>
        <v>0.176967870822097</v>
      </c>
      <c r="T111" s="36">
        <v>-11.435911392404998</v>
      </c>
      <c r="U111" s="36">
        <v>2.3530000000000002</v>
      </c>
      <c r="V111" s="36">
        <f t="shared" si="24"/>
        <v>-5.4009471058260393E-2</v>
      </c>
      <c r="W111" s="36">
        <v>-22.763379999999998</v>
      </c>
      <c r="X111" s="36">
        <v>-7.5310000000000006</v>
      </c>
      <c r="Y111" s="92">
        <f t="shared" si="25"/>
        <v>-0.10750678901855586</v>
      </c>
    </row>
    <row r="112" spans="1:25" x14ac:dyDescent="0.2">
      <c r="A112" s="1" t="s">
        <v>259</v>
      </c>
      <c r="B112" s="1" t="s">
        <v>260</v>
      </c>
      <c r="C112" s="36" t="s">
        <v>495</v>
      </c>
      <c r="D112" s="36">
        <v>1513.4337</v>
      </c>
      <c r="E112" s="36">
        <v>1346.6967</v>
      </c>
      <c r="F112" s="36"/>
      <c r="G112" s="36">
        <v>128.28899999999999</v>
      </c>
      <c r="H112" s="36">
        <v>156.166</v>
      </c>
      <c r="I112" s="36">
        <f t="shared" si="19"/>
        <v>8.6234948708425652</v>
      </c>
      <c r="J112" s="44">
        <v>0.21729844335835513</v>
      </c>
      <c r="K112" s="36">
        <v>95.234000320434575</v>
      </c>
      <c r="L112" s="36">
        <v>76.150000000000006</v>
      </c>
      <c r="M112" s="94">
        <f t="shared" si="20"/>
        <v>0.74233956395664935</v>
      </c>
      <c r="N112" s="36">
        <v>29.642999999999997</v>
      </c>
      <c r="O112" s="36">
        <f t="shared" si="21"/>
        <v>0.23106423777564716</v>
      </c>
      <c r="P112" s="36">
        <v>28.184999999999999</v>
      </c>
      <c r="Q112" s="36">
        <f t="shared" si="22"/>
        <v>0.21969927273577627</v>
      </c>
      <c r="R112" s="36">
        <v>30.100999999999999</v>
      </c>
      <c r="S112" s="36">
        <f t="shared" si="23"/>
        <v>0.23463430223947496</v>
      </c>
      <c r="T112" s="36">
        <v>4.5019999999999998</v>
      </c>
      <c r="U112" s="36">
        <v>18.233000000000001</v>
      </c>
      <c r="V112" s="36">
        <f t="shared" si="24"/>
        <v>3.5092642393346273E-2</v>
      </c>
      <c r="W112" s="36">
        <v>-4.702</v>
      </c>
      <c r="X112" s="36">
        <v>8.918000000000001</v>
      </c>
      <c r="Y112" s="92">
        <f t="shared" si="25"/>
        <v>-3.6651622508554908E-2</v>
      </c>
    </row>
    <row r="113" spans="1:25" x14ac:dyDescent="0.2">
      <c r="A113" s="1" t="s">
        <v>261</v>
      </c>
      <c r="B113" s="1" t="s">
        <v>262</v>
      </c>
      <c r="C113" s="36" t="s">
        <v>495</v>
      </c>
      <c r="D113" s="36">
        <v>1542.9568999999999</v>
      </c>
      <c r="E113" s="36">
        <v>1407.1201000000001</v>
      </c>
      <c r="F113" s="36"/>
      <c r="G113" s="36">
        <v>268.00934779214469</v>
      </c>
      <c r="H113" s="36">
        <v>275.88499999999999</v>
      </c>
      <c r="I113" s="36">
        <f t="shared" si="19"/>
        <v>5.1003863928810924</v>
      </c>
      <c r="J113" s="44">
        <v>2.9385737000350076E-2</v>
      </c>
      <c r="K113" s="36">
        <v>186.44702180226108</v>
      </c>
      <c r="L113" s="36">
        <v>69.266999999999996</v>
      </c>
      <c r="M113" s="94">
        <f t="shared" si="20"/>
        <v>0.69567357757558712</v>
      </c>
      <c r="N113" s="36">
        <v>34.081785163002429</v>
      </c>
      <c r="O113" s="36">
        <f t="shared" si="21"/>
        <v>0.12716640461897114</v>
      </c>
      <c r="P113" s="36" t="s">
        <v>480</v>
      </c>
      <c r="Q113" s="36" t="e">
        <f t="shared" si="22"/>
        <v>#VALUE!</v>
      </c>
      <c r="R113" s="36" t="s">
        <v>480</v>
      </c>
      <c r="S113" s="36" t="e">
        <f t="shared" si="23"/>
        <v>#VALUE!</v>
      </c>
      <c r="T113" s="36">
        <v>92.270070899827459</v>
      </c>
      <c r="U113" s="36">
        <v>82.138000000000005</v>
      </c>
      <c r="V113" s="36">
        <f t="shared" si="24"/>
        <v>0.34427930092717413</v>
      </c>
      <c r="W113" s="36">
        <v>45.2449786771883</v>
      </c>
      <c r="X113" s="36">
        <v>49.151000000000003</v>
      </c>
      <c r="Y113" s="92">
        <f t="shared" si="25"/>
        <v>0.16881865893826267</v>
      </c>
    </row>
    <row r="114" spans="1:25" x14ac:dyDescent="0.2">
      <c r="A114" s="1" t="s">
        <v>263</v>
      </c>
      <c r="B114" s="1" t="s">
        <v>264</v>
      </c>
      <c r="C114" s="36" t="s">
        <v>505</v>
      </c>
      <c r="D114" s="36">
        <v>1556.6736000000001</v>
      </c>
      <c r="E114" s="36">
        <v>1443.3649</v>
      </c>
      <c r="F114" s="36"/>
      <c r="G114" s="36">
        <v>221.20800000000003</v>
      </c>
      <c r="H114" s="36">
        <v>260.59699999999998</v>
      </c>
      <c r="I114" s="36">
        <f t="shared" si="19"/>
        <v>5.5386857868663117</v>
      </c>
      <c r="J114" s="44">
        <v>0.17806318035514068</v>
      </c>
      <c r="K114" s="36">
        <v>155.65399899291992</v>
      </c>
      <c r="L114" s="36">
        <v>72.808999999999997</v>
      </c>
      <c r="M114" s="94">
        <f t="shared" si="20"/>
        <v>0.70365447448971064</v>
      </c>
      <c r="N114" s="36">
        <v>50.937999999999995</v>
      </c>
      <c r="O114" s="36">
        <f t="shared" si="21"/>
        <v>0.2302719612310585</v>
      </c>
      <c r="P114" s="36">
        <v>111.593</v>
      </c>
      <c r="Q114" s="36">
        <f t="shared" si="22"/>
        <v>0.50447090521138471</v>
      </c>
      <c r="R114" s="36">
        <v>30.292999999999999</v>
      </c>
      <c r="S114" s="36">
        <f t="shared" si="23"/>
        <v>0.13694351018046361</v>
      </c>
      <c r="T114" s="36">
        <v>-47.295392405064</v>
      </c>
      <c r="U114" s="36">
        <v>-2.335</v>
      </c>
      <c r="V114" s="36">
        <f t="shared" si="24"/>
        <v>-0.21380507217218181</v>
      </c>
      <c r="W114" s="36">
        <v>-53.869</v>
      </c>
      <c r="X114" s="36">
        <v>-11.454000000000001</v>
      </c>
      <c r="Y114" s="92">
        <f t="shared" si="25"/>
        <v>-0.24352193410726553</v>
      </c>
    </row>
    <row r="115" spans="1:25" x14ac:dyDescent="0.2">
      <c r="A115" s="1" t="s">
        <v>265</v>
      </c>
      <c r="B115" s="1" t="s">
        <v>266</v>
      </c>
      <c r="C115" s="36" t="s">
        <v>505</v>
      </c>
      <c r="D115" s="36">
        <v>1459.6728000000001</v>
      </c>
      <c r="E115" s="36">
        <v>1409.3098</v>
      </c>
      <c r="F115" s="36"/>
      <c r="G115" s="36">
        <v>206.78900000000002</v>
      </c>
      <c r="H115" s="36">
        <v>220.108</v>
      </c>
      <c r="I115" s="36">
        <f t="shared" si="19"/>
        <v>6.4028104385120033</v>
      </c>
      <c r="J115" s="44">
        <v>6.44086484290749E-2</v>
      </c>
      <c r="K115" s="36">
        <v>128.89599989318847</v>
      </c>
      <c r="L115" s="36">
        <v>64.533000000000001</v>
      </c>
      <c r="M115" s="94">
        <f t="shared" si="20"/>
        <v>0.62332135603532324</v>
      </c>
      <c r="N115" s="36">
        <v>34.835000000000001</v>
      </c>
      <c r="O115" s="36">
        <f t="shared" si="21"/>
        <v>0.16845673609331249</v>
      </c>
      <c r="P115" s="36">
        <v>81.965999999999994</v>
      </c>
      <c r="Q115" s="36">
        <f t="shared" si="22"/>
        <v>0.3963750489629525</v>
      </c>
      <c r="R115" s="36">
        <v>27.15</v>
      </c>
      <c r="S115" s="36">
        <f t="shared" si="23"/>
        <v>0.13129325060810776</v>
      </c>
      <c r="T115" s="36">
        <v>-30.616</v>
      </c>
      <c r="U115" s="36">
        <v>-42.71</v>
      </c>
      <c r="V115" s="36">
        <f t="shared" si="24"/>
        <v>-0.148054296892001</v>
      </c>
      <c r="W115" s="36">
        <v>-33.673000000000002</v>
      </c>
      <c r="X115" s="36">
        <v>-37.93</v>
      </c>
      <c r="Y115" s="92">
        <f t="shared" si="25"/>
        <v>-0.16283748168422885</v>
      </c>
    </row>
    <row r="116" spans="1:25" x14ac:dyDescent="0.2">
      <c r="A116" s="1" t="s">
        <v>267</v>
      </c>
      <c r="B116" s="1" t="s">
        <v>268</v>
      </c>
      <c r="C116" s="36" t="s">
        <v>495</v>
      </c>
      <c r="D116" s="36">
        <v>1457.1904999999999</v>
      </c>
      <c r="E116" s="36">
        <v>1375.7365</v>
      </c>
      <c r="F116" s="36"/>
      <c r="G116" s="36">
        <v>309.411</v>
      </c>
      <c r="H116" s="36">
        <v>376.04599999999999</v>
      </c>
      <c r="I116" s="36">
        <f t="shared" si="19"/>
        <v>3.6584260968073057</v>
      </c>
      <c r="J116" s="44">
        <v>0.21536079842022415</v>
      </c>
      <c r="K116" s="36">
        <v>220.4609998474121</v>
      </c>
      <c r="L116" s="36">
        <v>74.707999999999998</v>
      </c>
      <c r="M116" s="94">
        <f t="shared" si="20"/>
        <v>0.71251830040758768</v>
      </c>
      <c r="N116" s="36">
        <v>101.09399999999999</v>
      </c>
      <c r="O116" s="36">
        <f t="shared" si="21"/>
        <v>0.32673046530343136</v>
      </c>
      <c r="P116" s="36">
        <v>200.18799999999999</v>
      </c>
      <c r="Q116" s="36">
        <f t="shared" si="22"/>
        <v>0.64699703630446226</v>
      </c>
      <c r="R116" s="36">
        <v>78.281999999999996</v>
      </c>
      <c r="S116" s="36">
        <f t="shared" si="23"/>
        <v>0.25300328689025275</v>
      </c>
      <c r="T116" s="36">
        <v>-163.124</v>
      </c>
      <c r="U116" s="36">
        <v>-38.413000000000004</v>
      </c>
      <c r="V116" s="36">
        <f t="shared" si="24"/>
        <v>-0.52720814709237873</v>
      </c>
      <c r="W116" s="36">
        <v>-176.84800000000001</v>
      </c>
      <c r="X116" s="36">
        <v>-41.511000000000003</v>
      </c>
      <c r="Y116" s="92">
        <f t="shared" si="25"/>
        <v>-0.57156338979545007</v>
      </c>
    </row>
    <row r="117" spans="1:25" x14ac:dyDescent="0.2">
      <c r="A117" s="1" t="s">
        <v>269</v>
      </c>
      <c r="B117" s="1" t="s">
        <v>270</v>
      </c>
      <c r="C117" s="36" t="s">
        <v>495</v>
      </c>
      <c r="D117" s="36">
        <v>1469.1429000000001</v>
      </c>
      <c r="E117" s="36">
        <v>1455.3159000000001</v>
      </c>
      <c r="F117" s="36"/>
      <c r="G117" s="36">
        <v>122.828</v>
      </c>
      <c r="H117" s="36">
        <v>163.084</v>
      </c>
      <c r="I117" s="36">
        <f t="shared" si="19"/>
        <v>8.9237196782026444</v>
      </c>
      <c r="J117" s="44">
        <v>0.32774285993421692</v>
      </c>
      <c r="K117" s="36">
        <v>85.026000061035163</v>
      </c>
      <c r="L117" s="36">
        <v>71.689000000000007</v>
      </c>
      <c r="M117" s="94">
        <f t="shared" si="20"/>
        <v>0.69223629840944378</v>
      </c>
      <c r="N117" s="36">
        <v>22.241</v>
      </c>
      <c r="O117" s="36">
        <f t="shared" si="21"/>
        <v>0.18107434786856416</v>
      </c>
      <c r="P117" s="36">
        <v>46.997999999999998</v>
      </c>
      <c r="Q117" s="36">
        <f t="shared" si="22"/>
        <v>0.38263262448301688</v>
      </c>
      <c r="R117" s="36">
        <v>22.895</v>
      </c>
      <c r="S117" s="36">
        <f t="shared" si="23"/>
        <v>0.18639886670791675</v>
      </c>
      <c r="T117" s="36">
        <v>-24.664999999999999</v>
      </c>
      <c r="U117" s="36">
        <v>-0.70599999999999996</v>
      </c>
      <c r="V117" s="36">
        <f t="shared" si="24"/>
        <v>-0.20080926173185265</v>
      </c>
      <c r="W117" s="36">
        <v>-39.188639999999999</v>
      </c>
      <c r="X117" s="36">
        <v>-13.982000000000001</v>
      </c>
      <c r="Y117" s="92">
        <f t="shared" si="25"/>
        <v>-0.3190529846614778</v>
      </c>
    </row>
    <row r="118" spans="1:25" x14ac:dyDescent="0.2">
      <c r="A118" s="1" t="s">
        <v>271</v>
      </c>
      <c r="B118" s="1" t="s">
        <v>272</v>
      </c>
      <c r="C118" s="36" t="s">
        <v>495</v>
      </c>
      <c r="D118" s="36">
        <v>1512.7247</v>
      </c>
      <c r="E118" s="36">
        <v>1335.0657000000001</v>
      </c>
      <c r="F118" s="36"/>
      <c r="G118" s="36">
        <v>234.53299999999999</v>
      </c>
      <c r="H118" s="36">
        <v>255.227</v>
      </c>
      <c r="I118" s="36">
        <f t="shared" si="19"/>
        <v>5.2308952422745243</v>
      </c>
      <c r="J118" s="44">
        <v>8.8234917900679388E-2</v>
      </c>
      <c r="K118" s="36">
        <v>156.26900183105468</v>
      </c>
      <c r="L118" s="36">
        <v>66.875</v>
      </c>
      <c r="M118" s="94">
        <f t="shared" si="20"/>
        <v>0.666298567071818</v>
      </c>
      <c r="N118" s="36">
        <v>23.183</v>
      </c>
      <c r="O118" s="36">
        <f t="shared" si="21"/>
        <v>9.8847496940729029E-2</v>
      </c>
      <c r="P118" s="36">
        <v>73.295000000000002</v>
      </c>
      <c r="Q118" s="36">
        <f t="shared" si="22"/>
        <v>0.31251465678603868</v>
      </c>
      <c r="R118" s="36">
        <v>37.460999999999999</v>
      </c>
      <c r="S118" s="36">
        <f t="shared" si="23"/>
        <v>0.15972592343081785</v>
      </c>
      <c r="T118" s="36">
        <v>24.942</v>
      </c>
      <c r="U118" s="36">
        <v>52.480000000000004</v>
      </c>
      <c r="V118" s="36">
        <f t="shared" si="24"/>
        <v>0.10634750760020978</v>
      </c>
      <c r="W118" s="36">
        <v>10.046000000000001</v>
      </c>
      <c r="X118" s="36">
        <v>29.999000000000002</v>
      </c>
      <c r="Y118" s="92">
        <f t="shared" si="25"/>
        <v>4.2834057467392654E-2</v>
      </c>
    </row>
    <row r="119" spans="1:25" x14ac:dyDescent="0.2">
      <c r="A119" s="1" t="s">
        <v>273</v>
      </c>
      <c r="B119" s="1" t="s">
        <v>274</v>
      </c>
      <c r="C119" s="36" t="s">
        <v>505</v>
      </c>
      <c r="D119" s="36">
        <v>1399.9066</v>
      </c>
      <c r="E119" s="36">
        <v>2032.1335999999999</v>
      </c>
      <c r="F119" s="36"/>
      <c r="G119" s="36">
        <v>774.83100000000002</v>
      </c>
      <c r="H119" s="36">
        <v>685.5</v>
      </c>
      <c r="I119" s="36">
        <f t="shared" si="19"/>
        <v>2.9644545587162652</v>
      </c>
      <c r="J119" s="44">
        <v>-0.11529094731625344</v>
      </c>
      <c r="K119" s="36">
        <v>572.46900695800787</v>
      </c>
      <c r="L119" s="36">
        <v>73.2</v>
      </c>
      <c r="M119" s="94">
        <f t="shared" si="20"/>
        <v>0.73883079917815353</v>
      </c>
      <c r="N119" s="36">
        <v>194.38200000000001</v>
      </c>
      <c r="O119" s="36">
        <f t="shared" si="21"/>
        <v>0.25087018975750841</v>
      </c>
      <c r="P119" s="36" t="s">
        <v>480</v>
      </c>
      <c r="Q119" s="36" t="e">
        <f t="shared" si="22"/>
        <v>#VALUE!</v>
      </c>
      <c r="R119" s="36" t="s">
        <v>480</v>
      </c>
      <c r="S119" s="36" t="e">
        <f t="shared" si="23"/>
        <v>#VALUE!</v>
      </c>
      <c r="T119" s="36">
        <v>202.02800000000002</v>
      </c>
      <c r="U119" s="36">
        <v>206.42500000000001</v>
      </c>
      <c r="V119" s="36">
        <f t="shared" si="24"/>
        <v>0.26073814806067391</v>
      </c>
      <c r="W119" s="36">
        <v>-55.119129999999998</v>
      </c>
      <c r="X119" s="36">
        <v>129.5</v>
      </c>
      <c r="Y119" s="92">
        <f t="shared" si="25"/>
        <v>-7.1136970513570055E-2</v>
      </c>
    </row>
    <row r="120" spans="1:25" x14ac:dyDescent="0.2">
      <c r="A120" s="1" t="s">
        <v>275</v>
      </c>
      <c r="B120" s="1" t="s">
        <v>276</v>
      </c>
      <c r="C120" s="36" t="s">
        <v>495</v>
      </c>
      <c r="D120" s="36">
        <v>1420.0074</v>
      </c>
      <c r="E120" s="36">
        <v>719.44939999999997</v>
      </c>
      <c r="F120" s="36"/>
      <c r="G120" s="36">
        <v>506.92600000000004</v>
      </c>
      <c r="H120" s="36">
        <v>514</v>
      </c>
      <c r="I120" s="36">
        <f t="shared" si="19"/>
        <v>1.3997070038910506</v>
      </c>
      <c r="J120" s="44">
        <v>1.3954699502491508E-2</v>
      </c>
      <c r="K120" s="36">
        <v>407.5589940185547</v>
      </c>
      <c r="L120" s="36" t="s">
        <v>480</v>
      </c>
      <c r="M120" s="94">
        <f t="shared" si="20"/>
        <v>0.803981239901987</v>
      </c>
      <c r="N120" s="36">
        <v>78.765999999999991</v>
      </c>
      <c r="O120" s="36">
        <f t="shared" si="21"/>
        <v>0.15537968066344987</v>
      </c>
      <c r="P120" s="36">
        <v>174.61199999999999</v>
      </c>
      <c r="Q120" s="36">
        <f t="shared" si="22"/>
        <v>0.34445264200297476</v>
      </c>
      <c r="R120" s="36">
        <v>80.161000000000001</v>
      </c>
      <c r="S120" s="36">
        <f t="shared" si="23"/>
        <v>0.1581315616085977</v>
      </c>
      <c r="T120" s="36">
        <v>47.558000000000007</v>
      </c>
      <c r="U120" s="36" t="s">
        <v>480</v>
      </c>
      <c r="V120" s="36">
        <f t="shared" si="24"/>
        <v>9.3816454472644931E-2</v>
      </c>
      <c r="W120" s="36">
        <v>42.201000000000001</v>
      </c>
      <c r="X120" s="36" t="s">
        <v>480</v>
      </c>
      <c r="Y120" s="92">
        <f t="shared" si="25"/>
        <v>8.3248837108374787E-2</v>
      </c>
    </row>
    <row r="121" spans="1:25" x14ac:dyDescent="0.2">
      <c r="A121" s="1" t="s">
        <v>277</v>
      </c>
      <c r="B121" s="1" t="s">
        <v>278</v>
      </c>
      <c r="C121" s="36" t="s">
        <v>505</v>
      </c>
      <c r="D121" s="36">
        <v>1423.8616</v>
      </c>
      <c r="E121" s="36">
        <v>1403.5246</v>
      </c>
      <c r="F121" s="36"/>
      <c r="G121" s="36">
        <v>401.911</v>
      </c>
      <c r="H121" s="36">
        <v>396.25</v>
      </c>
      <c r="I121" s="36">
        <f t="shared" si="19"/>
        <v>3.5420179179810725</v>
      </c>
      <c r="J121" s="44">
        <v>-1.4085207919166232E-2</v>
      </c>
      <c r="K121" s="36">
        <v>333.70999957275393</v>
      </c>
      <c r="L121" s="36">
        <v>89</v>
      </c>
      <c r="M121" s="94">
        <f t="shared" si="20"/>
        <v>0.83030820149922224</v>
      </c>
      <c r="N121" s="36">
        <v>76.988</v>
      </c>
      <c r="O121" s="36">
        <f t="shared" si="21"/>
        <v>0.19155484671979617</v>
      </c>
      <c r="P121" s="36">
        <v>96.344999999999999</v>
      </c>
      <c r="Q121" s="36">
        <f t="shared" si="22"/>
        <v>0.23971725083413989</v>
      </c>
      <c r="R121" s="36">
        <v>45.738999999999997</v>
      </c>
      <c r="S121" s="36">
        <f t="shared" si="23"/>
        <v>0.11380380233434764</v>
      </c>
      <c r="T121" s="36">
        <v>142.37699999999998</v>
      </c>
      <c r="U121" s="36">
        <v>184</v>
      </c>
      <c r="V121" s="36">
        <f t="shared" si="24"/>
        <v>0.35425007028919331</v>
      </c>
      <c r="W121" s="36">
        <v>65.876939999999991</v>
      </c>
      <c r="X121" s="36">
        <v>108.733</v>
      </c>
      <c r="Y121" s="92">
        <f t="shared" si="25"/>
        <v>0.16390927344611117</v>
      </c>
    </row>
    <row r="122" spans="1:25" x14ac:dyDescent="0.2">
      <c r="A122" s="1" t="s">
        <v>279</v>
      </c>
      <c r="B122" s="1" t="s">
        <v>280</v>
      </c>
      <c r="C122" s="36" t="s">
        <v>495</v>
      </c>
      <c r="D122" s="36">
        <v>1422.0752</v>
      </c>
      <c r="E122" s="36">
        <v>1360.3652</v>
      </c>
      <c r="F122" s="36"/>
      <c r="G122" s="36">
        <v>225.61</v>
      </c>
      <c r="H122" s="36">
        <v>255.92000000000002</v>
      </c>
      <c r="I122" s="36">
        <f t="shared" si="19"/>
        <v>5.3155876836511409</v>
      </c>
      <c r="J122" s="44">
        <v>0.13434688178715493</v>
      </c>
      <c r="K122" s="36">
        <v>161.06200064086914</v>
      </c>
      <c r="L122" s="36">
        <v>72.180000000000007</v>
      </c>
      <c r="M122" s="94">
        <f t="shared" si="20"/>
        <v>0.71389566349394595</v>
      </c>
      <c r="N122" s="36">
        <v>68.171999999999997</v>
      </c>
      <c r="O122" s="36">
        <f t="shared" si="21"/>
        <v>0.30216745711626253</v>
      </c>
      <c r="P122" s="36">
        <v>84.161000000000001</v>
      </c>
      <c r="Q122" s="36">
        <f t="shared" si="22"/>
        <v>0.37303754266211603</v>
      </c>
      <c r="R122" s="36">
        <v>39.594000000000001</v>
      </c>
      <c r="S122" s="36">
        <f t="shared" si="23"/>
        <v>0.17549754000265946</v>
      </c>
      <c r="T122" s="36">
        <v>-48.74664556962</v>
      </c>
      <c r="U122" s="36">
        <v>-16.401</v>
      </c>
      <c r="V122" s="36">
        <f t="shared" si="24"/>
        <v>-0.21606597921023002</v>
      </c>
      <c r="W122" s="36">
        <v>-53.88</v>
      </c>
      <c r="X122" s="36">
        <v>-22.204000000000001</v>
      </c>
      <c r="Y122" s="92">
        <f t="shared" si="25"/>
        <v>-0.23881920127653916</v>
      </c>
    </row>
    <row r="123" spans="1:25" x14ac:dyDescent="0.2">
      <c r="A123" s="1" t="s">
        <v>283</v>
      </c>
      <c r="B123" s="1" t="s">
        <v>284</v>
      </c>
      <c r="C123" s="36" t="s">
        <v>506</v>
      </c>
      <c r="D123" s="36">
        <v>1272.5319</v>
      </c>
      <c r="E123" s="36">
        <v>2037.6169</v>
      </c>
      <c r="F123" s="36"/>
      <c r="G123" s="36">
        <v>1442.086</v>
      </c>
      <c r="H123" s="36">
        <v>1299.5</v>
      </c>
      <c r="I123" s="36">
        <f t="shared" si="19"/>
        <v>1.568000692574067</v>
      </c>
      <c r="J123" s="44">
        <v>-9.8874824386340321E-2</v>
      </c>
      <c r="K123" s="36">
        <v>493.43699993896485</v>
      </c>
      <c r="L123" s="36">
        <v>31.833000000000002</v>
      </c>
      <c r="M123" s="94">
        <f t="shared" si="20"/>
        <v>0.34216891360082885</v>
      </c>
      <c r="N123" s="36">
        <v>0</v>
      </c>
      <c r="O123" s="36">
        <f t="shared" si="21"/>
        <v>0</v>
      </c>
      <c r="P123" s="36" t="s">
        <v>480</v>
      </c>
      <c r="Q123" s="36" t="e">
        <f t="shared" si="22"/>
        <v>#VALUE!</v>
      </c>
      <c r="R123" s="36" t="s">
        <v>480</v>
      </c>
      <c r="S123" s="36" t="e">
        <f t="shared" si="23"/>
        <v>#VALUE!</v>
      </c>
      <c r="T123" s="36">
        <v>321.95100000000002</v>
      </c>
      <c r="U123" s="36">
        <v>274.86700000000002</v>
      </c>
      <c r="V123" s="36">
        <f t="shared" si="24"/>
        <v>0.22325367557829423</v>
      </c>
      <c r="W123" s="36">
        <v>65.558989999999994</v>
      </c>
      <c r="X123" s="36">
        <v>81.405000000000001</v>
      </c>
      <c r="Y123" s="92">
        <f t="shared" si="25"/>
        <v>4.546122075937218E-2</v>
      </c>
    </row>
    <row r="124" spans="1:25" x14ac:dyDescent="0.2">
      <c r="A124" s="1" t="s">
        <v>285</v>
      </c>
      <c r="B124" s="1" t="s">
        <v>286</v>
      </c>
      <c r="C124" s="36" t="s">
        <v>506</v>
      </c>
      <c r="D124" s="36">
        <v>1308.6161999999999</v>
      </c>
      <c r="E124" s="36">
        <v>1236.1941999999999</v>
      </c>
      <c r="F124" s="36"/>
      <c r="G124" s="36">
        <v>1637.712</v>
      </c>
      <c r="H124" s="36">
        <v>1656.5</v>
      </c>
      <c r="I124" s="36">
        <f t="shared" si="19"/>
        <v>0.74626875943253845</v>
      </c>
      <c r="J124" s="44">
        <v>1.147210254305997E-2</v>
      </c>
      <c r="K124" s="36">
        <v>553.73400109863292</v>
      </c>
      <c r="L124" s="36">
        <v>34.1</v>
      </c>
      <c r="M124" s="94">
        <f t="shared" si="20"/>
        <v>0.33811439441039259</v>
      </c>
      <c r="N124" s="36">
        <v>0</v>
      </c>
      <c r="O124" s="36">
        <f t="shared" si="21"/>
        <v>0</v>
      </c>
      <c r="P124" s="36" t="s">
        <v>480</v>
      </c>
      <c r="Q124" s="36" t="e">
        <f t="shared" si="22"/>
        <v>#VALUE!</v>
      </c>
      <c r="R124" s="36">
        <v>376.863</v>
      </c>
      <c r="S124" s="36">
        <f t="shared" si="23"/>
        <v>0.23011555145227</v>
      </c>
      <c r="T124" s="36">
        <v>168.06400000000002</v>
      </c>
      <c r="U124" s="36">
        <v>180.32500000000002</v>
      </c>
      <c r="V124" s="36">
        <f t="shared" si="24"/>
        <v>0.10262121789423294</v>
      </c>
      <c r="W124" s="36">
        <v>71.187725335842003</v>
      </c>
      <c r="X124" s="36">
        <v>91.15</v>
      </c>
      <c r="Y124" s="92">
        <f t="shared" si="25"/>
        <v>4.3467792466466634E-2</v>
      </c>
    </row>
    <row r="125" spans="1:25" x14ac:dyDescent="0.2">
      <c r="A125" s="1" t="s">
        <v>287</v>
      </c>
      <c r="B125" s="1" t="s">
        <v>288</v>
      </c>
      <c r="C125" s="36" t="s">
        <v>495</v>
      </c>
      <c r="D125" s="36">
        <v>1284.3643999999999</v>
      </c>
      <c r="E125" s="36">
        <v>1214.4014</v>
      </c>
      <c r="F125" s="36"/>
      <c r="G125" s="36">
        <v>233.78399999999999</v>
      </c>
      <c r="H125" s="36">
        <v>258.85399999999998</v>
      </c>
      <c r="I125" s="36">
        <f t="shared" si="19"/>
        <v>4.6914530971126585</v>
      </c>
      <c r="J125" s="44">
        <v>0.10723573897272698</v>
      </c>
      <c r="K125" s="36">
        <v>174.50399725341796</v>
      </c>
      <c r="L125" s="36">
        <v>75.575000000000003</v>
      </c>
      <c r="M125" s="94">
        <f t="shared" si="20"/>
        <v>0.74643259270702</v>
      </c>
      <c r="N125" s="36">
        <v>40.033999999999999</v>
      </c>
      <c r="O125" s="36">
        <f t="shared" si="21"/>
        <v>0.17124354104643602</v>
      </c>
      <c r="P125" s="36">
        <v>90.905000000000001</v>
      </c>
      <c r="Q125" s="36">
        <f t="shared" si="22"/>
        <v>0.38884183690928381</v>
      </c>
      <c r="R125" s="36">
        <v>43.124000000000002</v>
      </c>
      <c r="S125" s="36">
        <f t="shared" si="23"/>
        <v>0.18446086986277935</v>
      </c>
      <c r="T125" s="36">
        <v>9.7840000000000007</v>
      </c>
      <c r="U125" s="36">
        <v>26.565000000000001</v>
      </c>
      <c r="V125" s="36">
        <f t="shared" si="24"/>
        <v>4.1850597132395723E-2</v>
      </c>
      <c r="W125" s="36">
        <v>-8.9980586626340013</v>
      </c>
      <c r="X125" s="36">
        <v>9.8350000000000009</v>
      </c>
      <c r="Y125" s="92">
        <f t="shared" si="25"/>
        <v>-3.8488770243618048E-2</v>
      </c>
    </row>
    <row r="126" spans="1:25" x14ac:dyDescent="0.2">
      <c r="A126" s="1" t="s">
        <v>289</v>
      </c>
      <c r="B126" s="1" t="s">
        <v>290</v>
      </c>
      <c r="C126" s="36" t="s">
        <v>505</v>
      </c>
      <c r="D126" s="36">
        <v>1208.1090999999999</v>
      </c>
      <c r="E126" s="36">
        <v>1444.5420999999999</v>
      </c>
      <c r="F126" s="36"/>
      <c r="G126" s="36">
        <v>162.01400000000001</v>
      </c>
      <c r="H126" s="36">
        <v>226.63</v>
      </c>
      <c r="I126" s="36">
        <f t="shared" si="19"/>
        <v>6.3740109429466525</v>
      </c>
      <c r="J126" s="44">
        <v>0.39882973076400785</v>
      </c>
      <c r="K126" s="36">
        <v>126.376</v>
      </c>
      <c r="L126" s="36">
        <v>78.225000000000009</v>
      </c>
      <c r="M126" s="94">
        <f t="shared" si="20"/>
        <v>0.78003135531497281</v>
      </c>
      <c r="N126" s="36">
        <v>52.046999999999997</v>
      </c>
      <c r="O126" s="36">
        <f t="shared" si="21"/>
        <v>0.3212500154307652</v>
      </c>
      <c r="P126" s="36">
        <v>107.19</v>
      </c>
      <c r="Q126" s="36">
        <f t="shared" si="22"/>
        <v>0.66160949053785467</v>
      </c>
      <c r="R126" s="36">
        <v>22.337</v>
      </c>
      <c r="S126" s="36">
        <f t="shared" si="23"/>
        <v>0.13787080128877749</v>
      </c>
      <c r="T126" s="36">
        <v>-48.109000000000002</v>
      </c>
      <c r="U126" s="36">
        <v>-55.024999999999999</v>
      </c>
      <c r="V126" s="36">
        <f t="shared" si="24"/>
        <v>-0.29694347402076365</v>
      </c>
      <c r="W126" s="36">
        <v>-55.826999999999998</v>
      </c>
      <c r="X126" s="36">
        <v>-63.1</v>
      </c>
      <c r="Y126" s="92">
        <f t="shared" si="25"/>
        <v>-0.34458133247744022</v>
      </c>
    </row>
    <row r="127" spans="1:25" x14ac:dyDescent="0.2">
      <c r="A127" s="1" t="s">
        <v>291</v>
      </c>
      <c r="B127" s="1" t="s">
        <v>292</v>
      </c>
      <c r="C127" s="36" t="s">
        <v>495</v>
      </c>
      <c r="D127" s="36">
        <v>1266.3698999999999</v>
      </c>
      <c r="E127" s="36">
        <v>1016.1319</v>
      </c>
      <c r="F127" s="36"/>
      <c r="G127" s="36">
        <v>212.47800000000001</v>
      </c>
      <c r="H127" s="36">
        <v>249.06300000000002</v>
      </c>
      <c r="I127" s="36">
        <f t="shared" si="19"/>
        <v>4.0798187607151597</v>
      </c>
      <c r="J127" s="44">
        <v>0.17218253183859034</v>
      </c>
      <c r="K127" s="36">
        <v>147.23399932861327</v>
      </c>
      <c r="L127" s="36">
        <v>72.100000000000009</v>
      </c>
      <c r="M127" s="94">
        <f t="shared" si="20"/>
        <v>0.69293761861751924</v>
      </c>
      <c r="N127" s="36">
        <v>40.549999999999997</v>
      </c>
      <c r="O127" s="36">
        <f t="shared" si="21"/>
        <v>0.19084328730503861</v>
      </c>
      <c r="P127" s="36">
        <v>87.948999999999998</v>
      </c>
      <c r="Q127" s="36">
        <f t="shared" si="22"/>
        <v>0.41392050000470637</v>
      </c>
      <c r="R127" s="36">
        <v>27.706</v>
      </c>
      <c r="S127" s="36">
        <f t="shared" si="23"/>
        <v>0.13039467615470776</v>
      </c>
      <c r="T127" s="36">
        <v>-14.339075949367</v>
      </c>
      <c r="U127" s="36">
        <v>11.973000000000001</v>
      </c>
      <c r="V127" s="36">
        <f t="shared" si="24"/>
        <v>-6.748499114904602E-2</v>
      </c>
      <c r="W127" s="36">
        <v>-23.346969999999999</v>
      </c>
      <c r="X127" s="36">
        <v>5.1749999999999998</v>
      </c>
      <c r="Y127" s="92">
        <f t="shared" si="25"/>
        <v>-0.10987946987452818</v>
      </c>
    </row>
    <row r="128" spans="1:25" x14ac:dyDescent="0.2">
      <c r="A128" s="1" t="s">
        <v>293</v>
      </c>
      <c r="B128" s="1" t="s">
        <v>294</v>
      </c>
      <c r="C128" s="36" t="s">
        <v>505</v>
      </c>
      <c r="D128" s="36">
        <v>1222.0399</v>
      </c>
      <c r="E128" s="36">
        <v>1118.7239</v>
      </c>
      <c r="F128" s="36"/>
      <c r="G128" s="36">
        <v>493.41899999999998</v>
      </c>
      <c r="H128" s="36">
        <v>540.76700000000005</v>
      </c>
      <c r="I128" s="36">
        <f t="shared" si="19"/>
        <v>2.0687725027599684</v>
      </c>
      <c r="J128" s="44">
        <v>9.5959012522825571E-2</v>
      </c>
      <c r="K128" s="36">
        <v>254.20199630737304</v>
      </c>
      <c r="L128" s="36">
        <v>53.95</v>
      </c>
      <c r="M128" s="94">
        <f t="shared" si="20"/>
        <v>0.51518485568527572</v>
      </c>
      <c r="N128" s="36">
        <v>80.164000000000001</v>
      </c>
      <c r="O128" s="36">
        <f t="shared" si="21"/>
        <v>0.162466382526818</v>
      </c>
      <c r="P128" s="36">
        <v>151.34100000000001</v>
      </c>
      <c r="Q128" s="36">
        <f t="shared" si="22"/>
        <v>0.3067190359511896</v>
      </c>
      <c r="R128" s="36">
        <v>92.725999999999999</v>
      </c>
      <c r="S128" s="36">
        <f t="shared" si="23"/>
        <v>0.18792547510330976</v>
      </c>
      <c r="T128" s="36">
        <v>-32.902000000000001</v>
      </c>
      <c r="U128" s="36">
        <v>-0.65700000000000003</v>
      </c>
      <c r="V128" s="36">
        <f t="shared" si="24"/>
        <v>-6.6681664062389165E-2</v>
      </c>
      <c r="W128" s="36">
        <v>-51.781127336844001</v>
      </c>
      <c r="X128" s="36">
        <v>-11.215</v>
      </c>
      <c r="Y128" s="92">
        <f t="shared" si="25"/>
        <v>-0.10494352130105246</v>
      </c>
    </row>
    <row r="129" spans="1:25" x14ac:dyDescent="0.2">
      <c r="A129" s="1" t="s">
        <v>295</v>
      </c>
      <c r="B129" s="1" t="s">
        <v>296</v>
      </c>
      <c r="C129" s="36" t="s">
        <v>506</v>
      </c>
      <c r="D129" s="36">
        <v>1182.72</v>
      </c>
      <c r="E129" s="36">
        <v>1357.76</v>
      </c>
      <c r="F129" s="36"/>
      <c r="G129" s="36">
        <v>819.13599999999997</v>
      </c>
      <c r="H129" s="36">
        <v>876.5</v>
      </c>
      <c r="I129" s="36">
        <f t="shared" si="19"/>
        <v>1.5490701654306902</v>
      </c>
      <c r="J129" s="44">
        <v>7.0029885147277149E-2</v>
      </c>
      <c r="K129" s="36">
        <v>409.10499536132812</v>
      </c>
      <c r="L129" s="36">
        <v>49.300000000000004</v>
      </c>
      <c r="M129" s="94">
        <f t="shared" si="20"/>
        <v>0.49943476463167064</v>
      </c>
      <c r="N129" s="36">
        <v>113.19999999999999</v>
      </c>
      <c r="O129" s="36">
        <f t="shared" si="21"/>
        <v>0.13819439018673332</v>
      </c>
      <c r="P129" s="36" t="s">
        <v>480</v>
      </c>
      <c r="Q129" s="36" t="e">
        <f t="shared" si="22"/>
        <v>#VALUE!</v>
      </c>
      <c r="R129" s="36" t="s">
        <v>480</v>
      </c>
      <c r="S129" s="36" t="e">
        <f t="shared" si="23"/>
        <v>#VALUE!</v>
      </c>
      <c r="T129" s="36">
        <v>168.92100000000002</v>
      </c>
      <c r="U129" s="36">
        <v>182.75</v>
      </c>
      <c r="V129" s="36">
        <f t="shared" si="24"/>
        <v>0.20621850339870307</v>
      </c>
      <c r="W129" s="36">
        <v>64.680810627462009</v>
      </c>
      <c r="X129" s="36">
        <v>97.2</v>
      </c>
      <c r="Y129" s="92">
        <f t="shared" si="25"/>
        <v>7.8962236585209303E-2</v>
      </c>
    </row>
    <row r="130" spans="1:25" x14ac:dyDescent="0.2">
      <c r="A130" s="1" t="s">
        <v>297</v>
      </c>
      <c r="B130" s="1" t="s">
        <v>298</v>
      </c>
      <c r="C130" s="36" t="s">
        <v>506</v>
      </c>
      <c r="D130" s="36">
        <v>1161.232</v>
      </c>
      <c r="E130" s="36">
        <v>1386.7829999999999</v>
      </c>
      <c r="F130" s="36"/>
      <c r="G130" s="36">
        <v>1510.7610000000002</v>
      </c>
      <c r="H130" s="36">
        <v>1523.8330000000001</v>
      </c>
      <c r="I130" s="36">
        <f t="shared" si="19"/>
        <v>0.91006232310233459</v>
      </c>
      <c r="J130" s="44">
        <v>8.6525929647376376E-3</v>
      </c>
      <c r="K130" s="36">
        <v>364.96499401855471</v>
      </c>
      <c r="L130" s="36">
        <v>24.033000000000001</v>
      </c>
      <c r="M130" s="94">
        <f t="shared" ref="M130:M161" si="26">K130/G130</f>
        <v>0.24157692316557991</v>
      </c>
      <c r="N130" s="36">
        <v>0</v>
      </c>
      <c r="O130" s="36">
        <f t="shared" ref="O130:O161" si="27">N130/G130</f>
        <v>0</v>
      </c>
      <c r="P130" s="36" t="s">
        <v>480</v>
      </c>
      <c r="Q130" s="36" t="e">
        <f t="shared" ref="Q130:Q161" si="28">P130/G130</f>
        <v>#VALUE!</v>
      </c>
      <c r="R130" s="36" t="s">
        <v>480</v>
      </c>
      <c r="S130" s="36" t="e">
        <f t="shared" ref="S130:S161" si="29">R130/G130</f>
        <v>#VALUE!</v>
      </c>
      <c r="T130" s="36">
        <v>185.99944985394302</v>
      </c>
      <c r="U130" s="36">
        <v>199.28300000000002</v>
      </c>
      <c r="V130" s="36">
        <f t="shared" ref="V130:V161" si="30">T130/G130</f>
        <v>0.12311639620955465</v>
      </c>
      <c r="W130" s="36">
        <v>69.219760000000008</v>
      </c>
      <c r="X130" s="36">
        <v>81.94</v>
      </c>
      <c r="Y130" s="92">
        <f t="shared" ref="Y130:Y161" si="31">W130/G130</f>
        <v>4.5817809699879732E-2</v>
      </c>
    </row>
    <row r="131" spans="1:25" x14ac:dyDescent="0.2">
      <c r="A131" s="1" t="s">
        <v>299</v>
      </c>
      <c r="B131" s="1" t="s">
        <v>300</v>
      </c>
      <c r="C131" s="36" t="s">
        <v>505</v>
      </c>
      <c r="D131" s="36">
        <v>1151.3871999999999</v>
      </c>
      <c r="E131" s="36">
        <v>949.03020000000004</v>
      </c>
      <c r="F131" s="36"/>
      <c r="G131" s="36">
        <v>257.60300000000001</v>
      </c>
      <c r="H131" s="36">
        <v>302.613</v>
      </c>
      <c r="I131" s="36">
        <f t="shared" ref="I131:I169" si="32">E131/H131</f>
        <v>3.1361184086605665</v>
      </c>
      <c r="J131" s="44">
        <v>0.17472622601444865</v>
      </c>
      <c r="K131" s="36">
        <v>194.42499871826172</v>
      </c>
      <c r="L131" s="36">
        <v>77.725000000000009</v>
      </c>
      <c r="M131" s="94">
        <f t="shared" si="26"/>
        <v>0.75474664005567371</v>
      </c>
      <c r="N131" s="36">
        <v>47.434999999999995</v>
      </c>
      <c r="O131" s="36">
        <f t="shared" si="27"/>
        <v>0.18413993625850628</v>
      </c>
      <c r="P131" s="36">
        <v>151.09299999999999</v>
      </c>
      <c r="Q131" s="36">
        <f t="shared" si="28"/>
        <v>0.58653431831151026</v>
      </c>
      <c r="R131" s="36">
        <v>51.206000000000003</v>
      </c>
      <c r="S131" s="36">
        <f t="shared" si="29"/>
        <v>0.19877874093081216</v>
      </c>
      <c r="T131" s="36">
        <v>-82.965000000000003</v>
      </c>
      <c r="U131" s="36">
        <v>-29.065999999999999</v>
      </c>
      <c r="V131" s="36">
        <f t="shared" si="30"/>
        <v>-0.32206534861783442</v>
      </c>
      <c r="W131" s="36">
        <v>-92.112000000000009</v>
      </c>
      <c r="X131" s="36">
        <v>-39.933</v>
      </c>
      <c r="Y131" s="92">
        <f t="shared" si="31"/>
        <v>-0.35757347546418328</v>
      </c>
    </row>
    <row r="132" spans="1:25" x14ac:dyDescent="0.2">
      <c r="A132" s="1" t="s">
        <v>303</v>
      </c>
      <c r="B132" s="1" t="s">
        <v>304</v>
      </c>
      <c r="C132" s="36" t="s">
        <v>495</v>
      </c>
      <c r="D132" s="36">
        <v>1131.8515</v>
      </c>
      <c r="E132" s="36">
        <v>1209.0925</v>
      </c>
      <c r="F132" s="36"/>
      <c r="G132" s="36">
        <v>183.61700000000002</v>
      </c>
      <c r="H132" s="36">
        <v>205.86799999999999</v>
      </c>
      <c r="I132" s="36">
        <f t="shared" si="32"/>
        <v>5.8731444420696759</v>
      </c>
      <c r="J132" s="44">
        <v>0.12118158993992911</v>
      </c>
      <c r="K132" s="36">
        <v>109.50099978637695</v>
      </c>
      <c r="L132" s="36">
        <v>63.478000000000002</v>
      </c>
      <c r="M132" s="94">
        <f t="shared" si="26"/>
        <v>0.59635545611995044</v>
      </c>
      <c r="N132" s="36">
        <v>56.021000000000001</v>
      </c>
      <c r="O132" s="36">
        <f t="shared" si="27"/>
        <v>0.30509702260683919</v>
      </c>
      <c r="P132" s="36">
        <v>68.116</v>
      </c>
      <c r="Q132" s="36">
        <f t="shared" si="28"/>
        <v>0.37096782977611004</v>
      </c>
      <c r="R132" s="36">
        <v>40.335999999999999</v>
      </c>
      <c r="S132" s="36">
        <f t="shared" si="29"/>
        <v>0.21967464886148882</v>
      </c>
      <c r="T132" s="36">
        <v>-44.247999999999998</v>
      </c>
      <c r="U132" s="36">
        <v>-21.440999999999999</v>
      </c>
      <c r="V132" s="36">
        <f t="shared" si="30"/>
        <v>-0.24097986569870977</v>
      </c>
      <c r="W132" s="36">
        <v>-63.304550127549</v>
      </c>
      <c r="X132" s="36">
        <v>-22.835000000000001</v>
      </c>
      <c r="Y132" s="92">
        <f t="shared" si="31"/>
        <v>-0.3447641020578105</v>
      </c>
    </row>
    <row r="133" spans="1:25" x14ac:dyDescent="0.2">
      <c r="A133" s="1" t="s">
        <v>305</v>
      </c>
      <c r="B133" s="1" t="s">
        <v>306</v>
      </c>
      <c r="C133" s="36" t="s">
        <v>495</v>
      </c>
      <c r="D133" s="36">
        <v>1127.7728999999999</v>
      </c>
      <c r="E133" s="36">
        <v>1011.2338999999999</v>
      </c>
      <c r="F133" s="36"/>
      <c r="G133" s="36">
        <v>184.83700000000002</v>
      </c>
      <c r="H133" s="36">
        <v>231.28900000000002</v>
      </c>
      <c r="I133" s="36">
        <f t="shared" si="32"/>
        <v>4.3721659914652227</v>
      </c>
      <c r="J133" s="44">
        <v>0.25131331930295331</v>
      </c>
      <c r="K133" s="36">
        <v>130.4860018157959</v>
      </c>
      <c r="L133" s="36">
        <v>71.875</v>
      </c>
      <c r="M133" s="94">
        <f t="shared" si="26"/>
        <v>0.70595174026734853</v>
      </c>
      <c r="N133" s="36">
        <v>48.292999999999999</v>
      </c>
      <c r="O133" s="36">
        <f t="shared" si="27"/>
        <v>0.26127344633379679</v>
      </c>
      <c r="P133" s="36">
        <v>83.715999999999994</v>
      </c>
      <c r="Q133" s="36">
        <f t="shared" si="28"/>
        <v>0.45291797637918807</v>
      </c>
      <c r="R133" s="36">
        <v>31.196000000000002</v>
      </c>
      <c r="S133" s="36">
        <f t="shared" si="29"/>
        <v>0.16877573213155375</v>
      </c>
      <c r="T133" s="36">
        <v>-40.238</v>
      </c>
      <c r="U133" s="36">
        <v>-17.818999999999999</v>
      </c>
      <c r="V133" s="36">
        <f t="shared" si="30"/>
        <v>-0.21769450921622832</v>
      </c>
      <c r="W133" s="36">
        <v>-49.079000000000001</v>
      </c>
      <c r="X133" s="36">
        <v>-28.419</v>
      </c>
      <c r="Y133" s="92">
        <f t="shared" si="31"/>
        <v>-0.2655258416875409</v>
      </c>
    </row>
    <row r="134" spans="1:25" x14ac:dyDescent="0.2">
      <c r="A134" s="1" t="s">
        <v>307</v>
      </c>
      <c r="B134" s="1" t="s">
        <v>308</v>
      </c>
      <c r="C134" s="36" t="s">
        <v>495</v>
      </c>
      <c r="D134" s="36">
        <v>1030.893</v>
      </c>
      <c r="E134" s="36">
        <v>1106.0070000000001</v>
      </c>
      <c r="F134" s="36"/>
      <c r="G134" s="36">
        <v>252.16</v>
      </c>
      <c r="H134" s="36">
        <v>269.78399999999999</v>
      </c>
      <c r="I134" s="36">
        <f t="shared" si="32"/>
        <v>4.0996019037452189</v>
      </c>
      <c r="J134" s="44">
        <v>6.989213197969546E-2</v>
      </c>
      <c r="K134" s="36">
        <v>126.30899749755859</v>
      </c>
      <c r="L134" s="36">
        <v>49.975000000000001</v>
      </c>
      <c r="M134" s="94">
        <f t="shared" si="26"/>
        <v>0.50090814362927738</v>
      </c>
      <c r="N134" s="36">
        <v>49.548999999999999</v>
      </c>
      <c r="O134" s="36">
        <f t="shared" si="27"/>
        <v>0.19649825507614213</v>
      </c>
      <c r="P134" s="36">
        <v>69.28</v>
      </c>
      <c r="Q134" s="36">
        <f t="shared" si="28"/>
        <v>0.27474619289340102</v>
      </c>
      <c r="R134" s="36">
        <v>27.268000000000001</v>
      </c>
      <c r="S134" s="36">
        <f t="shared" si="29"/>
        <v>0.10813769035532995</v>
      </c>
      <c r="T134" s="36">
        <v>-11.269886075949</v>
      </c>
      <c r="U134" s="36">
        <v>17.629000000000001</v>
      </c>
      <c r="V134" s="36">
        <f t="shared" si="30"/>
        <v>-4.4693393384950028E-2</v>
      </c>
      <c r="W134" s="36">
        <v>-40.211799999999997</v>
      </c>
      <c r="X134" s="36">
        <v>-13.441000000000001</v>
      </c>
      <c r="Y134" s="92">
        <f t="shared" si="31"/>
        <v>-0.15946938451776649</v>
      </c>
    </row>
    <row r="135" spans="1:25" x14ac:dyDescent="0.2">
      <c r="A135" s="1" t="s">
        <v>309</v>
      </c>
      <c r="B135" s="1" t="s">
        <v>310</v>
      </c>
      <c r="C135" s="36" t="s">
        <v>506</v>
      </c>
      <c r="D135" s="36">
        <v>941.15639999999996</v>
      </c>
      <c r="E135" s="36">
        <v>768.43140000000005</v>
      </c>
      <c r="F135" s="36"/>
      <c r="G135" s="36">
        <v>347.22800000000001</v>
      </c>
      <c r="H135" s="36">
        <v>324.12</v>
      </c>
      <c r="I135" s="36">
        <f t="shared" si="32"/>
        <v>2.370823768974454</v>
      </c>
      <c r="J135" s="44">
        <v>-6.6549932609121343E-2</v>
      </c>
      <c r="K135" s="36">
        <v>141.53299899291994</v>
      </c>
      <c r="L135" s="36">
        <v>38.58</v>
      </c>
      <c r="M135" s="94">
        <f t="shared" si="26"/>
        <v>0.40760825449825455</v>
      </c>
      <c r="N135" s="36">
        <v>0</v>
      </c>
      <c r="O135" s="36">
        <f t="shared" si="27"/>
        <v>0</v>
      </c>
      <c r="P135" s="36" t="s">
        <v>480</v>
      </c>
      <c r="Q135" s="36" t="e">
        <f t="shared" si="28"/>
        <v>#VALUE!</v>
      </c>
      <c r="R135" s="36" t="s">
        <v>480</v>
      </c>
      <c r="S135" s="36" t="e">
        <f t="shared" si="29"/>
        <v>#VALUE!</v>
      </c>
      <c r="T135" s="36">
        <v>88.400999999999996</v>
      </c>
      <c r="U135" s="36">
        <v>68.400000000000006</v>
      </c>
      <c r="V135" s="36">
        <f t="shared" si="30"/>
        <v>0.25459064361169026</v>
      </c>
      <c r="W135" s="36">
        <v>57.685500000000005</v>
      </c>
      <c r="X135" s="36">
        <v>45.496000000000002</v>
      </c>
      <c r="Y135" s="92">
        <f t="shared" si="31"/>
        <v>0.1661314755722465</v>
      </c>
    </row>
    <row r="136" spans="1:25" x14ac:dyDescent="0.2">
      <c r="A136" s="2" t="s">
        <v>313</v>
      </c>
      <c r="B136" s="2" t="s">
        <v>314</v>
      </c>
      <c r="C136" s="87" t="s">
        <v>495</v>
      </c>
      <c r="D136" s="87">
        <v>810.56510000000003</v>
      </c>
      <c r="E136" s="87">
        <v>684.58810000000005</v>
      </c>
      <c r="F136" s="87"/>
      <c r="G136" s="87">
        <v>328.411</v>
      </c>
      <c r="H136" s="87">
        <v>339.733</v>
      </c>
      <c r="I136" s="36">
        <f t="shared" si="32"/>
        <v>2.0150768397535712</v>
      </c>
      <c r="J136" s="87">
        <v>3.4475093708797866E-2</v>
      </c>
      <c r="K136" s="87">
        <v>169.04300082397461</v>
      </c>
      <c r="L136" s="87">
        <v>51.533000000000001</v>
      </c>
      <c r="M136" s="94">
        <f t="shared" si="26"/>
        <v>0.51473002068741491</v>
      </c>
      <c r="N136" s="87">
        <v>47.661000000000001</v>
      </c>
      <c r="O136" s="36">
        <f t="shared" si="27"/>
        <v>0.14512607677574746</v>
      </c>
      <c r="P136" s="87">
        <v>75.367999999999995</v>
      </c>
      <c r="Q136" s="36">
        <f t="shared" si="28"/>
        <v>0.22949292197886184</v>
      </c>
      <c r="R136" s="87">
        <v>35.222000000000001</v>
      </c>
      <c r="S136" s="36">
        <f t="shared" si="29"/>
        <v>0.10724975716404141</v>
      </c>
      <c r="T136" s="87">
        <v>6.7769999999999992</v>
      </c>
      <c r="U136" s="87">
        <v>18.382999999999999</v>
      </c>
      <c r="V136" s="36">
        <f t="shared" si="30"/>
        <v>2.0635727792309023E-2</v>
      </c>
      <c r="W136" s="87">
        <v>-1.2028757999999999</v>
      </c>
      <c r="X136" s="87">
        <v>10.827</v>
      </c>
      <c r="Y136" s="92">
        <f t="shared" si="31"/>
        <v>-3.6627147080944304E-3</v>
      </c>
    </row>
    <row r="137" spans="1:25" x14ac:dyDescent="0.2">
      <c r="A137" s="2" t="s">
        <v>315</v>
      </c>
      <c r="B137" s="2" t="s">
        <v>316</v>
      </c>
      <c r="C137" s="87" t="s">
        <v>506</v>
      </c>
      <c r="D137" s="87">
        <v>783.20150000000001</v>
      </c>
      <c r="E137" s="87">
        <v>386.01310000000001</v>
      </c>
      <c r="F137" s="87"/>
      <c r="G137" s="87">
        <v>421.69007902324608</v>
      </c>
      <c r="H137" s="87">
        <v>255.601</v>
      </c>
      <c r="I137" s="36">
        <f t="shared" si="32"/>
        <v>1.5102174874120211</v>
      </c>
      <c r="J137" s="87">
        <v>-0.39386527519915937</v>
      </c>
      <c r="K137" s="87">
        <v>218.75141071311592</v>
      </c>
      <c r="L137" s="87" t="s">
        <v>480</v>
      </c>
      <c r="M137" s="94">
        <f t="shared" si="26"/>
        <v>0.51874924641292552</v>
      </c>
      <c r="N137" s="87">
        <v>0</v>
      </c>
      <c r="O137" s="36">
        <f t="shared" si="27"/>
        <v>0</v>
      </c>
      <c r="P137" s="87" t="s">
        <v>480</v>
      </c>
      <c r="Q137" s="36" t="e">
        <f t="shared" si="28"/>
        <v>#VALUE!</v>
      </c>
      <c r="R137" s="87" t="s">
        <v>480</v>
      </c>
      <c r="S137" s="36" t="e">
        <f t="shared" si="29"/>
        <v>#VALUE!</v>
      </c>
      <c r="T137" s="87">
        <v>81.622901835776418</v>
      </c>
      <c r="U137" s="87">
        <v>78.579000000000008</v>
      </c>
      <c r="V137" s="36">
        <f t="shared" si="30"/>
        <v>0.19356135203568989</v>
      </c>
      <c r="W137" s="87">
        <v>54.138304797875108</v>
      </c>
      <c r="X137" s="87">
        <v>50.417999999999999</v>
      </c>
      <c r="Y137" s="92">
        <f t="shared" si="31"/>
        <v>0.12838410835577349</v>
      </c>
    </row>
    <row r="138" spans="1:25" x14ac:dyDescent="0.2">
      <c r="A138" s="2" t="s">
        <v>317</v>
      </c>
      <c r="B138" s="2" t="s">
        <v>318</v>
      </c>
      <c r="C138" s="87" t="s">
        <v>495</v>
      </c>
      <c r="D138" s="87">
        <v>759.13250000000005</v>
      </c>
      <c r="E138" s="87">
        <v>759.31349999999998</v>
      </c>
      <c r="F138" s="87"/>
      <c r="G138" s="87">
        <v>242.89300000000003</v>
      </c>
      <c r="H138" s="87">
        <v>247.21700000000001</v>
      </c>
      <c r="I138" s="36">
        <f t="shared" si="32"/>
        <v>3.0714453294069579</v>
      </c>
      <c r="J138" s="87">
        <v>1.7802077457975241E-2</v>
      </c>
      <c r="K138" s="87">
        <v>197.1649987182617</v>
      </c>
      <c r="L138" s="87" t="s">
        <v>480</v>
      </c>
      <c r="M138" s="94">
        <f t="shared" si="26"/>
        <v>0.8117360266383209</v>
      </c>
      <c r="N138" s="87">
        <v>37.662999999999997</v>
      </c>
      <c r="O138" s="36">
        <f t="shared" si="27"/>
        <v>0.15506004701658752</v>
      </c>
      <c r="P138" s="87">
        <v>91.507999999999996</v>
      </c>
      <c r="Q138" s="36">
        <f t="shared" si="28"/>
        <v>0.37674202220730935</v>
      </c>
      <c r="R138" s="87">
        <v>46.557000000000002</v>
      </c>
      <c r="S138" s="36">
        <f t="shared" si="29"/>
        <v>0.19167699357330181</v>
      </c>
      <c r="T138" s="87">
        <v>40.060203810127</v>
      </c>
      <c r="U138" s="87">
        <v>71.650000000000006</v>
      </c>
      <c r="V138" s="36">
        <f t="shared" si="30"/>
        <v>0.16492942904952795</v>
      </c>
      <c r="W138" s="87">
        <v>15.346821010000001</v>
      </c>
      <c r="X138" s="87">
        <v>29.908000000000001</v>
      </c>
      <c r="Y138" s="92">
        <f t="shared" si="31"/>
        <v>6.3183463541559445E-2</v>
      </c>
    </row>
    <row r="139" spans="1:25" x14ac:dyDescent="0.2">
      <c r="A139" s="2" t="s">
        <v>325</v>
      </c>
      <c r="B139" s="2" t="s">
        <v>326</v>
      </c>
      <c r="C139" s="2" t="s">
        <v>505</v>
      </c>
      <c r="D139" s="2">
        <v>700.73019999999997</v>
      </c>
      <c r="E139" s="2">
        <v>599.29819999999995</v>
      </c>
      <c r="F139" s="2"/>
      <c r="G139" s="2">
        <v>200.61800000000002</v>
      </c>
      <c r="H139" s="2">
        <v>222.86700000000002</v>
      </c>
      <c r="I139" s="36">
        <f t="shared" si="32"/>
        <v>2.6890396514513135</v>
      </c>
      <c r="J139" s="2">
        <v>0.1109023118563639</v>
      </c>
      <c r="K139" s="2">
        <v>143.23199945068359</v>
      </c>
      <c r="L139" s="2">
        <v>71.100000000000009</v>
      </c>
      <c r="M139" s="94">
        <f t="shared" si="26"/>
        <v>0.71395387976494418</v>
      </c>
      <c r="N139" s="2">
        <v>23.119</v>
      </c>
      <c r="O139" s="36">
        <f t="shared" si="27"/>
        <v>0.11523891176265338</v>
      </c>
      <c r="P139" s="2">
        <v>58.994</v>
      </c>
      <c r="Q139" s="36">
        <f t="shared" si="28"/>
        <v>0.29406135042717996</v>
      </c>
      <c r="R139" s="2">
        <v>37.4</v>
      </c>
      <c r="S139" s="36">
        <f t="shared" si="29"/>
        <v>0.18642394999451692</v>
      </c>
      <c r="T139" s="2">
        <v>18.504999999999999</v>
      </c>
      <c r="U139" s="2">
        <v>16.056999999999999</v>
      </c>
      <c r="V139" s="36">
        <f t="shared" si="30"/>
        <v>9.2239978466538378E-2</v>
      </c>
      <c r="W139" s="2">
        <v>7.2605520712620004</v>
      </c>
      <c r="X139" s="2">
        <v>12.183</v>
      </c>
      <c r="Y139" s="92">
        <f t="shared" si="31"/>
        <v>3.6190930381431376E-2</v>
      </c>
    </row>
    <row r="140" spans="1:25" x14ac:dyDescent="0.2">
      <c r="A140" s="2" t="s">
        <v>327</v>
      </c>
      <c r="B140" s="2" t="s">
        <v>328</v>
      </c>
      <c r="C140" s="2" t="s">
        <v>506</v>
      </c>
      <c r="D140" s="2">
        <v>717.82820000000004</v>
      </c>
      <c r="E140" s="2">
        <v>2001.8032000000001</v>
      </c>
      <c r="F140" s="2"/>
      <c r="G140" s="2">
        <v>1528.231</v>
      </c>
      <c r="H140" s="2">
        <v>1645</v>
      </c>
      <c r="I140" s="36">
        <f t="shared" si="32"/>
        <v>1.2169016413373861</v>
      </c>
      <c r="J140" s="2">
        <v>7.6407951415721875E-2</v>
      </c>
      <c r="K140" s="2">
        <v>375.46800091552734</v>
      </c>
      <c r="L140" s="2" t="s">
        <v>480</v>
      </c>
      <c r="M140" s="94">
        <f t="shared" si="26"/>
        <v>0.24568798886786575</v>
      </c>
      <c r="N140" s="2">
        <v>0</v>
      </c>
      <c r="O140" s="36">
        <f t="shared" si="27"/>
        <v>0</v>
      </c>
      <c r="P140" s="2" t="s">
        <v>480</v>
      </c>
      <c r="Q140" s="36" t="e">
        <f t="shared" si="28"/>
        <v>#VALUE!</v>
      </c>
      <c r="R140" s="2">
        <v>220.95500000000001</v>
      </c>
      <c r="S140" s="36">
        <f t="shared" si="29"/>
        <v>0.14458219994228622</v>
      </c>
      <c r="T140" s="2">
        <v>275.851</v>
      </c>
      <c r="U140" s="2">
        <v>329.3</v>
      </c>
      <c r="V140" s="36">
        <f t="shared" si="30"/>
        <v>0.18050347100667372</v>
      </c>
      <c r="W140" s="2">
        <v>-52.607639999999996</v>
      </c>
      <c r="X140" s="2">
        <v>31.400000000000002</v>
      </c>
      <c r="Y140" s="92">
        <f t="shared" si="31"/>
        <v>-3.4423879635997433E-2</v>
      </c>
    </row>
    <row r="141" spans="1:25" x14ac:dyDescent="0.2">
      <c r="A141" s="2" t="s">
        <v>329</v>
      </c>
      <c r="B141" s="2" t="s">
        <v>330</v>
      </c>
      <c r="C141" s="87" t="s">
        <v>495</v>
      </c>
      <c r="D141" s="87">
        <v>716.1395</v>
      </c>
      <c r="E141" s="87">
        <v>748.60599999999999</v>
      </c>
      <c r="F141" s="87"/>
      <c r="G141" s="87">
        <v>42.178586942867071</v>
      </c>
      <c r="H141" s="87">
        <v>103.099</v>
      </c>
      <c r="I141" s="36">
        <f t="shared" si="32"/>
        <v>7.2610403592663362</v>
      </c>
      <c r="J141" s="87">
        <v>1.4443445708518534</v>
      </c>
      <c r="K141" s="87">
        <v>10.568609400887199</v>
      </c>
      <c r="L141" s="87">
        <v>27.8</v>
      </c>
      <c r="M141" s="94">
        <f t="shared" si="26"/>
        <v>0.25056812394409728</v>
      </c>
      <c r="N141" s="87">
        <v>10.614831048696628</v>
      </c>
      <c r="O141" s="36">
        <f t="shared" si="27"/>
        <v>0.25166397971261883</v>
      </c>
      <c r="P141" s="87">
        <v>8.8403345824744104</v>
      </c>
      <c r="Q141" s="36">
        <f t="shared" si="28"/>
        <v>0.20959295280444246</v>
      </c>
      <c r="R141" s="87">
        <v>4.8045328849601585</v>
      </c>
      <c r="S141" s="36">
        <f t="shared" si="29"/>
        <v>0.11390928983628897</v>
      </c>
      <c r="T141" s="87">
        <v>-12.381475760643527</v>
      </c>
      <c r="U141" s="87">
        <v>-7.5019999999999998</v>
      </c>
      <c r="V141" s="36">
        <f t="shared" si="30"/>
        <v>-0.29354885163447586</v>
      </c>
      <c r="W141" s="87">
        <v>-13.376278212695807</v>
      </c>
      <c r="X141" s="87">
        <v>-8.7740000000000009</v>
      </c>
      <c r="Y141" s="92">
        <f t="shared" si="31"/>
        <v>-0.31713433716531614</v>
      </c>
    </row>
    <row r="142" spans="1:25" x14ac:dyDescent="0.2">
      <c r="A142" s="2" t="s">
        <v>331</v>
      </c>
      <c r="B142" s="2" t="s">
        <v>332</v>
      </c>
      <c r="C142" s="87" t="s">
        <v>495</v>
      </c>
      <c r="D142" s="87">
        <v>649.96939999999995</v>
      </c>
      <c r="E142" s="87">
        <v>789.97940000000006</v>
      </c>
      <c r="F142" s="87"/>
      <c r="G142" s="87">
        <v>121.47999999999999</v>
      </c>
      <c r="H142" s="87">
        <v>163.429</v>
      </c>
      <c r="I142" s="36">
        <f t="shared" si="32"/>
        <v>4.8337773589754578</v>
      </c>
      <c r="J142" s="87">
        <v>0.34531610141587099</v>
      </c>
      <c r="K142" s="87">
        <v>81.369998809814447</v>
      </c>
      <c r="L142" s="87">
        <v>68.47</v>
      </c>
      <c r="M142" s="94">
        <f t="shared" si="26"/>
        <v>0.66982218315619402</v>
      </c>
      <c r="N142" s="87">
        <v>15.253</v>
      </c>
      <c r="O142" s="36">
        <f t="shared" si="27"/>
        <v>0.12555976292393811</v>
      </c>
      <c r="P142" s="87">
        <v>15.307</v>
      </c>
      <c r="Q142" s="36">
        <f t="shared" si="28"/>
        <v>0.12600428054000659</v>
      </c>
      <c r="R142" s="87">
        <v>23.291</v>
      </c>
      <c r="S142" s="36">
        <f t="shared" si="29"/>
        <v>0.19172703325650314</v>
      </c>
      <c r="T142" s="87">
        <v>25.582999999999998</v>
      </c>
      <c r="U142" s="87">
        <v>59.148000000000003</v>
      </c>
      <c r="V142" s="36">
        <f t="shared" si="30"/>
        <v>0.210594336516299</v>
      </c>
      <c r="W142" s="87">
        <v>-2.0403708767979998</v>
      </c>
      <c r="X142" s="87">
        <v>33.28</v>
      </c>
      <c r="Y142" s="92">
        <f t="shared" si="31"/>
        <v>-1.6795940704626276E-2</v>
      </c>
    </row>
    <row r="143" spans="1:25" x14ac:dyDescent="0.2">
      <c r="A143" s="2" t="s">
        <v>339</v>
      </c>
      <c r="B143" s="2" t="s">
        <v>340</v>
      </c>
      <c r="C143" s="87" t="s">
        <v>495</v>
      </c>
      <c r="D143" s="87">
        <v>470.3193</v>
      </c>
      <c r="E143" s="87">
        <v>471.51530000000002</v>
      </c>
      <c r="F143" s="87"/>
      <c r="G143" s="87">
        <v>155.49099999999999</v>
      </c>
      <c r="H143" s="87">
        <v>150.45000000000002</v>
      </c>
      <c r="I143" s="36">
        <f t="shared" si="32"/>
        <v>3.1340332336324357</v>
      </c>
      <c r="J143" s="87">
        <v>-3.2419882822799839E-2</v>
      </c>
      <c r="K143" s="87">
        <v>91.647999832153317</v>
      </c>
      <c r="L143" s="87">
        <v>61.133000000000003</v>
      </c>
      <c r="M143" s="94">
        <f t="shared" si="26"/>
        <v>0.58941031848887282</v>
      </c>
      <c r="N143" s="87">
        <v>31.064</v>
      </c>
      <c r="O143" s="36">
        <f t="shared" si="27"/>
        <v>0.19978005157854797</v>
      </c>
      <c r="P143" s="87">
        <v>41.338999999999999</v>
      </c>
      <c r="Q143" s="36">
        <f t="shared" si="28"/>
        <v>0.2658610466200616</v>
      </c>
      <c r="R143" s="87">
        <v>36.280999999999999</v>
      </c>
      <c r="S143" s="36">
        <f t="shared" si="29"/>
        <v>0.23333183271057489</v>
      </c>
      <c r="T143" s="87">
        <v>-12.936999999999999</v>
      </c>
      <c r="U143" s="87">
        <v>11.333</v>
      </c>
      <c r="V143" s="36">
        <f t="shared" si="30"/>
        <v>-8.3200956968570536E-2</v>
      </c>
      <c r="W143" s="87">
        <v>-30.891449999999999</v>
      </c>
      <c r="X143" s="87">
        <v>3.8380000000000001</v>
      </c>
      <c r="Y143" s="92">
        <f t="shared" si="31"/>
        <v>-0.19867034104867806</v>
      </c>
    </row>
    <row r="144" spans="1:25" x14ac:dyDescent="0.2">
      <c r="A144" s="2" t="s">
        <v>343</v>
      </c>
      <c r="B144" s="2" t="s">
        <v>344</v>
      </c>
      <c r="C144" s="87" t="s">
        <v>495</v>
      </c>
      <c r="D144" s="87">
        <v>441.25279999999998</v>
      </c>
      <c r="E144" s="87">
        <v>343.18979999999999</v>
      </c>
      <c r="F144" s="87"/>
      <c r="G144" s="87">
        <v>181.369</v>
      </c>
      <c r="H144" s="87">
        <v>204.3</v>
      </c>
      <c r="I144" s="36">
        <f t="shared" si="32"/>
        <v>1.6798325991189427</v>
      </c>
      <c r="J144" s="87">
        <v>0.12643285236175972</v>
      </c>
      <c r="K144" s="87">
        <v>150.5580012512207</v>
      </c>
      <c r="L144" s="87">
        <v>85.167000000000002</v>
      </c>
      <c r="M144" s="94">
        <f t="shared" si="26"/>
        <v>0.83011981789181555</v>
      </c>
      <c r="N144" s="87">
        <v>75.349999999999994</v>
      </c>
      <c r="O144" s="36">
        <f t="shared" si="27"/>
        <v>0.41545137261604792</v>
      </c>
      <c r="P144" s="87">
        <v>96.477000000000004</v>
      </c>
      <c r="Q144" s="36">
        <f t="shared" si="28"/>
        <v>0.53193765196918985</v>
      </c>
      <c r="R144" s="87">
        <v>28.091000000000001</v>
      </c>
      <c r="S144" s="36">
        <f t="shared" si="29"/>
        <v>0.15488313879439156</v>
      </c>
      <c r="T144" s="87">
        <v>-47.040999999999997</v>
      </c>
      <c r="U144" s="87">
        <v>-1.17</v>
      </c>
      <c r="V144" s="36">
        <f t="shared" si="30"/>
        <v>-0.25936626435609172</v>
      </c>
      <c r="W144" s="87">
        <v>-51.76737</v>
      </c>
      <c r="X144" s="87">
        <v>-1.5449999999999999</v>
      </c>
      <c r="Y144" s="92">
        <f t="shared" si="31"/>
        <v>-0.28542567914031614</v>
      </c>
    </row>
    <row r="145" spans="1:25" x14ac:dyDescent="0.2">
      <c r="A145" s="2" t="s">
        <v>345</v>
      </c>
      <c r="B145" s="2" t="s">
        <v>346</v>
      </c>
      <c r="C145" s="87" t="s">
        <v>495</v>
      </c>
      <c r="D145" s="87">
        <v>457.74169999999998</v>
      </c>
      <c r="E145" s="87">
        <v>1157.5277000000001</v>
      </c>
      <c r="F145" s="87"/>
      <c r="G145" s="87">
        <v>108.524</v>
      </c>
      <c r="H145" s="87">
        <v>148.155</v>
      </c>
      <c r="I145" s="36">
        <f t="shared" si="32"/>
        <v>7.8129506260335466</v>
      </c>
      <c r="J145" s="87">
        <v>0.36518189524897715</v>
      </c>
      <c r="K145" s="87">
        <v>63.605000000000004</v>
      </c>
      <c r="L145" s="87">
        <v>63.567</v>
      </c>
      <c r="M145" s="94">
        <f t="shared" si="26"/>
        <v>0.58609155578489558</v>
      </c>
      <c r="N145" s="87">
        <v>78.260999999999996</v>
      </c>
      <c r="O145" s="36">
        <f t="shared" si="27"/>
        <v>0.72114002432641622</v>
      </c>
      <c r="P145" s="87">
        <v>131.80199999999999</v>
      </c>
      <c r="Q145" s="36">
        <f t="shared" si="28"/>
        <v>1.2144963326084552</v>
      </c>
      <c r="R145" s="87">
        <v>29.323</v>
      </c>
      <c r="S145" s="36">
        <f t="shared" si="29"/>
        <v>0.27019829715086063</v>
      </c>
      <c r="T145" s="87">
        <v>-158.636</v>
      </c>
      <c r="U145" s="87">
        <v>-121.8</v>
      </c>
      <c r="V145" s="36">
        <f t="shared" si="30"/>
        <v>-1.4617596107773396</v>
      </c>
      <c r="W145" s="87">
        <v>-176.56200000000001</v>
      </c>
      <c r="X145" s="87">
        <v>-144.13300000000001</v>
      </c>
      <c r="Y145" s="92">
        <f t="shared" si="31"/>
        <v>-1.6269396631159929</v>
      </c>
    </row>
    <row r="146" spans="1:25" x14ac:dyDescent="0.2">
      <c r="A146" s="2" t="s">
        <v>351</v>
      </c>
      <c r="B146" s="2" t="s">
        <v>352</v>
      </c>
      <c r="C146" s="2" t="s">
        <v>505</v>
      </c>
      <c r="D146" s="2">
        <v>418.06700000000001</v>
      </c>
      <c r="E146" s="2">
        <v>290.68</v>
      </c>
      <c r="F146" s="2"/>
      <c r="G146" s="2">
        <v>231.34999999999997</v>
      </c>
      <c r="H146" s="2">
        <v>233.3</v>
      </c>
      <c r="I146" s="36">
        <f t="shared" si="32"/>
        <v>1.2459494213459066</v>
      </c>
      <c r="J146" s="2">
        <v>8.4287875513293642E-3</v>
      </c>
      <c r="K146" s="2">
        <v>179.79799935913087</v>
      </c>
      <c r="L146" s="2">
        <v>76.850000000000009</v>
      </c>
      <c r="M146" s="94">
        <f t="shared" si="26"/>
        <v>0.77716878910365639</v>
      </c>
      <c r="N146" s="2">
        <v>62.991</v>
      </c>
      <c r="O146" s="36">
        <f t="shared" si="27"/>
        <v>0.27227577263885894</v>
      </c>
      <c r="P146" s="2">
        <v>101.36</v>
      </c>
      <c r="Q146" s="36">
        <f t="shared" si="28"/>
        <v>0.43812405446293501</v>
      </c>
      <c r="R146" s="2">
        <v>28.132000000000001</v>
      </c>
      <c r="S146" s="36">
        <f t="shared" si="29"/>
        <v>0.1215993084071753</v>
      </c>
      <c r="T146" s="2">
        <v>-9.2555696202529987</v>
      </c>
      <c r="U146" s="2">
        <v>8.7000000000000011</v>
      </c>
      <c r="V146" s="36">
        <f t="shared" si="30"/>
        <v>-4.0006784613153233E-2</v>
      </c>
      <c r="W146" s="2">
        <v>-19.502000000000002</v>
      </c>
      <c r="X146" s="2">
        <v>-0.72199999999999998</v>
      </c>
      <c r="Y146" s="92">
        <f t="shared" si="31"/>
        <v>-8.4296520423600627E-2</v>
      </c>
    </row>
    <row r="147" spans="1:25" x14ac:dyDescent="0.2">
      <c r="A147" s="2" t="s">
        <v>353</v>
      </c>
      <c r="B147" s="2" t="s">
        <v>354</v>
      </c>
      <c r="C147" s="87" t="s">
        <v>495</v>
      </c>
      <c r="D147" s="87">
        <v>403.09989999999999</v>
      </c>
      <c r="E147" s="87">
        <v>388.22890000000001</v>
      </c>
      <c r="F147" s="87"/>
      <c r="G147" s="87">
        <v>29.199000000000002</v>
      </c>
      <c r="H147" s="87">
        <v>39.658999999999999</v>
      </c>
      <c r="I147" s="36">
        <f t="shared" si="32"/>
        <v>9.7891752187397572</v>
      </c>
      <c r="J147" s="87">
        <v>0.35823144628240677</v>
      </c>
      <c r="K147" s="87">
        <v>15.933999778747559</v>
      </c>
      <c r="L147" s="87">
        <v>56.929000000000002</v>
      </c>
      <c r="M147" s="94">
        <f t="shared" si="26"/>
        <v>0.54570361240958798</v>
      </c>
      <c r="N147" s="87">
        <v>4.1589999999999998</v>
      </c>
      <c r="O147" s="36">
        <f t="shared" si="27"/>
        <v>0.14243638480769888</v>
      </c>
      <c r="P147" s="87">
        <v>6.1790000000000003</v>
      </c>
      <c r="Q147" s="36">
        <f t="shared" si="28"/>
        <v>0.2116168361930203</v>
      </c>
      <c r="R147" s="87">
        <v>5.5949999999999998</v>
      </c>
      <c r="S147" s="36">
        <f t="shared" si="29"/>
        <v>0.19161615123805609</v>
      </c>
      <c r="T147" s="87">
        <v>0.91400000000000003</v>
      </c>
      <c r="U147" s="87">
        <v>6.827</v>
      </c>
      <c r="V147" s="36">
        <f t="shared" si="30"/>
        <v>3.130244186444741E-2</v>
      </c>
      <c r="W147" s="87">
        <v>-4.5880099999999997</v>
      </c>
      <c r="X147" s="87">
        <v>0.89500000000000002</v>
      </c>
      <c r="Y147" s="92">
        <f t="shared" si="31"/>
        <v>-0.15712901126750914</v>
      </c>
    </row>
    <row r="148" spans="1:25" x14ac:dyDescent="0.2">
      <c r="A148" s="2" t="s">
        <v>355</v>
      </c>
      <c r="B148" s="2" t="s">
        <v>356</v>
      </c>
      <c r="C148" s="87" t="s">
        <v>495</v>
      </c>
      <c r="D148" s="87">
        <v>401.76179999999999</v>
      </c>
      <c r="E148" s="87">
        <v>374.9058</v>
      </c>
      <c r="F148" s="87"/>
      <c r="G148" s="87">
        <v>271.697</v>
      </c>
      <c r="H148" s="87">
        <v>301</v>
      </c>
      <c r="I148" s="36">
        <f t="shared" si="32"/>
        <v>1.245534219269103</v>
      </c>
      <c r="J148" s="87">
        <v>0.10785176133707775</v>
      </c>
      <c r="K148" s="87">
        <v>87.58700073242187</v>
      </c>
      <c r="L148" s="87">
        <v>33</v>
      </c>
      <c r="M148" s="94">
        <f t="shared" si="26"/>
        <v>0.32237014296227734</v>
      </c>
      <c r="N148" s="87">
        <v>6.9419999999999993</v>
      </c>
      <c r="O148" s="36">
        <f t="shared" si="27"/>
        <v>2.5550521352830539E-2</v>
      </c>
      <c r="P148" s="87">
        <v>27.244</v>
      </c>
      <c r="Q148" s="36">
        <f t="shared" si="28"/>
        <v>0.10027346639823038</v>
      </c>
      <c r="R148" s="87">
        <v>22.837</v>
      </c>
      <c r="S148" s="36">
        <f t="shared" si="29"/>
        <v>8.4053191606826727E-2</v>
      </c>
      <c r="T148" s="87">
        <v>41.933999999999997</v>
      </c>
      <c r="U148" s="87" t="s">
        <v>480</v>
      </c>
      <c r="V148" s="36">
        <f t="shared" si="30"/>
        <v>0.15434104903624257</v>
      </c>
      <c r="W148" s="87">
        <v>18.194142797403998</v>
      </c>
      <c r="X148" s="87">
        <v>29.25</v>
      </c>
      <c r="Y148" s="92">
        <f t="shared" si="31"/>
        <v>6.6964827721336634E-2</v>
      </c>
    </row>
    <row r="149" spans="1:25" x14ac:dyDescent="0.2">
      <c r="A149" s="2" t="s">
        <v>361</v>
      </c>
      <c r="B149" s="2" t="s">
        <v>362</v>
      </c>
      <c r="C149" s="87" t="s">
        <v>495</v>
      </c>
      <c r="D149" s="87">
        <v>362.9982</v>
      </c>
      <c r="E149" s="87">
        <v>328.06920000000002</v>
      </c>
      <c r="F149" s="87"/>
      <c r="G149" s="87">
        <v>127.502</v>
      </c>
      <c r="H149" s="87">
        <v>144.80000000000001</v>
      </c>
      <c r="I149" s="36">
        <f t="shared" si="32"/>
        <v>2.265671270718232</v>
      </c>
      <c r="J149" s="87">
        <v>0.13566846010258682</v>
      </c>
      <c r="K149" s="87">
        <v>65.636000694274898</v>
      </c>
      <c r="L149" s="87">
        <v>51</v>
      </c>
      <c r="M149" s="94">
        <f t="shared" si="26"/>
        <v>0.51478408726353231</v>
      </c>
      <c r="N149" s="87">
        <v>27.936</v>
      </c>
      <c r="O149" s="36">
        <f t="shared" si="27"/>
        <v>0.21910244545183605</v>
      </c>
      <c r="P149" s="87">
        <v>18.074999999999999</v>
      </c>
      <c r="Q149" s="36">
        <f t="shared" si="28"/>
        <v>0.14176248215714263</v>
      </c>
      <c r="R149" s="87">
        <v>24.027999999999999</v>
      </c>
      <c r="S149" s="36">
        <f t="shared" si="29"/>
        <v>0.18845194585182978</v>
      </c>
      <c r="T149" s="87">
        <v>6.6750000000000007</v>
      </c>
      <c r="U149" s="87">
        <v>4.774</v>
      </c>
      <c r="V149" s="36">
        <f t="shared" si="30"/>
        <v>5.2352119966745631E-2</v>
      </c>
      <c r="W149" s="87">
        <v>-5.3883799999999997</v>
      </c>
      <c r="X149" s="87">
        <v>-19.580000000000002</v>
      </c>
      <c r="Y149" s="92">
        <f t="shared" si="31"/>
        <v>-4.2261141001709773E-2</v>
      </c>
    </row>
    <row r="150" spans="1:25" x14ac:dyDescent="0.2">
      <c r="A150" s="2" t="s">
        <v>363</v>
      </c>
      <c r="B150" s="2" t="s">
        <v>364</v>
      </c>
      <c r="C150" s="87" t="s">
        <v>495</v>
      </c>
      <c r="D150" s="87">
        <v>349.85969999999998</v>
      </c>
      <c r="E150" s="87">
        <v>265.0127</v>
      </c>
      <c r="F150" s="87"/>
      <c r="G150" s="87">
        <v>113.21600000000001</v>
      </c>
      <c r="H150" s="87">
        <v>120.10000000000001</v>
      </c>
      <c r="I150" s="36">
        <f t="shared" si="32"/>
        <v>2.2066003330557868</v>
      </c>
      <c r="J150" s="87">
        <v>6.0804126625211952E-2</v>
      </c>
      <c r="K150" s="87">
        <v>61.229999687194827</v>
      </c>
      <c r="L150" s="87">
        <v>49.4</v>
      </c>
      <c r="M150" s="94">
        <f t="shared" si="26"/>
        <v>0.5408246156655846</v>
      </c>
      <c r="N150" s="87">
        <v>11.876999999999999</v>
      </c>
      <c r="O150" s="36">
        <f t="shared" si="27"/>
        <v>0.1049056670435274</v>
      </c>
      <c r="P150" s="87">
        <v>20.658000000000001</v>
      </c>
      <c r="Q150" s="36">
        <f t="shared" si="28"/>
        <v>0.18246537591859807</v>
      </c>
      <c r="R150" s="87">
        <v>16.056999999999999</v>
      </c>
      <c r="S150" s="36">
        <f t="shared" si="29"/>
        <v>0.14182624364047483</v>
      </c>
      <c r="T150" s="87">
        <v>16.959000000000003</v>
      </c>
      <c r="U150" s="87">
        <v>17.72</v>
      </c>
      <c r="V150" s="36">
        <f t="shared" si="30"/>
        <v>0.14979331543244773</v>
      </c>
      <c r="W150" s="87">
        <v>9.6010000000000009</v>
      </c>
      <c r="X150" s="87">
        <v>9.89</v>
      </c>
      <c r="Y150" s="92">
        <f t="shared" si="31"/>
        <v>8.4802501413227815E-2</v>
      </c>
    </row>
    <row r="151" spans="1:25" x14ac:dyDescent="0.2">
      <c r="A151" s="2" t="s">
        <v>365</v>
      </c>
      <c r="B151" s="2" t="s">
        <v>366</v>
      </c>
      <c r="C151" s="2" t="s">
        <v>505</v>
      </c>
      <c r="D151" s="2">
        <v>319.524</v>
      </c>
      <c r="E151" s="2">
        <v>304.52499999999998</v>
      </c>
      <c r="F151" s="2"/>
      <c r="G151" s="2">
        <v>72.800999999999988</v>
      </c>
      <c r="H151" s="2">
        <v>86.84</v>
      </c>
      <c r="I151" s="36">
        <f t="shared" si="32"/>
        <v>3.5067365269461073</v>
      </c>
      <c r="J151" s="2">
        <v>0.19284075768190023</v>
      </c>
      <c r="K151" s="2">
        <v>62.064999832153319</v>
      </c>
      <c r="L151" s="2">
        <v>86.350000000000009</v>
      </c>
      <c r="M151" s="94">
        <f t="shared" si="26"/>
        <v>0.85252949591562377</v>
      </c>
      <c r="N151" s="2">
        <v>14.01</v>
      </c>
      <c r="O151" s="36">
        <f t="shared" si="27"/>
        <v>0.1924424115053365</v>
      </c>
      <c r="P151" s="2">
        <v>35.893000000000001</v>
      </c>
      <c r="Q151" s="36">
        <f t="shared" si="28"/>
        <v>0.49302894191013868</v>
      </c>
      <c r="R151" s="2">
        <v>5.1959999999999997</v>
      </c>
      <c r="S151" s="36">
        <f t="shared" si="29"/>
        <v>7.137264598013765E-2</v>
      </c>
      <c r="T151" s="2">
        <v>3.6139999999999999</v>
      </c>
      <c r="U151" s="2">
        <v>7.8500000000000005</v>
      </c>
      <c r="V151" s="36">
        <f t="shared" si="30"/>
        <v>4.9642175244845543E-2</v>
      </c>
      <c r="W151" s="2">
        <v>-1.5870000000000002</v>
      </c>
      <c r="X151" s="2">
        <v>5.758</v>
      </c>
      <c r="Y151" s="92">
        <f t="shared" si="31"/>
        <v>-2.1799151110561674E-2</v>
      </c>
    </row>
    <row r="152" spans="1:25" x14ac:dyDescent="0.2">
      <c r="A152" s="2" t="s">
        <v>367</v>
      </c>
      <c r="B152" s="2" t="s">
        <v>368</v>
      </c>
      <c r="C152" s="87" t="s">
        <v>495</v>
      </c>
      <c r="D152" s="87">
        <v>318.11509999999998</v>
      </c>
      <c r="E152" s="87">
        <v>268.75810000000001</v>
      </c>
      <c r="F152" s="87"/>
      <c r="G152" s="87">
        <v>128.30699999999999</v>
      </c>
      <c r="H152" s="87">
        <v>134.50399999999999</v>
      </c>
      <c r="I152" s="36">
        <f t="shared" si="32"/>
        <v>1.9981420626895856</v>
      </c>
      <c r="J152" s="87">
        <v>4.8298222232614041E-2</v>
      </c>
      <c r="K152" s="87">
        <v>101.39099937438965</v>
      </c>
      <c r="L152" s="87">
        <v>79.067000000000007</v>
      </c>
      <c r="M152" s="94">
        <f t="shared" si="26"/>
        <v>0.79022188481056888</v>
      </c>
      <c r="N152" s="87">
        <v>21.867999999999999</v>
      </c>
      <c r="O152" s="36">
        <f t="shared" si="27"/>
        <v>0.17043497237095404</v>
      </c>
      <c r="P152" s="87">
        <v>63.494999999999997</v>
      </c>
      <c r="Q152" s="36">
        <f t="shared" si="28"/>
        <v>0.49486777806355076</v>
      </c>
      <c r="R152" s="87">
        <v>27.8</v>
      </c>
      <c r="S152" s="36">
        <f t="shared" si="29"/>
        <v>0.21666783573772283</v>
      </c>
      <c r="T152" s="87">
        <v>-4.3410000000000002</v>
      </c>
      <c r="U152" s="87">
        <v>8.4990000000000006</v>
      </c>
      <c r="V152" s="36">
        <f t="shared" si="30"/>
        <v>-3.383291636465665E-2</v>
      </c>
      <c r="W152" s="87">
        <v>-10.436999999999999</v>
      </c>
      <c r="X152" s="87">
        <v>1.6480000000000001</v>
      </c>
      <c r="Y152" s="92">
        <f t="shared" si="31"/>
        <v>-8.1343964086137158E-2</v>
      </c>
    </row>
    <row r="153" spans="1:25" x14ac:dyDescent="0.2">
      <c r="A153" s="2" t="s">
        <v>369</v>
      </c>
      <c r="B153" s="2" t="s">
        <v>370</v>
      </c>
      <c r="C153" s="87" t="s">
        <v>495</v>
      </c>
      <c r="D153" s="87">
        <v>323.1626</v>
      </c>
      <c r="E153" s="87">
        <v>305.15159999999997</v>
      </c>
      <c r="F153" s="87"/>
      <c r="G153" s="87">
        <v>55.426000000000002</v>
      </c>
      <c r="H153" s="87">
        <v>77.417000000000002</v>
      </c>
      <c r="I153" s="36">
        <f t="shared" si="32"/>
        <v>3.9416613922006789</v>
      </c>
      <c r="J153" s="87">
        <v>0.39676325190343875</v>
      </c>
      <c r="K153" s="87">
        <v>48.276000267028806</v>
      </c>
      <c r="L153" s="87">
        <v>86.082999999999998</v>
      </c>
      <c r="M153" s="94">
        <f t="shared" si="26"/>
        <v>0.87099917488234413</v>
      </c>
      <c r="N153" s="87">
        <v>10.43</v>
      </c>
      <c r="O153" s="36">
        <f t="shared" si="27"/>
        <v>0.1881788330386461</v>
      </c>
      <c r="P153" s="87">
        <v>14.484</v>
      </c>
      <c r="Q153" s="36">
        <f t="shared" si="28"/>
        <v>0.2613214015083174</v>
      </c>
      <c r="R153" s="87">
        <v>11.31</v>
      </c>
      <c r="S153" s="36">
        <f t="shared" si="29"/>
        <v>0.20405585826146574</v>
      </c>
      <c r="T153" s="87">
        <v>6.4513846153849999</v>
      </c>
      <c r="U153" s="87">
        <v>11.295</v>
      </c>
      <c r="V153" s="36">
        <f t="shared" si="30"/>
        <v>0.11639635938702053</v>
      </c>
      <c r="W153" s="87">
        <v>2.9750000000000001</v>
      </c>
      <c r="X153" s="87">
        <v>12.266</v>
      </c>
      <c r="Y153" s="92">
        <f t="shared" si="31"/>
        <v>5.3675170497600407E-2</v>
      </c>
    </row>
    <row r="154" spans="1:25" x14ac:dyDescent="0.2">
      <c r="A154" s="2" t="s">
        <v>371</v>
      </c>
      <c r="B154" s="2" t="s">
        <v>372</v>
      </c>
      <c r="C154" s="87" t="s">
        <v>495</v>
      </c>
      <c r="D154" s="87">
        <v>311.74180000000001</v>
      </c>
      <c r="E154" s="87">
        <v>255.0078</v>
      </c>
      <c r="F154" s="87"/>
      <c r="G154" s="87">
        <v>24.585999999999999</v>
      </c>
      <c r="H154" s="87">
        <v>25.216999999999999</v>
      </c>
      <c r="I154" s="36">
        <f t="shared" si="32"/>
        <v>10.11253519451164</v>
      </c>
      <c r="J154" s="87">
        <v>2.5665012608801829E-2</v>
      </c>
      <c r="K154" s="87">
        <v>16.067000110626221</v>
      </c>
      <c r="L154" s="87">
        <v>58.783000000000001</v>
      </c>
      <c r="M154" s="94">
        <f t="shared" si="26"/>
        <v>0.6535019975037103</v>
      </c>
      <c r="N154" s="87">
        <v>15.434999999999999</v>
      </c>
      <c r="O154" s="36">
        <f t="shared" si="27"/>
        <v>0.62779630684129173</v>
      </c>
      <c r="P154" s="87">
        <v>16.635999999999999</v>
      </c>
      <c r="Q154" s="36">
        <f t="shared" si="28"/>
        <v>0.67664524526153091</v>
      </c>
      <c r="R154" s="87">
        <v>9.68</v>
      </c>
      <c r="S154" s="36">
        <f t="shared" si="29"/>
        <v>0.39372000325388434</v>
      </c>
      <c r="T154" s="87">
        <v>-27.398</v>
      </c>
      <c r="U154" s="87">
        <v>-25.55</v>
      </c>
      <c r="V154" s="36">
        <f t="shared" si="30"/>
        <v>-1.1143740340030912</v>
      </c>
      <c r="W154" s="87">
        <v>-28.759999999999998</v>
      </c>
      <c r="X154" s="87">
        <v>-32.21</v>
      </c>
      <c r="Y154" s="92">
        <f t="shared" si="31"/>
        <v>-1.1697714146262099</v>
      </c>
    </row>
    <row r="155" spans="1:25" x14ac:dyDescent="0.2">
      <c r="A155" s="2" t="s">
        <v>383</v>
      </c>
      <c r="B155" s="2" t="s">
        <v>384</v>
      </c>
      <c r="C155" s="87" t="s">
        <v>495</v>
      </c>
      <c r="D155" s="87">
        <v>245.4846</v>
      </c>
      <c r="E155" s="87">
        <v>259.96980000000002</v>
      </c>
      <c r="F155" s="87"/>
      <c r="G155" s="87">
        <v>81.967006999999995</v>
      </c>
      <c r="H155" s="87">
        <v>89.275000000000006</v>
      </c>
      <c r="I155" s="36">
        <f t="shared" si="32"/>
        <v>2.9120112013441615</v>
      </c>
      <c r="J155" s="87">
        <v>8.9157738796050046E-2</v>
      </c>
      <c r="K155" s="87">
        <v>44.329346749023436</v>
      </c>
      <c r="L155" s="87">
        <v>55</v>
      </c>
      <c r="M155" s="94">
        <f t="shared" si="26"/>
        <v>0.54081939028252479</v>
      </c>
      <c r="N155" s="87">
        <v>14.941393999999999</v>
      </c>
      <c r="O155" s="36">
        <f t="shared" si="27"/>
        <v>0.18228546517503072</v>
      </c>
      <c r="P155" s="87">
        <v>22.526534999999999</v>
      </c>
      <c r="Q155" s="36">
        <f t="shared" si="28"/>
        <v>0.27482441807348168</v>
      </c>
      <c r="R155" s="87">
        <v>15.263297</v>
      </c>
      <c r="S155" s="36">
        <f t="shared" si="29"/>
        <v>0.18621269165043444</v>
      </c>
      <c r="T155" s="87">
        <v>-4.3256870000000003</v>
      </c>
      <c r="U155" s="87">
        <v>3.93</v>
      </c>
      <c r="V155" s="36">
        <f t="shared" si="30"/>
        <v>-5.2773514104278572E-2</v>
      </c>
      <c r="W155" s="87">
        <v>-10.418129</v>
      </c>
      <c r="X155" s="87">
        <v>-3.863</v>
      </c>
      <c r="Y155" s="92">
        <f t="shared" si="31"/>
        <v>-0.12710149340941534</v>
      </c>
    </row>
    <row r="156" spans="1:25" x14ac:dyDescent="0.2">
      <c r="A156" s="2" t="s">
        <v>385</v>
      </c>
      <c r="B156" s="2" t="s">
        <v>386</v>
      </c>
      <c r="C156" s="2" t="s">
        <v>505</v>
      </c>
      <c r="D156" s="2">
        <v>240.55779999999999</v>
      </c>
      <c r="E156" s="2">
        <v>205.81890000000001</v>
      </c>
      <c r="F156" s="2"/>
      <c r="G156" s="2">
        <v>93.621832000000012</v>
      </c>
      <c r="H156" s="2">
        <v>97.92</v>
      </c>
      <c r="I156" s="36">
        <f t="shared" si="32"/>
        <v>2.1019087009803923</v>
      </c>
      <c r="J156" s="2">
        <v>4.5909889906875501E-2</v>
      </c>
      <c r="K156" s="2">
        <v>79.795185569702141</v>
      </c>
      <c r="L156" s="2">
        <v>84.960000000000008</v>
      </c>
      <c r="M156" s="94">
        <f t="shared" si="26"/>
        <v>0.85231386595492098</v>
      </c>
      <c r="N156" s="2">
        <v>20.054991999999999</v>
      </c>
      <c r="O156" s="36">
        <f t="shared" si="27"/>
        <v>0.21421277037176539</v>
      </c>
      <c r="P156" s="2">
        <v>40.912472999999999</v>
      </c>
      <c r="Q156" s="36">
        <f t="shared" si="28"/>
        <v>0.43699714186323541</v>
      </c>
      <c r="R156" s="2">
        <v>12.358472000000001</v>
      </c>
      <c r="S156" s="36">
        <f t="shared" si="29"/>
        <v>0.13200416757493058</v>
      </c>
      <c r="T156" s="2">
        <v>18.034611999999999</v>
      </c>
      <c r="U156" s="2">
        <v>13.647</v>
      </c>
      <c r="V156" s="36">
        <f t="shared" si="30"/>
        <v>0.19263254750238168</v>
      </c>
      <c r="W156" s="2">
        <v>5.1388267800000005</v>
      </c>
      <c r="X156" s="2">
        <v>4.2549999999999999</v>
      </c>
      <c r="Y156" s="92">
        <f t="shared" si="31"/>
        <v>5.4889192725901793E-2</v>
      </c>
    </row>
    <row r="157" spans="1:25" x14ac:dyDescent="0.2">
      <c r="A157" s="2" t="s">
        <v>391</v>
      </c>
      <c r="B157" s="2" t="s">
        <v>392</v>
      </c>
      <c r="C157" s="2" t="s">
        <v>505</v>
      </c>
      <c r="D157" s="2">
        <v>223.01750000000001</v>
      </c>
      <c r="E157" s="2">
        <v>117.0865</v>
      </c>
      <c r="F157" s="2"/>
      <c r="G157" s="2">
        <v>88.789999999999992</v>
      </c>
      <c r="H157" s="2">
        <v>99.167000000000002</v>
      </c>
      <c r="I157" s="36">
        <f t="shared" si="32"/>
        <v>1.1807002329403935</v>
      </c>
      <c r="J157" s="2">
        <v>0.11687126928708191</v>
      </c>
      <c r="K157" s="2">
        <v>60.490999809265134</v>
      </c>
      <c r="L157" s="2">
        <v>68.5</v>
      </c>
      <c r="M157" s="94">
        <f t="shared" si="26"/>
        <v>0.68128167371624215</v>
      </c>
      <c r="N157" s="2">
        <v>21.852</v>
      </c>
      <c r="O157" s="36">
        <f t="shared" si="27"/>
        <v>0.24610879603558961</v>
      </c>
      <c r="P157" s="2">
        <v>38.316000000000003</v>
      </c>
      <c r="Q157" s="36">
        <f t="shared" si="28"/>
        <v>0.43153508277959235</v>
      </c>
      <c r="R157" s="2">
        <v>10.696</v>
      </c>
      <c r="S157" s="36">
        <f t="shared" si="29"/>
        <v>0.12046401621804258</v>
      </c>
      <c r="T157" s="2">
        <v>-8.6230000000000011</v>
      </c>
      <c r="U157" s="2">
        <v>-3.14</v>
      </c>
      <c r="V157" s="36">
        <f t="shared" si="30"/>
        <v>-9.7116792431580154E-2</v>
      </c>
      <c r="W157" s="2">
        <v>-12.355</v>
      </c>
      <c r="X157" s="2">
        <v>-4.6749999999999998</v>
      </c>
      <c r="Y157" s="92">
        <f t="shared" si="31"/>
        <v>-0.13914855276495103</v>
      </c>
    </row>
    <row r="158" spans="1:25" x14ac:dyDescent="0.2">
      <c r="A158" s="2" t="s">
        <v>393</v>
      </c>
      <c r="B158" s="2" t="s">
        <v>394</v>
      </c>
      <c r="C158" s="2" t="s">
        <v>506</v>
      </c>
      <c r="D158" s="2">
        <v>210.8604</v>
      </c>
      <c r="E158" s="2">
        <v>241.44040000000001</v>
      </c>
      <c r="F158" s="2"/>
      <c r="G158" s="2">
        <v>267.303</v>
      </c>
      <c r="H158" s="2">
        <v>263</v>
      </c>
      <c r="I158" s="36">
        <f t="shared" si="32"/>
        <v>0.91802433460076049</v>
      </c>
      <c r="J158" s="2">
        <v>-1.6097836537562249E-2</v>
      </c>
      <c r="K158" s="2">
        <v>24.043999839782714</v>
      </c>
      <c r="L158" s="2">
        <v>9.1</v>
      </c>
      <c r="M158" s="94">
        <f t="shared" si="26"/>
        <v>8.9950355363698553E-2</v>
      </c>
      <c r="N158" s="2">
        <v>0</v>
      </c>
      <c r="O158" s="36">
        <f t="shared" si="27"/>
        <v>0</v>
      </c>
      <c r="P158" s="2" t="s">
        <v>480</v>
      </c>
      <c r="Q158" s="36" t="e">
        <f t="shared" si="28"/>
        <v>#VALUE!</v>
      </c>
      <c r="R158" s="2" t="s">
        <v>480</v>
      </c>
      <c r="S158" s="36" t="e">
        <f t="shared" si="29"/>
        <v>#VALUE!</v>
      </c>
      <c r="T158" s="2">
        <v>2.218</v>
      </c>
      <c r="U158" s="2">
        <v>2.5300000000000002</v>
      </c>
      <c r="V158" s="36">
        <f t="shared" si="30"/>
        <v>8.2976996142953875E-3</v>
      </c>
      <c r="W158" s="2">
        <v>-11.090780000000002</v>
      </c>
      <c r="X158" s="2">
        <v>-16</v>
      </c>
      <c r="Y158" s="92">
        <f t="shared" si="31"/>
        <v>-4.149141610831155E-2</v>
      </c>
    </row>
    <row r="159" spans="1:25" x14ac:dyDescent="0.2">
      <c r="A159" s="2" t="s">
        <v>395</v>
      </c>
      <c r="B159" s="2" t="s">
        <v>396</v>
      </c>
      <c r="C159" s="87" t="s">
        <v>495</v>
      </c>
      <c r="D159" s="87">
        <v>200.37180000000001</v>
      </c>
      <c r="E159" s="87">
        <v>198.11580000000001</v>
      </c>
      <c r="F159" s="87"/>
      <c r="G159" s="87">
        <v>61.307000000000002</v>
      </c>
      <c r="H159" s="87">
        <v>66.075000000000003</v>
      </c>
      <c r="I159" s="36">
        <f t="shared" si="32"/>
        <v>2.9983473325766177</v>
      </c>
      <c r="J159" s="87">
        <v>7.7772521897988778E-2</v>
      </c>
      <c r="K159" s="87">
        <v>38.971000602722171</v>
      </c>
      <c r="L159" s="87">
        <v>63.690000000000005</v>
      </c>
      <c r="M159" s="94">
        <f t="shared" si="26"/>
        <v>0.63566967234935934</v>
      </c>
      <c r="N159" s="87">
        <v>14.710999999999999</v>
      </c>
      <c r="O159" s="36">
        <f t="shared" si="27"/>
        <v>0.23995628557913448</v>
      </c>
      <c r="P159" s="87">
        <v>17.681000000000001</v>
      </c>
      <c r="Q159" s="36">
        <f t="shared" si="28"/>
        <v>0.28840099825468546</v>
      </c>
      <c r="R159" s="87">
        <v>7.5670000000000002</v>
      </c>
      <c r="S159" s="36">
        <f t="shared" si="29"/>
        <v>0.12342799354070498</v>
      </c>
      <c r="T159" s="87">
        <v>1.6520000000000001</v>
      </c>
      <c r="U159" s="87">
        <v>3.4729999999999999</v>
      </c>
      <c r="V159" s="36">
        <f t="shared" si="30"/>
        <v>2.6946351966333371E-2</v>
      </c>
      <c r="W159" s="87">
        <v>-1.9897</v>
      </c>
      <c r="X159" s="87">
        <v>8.7000000000000008E-2</v>
      </c>
      <c r="Y159" s="92">
        <f t="shared" si="31"/>
        <v>-3.2454695222405273E-2</v>
      </c>
    </row>
    <row r="160" spans="1:25" x14ac:dyDescent="0.2">
      <c r="A160" s="2" t="s">
        <v>397</v>
      </c>
      <c r="B160" s="2" t="s">
        <v>398</v>
      </c>
      <c r="C160" s="87" t="s">
        <v>495</v>
      </c>
      <c r="D160" s="87">
        <v>213.11680000000001</v>
      </c>
      <c r="E160" s="87">
        <v>128.17080000000001</v>
      </c>
      <c r="F160" s="87"/>
      <c r="G160" s="87">
        <v>106.17999999999999</v>
      </c>
      <c r="H160" s="87">
        <v>222.333</v>
      </c>
      <c r="I160" s="36">
        <f t="shared" si="32"/>
        <v>0.57648122410978131</v>
      </c>
      <c r="J160" s="87">
        <v>1.0939254096816726</v>
      </c>
      <c r="K160" s="87">
        <v>43.949999134063717</v>
      </c>
      <c r="L160" s="87">
        <v>44.2</v>
      </c>
      <c r="M160" s="94">
        <f t="shared" si="26"/>
        <v>0.41391975074461967</v>
      </c>
      <c r="N160" s="87">
        <v>87.488</v>
      </c>
      <c r="O160" s="36">
        <f t="shared" si="27"/>
        <v>0.82395931437182146</v>
      </c>
      <c r="P160" s="87">
        <v>20.748000000000001</v>
      </c>
      <c r="Q160" s="36">
        <f t="shared" si="28"/>
        <v>0.19540403089093994</v>
      </c>
      <c r="R160" s="87">
        <v>21.562000000000001</v>
      </c>
      <c r="S160" s="36">
        <f t="shared" si="29"/>
        <v>0.20307025805236392</v>
      </c>
      <c r="T160" s="87">
        <v>-82.265000000000001</v>
      </c>
      <c r="U160" s="87">
        <v>-24.923000000000002</v>
      </c>
      <c r="V160" s="36">
        <f t="shared" si="30"/>
        <v>-0.77476925974759847</v>
      </c>
      <c r="W160" s="87">
        <v>-86.175290000000004</v>
      </c>
      <c r="X160" s="87">
        <v>-33.910000000000004</v>
      </c>
      <c r="Y160" s="92">
        <f t="shared" si="31"/>
        <v>-0.81159625164814475</v>
      </c>
    </row>
    <row r="161" spans="1:25" x14ac:dyDescent="0.2">
      <c r="A161" s="2" t="s">
        <v>399</v>
      </c>
      <c r="B161" s="2" t="s">
        <v>400</v>
      </c>
      <c r="C161" s="87" t="s">
        <v>495</v>
      </c>
      <c r="D161" s="87">
        <v>193.33240000000001</v>
      </c>
      <c r="E161" s="87">
        <v>194.5496</v>
      </c>
      <c r="F161" s="87"/>
      <c r="G161" s="87">
        <v>77.324254925706967</v>
      </c>
      <c r="H161" s="87">
        <v>93.373000000000005</v>
      </c>
      <c r="I161" s="36">
        <f t="shared" si="32"/>
        <v>2.0835744808456407</v>
      </c>
      <c r="J161" s="87">
        <v>0.20755124106546718</v>
      </c>
      <c r="K161" s="87">
        <v>65.752319670119391</v>
      </c>
      <c r="L161" s="87" t="s">
        <v>480</v>
      </c>
      <c r="M161" s="94">
        <f t="shared" si="26"/>
        <v>0.8503453377377399</v>
      </c>
      <c r="N161" s="87">
        <v>23.226824863907463</v>
      </c>
      <c r="O161" s="36">
        <f t="shared" si="27"/>
        <v>0.30038213606097808</v>
      </c>
      <c r="P161" s="87">
        <v>21.908126817776814</v>
      </c>
      <c r="Q161" s="36">
        <f t="shared" si="28"/>
        <v>0.28332800411495862</v>
      </c>
      <c r="R161" s="87">
        <v>12.618812398265399</v>
      </c>
      <c r="S161" s="36">
        <f t="shared" si="29"/>
        <v>0.16319345605579436</v>
      </c>
      <c r="T161" s="87">
        <v>-10.102160110826825</v>
      </c>
      <c r="U161" s="87">
        <v>-7.149</v>
      </c>
      <c r="V161" s="36">
        <f t="shared" si="30"/>
        <v>-0.13064671777998982</v>
      </c>
      <c r="W161" s="87">
        <v>-21.599914824453627</v>
      </c>
      <c r="X161" s="87">
        <v>-13.758000000000001</v>
      </c>
      <c r="Y161" s="92">
        <f t="shared" si="31"/>
        <v>-0.27934203627576876</v>
      </c>
    </row>
    <row r="162" spans="1:25" x14ac:dyDescent="0.2">
      <c r="A162" s="2" t="s">
        <v>401</v>
      </c>
      <c r="B162" s="2" t="s">
        <v>402</v>
      </c>
      <c r="C162" s="87" t="s">
        <v>495</v>
      </c>
      <c r="D162" s="87">
        <v>193.80619999999999</v>
      </c>
      <c r="E162" s="87">
        <v>796.41120000000001</v>
      </c>
      <c r="F162" s="87"/>
      <c r="G162" s="87">
        <v>226.47071799999998</v>
      </c>
      <c r="H162" s="87">
        <v>566</v>
      </c>
      <c r="I162" s="36">
        <f t="shared" si="32"/>
        <v>1.4070869257950531</v>
      </c>
      <c r="J162" s="87">
        <v>1.4992193472005511</v>
      </c>
      <c r="K162" s="87">
        <v>104.50188414001465</v>
      </c>
      <c r="L162" s="87">
        <v>45.067</v>
      </c>
      <c r="M162" s="94">
        <f t="shared" ref="M162:M168" si="33">K162/G162</f>
        <v>0.46143662661066259</v>
      </c>
      <c r="N162" s="87">
        <v>0</v>
      </c>
      <c r="O162" s="36">
        <f t="shared" ref="O162:O168" si="34">N162/G162</f>
        <v>0</v>
      </c>
      <c r="P162" s="87" t="s">
        <v>480</v>
      </c>
      <c r="Q162" s="36" t="e">
        <f t="shared" ref="Q162:Q168" si="35">P162/G162</f>
        <v>#VALUE!</v>
      </c>
      <c r="R162" s="87" t="s">
        <v>480</v>
      </c>
      <c r="S162" s="36" t="e">
        <f t="shared" ref="S162:S168" si="36">R162/G162</f>
        <v>#VALUE!</v>
      </c>
      <c r="T162" s="87">
        <v>45.785221999999997</v>
      </c>
      <c r="U162" s="87">
        <v>127.017</v>
      </c>
      <c r="V162" s="36">
        <f t="shared" ref="V162:V168" si="37">T162/G162</f>
        <v>0.20216839688740687</v>
      </c>
      <c r="W162" s="87">
        <v>-20.271996980000001</v>
      </c>
      <c r="X162" s="87">
        <v>-34.597999999999999</v>
      </c>
      <c r="Y162" s="92">
        <f t="shared" ref="Y162:Y168" si="38">W162/G162</f>
        <v>-8.9512662648069161E-2</v>
      </c>
    </row>
    <row r="163" spans="1:25" x14ac:dyDescent="0.2">
      <c r="A163" s="2" t="s">
        <v>403</v>
      </c>
      <c r="B163" s="2" t="s">
        <v>404</v>
      </c>
      <c r="C163" s="2" t="s">
        <v>506</v>
      </c>
      <c r="D163" s="2">
        <v>192.5958</v>
      </c>
      <c r="E163" s="2">
        <v>200.29679999999999</v>
      </c>
      <c r="F163" s="2"/>
      <c r="G163" s="2">
        <v>168.36399999999998</v>
      </c>
      <c r="H163" s="2">
        <v>181.1</v>
      </c>
      <c r="I163" s="36">
        <f t="shared" si="32"/>
        <v>1.1060011043622309</v>
      </c>
      <c r="J163" s="2">
        <v>7.5645624955453794E-2</v>
      </c>
      <c r="K163" s="2">
        <v>62.756998718261713</v>
      </c>
      <c r="L163" s="2">
        <v>38.65</v>
      </c>
      <c r="M163" s="94">
        <f t="shared" si="33"/>
        <v>0.37274594757942148</v>
      </c>
      <c r="N163" s="2">
        <v>0</v>
      </c>
      <c r="O163" s="36">
        <f t="shared" si="34"/>
        <v>0</v>
      </c>
      <c r="P163" s="2" t="s">
        <v>480</v>
      </c>
      <c r="Q163" s="36" t="e">
        <f t="shared" si="35"/>
        <v>#VALUE!</v>
      </c>
      <c r="R163" s="2" t="s">
        <v>480</v>
      </c>
      <c r="S163" s="36" t="e">
        <f t="shared" si="36"/>
        <v>#VALUE!</v>
      </c>
      <c r="T163" s="2">
        <v>16.504999999999999</v>
      </c>
      <c r="U163" s="2">
        <v>24.42</v>
      </c>
      <c r="V163" s="36">
        <f t="shared" si="37"/>
        <v>9.8031645719987653E-2</v>
      </c>
      <c r="W163" s="2">
        <v>2.1417899999999994</v>
      </c>
      <c r="X163" s="2">
        <v>2.5569999999999999</v>
      </c>
      <c r="Y163" s="92">
        <f t="shared" si="38"/>
        <v>1.2721187427240977E-2</v>
      </c>
    </row>
    <row r="164" spans="1:25" x14ac:dyDescent="0.2">
      <c r="A164" s="2" t="s">
        <v>405</v>
      </c>
      <c r="B164" s="2" t="s">
        <v>406</v>
      </c>
      <c r="C164" s="2" t="s">
        <v>506</v>
      </c>
      <c r="D164" s="2">
        <v>181.02850000000001</v>
      </c>
      <c r="E164" s="2">
        <v>162.81110000000001</v>
      </c>
      <c r="F164" s="2"/>
      <c r="G164" s="2">
        <v>8.5688190662573405</v>
      </c>
      <c r="H164" s="2">
        <v>67.894999999999996</v>
      </c>
      <c r="I164" s="36">
        <f t="shared" si="32"/>
        <v>2.3979836512261583</v>
      </c>
      <c r="J164" s="2">
        <v>6.923495580313956</v>
      </c>
      <c r="K164" s="2">
        <v>2.4821392877652002</v>
      </c>
      <c r="L164" s="2">
        <v>78</v>
      </c>
      <c r="M164" s="94">
        <f t="shared" si="33"/>
        <v>0.2896711050347035</v>
      </c>
      <c r="N164" s="2">
        <v>0</v>
      </c>
      <c r="O164" s="36">
        <f t="shared" si="34"/>
        <v>0</v>
      </c>
      <c r="P164" s="2" t="s">
        <v>480</v>
      </c>
      <c r="Q164" s="36" t="e">
        <f t="shared" si="35"/>
        <v>#VALUE!</v>
      </c>
      <c r="R164" s="2">
        <v>1.0619080464735536E-2</v>
      </c>
      <c r="S164" s="36">
        <f t="shared" si="36"/>
        <v>1.2392700070598761E-3</v>
      </c>
      <c r="T164" s="2">
        <v>4.4655614782134192</v>
      </c>
      <c r="U164" s="2">
        <v>51.715000000000003</v>
      </c>
      <c r="V164" s="36">
        <f t="shared" si="37"/>
        <v>0.52114082975542064</v>
      </c>
      <c r="W164" s="2">
        <v>-3.0786477360037656</v>
      </c>
      <c r="X164" s="2" t="s">
        <v>480</v>
      </c>
      <c r="Y164" s="92">
        <f t="shared" si="38"/>
        <v>-0.35928495072640704</v>
      </c>
    </row>
    <row r="165" spans="1:25" x14ac:dyDescent="0.2">
      <c r="A165" s="2" t="s">
        <v>407</v>
      </c>
      <c r="B165" s="2" t="s">
        <v>408</v>
      </c>
      <c r="C165" s="2" t="s">
        <v>506</v>
      </c>
      <c r="D165" s="2">
        <v>186.72329999999999</v>
      </c>
      <c r="E165" s="2">
        <v>275.41230000000002</v>
      </c>
      <c r="F165" s="2"/>
      <c r="G165" s="2">
        <v>274.86399999999998</v>
      </c>
      <c r="H165" s="2">
        <v>293.875</v>
      </c>
      <c r="I165" s="36">
        <f t="shared" si="32"/>
        <v>0.93717498936622723</v>
      </c>
      <c r="J165" s="2">
        <v>6.9165114383840764E-2</v>
      </c>
      <c r="K165" s="2">
        <v>116.03600010681151</v>
      </c>
      <c r="L165" s="2">
        <v>43.300000000000004</v>
      </c>
      <c r="M165" s="94">
        <f t="shared" si="33"/>
        <v>0.42215786755199491</v>
      </c>
      <c r="N165" s="2">
        <v>0</v>
      </c>
      <c r="O165" s="36">
        <f t="shared" si="34"/>
        <v>0</v>
      </c>
      <c r="P165" s="2" t="s">
        <v>480</v>
      </c>
      <c r="Q165" s="36" t="e">
        <f t="shared" si="35"/>
        <v>#VALUE!</v>
      </c>
      <c r="R165" s="2" t="s">
        <v>480</v>
      </c>
      <c r="S165" s="36" t="e">
        <f t="shared" si="36"/>
        <v>#VALUE!</v>
      </c>
      <c r="T165" s="2">
        <v>25.126000000000001</v>
      </c>
      <c r="U165" s="2">
        <v>36.853000000000002</v>
      </c>
      <c r="V165" s="36">
        <f t="shared" si="37"/>
        <v>9.1412480353920494E-2</v>
      </c>
      <c r="W165" s="2">
        <v>2.5753330869909998</v>
      </c>
      <c r="X165" s="2">
        <v>17.645</v>
      </c>
      <c r="Y165" s="92">
        <f t="shared" si="38"/>
        <v>9.3694812234086673E-3</v>
      </c>
    </row>
    <row r="166" spans="1:25" x14ac:dyDescent="0.2">
      <c r="A166" s="2" t="s">
        <v>409</v>
      </c>
      <c r="B166" s="2" t="s">
        <v>410</v>
      </c>
      <c r="C166" s="87" t="s">
        <v>495</v>
      </c>
      <c r="D166" s="87">
        <v>183.29759999999999</v>
      </c>
      <c r="E166" s="87">
        <v>124.41030000000001</v>
      </c>
      <c r="F166" s="87"/>
      <c r="G166" s="87">
        <v>128.101112</v>
      </c>
      <c r="H166" s="87">
        <v>123</v>
      </c>
      <c r="I166" s="36">
        <f t="shared" si="32"/>
        <v>1.0114658536585366</v>
      </c>
      <c r="J166" s="87">
        <v>-3.982098141349466E-2</v>
      </c>
      <c r="K166" s="87">
        <v>72.534188598388667</v>
      </c>
      <c r="L166" s="87">
        <v>61.300000000000004</v>
      </c>
      <c r="M166" s="94">
        <f t="shared" si="33"/>
        <v>0.56622606522251473</v>
      </c>
      <c r="N166" s="87">
        <v>41.944024999999996</v>
      </c>
      <c r="O166" s="36">
        <f t="shared" si="34"/>
        <v>0.32742904682981983</v>
      </c>
      <c r="P166" s="87">
        <v>19.221935999999999</v>
      </c>
      <c r="Q166" s="36">
        <f t="shared" si="35"/>
        <v>0.15005284263262289</v>
      </c>
      <c r="R166" s="87">
        <v>36.027413000000003</v>
      </c>
      <c r="S166" s="36">
        <f t="shared" si="36"/>
        <v>0.28124200045976183</v>
      </c>
      <c r="T166" s="87">
        <v>-23.433501</v>
      </c>
      <c r="U166" s="87">
        <v>-20.85</v>
      </c>
      <c r="V166" s="36">
        <f t="shared" si="37"/>
        <v>-0.18292972351403164</v>
      </c>
      <c r="W166" s="87">
        <v>-50.694046620000002</v>
      </c>
      <c r="X166" s="87">
        <v>-87.600000000000009</v>
      </c>
      <c r="Y166" s="92">
        <f t="shared" si="38"/>
        <v>-0.39573463359162725</v>
      </c>
    </row>
    <row r="167" spans="1:25" x14ac:dyDescent="0.2">
      <c r="A167" s="2" t="s">
        <v>411</v>
      </c>
      <c r="B167" s="2" t="s">
        <v>412</v>
      </c>
      <c r="C167" s="2" t="s">
        <v>505</v>
      </c>
      <c r="D167" s="2">
        <v>174.07480000000001</v>
      </c>
      <c r="E167" s="2">
        <v>69.755799999999994</v>
      </c>
      <c r="F167" s="2"/>
      <c r="G167" s="2">
        <v>120.13199999999999</v>
      </c>
      <c r="H167" s="2">
        <v>124.5</v>
      </c>
      <c r="I167" s="36">
        <f t="shared" si="32"/>
        <v>0.56028755020080312</v>
      </c>
      <c r="J167" s="2">
        <v>3.6360003995604906E-2</v>
      </c>
      <c r="K167" s="2">
        <v>61.855000404357909</v>
      </c>
      <c r="L167" s="2">
        <v>49</v>
      </c>
      <c r="M167" s="94">
        <f t="shared" si="33"/>
        <v>0.5148919555518755</v>
      </c>
      <c r="N167" s="2">
        <v>47.5</v>
      </c>
      <c r="O167" s="36">
        <f t="shared" si="34"/>
        <v>0.39539839509872476</v>
      </c>
      <c r="P167" s="2">
        <v>51.793999999999997</v>
      </c>
      <c r="Q167" s="36">
        <f t="shared" si="35"/>
        <v>0.43114241001564946</v>
      </c>
      <c r="R167" s="2">
        <v>55.595999999999997</v>
      </c>
      <c r="S167" s="36">
        <f t="shared" si="36"/>
        <v>0.46279092997702526</v>
      </c>
      <c r="T167" s="2">
        <v>-43.578000000000003</v>
      </c>
      <c r="U167" s="2">
        <v>-6.375</v>
      </c>
      <c r="V167" s="36">
        <f t="shared" si="37"/>
        <v>-0.3627509739286785</v>
      </c>
      <c r="W167" s="2">
        <v>-75.318597068339997</v>
      </c>
      <c r="X167" s="2">
        <v>-51.5</v>
      </c>
      <c r="Y167" s="92">
        <f t="shared" si="38"/>
        <v>-0.62696531372440323</v>
      </c>
    </row>
    <row r="168" spans="1:25" x14ac:dyDescent="0.2">
      <c r="A168" s="2" t="s">
        <v>413</v>
      </c>
      <c r="B168" s="2" t="s">
        <v>414</v>
      </c>
      <c r="C168" s="2" t="s">
        <v>505</v>
      </c>
      <c r="D168" s="2">
        <v>168.06610000000001</v>
      </c>
      <c r="E168" s="2">
        <v>151.4391</v>
      </c>
      <c r="F168" s="2"/>
      <c r="G168" s="2">
        <v>31.908999999999999</v>
      </c>
      <c r="H168" s="2">
        <v>38.61</v>
      </c>
      <c r="I168" s="36">
        <f t="shared" si="32"/>
        <v>3.9222766122766122</v>
      </c>
      <c r="J168" s="2">
        <v>0.21000344730326859</v>
      </c>
      <c r="K168" s="2">
        <v>19.025000007629394</v>
      </c>
      <c r="L168" s="2">
        <v>70</v>
      </c>
      <c r="M168" s="94">
        <f t="shared" si="33"/>
        <v>0.59622677011593583</v>
      </c>
      <c r="N168" s="2">
        <v>9.8249999999999993</v>
      </c>
      <c r="O168" s="36">
        <f t="shared" si="34"/>
        <v>0.30790686013350466</v>
      </c>
      <c r="P168" s="2">
        <v>15.551</v>
      </c>
      <c r="Q168" s="36">
        <f t="shared" si="35"/>
        <v>0.48735466482810497</v>
      </c>
      <c r="R168" s="2">
        <v>7.2859999999999996</v>
      </c>
      <c r="S168" s="36">
        <f t="shared" si="36"/>
        <v>0.2283368328684697</v>
      </c>
      <c r="T168" s="2">
        <v>-12.440999999999999</v>
      </c>
      <c r="U168" s="2" t="s">
        <v>480</v>
      </c>
      <c r="V168" s="36">
        <f t="shared" si="37"/>
        <v>-0.38988999968660876</v>
      </c>
      <c r="W168" s="2">
        <v>-20.875574530000002</v>
      </c>
      <c r="X168" s="2">
        <v>-16.77</v>
      </c>
      <c r="Y168" s="92">
        <f t="shared" si="38"/>
        <v>-0.65422214829671888</v>
      </c>
    </row>
    <row r="169" spans="1:25" x14ac:dyDescent="0.2">
      <c r="I169" s="36" t="e">
        <f t="shared" si="32"/>
        <v>#DIV/0!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389"/>
  <sheetViews>
    <sheetView showGridLines="0" topLeftCell="AE6" zoomScaleNormal="100" workbookViewId="0">
      <selection activeCell="AH14" sqref="AH14"/>
    </sheetView>
  </sheetViews>
  <sheetFormatPr defaultColWidth="12.5703125" defaultRowHeight="12.75" outlineLevelCol="1" x14ac:dyDescent="0.2"/>
  <cols>
    <col min="1" max="1" width="2.5703125" style="2" customWidth="1"/>
    <col min="2" max="2" width="23.85546875" style="2" customWidth="1"/>
    <col min="3" max="3" width="50.7109375" style="2" customWidth="1"/>
    <col min="4" max="13" width="10.42578125" style="2" customWidth="1"/>
    <col min="14" max="14" width="12.5703125" style="2" customWidth="1"/>
    <col min="15" max="15" width="16.140625" style="2" customWidth="1"/>
    <col min="16" max="16" width="35.42578125" style="2" customWidth="1"/>
    <col min="17" max="17" width="40.7109375" style="2" customWidth="1"/>
    <col min="18" max="18" width="15.5703125" style="2" customWidth="1"/>
    <col min="19" max="29" width="12.5703125" style="2" customWidth="1"/>
    <col min="30" max="30" width="16.140625" style="4" bestFit="1" customWidth="1"/>
    <col min="31" max="31" width="22.85546875" style="2" customWidth="1" outlineLevel="1"/>
    <col min="32" max="35" width="12.5703125" style="2" customWidth="1" outlineLevel="1"/>
    <col min="36" max="36" width="15.85546875" style="2" customWidth="1" outlineLevel="1"/>
    <col min="37" max="38" width="12.5703125" style="2" customWidth="1" outlineLevel="1"/>
    <col min="39" max="39" width="12.28515625" style="2" customWidth="1" outlineLevel="1"/>
    <col min="40" max="46" width="12.5703125" style="2" customWidth="1" outlineLevel="1"/>
    <col min="47" max="16384" width="12.5703125" style="2"/>
  </cols>
  <sheetData>
    <row r="2" spans="1:64" x14ac:dyDescent="0.2">
      <c r="B2" s="3" t="s">
        <v>417</v>
      </c>
    </row>
    <row r="3" spans="1:64" x14ac:dyDescent="0.2">
      <c r="B3" s="2" t="s">
        <v>418</v>
      </c>
      <c r="C3" s="5" t="s">
        <v>419</v>
      </c>
      <c r="D3" s="6" t="s">
        <v>420</v>
      </c>
      <c r="E3" s="7"/>
    </row>
    <row r="4" spans="1:64" x14ac:dyDescent="0.2">
      <c r="B4" s="2" t="s">
        <v>421</v>
      </c>
      <c r="C4" s="8" t="s">
        <v>422</v>
      </c>
    </row>
    <row r="5" spans="1:64" x14ac:dyDescent="0.2">
      <c r="B5" s="8" t="s">
        <v>423</v>
      </c>
      <c r="C5" s="9">
        <v>43397</v>
      </c>
    </row>
    <row r="7" spans="1:64" ht="47.25" x14ac:dyDescent="0.2">
      <c r="B7" s="10" t="s">
        <v>424</v>
      </c>
      <c r="C7" s="10" t="s">
        <v>425</v>
      </c>
      <c r="D7" s="11" t="s">
        <v>426</v>
      </c>
      <c r="E7" s="11" t="s">
        <v>427</v>
      </c>
      <c r="F7" s="12" t="s">
        <v>428</v>
      </c>
      <c r="G7" s="13"/>
      <c r="H7" s="14" t="s">
        <v>429</v>
      </c>
      <c r="I7" s="13"/>
      <c r="J7" s="12" t="s">
        <v>430</v>
      </c>
      <c r="K7" s="12" t="s">
        <v>431</v>
      </c>
      <c r="L7" s="15" t="s">
        <v>432</v>
      </c>
      <c r="M7" s="15" t="s">
        <v>433</v>
      </c>
      <c r="S7" s="16" t="s">
        <v>434</v>
      </c>
      <c r="T7" s="16" t="s">
        <v>435</v>
      </c>
      <c r="U7" s="17" t="s">
        <v>436</v>
      </c>
      <c r="V7" s="17"/>
      <c r="W7" s="17" t="s">
        <v>437</v>
      </c>
      <c r="X7" s="17"/>
      <c r="Y7" s="17" t="s">
        <v>438</v>
      </c>
      <c r="Z7" s="17"/>
      <c r="AA7" s="17" t="s">
        <v>439</v>
      </c>
      <c r="AB7" s="17"/>
    </row>
    <row r="8" spans="1:64" ht="15.75" x14ac:dyDescent="0.2">
      <c r="B8" s="18"/>
      <c r="C8" s="18"/>
      <c r="D8" s="18"/>
      <c r="E8" s="18"/>
      <c r="F8" s="19" t="s">
        <v>440</v>
      </c>
      <c r="G8" s="20" t="s">
        <v>441</v>
      </c>
      <c r="H8" s="19" t="s">
        <v>440</v>
      </c>
      <c r="I8" s="20" t="s">
        <v>441</v>
      </c>
      <c r="J8" s="19" t="s">
        <v>441</v>
      </c>
      <c r="K8" s="19" t="s">
        <v>440</v>
      </c>
      <c r="L8" s="20" t="s">
        <v>440</v>
      </c>
      <c r="M8" s="20" t="s">
        <v>440</v>
      </c>
      <c r="S8" s="21"/>
      <c r="T8" s="21"/>
      <c r="U8" s="22" t="s">
        <v>442</v>
      </c>
      <c r="V8" s="23" t="s">
        <v>441</v>
      </c>
      <c r="W8" s="22" t="s">
        <v>442</v>
      </c>
      <c r="X8" s="23" t="s">
        <v>441</v>
      </c>
      <c r="Y8" s="22" t="s">
        <v>442</v>
      </c>
      <c r="Z8" s="23" t="s">
        <v>441</v>
      </c>
      <c r="AA8" s="22" t="s">
        <v>442</v>
      </c>
      <c r="AB8" s="23" t="s">
        <v>441</v>
      </c>
    </row>
    <row r="9" spans="1:64" ht="15" x14ac:dyDescent="0.2">
      <c r="B9" s="24" t="str">
        <f>P9</f>
        <v>Databricks</v>
      </c>
      <c r="C9" s="25" t="str">
        <f>Q9</f>
        <v>Advanced big data processing company.</v>
      </c>
      <c r="D9" s="26">
        <f>S9</f>
        <v>0</v>
      </c>
      <c r="E9" s="26">
        <f>T9</f>
        <v>0</v>
      </c>
      <c r="F9" s="27">
        <f t="shared" ref="F9:G9" si="0">U9</f>
        <v>0</v>
      </c>
      <c r="G9" s="28">
        <f t="shared" si="0"/>
        <v>0</v>
      </c>
      <c r="H9" s="29" t="e">
        <f>E9/F9</f>
        <v>#DIV/0!</v>
      </c>
      <c r="I9" s="30" t="e">
        <f>E9/G9</f>
        <v>#DIV/0!</v>
      </c>
      <c r="J9" s="31" t="e">
        <f>G9/F9-1</f>
        <v>#DIV/0!</v>
      </c>
      <c r="K9" s="32" t="e">
        <f>W9/F9</f>
        <v>#DIV/0!</v>
      </c>
      <c r="L9" s="33" t="e">
        <f>Y9/F9</f>
        <v>#DIV/0!</v>
      </c>
      <c r="M9" s="33" t="e">
        <f>AA9/F9</f>
        <v>#DIV/0!</v>
      </c>
      <c r="P9" s="34" t="s">
        <v>417</v>
      </c>
      <c r="Q9" s="35" t="s">
        <v>443</v>
      </c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J9" s="2" t="s">
        <v>444</v>
      </c>
      <c r="AM9" s="2" t="s">
        <v>444</v>
      </c>
      <c r="AR9" s="2" t="s">
        <v>444</v>
      </c>
      <c r="AT9" s="2" t="s">
        <v>444</v>
      </c>
    </row>
    <row r="10" spans="1:64" ht="15" x14ac:dyDescent="0.25">
      <c r="O10" s="8" t="s">
        <v>445</v>
      </c>
      <c r="AD10" s="4" t="s">
        <v>446</v>
      </c>
      <c r="AE10" s="2" t="s">
        <v>504</v>
      </c>
      <c r="AF10" s="2" t="s">
        <v>447</v>
      </c>
      <c r="AG10" s="2" t="s">
        <v>1055</v>
      </c>
      <c r="AI10" s="3" t="s">
        <v>449</v>
      </c>
      <c r="AJ10" s="2" t="s">
        <v>450</v>
      </c>
      <c r="AL10" s="2" t="s">
        <v>451</v>
      </c>
      <c r="AM10" s="2" t="s">
        <v>452</v>
      </c>
      <c r="AN10" s="90" t="s">
        <v>502</v>
      </c>
      <c r="AO10" s="90" t="s">
        <v>503</v>
      </c>
      <c r="AP10" s="90" t="s">
        <v>501</v>
      </c>
      <c r="AQ10" s="2" t="s">
        <v>453</v>
      </c>
      <c r="AR10" s="2" t="s">
        <v>454</v>
      </c>
      <c r="AS10" s="2" t="s">
        <v>455</v>
      </c>
      <c r="AT10" s="2" t="s">
        <v>456</v>
      </c>
    </row>
    <row r="11" spans="1:64" x14ac:dyDescent="0.2">
      <c r="A11" s="2" t="s">
        <v>457</v>
      </c>
      <c r="B11" s="37" t="s">
        <v>458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2" t="s">
        <v>457</v>
      </c>
      <c r="O11" s="37" t="s">
        <v>459</v>
      </c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D11" s="38" t="s">
        <v>459</v>
      </c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V11" s="38" t="s">
        <v>459</v>
      </c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</row>
    <row r="12" spans="1:64" ht="38.25" x14ac:dyDescent="0.2">
      <c r="B12" s="39" t="s">
        <v>424</v>
      </c>
      <c r="C12" s="39" t="s">
        <v>425</v>
      </c>
      <c r="D12" s="16" t="s">
        <v>426</v>
      </c>
      <c r="E12" s="16" t="s">
        <v>427</v>
      </c>
      <c r="F12" s="40" t="s">
        <v>428</v>
      </c>
      <c r="G12" s="17"/>
      <c r="H12" s="17" t="s">
        <v>429</v>
      </c>
      <c r="I12" s="17"/>
      <c r="J12" s="40" t="s">
        <v>460</v>
      </c>
      <c r="K12" s="40" t="s">
        <v>461</v>
      </c>
      <c r="L12" s="40" t="s">
        <v>432</v>
      </c>
      <c r="M12" s="40" t="s">
        <v>462</v>
      </c>
      <c r="O12" s="41" t="s">
        <v>0</v>
      </c>
      <c r="P12" s="42" t="s">
        <v>424</v>
      </c>
      <c r="Q12" s="42" t="s">
        <v>425</v>
      </c>
      <c r="R12" s="41" t="s">
        <v>463</v>
      </c>
      <c r="S12" s="16" t="s">
        <v>434</v>
      </c>
      <c r="T12" s="16" t="s">
        <v>435</v>
      </c>
      <c r="U12" s="17" t="s">
        <v>436</v>
      </c>
      <c r="V12" s="17"/>
      <c r="W12" s="17" t="s">
        <v>437</v>
      </c>
      <c r="X12" s="17"/>
      <c r="Y12" s="17" t="s">
        <v>438</v>
      </c>
      <c r="Z12" s="17"/>
      <c r="AA12" s="17" t="s">
        <v>439</v>
      </c>
      <c r="AB12" s="17"/>
      <c r="AD12" s="41" t="s">
        <v>0</v>
      </c>
      <c r="AE12" s="41" t="s">
        <v>463</v>
      </c>
      <c r="AF12" s="16" t="s">
        <v>434</v>
      </c>
      <c r="AG12" s="16" t="s">
        <v>435</v>
      </c>
      <c r="AH12" s="16"/>
      <c r="AI12" s="17" t="s">
        <v>436</v>
      </c>
      <c r="AJ12" s="17"/>
      <c r="AK12" s="17" t="s">
        <v>464</v>
      </c>
      <c r="AL12" s="17" t="s">
        <v>437</v>
      </c>
      <c r="AM12" s="17"/>
      <c r="AN12" s="17" t="s">
        <v>498</v>
      </c>
      <c r="AO12" s="17" t="s">
        <v>499</v>
      </c>
      <c r="AP12" s="17" t="s">
        <v>500</v>
      </c>
      <c r="AQ12" s="17" t="s">
        <v>438</v>
      </c>
      <c r="AR12" s="17"/>
      <c r="AS12" s="17" t="s">
        <v>439</v>
      </c>
      <c r="AT12" s="17"/>
      <c r="AV12" s="41" t="s">
        <v>0</v>
      </c>
      <c r="AW12" s="41" t="s">
        <v>463</v>
      </c>
      <c r="AX12" s="16" t="s">
        <v>434</v>
      </c>
      <c r="AY12" s="16" t="s">
        <v>435</v>
      </c>
      <c r="AZ12" s="17" t="s">
        <v>436</v>
      </c>
      <c r="BA12" s="17"/>
      <c r="BB12" s="17" t="s">
        <v>464</v>
      </c>
      <c r="BC12" s="17" t="s">
        <v>437</v>
      </c>
      <c r="BD12" s="17"/>
      <c r="BE12" s="17" t="s">
        <v>498</v>
      </c>
      <c r="BF12" s="17" t="s">
        <v>499</v>
      </c>
      <c r="BG12" s="17" t="s">
        <v>500</v>
      </c>
      <c r="BH12" s="17" t="s">
        <v>438</v>
      </c>
      <c r="BI12" s="17"/>
      <c r="BJ12" s="17" t="s">
        <v>439</v>
      </c>
      <c r="BK12" s="17"/>
      <c r="BL12" s="17"/>
    </row>
    <row r="13" spans="1:64" x14ac:dyDescent="0.2">
      <c r="B13" s="21"/>
      <c r="C13" s="21"/>
      <c r="D13" s="21"/>
      <c r="E13" s="21"/>
      <c r="F13" s="22" t="s">
        <v>440</v>
      </c>
      <c r="G13" s="22" t="s">
        <v>441</v>
      </c>
      <c r="H13" s="22" t="s">
        <v>440</v>
      </c>
      <c r="I13" s="22" t="s">
        <v>441</v>
      </c>
      <c r="J13" s="22" t="s">
        <v>441</v>
      </c>
      <c r="K13" s="22" t="s">
        <v>440</v>
      </c>
      <c r="L13" s="22" t="s">
        <v>440</v>
      </c>
      <c r="M13" s="22" t="s">
        <v>440</v>
      </c>
      <c r="N13" s="43"/>
      <c r="O13" s="21"/>
      <c r="P13" s="21"/>
      <c r="Q13" s="21"/>
      <c r="R13" s="21"/>
      <c r="S13" s="21"/>
      <c r="T13" s="21"/>
      <c r="U13" s="22" t="s">
        <v>440</v>
      </c>
      <c r="V13" s="23" t="s">
        <v>441</v>
      </c>
      <c r="W13" s="22" t="s">
        <v>440</v>
      </c>
      <c r="X13" s="23" t="s">
        <v>441</v>
      </c>
      <c r="Y13" s="22" t="s">
        <v>440</v>
      </c>
      <c r="Z13" s="23" t="s">
        <v>441</v>
      </c>
      <c r="AA13" s="22" t="s">
        <v>440</v>
      </c>
      <c r="AB13" s="23" t="s">
        <v>441</v>
      </c>
      <c r="AC13" s="43"/>
      <c r="AD13" s="22"/>
      <c r="AE13" s="21"/>
      <c r="AF13" s="21"/>
      <c r="AG13" s="21"/>
      <c r="AH13" s="21"/>
      <c r="AI13" s="22" t="s">
        <v>440</v>
      </c>
      <c r="AJ13" s="23" t="s">
        <v>441</v>
      </c>
      <c r="AK13" s="23"/>
      <c r="AL13" s="22" t="s">
        <v>440</v>
      </c>
      <c r="AM13" s="23" t="s">
        <v>441</v>
      </c>
      <c r="AN13" s="23"/>
      <c r="AO13" s="23"/>
      <c r="AP13" s="23"/>
      <c r="AQ13" s="22" t="s">
        <v>440</v>
      </c>
      <c r="AR13" s="23" t="s">
        <v>441</v>
      </c>
      <c r="AS13" s="22" t="s">
        <v>440</v>
      </c>
      <c r="AT13" s="23" t="s">
        <v>441</v>
      </c>
      <c r="AV13" s="22"/>
      <c r="AW13" s="21"/>
      <c r="AX13" s="21"/>
      <c r="AY13" s="21"/>
      <c r="AZ13" s="21"/>
      <c r="BA13" s="22" t="s">
        <v>440</v>
      </c>
      <c r="BB13" s="23" t="s">
        <v>441</v>
      </c>
      <c r="BC13" s="23"/>
      <c r="BD13" s="22" t="s">
        <v>440</v>
      </c>
      <c r="BE13" s="23" t="s">
        <v>441</v>
      </c>
      <c r="BF13" s="23"/>
      <c r="BG13" s="23"/>
      <c r="BH13" s="23"/>
      <c r="BI13" s="22" t="s">
        <v>440</v>
      </c>
      <c r="BJ13" s="23" t="s">
        <v>441</v>
      </c>
      <c r="BK13" s="22" t="s">
        <v>440</v>
      </c>
      <c r="BL13" s="23" t="s">
        <v>441</v>
      </c>
    </row>
    <row r="14" spans="1:64" ht="15.75" x14ac:dyDescent="0.2">
      <c r="B14" s="18"/>
      <c r="C14" s="18"/>
      <c r="D14" s="18"/>
      <c r="E14" s="18"/>
      <c r="F14" s="19" t="s">
        <v>440</v>
      </c>
      <c r="G14" s="20" t="s">
        <v>441</v>
      </c>
      <c r="H14" s="19" t="s">
        <v>440</v>
      </c>
      <c r="I14" s="20" t="s">
        <v>441</v>
      </c>
      <c r="J14" s="19" t="s">
        <v>441</v>
      </c>
      <c r="K14" s="19" t="s">
        <v>440</v>
      </c>
      <c r="L14" s="20" t="s">
        <v>440</v>
      </c>
      <c r="M14" s="20" t="s">
        <v>440</v>
      </c>
      <c r="AD14" s="113" t="s">
        <v>201</v>
      </c>
      <c r="AE14" s="36" t="str">
        <f>_xll.BDP($AD14,AE$10)</f>
        <v>Application Software</v>
      </c>
      <c r="AF14" s="36">
        <f>_xll.BDH($AD14,AF$10,$C$5,$C$5,"EQY_FUND_CRNCY=USD")</f>
        <v>2434.9290000000001</v>
      </c>
      <c r="AG14" s="36" t="str">
        <f>_xll.BDH($AD14,AG$10,$C$5,$C$5,"EQY_FUND_CRNCY=USD")</f>
        <v>#N/A N/A</v>
      </c>
      <c r="AH14" s="36" t="str">
        <f>_xll.BDP($AD14,AI$10,$C$5,$C$5,"EQY_FUND_CRNCY=USD")</f>
        <v>#N/A Invalid Parameter: Invalid override field: 43397</v>
      </c>
      <c r="AI14" s="36">
        <f>_xll.BDP($AD14,AI$10,"EQY_FUND_CRNCY=USD","FA_ADJUSTED=Y")</f>
        <v>111.253</v>
      </c>
      <c r="AJ14" s="36">
        <f>_xll.BDP($AD14,AJ$10,"BEST_FPERIOD_OVERRIDE=1TY","EQY_FUND_CRNCY=USD","FA_ADJUSTED=Y")</f>
        <v>213.267</v>
      </c>
      <c r="AK14" s="44">
        <f t="shared" ref="AK14:AK77" si="1">(AJ14/AI14)-1</f>
        <v>0.9169550484031892</v>
      </c>
      <c r="AL14" s="36">
        <f>_xll.BDP($AD14,AL$10,"EQY_FUND_CRNCY=USD","FA_ADJUSTED=Y")</f>
        <v>89.570999999999998</v>
      </c>
      <c r="AM14" s="36">
        <f>_xll.BDP($AD14,AM$10,"BEST_FPERIOD_OVERRIDE=1TY","EQY_FUND_CRNCY=USD","FA_ADJUSTED=Y")</f>
        <v>78.2</v>
      </c>
      <c r="AN14" s="36">
        <f>_xll.BDP($AD14,AN$10,"BEST_FPERIOD_OVERRIDE=1TY","EQY_FUND_CRNCY=USD","FA_ADJUSTED=Y")</f>
        <v>37.589999999999996</v>
      </c>
      <c r="AO14" s="36">
        <f>_xll.BDP($AD14,AO$10,"BEST_FPERIOD_OVERRIDE=1TY","EQY_FUND_CRNCY=USD","FA_ADJUSTED=Y")</f>
        <v>72.924999999999997</v>
      </c>
      <c r="AP14" s="36">
        <f>_xll.BDP($AD14,AP$10,"BEST_FPERIOD_OVERRIDE=1TY","EQY_FUND_CRNCY=USD","FA_ADJUSTED=Y")</f>
        <v>28.033999999999999</v>
      </c>
      <c r="AQ14" s="36">
        <f>_xll.BDP($AD14,AQ$10,"EQY_FUND_CRNCY=USD","FA_ADJUSTED=Y")</f>
        <v>-44.902000000000001</v>
      </c>
      <c r="AR14" s="36">
        <f>_xll.BDP($AD14,AR$10,"BEST_FPERIOD_OVERRIDE=1TY","EQY_FUND_CRNCY=USD","FA_ADJUSTED=Y")</f>
        <v>-59.1</v>
      </c>
      <c r="AS14" s="36">
        <f>_xll.BDP($AD14,AS$10,"EQY_FUND_CRNCY=USD","FA_ADJUSTED=Y")</f>
        <v>-49.106000000000002</v>
      </c>
      <c r="AT14" s="36">
        <f>_xll.BDP($AD14,AT$10,"BEST_FPERIOD_OVERRIDE=1TY","EQY_FUND_CRNCY=USD","FA_ADJUSTED=Y")</f>
        <v>-65.391999999999996</v>
      </c>
      <c r="AV14" s="1" t="s">
        <v>201</v>
      </c>
      <c r="AW14" s="1" t="s">
        <v>495</v>
      </c>
      <c r="AX14" s="36">
        <v>2444.6810999999998</v>
      </c>
      <c r="AY14" s="36">
        <v>2506.2860999999998</v>
      </c>
      <c r="AZ14" s="36">
        <v>111.253</v>
      </c>
      <c r="BA14" s="36">
        <v>195.833</v>
      </c>
      <c r="BB14" s="36">
        <v>0.76024916182035529</v>
      </c>
      <c r="BC14" s="114">
        <v>89.570999999999998</v>
      </c>
      <c r="BD14" s="36">
        <v>79.174999999999997</v>
      </c>
      <c r="BE14" s="36">
        <v>37.589999999999996</v>
      </c>
      <c r="BF14" s="36">
        <v>72.924999999999997</v>
      </c>
      <c r="BG14" s="36">
        <v>28.033999999999999</v>
      </c>
      <c r="BH14" s="36">
        <v>-44.902000000000001</v>
      </c>
      <c r="BI14" s="36">
        <v>-45.95</v>
      </c>
      <c r="BJ14" s="36">
        <v>-49.106000000000002</v>
      </c>
      <c r="BK14" s="36">
        <v>-63.59</v>
      </c>
      <c r="BL14" s="36">
        <v>33168.381000000001</v>
      </c>
    </row>
    <row r="15" spans="1:64" ht="15" x14ac:dyDescent="0.2">
      <c r="B15" s="46" t="str">
        <f t="shared" ref="B15:M15" si="2">B$9</f>
        <v>Databricks</v>
      </c>
      <c r="C15" s="46" t="str">
        <f t="shared" si="2"/>
        <v>Advanced big data processing company.</v>
      </c>
      <c r="D15" s="47">
        <f t="shared" si="2"/>
        <v>0</v>
      </c>
      <c r="E15" s="47">
        <f t="shared" si="2"/>
        <v>0</v>
      </c>
      <c r="F15" s="48">
        <f t="shared" si="2"/>
        <v>0</v>
      </c>
      <c r="G15" s="49">
        <f t="shared" si="2"/>
        <v>0</v>
      </c>
      <c r="H15" s="50" t="e">
        <f t="shared" si="2"/>
        <v>#DIV/0!</v>
      </c>
      <c r="I15" s="51" t="e">
        <f t="shared" si="2"/>
        <v>#DIV/0!</v>
      </c>
      <c r="J15" s="52" t="e">
        <f t="shared" si="2"/>
        <v>#DIV/0!</v>
      </c>
      <c r="K15" s="52" t="e">
        <f t="shared" si="2"/>
        <v>#DIV/0!</v>
      </c>
      <c r="L15" s="53" t="e">
        <f t="shared" si="2"/>
        <v>#DIV/0!</v>
      </c>
      <c r="M15" s="53" t="e">
        <f t="shared" si="2"/>
        <v>#DIV/0!</v>
      </c>
      <c r="AD15" s="113" t="s">
        <v>556</v>
      </c>
      <c r="AE15" s="36" t="str">
        <f>_xll.BDP($AD15,AE$10)</f>
        <v>Systems Software</v>
      </c>
      <c r="AF15" s="36">
        <f>_xll.BDH($AD15,AF$10,$C$5,$C$5,"EQY_FUND_CRNCY=USD")</f>
        <v>1929.2451000000001</v>
      </c>
      <c r="AG15" s="36" t="str">
        <f>_xll.BDH($AD15,AG$10,$C$5,$C$5,"EQY_FUND_CRNCY=USD")</f>
        <v>#N/A N/A</v>
      </c>
      <c r="AH15" s="36"/>
      <c r="AI15" s="36">
        <f>_xll.BDP($AD15,AI$10,"EQY_FUND_CRNCY=USD","FA_ADJUSTED=Y")</f>
        <v>167.92599999999999</v>
      </c>
      <c r="AJ15" s="36">
        <f>_xll.BDP($AD15,AJ$10,"BEST_FPERIOD_OVERRIDE=1TY","EQY_FUND_CRNCY=USD","FA_ADJUSTED=Y")</f>
        <v>278.02500000000003</v>
      </c>
      <c r="AK15" s="44">
        <f t="shared" si="1"/>
        <v>0.65563998427878989</v>
      </c>
      <c r="AL15" s="36">
        <f>_xll.BDP($AD15,AL$10,"EQY_FUND_CRNCY=USD","FA_ADJUSTED=Y")</f>
        <v>88.019999999999982</v>
      </c>
      <c r="AM15" s="36">
        <f>_xll.BDP($AD15,AM$10,"BEST_FPERIOD_OVERRIDE=1TY","EQY_FUND_CRNCY=USD","FA_ADJUSTED=Y")</f>
        <v>56.832999999999998</v>
      </c>
      <c r="AN15" s="36">
        <f>_xll.BDP($AD15,AN$10,"BEST_FPERIOD_OVERRIDE=1TY","EQY_FUND_CRNCY=USD","FA_ADJUSTED=Y")</f>
        <v>38.638999999999996</v>
      </c>
      <c r="AO15" s="36">
        <f>_xll.BDP($AD15,AO$10,"BEST_FPERIOD_OVERRIDE=1TY","EQY_FUND_CRNCY=USD","FA_ADJUSTED=Y")</f>
        <v>73.087000000000003</v>
      </c>
      <c r="AP15" s="36">
        <f>_xll.BDP($AD15,AP$10,"BEST_FPERIOD_OVERRIDE=1TY","EQY_FUND_CRNCY=USD","FA_ADJUSTED=Y")</f>
        <v>22.571999999999999</v>
      </c>
      <c r="AQ15" s="36">
        <f>_xll.BDP($AD15,AQ$10,"EQY_FUND_CRNCY=USD","FA_ADJUSTED=Y")</f>
        <v>-39.728000000000002</v>
      </c>
      <c r="AR15" s="36">
        <f>_xll.BDP($AD15,AR$10,"BEST_FPERIOD_OVERRIDE=1TY","EQY_FUND_CRNCY=USD","FA_ADJUSTED=Y")</f>
        <v>-52.5</v>
      </c>
      <c r="AS15" s="36">
        <f>_xll.BDP($AD15,AS$10,"EQY_FUND_CRNCY=USD","FA_ADJUSTED=Y")</f>
        <v>-47.155000000000001</v>
      </c>
      <c r="AT15" s="36">
        <f>_xll.BDP($AD15,AT$10,"BEST_FPERIOD_OVERRIDE=1TY","EQY_FUND_CRNCY=USD","FA_ADJUSTED=Y")</f>
        <v>-51.175000000000004</v>
      </c>
      <c r="AV15" s="1" t="s">
        <v>556</v>
      </c>
      <c r="AW15" s="1" t="s">
        <v>505</v>
      </c>
      <c r="AX15" s="36">
        <v>1965.8695</v>
      </c>
      <c r="AY15" s="36">
        <v>2181.2215000000001</v>
      </c>
      <c r="AZ15" s="36">
        <v>167.92599999999999</v>
      </c>
      <c r="BA15" s="36">
        <v>255.9</v>
      </c>
      <c r="BB15" s="36">
        <v>0.52388552100329933</v>
      </c>
      <c r="BC15" s="114">
        <v>88.019999999999982</v>
      </c>
      <c r="BD15" s="36">
        <v>55.325000000000003</v>
      </c>
      <c r="BE15" s="36">
        <v>38.638999999999996</v>
      </c>
      <c r="BF15" s="36">
        <v>73.087000000000003</v>
      </c>
      <c r="BG15" s="36">
        <v>22.571999999999999</v>
      </c>
      <c r="BH15" s="36">
        <v>-39.728000000000002</v>
      </c>
      <c r="BI15" s="36">
        <v>-51.800000000000004</v>
      </c>
      <c r="BJ15" s="36">
        <v>-47.155000000000001</v>
      </c>
      <c r="BK15" s="36">
        <v>-54.15</v>
      </c>
      <c r="BL15" s="36">
        <v>11534.403</v>
      </c>
    </row>
    <row r="16" spans="1:64" ht="15" x14ac:dyDescent="0.2">
      <c r="B16" s="54" t="s">
        <v>465</v>
      </c>
      <c r="C16" s="54" t="e">
        <f>VLOOKUP($B16,#REF!,COLUMNS($B16:C16),0)</f>
        <v>#REF!</v>
      </c>
      <c r="D16" s="55" t="e">
        <f>VLOOKUP($B16,#REF!,COLUMNS($B16:D16),0)</f>
        <v>#REF!</v>
      </c>
      <c r="E16" s="55" t="e">
        <f>VLOOKUP($B16,#REF!,COLUMNS($B16:E16),0)</f>
        <v>#REF!</v>
      </c>
      <c r="F16" s="56" t="e">
        <f>VLOOKUP($B16,#REF!,COLUMNS($B16:F16),0)</f>
        <v>#REF!</v>
      </c>
      <c r="G16" s="57" t="e">
        <f>VLOOKUP($B16,#REF!,COLUMNS($B16:G16),0)</f>
        <v>#REF!</v>
      </c>
      <c r="H16" s="58" t="e">
        <f>VLOOKUP($B16,#REF!,COLUMNS($B16:H16),0)</f>
        <v>#REF!</v>
      </c>
      <c r="I16" s="59" t="e">
        <f>VLOOKUP($B16,#REF!,COLUMNS($B16:I16),0)</f>
        <v>#REF!</v>
      </c>
      <c r="J16" s="60" t="e">
        <f>VLOOKUP($B16,#REF!,COLUMNS($B16:J16),0)</f>
        <v>#REF!</v>
      </c>
      <c r="K16" s="60" t="e">
        <f>VLOOKUP($B16,#REF!,COLUMNS($B16:K16),0)</f>
        <v>#REF!</v>
      </c>
      <c r="L16" s="61" t="e">
        <f>VLOOKUP($B16,#REF!,COLUMNS($B16:L16),0)</f>
        <v>#REF!</v>
      </c>
      <c r="M16" s="61" t="e">
        <f>VLOOKUP($B16,#REF!,COLUMNS($B16:M16),0)</f>
        <v>#REF!</v>
      </c>
      <c r="AD16" s="97" t="s">
        <v>557</v>
      </c>
      <c r="AE16" s="36" t="str">
        <f>_xll.BDP($AD16,AE$10)</f>
        <v>Internet Services &amp; Infrastruc</v>
      </c>
      <c r="AF16" s="36">
        <f>_xll.BDH($AD16,AF$10,$C$5,$C$5,"EQY_FUND_CRNCY=USD")</f>
        <v>13117.242700000001</v>
      </c>
      <c r="AG16" s="36" t="str">
        <f>_xll.BDH($AD16,AG$10,$C$5,$C$5,"EQY_FUND_CRNCY=USD")</f>
        <v>#N/A N/A</v>
      </c>
      <c r="AH16" s="36"/>
      <c r="AI16" s="36">
        <f>_xll.BDP($AD16,AI$10,"EQY_FUND_CRNCY=USD","FA_ADJUSTED=Y")</f>
        <v>952.18100000000004</v>
      </c>
      <c r="AJ16" s="36">
        <f>_xll.BDP($AD16,AJ$10,"BEST_FPERIOD_OVERRIDE=1TY","EQY_FUND_CRNCY=USD","FA_ADJUSTED=Y")</f>
        <v>1346.4750000000001</v>
      </c>
      <c r="AK16" s="44">
        <f t="shared" si="1"/>
        <v>0.4140956393794879</v>
      </c>
      <c r="AL16" s="36">
        <f>_xll.BDP($AD16,AL$10,"EQY_FUND_CRNCY=USD","FA_ADJUSTED=Y")</f>
        <v>531.66900134277353</v>
      </c>
      <c r="AM16" s="36">
        <f>_xll.BDP($AD16,AM$10,"BEST_FPERIOD_OVERRIDE=1TY","EQY_FUND_CRNCY=USD","FA_ADJUSTED=Y")</f>
        <v>54.158000000000001</v>
      </c>
      <c r="AN16" s="36">
        <f>_xll.BDP($AD16,AN$10,"BEST_FPERIOD_OVERRIDE=1TY","EQY_FUND_CRNCY=USD","FA_ADJUSTED=Y")</f>
        <v>135.99699999999999</v>
      </c>
      <c r="AO16" s="36">
        <f>_xll.BDP($AD16,AO$10,"BEST_FPERIOD_OVERRIDE=1TY","EQY_FUND_CRNCY=USD","FA_ADJUSTED=Y")</f>
        <v>225.69399999999999</v>
      </c>
      <c r="AP16" s="36">
        <f>_xll.BDP($AD16,AP$10,"BEST_FPERIOD_OVERRIDE=1TY","EQY_FUND_CRNCY=USD","FA_ADJUSTED=Y")</f>
        <v>67.718999999999994</v>
      </c>
      <c r="AQ16" s="36">
        <f>_xll.BDP($AD16,AQ$10,"EQY_FUND_CRNCY=USD","FA_ADJUSTED=Y")</f>
        <v>-59.613</v>
      </c>
      <c r="AR16" s="36">
        <f>_xll.BDP($AD16,AR$10,"BEST_FPERIOD_OVERRIDE=1TY","EQY_FUND_CRNCY=USD","FA_ADJUSTED=Y")</f>
        <v>80.78</v>
      </c>
      <c r="AS16" s="36">
        <f>_xll.BDP($AD16,AS$10,"EQY_FUND_CRNCY=USD","FA_ADJUSTED=Y")</f>
        <v>-66.025999999999996</v>
      </c>
      <c r="AT16" s="36">
        <f>_xll.BDP($AD16,AT$10,"BEST_FPERIOD_OVERRIDE=1TY","EQY_FUND_CRNCY=USD","FA_ADJUSTED=Y")</f>
        <v>66.028000000000006</v>
      </c>
      <c r="AV16" s="1" t="s">
        <v>557</v>
      </c>
      <c r="AW16" s="1" t="s">
        <v>614</v>
      </c>
      <c r="AX16" s="36">
        <v>13337.6859</v>
      </c>
      <c r="AY16" s="36">
        <v>11763.517900000001</v>
      </c>
      <c r="AZ16" s="36">
        <v>853.57299999999998</v>
      </c>
      <c r="BA16" s="36">
        <v>1210.8910000000001</v>
      </c>
      <c r="BB16" s="36">
        <v>0.41861445945455178</v>
      </c>
      <c r="BC16" s="114">
        <v>481.96899993896483</v>
      </c>
      <c r="BD16" s="36">
        <v>56.483000000000004</v>
      </c>
      <c r="BE16" s="36">
        <v>135.99699999999999</v>
      </c>
      <c r="BF16" s="36">
        <v>225.69399999999999</v>
      </c>
      <c r="BG16" s="36">
        <v>67.718999999999994</v>
      </c>
      <c r="BH16" s="36">
        <v>-41.38</v>
      </c>
      <c r="BI16" s="36">
        <v>53.762999999999998</v>
      </c>
      <c r="BJ16" s="36">
        <v>-52.222000000000001</v>
      </c>
      <c r="BK16" s="36">
        <v>37.39</v>
      </c>
      <c r="BL16" s="36">
        <v>7070.2359999999999</v>
      </c>
    </row>
    <row r="17" spans="2:64" ht="15" x14ac:dyDescent="0.2">
      <c r="B17" s="62" t="s">
        <v>466</v>
      </c>
      <c r="C17" s="54" t="e">
        <f>VLOOKUP($B17,#REF!,COLUMNS($B17:C17),0)</f>
        <v>#REF!</v>
      </c>
      <c r="D17" s="55" t="e">
        <f>VLOOKUP($B17,#REF!,COLUMNS($B17:D17),0)</f>
        <v>#REF!</v>
      </c>
      <c r="E17" s="55" t="e">
        <f>VLOOKUP($B17,#REF!,COLUMNS($B17:E17),0)</f>
        <v>#REF!</v>
      </c>
      <c r="F17" s="56" t="e">
        <f>VLOOKUP($B17,#REF!,COLUMNS($B17:F17),0)</f>
        <v>#REF!</v>
      </c>
      <c r="G17" s="57" t="e">
        <f>VLOOKUP($B17,#REF!,COLUMNS($B17:G17),0)</f>
        <v>#REF!</v>
      </c>
      <c r="H17" s="58" t="e">
        <f>VLOOKUP($B17,#REF!,COLUMNS($B17:H17),0)</f>
        <v>#REF!</v>
      </c>
      <c r="I17" s="59" t="e">
        <f>VLOOKUP($B17,#REF!,COLUMNS($B17:I17),0)</f>
        <v>#REF!</v>
      </c>
      <c r="J17" s="60" t="e">
        <f>VLOOKUP($B17,#REF!,COLUMNS($B17:J17),0)</f>
        <v>#REF!</v>
      </c>
      <c r="K17" s="60" t="e">
        <f>VLOOKUP($B17,#REF!,COLUMNS($B17:K17),0)</f>
        <v>#REF!</v>
      </c>
      <c r="L17" s="61" t="e">
        <f>VLOOKUP($B17,#REF!,COLUMNS($B17:L17),0)</f>
        <v>#REF!</v>
      </c>
      <c r="M17" s="61" t="e">
        <f>VLOOKUP($B17,#REF!,COLUMNS($B17:M17),0)</f>
        <v>#REF!</v>
      </c>
      <c r="AD17" s="113" t="s">
        <v>558</v>
      </c>
      <c r="AE17" s="36" t="str">
        <f>_xll.BDP($AD17,AE$10)</f>
        <v>Internet Services &amp; Infrastruc</v>
      </c>
      <c r="AF17" s="36">
        <f>_xll.BDH($AD17,AF$10,$C$5,$C$5,"EQY_FUND_CRNCY=USD")</f>
        <v>3497.9425000000001</v>
      </c>
      <c r="AG17" s="36" t="str">
        <f>_xll.BDH($AD17,AG$10,$C$5,$C$5,"EQY_FUND_CRNCY=USD")</f>
        <v>#N/A N/A</v>
      </c>
      <c r="AH17" s="36"/>
      <c r="AI17" s="36">
        <f>_xll.BDP($AD17,AI$10,"EQY_FUND_CRNCY=USD","FA_ADJUSTED=Y")</f>
        <v>192.24099999999999</v>
      </c>
      <c r="AJ17" s="36">
        <f>_xll.BDP($AD17,AJ$10,"BEST_FPERIOD_OVERRIDE=1TY","EQY_FUND_CRNCY=USD","FA_ADJUSTED=Y")</f>
        <v>271.53800000000001</v>
      </c>
      <c r="AK17" s="44">
        <f t="shared" si="1"/>
        <v>0.41248745064788483</v>
      </c>
      <c r="AL17" s="36">
        <f>_xll.BDP($AD17,AL$10,"EQY_FUND_CRNCY=USD","FA_ADJUSTED=Y")</f>
        <v>138.52599877929688</v>
      </c>
      <c r="AM17" s="36">
        <f>_xll.BDP($AD17,AM$10,"BEST_FPERIOD_OVERRIDE=1TY","EQY_FUND_CRNCY=USD","FA_ADJUSTED=Y")</f>
        <v>72.963000000000008</v>
      </c>
      <c r="AN17" s="36">
        <f>_xll.BDP($AD17,AN$10,"BEST_FPERIOD_OVERRIDE=1TY","EQY_FUND_CRNCY=USD","FA_ADJUSTED=Y")</f>
        <v>62.201999999999998</v>
      </c>
      <c r="AO17" s="36">
        <f>_xll.BDP($AD17,AO$10,"BEST_FPERIOD_OVERRIDE=1TY","EQY_FUND_CRNCY=USD","FA_ADJUSTED=Y")</f>
        <v>109.95</v>
      </c>
      <c r="AP17" s="36">
        <f>_xll.BDP($AD17,AP$10,"BEST_FPERIOD_OVERRIDE=1TY","EQY_FUND_CRNCY=USD","FA_ADJUSTED=Y")</f>
        <v>36.774999999999999</v>
      </c>
      <c r="AQ17" s="36">
        <f>_xll.BDP($AD17,AQ$10,"EQY_FUND_CRNCY=USD","FA_ADJUSTED=Y")</f>
        <v>-107.69300000000001</v>
      </c>
      <c r="AR17" s="36">
        <f>_xll.BDP($AD17,AR$10,"BEST_FPERIOD_OVERRIDE=1TY","EQY_FUND_CRNCY=USD","FA_ADJUSTED=Y")</f>
        <v>-56.895000000000003</v>
      </c>
      <c r="AS17" s="36">
        <f>_xll.BDP($AD17,AS$10,"EQY_FUND_CRNCY=USD","FA_ADJUSTED=Y")</f>
        <v>-111</v>
      </c>
      <c r="AT17" s="36">
        <f>_xll.BDP($AD17,AT$10,"BEST_FPERIOD_OVERRIDE=1TY","EQY_FUND_CRNCY=USD","FA_ADJUSTED=Y")</f>
        <v>-78.929000000000002</v>
      </c>
      <c r="AV17" s="1" t="s">
        <v>558</v>
      </c>
      <c r="AW17" s="1" t="s">
        <v>614</v>
      </c>
      <c r="AX17" s="36">
        <v>3532.4050000000002</v>
      </c>
      <c r="AY17" s="36">
        <v>3220.2809999999999</v>
      </c>
      <c r="AZ17" s="36">
        <v>192.24099999999999</v>
      </c>
      <c r="BA17" s="36">
        <v>271.53800000000001</v>
      </c>
      <c r="BB17" s="36">
        <v>0.41248745064788483</v>
      </c>
      <c r="BC17" s="114">
        <v>138.52599877929688</v>
      </c>
      <c r="BD17" s="36">
        <v>72.95</v>
      </c>
      <c r="BE17" s="36">
        <v>62.201999999999998</v>
      </c>
      <c r="BF17" s="36">
        <v>109.95</v>
      </c>
      <c r="BG17" s="36">
        <v>36.774999999999999</v>
      </c>
      <c r="BH17" s="36">
        <v>-107.69300000000001</v>
      </c>
      <c r="BI17" s="36">
        <v>-56.895000000000003</v>
      </c>
      <c r="BJ17" s="36">
        <v>-111</v>
      </c>
      <c r="BK17" s="36">
        <v>-78.929000000000002</v>
      </c>
      <c r="BL17" s="36">
        <v>13494.148999999999</v>
      </c>
    </row>
    <row r="18" spans="2:64" ht="15" x14ac:dyDescent="0.2">
      <c r="B18" s="62" t="s">
        <v>467</v>
      </c>
      <c r="C18" s="54" t="e">
        <f>VLOOKUP($B18,#REF!,COLUMNS($B18:C18),0)</f>
        <v>#REF!</v>
      </c>
      <c r="D18" s="55" t="e">
        <f>VLOOKUP($B18,#REF!,COLUMNS($B18:D18),0)</f>
        <v>#REF!</v>
      </c>
      <c r="E18" s="55" t="e">
        <f>VLOOKUP($B18,#REF!,COLUMNS($B18:E18),0)</f>
        <v>#REF!</v>
      </c>
      <c r="F18" s="56" t="e">
        <f>VLOOKUP($B18,#REF!,COLUMNS($B18:F18),0)</f>
        <v>#REF!</v>
      </c>
      <c r="G18" s="57" t="e">
        <f>VLOOKUP($B18,#REF!,COLUMNS($B18:G18),0)</f>
        <v>#REF!</v>
      </c>
      <c r="H18" s="58" t="e">
        <f>VLOOKUP($B18,#REF!,COLUMNS($B18:H18),0)</f>
        <v>#REF!</v>
      </c>
      <c r="I18" s="59" t="e">
        <f>VLOOKUP($B18,#REF!,COLUMNS($B18:I18),0)</f>
        <v>#REF!</v>
      </c>
      <c r="J18" s="60" t="e">
        <f>VLOOKUP($B18,#REF!,COLUMNS($B18:J18),0)</f>
        <v>#REF!</v>
      </c>
      <c r="K18" s="60" t="e">
        <f>VLOOKUP($B18,#REF!,COLUMNS($B18:K18),0)</f>
        <v>#REF!</v>
      </c>
      <c r="L18" s="61" t="e">
        <f>VLOOKUP($B18,#REF!,COLUMNS($B18:L18),0)</f>
        <v>#REF!</v>
      </c>
      <c r="M18" s="61" t="e">
        <f>VLOOKUP($B18,#REF!,COLUMNS($B18:M18),0)</f>
        <v>#REF!</v>
      </c>
      <c r="AD18" s="113" t="s">
        <v>189</v>
      </c>
      <c r="AE18" s="36" t="str">
        <f>_xll.BDP($AD18,AE$10)</f>
        <v>Application Software</v>
      </c>
      <c r="AF18" s="36">
        <f>_xll.BDH($AD18,AF$10,$C$5,$C$5,"EQY_FUND_CRNCY=USD")</f>
        <v>2606.0720999999999</v>
      </c>
      <c r="AG18" s="36" t="str">
        <f>_xll.BDH($AD18,AG$10,$C$5,$C$5,"EQY_FUND_CRNCY=USD")</f>
        <v>#N/A N/A</v>
      </c>
      <c r="AH18" s="36"/>
      <c r="AI18" s="36">
        <f>_xll.BDP($AD18,AI$10,"EQY_FUND_CRNCY=USD","FA_ADJUSTED=Y")</f>
        <v>182.38399999999999</v>
      </c>
      <c r="AJ18" s="36">
        <f>_xll.BDP($AD18,AJ$10,"BEST_FPERIOD_OVERRIDE=1TY","EQY_FUND_CRNCY=USD","FA_ADJUSTED=Y")</f>
        <v>253.86</v>
      </c>
      <c r="AK18" s="44">
        <f t="shared" si="1"/>
        <v>0.39189841214141619</v>
      </c>
      <c r="AL18" s="36">
        <f>_xll.BDP($AD18,AL$10,"EQY_FUND_CRNCY=USD","FA_ADJUSTED=Y")</f>
        <v>160.04300360107422</v>
      </c>
      <c r="AM18" s="36">
        <f>_xll.BDP($AD18,AM$10,"BEST_FPERIOD_OVERRIDE=1TY","EQY_FUND_CRNCY=USD","FA_ADJUSTED=Y")</f>
        <v>88.067000000000007</v>
      </c>
      <c r="AN18" s="36">
        <f>_xll.BDP($AD18,AN$10,"BEST_FPERIOD_OVERRIDE=1TY","EQY_FUND_CRNCY=USD","FA_ADJUSTED=Y")</f>
        <v>29.341999999999999</v>
      </c>
      <c r="AO18" s="36">
        <f>_xll.BDP($AD18,AO$10,"BEST_FPERIOD_OVERRIDE=1TY","EQY_FUND_CRNCY=USD","FA_ADJUSTED=Y")</f>
        <v>66.42</v>
      </c>
      <c r="AP18" s="36">
        <f>_xll.BDP($AD18,AP$10,"BEST_FPERIOD_OVERRIDE=1TY","EQY_FUND_CRNCY=USD","FA_ADJUSTED=Y")</f>
        <v>32.241</v>
      </c>
      <c r="AQ18" s="36">
        <f>_xll.BDP($AD18,AQ$10,"EQY_FUND_CRNCY=USD","FA_ADJUSTED=Y")</f>
        <v>-11.901</v>
      </c>
      <c r="AR18" s="36">
        <f>_xll.BDP($AD18,AR$10,"BEST_FPERIOD_OVERRIDE=1TY","EQY_FUND_CRNCY=USD","FA_ADJUSTED=Y")</f>
        <v>4.0609999999999999</v>
      </c>
      <c r="AS18" s="36">
        <f>_xll.BDP($AD18,AS$10,"EQY_FUND_CRNCY=USD","FA_ADJUSTED=Y")</f>
        <v>-16.64359</v>
      </c>
      <c r="AT18" s="36">
        <f>_xll.BDP($AD18,AT$10,"BEST_FPERIOD_OVERRIDE=1TY","EQY_FUND_CRNCY=USD","FA_ADJUSTED=Y")</f>
        <v>-5.4379999999999997</v>
      </c>
      <c r="AV18" s="1" t="s">
        <v>189</v>
      </c>
      <c r="AW18" s="1" t="s">
        <v>495</v>
      </c>
      <c r="AX18" s="36">
        <v>2635.9009999999998</v>
      </c>
      <c r="AY18" s="36">
        <v>2305.2860000000001</v>
      </c>
      <c r="AZ18" s="36">
        <v>162.35999999999999</v>
      </c>
      <c r="BA18" s="36">
        <v>224.28800000000001</v>
      </c>
      <c r="BB18" s="36">
        <v>0.3814239960581427</v>
      </c>
      <c r="BC18" s="114">
        <v>140.40400271606444</v>
      </c>
      <c r="BD18" s="36">
        <v>87.478000000000009</v>
      </c>
      <c r="BE18" s="36">
        <v>29.341999999999999</v>
      </c>
      <c r="BF18" s="36">
        <v>66.42</v>
      </c>
      <c r="BG18" s="36">
        <v>32.241</v>
      </c>
      <c r="BH18" s="36">
        <v>-13.546000000000001</v>
      </c>
      <c r="BI18" s="36">
        <v>-7.2229999999999999</v>
      </c>
      <c r="BJ18" s="36">
        <v>-19.666589999999999</v>
      </c>
      <c r="BK18" s="36">
        <v>-15.01</v>
      </c>
      <c r="BL18" s="36">
        <v>3792.5219999999999</v>
      </c>
    </row>
    <row r="19" spans="2:64" ht="15" x14ac:dyDescent="0.2">
      <c r="B19" s="62" t="s">
        <v>468</v>
      </c>
      <c r="C19" s="54" t="e">
        <f>VLOOKUP($B19,#REF!,COLUMNS($B19:C19),0)</f>
        <v>#REF!</v>
      </c>
      <c r="D19" s="55" t="e">
        <f>VLOOKUP($B19,#REF!,COLUMNS($B19:D19),0)</f>
        <v>#REF!</v>
      </c>
      <c r="E19" s="55" t="e">
        <f>VLOOKUP($B19,#REF!,COLUMNS($B19:E19),0)</f>
        <v>#REF!</v>
      </c>
      <c r="F19" s="56" t="e">
        <f>VLOOKUP($B19,#REF!,COLUMNS($B19:F19),0)</f>
        <v>#REF!</v>
      </c>
      <c r="G19" s="57" t="e">
        <f>VLOOKUP($B19,#REF!,COLUMNS($B19:G19),0)</f>
        <v>#REF!</v>
      </c>
      <c r="H19" s="58" t="e">
        <f>VLOOKUP($B19,#REF!,COLUMNS($B19:H19),0)</f>
        <v>#REF!</v>
      </c>
      <c r="I19" s="59" t="e">
        <f>VLOOKUP($B19,#REF!,COLUMNS($B19:I19),0)</f>
        <v>#REF!</v>
      </c>
      <c r="J19" s="60" t="e">
        <f>VLOOKUP($B19,#REF!,COLUMNS($B19:J19),0)</f>
        <v>#REF!</v>
      </c>
      <c r="K19" s="60" t="e">
        <f>VLOOKUP($B19,#REF!,COLUMNS($B19:K19),0)</f>
        <v>#REF!</v>
      </c>
      <c r="L19" s="61" t="e">
        <f>VLOOKUP($B19,#REF!,COLUMNS($B19:L19),0)</f>
        <v>#REF!</v>
      </c>
      <c r="M19" s="61" t="e">
        <f>VLOOKUP($B19,#REF!,COLUMNS($B19:M19),0)</f>
        <v>#REF!</v>
      </c>
      <c r="AD19" s="113" t="s">
        <v>161</v>
      </c>
      <c r="AE19" s="36" t="str">
        <f>_xll.BDP($AD19,AE$10)</f>
        <v>Application Software</v>
      </c>
      <c r="AF19" s="36">
        <f>_xll.BDH($AD19,AF$10,$C$5,$C$5,"EQY_FUND_CRNCY=USD")</f>
        <v>3535.0738000000001</v>
      </c>
      <c r="AG19" s="36" t="str">
        <f>_xll.BDH($AD19,AG$10,$C$5,$C$5,"EQY_FUND_CRNCY=USD")</f>
        <v>#N/A N/A</v>
      </c>
      <c r="AH19" s="36"/>
      <c r="AI19" s="36">
        <f>_xll.BDP($AD19,AI$10,"EQY_FUND_CRNCY=USD","FA_ADJUSTED=Y")</f>
        <v>383.35199999999998</v>
      </c>
      <c r="AJ19" s="36">
        <f>_xll.BDP($AD19,AJ$10,"BEST_FPERIOD_OVERRIDE=1TY","EQY_FUND_CRNCY=USD","FA_ADJUSTED=Y")</f>
        <v>511.02300000000002</v>
      </c>
      <c r="AK19" s="44">
        <f t="shared" si="1"/>
        <v>0.33303856507857033</v>
      </c>
      <c r="AL19" s="36">
        <f>_xll.BDP($AD19,AL$10,"EQY_FUND_CRNCY=USD","FA_ADJUSTED=Y")</f>
        <v>320.79100146484376</v>
      </c>
      <c r="AM19" s="36">
        <f>_xll.BDP($AD19,AM$10,"BEST_FPERIOD_OVERRIDE=1TY","EQY_FUND_CRNCY=USD","FA_ADJUSTED=Y")</f>
        <v>79.867000000000004</v>
      </c>
      <c r="AN19" s="36">
        <f>_xll.BDP($AD19,AN$10,"BEST_FPERIOD_OVERRIDE=1TY","EQY_FUND_CRNCY=USD","FA_ADJUSTED=Y")</f>
        <v>45.925999999999995</v>
      </c>
      <c r="AO19" s="36">
        <f>_xll.BDP($AD19,AO$10,"BEST_FPERIOD_OVERRIDE=1TY","EQY_FUND_CRNCY=USD","FA_ADJUSTED=Y")</f>
        <v>150.923</v>
      </c>
      <c r="AP19" s="36">
        <f>_xll.BDP($AD19,AP$10,"BEST_FPERIOD_OVERRIDE=1TY","EQY_FUND_CRNCY=USD","FA_ADJUSTED=Y")</f>
        <v>62.664999999999999</v>
      </c>
      <c r="AQ19" s="36">
        <f>_xll.BDP($AD19,AQ$10,"EQY_FUND_CRNCY=USD","FA_ADJUSTED=Y")</f>
        <v>-20.133999999999997</v>
      </c>
      <c r="AR19" s="36">
        <f>_xll.BDP($AD19,AR$10,"BEST_FPERIOD_OVERRIDE=1TY","EQY_FUND_CRNCY=USD","FA_ADJUSTED=Y")</f>
        <v>8.8000000000000007</v>
      </c>
      <c r="AS19" s="36">
        <f>_xll.BDP($AD19,AS$10,"EQY_FUND_CRNCY=USD","FA_ADJUSTED=Y")</f>
        <v>-42.653000000000006</v>
      </c>
      <c r="AT19" s="36">
        <f>_xll.BDP($AD19,AT$10,"BEST_FPERIOD_OVERRIDE=1TY","EQY_FUND_CRNCY=USD","FA_ADJUSTED=Y")</f>
        <v>-22.803000000000001</v>
      </c>
      <c r="AV19" s="1" t="s">
        <v>161</v>
      </c>
      <c r="AW19" s="1" t="s">
        <v>495</v>
      </c>
      <c r="AX19" s="36">
        <v>3601.6867000000002</v>
      </c>
      <c r="AY19" s="36">
        <v>3112.8526999999999</v>
      </c>
      <c r="AZ19" s="36">
        <v>346.63900000000001</v>
      </c>
      <c r="BA19" s="36">
        <v>473.83300000000003</v>
      </c>
      <c r="BB19" s="36">
        <v>0.3669350534706135</v>
      </c>
      <c r="BC19" s="114">
        <v>287.72500283813474</v>
      </c>
      <c r="BD19" s="36">
        <v>78.55</v>
      </c>
      <c r="BE19" s="36">
        <v>45.925999999999995</v>
      </c>
      <c r="BF19" s="36">
        <v>150.923</v>
      </c>
      <c r="BG19" s="36">
        <v>62.664999999999999</v>
      </c>
      <c r="BH19" s="36">
        <v>-26.742999999999999</v>
      </c>
      <c r="BI19" s="36">
        <v>23.045000000000002</v>
      </c>
      <c r="BJ19" s="36">
        <v>-47.448000000000008</v>
      </c>
      <c r="BK19" s="36">
        <v>-2.9330000000000003</v>
      </c>
      <c r="BL19" s="36">
        <v>1884.8969999999999</v>
      </c>
    </row>
    <row r="20" spans="2:64" ht="15" x14ac:dyDescent="0.2">
      <c r="B20" s="62" t="s">
        <v>469</v>
      </c>
      <c r="C20" s="54" t="e">
        <f>VLOOKUP($B20,#REF!,COLUMNS($B20:C20),0)</f>
        <v>#REF!</v>
      </c>
      <c r="D20" s="55" t="e">
        <f>VLOOKUP($B20,#REF!,COLUMNS($B20:D20),0)</f>
        <v>#REF!</v>
      </c>
      <c r="E20" s="55" t="e">
        <f>VLOOKUP($B20,#REF!,COLUMNS($B20:E20),0)</f>
        <v>#REF!</v>
      </c>
      <c r="F20" s="56" t="e">
        <f>VLOOKUP($B20,#REF!,COLUMNS($B20:F20),0)</f>
        <v>#REF!</v>
      </c>
      <c r="G20" s="57" t="e">
        <f>VLOOKUP($B20,#REF!,COLUMNS($B20:G20),0)</f>
        <v>#REF!</v>
      </c>
      <c r="H20" s="58" t="e">
        <f>VLOOKUP($B20,#REF!,COLUMNS($B20:H20),0)</f>
        <v>#REF!</v>
      </c>
      <c r="I20" s="59" t="e">
        <f>VLOOKUP($B20,#REF!,COLUMNS($B20:I20),0)</f>
        <v>#REF!</v>
      </c>
      <c r="J20" s="60" t="e">
        <f>VLOOKUP($B20,#REF!,COLUMNS($B20:J20),0)</f>
        <v>#REF!</v>
      </c>
      <c r="K20" s="60" t="e">
        <f>VLOOKUP($B20,#REF!,COLUMNS($B20:K20),0)</f>
        <v>#REF!</v>
      </c>
      <c r="L20" s="61" t="e">
        <f>VLOOKUP($B20,#REF!,COLUMNS($B20:L20),0)</f>
        <v>#REF!</v>
      </c>
      <c r="M20" s="61" t="e">
        <f>VLOOKUP($B20,#REF!,COLUMNS($B20:M20),0)</f>
        <v>#REF!</v>
      </c>
      <c r="AD20" s="113" t="s">
        <v>145</v>
      </c>
      <c r="AE20" s="36" t="str">
        <f>_xll.BDP($AD20,AE$10)</f>
        <v>Systems Software</v>
      </c>
      <c r="AF20" s="36">
        <f>_xll.BDH($AD20,AF$10,$C$5,$C$5,"EQY_FUND_CRNCY=USD")</f>
        <v>4074.6819999999998</v>
      </c>
      <c r="AG20" s="36" t="str">
        <f>_xll.BDH($AD20,AG$10,$C$5,$C$5,"EQY_FUND_CRNCY=USD")</f>
        <v>#N/A N/A</v>
      </c>
      <c r="AH20" s="36"/>
      <c r="AI20" s="36">
        <f>_xll.BDP($AD20,AI$10,"EQY_FUND_CRNCY=USD","FA_ADJUSTED=Y")</f>
        <v>190.17399999999998</v>
      </c>
      <c r="AJ20" s="36">
        <f>_xll.BDP($AD20,AJ$10,"BEST_FPERIOD_OVERRIDE=1TY","EQY_FUND_CRNCY=USD","FA_ADJUSTED=Y")</f>
        <v>258.79000000000002</v>
      </c>
      <c r="AK20" s="44">
        <f t="shared" si="1"/>
        <v>0.36080641938435365</v>
      </c>
      <c r="AL20" s="36">
        <f>_xll.BDP($AD20,AL$10,"EQY_FUND_CRNCY=USD","FA_ADJUSTED=Y")</f>
        <v>152.2989994506836</v>
      </c>
      <c r="AM20" s="36">
        <f>_xll.BDP($AD20,AM$10,"BEST_FPERIOD_OVERRIDE=1TY","EQY_FUND_CRNCY=USD","FA_ADJUSTED=Y")</f>
        <v>80.257000000000005</v>
      </c>
      <c r="AN20" s="36">
        <f>_xll.BDP($AD20,AN$10,"BEST_FPERIOD_OVERRIDE=1TY","EQY_FUND_CRNCY=USD","FA_ADJUSTED=Y")</f>
        <v>39.378999999999998</v>
      </c>
      <c r="AO20" s="36">
        <f>_xll.BDP($AD20,AO$10,"BEST_FPERIOD_OVERRIDE=1TY","EQY_FUND_CRNCY=USD","FA_ADJUSTED=Y")</f>
        <v>116.40900000000001</v>
      </c>
      <c r="AP20" s="36">
        <f>_xll.BDP($AD20,AP$10,"BEST_FPERIOD_OVERRIDE=1TY","EQY_FUND_CRNCY=USD","FA_ADJUSTED=Y")</f>
        <v>31.135000000000002</v>
      </c>
      <c r="AQ20" s="36" t="str">
        <f>_xll.BDP($AD20,AQ$10,"EQY_FUND_CRNCY=USD","FA_ADJUSTED=Y")</f>
        <v>#N/A N/A</v>
      </c>
      <c r="AR20" s="36">
        <f>_xll.BDP($AD20,AR$10,"BEST_FPERIOD_OVERRIDE=1TY","EQY_FUND_CRNCY=USD","FA_ADJUSTED=Y")</f>
        <v>-7.476</v>
      </c>
      <c r="AS20" s="36">
        <f>_xll.BDP($AD20,AS$10,"EQY_FUND_CRNCY=USD","FA_ADJUSTED=Y")</f>
        <v>-29.382999999999999</v>
      </c>
      <c r="AT20" s="36">
        <f>_xll.BDP($AD20,AT$10,"BEST_FPERIOD_OVERRIDE=1TY","EQY_FUND_CRNCY=USD","FA_ADJUSTED=Y")</f>
        <v>-14.838000000000001</v>
      </c>
      <c r="AV20" s="1" t="s">
        <v>145</v>
      </c>
      <c r="AW20" s="1" t="s">
        <v>505</v>
      </c>
      <c r="AX20" s="36">
        <v>4098.0376999999999</v>
      </c>
      <c r="AY20" s="36">
        <v>3799.4987000000001</v>
      </c>
      <c r="AZ20" s="36">
        <v>190.17399999999998</v>
      </c>
      <c r="BA20" s="36">
        <v>258.79000000000002</v>
      </c>
      <c r="BB20" s="36">
        <v>0.36080641938435365</v>
      </c>
      <c r="BC20" s="114">
        <v>152.2989994506836</v>
      </c>
      <c r="BD20" s="36">
        <v>80.317000000000007</v>
      </c>
      <c r="BE20" s="36">
        <v>39.378999999999998</v>
      </c>
      <c r="BF20" s="36">
        <v>116.40900000000001</v>
      </c>
      <c r="BG20" s="36">
        <v>31.135000000000002</v>
      </c>
      <c r="BH20" s="36" t="s">
        <v>480</v>
      </c>
      <c r="BI20" s="36">
        <v>-7.476</v>
      </c>
      <c r="BJ20" s="36">
        <v>-29.382999999999999</v>
      </c>
      <c r="BK20" s="36">
        <v>-14.838000000000001</v>
      </c>
      <c r="BL20" s="36">
        <v>3236.7510000000002</v>
      </c>
    </row>
    <row r="21" spans="2:64" ht="15" x14ac:dyDescent="0.2">
      <c r="B21" s="62" t="s">
        <v>470</v>
      </c>
      <c r="C21" s="54" t="e">
        <f>VLOOKUP($B21,#REF!,COLUMNS($B21:C21),0)</f>
        <v>#REF!</v>
      </c>
      <c r="D21" s="55" t="e">
        <f>VLOOKUP($B21,#REF!,COLUMNS($B21:D21),0)</f>
        <v>#REF!</v>
      </c>
      <c r="E21" s="55" t="e">
        <f>VLOOKUP($B21,#REF!,COLUMNS($B21:E21),0)</f>
        <v>#REF!</v>
      </c>
      <c r="F21" s="56" t="e">
        <f>VLOOKUP($B21,#REF!,COLUMNS($B21:F21),0)</f>
        <v>#REF!</v>
      </c>
      <c r="G21" s="57" t="e">
        <f>VLOOKUP($B21,#REF!,COLUMNS($B21:G21),0)</f>
        <v>#REF!</v>
      </c>
      <c r="H21" s="58" t="e">
        <f>VLOOKUP($B21,#REF!,COLUMNS($B21:H21),0)</f>
        <v>#REF!</v>
      </c>
      <c r="I21" s="59" t="e">
        <f>VLOOKUP($B21,#REF!,COLUMNS($B21:I21),0)</f>
        <v>#REF!</v>
      </c>
      <c r="J21" s="60" t="e">
        <f>VLOOKUP($B21,#REF!,COLUMNS($B21:J21),0)</f>
        <v>#REF!</v>
      </c>
      <c r="K21" s="60" t="e">
        <f>VLOOKUP($B21,#REF!,COLUMNS($B21:K21),0)</f>
        <v>#REF!</v>
      </c>
      <c r="L21" s="61" t="e">
        <f>VLOOKUP($B21,#REF!,COLUMNS($B21:L21),0)</f>
        <v>#REF!</v>
      </c>
      <c r="M21" s="61" t="e">
        <f>VLOOKUP($B21,#REF!,COLUMNS($B21:M21),0)</f>
        <v>#REF!</v>
      </c>
      <c r="AD21" s="97" t="s">
        <v>559</v>
      </c>
      <c r="AE21" s="36" t="str">
        <f>_xll.BDP($AD21,AE$10)</f>
        <v>Internet Services &amp; Infrastruc</v>
      </c>
      <c r="AF21" s="36">
        <f>_xll.BDH($AD21,AF$10,$C$5,$C$5,"EQY_FUND_CRNCY=USD")</f>
        <v>6320.4940999999999</v>
      </c>
      <c r="AG21" s="36" t="str">
        <f>_xll.BDH($AD21,AG$10,$C$5,$C$5,"EQY_FUND_CRNCY=USD")</f>
        <v>#N/A N/A</v>
      </c>
      <c r="AH21" s="36"/>
      <c r="AI21" s="36">
        <f>_xll.BDP($AD21,AI$10,"EQY_FUND_CRNCY=USD","FA_ADJUSTED=Y")</f>
        <v>561.00099999999998</v>
      </c>
      <c r="AJ21" s="36">
        <f>_xll.BDP($AD21,AJ$10,"BEST_FPERIOD_OVERRIDE=1TY","EQY_FUND_CRNCY=USD","FA_ADJUSTED=Y")</f>
        <v>781.78200000000004</v>
      </c>
      <c r="AK21" s="44">
        <f t="shared" si="1"/>
        <v>0.3935483180956898</v>
      </c>
      <c r="AL21" s="36">
        <f>_xll.BDP($AD21,AL$10,"EQY_FUND_CRNCY=USD","FA_ADJUSTED=Y")</f>
        <v>301.42600027465824</v>
      </c>
      <c r="AM21" s="36">
        <f>_xll.BDP($AD21,AM$10,"BEST_FPERIOD_OVERRIDE=1TY","EQY_FUND_CRNCY=USD","FA_ADJUSTED=Y")</f>
        <v>54.561999999999998</v>
      </c>
      <c r="AN21" s="36">
        <f>_xll.BDP($AD21,AN$10,"BEST_FPERIOD_OVERRIDE=1TY","EQY_FUND_CRNCY=USD","FA_ADJUSTED=Y")</f>
        <v>120.73899999999999</v>
      </c>
      <c r="AO21" s="36">
        <f>_xll.BDP($AD21,AO$10,"BEST_FPERIOD_OVERRIDE=1TY","EQY_FUND_CRNCY=USD","FA_ADJUSTED=Y")</f>
        <v>100.669</v>
      </c>
      <c r="AP21" s="36">
        <f>_xll.BDP($AD21,AP$10,"BEST_FPERIOD_OVERRIDE=1TY","EQY_FUND_CRNCY=USD","FA_ADJUSTED=Y")</f>
        <v>59.619</v>
      </c>
      <c r="AQ21" s="36">
        <f>_xll.BDP($AD21,AQ$10,"EQY_FUND_CRNCY=USD","FA_ADJUSTED=Y")</f>
        <v>-63.729923076923008</v>
      </c>
      <c r="AR21" s="36">
        <f>_xll.BDP($AD21,AR$10,"BEST_FPERIOD_OVERRIDE=1TY","EQY_FUND_CRNCY=USD","FA_ADJUSTED=Y")</f>
        <v>0.875</v>
      </c>
      <c r="AS21" s="36">
        <f>_xll.BDP($AD21,AS$10,"EQY_FUND_CRNCY=USD","FA_ADJUSTED=Y")</f>
        <v>-89.741050000000001</v>
      </c>
      <c r="AT21" s="36">
        <f>_xll.BDP($AD21,AT$10,"BEST_FPERIOD_OVERRIDE=1TY","EQY_FUND_CRNCY=USD","FA_ADJUSTED=Y")</f>
        <v>16.559999999999999</v>
      </c>
      <c r="AV21" s="1" t="s">
        <v>559</v>
      </c>
      <c r="AW21" s="1" t="s">
        <v>614</v>
      </c>
      <c r="AX21" s="36">
        <v>6456.8224</v>
      </c>
      <c r="AY21" s="36">
        <v>6079.7704000000003</v>
      </c>
      <c r="AZ21" s="36">
        <v>492.64800000000002</v>
      </c>
      <c r="BA21" s="36">
        <v>667.76099999999997</v>
      </c>
      <c r="BB21" s="36">
        <v>0.35545257465776769</v>
      </c>
      <c r="BC21" s="114">
        <v>261.8499954833984</v>
      </c>
      <c r="BD21" s="36">
        <v>54.591999999999999</v>
      </c>
      <c r="BE21" s="36">
        <v>120.73899999999999</v>
      </c>
      <c r="BF21" s="36">
        <v>100.669</v>
      </c>
      <c r="BG21" s="36">
        <v>59.619</v>
      </c>
      <c r="BH21" s="36">
        <v>-68.85692307692301</v>
      </c>
      <c r="BI21" s="36">
        <v>30.88</v>
      </c>
      <c r="BJ21" s="36">
        <v>-90.092929999999996</v>
      </c>
      <c r="BK21" s="36">
        <v>10.531000000000001</v>
      </c>
      <c r="BL21" s="36">
        <v>2265.875</v>
      </c>
    </row>
    <row r="22" spans="2:64" ht="15" x14ac:dyDescent="0.2">
      <c r="B22" s="62" t="s">
        <v>471</v>
      </c>
      <c r="C22" s="54" t="e">
        <f>VLOOKUP($B22,#REF!,COLUMNS($B22:C22),0)</f>
        <v>#REF!</v>
      </c>
      <c r="D22" s="55" t="e">
        <f>VLOOKUP($B22,#REF!,COLUMNS($B22:D22),0)</f>
        <v>#REF!</v>
      </c>
      <c r="E22" s="55" t="e">
        <f>VLOOKUP($B22,#REF!,COLUMNS($B22:E22),0)</f>
        <v>#REF!</v>
      </c>
      <c r="F22" s="56" t="e">
        <f>VLOOKUP($B22,#REF!,COLUMNS($B22:F22),0)</f>
        <v>#REF!</v>
      </c>
      <c r="G22" s="57" t="e">
        <f>VLOOKUP($B22,#REF!,COLUMNS($B22:G22),0)</f>
        <v>#REF!</v>
      </c>
      <c r="H22" s="58" t="e">
        <f>VLOOKUP($B22,#REF!,COLUMNS($B22:H22),0)</f>
        <v>#REF!</v>
      </c>
      <c r="I22" s="59" t="e">
        <f>VLOOKUP($B22,#REF!,COLUMNS($B22:I22),0)</f>
        <v>#REF!</v>
      </c>
      <c r="J22" s="60" t="e">
        <f>VLOOKUP($B22,#REF!,COLUMNS($B22:J22),0)</f>
        <v>#REF!</v>
      </c>
      <c r="K22" s="60" t="e">
        <f>VLOOKUP($B22,#REF!,COLUMNS($B22:K22),0)</f>
        <v>#REF!</v>
      </c>
      <c r="L22" s="61" t="e">
        <f>VLOOKUP($B22,#REF!,COLUMNS($B22:L22),0)</f>
        <v>#REF!</v>
      </c>
      <c r="M22" s="61" t="e">
        <f>VLOOKUP($B22,#REF!,COLUMNS($B22:M22),0)</f>
        <v>#REF!</v>
      </c>
      <c r="AD22" s="97" t="s">
        <v>560</v>
      </c>
      <c r="AE22" s="36" t="str">
        <f>_xll.BDP($AD22,AE$10)</f>
        <v>Application Software</v>
      </c>
      <c r="AF22" s="36">
        <f>_xll.BDH($AD22,AF$10,$C$5,$C$5,"EQY_FUND_CRNCY=USD")</f>
        <v>8846.7139999999999</v>
      </c>
      <c r="AG22" s="36" t="str">
        <f>_xll.BDH($AD22,AG$10,$C$5,$C$5,"EQY_FUND_CRNCY=USD")</f>
        <v>#N/A N/A</v>
      </c>
      <c r="AH22" s="36"/>
      <c r="AI22" s="36">
        <f>_xll.BDP($AD22,AI$10,"EQY_FUND_CRNCY=USD","FA_ADJUSTED=Y")</f>
        <v>1106.8</v>
      </c>
      <c r="AJ22" s="36">
        <f>_xll.BDP($AD22,AJ$10,"BEST_FPERIOD_OVERRIDE=1TY","EQY_FUND_CRNCY=USD","FA_ADJUSTED=Y")</f>
        <v>1549.981</v>
      </c>
      <c r="AK22" s="44">
        <f t="shared" si="1"/>
        <v>0.40041651608239981</v>
      </c>
      <c r="AL22" s="36">
        <f>_xll.BDP($AD22,AL$10,"EQY_FUND_CRNCY=USD","FA_ADJUSTED=Y")</f>
        <v>737.9</v>
      </c>
      <c r="AM22" s="36">
        <f>_xll.BDP($AD22,AM$10,"BEST_FPERIOD_OVERRIDE=1TY","EQY_FUND_CRNCY=USD","FA_ADJUSTED=Y")</f>
        <v>75.213999999999999</v>
      </c>
      <c r="AN22" s="36">
        <f>_xll.BDP($AD22,AN$10,"BEST_FPERIOD_OVERRIDE=1TY","EQY_FUND_CRNCY=USD","FA_ADJUSTED=Y")</f>
        <v>380.29999999999995</v>
      </c>
      <c r="AO22" s="36">
        <f>_xll.BDP($AD22,AO$10,"BEST_FPERIOD_OVERRIDE=1TY","EQY_FUND_CRNCY=USD","FA_ADJUSTED=Y")</f>
        <v>314</v>
      </c>
      <c r="AP22" s="36">
        <f>_xll.BDP($AD22,AP$10,"BEST_FPERIOD_OVERRIDE=1TY","EQY_FUND_CRNCY=USD","FA_ADJUSTED=Y")</f>
        <v>157.30000000000001</v>
      </c>
      <c r="AQ22" s="36">
        <f>_xll.BDP($AD22,AQ$10,"EQY_FUND_CRNCY=USD","FA_ADJUSTED=Y")</f>
        <v>68.100000000000009</v>
      </c>
      <c r="AR22" s="36">
        <f>_xll.BDP($AD22,AR$10,"BEST_FPERIOD_OVERRIDE=1TY","EQY_FUND_CRNCY=USD","FA_ADJUSTED=Y")</f>
        <v>366.02</v>
      </c>
      <c r="AS22" s="36">
        <f>_xll.BDP($AD22,AS$10,"EQY_FUND_CRNCY=USD","FA_ADJUSTED=Y")</f>
        <v>-50</v>
      </c>
      <c r="AT22" s="36">
        <f>_xll.BDP($AD22,AT$10,"BEST_FPERIOD_OVERRIDE=1TY","EQY_FUND_CRNCY=USD","FA_ADJUSTED=Y")</f>
        <v>170.66400000000002</v>
      </c>
      <c r="AV22" s="1" t="s">
        <v>560</v>
      </c>
      <c r="AW22" s="1" t="s">
        <v>495</v>
      </c>
      <c r="AX22" s="36">
        <v>9092.1262999999999</v>
      </c>
      <c r="AY22" s="36">
        <v>9461.1262999999999</v>
      </c>
      <c r="AZ22" s="36">
        <v>1106.8</v>
      </c>
      <c r="BA22" s="36">
        <v>1480.6469999999999</v>
      </c>
      <c r="BB22" s="36">
        <v>0.33777285869172391</v>
      </c>
      <c r="BC22" s="114">
        <v>737.9</v>
      </c>
      <c r="BD22" s="36">
        <v>74.016999999999996</v>
      </c>
      <c r="BE22" s="36">
        <v>380.29999999999995</v>
      </c>
      <c r="BF22" s="36">
        <v>314</v>
      </c>
      <c r="BG22" s="36">
        <v>157.30000000000001</v>
      </c>
      <c r="BH22" s="36">
        <v>68.100000000000009</v>
      </c>
      <c r="BI22" s="36">
        <v>323.16000000000003</v>
      </c>
      <c r="BJ22" s="36">
        <v>-50</v>
      </c>
      <c r="BK22" s="36">
        <v>133.304</v>
      </c>
      <c r="BL22" s="36">
        <v>2533.7220000000002</v>
      </c>
    </row>
    <row r="23" spans="2:64" ht="15" x14ac:dyDescent="0.2">
      <c r="B23" s="62" t="s">
        <v>472</v>
      </c>
      <c r="C23" s="54" t="e">
        <f>VLOOKUP($B23,#REF!,COLUMNS($B23:C23),0)</f>
        <v>#REF!</v>
      </c>
      <c r="D23" s="55" t="e">
        <f>VLOOKUP($B23,#REF!,COLUMNS($B23:D23),0)</f>
        <v>#REF!</v>
      </c>
      <c r="E23" s="55" t="e">
        <f>VLOOKUP($B23,#REF!,COLUMNS($B23:E23),0)</f>
        <v>#REF!</v>
      </c>
      <c r="F23" s="56" t="e">
        <f>VLOOKUP($B23,#REF!,COLUMNS($B23:F23),0)</f>
        <v>#REF!</v>
      </c>
      <c r="G23" s="57" t="e">
        <f>VLOOKUP($B23,#REF!,COLUMNS($B23:G23),0)</f>
        <v>#REF!</v>
      </c>
      <c r="H23" s="58" t="e">
        <f>VLOOKUP($B23,#REF!,COLUMNS($B23:H23),0)</f>
        <v>#REF!</v>
      </c>
      <c r="I23" s="59" t="e">
        <f>VLOOKUP($B23,#REF!,COLUMNS($B23:I23),0)</f>
        <v>#REF!</v>
      </c>
      <c r="J23" s="60" t="e">
        <f>VLOOKUP($B23,#REF!,COLUMNS($B23:J23),0)</f>
        <v>#REF!</v>
      </c>
      <c r="K23" s="60" t="e">
        <f>VLOOKUP($B23,#REF!,COLUMNS($B23:K23),0)</f>
        <v>#REF!</v>
      </c>
      <c r="L23" s="61" t="e">
        <f>VLOOKUP($B23,#REF!,COLUMNS($B23:L23),0)</f>
        <v>#REF!</v>
      </c>
      <c r="M23" s="61" t="e">
        <f>VLOOKUP($B23,#REF!,COLUMNS($B23:M23),0)</f>
        <v>#REF!</v>
      </c>
      <c r="AD23" s="113" t="s">
        <v>561</v>
      </c>
      <c r="AE23" s="36" t="str">
        <f>_xll.BDP($AD23,AE$10)</f>
        <v>Health Care Technology</v>
      </c>
      <c r="AF23" s="36">
        <f>_xll.BDH($AD23,AF$10,$C$5,$C$5,"EQY_FUND_CRNCY=USD")</f>
        <v>1515.952</v>
      </c>
      <c r="AG23" s="36" t="str">
        <f>_xll.BDH($AD23,AG$10,$C$5,$C$5,"EQY_FUND_CRNCY=USD")</f>
        <v>#N/A N/A</v>
      </c>
      <c r="AH23" s="36"/>
      <c r="AI23" s="36">
        <f>_xll.BDP($AD23,AI$10,"EQY_FUND_CRNCY=USD","FA_ADJUSTED=Y")</f>
        <v>505.98099999999999</v>
      </c>
      <c r="AJ23" s="36">
        <f>_xll.BDP($AD23,AJ$10,"BEST_FPERIOD_OVERRIDE=1TY","EQY_FUND_CRNCY=USD","FA_ADJUSTED=Y")</f>
        <v>610.46699999999998</v>
      </c>
      <c r="AK23" s="44">
        <f t="shared" si="1"/>
        <v>0.20650182516734827</v>
      </c>
      <c r="AL23" s="36">
        <f>_xll.BDP($AD23,AL$10,"EQY_FUND_CRNCY=USD","FA_ADJUSTED=Y")</f>
        <v>359.92099658203125</v>
      </c>
      <c r="AM23" s="36">
        <f>_xll.BDP($AD23,AM$10,"BEST_FPERIOD_OVERRIDE=1TY","EQY_FUND_CRNCY=USD","FA_ADJUSTED=Y")</f>
        <v>73.100000000000009</v>
      </c>
      <c r="AN23" s="36">
        <f>_xll.BDP($AD23,AN$10,"BEST_FPERIOD_OVERRIDE=1TY","EQY_FUND_CRNCY=USD","FA_ADJUSTED=Y")</f>
        <v>27.382999999999999</v>
      </c>
      <c r="AO23" s="36">
        <f>_xll.BDP($AD23,AO$10,"BEST_FPERIOD_OVERRIDE=1TY","EQY_FUND_CRNCY=USD","FA_ADJUSTED=Y")</f>
        <v>34.103000000000002</v>
      </c>
      <c r="AP23" s="36">
        <f>_xll.BDP($AD23,AP$10,"BEST_FPERIOD_OVERRIDE=1TY","EQY_FUND_CRNCY=USD","FA_ADJUSTED=Y")</f>
        <v>149.94800000000001</v>
      </c>
      <c r="AQ23" s="36">
        <f>_xll.BDP($AD23,AQ$10,"EQY_FUND_CRNCY=USD","FA_ADJUSTED=Y")</f>
        <v>122.49199999999999</v>
      </c>
      <c r="AR23" s="36">
        <f>_xll.BDP($AD23,AR$10,"BEST_FPERIOD_OVERRIDE=1TY","EQY_FUND_CRNCY=USD","FA_ADJUSTED=Y")</f>
        <v>190.14000000000001</v>
      </c>
      <c r="AS23" s="36">
        <f>_xll.BDP($AD23,AS$10,"EQY_FUND_CRNCY=USD","FA_ADJUSTED=Y")</f>
        <v>2.4662858703799984</v>
      </c>
      <c r="AT23" s="36">
        <f>_xll.BDP($AD23,AT$10,"BEST_FPERIOD_OVERRIDE=1TY","EQY_FUND_CRNCY=USD","FA_ADJUSTED=Y")</f>
        <v>61.233000000000004</v>
      </c>
      <c r="AV23" s="1" t="s">
        <v>561</v>
      </c>
      <c r="AW23" s="1" t="s">
        <v>615</v>
      </c>
      <c r="AX23" s="36">
        <v>1522.0586000000001</v>
      </c>
      <c r="AY23" s="36">
        <v>2404.9515999999999</v>
      </c>
      <c r="AZ23" s="36">
        <v>476.02700000000004</v>
      </c>
      <c r="BA23" s="36">
        <v>635.75</v>
      </c>
      <c r="BB23" s="36">
        <v>0.33553348864665233</v>
      </c>
      <c r="BC23" s="114">
        <v>327.95800305175783</v>
      </c>
      <c r="BD23" s="36">
        <v>72</v>
      </c>
      <c r="BE23" s="36">
        <v>27.382999999999999</v>
      </c>
      <c r="BF23" s="36">
        <v>34.103000000000002</v>
      </c>
      <c r="BG23" s="36">
        <v>149.94800000000001</v>
      </c>
      <c r="BH23" s="36">
        <v>100.64099999999999</v>
      </c>
      <c r="BI23" s="36">
        <v>195.3</v>
      </c>
      <c r="BJ23" s="36">
        <v>7.2179362649929981</v>
      </c>
      <c r="BK23" s="36">
        <v>52.832999999999998</v>
      </c>
      <c r="BL23" s="36">
        <v>1695.9180000000001</v>
      </c>
    </row>
    <row r="24" spans="2:64" ht="15" x14ac:dyDescent="0.2">
      <c r="B24" s="62" t="s">
        <v>473</v>
      </c>
      <c r="C24" s="54" t="e">
        <f>VLOOKUP($B24,#REF!,COLUMNS($B24:C24),0)</f>
        <v>#REF!</v>
      </c>
      <c r="D24" s="55" t="e">
        <f>VLOOKUP($B24,#REF!,COLUMNS($B24:D24),0)</f>
        <v>#REF!</v>
      </c>
      <c r="E24" s="55" t="e">
        <f>VLOOKUP($B24,#REF!,COLUMNS($B24:E24),0)</f>
        <v>#REF!</v>
      </c>
      <c r="F24" s="56" t="e">
        <f>VLOOKUP($B24,#REF!,COLUMNS($B24:F24),0)</f>
        <v>#REF!</v>
      </c>
      <c r="G24" s="57" t="e">
        <f>VLOOKUP($B24,#REF!,COLUMNS($B24:G24),0)</f>
        <v>#REF!</v>
      </c>
      <c r="H24" s="58" t="e">
        <f>VLOOKUP($B24,#REF!,COLUMNS($B24:H24),0)</f>
        <v>#REF!</v>
      </c>
      <c r="I24" s="59" t="e">
        <f>VLOOKUP($B24,#REF!,COLUMNS($B24:I24),0)</f>
        <v>#REF!</v>
      </c>
      <c r="J24" s="60" t="e">
        <f>VLOOKUP($B24,#REF!,COLUMNS($B24:J24),0)</f>
        <v>#REF!</v>
      </c>
      <c r="K24" s="60" t="e">
        <f>VLOOKUP($B24,#REF!,COLUMNS($B24:K24),0)</f>
        <v>#REF!</v>
      </c>
      <c r="L24" s="61" t="e">
        <f>VLOOKUP($B24,#REF!,COLUMNS($B24:L24),0)</f>
        <v>#REF!</v>
      </c>
      <c r="M24" s="61" t="e">
        <f>VLOOKUP($B24,#REF!,COLUMNS($B24:M24),0)</f>
        <v>#REF!</v>
      </c>
      <c r="AD24" s="113" t="s">
        <v>169</v>
      </c>
      <c r="AE24" s="36" t="str">
        <f>_xll.BDP($AD24,AE$10)</f>
        <v>Application Software</v>
      </c>
      <c r="AF24" s="36">
        <f>_xll.BDH($AD24,AF$10,$C$5,$C$5,"EQY_FUND_CRNCY=USD")</f>
        <v>3137.6972000000001</v>
      </c>
      <c r="AG24" s="36" t="str">
        <f>_xll.BDH($AD24,AG$10,$C$5,$C$5,"EQY_FUND_CRNCY=USD")</f>
        <v>#N/A N/A</v>
      </c>
      <c r="AH24" s="36"/>
      <c r="AI24" s="36">
        <f>_xll.BDP($AD24,AI$10,"EQY_FUND_CRNCY=USD","FA_ADJUSTED=Y")</f>
        <v>166.82400000000001</v>
      </c>
      <c r="AJ24" s="36">
        <f>_xll.BDP($AD24,AJ$10,"BEST_FPERIOD_OVERRIDE=1TY","EQY_FUND_CRNCY=USD","FA_ADJUSTED=Y")</f>
        <v>286.029</v>
      </c>
      <c r="AK24" s="44">
        <f t="shared" si="1"/>
        <v>0.7145554596460939</v>
      </c>
      <c r="AL24" s="36">
        <f>_xll.BDP($AD24,AL$10,"EQY_FUND_CRNCY=USD","FA_ADJUSTED=Y")</f>
        <v>116.99600000000001</v>
      </c>
      <c r="AM24" s="36">
        <f>_xll.BDP($AD24,AM$10,"BEST_FPERIOD_OVERRIDE=1TY","EQY_FUND_CRNCY=USD","FA_ADJUSTED=Y")</f>
        <v>76.06</v>
      </c>
      <c r="AN24" s="36">
        <f>_xll.BDP($AD24,AN$10,"BEST_FPERIOD_OVERRIDE=1TY","EQY_FUND_CRNCY=USD","FA_ADJUSTED=Y")</f>
        <v>0</v>
      </c>
      <c r="AO24" s="36">
        <f>_xll.BDP($AD24,AO$10,"BEST_FPERIOD_OVERRIDE=1TY","EQY_FUND_CRNCY=USD","FA_ADJUSTED=Y")</f>
        <v>103.47799999999999</v>
      </c>
      <c r="AP24" s="36">
        <f>_xll.BDP($AD24,AP$10,"BEST_FPERIOD_OVERRIDE=1TY","EQY_FUND_CRNCY=USD","FA_ADJUSTED=Y")</f>
        <v>46.970999999999997</v>
      </c>
      <c r="AQ24" s="36">
        <f>_xll.BDP($AD24,AQ$10,"EQY_FUND_CRNCY=USD","FA_ADJUSTED=Y")</f>
        <v>-66.082999999999998</v>
      </c>
      <c r="AR24" s="36">
        <f>_xll.BDP($AD24,AR$10,"BEST_FPERIOD_OVERRIDE=1TY","EQY_FUND_CRNCY=USD","FA_ADJUSTED=Y")</f>
        <v>-36.945</v>
      </c>
      <c r="AS24" s="36">
        <f>_xll.BDP($AD24,AS$10,"EQY_FUND_CRNCY=USD","FA_ADJUSTED=Y")</f>
        <v>-95.293880000000001</v>
      </c>
      <c r="AT24" s="36">
        <f>_xll.BDP($AD24,AT$10,"BEST_FPERIOD_OVERRIDE=1TY","EQY_FUND_CRNCY=USD","FA_ADJUSTED=Y")</f>
        <v>-47.554000000000002</v>
      </c>
      <c r="AV24" s="1" t="s">
        <v>169</v>
      </c>
      <c r="AW24" s="1" t="s">
        <v>495</v>
      </c>
      <c r="AX24" s="36">
        <v>3307.9958000000001</v>
      </c>
      <c r="AY24" s="36">
        <v>3592.9578000000001</v>
      </c>
      <c r="AZ24" s="36">
        <v>166.82400000000001</v>
      </c>
      <c r="BA24" s="36">
        <v>257.7</v>
      </c>
      <c r="BB24" s="36">
        <v>0.54474176377499628</v>
      </c>
      <c r="BC24" s="114">
        <v>116.99600000000001</v>
      </c>
      <c r="BD24" s="36">
        <v>75.674999999999997</v>
      </c>
      <c r="BE24" s="36">
        <v>0</v>
      </c>
      <c r="BF24" s="36">
        <v>103.47799999999999</v>
      </c>
      <c r="BG24" s="36">
        <v>46.970999999999997</v>
      </c>
      <c r="BH24" s="36">
        <v>-66.082999999999998</v>
      </c>
      <c r="BI24" s="36">
        <v>-48.283000000000001</v>
      </c>
      <c r="BJ24" s="36">
        <v>-95.293880000000001</v>
      </c>
      <c r="BK24" s="36">
        <v>-59.25</v>
      </c>
      <c r="BL24" s="36">
        <v>1801.5989999999999</v>
      </c>
    </row>
    <row r="25" spans="2:64" ht="15" x14ac:dyDescent="0.2">
      <c r="B25" s="62" t="s">
        <v>474</v>
      </c>
      <c r="C25" s="54" t="e">
        <f>VLOOKUP($B25,#REF!,COLUMNS($B25:C25),0)</f>
        <v>#REF!</v>
      </c>
      <c r="D25" s="55" t="e">
        <f>VLOOKUP($B25,#REF!,COLUMNS($B25:D25),0)</f>
        <v>#REF!</v>
      </c>
      <c r="E25" s="55" t="e">
        <f>VLOOKUP($B25,#REF!,COLUMNS($B25:E25),0)</f>
        <v>#REF!</v>
      </c>
      <c r="F25" s="56" t="e">
        <f>VLOOKUP($B25,#REF!,COLUMNS($B25:F25),0)</f>
        <v>#REF!</v>
      </c>
      <c r="G25" s="57" t="e">
        <f>VLOOKUP($B25,#REF!,COLUMNS($B25:G25),0)</f>
        <v>#REF!</v>
      </c>
      <c r="H25" s="58" t="e">
        <f>VLOOKUP($B25,#REF!,COLUMNS($B25:H25),0)</f>
        <v>#REF!</v>
      </c>
      <c r="I25" s="59" t="e">
        <f>VLOOKUP($B25,#REF!,COLUMNS($B25:I25),0)</f>
        <v>#REF!</v>
      </c>
      <c r="J25" s="60" t="e">
        <f>VLOOKUP($B25,#REF!,COLUMNS($B25:J25),0)</f>
        <v>#REF!</v>
      </c>
      <c r="K25" s="60" t="e">
        <f>VLOOKUP($B25,#REF!,COLUMNS($B25:K25),0)</f>
        <v>#REF!</v>
      </c>
      <c r="L25" s="61" t="e">
        <f>VLOOKUP($B25,#REF!,COLUMNS($B25:L25),0)</f>
        <v>#REF!</v>
      </c>
      <c r="M25" s="61" t="e">
        <f>VLOOKUP($B25,#REF!,COLUMNS($B25:M25),0)</f>
        <v>#REF!</v>
      </c>
      <c r="AD25" s="113" t="s">
        <v>269</v>
      </c>
      <c r="AE25" s="36" t="str">
        <f>_xll.BDP($AD25,AE$10)</f>
        <v>Application Software</v>
      </c>
      <c r="AF25" s="36">
        <f>_xll.BDH($AD25,AF$10,$C$5,$C$5,"EQY_FUND_CRNCY=USD")</f>
        <v>1438.7285999999999</v>
      </c>
      <c r="AG25" s="36" t="str">
        <f>_xll.BDH($AD25,AG$10,$C$5,$C$5,"EQY_FUND_CRNCY=USD")</f>
        <v>#N/A N/A</v>
      </c>
      <c r="AH25" s="36"/>
      <c r="AI25" s="36">
        <f>_xll.BDP($AD25,AI$10,"EQY_FUND_CRNCY=USD","FA_ADJUSTED=Y")</f>
        <v>134.441</v>
      </c>
      <c r="AJ25" s="36">
        <f>_xll.BDP($AD25,AJ$10,"BEST_FPERIOD_OVERRIDE=1TY","EQY_FUND_CRNCY=USD","FA_ADJUSTED=Y")</f>
        <v>174.87700000000001</v>
      </c>
      <c r="AK25" s="44">
        <f t="shared" si="1"/>
        <v>0.30077134207570611</v>
      </c>
      <c r="AL25" s="36">
        <f>_xll.BDP($AD25,AL$10,"EQY_FUND_CRNCY=USD","FA_ADJUSTED=Y")</f>
        <v>92.419000915527334</v>
      </c>
      <c r="AM25" s="36">
        <f>_xll.BDP($AD25,AM$10,"BEST_FPERIOD_OVERRIDE=1TY","EQY_FUND_CRNCY=USD","FA_ADJUSTED=Y")</f>
        <v>71.055999999999997</v>
      </c>
      <c r="AN25" s="36">
        <f>_xll.BDP($AD25,AN$10,"BEST_FPERIOD_OVERRIDE=1TY","EQY_FUND_CRNCY=USD","FA_ADJUSTED=Y")</f>
        <v>22.241</v>
      </c>
      <c r="AO25" s="36">
        <f>_xll.BDP($AD25,AO$10,"BEST_FPERIOD_OVERRIDE=1TY","EQY_FUND_CRNCY=USD","FA_ADJUSTED=Y")</f>
        <v>46.997999999999998</v>
      </c>
      <c r="AP25" s="36">
        <f>_xll.BDP($AD25,AP$10,"BEST_FPERIOD_OVERRIDE=1TY","EQY_FUND_CRNCY=USD","FA_ADJUSTED=Y")</f>
        <v>22.895</v>
      </c>
      <c r="AQ25" s="36">
        <f>_xll.BDP($AD25,AQ$10,"EQY_FUND_CRNCY=USD","FA_ADJUSTED=Y")</f>
        <v>-26.047000000000004</v>
      </c>
      <c r="AR25" s="36">
        <f>_xll.BDP($AD25,AR$10,"BEST_FPERIOD_OVERRIDE=1TY","EQY_FUND_CRNCY=USD","FA_ADJUSTED=Y")</f>
        <v>1.488</v>
      </c>
      <c r="AS25" s="36">
        <f>_xll.BDP($AD25,AS$10,"EQY_FUND_CRNCY=USD","FA_ADJUSTED=Y")</f>
        <v>-43.407640000000001</v>
      </c>
      <c r="AT25" s="36">
        <f>_xll.BDP($AD25,AT$10,"BEST_FPERIOD_OVERRIDE=1TY","EQY_FUND_CRNCY=USD","FA_ADJUSTED=Y")</f>
        <v>-11.89</v>
      </c>
      <c r="AV25" s="1" t="s">
        <v>269</v>
      </c>
      <c r="AW25" s="1" t="s">
        <v>495</v>
      </c>
      <c r="AX25" s="36">
        <v>1454.8907999999999</v>
      </c>
      <c r="AY25" s="36">
        <v>1441.0637999999999</v>
      </c>
      <c r="AZ25" s="36">
        <v>122.828</v>
      </c>
      <c r="BA25" s="36">
        <v>163.084</v>
      </c>
      <c r="BB25" s="36">
        <v>0.32774285993421692</v>
      </c>
      <c r="BC25" s="114">
        <v>85.026000061035163</v>
      </c>
      <c r="BD25" s="36">
        <v>71.689000000000007</v>
      </c>
      <c r="BE25" s="36">
        <v>22.241</v>
      </c>
      <c r="BF25" s="36">
        <v>46.997999999999998</v>
      </c>
      <c r="BG25" s="36">
        <v>22.895</v>
      </c>
      <c r="BH25" s="36">
        <v>-24.664999999999999</v>
      </c>
      <c r="BI25" s="36">
        <v>-0.70599999999999996</v>
      </c>
      <c r="BJ25" s="36">
        <v>-39.188639999999999</v>
      </c>
      <c r="BK25" s="36">
        <v>-13.982000000000001</v>
      </c>
      <c r="BL25" s="36">
        <v>496.71600000000001</v>
      </c>
    </row>
    <row r="26" spans="2:64" ht="15" x14ac:dyDescent="0.2">
      <c r="B26" s="62" t="s">
        <v>475</v>
      </c>
      <c r="C26" s="54" t="e">
        <f>VLOOKUP($B26,#REF!,COLUMNS($B26:C26),0)</f>
        <v>#REF!</v>
      </c>
      <c r="D26" s="55" t="e">
        <f>VLOOKUP($B26,#REF!,COLUMNS($B26:D26),0)</f>
        <v>#REF!</v>
      </c>
      <c r="E26" s="55" t="e">
        <f>VLOOKUP($B26,#REF!,COLUMNS($B26:E26),0)</f>
        <v>#REF!</v>
      </c>
      <c r="F26" s="56" t="e">
        <f>VLOOKUP($B26,#REF!,COLUMNS($B26:F26),0)</f>
        <v>#REF!</v>
      </c>
      <c r="G26" s="57" t="e">
        <f>VLOOKUP($B26,#REF!,COLUMNS($B26:G26),0)</f>
        <v>#REF!</v>
      </c>
      <c r="H26" s="58" t="e">
        <f>VLOOKUP($B26,#REF!,COLUMNS($B26:H26),0)</f>
        <v>#REF!</v>
      </c>
      <c r="I26" s="59" t="e">
        <f>VLOOKUP($B26,#REF!,COLUMNS($B26:I26),0)</f>
        <v>#REF!</v>
      </c>
      <c r="J26" s="60" t="e">
        <f>VLOOKUP($B26,#REF!,COLUMNS($B26:J26),0)</f>
        <v>#REF!</v>
      </c>
      <c r="K26" s="60" t="e">
        <f>VLOOKUP($B26,#REF!,COLUMNS($B26:K26),0)</f>
        <v>#REF!</v>
      </c>
      <c r="L26" s="61" t="e">
        <f>VLOOKUP($B26,#REF!,COLUMNS($B26:L26),0)</f>
        <v>#REF!</v>
      </c>
      <c r="M26" s="61" t="e">
        <f>VLOOKUP($B26,#REF!,COLUMNS($B26:M26),0)</f>
        <v>#REF!</v>
      </c>
      <c r="AD26" s="113" t="s">
        <v>211</v>
      </c>
      <c r="AE26" s="36" t="str">
        <f>_xll.BDP($AD26,AE$10)</f>
        <v>Application Software</v>
      </c>
      <c r="AF26" s="36">
        <f>_xll.BDH($AD26,AF$10,$C$5,$C$5,"EQY_FUND_CRNCY=USD")</f>
        <v>2113.1529</v>
      </c>
      <c r="AG26" s="36" t="str">
        <f>_xll.BDH($AD26,AG$10,$C$5,$C$5,"EQY_FUND_CRNCY=USD")</f>
        <v>#N/A N/A</v>
      </c>
      <c r="AH26" s="36"/>
      <c r="AI26" s="36">
        <f>_xll.BDP($AD26,AI$10,"EQY_FUND_CRNCY=USD","FA_ADJUSTED=Y")</f>
        <v>213.15899999999999</v>
      </c>
      <c r="AJ26" s="36">
        <f>_xll.BDP($AD26,AJ$10,"BEST_FPERIOD_OVERRIDE=1TY","EQY_FUND_CRNCY=USD","FA_ADJUSTED=Y")</f>
        <v>301.7</v>
      </c>
      <c r="AK26" s="44">
        <f t="shared" si="1"/>
        <v>0.41537537706594607</v>
      </c>
      <c r="AL26" s="36">
        <f>_xll.BDP($AD26,AL$10,"EQY_FUND_CRNCY=USD","FA_ADJUSTED=Y")</f>
        <v>155.18199999999999</v>
      </c>
      <c r="AM26" s="36">
        <f>_xll.BDP($AD26,AM$10,"BEST_FPERIOD_OVERRIDE=1TY","EQY_FUND_CRNCY=USD","FA_ADJUSTED=Y")</f>
        <v>73.233000000000004</v>
      </c>
      <c r="AN26" s="36">
        <f>_xll.BDP($AD26,AN$10,"BEST_FPERIOD_OVERRIDE=1TY","EQY_FUND_CRNCY=USD","FA_ADJUSTED=Y")</f>
        <v>41.263999999999996</v>
      </c>
      <c r="AO26" s="36">
        <f>_xll.BDP($AD26,AO$10,"BEST_FPERIOD_OVERRIDE=1TY","EQY_FUND_CRNCY=USD","FA_ADJUSTED=Y")</f>
        <v>133.79400000000001</v>
      </c>
      <c r="AP26" s="36">
        <f>_xll.BDP($AD26,AP$10,"BEST_FPERIOD_OVERRIDE=1TY","EQY_FUND_CRNCY=USD","FA_ADJUSTED=Y")</f>
        <v>34.286000000000001</v>
      </c>
      <c r="AQ26" s="36">
        <f>_xll.BDP($AD26,AQ$10,"EQY_FUND_CRNCY=USD","FA_ADJUSTED=Y")</f>
        <v>-43.302999999999997</v>
      </c>
      <c r="AR26" s="36">
        <f>_xll.BDP($AD26,AR$10,"BEST_FPERIOD_OVERRIDE=1TY","EQY_FUND_CRNCY=USD","FA_ADJUSTED=Y")</f>
        <v>-27.754999999999999</v>
      </c>
      <c r="AS26" s="36">
        <f>_xll.BDP($AD26,AS$10,"EQY_FUND_CRNCY=USD","FA_ADJUSTED=Y")</f>
        <v>-55.233550000000001</v>
      </c>
      <c r="AT26" s="36">
        <f>_xll.BDP($AD26,AT$10,"BEST_FPERIOD_OVERRIDE=1TY","EQY_FUND_CRNCY=USD","FA_ADJUSTED=Y")</f>
        <v>-38.795999999999999</v>
      </c>
      <c r="AV26" s="1" t="s">
        <v>211</v>
      </c>
      <c r="AW26" s="1" t="s">
        <v>495</v>
      </c>
      <c r="AX26" s="36">
        <v>2147.0536999999999</v>
      </c>
      <c r="AY26" s="36">
        <v>2529.5556999999999</v>
      </c>
      <c r="AZ26" s="36">
        <v>213.15899999999999</v>
      </c>
      <c r="BA26" s="36">
        <v>282.81</v>
      </c>
      <c r="BB26" s="36">
        <v>0.32675608348697449</v>
      </c>
      <c r="BC26" s="114">
        <v>155.18199999999999</v>
      </c>
      <c r="BD26" s="36">
        <v>73.067000000000007</v>
      </c>
      <c r="BE26" s="36">
        <v>41.263999999999996</v>
      </c>
      <c r="BF26" s="36">
        <v>133.79400000000001</v>
      </c>
      <c r="BG26" s="36">
        <v>34.286000000000001</v>
      </c>
      <c r="BH26" s="36">
        <v>-43.302999999999997</v>
      </c>
      <c r="BI26" s="36">
        <v>-23.48</v>
      </c>
      <c r="BJ26" s="36">
        <v>-55.233550000000001</v>
      </c>
      <c r="BK26" s="36">
        <v>-39.237000000000002</v>
      </c>
      <c r="BL26" s="36">
        <v>1344.9670000000001</v>
      </c>
    </row>
    <row r="27" spans="2:64" ht="15" x14ac:dyDescent="0.2">
      <c r="B27" s="62" t="s">
        <v>476</v>
      </c>
      <c r="C27" s="54" t="e">
        <f>VLOOKUP($B27,#REF!,COLUMNS($B27:C27),0)</f>
        <v>#REF!</v>
      </c>
      <c r="D27" s="55" t="e">
        <f>VLOOKUP($B27,#REF!,COLUMNS($B27:D27),0)</f>
        <v>#REF!</v>
      </c>
      <c r="E27" s="55" t="e">
        <f>VLOOKUP($B27,#REF!,COLUMNS($B27:E27),0)</f>
        <v>#REF!</v>
      </c>
      <c r="F27" s="56" t="e">
        <f>VLOOKUP($B27,#REF!,COLUMNS($B27:F27),0)</f>
        <v>#REF!</v>
      </c>
      <c r="G27" s="57" t="e">
        <f>VLOOKUP($B27,#REF!,COLUMNS($B27:G27),0)</f>
        <v>#REF!</v>
      </c>
      <c r="H27" s="58" t="e">
        <f>VLOOKUP($B27,#REF!,COLUMNS($B27:H27),0)</f>
        <v>#REF!</v>
      </c>
      <c r="I27" s="59" t="e">
        <f>VLOOKUP($B27,#REF!,COLUMNS($B27:I27),0)</f>
        <v>#REF!</v>
      </c>
      <c r="J27" s="60" t="e">
        <f>VLOOKUP($B27,#REF!,COLUMNS($B27:J27),0)</f>
        <v>#REF!</v>
      </c>
      <c r="K27" s="60" t="e">
        <f>VLOOKUP($B27,#REF!,COLUMNS($B27:K27),0)</f>
        <v>#REF!</v>
      </c>
      <c r="L27" s="61" t="e">
        <f>VLOOKUP($B27,#REF!,COLUMNS($B27:L27),0)</f>
        <v>#REF!</v>
      </c>
      <c r="M27" s="61" t="e">
        <f>VLOOKUP($B27,#REF!,COLUMNS($B27:M27),0)</f>
        <v>#REF!</v>
      </c>
      <c r="AD27" s="113" t="s">
        <v>257</v>
      </c>
      <c r="AE27" s="36" t="str">
        <f>_xll.BDP($AD27,AE$10)</f>
        <v>Application Software</v>
      </c>
      <c r="AF27" s="36">
        <f>_xll.BDH($AD27,AF$10,$C$5,$C$5,"EQY_FUND_CRNCY=USD")</f>
        <v>1486.4006999999999</v>
      </c>
      <c r="AG27" s="36" t="str">
        <f>_xll.BDH($AD27,AG$10,$C$5,$C$5,"EQY_FUND_CRNCY=USD")</f>
        <v>#N/A N/A</v>
      </c>
      <c r="AH27" s="36"/>
      <c r="AI27" s="36">
        <f>_xll.BDP($AD27,AI$10,"EQY_FUND_CRNCY=USD","FA_ADJUSTED=Y")</f>
        <v>228.90899999999999</v>
      </c>
      <c r="AJ27" s="36">
        <f>_xll.BDP($AD27,AJ$10,"BEST_FPERIOD_OVERRIDE=1TY","EQY_FUND_CRNCY=USD","FA_ADJUSTED=Y")</f>
        <v>283.07100000000003</v>
      </c>
      <c r="AK27" s="44">
        <f t="shared" si="1"/>
        <v>0.23660930762879584</v>
      </c>
      <c r="AL27" s="36">
        <f>_xll.BDP($AD27,AL$10,"EQY_FUND_CRNCY=USD","FA_ADJUSTED=Y")</f>
        <v>159.89199978637694</v>
      </c>
      <c r="AM27" s="36">
        <f>_xll.BDP($AD27,AM$10,"BEST_FPERIOD_OVERRIDE=1TY","EQY_FUND_CRNCY=USD","FA_ADJUSTED=Y")</f>
        <v>70.844000000000008</v>
      </c>
      <c r="AN27" s="36">
        <f>_xll.BDP($AD27,AN$10,"BEST_FPERIOD_OVERRIDE=1TY","EQY_FUND_CRNCY=USD","FA_ADJUSTED=Y")</f>
        <v>35.809999999999995</v>
      </c>
      <c r="AO27" s="36">
        <f>_xll.BDP($AD27,AO$10,"BEST_FPERIOD_OVERRIDE=1TY","EQY_FUND_CRNCY=USD","FA_ADJUSTED=Y")</f>
        <v>71.825000000000003</v>
      </c>
      <c r="AP27" s="36">
        <f>_xll.BDP($AD27,AP$10,"BEST_FPERIOD_OVERRIDE=1TY","EQY_FUND_CRNCY=USD","FA_ADJUSTED=Y")</f>
        <v>37.470999999999997</v>
      </c>
      <c r="AQ27" s="36">
        <f>_xll.BDP($AD27,AQ$10,"EQY_FUND_CRNCY=USD","FA_ADJUSTED=Y")</f>
        <v>-17.178999999999998</v>
      </c>
      <c r="AR27" s="36">
        <f>_xll.BDP($AD27,AR$10,"BEST_FPERIOD_OVERRIDE=1TY","EQY_FUND_CRNCY=USD","FA_ADJUSTED=Y")</f>
        <v>5.1160000000000005</v>
      </c>
      <c r="AS27" s="36">
        <f>_xll.BDP($AD27,AS$10,"EQY_FUND_CRNCY=USD","FA_ADJUSTED=Y")</f>
        <v>-35.791380000000004</v>
      </c>
      <c r="AT27" s="36">
        <f>_xll.BDP($AD27,AT$10,"BEST_FPERIOD_OVERRIDE=1TY","EQY_FUND_CRNCY=USD","FA_ADJUSTED=Y")</f>
        <v>-6.8730000000000002</v>
      </c>
      <c r="AV27" s="1" t="s">
        <v>257</v>
      </c>
      <c r="AW27" s="1" t="s">
        <v>495</v>
      </c>
      <c r="AX27" s="36">
        <v>1515.9951000000001</v>
      </c>
      <c r="AY27" s="36">
        <v>1436.3831</v>
      </c>
      <c r="AZ27" s="36">
        <v>211.739</v>
      </c>
      <c r="BA27" s="36">
        <v>279.25700000000001</v>
      </c>
      <c r="BB27" s="36">
        <v>0.31887370772507673</v>
      </c>
      <c r="BC27" s="114">
        <v>149.78799795532225</v>
      </c>
      <c r="BD27" s="36">
        <v>70.757000000000005</v>
      </c>
      <c r="BE27" s="36">
        <v>35.809999999999995</v>
      </c>
      <c r="BF27" s="36">
        <v>71.825000000000003</v>
      </c>
      <c r="BG27" s="36">
        <v>37.470999999999997</v>
      </c>
      <c r="BH27" s="36">
        <v>-11.435911392404998</v>
      </c>
      <c r="BI27" s="36">
        <v>2.3530000000000002</v>
      </c>
      <c r="BJ27" s="36">
        <v>-22.763379999999998</v>
      </c>
      <c r="BK27" s="36">
        <v>-7.5310000000000006</v>
      </c>
      <c r="BL27" s="36">
        <v>298.54700000000003</v>
      </c>
    </row>
    <row r="28" spans="2:64" ht="15" x14ac:dyDescent="0.2">
      <c r="B28" s="62" t="s">
        <v>477</v>
      </c>
      <c r="C28" s="54" t="e">
        <f>VLOOKUP($B28,#REF!,COLUMNS($B28:C28),0)</f>
        <v>#REF!</v>
      </c>
      <c r="D28" s="55" t="e">
        <f>VLOOKUP($B28,#REF!,COLUMNS($B28:D28),0)</f>
        <v>#REF!</v>
      </c>
      <c r="E28" s="55" t="e">
        <f>VLOOKUP($B28,#REF!,COLUMNS($B28:E28),0)</f>
        <v>#REF!</v>
      </c>
      <c r="F28" s="56" t="e">
        <f>VLOOKUP($B28,#REF!,COLUMNS($B28:F28),0)</f>
        <v>#REF!</v>
      </c>
      <c r="G28" s="57" t="e">
        <f>VLOOKUP($B28,#REF!,COLUMNS($B28:G28),0)</f>
        <v>#REF!</v>
      </c>
      <c r="H28" s="58" t="e">
        <f>VLOOKUP($B28,#REF!,COLUMNS($B28:H28),0)</f>
        <v>#REF!</v>
      </c>
      <c r="I28" s="59" t="e">
        <f>VLOOKUP($B28,#REF!,COLUMNS($B28:I28),0)</f>
        <v>#REF!</v>
      </c>
      <c r="J28" s="60" t="e">
        <f>VLOOKUP($B28,#REF!,COLUMNS($B28:J28),0)</f>
        <v>#REF!</v>
      </c>
      <c r="K28" s="60" t="e">
        <f>VLOOKUP($B28,#REF!,COLUMNS($B28:K28),0)</f>
        <v>#REF!</v>
      </c>
      <c r="L28" s="61" t="e">
        <f>VLOOKUP($B28,#REF!,COLUMNS($B28:L28),0)</f>
        <v>#REF!</v>
      </c>
      <c r="M28" s="61" t="e">
        <f>VLOOKUP($B28,#REF!,COLUMNS($B28:M28),0)</f>
        <v>#REF!</v>
      </c>
      <c r="AD28" s="113" t="s">
        <v>245</v>
      </c>
      <c r="AE28" s="36" t="str">
        <f>_xll.BDP($AD28,AE$10)</f>
        <v>Systems Software</v>
      </c>
      <c r="AF28" s="36">
        <f>_xll.BDH($AD28,AF$10,$C$5,$C$5,"EQY_FUND_CRNCY=USD")</f>
        <v>1788.0975000000001</v>
      </c>
      <c r="AG28" s="36" t="str">
        <f>_xll.BDH($AD28,AG$10,$C$5,$C$5,"EQY_FUND_CRNCY=USD")</f>
        <v>#N/A N/A</v>
      </c>
      <c r="AH28" s="36"/>
      <c r="AI28" s="36">
        <f>_xll.BDP($AD28,AI$10,"EQY_FUND_CRNCY=USD","FA_ADJUSTED=Y")</f>
        <v>190.15199999999999</v>
      </c>
      <c r="AJ28" s="36">
        <f>_xll.BDP($AD28,AJ$10,"BEST_FPERIOD_OVERRIDE=1TY","EQY_FUND_CRNCY=USD","FA_ADJUSTED=Y")</f>
        <v>238.69300000000001</v>
      </c>
      <c r="AK28" s="44">
        <f t="shared" si="1"/>
        <v>0.25527472758635206</v>
      </c>
      <c r="AL28" s="36">
        <f>_xll.BDP($AD28,AL$10,"EQY_FUND_CRNCY=USD","FA_ADJUSTED=Y")</f>
        <v>144.28299853515625</v>
      </c>
      <c r="AM28" s="36">
        <f>_xll.BDP($AD28,AM$10,"BEST_FPERIOD_OVERRIDE=1TY","EQY_FUND_CRNCY=USD","FA_ADJUSTED=Y")</f>
        <v>77.320000000000007</v>
      </c>
      <c r="AN28" s="36">
        <f>_xll.BDP($AD28,AN$10,"BEST_FPERIOD_OVERRIDE=1TY","EQY_FUND_CRNCY=USD","FA_ADJUSTED=Y")</f>
        <v>26.834999999999997</v>
      </c>
      <c r="AO28" s="36">
        <f>_xll.BDP($AD28,AO$10,"BEST_FPERIOD_OVERRIDE=1TY","EQY_FUND_CRNCY=USD","FA_ADJUSTED=Y")</f>
        <v>86.891999999999996</v>
      </c>
      <c r="AP28" s="36">
        <f>_xll.BDP($AD28,AP$10,"BEST_FPERIOD_OVERRIDE=1TY","EQY_FUND_CRNCY=USD","FA_ADJUSTED=Y")</f>
        <v>29.446000000000002</v>
      </c>
      <c r="AQ28" s="36">
        <f>_xll.BDP($AD28,AQ$10,"EQY_FUND_CRNCY=USD","FA_ADJUSTED=Y")</f>
        <v>-34.713000000000001</v>
      </c>
      <c r="AR28" s="36">
        <f>_xll.BDP($AD28,AR$10,"BEST_FPERIOD_OVERRIDE=1TY","EQY_FUND_CRNCY=USD","FA_ADJUSTED=Y")</f>
        <v>-14</v>
      </c>
      <c r="AS28" s="36">
        <f>_xll.BDP($AD28,AS$10,"EQY_FUND_CRNCY=USD","FA_ADJUSTED=Y")</f>
        <v>-38.270650599999996</v>
      </c>
      <c r="AT28" s="36">
        <f>_xll.BDP($AD28,AT$10,"BEST_FPERIOD_OVERRIDE=1TY","EQY_FUND_CRNCY=USD","FA_ADJUSTED=Y")</f>
        <v>-16.065999999999999</v>
      </c>
      <c r="AV28" s="1" t="s">
        <v>245</v>
      </c>
      <c r="AW28" s="1" t="s">
        <v>505</v>
      </c>
      <c r="AX28" s="36">
        <v>1794.6714999999999</v>
      </c>
      <c r="AY28" s="36">
        <v>1702.6285</v>
      </c>
      <c r="AZ28" s="36">
        <v>176.48500000000001</v>
      </c>
      <c r="BA28" s="36">
        <v>232.17500000000001</v>
      </c>
      <c r="BB28" s="36">
        <v>0.31555089667677128</v>
      </c>
      <c r="BC28" s="114">
        <v>135.33699801635743</v>
      </c>
      <c r="BD28" s="36">
        <v>78.02</v>
      </c>
      <c r="BE28" s="36">
        <v>26.834999999999997</v>
      </c>
      <c r="BF28" s="36">
        <v>86.891999999999996</v>
      </c>
      <c r="BG28" s="36">
        <v>29.446000000000002</v>
      </c>
      <c r="BH28" s="36">
        <v>-30.723999999999997</v>
      </c>
      <c r="BI28" s="36">
        <v>-31</v>
      </c>
      <c r="BJ28" s="36">
        <v>-34.695</v>
      </c>
      <c r="BK28" s="36">
        <v>-11.468</v>
      </c>
      <c r="BL28" s="36">
        <v>1334.0820000000001</v>
      </c>
    </row>
    <row r="29" spans="2:64" ht="15" x14ac:dyDescent="0.2">
      <c r="B29" s="62" t="s">
        <v>478</v>
      </c>
      <c r="C29" s="54" t="e">
        <f>VLOOKUP($B29,#REF!,COLUMNS($B29:C29),0)</f>
        <v>#REF!</v>
      </c>
      <c r="D29" s="55" t="e">
        <f>VLOOKUP($B29,#REF!,COLUMNS($B29:D29),0)</f>
        <v>#REF!</v>
      </c>
      <c r="E29" s="55" t="e">
        <f>VLOOKUP($B29,#REF!,COLUMNS($B29:E29),0)</f>
        <v>#REF!</v>
      </c>
      <c r="F29" s="56" t="e">
        <f>VLOOKUP($B29,#REF!,COLUMNS($B29:F29),0)</f>
        <v>#REF!</v>
      </c>
      <c r="G29" s="57" t="e">
        <f>VLOOKUP($B29,#REF!,COLUMNS($B29:G29),0)</f>
        <v>#REF!</v>
      </c>
      <c r="H29" s="58" t="e">
        <f>VLOOKUP($B29,#REF!,COLUMNS($B29:H29),0)</f>
        <v>#REF!</v>
      </c>
      <c r="I29" s="59" t="e">
        <f>VLOOKUP($B29,#REF!,COLUMNS($B29:I29),0)</f>
        <v>#REF!</v>
      </c>
      <c r="J29" s="60" t="e">
        <f>VLOOKUP($B29,#REF!,COLUMNS($B29:J29),0)</f>
        <v>#REF!</v>
      </c>
      <c r="K29" s="60" t="e">
        <f>VLOOKUP($B29,#REF!,COLUMNS($B29:K29),0)</f>
        <v>#REF!</v>
      </c>
      <c r="L29" s="61" t="e">
        <f>VLOOKUP($B29,#REF!,COLUMNS($B29:L29),0)</f>
        <v>#REF!</v>
      </c>
      <c r="M29" s="61" t="e">
        <f>VLOOKUP($B29,#REF!,COLUMNS($B29:M29),0)</f>
        <v>#REF!</v>
      </c>
      <c r="AD29" s="97" t="s">
        <v>562</v>
      </c>
      <c r="AE29" s="36" t="str">
        <f>_xll.BDP($AD29,AE$10)</f>
        <v>Application Software</v>
      </c>
      <c r="AF29" s="36">
        <f>_xll.BDH($AD29,AF$10,$C$5,$C$5,"EQY_FUND_CRNCY=USD")</f>
        <v>5901.9057000000003</v>
      </c>
      <c r="AG29" s="36" t="str">
        <f>_xll.BDH($AD29,AG$10,$C$5,$C$5,"EQY_FUND_CRNCY=USD")</f>
        <v>#N/A N/A</v>
      </c>
      <c r="AH29" s="36"/>
      <c r="AI29" s="36">
        <f>_xll.BDP($AD29,AI$10,"EQY_FUND_CRNCY=USD","FA_ADJUSTED=Y")</f>
        <v>549.92700000000002</v>
      </c>
      <c r="AJ29" s="36">
        <f>_xll.BDP($AD29,AJ$10,"BEST_FPERIOD_OVERRIDE=1TY","EQY_FUND_CRNCY=USD","FA_ADJUSTED=Y")</f>
        <v>728.471</v>
      </c>
      <c r="AK29" s="44">
        <f t="shared" si="1"/>
        <v>0.32466854691622693</v>
      </c>
      <c r="AL29" s="36">
        <f>_xll.BDP($AD29,AL$10,"EQY_FUND_CRNCY=USD","FA_ADJUSTED=Y")</f>
        <v>384.76100305175783</v>
      </c>
      <c r="AM29" s="36">
        <f>_xll.BDP($AD29,AM$10,"BEST_FPERIOD_OVERRIDE=1TY","EQY_FUND_CRNCY=USD","FA_ADJUSTED=Y")</f>
        <v>72.969000000000008</v>
      </c>
      <c r="AN29" s="36">
        <f>_xll.BDP($AD29,AN$10,"BEST_FPERIOD_OVERRIDE=1TY","EQY_FUND_CRNCY=USD","FA_ADJUSTED=Y")</f>
        <v>115.291</v>
      </c>
      <c r="AO29" s="36">
        <f>_xll.BDP($AD29,AO$10,"BEST_FPERIOD_OVERRIDE=1TY","EQY_FUND_CRNCY=USD","FA_ADJUSTED=Y")</f>
        <v>220.74199999999999</v>
      </c>
      <c r="AP29" s="36">
        <f>_xll.BDP($AD29,AP$10,"BEST_FPERIOD_OVERRIDE=1TY","EQY_FUND_CRNCY=USD","FA_ADJUSTED=Y")</f>
        <v>81.680000000000007</v>
      </c>
      <c r="AQ29" s="36">
        <f>_xll.BDP($AD29,AQ$10,"EQY_FUND_CRNCY=USD","FA_ADJUSTED=Y")</f>
        <v>-88.114668938655996</v>
      </c>
      <c r="AR29" s="36">
        <f>_xll.BDP($AD29,AR$10,"BEST_FPERIOD_OVERRIDE=1TY","EQY_FUND_CRNCY=USD","FA_ADJUSTED=Y")</f>
        <v>43.024999999999999</v>
      </c>
      <c r="AS29" s="36">
        <f>_xll.BDP($AD29,AS$10,"EQY_FUND_CRNCY=USD","FA_ADJUSTED=Y")</f>
        <v>-119.143</v>
      </c>
      <c r="AT29" s="36">
        <f>_xll.BDP($AD29,AT$10,"BEST_FPERIOD_OVERRIDE=1TY","EQY_FUND_CRNCY=USD","FA_ADJUSTED=Y")</f>
        <v>25.948</v>
      </c>
      <c r="AV29" s="1" t="s">
        <v>562</v>
      </c>
      <c r="AW29" s="1" t="s">
        <v>495</v>
      </c>
      <c r="AX29" s="36">
        <v>5950.6468000000004</v>
      </c>
      <c r="AY29" s="36">
        <v>5523.6818000000003</v>
      </c>
      <c r="AZ29" s="36">
        <v>507.88499999999999</v>
      </c>
      <c r="BA29" s="36">
        <v>667.96900000000005</v>
      </c>
      <c r="BB29" s="36">
        <v>0.31519733798005456</v>
      </c>
      <c r="BC29" s="114">
        <v>356.01800524902342</v>
      </c>
      <c r="BD29" s="36">
        <v>73.061000000000007</v>
      </c>
      <c r="BE29" s="36">
        <v>115.291</v>
      </c>
      <c r="BF29" s="36">
        <v>220.74199999999999</v>
      </c>
      <c r="BG29" s="36">
        <v>81.680000000000007</v>
      </c>
      <c r="BH29" s="36">
        <v>-86.045139240506003</v>
      </c>
      <c r="BI29" s="36">
        <v>50.771999999999998</v>
      </c>
      <c r="BJ29" s="36">
        <v>-115.405</v>
      </c>
      <c r="BK29" s="36">
        <v>25.371000000000002</v>
      </c>
      <c r="BL29" s="36">
        <v>429.976</v>
      </c>
    </row>
    <row r="30" spans="2:64" ht="15" x14ac:dyDescent="0.2">
      <c r="B30" s="62" t="s">
        <v>479</v>
      </c>
      <c r="C30" s="54" t="e">
        <f>VLOOKUP($B30,#REF!,COLUMNS($B30:C30),0)</f>
        <v>#REF!</v>
      </c>
      <c r="D30" s="55" t="e">
        <f>VLOOKUP($B30,#REF!,COLUMNS($B30:D30),0)</f>
        <v>#REF!</v>
      </c>
      <c r="E30" s="55" t="e">
        <f>VLOOKUP($B30,#REF!,COLUMNS($B30:E30),0)</f>
        <v>#REF!</v>
      </c>
      <c r="F30" s="56" t="e">
        <f>VLOOKUP($B30,#REF!,COLUMNS($B30:F30),0)</f>
        <v>#REF!</v>
      </c>
      <c r="G30" s="57" t="e">
        <f>VLOOKUP($B30,#REF!,COLUMNS($B30:G30),0)</f>
        <v>#REF!</v>
      </c>
      <c r="H30" s="58" t="e">
        <f>VLOOKUP($B30,#REF!,COLUMNS($B30:H30),0)</f>
        <v>#REF!</v>
      </c>
      <c r="I30" s="59" t="e">
        <f>VLOOKUP($B30,#REF!,COLUMNS($B30:I30),0)</f>
        <v>#REF!</v>
      </c>
      <c r="J30" s="60" t="e">
        <f>VLOOKUP($B30,#REF!,COLUMNS($B30:J30),0)</f>
        <v>#REF!</v>
      </c>
      <c r="K30" s="60" t="e">
        <f>VLOOKUP($B30,#REF!,COLUMNS($B30:K30),0)</f>
        <v>#REF!</v>
      </c>
      <c r="L30" s="61" t="e">
        <f>VLOOKUP($B30,#REF!,COLUMNS($B30:L30),0)</f>
        <v>#REF!</v>
      </c>
      <c r="M30" s="61" t="e">
        <f>VLOOKUP($B30,#REF!,COLUMNS($B30:M30),0)</f>
        <v>#REF!</v>
      </c>
      <c r="AD30" s="113" t="s">
        <v>563</v>
      </c>
      <c r="AE30" s="36" t="str">
        <f>_xll.BDP($AD30,AE$10)</f>
        <v>Internet Services &amp; Infrastruc</v>
      </c>
      <c r="AF30" s="36">
        <f>_xll.BDH($AD30,AF$10,$C$5,$C$5,"EQY_FUND_CRNCY=USD")</f>
        <v>4426.4049000000005</v>
      </c>
      <c r="AG30" s="36" t="str">
        <f>_xll.BDH($AD30,AG$10,$C$5,$C$5,"EQY_FUND_CRNCY=USD")</f>
        <v>#N/A N/A</v>
      </c>
      <c r="AH30" s="36"/>
      <c r="AI30" s="36">
        <f>_xll.BDP($AD30,AI$10,"EQY_FUND_CRNCY=USD","FA_ADJUSTED=Y")</f>
        <v>558.05199999999991</v>
      </c>
      <c r="AJ30" s="36">
        <f>_xll.BDP($AD30,AJ$10,"BEST_FPERIOD_OVERRIDE=1TY","EQY_FUND_CRNCY=USD","FA_ADJUSTED=Y")</f>
        <v>717.46799999999996</v>
      </c>
      <c r="AK30" s="44">
        <f t="shared" si="1"/>
        <v>0.28566513514869607</v>
      </c>
      <c r="AL30" s="36">
        <f>_xll.BDP($AD30,AL$10,"EQY_FUND_CRNCY=USD","FA_ADJUSTED=Y")</f>
        <v>448.86400494384765</v>
      </c>
      <c r="AM30" s="36">
        <f>_xll.BDP($AD30,AM$10,"BEST_FPERIOD_OVERRIDE=1TY","EQY_FUND_CRNCY=USD","FA_ADJUSTED=Y")</f>
        <v>79.882000000000005</v>
      </c>
      <c r="AN30" s="36">
        <f>_xll.BDP($AD30,AN$10,"BEST_FPERIOD_OVERRIDE=1TY","EQY_FUND_CRNCY=USD","FA_ADJUSTED=Y")</f>
        <v>153.63499999999999</v>
      </c>
      <c r="AO30" s="36">
        <f>_xll.BDP($AD30,AO$10,"BEST_FPERIOD_OVERRIDE=1TY","EQY_FUND_CRNCY=USD","FA_ADJUSTED=Y")</f>
        <v>204.435</v>
      </c>
      <c r="AP30" s="36">
        <f>_xll.BDP($AD30,AP$10,"BEST_FPERIOD_OVERRIDE=1TY","EQY_FUND_CRNCY=USD","FA_ADJUSTED=Y")</f>
        <v>48.186</v>
      </c>
      <c r="AQ30" s="36">
        <f>_xll.BDP($AD30,AQ$10,"EQY_FUND_CRNCY=USD","FA_ADJUSTED=Y")</f>
        <v>-19.884</v>
      </c>
      <c r="AR30" s="36">
        <f>_xll.BDP($AD30,AR$10,"BEST_FPERIOD_OVERRIDE=1TY","EQY_FUND_CRNCY=USD","FA_ADJUSTED=Y")</f>
        <v>142.13200000000001</v>
      </c>
      <c r="AS30" s="36">
        <f>_xll.BDP($AD30,AS$10,"EQY_FUND_CRNCY=USD","FA_ADJUSTED=Y")</f>
        <v>-33.154518560315999</v>
      </c>
      <c r="AT30" s="36">
        <f>_xll.BDP($AD30,AT$10,"BEST_FPERIOD_OVERRIDE=1TY","EQY_FUND_CRNCY=USD","FA_ADJUSTED=Y")</f>
        <v>67.099999999999994</v>
      </c>
      <c r="AV30" s="1" t="s">
        <v>563</v>
      </c>
      <c r="AW30" s="1" t="s">
        <v>614</v>
      </c>
      <c r="AX30" s="36">
        <v>4505.2147000000004</v>
      </c>
      <c r="AY30" s="36">
        <v>4154.2816999999995</v>
      </c>
      <c r="AZ30" s="36">
        <v>513.48300000000006</v>
      </c>
      <c r="BA30" s="36">
        <v>674.78300000000002</v>
      </c>
      <c r="BB30" s="36">
        <v>0.31412919220305247</v>
      </c>
      <c r="BC30" s="114">
        <v>418.44500848388674</v>
      </c>
      <c r="BD30" s="36">
        <v>79.989000000000004</v>
      </c>
      <c r="BE30" s="36">
        <v>153.63499999999999</v>
      </c>
      <c r="BF30" s="36">
        <v>204.435</v>
      </c>
      <c r="BG30" s="36">
        <v>48.186</v>
      </c>
      <c r="BH30" s="36">
        <v>-27.757000000000005</v>
      </c>
      <c r="BI30" s="36">
        <v>129.18800000000002</v>
      </c>
      <c r="BJ30" s="36">
        <v>-41.129518560316001</v>
      </c>
      <c r="BK30" s="36">
        <v>54.325000000000003</v>
      </c>
      <c r="BL30" s="36">
        <v>272.8</v>
      </c>
    </row>
    <row r="31" spans="2:64" ht="15" x14ac:dyDescent="0.2">
      <c r="B31" s="62" t="s">
        <v>481</v>
      </c>
      <c r="C31" s="54" t="e">
        <f>VLOOKUP($B31,#REF!,COLUMNS($B31:C31),0)</f>
        <v>#REF!</v>
      </c>
      <c r="D31" s="55" t="e">
        <f>VLOOKUP($B31,#REF!,COLUMNS($B31:D31),0)</f>
        <v>#REF!</v>
      </c>
      <c r="E31" s="55" t="e">
        <f>VLOOKUP($B31,#REF!,COLUMNS($B31:E31),0)</f>
        <v>#REF!</v>
      </c>
      <c r="F31" s="56" t="e">
        <f>VLOOKUP($B31,#REF!,COLUMNS($B31:F31),0)</f>
        <v>#REF!</v>
      </c>
      <c r="G31" s="57" t="e">
        <f>VLOOKUP($B31,#REF!,COLUMNS($B31:G31),0)</f>
        <v>#REF!</v>
      </c>
      <c r="H31" s="58" t="e">
        <f>VLOOKUP($B31,#REF!,COLUMNS($B31:H31),0)</f>
        <v>#REF!</v>
      </c>
      <c r="I31" s="59" t="e">
        <f>VLOOKUP($B31,#REF!,COLUMNS($B31:I31),0)</f>
        <v>#REF!</v>
      </c>
      <c r="J31" s="60" t="e">
        <f>VLOOKUP($B31,#REF!,COLUMNS($B31:J31),0)</f>
        <v>#REF!</v>
      </c>
      <c r="K31" s="60" t="e">
        <f>VLOOKUP($B31,#REF!,COLUMNS($B31:K31),0)</f>
        <v>#REF!</v>
      </c>
      <c r="L31" s="61" t="e">
        <f>VLOOKUP($B31,#REF!,COLUMNS($B31:L31),0)</f>
        <v>#REF!</v>
      </c>
      <c r="M31" s="61" t="e">
        <f>VLOOKUP($B31,#REF!,COLUMNS($B31:M31),0)</f>
        <v>#REF!</v>
      </c>
      <c r="AD31" s="97" t="s">
        <v>564</v>
      </c>
      <c r="AE31" s="36" t="str">
        <f>_xll.BDP($AD31,AE$10)</f>
        <v>Internet Services &amp; Infrastruc</v>
      </c>
      <c r="AF31" s="36">
        <f>_xll.BDH($AD31,AF$10,$C$5,$C$5,"EQY_FUND_CRNCY=USD")</f>
        <v>5762.6772000000001</v>
      </c>
      <c r="AG31" s="36" t="str">
        <f>_xll.BDH($AD31,AG$10,$C$5,$C$5,"EQY_FUND_CRNCY=USD")</f>
        <v>#N/A N/A</v>
      </c>
      <c r="AH31" s="36"/>
      <c r="AI31" s="36">
        <f>_xll.BDP($AD31,AI$10,"EQY_FUND_CRNCY=USD","FA_ADJUSTED=Y")</f>
        <v>324.19499999999999</v>
      </c>
      <c r="AJ31" s="36">
        <f>_xll.BDP($AD31,AJ$10,"BEST_FPERIOD_OVERRIDE=1TY","EQY_FUND_CRNCY=USD","FA_ADJUSTED=Y")</f>
        <v>424.09399999999999</v>
      </c>
      <c r="AK31" s="44">
        <f t="shared" si="1"/>
        <v>0.30814478940144041</v>
      </c>
      <c r="AL31" s="36">
        <f>_xll.BDP($AD31,AL$10,"EQY_FUND_CRNCY=USD","FA_ADJUSTED=Y")</f>
        <v>228.25000210571289</v>
      </c>
      <c r="AM31" s="36">
        <f>_xll.BDP($AD31,AM$10,"BEST_FPERIOD_OVERRIDE=1TY","EQY_FUND_CRNCY=USD","FA_ADJUSTED=Y")</f>
        <v>73.820000000000007</v>
      </c>
      <c r="AN31" s="36">
        <f>_xll.BDP($AD31,AN$10,"BEST_FPERIOD_OVERRIDE=1TY","EQY_FUND_CRNCY=USD","FA_ADJUSTED=Y")</f>
        <v>70.820999999999998</v>
      </c>
      <c r="AO31" s="36">
        <f>_xll.BDP($AD31,AO$10,"BEST_FPERIOD_OVERRIDE=1TY","EQY_FUND_CRNCY=USD","FA_ADJUSTED=Y")</f>
        <v>172.97300000000001</v>
      </c>
      <c r="AP31" s="36">
        <f>_xll.BDP($AD31,AP$10,"BEST_FPERIOD_OVERRIDE=1TY","EQY_FUND_CRNCY=USD","FA_ADJUSTED=Y")</f>
        <v>51.802999999999997</v>
      </c>
      <c r="AQ31" s="36">
        <f>_xll.BDP($AD31,AQ$10,"EQY_FUND_CRNCY=USD","FA_ADJUSTED=Y")</f>
        <v>-116.569</v>
      </c>
      <c r="AR31" s="36">
        <f>_xll.BDP($AD31,AR$10,"BEST_FPERIOD_OVERRIDE=1TY","EQY_FUND_CRNCY=USD","FA_ADJUSTED=Y")</f>
        <v>-43.917999999999999</v>
      </c>
      <c r="AS31" s="36">
        <f>_xll.BDP($AD31,AS$10,"EQY_FUND_CRNCY=USD","FA_ADJUSTED=Y")</f>
        <v>-123.625</v>
      </c>
      <c r="AT31" s="36">
        <f>_xll.BDP($AD31,AT$10,"BEST_FPERIOD_OVERRIDE=1TY","EQY_FUND_CRNCY=USD","FA_ADJUSTED=Y")</f>
        <v>-49.352000000000004</v>
      </c>
      <c r="AV31" s="1" t="s">
        <v>564</v>
      </c>
      <c r="AW31" s="1" t="s">
        <v>614</v>
      </c>
      <c r="AX31" s="36">
        <v>5863.1256000000003</v>
      </c>
      <c r="AY31" s="36">
        <v>5590.6315999999997</v>
      </c>
      <c r="AZ31" s="36">
        <v>324.19499999999999</v>
      </c>
      <c r="BA31" s="36">
        <v>424.09399999999999</v>
      </c>
      <c r="BB31" s="36">
        <v>0.30814478940144041</v>
      </c>
      <c r="BC31" s="114">
        <v>228.25000210571289</v>
      </c>
      <c r="BD31" s="36">
        <v>73.820000000000007</v>
      </c>
      <c r="BE31" s="36">
        <v>70.820999999999998</v>
      </c>
      <c r="BF31" s="36">
        <v>172.97300000000001</v>
      </c>
      <c r="BG31" s="36">
        <v>51.802999999999997</v>
      </c>
      <c r="BH31" s="36">
        <v>-116.569</v>
      </c>
      <c r="BI31" s="36">
        <v>-43.852000000000004</v>
      </c>
      <c r="BJ31" s="36">
        <v>-123.625</v>
      </c>
      <c r="BK31" s="36">
        <v>-49.316000000000003</v>
      </c>
      <c r="BL31" s="36">
        <v>1049.039</v>
      </c>
    </row>
    <row r="32" spans="2:64" ht="15" x14ac:dyDescent="0.2">
      <c r="B32" s="62" t="s">
        <v>482</v>
      </c>
      <c r="C32" s="54" t="e">
        <f>VLOOKUP($B32,#REF!,COLUMNS($B32:C32),0)</f>
        <v>#REF!</v>
      </c>
      <c r="D32" s="55" t="e">
        <f>VLOOKUP($B32,#REF!,COLUMNS($B32:D32),0)</f>
        <v>#REF!</v>
      </c>
      <c r="E32" s="55" t="e">
        <f>VLOOKUP($B32,#REF!,COLUMNS($B32:E32),0)</f>
        <v>#REF!</v>
      </c>
      <c r="F32" s="56" t="e">
        <f>VLOOKUP($B32,#REF!,COLUMNS($B32:F32),0)</f>
        <v>#REF!</v>
      </c>
      <c r="G32" s="57" t="e">
        <f>VLOOKUP($B32,#REF!,COLUMNS($B32:G32),0)</f>
        <v>#REF!</v>
      </c>
      <c r="H32" s="58" t="e">
        <f>VLOOKUP($B32,#REF!,COLUMNS($B32:H32),0)</f>
        <v>#REF!</v>
      </c>
      <c r="I32" s="59" t="e">
        <f>VLOOKUP($B32,#REF!,COLUMNS($B32:I32),0)</f>
        <v>#REF!</v>
      </c>
      <c r="J32" s="60" t="e">
        <f>VLOOKUP($B32,#REF!,COLUMNS($B32:J32),0)</f>
        <v>#REF!</v>
      </c>
      <c r="K32" s="60" t="e">
        <f>VLOOKUP($B32,#REF!,COLUMNS($B32:K32),0)</f>
        <v>#REF!</v>
      </c>
      <c r="L32" s="61" t="e">
        <f>VLOOKUP($B32,#REF!,COLUMNS($B32:L32),0)</f>
        <v>#REF!</v>
      </c>
      <c r="M32" s="61" t="e">
        <f>VLOOKUP($B32,#REF!,COLUMNS($B32:M32),0)</f>
        <v>#REF!</v>
      </c>
      <c r="AD32" s="97" t="s">
        <v>565</v>
      </c>
      <c r="AE32" s="36" t="str">
        <f>_xll.BDP($AD32,AE$10)</f>
        <v>Systems Software</v>
      </c>
      <c r="AF32" s="36">
        <f>_xll.BDH($AD32,AF$10,$C$5,$C$5,"EQY_FUND_CRNCY=USD")</f>
        <v>30280.359</v>
      </c>
      <c r="AG32" s="36" t="str">
        <f>_xll.BDH($AD32,AG$10,$C$5,$C$5,"EQY_FUND_CRNCY=USD")</f>
        <v>#N/A N/A</v>
      </c>
      <c r="AH32" s="36"/>
      <c r="AI32" s="36">
        <f>_xll.BDP($AD32,AI$10,"EQY_FUND_CRNCY=USD","FA_ADJUSTED=Y")</f>
        <v>2439.7449999999999</v>
      </c>
      <c r="AJ32" s="36">
        <f>_xll.BDP($AD32,AJ$10,"BEST_FPERIOD_OVERRIDE=1TY","EQY_FUND_CRNCY=USD","FA_ADJUSTED=Y")</f>
        <v>3166.7130000000002</v>
      </c>
      <c r="AK32" s="44">
        <f t="shared" si="1"/>
        <v>0.297968845104714</v>
      </c>
      <c r="AL32" s="36">
        <f>_xll.BDP($AD32,AL$10,"EQY_FUND_CRNCY=USD","FA_ADJUSTED=Y")</f>
        <v>1850.8889938964844</v>
      </c>
      <c r="AM32" s="36">
        <f>_xll.BDP($AD32,AM$10,"BEST_FPERIOD_OVERRIDE=1TY","EQY_FUND_CRNCY=USD","FA_ADJUSTED=Y")</f>
        <v>79.866</v>
      </c>
      <c r="AN32" s="36">
        <f>_xll.BDP($AD32,AN$10,"BEST_FPERIOD_OVERRIDE=1TY","EQY_FUND_CRNCY=USD","FA_ADJUSTED=Y")</f>
        <v>377.51799999999997</v>
      </c>
      <c r="AO32" s="36">
        <f>_xll.BDP($AD32,AO$10,"BEST_FPERIOD_OVERRIDE=1TY","EQY_FUND_CRNCY=USD","FA_ADJUSTED=Y")</f>
        <v>946.61699999999996</v>
      </c>
      <c r="AP32" s="36">
        <f>_xll.BDP($AD32,AP$10,"BEST_FPERIOD_OVERRIDE=1TY","EQY_FUND_CRNCY=USD","FA_ADJUSTED=Y")</f>
        <v>210.53299999999999</v>
      </c>
      <c r="AQ32" s="36">
        <f>_xll.BDP($AD32,AQ$10,"EQY_FUND_CRNCY=USD","FA_ADJUSTED=Y")</f>
        <v>84.604000000000013</v>
      </c>
      <c r="AR32" s="36">
        <f>_xll.BDP($AD32,AR$10,"BEST_FPERIOD_OVERRIDE=1TY","EQY_FUND_CRNCY=USD","FA_ADJUSTED=Y")</f>
        <v>840.04200000000003</v>
      </c>
      <c r="AS32" s="36">
        <f>_xll.BDP($AD32,AS$10,"EQY_FUND_CRNCY=USD","FA_ADJUSTED=Y")</f>
        <v>-56.659817360636012</v>
      </c>
      <c r="AT32" s="36">
        <f>_xll.BDP($AD32,AT$10,"BEST_FPERIOD_OVERRIDE=1TY","EQY_FUND_CRNCY=USD","FA_ADJUSTED=Y")</f>
        <v>553.25599999999997</v>
      </c>
      <c r="AV32" s="1" t="s">
        <v>565</v>
      </c>
      <c r="AW32" s="1" t="s">
        <v>505</v>
      </c>
      <c r="AX32" s="36">
        <v>30308.822100000001</v>
      </c>
      <c r="AY32" s="36">
        <v>29416.295099999999</v>
      </c>
      <c r="AZ32" s="36">
        <v>2264.8180000000002</v>
      </c>
      <c r="BA32" s="36">
        <v>2957.73</v>
      </c>
      <c r="BB32" s="36">
        <v>0.30594599654365151</v>
      </c>
      <c r="BC32" s="114">
        <v>1706.5400173339845</v>
      </c>
      <c r="BD32" s="36">
        <v>79.881</v>
      </c>
      <c r="BE32" s="36">
        <v>377.51799999999997</v>
      </c>
      <c r="BF32" s="36">
        <v>946.61699999999996</v>
      </c>
      <c r="BG32" s="36">
        <v>210.53299999999999</v>
      </c>
      <c r="BH32" s="36">
        <v>59.362000000000002</v>
      </c>
      <c r="BI32" s="36">
        <v>778.80000000000007</v>
      </c>
      <c r="BJ32" s="36">
        <v>-89.498374022804001</v>
      </c>
      <c r="BK32" s="36">
        <v>496.71600000000001</v>
      </c>
      <c r="BL32" s="36">
        <v>679.60699999999997</v>
      </c>
    </row>
    <row r="33" spans="1:64" ht="15" x14ac:dyDescent="0.2">
      <c r="B33" s="63"/>
      <c r="C33" s="63"/>
      <c r="D33" s="63"/>
      <c r="E33" s="63"/>
      <c r="F33" s="63"/>
      <c r="G33" s="64" t="s">
        <v>483</v>
      </c>
      <c r="H33" s="29" t="e">
        <f t="shared" ref="H33:M33" si="3">AVERAGE(H16:H32)</f>
        <v>#REF!</v>
      </c>
      <c r="I33" s="30" t="e">
        <f t="shared" si="3"/>
        <v>#REF!</v>
      </c>
      <c r="J33" s="32" t="e">
        <f t="shared" si="3"/>
        <v>#REF!</v>
      </c>
      <c r="K33" s="32" t="e">
        <f t="shared" si="3"/>
        <v>#REF!</v>
      </c>
      <c r="L33" s="33" t="e">
        <f t="shared" si="3"/>
        <v>#REF!</v>
      </c>
      <c r="M33" s="33" t="e">
        <f t="shared" si="3"/>
        <v>#REF!</v>
      </c>
      <c r="AD33" s="97" t="s">
        <v>566</v>
      </c>
      <c r="AE33" s="36" t="str">
        <f>_xll.BDP($AD33,AE$10)</f>
        <v>Application Software</v>
      </c>
      <c r="AF33" s="36">
        <f>_xll.BDH($AD33,AF$10,$C$5,$C$5,"EQY_FUND_CRNCY=USD")</f>
        <v>15849.8629</v>
      </c>
      <c r="AG33" s="36" t="str">
        <f>_xll.BDH($AD33,AG$10,$C$5,$C$5,"EQY_FUND_CRNCY=USD")</f>
        <v>#N/A N/A</v>
      </c>
      <c r="AH33" s="36"/>
      <c r="AI33" s="36">
        <f>_xll.BDP($AD33,AI$10,"EQY_FUND_CRNCY=USD","FA_ADJUSTED=Y")</f>
        <v>947.42399999999998</v>
      </c>
      <c r="AJ33" s="36">
        <f>_xll.BDP($AD33,AJ$10,"BEST_FPERIOD_OVERRIDE=1TY","EQY_FUND_CRNCY=USD","FA_ADJUSTED=Y")</f>
        <v>1256.7830000000001</v>
      </c>
      <c r="AK33" s="44">
        <f t="shared" si="1"/>
        <v>0.32652645489242427</v>
      </c>
      <c r="AL33" s="36">
        <f>_xll.BDP($AD33,AL$10,"EQY_FUND_CRNCY=USD","FA_ADJUSTED=Y")</f>
        <v>769.6390129394531</v>
      </c>
      <c r="AM33" s="36">
        <f>_xll.BDP($AD33,AM$10,"BEST_FPERIOD_OVERRIDE=1TY","EQY_FUND_CRNCY=USD","FA_ADJUSTED=Y")</f>
        <v>85.966999999999999</v>
      </c>
      <c r="AN33" s="36">
        <f>_xll.BDP($AD33,AN$10,"BEST_FPERIOD_OVERRIDE=1TY","EQY_FUND_CRNCY=USD","FA_ADJUSTED=Y")</f>
        <v>415.77599999999995</v>
      </c>
      <c r="AO33" s="36">
        <f>_xll.BDP($AD33,AO$10,"BEST_FPERIOD_OVERRIDE=1TY","EQY_FUND_CRNCY=USD","FA_ADJUSTED=Y")</f>
        <v>187.99</v>
      </c>
      <c r="AP33" s="36">
        <f>_xll.BDP($AD33,AP$10,"BEST_FPERIOD_OVERRIDE=1TY","EQY_FUND_CRNCY=USD","FA_ADJUSTED=Y")</f>
        <v>151.24199999999999</v>
      </c>
      <c r="AQ33" s="36">
        <f>_xll.BDP($AD33,AQ$10,"EQY_FUND_CRNCY=USD","FA_ADJUSTED=Y")</f>
        <v>43.517999999999994</v>
      </c>
      <c r="AR33" s="36">
        <f>_xll.BDP($AD33,AR$10,"BEST_FPERIOD_OVERRIDE=1TY","EQY_FUND_CRNCY=USD","FA_ADJUSTED=Y")</f>
        <v>322.32499999999999</v>
      </c>
      <c r="AS33" s="36">
        <f>_xll.BDP($AD33,AS$10,"EQY_FUND_CRNCY=USD","FA_ADJUSTED=Y")</f>
        <v>-301.38798999999995</v>
      </c>
      <c r="AT33" s="36">
        <f>_xll.BDP($AD33,AT$10,"BEST_FPERIOD_OVERRIDE=1TY","EQY_FUND_CRNCY=USD","FA_ADJUSTED=Y")</f>
        <v>205.422</v>
      </c>
      <c r="AV33" s="1" t="s">
        <v>566</v>
      </c>
      <c r="AW33" s="1" t="s">
        <v>495</v>
      </c>
      <c r="AX33" s="36">
        <v>16064.752</v>
      </c>
      <c r="AY33" s="36">
        <v>15097.696</v>
      </c>
      <c r="AZ33" s="36">
        <v>947.42399999999998</v>
      </c>
      <c r="BA33" s="36">
        <v>1254.6490000000001</v>
      </c>
      <c r="BB33" s="36">
        <v>0.32427403147904221</v>
      </c>
      <c r="BC33" s="114">
        <v>769.6390129394531</v>
      </c>
      <c r="BD33" s="36">
        <v>85.930999999999997</v>
      </c>
      <c r="BE33" s="36">
        <v>415.77599999999995</v>
      </c>
      <c r="BF33" s="36">
        <v>187.99</v>
      </c>
      <c r="BG33" s="36">
        <v>151.24199999999999</v>
      </c>
      <c r="BH33" s="36">
        <v>43.517999999999994</v>
      </c>
      <c r="BI33" s="36">
        <v>323.28500000000003</v>
      </c>
      <c r="BJ33" s="36">
        <v>-301.38798999999995</v>
      </c>
      <c r="BK33" s="36">
        <v>205.11199999999999</v>
      </c>
      <c r="BL33" s="36">
        <v>1452.2719999999999</v>
      </c>
    </row>
    <row r="34" spans="1:64" ht="15" x14ac:dyDescent="0.2">
      <c r="B34" s="63"/>
      <c r="C34" s="63"/>
      <c r="D34" s="63"/>
      <c r="E34" s="63"/>
      <c r="F34" s="63"/>
      <c r="G34" s="64" t="s">
        <v>484</v>
      </c>
      <c r="H34" s="29" t="e">
        <f t="shared" ref="H34:M34" si="4">MEDIAN(H16:H32)</f>
        <v>#REF!</v>
      </c>
      <c r="I34" s="30" t="e">
        <f t="shared" si="4"/>
        <v>#REF!</v>
      </c>
      <c r="J34" s="32" t="e">
        <f t="shared" si="4"/>
        <v>#REF!</v>
      </c>
      <c r="K34" s="32" t="e">
        <f t="shared" si="4"/>
        <v>#REF!</v>
      </c>
      <c r="L34" s="33" t="e">
        <f t="shared" si="4"/>
        <v>#REF!</v>
      </c>
      <c r="M34" s="33" t="e">
        <f t="shared" si="4"/>
        <v>#REF!</v>
      </c>
      <c r="AD34" s="97" t="s">
        <v>567</v>
      </c>
      <c r="AE34" s="36" t="str">
        <f>_xll.BDP($AD34,AE$10)</f>
        <v>Systems Software</v>
      </c>
      <c r="AF34" s="36">
        <f>_xll.BDH($AD34,AF$10,$C$5,$C$5,"EQY_FUND_CRNCY=USD")</f>
        <v>4996.4574000000002</v>
      </c>
      <c r="AG34" s="36" t="str">
        <f>_xll.BDH($AD34,AG$10,$C$5,$C$5,"EQY_FUND_CRNCY=USD")</f>
        <v>#N/A N/A</v>
      </c>
      <c r="AH34" s="36"/>
      <c r="AI34" s="36">
        <f>_xll.BDP($AD34,AI$10,"EQY_FUND_CRNCY=USD","FA_ADJUSTED=Y")</f>
        <v>663.91300000000001</v>
      </c>
      <c r="AJ34" s="36">
        <f>_xll.BDP($AD34,AJ$10,"BEST_FPERIOD_OVERRIDE=1TY","EQY_FUND_CRNCY=USD","FA_ADJUSTED=Y")</f>
        <v>825.54899999999998</v>
      </c>
      <c r="AK34" s="44">
        <f t="shared" si="1"/>
        <v>0.24345960991876936</v>
      </c>
      <c r="AL34" s="36">
        <f>_xll.BDP($AD34,AL$10,"EQY_FUND_CRNCY=USD","FA_ADJUSTED=Y")</f>
        <v>474.64899768066408</v>
      </c>
      <c r="AM34" s="36">
        <f>_xll.BDP($AD34,AM$10,"BEST_FPERIOD_OVERRIDE=1TY","EQY_FUND_CRNCY=USD","FA_ADJUSTED=Y")</f>
        <v>77.938000000000002</v>
      </c>
      <c r="AN34" s="36">
        <f>_xll.BDP($AD34,AN$10,"BEST_FPERIOD_OVERRIDE=1TY","EQY_FUND_CRNCY=USD","FA_ADJUSTED=Y")</f>
        <v>129.803</v>
      </c>
      <c r="AO34" s="36">
        <f>_xll.BDP($AD34,AO$10,"BEST_FPERIOD_OVERRIDE=1TY","EQY_FUND_CRNCY=USD","FA_ADJUSTED=Y")</f>
        <v>258.83699999999999</v>
      </c>
      <c r="AP34" s="36">
        <f>_xll.BDP($AD34,AP$10,"BEST_FPERIOD_OVERRIDE=1TY","EQY_FUND_CRNCY=USD","FA_ADJUSTED=Y")</f>
        <v>52.734999999999999</v>
      </c>
      <c r="AQ34" s="36">
        <f>_xll.BDP($AD34,AQ$10,"EQY_FUND_CRNCY=USD","FA_ADJUSTED=Y")</f>
        <v>-24.201000000000001</v>
      </c>
      <c r="AR34" s="36">
        <f>_xll.BDP($AD34,AR$10,"BEST_FPERIOD_OVERRIDE=1TY","EQY_FUND_CRNCY=USD","FA_ADJUSTED=Y")</f>
        <v>144.5</v>
      </c>
      <c r="AS34" s="36">
        <f>_xll.BDP($AD34,AS$10,"EQY_FUND_CRNCY=USD","FA_ADJUSTED=Y")</f>
        <v>-85.366269545967</v>
      </c>
      <c r="AT34" s="36">
        <f>_xll.BDP($AD34,AT$10,"BEST_FPERIOD_OVERRIDE=1TY","EQY_FUND_CRNCY=USD","FA_ADJUSTED=Y")</f>
        <v>84.007000000000005</v>
      </c>
      <c r="AV34" s="1" t="s">
        <v>567</v>
      </c>
      <c r="AW34" s="1" t="s">
        <v>505</v>
      </c>
      <c r="AX34" s="36">
        <v>5027.7331999999997</v>
      </c>
      <c r="AY34" s="36">
        <v>5097.7601999999997</v>
      </c>
      <c r="AZ34" s="36">
        <v>614.04600000000005</v>
      </c>
      <c r="BA34" s="36">
        <v>792.19399999999996</v>
      </c>
      <c r="BB34" s="36">
        <v>0.29012158698208257</v>
      </c>
      <c r="BC34" s="114">
        <v>439.7080033569336</v>
      </c>
      <c r="BD34" s="36">
        <v>77.510000000000005</v>
      </c>
      <c r="BE34" s="36">
        <v>129.803</v>
      </c>
      <c r="BF34" s="36">
        <v>258.83699999999999</v>
      </c>
      <c r="BG34" s="36">
        <v>52.734999999999999</v>
      </c>
      <c r="BH34" s="36">
        <v>-23.048000000000005</v>
      </c>
      <c r="BI34" s="36">
        <v>135.55000000000001</v>
      </c>
      <c r="BJ34" s="36">
        <v>-78.538188416806008</v>
      </c>
      <c r="BK34" s="36">
        <v>74.016999999999996</v>
      </c>
      <c r="BL34" s="36" t="s">
        <v>480</v>
      </c>
    </row>
    <row r="35" spans="1:64" ht="15" x14ac:dyDescent="0.2">
      <c r="B35" s="65"/>
      <c r="C35" s="65"/>
      <c r="D35" s="65"/>
      <c r="E35" s="65"/>
      <c r="F35" s="65"/>
      <c r="G35" s="64" t="s">
        <v>485</v>
      </c>
      <c r="H35" s="29" t="e">
        <f t="shared" ref="H35:M35" si="5">MAX(H16:H32)</f>
        <v>#REF!</v>
      </c>
      <c r="I35" s="30" t="e">
        <f t="shared" si="5"/>
        <v>#REF!</v>
      </c>
      <c r="J35" s="32" t="e">
        <f t="shared" si="5"/>
        <v>#REF!</v>
      </c>
      <c r="K35" s="32" t="e">
        <f t="shared" si="5"/>
        <v>#REF!</v>
      </c>
      <c r="L35" s="33" t="e">
        <f t="shared" si="5"/>
        <v>#REF!</v>
      </c>
      <c r="M35" s="33" t="e">
        <f t="shared" si="5"/>
        <v>#REF!</v>
      </c>
      <c r="AD35" s="97" t="s">
        <v>568</v>
      </c>
      <c r="AE35" s="36" t="str">
        <f>_xll.BDP($AD35,AE$10)</f>
        <v>Application Software</v>
      </c>
      <c r="AF35" s="36">
        <f>_xll.BDH($AD35,AF$10,$C$5,$C$5,"EQY_FUND_CRNCY=USD")</f>
        <v>26497.87</v>
      </c>
      <c r="AG35" s="36" t="str">
        <f>_xll.BDH($AD35,AG$10,$C$5,$C$5,"EQY_FUND_CRNCY=USD")</f>
        <v>#N/A N/A</v>
      </c>
      <c r="AH35" s="36"/>
      <c r="AI35" s="36">
        <f>_xll.BDP($AD35,AI$10,"EQY_FUND_CRNCY=USD","FA_ADJUSTED=Y")</f>
        <v>2616.0320000000002</v>
      </c>
      <c r="AJ35" s="36">
        <f>_xll.BDP($AD35,AJ$10,"BEST_FPERIOD_OVERRIDE=1TY","EQY_FUND_CRNCY=USD","FA_ADJUSTED=Y")</f>
        <v>3341.9380000000001</v>
      </c>
      <c r="AK35" s="44">
        <f t="shared" si="1"/>
        <v>0.27748360876319556</v>
      </c>
      <c r="AL35" s="36">
        <f>_xll.BDP($AD35,AL$10,"EQY_FUND_CRNCY=USD","FA_ADJUSTED=Y")</f>
        <v>1843.8780024414064</v>
      </c>
      <c r="AM35" s="36">
        <f>_xll.BDP($AD35,AM$10,"BEST_FPERIOD_OVERRIDE=1TY","EQY_FUND_CRNCY=USD","FA_ADJUSTED=Y")</f>
        <v>75.412999999999997</v>
      </c>
      <c r="AN35" s="36">
        <f>_xll.BDP($AD35,AN$10,"BEST_FPERIOD_OVERRIDE=1TY","EQY_FUND_CRNCY=USD","FA_ADJUSTED=Y")</f>
        <v>910.58399999999995</v>
      </c>
      <c r="AO35" s="36">
        <f>_xll.BDP($AD35,AO$10,"BEST_FPERIOD_OVERRIDE=1TY","EQY_FUND_CRNCY=USD","FA_ADJUSTED=Y")</f>
        <v>683.36699999999996</v>
      </c>
      <c r="AP35" s="36">
        <f>_xll.BDP($AD35,AP$10,"BEST_FPERIOD_OVERRIDE=1TY","EQY_FUND_CRNCY=USD","FA_ADJUSTED=Y")</f>
        <v>222.90899999999999</v>
      </c>
      <c r="AQ35" s="36">
        <f>_xll.BDP($AD35,AQ$10,"EQY_FUND_CRNCY=USD","FA_ADJUSTED=Y")</f>
        <v>-184.267</v>
      </c>
      <c r="AR35" s="36">
        <f>_xll.BDP($AD35,AR$10,"BEST_FPERIOD_OVERRIDE=1TY","EQY_FUND_CRNCY=USD","FA_ADJUSTED=Y")</f>
        <v>607.70000000000005</v>
      </c>
      <c r="AS35" s="36">
        <f>_xll.BDP($AD35,AS$10,"EQY_FUND_CRNCY=USD","FA_ADJUSTED=Y")</f>
        <v>-402.58455359999999</v>
      </c>
      <c r="AT35" s="36">
        <f>_xll.BDP($AD35,AT$10,"BEST_FPERIOD_OVERRIDE=1TY","EQY_FUND_CRNCY=USD","FA_ADJUSTED=Y")</f>
        <v>365.96300000000002</v>
      </c>
      <c r="AV35" s="1" t="s">
        <v>568</v>
      </c>
      <c r="AW35" s="1" t="s">
        <v>495</v>
      </c>
      <c r="AX35" s="36">
        <v>26778.884699999999</v>
      </c>
      <c r="AY35" s="36">
        <v>24970.798699999999</v>
      </c>
      <c r="AZ35" s="36">
        <v>2428.232</v>
      </c>
      <c r="BA35" s="36">
        <v>3119.846</v>
      </c>
      <c r="BB35" s="36">
        <v>0.28482204336323713</v>
      </c>
      <c r="BC35" s="114">
        <v>1715.5240270996094</v>
      </c>
      <c r="BD35" s="36">
        <v>73.817999999999998</v>
      </c>
      <c r="BE35" s="36">
        <v>910.58399999999995</v>
      </c>
      <c r="BF35" s="36">
        <v>683.36699999999996</v>
      </c>
      <c r="BG35" s="36">
        <v>222.90899999999999</v>
      </c>
      <c r="BH35" s="36">
        <v>-107.83699999999999</v>
      </c>
      <c r="BI35" s="36">
        <v>502.2</v>
      </c>
      <c r="BJ35" s="36">
        <v>-334.86065359999998</v>
      </c>
      <c r="BK35" s="36">
        <v>272.8</v>
      </c>
      <c r="BL35" s="36">
        <v>1167.5</v>
      </c>
    </row>
    <row r="36" spans="1:64" ht="15" x14ac:dyDescent="0.2">
      <c r="B36" s="65"/>
      <c r="C36" s="65"/>
      <c r="D36" s="65"/>
      <c r="E36" s="65"/>
      <c r="F36" s="65"/>
      <c r="G36" s="64" t="s">
        <v>486</v>
      </c>
      <c r="H36" s="29" t="e">
        <f t="shared" ref="H36:M36" si="6">MIN(H16:H32)</f>
        <v>#REF!</v>
      </c>
      <c r="I36" s="30" t="e">
        <f t="shared" si="6"/>
        <v>#REF!</v>
      </c>
      <c r="J36" s="32" t="e">
        <f t="shared" si="6"/>
        <v>#REF!</v>
      </c>
      <c r="K36" s="32" t="e">
        <f t="shared" si="6"/>
        <v>#REF!</v>
      </c>
      <c r="L36" s="33" t="e">
        <f t="shared" si="6"/>
        <v>#REF!</v>
      </c>
      <c r="M36" s="33" t="e">
        <f t="shared" si="6"/>
        <v>#REF!</v>
      </c>
      <c r="AD36" s="97" t="s">
        <v>569</v>
      </c>
      <c r="AE36" s="36" t="str">
        <f>_xll.BDP($AD36,AE$10)</f>
        <v>Application Software</v>
      </c>
      <c r="AF36" s="36">
        <f>_xll.BDH($AD36,AF$10,$C$5,$C$5,"EQY_FUND_CRNCY=USD")</f>
        <v>4640.5906999999997</v>
      </c>
      <c r="AG36" s="36" t="str">
        <f>_xll.BDH($AD36,AG$10,$C$5,$C$5,"EQY_FUND_CRNCY=USD")</f>
        <v>#N/A N/A</v>
      </c>
      <c r="AH36" s="36"/>
      <c r="AI36" s="36">
        <f>_xll.BDP($AD36,AI$10,"EQY_FUND_CRNCY=USD","FA_ADJUSTED=Y")</f>
        <v>413.392</v>
      </c>
      <c r="AJ36" s="36">
        <f>_xll.BDP($AD36,AJ$10,"BEST_FPERIOD_OVERRIDE=1TY","EQY_FUND_CRNCY=USD","FA_ADJUSTED=Y")</f>
        <v>527.12900000000002</v>
      </c>
      <c r="AK36" s="44">
        <f t="shared" si="1"/>
        <v>0.27513111042303673</v>
      </c>
      <c r="AL36" s="36">
        <f>_xll.BDP($AD36,AL$10,"EQY_FUND_CRNCY=USD","FA_ADJUSTED=Y")</f>
        <v>345.84099829101564</v>
      </c>
      <c r="AM36" s="36">
        <f>_xll.BDP($AD36,AM$10,"BEST_FPERIOD_OVERRIDE=1TY","EQY_FUND_CRNCY=USD","FA_ADJUSTED=Y")</f>
        <v>83.4</v>
      </c>
      <c r="AN36" s="36">
        <f>_xll.BDP($AD36,AN$10,"BEST_FPERIOD_OVERRIDE=1TY","EQY_FUND_CRNCY=USD","FA_ADJUSTED=Y")</f>
        <v>74.331999999999994</v>
      </c>
      <c r="AO36" s="36">
        <f>_xll.BDP($AD36,AO$10,"BEST_FPERIOD_OVERRIDE=1TY","EQY_FUND_CRNCY=USD","FA_ADJUSTED=Y")</f>
        <v>207.02099999999999</v>
      </c>
      <c r="AP36" s="36">
        <f>_xll.BDP($AD36,AP$10,"BEST_FPERIOD_OVERRIDE=1TY","EQY_FUND_CRNCY=USD","FA_ADJUSTED=Y")</f>
        <v>57.787999999999997</v>
      </c>
      <c r="AQ36" s="36">
        <f>_xll.BDP($AD36,AQ$10,"EQY_FUND_CRNCY=USD","FA_ADJUSTED=Y")</f>
        <v>11.508000000000001</v>
      </c>
      <c r="AR36" s="36">
        <f>_xll.BDP($AD36,AR$10,"BEST_FPERIOD_OVERRIDE=1TY","EQY_FUND_CRNCY=USD","FA_ADJUSTED=Y")</f>
        <v>57.545999999999999</v>
      </c>
      <c r="AS36" s="36">
        <f>_xll.BDP($AD36,AS$10,"EQY_FUND_CRNCY=USD","FA_ADJUSTED=Y")</f>
        <v>-27.0502</v>
      </c>
      <c r="AT36" s="36">
        <f>_xll.BDP($AD36,AT$10,"BEST_FPERIOD_OVERRIDE=1TY","EQY_FUND_CRNCY=USD","FA_ADJUSTED=Y")</f>
        <v>30.332000000000001</v>
      </c>
      <c r="AV36" s="1" t="s">
        <v>569</v>
      </c>
      <c r="AW36" s="1" t="s">
        <v>495</v>
      </c>
      <c r="AX36" s="36">
        <v>4707.8373000000001</v>
      </c>
      <c r="AY36" s="36">
        <v>4369.5722999999998</v>
      </c>
      <c r="AZ36" s="36">
        <v>383.18099999999998</v>
      </c>
      <c r="BA36" s="36">
        <v>489.97500000000002</v>
      </c>
      <c r="BB36" s="36">
        <v>0.27870379794405276</v>
      </c>
      <c r="BC36" s="114">
        <v>318.38299798583984</v>
      </c>
      <c r="BD36" s="36">
        <v>83.225000000000009</v>
      </c>
      <c r="BE36" s="36">
        <v>74.331999999999994</v>
      </c>
      <c r="BF36" s="36">
        <v>207.02099999999999</v>
      </c>
      <c r="BG36" s="36">
        <v>57.787999999999997</v>
      </c>
      <c r="BH36" s="36">
        <v>-2.2589999999999986</v>
      </c>
      <c r="BI36" s="36">
        <v>54.381999999999998</v>
      </c>
      <c r="BJ36" s="36">
        <v>-33.405200000000001</v>
      </c>
      <c r="BK36" s="36">
        <v>28.193000000000001</v>
      </c>
      <c r="BL36" s="36">
        <v>872.38800000000003</v>
      </c>
    </row>
    <row r="37" spans="1:64" x14ac:dyDescent="0.2">
      <c r="AD37" s="97" t="s">
        <v>570</v>
      </c>
      <c r="AE37" s="36" t="str">
        <f>_xll.BDP($AD37,AE$10)</f>
        <v>Application Software</v>
      </c>
      <c r="AF37" s="36">
        <f>_xll.BDH($AD37,AF$10,$C$5,$C$5,"EQY_FUND_CRNCY=USD")</f>
        <v>6141.2947999999997</v>
      </c>
      <c r="AG37" s="36" t="str">
        <f>_xll.BDH($AD37,AG$10,$C$5,$C$5,"EQY_FUND_CRNCY=USD")</f>
        <v>#N/A N/A</v>
      </c>
      <c r="AH37" s="36"/>
      <c r="AI37" s="36">
        <f>_xll.BDP($AD37,AI$10,"EQY_FUND_CRNCY=USD","FA_ADJUSTED=Y")</f>
        <v>602.31500000000005</v>
      </c>
      <c r="AJ37" s="36">
        <f>_xll.BDP($AD37,AJ$10,"BEST_FPERIOD_OVERRIDE=1TY","EQY_FUND_CRNCY=USD","FA_ADJUSTED=Y")</f>
        <v>762.5</v>
      </c>
      <c r="AK37" s="44">
        <f t="shared" si="1"/>
        <v>0.26594888056913724</v>
      </c>
      <c r="AL37" s="36">
        <f>_xll.BDP($AD37,AL$10,"EQY_FUND_CRNCY=USD","FA_ADJUSTED=Y")</f>
        <v>444.96900311279296</v>
      </c>
      <c r="AM37" s="36">
        <f>_xll.BDP($AD37,AM$10,"BEST_FPERIOD_OVERRIDE=1TY","EQY_FUND_CRNCY=USD","FA_ADJUSTED=Y")</f>
        <v>79.150000000000006</v>
      </c>
      <c r="AN37" s="36">
        <f>_xll.BDP($AD37,AN$10,"BEST_FPERIOD_OVERRIDE=1TY","EQY_FUND_CRNCY=USD","FA_ADJUSTED=Y")</f>
        <v>92.427999999999997</v>
      </c>
      <c r="AO37" s="36">
        <f>_xll.BDP($AD37,AO$10,"BEST_FPERIOD_OVERRIDE=1TY","EQY_FUND_CRNCY=USD","FA_ADJUSTED=Y")</f>
        <v>277.93</v>
      </c>
      <c r="AP37" s="36">
        <f>_xll.BDP($AD37,AP$10,"BEST_FPERIOD_OVERRIDE=1TY","EQY_FUND_CRNCY=USD","FA_ADJUSTED=Y")</f>
        <v>81.525999999999996</v>
      </c>
      <c r="AQ37" s="36" t="str">
        <f>_xll.BDP($AD37,AQ$10,"EQY_FUND_CRNCY=USD","FA_ADJUSTED=Y")</f>
        <v>#N/A N/A</v>
      </c>
      <c r="AR37" s="36">
        <f>_xll.BDP($AD37,AR$10,"BEST_FPERIOD_OVERRIDE=1TY","EQY_FUND_CRNCY=USD","FA_ADJUSTED=Y")</f>
        <v>31.82</v>
      </c>
      <c r="AS37" s="36">
        <f>_xll.BDP($AD37,AS$10,"EQY_FUND_CRNCY=USD","FA_ADJUSTED=Y")</f>
        <v>-328.25799999999998</v>
      </c>
      <c r="AT37" s="36">
        <f>_xll.BDP($AD37,AT$10,"BEST_FPERIOD_OVERRIDE=1TY","EQY_FUND_CRNCY=USD","FA_ADJUSTED=Y")</f>
        <v>-4.5419999999999998</v>
      </c>
      <c r="AV37" s="1" t="s">
        <v>570</v>
      </c>
      <c r="AW37" s="1" t="s">
        <v>495</v>
      </c>
      <c r="AX37" s="36">
        <v>6280.0501000000004</v>
      </c>
      <c r="AY37" s="36">
        <v>6010.1651000000002</v>
      </c>
      <c r="AZ37" s="36">
        <v>602.31500000000005</v>
      </c>
      <c r="BA37" s="36">
        <v>762.5</v>
      </c>
      <c r="BB37" s="36">
        <v>0.26594888056913724</v>
      </c>
      <c r="BC37" s="114">
        <v>444.96900311279296</v>
      </c>
      <c r="BD37" s="36">
        <v>79.150000000000006</v>
      </c>
      <c r="BE37" s="36">
        <v>92.427999999999997</v>
      </c>
      <c r="BF37" s="36">
        <v>277.93</v>
      </c>
      <c r="BG37" s="36">
        <v>81.525999999999996</v>
      </c>
      <c r="BH37" s="36" t="s">
        <v>480</v>
      </c>
      <c r="BI37" s="36">
        <v>31.82</v>
      </c>
      <c r="BJ37" s="36">
        <v>-328.25799999999998</v>
      </c>
      <c r="BK37" s="36">
        <v>-4.5419999999999998</v>
      </c>
      <c r="BL37" s="36">
        <v>1018.2</v>
      </c>
    </row>
    <row r="38" spans="1:64" ht="15.75" x14ac:dyDescent="0.2">
      <c r="A38" s="2" t="s">
        <v>457</v>
      </c>
      <c r="B38" s="45" t="s">
        <v>487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2" t="s">
        <v>457</v>
      </c>
      <c r="AD38" s="97" t="s">
        <v>571</v>
      </c>
      <c r="AE38" s="36" t="str">
        <f>_xll.BDP($AD38,AE$10)</f>
        <v>Application Software</v>
      </c>
      <c r="AF38" s="36">
        <f>_xll.BDH($AD38,AF$10,$C$5,$C$5,"EQY_FUND_CRNCY=USD")</f>
        <v>4892.9650000000001</v>
      </c>
      <c r="AG38" s="36" t="str">
        <f>_xll.BDH($AD38,AG$10,$C$5,$C$5,"EQY_FUND_CRNCY=USD")</f>
        <v>#N/A N/A</v>
      </c>
      <c r="AH38" s="36"/>
      <c r="AI38" s="36">
        <f>_xll.BDP($AD38,AI$10,"EQY_FUND_CRNCY=USD","FA_ADJUSTED=Y")</f>
        <v>475.49899999999997</v>
      </c>
      <c r="AJ38" s="36">
        <f>_xll.BDP($AD38,AJ$10,"BEST_FPERIOD_OVERRIDE=1TY","EQY_FUND_CRNCY=USD","FA_ADJUSTED=Y")</f>
        <v>601.93799999999999</v>
      </c>
      <c r="AK38" s="44">
        <f t="shared" si="1"/>
        <v>0.26590802504316535</v>
      </c>
      <c r="AL38" s="36">
        <f>_xll.BDP($AD38,AL$10,"EQY_FUND_CRNCY=USD","FA_ADJUSTED=Y")</f>
        <v>381.44999993896482</v>
      </c>
      <c r="AM38" s="36">
        <f>_xll.BDP($AD38,AM$10,"BEST_FPERIOD_OVERRIDE=1TY","EQY_FUND_CRNCY=USD","FA_ADJUSTED=Y")</f>
        <v>81.918999999999997</v>
      </c>
      <c r="AN38" s="36">
        <f>_xll.BDP($AD38,AN$10,"BEST_FPERIOD_OVERRIDE=1TY","EQY_FUND_CRNCY=USD","FA_ADJUSTED=Y")</f>
        <v>70.37299999999999</v>
      </c>
      <c r="AO38" s="36">
        <f>_xll.BDP($AD38,AO$10,"BEST_FPERIOD_OVERRIDE=1TY","EQY_FUND_CRNCY=USD","FA_ADJUSTED=Y")</f>
        <v>212.85900000000001</v>
      </c>
      <c r="AP38" s="36">
        <f>_xll.BDP($AD38,AP$10,"BEST_FPERIOD_OVERRIDE=1TY","EQY_FUND_CRNCY=USD","FA_ADJUSTED=Y")</f>
        <v>56.786999999999999</v>
      </c>
      <c r="AQ38" s="36">
        <f>_xll.BDP($AD38,AQ$10,"EQY_FUND_CRNCY=USD","FA_ADJUSTED=Y")</f>
        <v>-24.783164556961999</v>
      </c>
      <c r="AR38" s="36">
        <f>_xll.BDP($AD38,AR$10,"BEST_FPERIOD_OVERRIDE=1TY","EQY_FUND_CRNCY=USD","FA_ADJUSTED=Y")</f>
        <v>67.698999999999998</v>
      </c>
      <c r="AS38" s="36">
        <f>_xll.BDP($AD38,AS$10,"EQY_FUND_CRNCY=USD","FA_ADJUSTED=Y")</f>
        <v>-63.40645</v>
      </c>
      <c r="AT38" s="36">
        <f>_xll.BDP($AD38,AT$10,"BEST_FPERIOD_OVERRIDE=1TY","EQY_FUND_CRNCY=USD","FA_ADJUSTED=Y")</f>
        <v>45.274000000000001</v>
      </c>
      <c r="AV38" s="1" t="s">
        <v>571</v>
      </c>
      <c r="AW38" s="1" t="s">
        <v>495</v>
      </c>
      <c r="AX38" s="36">
        <v>4954.2579999999998</v>
      </c>
      <c r="AY38" s="36">
        <v>4693.9430000000002</v>
      </c>
      <c r="AZ38" s="36">
        <v>441.399</v>
      </c>
      <c r="BA38" s="36">
        <v>558.06700000000001</v>
      </c>
      <c r="BB38" s="36">
        <v>0.26431414661111607</v>
      </c>
      <c r="BC38" s="114">
        <v>354.10500488281252</v>
      </c>
      <c r="BD38" s="36">
        <v>81.478999999999999</v>
      </c>
      <c r="BE38" s="36">
        <v>70.37299999999999</v>
      </c>
      <c r="BF38" s="36">
        <v>212.85900000000001</v>
      </c>
      <c r="BG38" s="36">
        <v>56.786999999999999</v>
      </c>
      <c r="BH38" s="36">
        <v>-24.503810126582</v>
      </c>
      <c r="BI38" s="36">
        <v>59.963000000000001</v>
      </c>
      <c r="BJ38" s="36">
        <v>-55.844099999999997</v>
      </c>
      <c r="BK38" s="36">
        <v>37.355000000000004</v>
      </c>
      <c r="BL38" s="36">
        <v>920.476</v>
      </c>
    </row>
    <row r="39" spans="1:64" ht="47.25" x14ac:dyDescent="0.2">
      <c r="B39" s="10" t="s">
        <v>424</v>
      </c>
      <c r="C39" s="10" t="s">
        <v>425</v>
      </c>
      <c r="D39" s="11" t="s">
        <v>426</v>
      </c>
      <c r="E39" s="11" t="s">
        <v>427</v>
      </c>
      <c r="F39" s="12" t="s">
        <v>428</v>
      </c>
      <c r="G39" s="13"/>
      <c r="H39" s="14" t="s">
        <v>429</v>
      </c>
      <c r="I39" s="13"/>
      <c r="J39" s="12" t="s">
        <v>430</v>
      </c>
      <c r="K39" s="12" t="s">
        <v>431</v>
      </c>
      <c r="L39" s="15" t="s">
        <v>432</v>
      </c>
      <c r="M39" s="15" t="s">
        <v>433</v>
      </c>
      <c r="AD39" s="97" t="s">
        <v>572</v>
      </c>
      <c r="AE39" s="36" t="str">
        <f>_xll.BDP($AD39,AE$10)</f>
        <v>Application Software</v>
      </c>
      <c r="AF39" s="36">
        <f>_xll.BDH($AD39,AF$10,$C$5,$C$5,"EQY_FUND_CRNCY=USD")</f>
        <v>1919.4572000000001</v>
      </c>
      <c r="AG39" s="36" t="str">
        <f>_xll.BDH($AD39,AG$10,$C$5,$C$5,"EQY_FUND_CRNCY=USD")</f>
        <v>#N/A N/A</v>
      </c>
      <c r="AH39" s="36"/>
      <c r="AI39" s="36">
        <f>_xll.BDP($AD39,AI$10,"EQY_FUND_CRNCY=USD","FA_ADJUSTED=Y")</f>
        <v>212.953</v>
      </c>
      <c r="AJ39" s="36">
        <f>_xll.BDP($AD39,AJ$10,"BEST_FPERIOD_OVERRIDE=1TY","EQY_FUND_CRNCY=USD","FA_ADJUSTED=Y")</f>
        <v>273.46199999999999</v>
      </c>
      <c r="AK39" s="44">
        <f t="shared" si="1"/>
        <v>0.28414251031917837</v>
      </c>
      <c r="AL39" s="36">
        <f>_xll.BDP($AD39,AL$10,"EQY_FUND_CRNCY=USD","FA_ADJUSTED=Y")</f>
        <v>158.97299676513671</v>
      </c>
      <c r="AM39" s="36">
        <f>_xll.BDP($AD39,AM$10,"BEST_FPERIOD_OVERRIDE=1TY","EQY_FUND_CRNCY=USD","FA_ADJUSTED=Y")</f>
        <v>75.94</v>
      </c>
      <c r="AN39" s="36">
        <f>_xll.BDP($AD39,AN$10,"BEST_FPERIOD_OVERRIDE=1TY","EQY_FUND_CRNCY=USD","FA_ADJUSTED=Y")</f>
        <v>25.686999999999998</v>
      </c>
      <c r="AO39" s="36">
        <f>_xll.BDP($AD39,AO$10,"BEST_FPERIOD_OVERRIDE=1TY","EQY_FUND_CRNCY=USD","FA_ADJUSTED=Y")</f>
        <v>126.98</v>
      </c>
      <c r="AP39" s="36">
        <f>_xll.BDP($AD39,AP$10,"BEST_FPERIOD_OVERRIDE=1TY","EQY_FUND_CRNCY=USD","FA_ADJUSTED=Y")</f>
        <v>40.079000000000001</v>
      </c>
      <c r="AQ39" s="36">
        <f>_xll.BDP($AD39,AQ$10,"EQY_FUND_CRNCY=USD","FA_ADJUSTED=Y")</f>
        <v>-75.146000000000001</v>
      </c>
      <c r="AR39" s="36">
        <f>_xll.BDP($AD39,AR$10,"BEST_FPERIOD_OVERRIDE=1TY","EQY_FUND_CRNCY=USD","FA_ADJUSTED=Y")</f>
        <v>-30.494</v>
      </c>
      <c r="AS39" s="36">
        <f>_xll.BDP($AD39,AS$10,"EQY_FUND_CRNCY=USD","FA_ADJUSTED=Y")</f>
        <v>-80.995999999999995</v>
      </c>
      <c r="AT39" s="36">
        <f>_xll.BDP($AD39,AT$10,"BEST_FPERIOD_OVERRIDE=1TY","EQY_FUND_CRNCY=USD","FA_ADJUSTED=Y")</f>
        <v>-39.646999999999998</v>
      </c>
      <c r="AV39" s="1" t="s">
        <v>572</v>
      </c>
      <c r="AW39" s="1" t="s">
        <v>495</v>
      </c>
      <c r="AX39" s="36">
        <v>1953.962</v>
      </c>
      <c r="AY39" s="36">
        <v>1829.143</v>
      </c>
      <c r="AZ39" s="36">
        <v>198.54300000000001</v>
      </c>
      <c r="BA39" s="36">
        <v>249.18700000000001</v>
      </c>
      <c r="BB39" s="36">
        <v>0.25507824501493381</v>
      </c>
      <c r="BC39" s="114">
        <v>147.79099822998046</v>
      </c>
      <c r="BD39" s="36">
        <v>75.325000000000003</v>
      </c>
      <c r="BE39" s="36">
        <v>25.686999999999998</v>
      </c>
      <c r="BF39" s="36">
        <v>126.98</v>
      </c>
      <c r="BG39" s="36">
        <v>40.079000000000001</v>
      </c>
      <c r="BH39" s="36">
        <v>-68.009</v>
      </c>
      <c r="BI39" s="36">
        <v>-31.501999999999999</v>
      </c>
      <c r="BJ39" s="36">
        <v>-73.292000000000002</v>
      </c>
      <c r="BK39" s="36">
        <v>-41.255000000000003</v>
      </c>
      <c r="BL39" s="36">
        <v>205.11199999999999</v>
      </c>
    </row>
    <row r="40" spans="1:64" ht="15.75" x14ac:dyDescent="0.2">
      <c r="B40" s="18"/>
      <c r="C40" s="18"/>
      <c r="D40" s="18"/>
      <c r="E40" s="18"/>
      <c r="F40" s="19" t="s">
        <v>440</v>
      </c>
      <c r="G40" s="20" t="s">
        <v>441</v>
      </c>
      <c r="H40" s="19" t="s">
        <v>440</v>
      </c>
      <c r="I40" s="20" t="s">
        <v>441</v>
      </c>
      <c r="J40" s="19" t="s">
        <v>441</v>
      </c>
      <c r="K40" s="19" t="s">
        <v>440</v>
      </c>
      <c r="L40" s="20" t="s">
        <v>440</v>
      </c>
      <c r="M40" s="20" t="s">
        <v>440</v>
      </c>
      <c r="AD40" s="97" t="s">
        <v>573</v>
      </c>
      <c r="AE40" s="36" t="str">
        <f>_xll.BDP($AD40,AE$10)</f>
        <v>Application Software</v>
      </c>
      <c r="AF40" s="36">
        <f>_xll.BDH($AD40,AF$10,$C$5,$C$5,"EQY_FUND_CRNCY=USD")</f>
        <v>1106.527</v>
      </c>
      <c r="AG40" s="36" t="str">
        <f>_xll.BDH($AD40,AG$10,$C$5,$C$5,"EQY_FUND_CRNCY=USD")</f>
        <v>#N/A N/A</v>
      </c>
      <c r="AH40" s="36"/>
      <c r="AI40" s="36">
        <f>_xll.BDP($AD40,AI$10,"EQY_FUND_CRNCY=USD","FA_ADJUSTED=Y")</f>
        <v>197.12800000000001</v>
      </c>
      <c r="AJ40" s="36">
        <f>_xll.BDP($AD40,AJ$10,"BEST_FPERIOD_OVERRIDE=1TY","EQY_FUND_CRNCY=USD","FA_ADJUSTED=Y")</f>
        <v>244.857</v>
      </c>
      <c r="AK40" s="44">
        <f t="shared" si="1"/>
        <v>0.2421218700539749</v>
      </c>
      <c r="AL40" s="36">
        <f>_xll.BDP($AD40,AL$10,"EQY_FUND_CRNCY=USD","FA_ADJUSTED=Y")</f>
        <v>139.10900132751465</v>
      </c>
      <c r="AM40" s="36">
        <f>_xll.BDP($AD40,AM$10,"BEST_FPERIOD_OVERRIDE=1TY","EQY_FUND_CRNCY=USD","FA_ADJUSTED=Y")</f>
        <v>72.600000000000009</v>
      </c>
      <c r="AN40" s="36">
        <f>_xll.BDP($AD40,AN$10,"BEST_FPERIOD_OVERRIDE=1TY","EQY_FUND_CRNCY=USD","FA_ADJUSTED=Y")</f>
        <v>48.292999999999999</v>
      </c>
      <c r="AO40" s="36">
        <f>_xll.BDP($AD40,AO$10,"BEST_FPERIOD_OVERRIDE=1TY","EQY_FUND_CRNCY=USD","FA_ADJUSTED=Y")</f>
        <v>83.715999999999994</v>
      </c>
      <c r="AP40" s="36">
        <f>_xll.BDP($AD40,AP$10,"BEST_FPERIOD_OVERRIDE=1TY","EQY_FUND_CRNCY=USD","FA_ADJUSTED=Y")</f>
        <v>31.196000000000002</v>
      </c>
      <c r="AQ40" s="36">
        <f>_xll.BDP($AD40,AQ$10,"EQY_FUND_CRNCY=USD","FA_ADJUSTED=Y")</f>
        <v>-38.338999999999999</v>
      </c>
      <c r="AR40" s="36">
        <f>_xll.BDP($AD40,AR$10,"BEST_FPERIOD_OVERRIDE=1TY","EQY_FUND_CRNCY=USD","FA_ADJUSTED=Y")</f>
        <v>-13.432</v>
      </c>
      <c r="AS40" s="36">
        <f>_xll.BDP($AD40,AS$10,"EQY_FUND_CRNCY=USD","FA_ADJUSTED=Y")</f>
        <v>-48.177999999999997</v>
      </c>
      <c r="AT40" s="36">
        <f>_xll.BDP($AD40,AT$10,"BEST_FPERIOD_OVERRIDE=1TY","EQY_FUND_CRNCY=USD","FA_ADJUSTED=Y")</f>
        <v>-22.436</v>
      </c>
      <c r="AV40" s="1" t="s">
        <v>573</v>
      </c>
      <c r="AW40" s="1" t="s">
        <v>495</v>
      </c>
      <c r="AX40" s="36">
        <v>1113.3187</v>
      </c>
      <c r="AY40" s="36">
        <v>996.77970000000005</v>
      </c>
      <c r="AZ40" s="36">
        <v>184.83700000000002</v>
      </c>
      <c r="BA40" s="36">
        <v>231.28900000000002</v>
      </c>
      <c r="BB40" s="36">
        <v>0.25131331930295331</v>
      </c>
      <c r="BC40" s="114">
        <v>130.4860018157959</v>
      </c>
      <c r="BD40" s="36">
        <v>71.875</v>
      </c>
      <c r="BE40" s="36">
        <v>48.292999999999999</v>
      </c>
      <c r="BF40" s="36">
        <v>83.715999999999994</v>
      </c>
      <c r="BG40" s="36">
        <v>31.196000000000002</v>
      </c>
      <c r="BH40" s="36">
        <v>-40.238</v>
      </c>
      <c r="BI40" s="36">
        <v>-17.818999999999999</v>
      </c>
      <c r="BJ40" s="36">
        <v>-49.079000000000001</v>
      </c>
      <c r="BK40" s="36">
        <v>-28.419</v>
      </c>
      <c r="BL40" s="36">
        <v>866.24</v>
      </c>
    </row>
    <row r="41" spans="1:64" ht="30" customHeight="1" x14ac:dyDescent="0.2">
      <c r="B41" s="46" t="str">
        <f t="shared" ref="B41:M41" si="7">B$9</f>
        <v>Databricks</v>
      </c>
      <c r="C41" s="46" t="str">
        <f t="shared" si="7"/>
        <v>Advanced big data processing company.</v>
      </c>
      <c r="D41" s="47">
        <f t="shared" si="7"/>
        <v>0</v>
      </c>
      <c r="E41" s="47">
        <f t="shared" si="7"/>
        <v>0</v>
      </c>
      <c r="F41" s="48">
        <f t="shared" si="7"/>
        <v>0</v>
      </c>
      <c r="G41" s="49">
        <f t="shared" si="7"/>
        <v>0</v>
      </c>
      <c r="H41" s="50" t="e">
        <f t="shared" si="7"/>
        <v>#DIV/0!</v>
      </c>
      <c r="I41" s="51" t="e">
        <f t="shared" si="7"/>
        <v>#DIV/0!</v>
      </c>
      <c r="J41" s="52" t="e">
        <f t="shared" si="7"/>
        <v>#DIV/0!</v>
      </c>
      <c r="K41" s="52" t="e">
        <f t="shared" si="7"/>
        <v>#DIV/0!</v>
      </c>
      <c r="L41" s="53" t="e">
        <f t="shared" si="7"/>
        <v>#DIV/0!</v>
      </c>
      <c r="M41" s="53" t="e">
        <f t="shared" si="7"/>
        <v>#DIV/0!</v>
      </c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97" t="s">
        <v>574</v>
      </c>
      <c r="AE41" s="36" t="str">
        <f>_xll.BDP($AD41,AE$10)</f>
        <v>Application Software</v>
      </c>
      <c r="AF41" s="36">
        <f>_xll.BDH($AD41,AF$10,$C$5,$C$5,"EQY_FUND_CRNCY=USD")</f>
        <v>7239.0344999999998</v>
      </c>
      <c r="AG41" s="36" t="str">
        <f>_xll.BDH($AD41,AG$10,$C$5,$C$5,"EQY_FUND_CRNCY=USD")</f>
        <v>#N/A N/A</v>
      </c>
      <c r="AH41" s="36"/>
      <c r="AI41" s="36">
        <f>_xll.BDP($AD41,AI$10,"EQY_FUND_CRNCY=USD","FA_ADJUSTED=Y")</f>
        <v>530.029</v>
      </c>
      <c r="AJ41" s="36">
        <f>_xll.BDP($AD41,AJ$10,"BEST_FPERIOD_OVERRIDE=1TY","EQY_FUND_CRNCY=USD","FA_ADJUSTED=Y")</f>
        <v>659.4</v>
      </c>
      <c r="AK41" s="44">
        <f t="shared" si="1"/>
        <v>0.24408287093725067</v>
      </c>
      <c r="AL41" s="36">
        <f>_xll.BDP($AD41,AL$10,"EQY_FUND_CRNCY=USD","FA_ADJUSTED=Y")</f>
        <v>444.18800915527345</v>
      </c>
      <c r="AM41" s="36">
        <f>_xll.BDP($AD41,AM$10,"BEST_FPERIOD_OVERRIDE=1TY","EQY_FUND_CRNCY=USD","FA_ADJUSTED=Y")</f>
        <v>83.378</v>
      </c>
      <c r="AN41" s="36">
        <f>_xll.BDP($AD41,AN$10,"BEST_FPERIOD_OVERRIDE=1TY","EQY_FUND_CRNCY=USD","FA_ADJUSTED=Y")</f>
        <v>30.43</v>
      </c>
      <c r="AO41" s="36">
        <f>_xll.BDP($AD41,AO$10,"BEST_FPERIOD_OVERRIDE=1TY","EQY_FUND_CRNCY=USD","FA_ADJUSTED=Y")</f>
        <v>150.512</v>
      </c>
      <c r="AP41" s="36">
        <f>_xll.BDP($AD41,AP$10,"BEST_FPERIOD_OVERRIDE=1TY","EQY_FUND_CRNCY=USD","FA_ADJUSTED=Y")</f>
        <v>91.647000000000006</v>
      </c>
      <c r="AQ41" s="36">
        <f>_xll.BDP($AD41,AQ$10,"EQY_FUND_CRNCY=USD","FA_ADJUSTED=Y")</f>
        <v>176.16399999999999</v>
      </c>
      <c r="AR41" s="36">
        <f>_xll.BDP($AD41,AR$10,"BEST_FPERIOD_OVERRIDE=1TY","EQY_FUND_CRNCY=USD","FA_ADJUSTED=Y")</f>
        <v>270.82800000000003</v>
      </c>
      <c r="AS41" s="36">
        <f>_xll.BDP($AD41,AS$10,"EQY_FUND_CRNCY=USD","FA_ADJUSTED=Y")</f>
        <v>119.139977254936</v>
      </c>
      <c r="AT41" s="36">
        <f>_xll.BDP($AD41,AT$10,"BEST_FPERIOD_OVERRIDE=1TY","EQY_FUND_CRNCY=USD","FA_ADJUSTED=Y")</f>
        <v>179.447</v>
      </c>
      <c r="AV41" s="1" t="s">
        <v>574</v>
      </c>
      <c r="AW41" s="1" t="s">
        <v>495</v>
      </c>
      <c r="AX41" s="36">
        <v>7352.4741999999997</v>
      </c>
      <c r="AY41" s="36">
        <v>7333.1052</v>
      </c>
      <c r="AZ41" s="36">
        <v>498.02800000000002</v>
      </c>
      <c r="BA41" s="36">
        <v>621.76</v>
      </c>
      <c r="BB41" s="36">
        <v>0.24844386259407103</v>
      </c>
      <c r="BC41" s="114">
        <v>416.48600439453128</v>
      </c>
      <c r="BD41" s="36">
        <v>82.850000000000009</v>
      </c>
      <c r="BE41" s="36">
        <v>30.43</v>
      </c>
      <c r="BF41" s="36">
        <v>150.512</v>
      </c>
      <c r="BG41" s="36">
        <v>91.647000000000006</v>
      </c>
      <c r="BH41" s="36">
        <v>148.13299999999998</v>
      </c>
      <c r="BI41" s="36">
        <v>254.15200000000002</v>
      </c>
      <c r="BJ41" s="36">
        <v>104.562799698118</v>
      </c>
      <c r="BK41" s="36">
        <v>171.12</v>
      </c>
      <c r="BL41" s="36">
        <v>622.91700000000003</v>
      </c>
    </row>
    <row r="42" spans="1:64" ht="30" customHeight="1" x14ac:dyDescent="0.2">
      <c r="B42" s="54" t="s">
        <v>465</v>
      </c>
      <c r="C42" s="54" t="e">
        <f>VLOOKUP($B42,#REF!,COLUMNS($B42:C42),0)</f>
        <v>#REF!</v>
      </c>
      <c r="D42" s="55" t="e">
        <f>VLOOKUP($B42,#REF!,COLUMNS($B42:D42),0)</f>
        <v>#REF!</v>
      </c>
      <c r="E42" s="55" t="e">
        <f>VLOOKUP($B42,#REF!,COLUMNS($B42:E42),0)</f>
        <v>#REF!</v>
      </c>
      <c r="F42" s="56" t="e">
        <f>VLOOKUP($B42,#REF!,COLUMNS($B42:F42),0)</f>
        <v>#REF!</v>
      </c>
      <c r="G42" s="57" t="e">
        <f>VLOOKUP($B42,#REF!,COLUMNS($B42:G42),0)</f>
        <v>#REF!</v>
      </c>
      <c r="H42" s="58" t="e">
        <f>VLOOKUP($B42,#REF!,COLUMNS($B42:H42),0)</f>
        <v>#REF!</v>
      </c>
      <c r="I42" s="59" t="e">
        <f>VLOOKUP($B42,#REF!,COLUMNS($B42:I42),0)</f>
        <v>#REF!</v>
      </c>
      <c r="J42" s="60" t="e">
        <f>VLOOKUP($B42,#REF!,COLUMNS($B42:J42),0)</f>
        <v>#REF!</v>
      </c>
      <c r="K42" s="60" t="e">
        <f>VLOOKUP($B42,#REF!,COLUMNS($B42:K42),0)</f>
        <v>#REF!</v>
      </c>
      <c r="L42" s="61" t="e">
        <f>VLOOKUP($B42,#REF!,COLUMNS($B42:L42),0)</f>
        <v>#REF!</v>
      </c>
      <c r="M42" s="61" t="e">
        <f>VLOOKUP($B42,#REF!,COLUMNS($B42:M42),0)</f>
        <v>#REF!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97" t="s">
        <v>575</v>
      </c>
      <c r="AE42" s="36" t="str">
        <f>_xll.BDP($AD42,AE$10)</f>
        <v>Application Software</v>
      </c>
      <c r="AF42" s="36">
        <f>_xll.BDH($AD42,AF$10,$C$5,$C$5,"EQY_FUND_CRNCY=USD")</f>
        <v>5692.5747000000001</v>
      </c>
      <c r="AG42" s="36" t="str">
        <f>_xll.BDH($AD42,AG$10,$C$5,$C$5,"EQY_FUND_CRNCY=USD")</f>
        <v>#N/A N/A</v>
      </c>
      <c r="AH42" s="36"/>
      <c r="AI42" s="36">
        <f>_xll.BDP($AD42,AI$10,"EQY_FUND_CRNCY=USD","FA_ADJUSTED=Y")</f>
        <v>625.53499999999997</v>
      </c>
      <c r="AJ42" s="36">
        <f>_xll.BDP($AD42,AJ$10,"BEST_FPERIOD_OVERRIDE=1TY","EQY_FUND_CRNCY=USD","FA_ADJUSTED=Y")</f>
        <v>780.29300000000001</v>
      </c>
      <c r="AK42" s="44">
        <f t="shared" si="1"/>
        <v>0.24740102472283731</v>
      </c>
      <c r="AL42" s="36">
        <f>_xll.BDP($AD42,AL$10,"EQY_FUND_CRNCY=USD","FA_ADJUSTED=Y")</f>
        <v>478.90099847412108</v>
      </c>
      <c r="AM42" s="36">
        <f>_xll.BDP($AD42,AM$10,"BEST_FPERIOD_OVERRIDE=1TY","EQY_FUND_CRNCY=USD","FA_ADJUSTED=Y")</f>
        <v>77.427000000000007</v>
      </c>
      <c r="AN42" s="36">
        <f>_xll.BDP($AD42,AN$10,"BEST_FPERIOD_OVERRIDE=1TY","EQY_FUND_CRNCY=USD","FA_ADJUSTED=Y")</f>
        <v>75.147999999999996</v>
      </c>
      <c r="AO42" s="36">
        <f>_xll.BDP($AD42,AO$10,"BEST_FPERIOD_OVERRIDE=1TY","EQY_FUND_CRNCY=USD","FA_ADJUSTED=Y")</f>
        <v>260.06900000000002</v>
      </c>
      <c r="AP42" s="36">
        <f>_xll.BDP($AD42,AP$10,"BEST_FPERIOD_OVERRIDE=1TY","EQY_FUND_CRNCY=USD","FA_ADJUSTED=Y")</f>
        <v>72.313000000000002</v>
      </c>
      <c r="AQ42" s="36">
        <f>_xll.BDP($AD42,AQ$10,"EQY_FUND_CRNCY=USD","FA_ADJUSTED=Y")</f>
        <v>3.2461509250240006</v>
      </c>
      <c r="AR42" s="36">
        <f>_xll.BDP($AD42,AR$10,"BEST_FPERIOD_OVERRIDE=1TY","EQY_FUND_CRNCY=USD","FA_ADJUSTED=Y")</f>
        <v>81.076000000000008</v>
      </c>
      <c r="AS42" s="36">
        <f>_xll.BDP($AD42,AS$10,"EQY_FUND_CRNCY=USD","FA_ADJUSTED=Y")</f>
        <v>-25.689999999999998</v>
      </c>
      <c r="AT42" s="36">
        <f>_xll.BDP($AD42,AT$10,"BEST_FPERIOD_OVERRIDE=1TY","EQY_FUND_CRNCY=USD","FA_ADJUSTED=Y")</f>
        <v>57.524999999999999</v>
      </c>
      <c r="AV42" s="1" t="s">
        <v>575</v>
      </c>
      <c r="AW42" s="1" t="s">
        <v>495</v>
      </c>
      <c r="AX42" s="36">
        <v>5806.0284000000001</v>
      </c>
      <c r="AY42" s="36">
        <v>5599.3083999999999</v>
      </c>
      <c r="AZ42" s="36">
        <v>581.47399999999993</v>
      </c>
      <c r="BA42" s="36">
        <v>724.625</v>
      </c>
      <c r="BB42" s="36">
        <v>0.24618641590165691</v>
      </c>
      <c r="BC42" s="114">
        <v>443.33000299072262</v>
      </c>
      <c r="BD42" s="36">
        <v>77.007999999999996</v>
      </c>
      <c r="BE42" s="36">
        <v>75.147999999999996</v>
      </c>
      <c r="BF42" s="36">
        <v>260.06900000000002</v>
      </c>
      <c r="BG42" s="36">
        <v>72.313000000000002</v>
      </c>
      <c r="BH42" s="36">
        <v>1.981681596884</v>
      </c>
      <c r="BI42" s="36">
        <v>88.007999999999996</v>
      </c>
      <c r="BJ42" s="36">
        <v>-22.126999999999999</v>
      </c>
      <c r="BK42" s="36">
        <v>62.160000000000004</v>
      </c>
      <c r="BL42" s="36">
        <v>199.589</v>
      </c>
    </row>
    <row r="43" spans="1:64" ht="30" customHeight="1" x14ac:dyDescent="0.2">
      <c r="B43" s="62" t="s">
        <v>470</v>
      </c>
      <c r="C43" s="54" t="e">
        <f>VLOOKUP($B43,#REF!,COLUMNS($B43:C43),0)</f>
        <v>#REF!</v>
      </c>
      <c r="D43" s="66" t="e">
        <f>VLOOKUP($B43,#REF!,COLUMNS($B43:D43),0)</f>
        <v>#REF!</v>
      </c>
      <c r="E43" s="66" t="e">
        <f>VLOOKUP($B43,#REF!,COLUMNS($B43:E43),0)</f>
        <v>#REF!</v>
      </c>
      <c r="F43" s="67" t="e">
        <f>VLOOKUP($B43,#REF!,COLUMNS($B43:F43),0)</f>
        <v>#REF!</v>
      </c>
      <c r="G43" s="68" t="e">
        <f>VLOOKUP($B43,#REF!,COLUMNS($B43:G43),0)</f>
        <v>#REF!</v>
      </c>
      <c r="H43" s="69" t="e">
        <f>VLOOKUP($B43,#REF!,COLUMNS($B43:H43),0)</f>
        <v>#REF!</v>
      </c>
      <c r="I43" s="70" t="e">
        <f>VLOOKUP($B43,#REF!,COLUMNS($B43:I43),0)</f>
        <v>#REF!</v>
      </c>
      <c r="J43" s="71" t="e">
        <f>VLOOKUP($B43,#REF!,COLUMNS($B43:J43),0)</f>
        <v>#REF!</v>
      </c>
      <c r="K43" s="60" t="e">
        <f>VLOOKUP($B43,#REF!,COLUMNS($B43:K43),0)</f>
        <v>#REF!</v>
      </c>
      <c r="L43" s="61" t="e">
        <f>VLOOKUP($B43,#REF!,COLUMNS($B43:L43),0)</f>
        <v>#REF!</v>
      </c>
      <c r="M43" s="61" t="e">
        <f>VLOOKUP($B43,#REF!,COLUMNS($B43:M43),0)</f>
        <v>#REF!</v>
      </c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97" t="s">
        <v>576</v>
      </c>
      <c r="AE43" s="36" t="str">
        <f>_xll.BDP($AD43,AE$10)</f>
        <v>Application Software</v>
      </c>
      <c r="AF43" s="36">
        <f>_xll.BDH($AD43,AF$10,$C$5,$C$5,"EQY_FUND_CRNCY=USD")</f>
        <v>1995.7977000000001</v>
      </c>
      <c r="AG43" s="36" t="str">
        <f>_xll.BDH($AD43,AG$10,$C$5,$C$5,"EQY_FUND_CRNCY=USD")</f>
        <v>#N/A N/A</v>
      </c>
      <c r="AH43" s="36"/>
      <c r="AI43" s="36">
        <f>_xll.BDP($AD43,AI$10,"EQY_FUND_CRNCY=USD","FA_ADJUSTED=Y")</f>
        <v>177.60300000000001</v>
      </c>
      <c r="AJ43" s="36">
        <f>_xll.BDP($AD43,AJ$10,"BEST_FPERIOD_OVERRIDE=1TY","EQY_FUND_CRNCY=USD","FA_ADJUSTED=Y")</f>
        <v>223.15</v>
      </c>
      <c r="AK43" s="44">
        <f t="shared" si="1"/>
        <v>0.25645400134006735</v>
      </c>
      <c r="AL43" s="36">
        <f>_xll.BDP($AD43,AL$10,"EQY_FUND_CRNCY=USD","FA_ADJUSTED=Y")</f>
        <v>109.44299902343749</v>
      </c>
      <c r="AM43" s="36">
        <f>_xll.BDP($AD43,AM$10,"BEST_FPERIOD_OVERRIDE=1TY","EQY_FUND_CRNCY=USD","FA_ADJUSTED=Y")</f>
        <v>63</v>
      </c>
      <c r="AN43" s="36">
        <f>_xll.BDP($AD43,AN$10,"BEST_FPERIOD_OVERRIDE=1TY","EQY_FUND_CRNCY=USD","FA_ADJUSTED=Y")</f>
        <v>16.577999999999999</v>
      </c>
      <c r="AO43" s="36">
        <f>_xll.BDP($AD43,AO$10,"BEST_FPERIOD_OVERRIDE=1TY","EQY_FUND_CRNCY=USD","FA_ADJUSTED=Y")</f>
        <v>28.709</v>
      </c>
      <c r="AP43" s="36">
        <f>_xll.BDP($AD43,AP$10,"BEST_FPERIOD_OVERRIDE=1TY","EQY_FUND_CRNCY=USD","FA_ADJUSTED=Y")</f>
        <v>21.199000000000002</v>
      </c>
      <c r="AQ43" s="36">
        <f>_xll.BDP($AD43,AQ$10,"EQY_FUND_CRNCY=USD","FA_ADJUSTED=Y")</f>
        <v>33.503999999999998</v>
      </c>
      <c r="AR43" s="36">
        <f>_xll.BDP($AD43,AR$10,"BEST_FPERIOD_OVERRIDE=1TY","EQY_FUND_CRNCY=USD","FA_ADJUSTED=Y")</f>
        <v>47</v>
      </c>
      <c r="AS43" s="36">
        <f>_xll.BDP($AD43,AS$10,"EQY_FUND_CRNCY=USD","FA_ADJUSTED=Y")</f>
        <v>19.909299999999998</v>
      </c>
      <c r="AT43" s="36">
        <f>_xll.BDP($AD43,AT$10,"BEST_FPERIOD_OVERRIDE=1TY","EQY_FUND_CRNCY=USD","FA_ADJUSTED=Y")</f>
        <v>41.564999999999998</v>
      </c>
      <c r="AV43" s="1" t="s">
        <v>576</v>
      </c>
      <c r="AW43" s="1" t="s">
        <v>495</v>
      </c>
      <c r="AX43" s="36">
        <v>2022.6493</v>
      </c>
      <c r="AY43" s="36">
        <v>1969.9293</v>
      </c>
      <c r="AZ43" s="36">
        <v>165.38</v>
      </c>
      <c r="BA43" s="36">
        <v>205.85</v>
      </c>
      <c r="BB43" s="36">
        <v>0.24470915467408383</v>
      </c>
      <c r="BC43" s="114">
        <v>102.44899972534179</v>
      </c>
      <c r="BD43" s="36">
        <v>64.5</v>
      </c>
      <c r="BE43" s="36">
        <v>16.577999999999999</v>
      </c>
      <c r="BF43" s="36">
        <v>28.709</v>
      </c>
      <c r="BG43" s="36">
        <v>21.199000000000002</v>
      </c>
      <c r="BH43" s="36">
        <v>31.149000000000001</v>
      </c>
      <c r="BI43" s="36">
        <v>44.4</v>
      </c>
      <c r="BJ43" s="36">
        <v>18.071339999999999</v>
      </c>
      <c r="BK43" s="36">
        <v>39.49</v>
      </c>
      <c r="BL43" s="36">
        <v>317.08300000000003</v>
      </c>
    </row>
    <row r="44" spans="1:64" ht="30" customHeight="1" x14ac:dyDescent="0.2">
      <c r="B44" s="62" t="s">
        <v>471</v>
      </c>
      <c r="C44" s="54" t="e">
        <f>VLOOKUP($B44,#REF!,COLUMNS($B44:C44),0)</f>
        <v>#REF!</v>
      </c>
      <c r="D44" s="66" t="e">
        <f>VLOOKUP($B44,#REF!,COLUMNS($B44:D44),0)</f>
        <v>#REF!</v>
      </c>
      <c r="E44" s="66" t="e">
        <f>VLOOKUP($B44,#REF!,COLUMNS($B44:E44),0)</f>
        <v>#REF!</v>
      </c>
      <c r="F44" s="67" t="e">
        <f>VLOOKUP($B44,#REF!,COLUMNS($B44:F44),0)</f>
        <v>#REF!</v>
      </c>
      <c r="G44" s="68" t="e">
        <f>VLOOKUP($B44,#REF!,COLUMNS($B44:G44),0)</f>
        <v>#REF!</v>
      </c>
      <c r="H44" s="69" t="e">
        <f>VLOOKUP($B44,#REF!,COLUMNS($B44:H44),0)</f>
        <v>#REF!</v>
      </c>
      <c r="I44" s="70" t="e">
        <f>VLOOKUP($B44,#REF!,COLUMNS($B44:I44),0)</f>
        <v>#REF!</v>
      </c>
      <c r="J44" s="71" t="e">
        <f>VLOOKUP($B44,#REF!,COLUMNS($B44:J44),0)</f>
        <v>#REF!</v>
      </c>
      <c r="K44" s="60" t="e">
        <f>VLOOKUP($B44,#REF!,COLUMNS($B44:K44),0)</f>
        <v>#REF!</v>
      </c>
      <c r="L44" s="61" t="e">
        <f>VLOOKUP($B44,#REF!,COLUMNS($B44:L44),0)</f>
        <v>#REF!</v>
      </c>
      <c r="M44" s="61" t="e">
        <f>VLOOKUP($B44,#REF!,COLUMNS($B44:M44),0)</f>
        <v>#REF!</v>
      </c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97" t="s">
        <v>577</v>
      </c>
      <c r="AE44" s="36" t="str">
        <f>_xll.BDP($AD44,AE$10)</f>
        <v>Internet Services &amp; Infrastruc</v>
      </c>
      <c r="AF44" s="36">
        <f>_xll.BDH($AD44,AF$10,$C$5,$C$5,"EQY_FUND_CRNCY=USD")</f>
        <v>1087.7444</v>
      </c>
      <c r="AG44" s="36" t="str">
        <f>_xll.BDH($AD44,AG$10,$C$5,$C$5,"EQY_FUND_CRNCY=USD")</f>
        <v>#N/A N/A</v>
      </c>
      <c r="AH44" s="36"/>
      <c r="AI44" s="36">
        <f>_xll.BDP($AD44,AI$10,"EQY_FUND_CRNCY=USD","FA_ADJUSTED=Y")</f>
        <v>281.13400000000001</v>
      </c>
      <c r="AJ44" s="36">
        <f>_xll.BDP($AD44,AJ$10,"BEST_FPERIOD_OVERRIDE=1TY","EQY_FUND_CRNCY=USD","FA_ADJUSTED=Y")</f>
        <v>328.15000000000003</v>
      </c>
      <c r="AK44" s="44">
        <f t="shared" si="1"/>
        <v>0.16723697596164122</v>
      </c>
      <c r="AL44" s="36">
        <f>_xll.BDP($AD44,AL$10,"EQY_FUND_CRNCY=USD","FA_ADJUSTED=Y")</f>
        <v>201.40600033569336</v>
      </c>
      <c r="AM44" s="36">
        <f>_xll.BDP($AD44,AM$10,"BEST_FPERIOD_OVERRIDE=1TY","EQY_FUND_CRNCY=USD","FA_ADJUSTED=Y")</f>
        <v>77.600000000000009</v>
      </c>
      <c r="AN44" s="36">
        <f>_xll.BDP($AD44,AN$10,"BEST_FPERIOD_OVERRIDE=1TY","EQY_FUND_CRNCY=USD","FA_ADJUSTED=Y")</f>
        <v>46.16</v>
      </c>
      <c r="AO44" s="36">
        <f>_xll.BDP($AD44,AO$10,"BEST_FPERIOD_OVERRIDE=1TY","EQY_FUND_CRNCY=USD","FA_ADJUSTED=Y")</f>
        <v>90.921999999999997</v>
      </c>
      <c r="AP44" s="36">
        <f>_xll.BDP($AD44,AP$10,"BEST_FPERIOD_OVERRIDE=1TY","EQY_FUND_CRNCY=USD","FA_ADJUSTED=Y")</f>
        <v>43.331000000000003</v>
      </c>
      <c r="AQ44" s="36">
        <f>_xll.BDP($AD44,AQ$10,"EQY_FUND_CRNCY=USD","FA_ADJUSTED=Y")</f>
        <v>45.377000000000002</v>
      </c>
      <c r="AR44" s="36">
        <f>_xll.BDP($AD44,AR$10,"BEST_FPERIOD_OVERRIDE=1TY","EQY_FUND_CRNCY=USD","FA_ADJUSTED=Y")</f>
        <v>96.850000000000009</v>
      </c>
      <c r="AS44" s="36">
        <f>_xll.BDP($AD44,AS$10,"EQY_FUND_CRNCY=USD","FA_ADJUSTED=Y")</f>
        <v>0.70136141969999977</v>
      </c>
      <c r="AT44" s="36">
        <f>_xll.BDP($AD44,AT$10,"BEST_FPERIOD_OVERRIDE=1TY","EQY_FUND_CRNCY=USD","FA_ADJUSTED=Y")</f>
        <v>66.635999999999996</v>
      </c>
      <c r="AV44" s="1" t="s">
        <v>577</v>
      </c>
      <c r="AW44" s="1" t="s">
        <v>614</v>
      </c>
      <c r="AX44" s="36">
        <v>1110.2656999999999</v>
      </c>
      <c r="AY44" s="36">
        <v>1234.2756999999999</v>
      </c>
      <c r="AZ44" s="36">
        <v>265.089</v>
      </c>
      <c r="BA44" s="36">
        <v>329.13800000000003</v>
      </c>
      <c r="BB44" s="36">
        <v>0.24161319405935378</v>
      </c>
      <c r="BC44" s="114">
        <v>189.59500091552735</v>
      </c>
      <c r="BD44" s="36">
        <v>77.167000000000002</v>
      </c>
      <c r="BE44" s="36">
        <v>46.16</v>
      </c>
      <c r="BF44" s="36">
        <v>90.921999999999997</v>
      </c>
      <c r="BG44" s="36">
        <v>43.331000000000003</v>
      </c>
      <c r="BH44" s="36">
        <v>35.430999999999997</v>
      </c>
      <c r="BI44" s="36">
        <v>107.65</v>
      </c>
      <c r="BJ44" s="36">
        <v>-1.8899511748109996</v>
      </c>
      <c r="BK44" s="36">
        <v>62.367000000000004</v>
      </c>
      <c r="BL44" s="36">
        <v>750.726</v>
      </c>
    </row>
    <row r="45" spans="1:64" ht="30" customHeight="1" x14ac:dyDescent="0.2">
      <c r="B45" s="62" t="s">
        <v>473</v>
      </c>
      <c r="C45" s="54" t="e">
        <f>VLOOKUP($B45,#REF!,COLUMNS($B45:C45),0)</f>
        <v>#REF!</v>
      </c>
      <c r="D45" s="66" t="e">
        <f>VLOOKUP($B45,#REF!,COLUMNS($B45:D45),0)</f>
        <v>#REF!</v>
      </c>
      <c r="E45" s="66" t="e">
        <f>VLOOKUP($B45,#REF!,COLUMNS($B45:E45),0)</f>
        <v>#REF!</v>
      </c>
      <c r="F45" s="67" t="e">
        <f>VLOOKUP($B45,#REF!,COLUMNS($B45:F45),0)</f>
        <v>#REF!</v>
      </c>
      <c r="G45" s="68" t="e">
        <f>VLOOKUP($B45,#REF!,COLUMNS($B45:G45),0)</f>
        <v>#REF!</v>
      </c>
      <c r="H45" s="69" t="e">
        <f>VLOOKUP($B45,#REF!,COLUMNS($B45:H45),0)</f>
        <v>#REF!</v>
      </c>
      <c r="I45" s="70" t="e">
        <f>VLOOKUP($B45,#REF!,COLUMNS($B45:I45),0)</f>
        <v>#REF!</v>
      </c>
      <c r="J45" s="71" t="e">
        <f>VLOOKUP($B45,#REF!,COLUMNS($B45:J45),0)</f>
        <v>#REF!</v>
      </c>
      <c r="K45" s="60" t="e">
        <f>VLOOKUP($B45,#REF!,COLUMNS($B45:K45),0)</f>
        <v>#REF!</v>
      </c>
      <c r="L45" s="61" t="e">
        <f>VLOOKUP($B45,#REF!,COLUMNS($B45:L45),0)</f>
        <v>#REF!</v>
      </c>
      <c r="M45" s="61" t="e">
        <f>VLOOKUP($B45,#REF!,COLUMNS($B45:M45),0)</f>
        <v>#REF!</v>
      </c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97" t="s">
        <v>578</v>
      </c>
      <c r="AE45" s="36" t="str">
        <f>_xll.BDP($AD45,AE$10)</f>
        <v>Application Software</v>
      </c>
      <c r="AF45" s="36">
        <f>_xll.BDH($AD45,AF$10,$C$5,$C$5,"EQY_FUND_CRNCY=USD")</f>
        <v>1984.1582000000001</v>
      </c>
      <c r="AG45" s="36" t="str">
        <f>_xll.BDH($AD45,AG$10,$C$5,$C$5,"EQY_FUND_CRNCY=USD")</f>
        <v>#N/A N/A</v>
      </c>
      <c r="AH45" s="36"/>
      <c r="AI45" s="36">
        <f>_xll.BDP($AD45,AI$10,"EQY_FUND_CRNCY=USD","FA_ADJUSTED=Y")</f>
        <v>301.24599999999998</v>
      </c>
      <c r="AJ45" s="36">
        <f>_xll.BDP($AD45,AJ$10,"BEST_FPERIOD_OVERRIDE=1TY","EQY_FUND_CRNCY=USD","FA_ADJUSTED=Y")</f>
        <v>363.745</v>
      </c>
      <c r="AK45" s="44">
        <f t="shared" si="1"/>
        <v>0.2074683149319827</v>
      </c>
      <c r="AL45" s="36">
        <f>_xll.BDP($AD45,AL$10,"EQY_FUND_CRNCY=USD","FA_ADJUSTED=Y")</f>
        <v>220.4279985961914</v>
      </c>
      <c r="AM45" s="36">
        <f>_xll.BDP($AD45,AM$10,"BEST_FPERIOD_OVERRIDE=1TY","EQY_FUND_CRNCY=USD","FA_ADJUSTED=Y")</f>
        <v>73.835999999999999</v>
      </c>
      <c r="AN45" s="36">
        <f>_xll.BDP($AD45,AN$10,"BEST_FPERIOD_OVERRIDE=1TY","EQY_FUND_CRNCY=USD","FA_ADJUSTED=Y")</f>
        <v>38.372999999999998</v>
      </c>
      <c r="AO45" s="36">
        <f>_xll.BDP($AD45,AO$10,"BEST_FPERIOD_OVERRIDE=1TY","EQY_FUND_CRNCY=USD","FA_ADJUSTED=Y")</f>
        <v>121.246</v>
      </c>
      <c r="AP45" s="36">
        <f>_xll.BDP($AD45,AP$10,"BEST_FPERIOD_OVERRIDE=1TY","EQY_FUND_CRNCY=USD","FA_ADJUSTED=Y")</f>
        <v>36.988999999999997</v>
      </c>
      <c r="AQ45" s="36">
        <f>_xll.BDP($AD45,AQ$10,"EQY_FUND_CRNCY=USD","FA_ADJUSTED=Y")</f>
        <v>20.530999999999999</v>
      </c>
      <c r="AR45" s="36">
        <f>_xll.BDP($AD45,AR$10,"BEST_FPERIOD_OVERRIDE=1TY","EQY_FUND_CRNCY=USD","FA_ADJUSTED=Y")</f>
        <v>60.563000000000002</v>
      </c>
      <c r="AS45" s="36">
        <f>_xll.BDP($AD45,AS$10,"EQY_FUND_CRNCY=USD","FA_ADJUSTED=Y")</f>
        <v>-11.742201829022999</v>
      </c>
      <c r="AT45" s="36">
        <f>_xll.BDP($AD45,AT$10,"BEST_FPERIOD_OVERRIDE=1TY","EQY_FUND_CRNCY=USD","FA_ADJUSTED=Y")</f>
        <v>19.241</v>
      </c>
      <c r="AV45" s="1" t="s">
        <v>578</v>
      </c>
      <c r="AW45" s="1" t="s">
        <v>495</v>
      </c>
      <c r="AX45" s="36">
        <v>2002.6684</v>
      </c>
      <c r="AY45" s="36">
        <v>1856.4764</v>
      </c>
      <c r="AZ45" s="36">
        <v>282.14300000000003</v>
      </c>
      <c r="BA45" s="36">
        <v>349.18299999999999</v>
      </c>
      <c r="BB45" s="36">
        <v>0.23761000627341433</v>
      </c>
      <c r="BC45" s="114">
        <v>206.71999600219726</v>
      </c>
      <c r="BD45" s="36">
        <v>73.540000000000006</v>
      </c>
      <c r="BE45" s="36">
        <v>38.372999999999998</v>
      </c>
      <c r="BF45" s="36">
        <v>121.246</v>
      </c>
      <c r="BG45" s="36">
        <v>36.988999999999997</v>
      </c>
      <c r="BH45" s="36">
        <v>17.619</v>
      </c>
      <c r="BI45" s="36">
        <v>53.279000000000003</v>
      </c>
      <c r="BJ45" s="36">
        <v>-11.200076829023001</v>
      </c>
      <c r="BK45" s="36">
        <v>15.266999999999999</v>
      </c>
      <c r="BL45" s="36">
        <v>608.80000000000007</v>
      </c>
    </row>
    <row r="46" spans="1:64" ht="30" customHeight="1" x14ac:dyDescent="0.2">
      <c r="B46" s="62" t="s">
        <v>478</v>
      </c>
      <c r="C46" s="54" t="e">
        <f>VLOOKUP($B46,#REF!,COLUMNS($B46:C46),0)</f>
        <v>#REF!</v>
      </c>
      <c r="D46" s="66" t="e">
        <f>VLOOKUP($B46,#REF!,COLUMNS($B46:D46),0)</f>
        <v>#REF!</v>
      </c>
      <c r="E46" s="66" t="e">
        <f>VLOOKUP($B46,#REF!,COLUMNS($B46:E46),0)</f>
        <v>#REF!</v>
      </c>
      <c r="F46" s="67" t="e">
        <f>VLOOKUP($B46,#REF!,COLUMNS($B46:F46),0)</f>
        <v>#REF!</v>
      </c>
      <c r="G46" s="68" t="e">
        <f>VLOOKUP($B46,#REF!,COLUMNS($B46:G46),0)</f>
        <v>#REF!</v>
      </c>
      <c r="H46" s="69" t="e">
        <f>VLOOKUP($B46,#REF!,COLUMNS($B46:H46),0)</f>
        <v>#REF!</v>
      </c>
      <c r="I46" s="70" t="e">
        <f>VLOOKUP($B46,#REF!,COLUMNS($B46:I46),0)</f>
        <v>#REF!</v>
      </c>
      <c r="J46" s="71" t="e">
        <f>VLOOKUP($B46,#REF!,COLUMNS($B46:J46),0)</f>
        <v>#REF!</v>
      </c>
      <c r="K46" s="60" t="e">
        <f>VLOOKUP($B46,#REF!,COLUMNS($B46:K46),0)</f>
        <v>#REF!</v>
      </c>
      <c r="L46" s="61" t="e">
        <f>VLOOKUP($B46,#REF!,COLUMNS($B46:L46),0)</f>
        <v>#REF!</v>
      </c>
      <c r="M46" s="61" t="e">
        <f>VLOOKUP($B46,#REF!,COLUMNS($B46:M46),0)</f>
        <v>#REF!</v>
      </c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97" t="s">
        <v>579</v>
      </c>
      <c r="AE46" s="36" t="str">
        <f>_xll.BDP($AD46,AE$10)</f>
        <v>Application Software</v>
      </c>
      <c r="AF46" s="36">
        <f>_xll.BDH($AD46,AF$10,$C$5,$C$5,"EQY_FUND_CRNCY=USD")</f>
        <v>2150.9405999999999</v>
      </c>
      <c r="AG46" s="36" t="str">
        <f>_xll.BDH($AD46,AG$10,$C$5,$C$5,"EQY_FUND_CRNCY=USD")</f>
        <v>#N/A N/A</v>
      </c>
      <c r="AH46" s="36"/>
      <c r="AI46" s="36">
        <f>_xll.BDP($AD46,AI$10,"EQY_FUND_CRNCY=USD","FA_ADJUSTED=Y")</f>
        <v>225.626</v>
      </c>
      <c r="AJ46" s="36">
        <f>_xll.BDP($AD46,AJ$10,"BEST_FPERIOD_OVERRIDE=1TY","EQY_FUND_CRNCY=USD","FA_ADJUSTED=Y")</f>
        <v>289.661</v>
      </c>
      <c r="AK46" s="44">
        <f t="shared" si="1"/>
        <v>0.28381037646370544</v>
      </c>
      <c r="AL46" s="36">
        <f>_xll.BDP($AD46,AL$10,"EQY_FUND_CRNCY=USD","FA_ADJUSTED=Y")</f>
        <v>112.63399980163574</v>
      </c>
      <c r="AM46" s="36">
        <f>_xll.BDP($AD46,AM$10,"BEST_FPERIOD_OVERRIDE=1TY","EQY_FUND_CRNCY=USD","FA_ADJUSTED=Y")</f>
        <v>52.627000000000002</v>
      </c>
      <c r="AN46" s="36">
        <f>_xll.BDP($AD46,AN$10,"BEST_FPERIOD_OVERRIDE=1TY","EQY_FUND_CRNCY=USD","FA_ADJUSTED=Y")</f>
        <v>40.338000000000001</v>
      </c>
      <c r="AO46" s="36">
        <f>_xll.BDP($AD46,AO$10,"BEST_FPERIOD_OVERRIDE=1TY","EQY_FUND_CRNCY=USD","FA_ADJUSTED=Y")</f>
        <v>41.17</v>
      </c>
      <c r="AP46" s="36">
        <f>_xll.BDP($AD46,AP$10,"BEST_FPERIOD_OVERRIDE=1TY","EQY_FUND_CRNCY=USD","FA_ADJUSTED=Y")</f>
        <v>37.179000000000002</v>
      </c>
      <c r="AQ46" s="36">
        <f>_xll.BDP($AD46,AQ$10,"EQY_FUND_CRNCY=USD","FA_ADJUSTED=Y")</f>
        <v>-7.5289999999999999</v>
      </c>
      <c r="AR46" s="36">
        <f>_xll.BDP($AD46,AR$10,"BEST_FPERIOD_OVERRIDE=1TY","EQY_FUND_CRNCY=USD","FA_ADJUSTED=Y")</f>
        <v>18.972999999999999</v>
      </c>
      <c r="AS46" s="36">
        <f>_xll.BDP($AD46,AS$10,"EQY_FUND_CRNCY=USD","FA_ADJUSTED=Y")</f>
        <v>-26.262509999999999</v>
      </c>
      <c r="AT46" s="36">
        <f>_xll.BDP($AD46,AT$10,"BEST_FPERIOD_OVERRIDE=1TY","EQY_FUND_CRNCY=USD","FA_ADJUSTED=Y")</f>
        <v>0.94900000000000007</v>
      </c>
      <c r="AV46" s="1" t="s">
        <v>579</v>
      </c>
      <c r="AW46" s="1" t="s">
        <v>495</v>
      </c>
      <c r="AX46" s="36">
        <v>2161.4445000000001</v>
      </c>
      <c r="AY46" s="36">
        <v>2057.9794999999999</v>
      </c>
      <c r="AZ46" s="36">
        <v>215.20100000000002</v>
      </c>
      <c r="BA46" s="36">
        <v>265.75200000000001</v>
      </c>
      <c r="BB46" s="36">
        <v>0.2349013248079701</v>
      </c>
      <c r="BC46" s="114">
        <v>106.53599938964844</v>
      </c>
      <c r="BD46" s="36">
        <v>52.910000000000004</v>
      </c>
      <c r="BE46" s="36">
        <v>40.338000000000001</v>
      </c>
      <c r="BF46" s="36">
        <v>41.17</v>
      </c>
      <c r="BG46" s="36">
        <v>37.179000000000002</v>
      </c>
      <c r="BH46" s="36">
        <v>-7.5960000000000001</v>
      </c>
      <c r="BI46" s="36">
        <v>28.12</v>
      </c>
      <c r="BJ46" s="36">
        <v>-24.3462</v>
      </c>
      <c r="BK46" s="36">
        <v>2.1080000000000001</v>
      </c>
      <c r="BL46" s="36">
        <v>557.30000000000007</v>
      </c>
    </row>
    <row r="47" spans="1:64" ht="30" customHeight="1" x14ac:dyDescent="0.2">
      <c r="B47" s="62" t="s">
        <v>482</v>
      </c>
      <c r="C47" s="54" t="e">
        <f>VLOOKUP($B47,#REF!,COLUMNS($B47:C47),0)</f>
        <v>#REF!</v>
      </c>
      <c r="D47" s="66" t="e">
        <f>VLOOKUP($B47,#REF!,COLUMNS($B47:D47),0)</f>
        <v>#REF!</v>
      </c>
      <c r="E47" s="66" t="e">
        <f>VLOOKUP($B47,#REF!,COLUMNS($B47:E47),0)</f>
        <v>#REF!</v>
      </c>
      <c r="F47" s="67" t="e">
        <f>VLOOKUP($B47,#REF!,COLUMNS($B47:F47),0)</f>
        <v>#REF!</v>
      </c>
      <c r="G47" s="68" t="e">
        <f>VLOOKUP($B47,#REF!,COLUMNS($B47:G47),0)</f>
        <v>#REF!</v>
      </c>
      <c r="H47" s="69" t="e">
        <f>VLOOKUP($B47,#REF!,COLUMNS($B47:H47),0)</f>
        <v>#REF!</v>
      </c>
      <c r="I47" s="70" t="e">
        <f>VLOOKUP($B47,#REF!,COLUMNS($B47:I47),0)</f>
        <v>#REF!</v>
      </c>
      <c r="J47" s="71" t="e">
        <f>VLOOKUP($B47,#REF!,COLUMNS($B47:J47),0)</f>
        <v>#REF!</v>
      </c>
      <c r="K47" s="60" t="e">
        <f>VLOOKUP($B47,#REF!,COLUMNS($B47:K47),0)</f>
        <v>#REF!</v>
      </c>
      <c r="L47" s="61" t="e">
        <f>VLOOKUP($B47,#REF!,COLUMNS($B47:L47),0)</f>
        <v>#REF!</v>
      </c>
      <c r="M47" s="61" t="e">
        <f>VLOOKUP($B47,#REF!,COLUMNS($B47:M47),0)</f>
        <v>#REF!</v>
      </c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97" t="s">
        <v>580</v>
      </c>
      <c r="AE47" s="36" t="str">
        <f>_xll.BDP($AD47,AE$10)</f>
        <v>Application Software</v>
      </c>
      <c r="AF47" s="36">
        <f>_xll.BDH($AD47,AF$10,$C$5,$C$5,"EQY_FUND_CRNCY=USD")</f>
        <v>1462.5778</v>
      </c>
      <c r="AG47" s="36" t="str">
        <f>_xll.BDH($AD47,AG$10,$C$5,$C$5,"EQY_FUND_CRNCY=USD")</f>
        <v>#N/A N/A</v>
      </c>
      <c r="AH47" s="36"/>
      <c r="AI47" s="36">
        <f>_xll.BDP($AD47,AI$10,"EQY_FUND_CRNCY=USD","FA_ADJUSTED=Y")</f>
        <v>137.172</v>
      </c>
      <c r="AJ47" s="36">
        <f>_xll.BDP($AD47,AJ$10,"BEST_FPERIOD_OVERRIDE=1TY","EQY_FUND_CRNCY=USD","FA_ADJUSTED=Y")</f>
        <v>171.8</v>
      </c>
      <c r="AK47" s="44">
        <f t="shared" si="1"/>
        <v>0.25244218936809282</v>
      </c>
      <c r="AL47" s="36">
        <f>_xll.BDP($AD47,AL$10,"EQY_FUND_CRNCY=USD","FA_ADJUSTED=Y")</f>
        <v>102.75100068664551</v>
      </c>
      <c r="AM47" s="36">
        <f>_xll.BDP($AD47,AM$10,"BEST_FPERIOD_OVERRIDE=1TY","EQY_FUND_CRNCY=USD","FA_ADJUSTED=Y")</f>
        <v>75.5</v>
      </c>
      <c r="AN47" s="36">
        <f>_xll.BDP($AD47,AN$10,"BEST_FPERIOD_OVERRIDE=1TY","EQY_FUND_CRNCY=USD","FA_ADJUSTED=Y")</f>
        <v>29.642999999999997</v>
      </c>
      <c r="AO47" s="36">
        <f>_xll.BDP($AD47,AO$10,"BEST_FPERIOD_OVERRIDE=1TY","EQY_FUND_CRNCY=USD","FA_ADJUSTED=Y")</f>
        <v>28.184999999999999</v>
      </c>
      <c r="AP47" s="36">
        <f>_xll.BDP($AD47,AP$10,"BEST_FPERIOD_OVERRIDE=1TY","EQY_FUND_CRNCY=USD","FA_ADJUSTED=Y")</f>
        <v>30.100999999999999</v>
      </c>
      <c r="AQ47" s="36">
        <f>_xll.BDP($AD47,AQ$10,"EQY_FUND_CRNCY=USD","FA_ADJUSTED=Y")</f>
        <v>3.7389999999999994</v>
      </c>
      <c r="AR47" s="36">
        <f>_xll.BDP($AD47,AR$10,"BEST_FPERIOD_OVERRIDE=1TY","EQY_FUND_CRNCY=USD","FA_ADJUSTED=Y")</f>
        <v>17.2</v>
      </c>
      <c r="AS47" s="36">
        <f>_xll.BDP($AD47,AS$10,"EQY_FUND_CRNCY=USD","FA_ADJUSTED=Y")</f>
        <v>-5.532</v>
      </c>
      <c r="AT47" s="36">
        <f>_xll.BDP($AD47,AT$10,"BEST_FPERIOD_OVERRIDE=1TY","EQY_FUND_CRNCY=USD","FA_ADJUSTED=Y")</f>
        <v>11.06</v>
      </c>
      <c r="AV47" s="1" t="s">
        <v>580</v>
      </c>
      <c r="AW47" s="1" t="s">
        <v>495</v>
      </c>
      <c r="AX47" s="36">
        <v>1493.6564000000001</v>
      </c>
      <c r="AY47" s="36">
        <v>1326.9194</v>
      </c>
      <c r="AZ47" s="36">
        <v>128.28899999999999</v>
      </c>
      <c r="BA47" s="36">
        <v>156.166</v>
      </c>
      <c r="BB47" s="36">
        <v>0.21729844335835513</v>
      </c>
      <c r="BC47" s="114">
        <v>95.234000320434575</v>
      </c>
      <c r="BD47" s="36">
        <v>76.150000000000006</v>
      </c>
      <c r="BE47" s="36">
        <v>29.642999999999997</v>
      </c>
      <c r="BF47" s="36">
        <v>28.184999999999999</v>
      </c>
      <c r="BG47" s="36">
        <v>30.100999999999999</v>
      </c>
      <c r="BH47" s="36">
        <v>4.5019999999999998</v>
      </c>
      <c r="BI47" s="36">
        <v>18.233000000000001</v>
      </c>
      <c r="BJ47" s="36">
        <v>-4.702</v>
      </c>
      <c r="BK47" s="36">
        <v>8.918000000000001</v>
      </c>
      <c r="BL47" s="36">
        <v>523.6</v>
      </c>
    </row>
    <row r="48" spans="1:64" ht="30" customHeight="1" x14ac:dyDescent="0.2">
      <c r="B48" s="63"/>
      <c r="C48" s="63"/>
      <c r="D48" s="63"/>
      <c r="E48" s="63"/>
      <c r="F48" s="63"/>
      <c r="G48" s="64" t="s">
        <v>483</v>
      </c>
      <c r="H48" s="29" t="e">
        <f t="shared" ref="H48:M48" si="8">AVERAGE(H42:H47)</f>
        <v>#REF!</v>
      </c>
      <c r="I48" s="30" t="e">
        <f t="shared" si="8"/>
        <v>#REF!</v>
      </c>
      <c r="J48" s="32" t="e">
        <f t="shared" si="8"/>
        <v>#REF!</v>
      </c>
      <c r="K48" s="32" t="e">
        <f t="shared" si="8"/>
        <v>#REF!</v>
      </c>
      <c r="L48" s="33" t="e">
        <f t="shared" si="8"/>
        <v>#REF!</v>
      </c>
      <c r="M48" s="33" t="e">
        <f t="shared" si="8"/>
        <v>#REF!</v>
      </c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97" t="s">
        <v>581</v>
      </c>
      <c r="AE48" s="36" t="str">
        <f>_xll.BDP($AD48,AE$10)</f>
        <v>Application Software</v>
      </c>
      <c r="AF48" s="36">
        <f>_xll.BDH($AD48,AF$10,$C$5,$C$5,"EQY_FUND_CRNCY=USD")</f>
        <v>2244.9321</v>
      </c>
      <c r="AG48" s="36" t="str">
        <f>_xll.BDH($AD48,AG$10,$C$5,$C$5,"EQY_FUND_CRNCY=USD")</f>
        <v>#N/A N/A</v>
      </c>
      <c r="AH48" s="36"/>
      <c r="AI48" s="36">
        <f>_xll.BDP($AD48,AI$10,"EQY_FUND_CRNCY=USD","FA_ADJUSTED=Y")</f>
        <v>215.70500000000001</v>
      </c>
      <c r="AJ48" s="36">
        <f>_xll.BDP($AD48,AJ$10,"BEST_FPERIOD_OVERRIDE=1TY","EQY_FUND_CRNCY=USD","FA_ADJUSTED=Y")</f>
        <v>264.62099999999998</v>
      </c>
      <c r="AK48" s="44">
        <f t="shared" si="1"/>
        <v>0.22677267564497794</v>
      </c>
      <c r="AL48" s="36">
        <f>_xll.BDP($AD48,AL$10,"EQY_FUND_CRNCY=USD","FA_ADJUSTED=Y")</f>
        <v>167.73500155639647</v>
      </c>
      <c r="AM48" s="36">
        <f>_xll.BDP($AD48,AM$10,"BEST_FPERIOD_OVERRIDE=1TY","EQY_FUND_CRNCY=USD","FA_ADJUSTED=Y")</f>
        <v>80.713999999999999</v>
      </c>
      <c r="AN48" s="36">
        <f>_xll.BDP($AD48,AN$10,"BEST_FPERIOD_OVERRIDE=1TY","EQY_FUND_CRNCY=USD","FA_ADJUSTED=Y")</f>
        <v>23.873999999999999</v>
      </c>
      <c r="AO48" s="36">
        <f>_xll.BDP($AD48,AO$10,"BEST_FPERIOD_OVERRIDE=1TY","EQY_FUND_CRNCY=USD","FA_ADJUSTED=Y")</f>
        <v>109.77500000000001</v>
      </c>
      <c r="AP48" s="36">
        <f>_xll.BDP($AD48,AP$10,"BEST_FPERIOD_OVERRIDE=1TY","EQY_FUND_CRNCY=USD","FA_ADJUSTED=Y")</f>
        <v>36.956000000000003</v>
      </c>
      <c r="AQ48" s="36">
        <f>_xll.BDP($AD48,AQ$10,"EQY_FUND_CRNCY=USD","FA_ADJUSTED=Y")</f>
        <v>-4.620000000000001</v>
      </c>
      <c r="AR48" s="36">
        <f>_xll.BDP($AD48,AR$10,"BEST_FPERIOD_OVERRIDE=1TY","EQY_FUND_CRNCY=USD","FA_ADJUSTED=Y")</f>
        <v>14.802</v>
      </c>
      <c r="AS48" s="36">
        <f>_xll.BDP($AD48,AS$10,"EQY_FUND_CRNCY=USD","FA_ADJUSTED=Y")</f>
        <v>-25.368609878172002</v>
      </c>
      <c r="AT48" s="36">
        <f>_xll.BDP($AD48,AT$10,"BEST_FPERIOD_OVERRIDE=1TY","EQY_FUND_CRNCY=USD","FA_ADJUSTED=Y")</f>
        <v>5.0960000000000001</v>
      </c>
      <c r="AV48" s="1" t="s">
        <v>581</v>
      </c>
      <c r="AW48" s="1" t="s">
        <v>495</v>
      </c>
      <c r="AX48" s="36">
        <v>2251.9441000000002</v>
      </c>
      <c r="AY48" s="36">
        <v>2137.0711000000001</v>
      </c>
      <c r="AZ48" s="36">
        <v>202.84200000000001</v>
      </c>
      <c r="BA48" s="36">
        <v>246.78800000000001</v>
      </c>
      <c r="BB48" s="36">
        <v>0.21665138383569471</v>
      </c>
      <c r="BC48" s="114">
        <v>157.49099987792968</v>
      </c>
      <c r="BD48" s="36">
        <v>81.329000000000008</v>
      </c>
      <c r="BE48" s="36">
        <v>23.873999999999999</v>
      </c>
      <c r="BF48" s="36">
        <v>109.77500000000001</v>
      </c>
      <c r="BG48" s="36">
        <v>36.956000000000003</v>
      </c>
      <c r="BH48" s="36">
        <v>-13.472000000000001</v>
      </c>
      <c r="BI48" s="36">
        <v>12.863</v>
      </c>
      <c r="BJ48" s="36">
        <v>-33.920332731689001</v>
      </c>
      <c r="BK48" s="36">
        <v>2.661</v>
      </c>
      <c r="BL48" s="36">
        <v>429.33500000000004</v>
      </c>
    </row>
    <row r="49" spans="1:64" ht="30" customHeight="1" x14ac:dyDescent="0.2">
      <c r="B49" s="63"/>
      <c r="C49" s="63"/>
      <c r="D49" s="63"/>
      <c r="E49" s="63"/>
      <c r="F49" s="63"/>
      <c r="G49" s="64" t="s">
        <v>484</v>
      </c>
      <c r="H49" s="29" t="e">
        <f t="shared" ref="H49:M49" si="9">MEDIAN(H42:H47)</f>
        <v>#REF!</v>
      </c>
      <c r="I49" s="30" t="e">
        <f t="shared" si="9"/>
        <v>#REF!</v>
      </c>
      <c r="J49" s="32" t="e">
        <f t="shared" si="9"/>
        <v>#REF!</v>
      </c>
      <c r="K49" s="32" t="e">
        <f t="shared" si="9"/>
        <v>#REF!</v>
      </c>
      <c r="L49" s="33" t="e">
        <f t="shared" si="9"/>
        <v>#REF!</v>
      </c>
      <c r="M49" s="33" t="e">
        <f t="shared" si="9"/>
        <v>#REF!</v>
      </c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113" t="s">
        <v>267</v>
      </c>
      <c r="AE49" s="36" t="str">
        <f>_xll.BDP($AD49,AE$10)</f>
        <v>Application Software</v>
      </c>
      <c r="AF49" s="36">
        <f>_xll.BDH($AD49,AF$10,$C$5,$C$5,"EQY_FUND_CRNCY=USD")</f>
        <v>1399.8993</v>
      </c>
      <c r="AG49" s="36" t="str">
        <f>_xll.BDH($AD49,AG$10,$C$5,$C$5,"EQY_FUND_CRNCY=USD")</f>
        <v>#N/A N/A</v>
      </c>
      <c r="AH49" s="36"/>
      <c r="AI49" s="36">
        <f>_xll.BDP($AD49,AI$10,"EQY_FUND_CRNCY=USD","FA_ADJUSTED=Y")</f>
        <v>327.584</v>
      </c>
      <c r="AJ49" s="36">
        <f>_xll.BDP($AD49,AJ$10,"BEST_FPERIOD_OVERRIDE=1TY","EQY_FUND_CRNCY=USD","FA_ADJUSTED=Y")</f>
        <v>395.18299999999999</v>
      </c>
      <c r="AK49" s="44">
        <f t="shared" si="1"/>
        <v>0.20635623229461753</v>
      </c>
      <c r="AL49" s="36">
        <f>_xll.BDP($AD49,AL$10,"EQY_FUND_CRNCY=USD","FA_ADJUSTED=Y")</f>
        <v>236.18799758911132</v>
      </c>
      <c r="AM49" s="36">
        <f>_xll.BDP($AD49,AM$10,"BEST_FPERIOD_OVERRIDE=1TY","EQY_FUND_CRNCY=USD","FA_ADJUSTED=Y")</f>
        <v>75.173000000000002</v>
      </c>
      <c r="AN49" s="36">
        <f>_xll.BDP($AD49,AN$10,"BEST_FPERIOD_OVERRIDE=1TY","EQY_FUND_CRNCY=USD","FA_ADJUSTED=Y")</f>
        <v>101.09399999999999</v>
      </c>
      <c r="AO49" s="36">
        <f>_xll.BDP($AD49,AO$10,"BEST_FPERIOD_OVERRIDE=1TY","EQY_FUND_CRNCY=USD","FA_ADJUSTED=Y")</f>
        <v>200.18799999999999</v>
      </c>
      <c r="AP49" s="36">
        <f>_xll.BDP($AD49,AP$10,"BEST_FPERIOD_OVERRIDE=1TY","EQY_FUND_CRNCY=USD","FA_ADJUSTED=Y")</f>
        <v>78.281999999999996</v>
      </c>
      <c r="AQ49" s="36">
        <f>_xll.BDP($AD49,AQ$10,"EQY_FUND_CRNCY=USD","FA_ADJUSTED=Y")</f>
        <v>-148.822683544304</v>
      </c>
      <c r="AR49" s="36">
        <f>_xll.BDP($AD49,AR$10,"BEST_FPERIOD_OVERRIDE=1TY","EQY_FUND_CRNCY=USD","FA_ADJUSTED=Y")</f>
        <v>-34.267000000000003</v>
      </c>
      <c r="AS49" s="36">
        <f>_xll.BDP($AD49,AS$10,"EQY_FUND_CRNCY=USD","FA_ADJUSTED=Y")</f>
        <v>-161.45400000000001</v>
      </c>
      <c r="AT49" s="36">
        <f>_xll.BDP($AD49,AT$10,"BEST_FPERIOD_OVERRIDE=1TY","EQY_FUND_CRNCY=USD","FA_ADJUSTED=Y")</f>
        <v>-33.11</v>
      </c>
      <c r="AV49" s="1" t="s">
        <v>267</v>
      </c>
      <c r="AW49" s="1" t="s">
        <v>495</v>
      </c>
      <c r="AX49" s="36">
        <v>1422.3176000000001</v>
      </c>
      <c r="AY49" s="36">
        <v>1340.8635999999999</v>
      </c>
      <c r="AZ49" s="36">
        <v>309.411</v>
      </c>
      <c r="BA49" s="36">
        <v>376.04599999999999</v>
      </c>
      <c r="BB49" s="36">
        <v>0.21536079842022415</v>
      </c>
      <c r="BC49" s="114">
        <v>220.4609998474121</v>
      </c>
      <c r="BD49" s="36">
        <v>74.707999999999998</v>
      </c>
      <c r="BE49" s="36">
        <v>101.09399999999999</v>
      </c>
      <c r="BF49" s="36">
        <v>200.18799999999999</v>
      </c>
      <c r="BG49" s="36">
        <v>78.281999999999996</v>
      </c>
      <c r="BH49" s="36">
        <v>-163.124</v>
      </c>
      <c r="BI49" s="36">
        <v>-38.413000000000004</v>
      </c>
      <c r="BJ49" s="36">
        <v>-176.84800000000001</v>
      </c>
      <c r="BK49" s="36">
        <v>-41.511000000000003</v>
      </c>
      <c r="BL49" s="36">
        <v>771.38900000000001</v>
      </c>
    </row>
    <row r="50" spans="1:64" ht="30" customHeight="1" x14ac:dyDescent="0.2">
      <c r="B50" s="65"/>
      <c r="C50" s="65"/>
      <c r="D50" s="65"/>
      <c r="E50" s="65"/>
      <c r="F50" s="65"/>
      <c r="G50" s="64" t="s">
        <v>485</v>
      </c>
      <c r="H50" s="29" t="e">
        <f t="shared" ref="H50:M50" si="10">MAX(H42:H47)</f>
        <v>#REF!</v>
      </c>
      <c r="I50" s="30" t="e">
        <f t="shared" si="10"/>
        <v>#REF!</v>
      </c>
      <c r="J50" s="32" t="e">
        <f t="shared" si="10"/>
        <v>#REF!</v>
      </c>
      <c r="K50" s="32" t="e">
        <f t="shared" si="10"/>
        <v>#REF!</v>
      </c>
      <c r="L50" s="33" t="e">
        <f t="shared" si="10"/>
        <v>#REF!</v>
      </c>
      <c r="M50" s="33" t="e">
        <f t="shared" si="10"/>
        <v>#REF!</v>
      </c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97" t="s">
        <v>582</v>
      </c>
      <c r="AE50" s="36" t="str">
        <f>_xll.BDP($AD50,AE$10)</f>
        <v>Application Software</v>
      </c>
      <c r="AF50" s="36">
        <f>_xll.BDH($AD50,AF$10,$C$5,$C$5,"EQY_FUND_CRNCY=USD")</f>
        <v>5034.2312000000002</v>
      </c>
      <c r="AG50" s="36" t="str">
        <f>_xll.BDH($AD50,AG$10,$C$5,$C$5,"EQY_FUND_CRNCY=USD")</f>
        <v>#N/A N/A</v>
      </c>
      <c r="AH50" s="36"/>
      <c r="AI50" s="36">
        <f>_xll.BDP($AD50,AI$10,"EQY_FUND_CRNCY=USD","FA_ADJUSTED=Y")</f>
        <v>830.18600000000015</v>
      </c>
      <c r="AJ50" s="36">
        <f>_xll.BDP($AD50,AJ$10,"BEST_FPERIOD_OVERRIDE=1TY","EQY_FUND_CRNCY=USD","FA_ADJUSTED=Y")</f>
        <v>971.34300000000007</v>
      </c>
      <c r="AK50" s="44">
        <f t="shared" si="1"/>
        <v>0.17003057146229872</v>
      </c>
      <c r="AL50" s="36">
        <f>_xll.BDP($AD50,AL$10,"EQY_FUND_CRNCY=USD","FA_ADJUSTED=Y")</f>
        <v>500.62000061035155</v>
      </c>
      <c r="AM50" s="36">
        <f>_xll.BDP($AD50,AM$10,"BEST_FPERIOD_OVERRIDE=1TY","EQY_FUND_CRNCY=USD","FA_ADJUSTED=Y")</f>
        <v>64.966999999999999</v>
      </c>
      <c r="AN50" s="36">
        <f>_xll.BDP($AD50,AN$10,"BEST_FPERIOD_OVERRIDE=1TY","EQY_FUND_CRNCY=USD","FA_ADJUSTED=Y")</f>
        <v>89.451999999999998</v>
      </c>
      <c r="AO50" s="36">
        <f>_xll.BDP($AD50,AO$10,"BEST_FPERIOD_OVERRIDE=1TY","EQY_FUND_CRNCY=USD","FA_ADJUSTED=Y")</f>
        <v>165.07900000000001</v>
      </c>
      <c r="AP50" s="36">
        <f>_xll.BDP($AD50,AP$10,"BEST_FPERIOD_OVERRIDE=1TY","EQY_FUND_CRNCY=USD","FA_ADJUSTED=Y")</f>
        <v>112.97499999999999</v>
      </c>
      <c r="AQ50" s="36">
        <f>_xll.BDP($AD50,AQ$10,"EQY_FUND_CRNCY=USD","FA_ADJUSTED=Y")</f>
        <v>171.43800000000002</v>
      </c>
      <c r="AR50" s="36">
        <f>_xll.BDP($AD50,AR$10,"BEST_FPERIOD_OVERRIDE=1TY","EQY_FUND_CRNCY=USD","FA_ADJUSTED=Y")</f>
        <v>269.95999999999998</v>
      </c>
      <c r="AS50" s="36">
        <f>_xll.BDP($AD50,AS$10,"EQY_FUND_CRNCY=USD","FA_ADJUSTED=Y")</f>
        <v>40.528611792959992</v>
      </c>
      <c r="AT50" s="36">
        <f>_xll.BDP($AD50,AT$10,"BEST_FPERIOD_OVERRIDE=1TY","EQY_FUND_CRNCY=USD","FA_ADJUSTED=Y")</f>
        <v>157.53300000000002</v>
      </c>
      <c r="AV50" s="1" t="s">
        <v>582</v>
      </c>
      <c r="AW50" s="1" t="s">
        <v>495</v>
      </c>
      <c r="AX50" s="36">
        <v>5070.8199000000004</v>
      </c>
      <c r="AY50" s="36">
        <v>5193.5509000000002</v>
      </c>
      <c r="AZ50" s="36">
        <v>774.29099999999994</v>
      </c>
      <c r="BA50" s="36">
        <v>940.42899999999997</v>
      </c>
      <c r="BB50" s="36">
        <v>0.21456790793125591</v>
      </c>
      <c r="BC50" s="114">
        <v>470.14299932861331</v>
      </c>
      <c r="BD50" s="36">
        <v>64.5</v>
      </c>
      <c r="BE50" s="36">
        <v>89.451999999999998</v>
      </c>
      <c r="BF50" s="36">
        <v>165.07900000000001</v>
      </c>
      <c r="BG50" s="36">
        <v>112.97499999999999</v>
      </c>
      <c r="BH50" s="36">
        <v>151.96100000000001</v>
      </c>
      <c r="BI50" s="36">
        <v>254.5</v>
      </c>
      <c r="BJ50" s="36">
        <v>39.375608755979997</v>
      </c>
      <c r="BK50" s="36">
        <v>147.19200000000001</v>
      </c>
      <c r="BL50" s="36">
        <v>1047.7170000000001</v>
      </c>
    </row>
    <row r="51" spans="1:64" ht="30" customHeight="1" x14ac:dyDescent="0.2">
      <c r="B51" s="65"/>
      <c r="C51" s="65"/>
      <c r="D51" s="65"/>
      <c r="E51" s="65"/>
      <c r="F51" s="65"/>
      <c r="G51" s="64" t="s">
        <v>486</v>
      </c>
      <c r="H51" s="29" t="e">
        <f t="shared" ref="H51:M51" si="11">MIN(H42:H47)</f>
        <v>#REF!</v>
      </c>
      <c r="I51" s="30" t="e">
        <f t="shared" si="11"/>
        <v>#REF!</v>
      </c>
      <c r="J51" s="32" t="e">
        <f t="shared" si="11"/>
        <v>#REF!</v>
      </c>
      <c r="K51" s="32" t="e">
        <f t="shared" si="11"/>
        <v>#REF!</v>
      </c>
      <c r="L51" s="33" t="e">
        <f t="shared" si="11"/>
        <v>#REF!</v>
      </c>
      <c r="M51" s="33" t="e">
        <f t="shared" si="11"/>
        <v>#REF!</v>
      </c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97" t="s">
        <v>583</v>
      </c>
      <c r="AE51" s="36" t="str">
        <f>_xll.BDP($AD51,AE$10)</f>
        <v>Application Software</v>
      </c>
      <c r="AF51" s="36">
        <f>_xll.BDH($AD51,AF$10,$C$5,$C$5,"EQY_FUND_CRNCY=USD")</f>
        <v>3460.5259999999998</v>
      </c>
      <c r="AG51" s="36" t="str">
        <f>_xll.BDH($AD51,AG$10,$C$5,$C$5,"EQY_FUND_CRNCY=USD")</f>
        <v>#N/A N/A</v>
      </c>
      <c r="AH51" s="36"/>
      <c r="AI51" s="36">
        <f>_xll.BDP($AD51,AI$10,"EQY_FUND_CRNCY=USD","FA_ADJUSTED=Y")</f>
        <v>239.21</v>
      </c>
      <c r="AJ51" s="36">
        <f>_xll.BDP($AD51,AJ$10,"BEST_FPERIOD_OVERRIDE=1TY","EQY_FUND_CRNCY=USD","FA_ADJUSTED=Y")</f>
        <v>279.12400000000002</v>
      </c>
      <c r="AK51" s="44">
        <f t="shared" si="1"/>
        <v>0.16685757284394476</v>
      </c>
      <c r="AL51" s="36">
        <f>_xll.BDP($AD51,AL$10,"EQY_FUND_CRNCY=USD","FA_ADJUSTED=Y")</f>
        <v>164.31500207519531</v>
      </c>
      <c r="AM51" s="36">
        <f>_xll.BDP($AD51,AM$10,"BEST_FPERIOD_OVERRIDE=1TY","EQY_FUND_CRNCY=USD","FA_ADJUSTED=Y")</f>
        <v>72.475000000000009</v>
      </c>
      <c r="AN51" s="36">
        <f>_xll.BDP($AD51,AN$10,"BEST_FPERIOD_OVERRIDE=1TY","EQY_FUND_CRNCY=USD","FA_ADJUSTED=Y")</f>
        <v>44.536000000000001</v>
      </c>
      <c r="AO51" s="36">
        <f>_xll.BDP($AD51,AO$10,"BEST_FPERIOD_OVERRIDE=1TY","EQY_FUND_CRNCY=USD","FA_ADJUSTED=Y")</f>
        <v>88.721999999999994</v>
      </c>
      <c r="AP51" s="36">
        <f>_xll.BDP($AD51,AP$10,"BEST_FPERIOD_OVERRIDE=1TY","EQY_FUND_CRNCY=USD","FA_ADJUSTED=Y")</f>
        <v>38.578000000000003</v>
      </c>
      <c r="AQ51" s="36">
        <f>_xll.BDP($AD51,AQ$10,"EQY_FUND_CRNCY=USD","FA_ADJUSTED=Y")</f>
        <v>-32.942999999999998</v>
      </c>
      <c r="AR51" s="36">
        <f>_xll.BDP($AD51,AR$10,"BEST_FPERIOD_OVERRIDE=1TY","EQY_FUND_CRNCY=USD","FA_ADJUSTED=Y")</f>
        <v>9.4670000000000005</v>
      </c>
      <c r="AS51" s="36">
        <f>_xll.BDP($AD51,AS$10,"EQY_FUND_CRNCY=USD","FA_ADJUSTED=Y")</f>
        <v>-47.676000000000002</v>
      </c>
      <c r="AT51" s="36">
        <f>_xll.BDP($AD51,AT$10,"BEST_FPERIOD_OVERRIDE=1TY","EQY_FUND_CRNCY=USD","FA_ADJUSTED=Y")</f>
        <v>-3.698</v>
      </c>
      <c r="AV51" s="1" t="s">
        <v>583</v>
      </c>
      <c r="AW51" s="1" t="s">
        <v>495</v>
      </c>
      <c r="AX51" s="36">
        <v>3516.2660999999998</v>
      </c>
      <c r="AY51" s="36">
        <v>3241.5470999999998</v>
      </c>
      <c r="AZ51" s="36">
        <v>219.095</v>
      </c>
      <c r="BA51" s="36">
        <v>265.79300000000001</v>
      </c>
      <c r="BB51" s="36">
        <v>0.21314041853990284</v>
      </c>
      <c r="BC51" s="114">
        <v>150.86900170898437</v>
      </c>
      <c r="BD51" s="36">
        <v>71.73</v>
      </c>
      <c r="BE51" s="36">
        <v>44.536000000000001</v>
      </c>
      <c r="BF51" s="36">
        <v>88.721999999999994</v>
      </c>
      <c r="BG51" s="36">
        <v>38.578000000000003</v>
      </c>
      <c r="BH51" s="36">
        <v>-34.963000000000001</v>
      </c>
      <c r="BI51" s="36">
        <v>4.0910000000000002</v>
      </c>
      <c r="BJ51" s="36">
        <v>-49.332999999999998</v>
      </c>
      <c r="BK51" s="36">
        <v>-6.7450000000000001</v>
      </c>
      <c r="BL51" s="36">
        <v>310.75</v>
      </c>
    </row>
    <row r="52" spans="1:64" x14ac:dyDescent="0.2">
      <c r="AD52" s="97" t="s">
        <v>584</v>
      </c>
      <c r="AE52" s="36" t="str">
        <f>_xll.BDP($AD52,AE$10)</f>
        <v>Application Software</v>
      </c>
      <c r="AF52" s="36">
        <f>_xll.BDH($AD52,AF$10,$C$5,$C$5,"EQY_FUND_CRNCY=USD")</f>
        <v>2602.4014000000002</v>
      </c>
      <c r="AG52" s="36" t="str">
        <f>_xll.BDH($AD52,AG$10,$C$5,$C$5,"EQY_FUND_CRNCY=USD")</f>
        <v>#N/A N/A</v>
      </c>
      <c r="AH52" s="36"/>
      <c r="AI52" s="36">
        <f>_xll.BDP($AD52,AI$10,"EQY_FUND_CRNCY=USD","FA_ADJUSTED=Y")</f>
        <v>581.34799999999996</v>
      </c>
      <c r="AJ52" s="36">
        <f>_xll.BDP($AD52,AJ$10,"BEST_FPERIOD_OVERRIDE=1TY","EQY_FUND_CRNCY=USD","FA_ADJUSTED=Y")</f>
        <v>700.1</v>
      </c>
      <c r="AK52" s="44">
        <f t="shared" si="1"/>
        <v>0.20427007575496958</v>
      </c>
      <c r="AL52" s="36">
        <f>_xll.BDP($AD52,AL$10,"EQY_FUND_CRNCY=USD","FA_ADJUSTED=Y")</f>
        <v>419.67500183105471</v>
      </c>
      <c r="AM52" s="36">
        <f>_xll.BDP($AD52,AM$10,"BEST_FPERIOD_OVERRIDE=1TY","EQY_FUND_CRNCY=USD","FA_ADJUSTED=Y")</f>
        <v>73.210000000000008</v>
      </c>
      <c r="AN52" s="36">
        <f>_xll.BDP($AD52,AN$10,"BEST_FPERIOD_OVERRIDE=1TY","EQY_FUND_CRNCY=USD","FA_ADJUSTED=Y")</f>
        <v>136.791</v>
      </c>
      <c r="AO52" s="36">
        <f>_xll.BDP($AD52,AO$10,"BEST_FPERIOD_OVERRIDE=1TY","EQY_FUND_CRNCY=USD","FA_ADJUSTED=Y")</f>
        <v>303.31900000000002</v>
      </c>
      <c r="AP52" s="36">
        <f>_xll.BDP($AD52,AP$10,"BEST_FPERIOD_OVERRIDE=1TY","EQY_FUND_CRNCY=USD","FA_ADJUSTED=Y")</f>
        <v>84.805000000000007</v>
      </c>
      <c r="AQ52" s="36">
        <f>_xll.BDP($AD52,AQ$10,"EQY_FUND_CRNCY=USD","FA_ADJUSTED=Y")</f>
        <v>-98.905000000000001</v>
      </c>
      <c r="AR52" s="36">
        <f>_xll.BDP($AD52,AR$10,"BEST_FPERIOD_OVERRIDE=1TY","EQY_FUND_CRNCY=USD","FA_ADJUSTED=Y")</f>
        <v>44.26</v>
      </c>
      <c r="AS52" s="36">
        <f>_xll.BDP($AD52,AS$10,"EQY_FUND_CRNCY=USD","FA_ADJUSTED=Y")</f>
        <v>-147.12006</v>
      </c>
      <c r="AT52" s="36">
        <f>_xll.BDP($AD52,AT$10,"BEST_FPERIOD_OVERRIDE=1TY","EQY_FUND_CRNCY=USD","FA_ADJUSTED=Y")</f>
        <v>1.3460000000000001</v>
      </c>
      <c r="AV52" s="1" t="s">
        <v>584</v>
      </c>
      <c r="AW52" s="1" t="s">
        <v>495</v>
      </c>
      <c r="AX52" s="36">
        <v>2651.1046000000001</v>
      </c>
      <c r="AY52" s="36">
        <v>2540.4965999999999</v>
      </c>
      <c r="AZ52" s="36">
        <v>554.70800000000008</v>
      </c>
      <c r="BA52" s="36">
        <v>668.68299999999999</v>
      </c>
      <c r="BB52" s="36">
        <v>0.20546846268667451</v>
      </c>
      <c r="BC52" s="114">
        <v>403.28800524902346</v>
      </c>
      <c r="BD52" s="36">
        <v>73.040000000000006</v>
      </c>
      <c r="BE52" s="36">
        <v>136.791</v>
      </c>
      <c r="BF52" s="36">
        <v>303.31900000000002</v>
      </c>
      <c r="BG52" s="36">
        <v>84.805000000000007</v>
      </c>
      <c r="BH52" s="36">
        <v>-104.10600000000001</v>
      </c>
      <c r="BI52" s="36">
        <v>37.133000000000003</v>
      </c>
      <c r="BJ52" s="36">
        <v>-150.31100000000001</v>
      </c>
      <c r="BK52" s="36">
        <v>-2.8890000000000002</v>
      </c>
      <c r="BL52" s="36">
        <v>1348.825</v>
      </c>
    </row>
    <row r="53" spans="1:64" ht="30" customHeight="1" x14ac:dyDescent="0.2">
      <c r="A53" s="2" t="s">
        <v>457</v>
      </c>
      <c r="B53" s="45" t="s">
        <v>488</v>
      </c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" t="s">
        <v>457</v>
      </c>
      <c r="AD53" s="97" t="s">
        <v>585</v>
      </c>
      <c r="AE53" s="36" t="str">
        <f>_xll.BDP($AD53,AE$10)</f>
        <v>Application Software</v>
      </c>
      <c r="AF53" s="36">
        <f>_xll.BDH($AD53,AF$10,$C$5,$C$5,"EQY_FUND_CRNCY=USD")</f>
        <v>8703.2124000000003</v>
      </c>
      <c r="AG53" s="36" t="str">
        <f>_xll.BDH($AD53,AG$10,$C$5,$C$5,"EQY_FUND_CRNCY=USD")</f>
        <v>#N/A N/A</v>
      </c>
      <c r="AH53" s="36"/>
      <c r="AI53" s="36">
        <f>_xll.BDP($AD53,AI$10,"EQY_FUND_CRNCY=USD","FA_ADJUSTED=Y")</f>
        <v>1087.175</v>
      </c>
      <c r="AJ53" s="36">
        <f>_xll.BDP($AD53,AJ$10,"BEST_FPERIOD_OVERRIDE=1TY","EQY_FUND_CRNCY=USD","FA_ADJUSTED=Y")</f>
        <v>1303.3610000000001</v>
      </c>
      <c r="AK53" s="44">
        <f t="shared" si="1"/>
        <v>0.19885115091866545</v>
      </c>
      <c r="AL53" s="36">
        <f>_xll.BDP($AD53,AL$10,"EQY_FUND_CRNCY=USD","FA_ADJUSTED=Y")</f>
        <v>676.96299694824222</v>
      </c>
      <c r="AM53" s="36">
        <f>_xll.BDP($AD53,AM$10,"BEST_FPERIOD_OVERRIDE=1TY","EQY_FUND_CRNCY=USD","FA_ADJUSTED=Y")</f>
        <v>65.587000000000003</v>
      </c>
      <c r="AN53" s="36">
        <f>_xll.BDP($AD53,AN$10,"BEST_FPERIOD_OVERRIDE=1TY","EQY_FUND_CRNCY=USD","FA_ADJUSTED=Y")</f>
        <v>150.583</v>
      </c>
      <c r="AO53" s="36">
        <f>_xll.BDP($AD53,AO$10,"BEST_FPERIOD_OVERRIDE=1TY","EQY_FUND_CRNCY=USD","FA_ADJUSTED=Y")</f>
        <v>269.78100000000001</v>
      </c>
      <c r="AP53" s="36">
        <f>_xll.BDP($AD53,AP$10,"BEST_FPERIOD_OVERRIDE=1TY","EQY_FUND_CRNCY=USD","FA_ADJUSTED=Y")</f>
        <v>122.119</v>
      </c>
      <c r="AQ53" s="36">
        <f>_xll.BDP($AD53,AQ$10,"EQY_FUND_CRNCY=USD","FA_ADJUSTED=Y")</f>
        <v>124.28400000000001</v>
      </c>
      <c r="AR53" s="36">
        <f>_xll.BDP($AD53,AR$10,"BEST_FPERIOD_OVERRIDE=1TY","EQY_FUND_CRNCY=USD","FA_ADJUSTED=Y")</f>
        <v>314.54599999999999</v>
      </c>
      <c r="AS53" s="36">
        <f>_xll.BDP($AD53,AS$10,"EQY_FUND_CRNCY=USD","FA_ADJUSTED=Y")</f>
        <v>60.455228033468003</v>
      </c>
      <c r="AT53" s="36">
        <f>_xll.BDP($AD53,AT$10,"BEST_FPERIOD_OVERRIDE=1TY","EQY_FUND_CRNCY=USD","FA_ADJUSTED=Y")</f>
        <v>192.18800000000002</v>
      </c>
      <c r="AV53" s="1" t="s">
        <v>585</v>
      </c>
      <c r="AW53" s="1" t="s">
        <v>495</v>
      </c>
      <c r="AX53" s="36">
        <v>8820.2124000000003</v>
      </c>
      <c r="AY53" s="36">
        <v>8644.9403999999995</v>
      </c>
      <c r="AZ53" s="36">
        <v>1035.461</v>
      </c>
      <c r="BA53" s="36">
        <v>1245.01</v>
      </c>
      <c r="BB53" s="36">
        <v>0.20237266299744738</v>
      </c>
      <c r="BC53" s="114">
        <v>648.36900695800773</v>
      </c>
      <c r="BD53" s="36">
        <v>64.697000000000003</v>
      </c>
      <c r="BE53" s="36">
        <v>150.583</v>
      </c>
      <c r="BF53" s="36">
        <v>269.78100000000001</v>
      </c>
      <c r="BG53" s="36">
        <v>122.119</v>
      </c>
      <c r="BH53" s="36">
        <v>114.41199999999999</v>
      </c>
      <c r="BI53" s="36">
        <v>301.96199999999999</v>
      </c>
      <c r="BJ53" s="36">
        <v>46.960708818636007</v>
      </c>
      <c r="BK53" s="36">
        <v>188.41400000000002</v>
      </c>
      <c r="BL53" s="36">
        <v>217.095</v>
      </c>
    </row>
    <row r="54" spans="1:64" ht="47.25" x14ac:dyDescent="0.2">
      <c r="B54" s="10" t="s">
        <v>424</v>
      </c>
      <c r="C54" s="10" t="s">
        <v>425</v>
      </c>
      <c r="D54" s="11" t="s">
        <v>426</v>
      </c>
      <c r="E54" s="11" t="s">
        <v>427</v>
      </c>
      <c r="F54" s="12" t="s">
        <v>428</v>
      </c>
      <c r="G54" s="13"/>
      <c r="H54" s="14" t="s">
        <v>429</v>
      </c>
      <c r="I54" s="13"/>
      <c r="J54" s="12" t="s">
        <v>430</v>
      </c>
      <c r="K54" s="12" t="s">
        <v>431</v>
      </c>
      <c r="L54" s="15" t="s">
        <v>432</v>
      </c>
      <c r="M54" s="15" t="s">
        <v>433</v>
      </c>
      <c r="AD54" s="97" t="s">
        <v>586</v>
      </c>
      <c r="AE54" s="36" t="str">
        <f>_xll.BDP($AD54,AE$10)</f>
        <v>Application Software</v>
      </c>
      <c r="AF54" s="36">
        <f>_xll.BDH($AD54,AF$10,$C$5,$C$5,"EQY_FUND_CRNCY=USD")</f>
        <v>3253.9009000000001</v>
      </c>
      <c r="AG54" s="36" t="str">
        <f>_xll.BDH($AD54,AG$10,$C$5,$C$5,"EQY_FUND_CRNCY=USD")</f>
        <v>#N/A N/A</v>
      </c>
      <c r="AH54" s="36"/>
      <c r="AI54" s="36">
        <f>_xll.BDP($AD54,AI$10,"EQY_FUND_CRNCY=USD","FA_ADJUSTED=Y")</f>
        <v>396.53100000000001</v>
      </c>
      <c r="AJ54" s="36">
        <f>_xll.BDP($AD54,AJ$10,"BEST_FPERIOD_OVERRIDE=1TY","EQY_FUND_CRNCY=USD","FA_ADJUSTED=Y")</f>
        <v>475.33300000000003</v>
      </c>
      <c r="AK54" s="44">
        <f t="shared" si="1"/>
        <v>0.19872847267931149</v>
      </c>
      <c r="AL54" s="36">
        <f>_xll.BDP($AD54,AL$10,"EQY_FUND_CRNCY=USD","FA_ADJUSTED=Y")</f>
        <v>246.3509976501465</v>
      </c>
      <c r="AM54" s="36">
        <f>_xll.BDP($AD54,AM$10,"BEST_FPERIOD_OVERRIDE=1TY","EQY_FUND_CRNCY=USD","FA_ADJUSTED=Y")</f>
        <v>70.043999999999997</v>
      </c>
      <c r="AN54" s="36">
        <f>_xll.BDP($AD54,AN$10,"BEST_FPERIOD_OVERRIDE=1TY","EQY_FUND_CRNCY=USD","FA_ADJUSTED=Y")</f>
        <v>37.644999999999996</v>
      </c>
      <c r="AO54" s="36">
        <f>_xll.BDP($AD54,AO$10,"BEST_FPERIOD_OVERRIDE=1TY","EQY_FUND_CRNCY=USD","FA_ADJUSTED=Y")</f>
        <v>95.483999999999995</v>
      </c>
      <c r="AP54" s="36">
        <f>_xll.BDP($AD54,AP$10,"BEST_FPERIOD_OVERRIDE=1TY","EQY_FUND_CRNCY=USD","FA_ADJUSTED=Y")</f>
        <v>79.251999999999995</v>
      </c>
      <c r="AQ54" s="36">
        <f>_xll.BDP($AD54,AQ$10,"EQY_FUND_CRNCY=USD","FA_ADJUSTED=Y")</f>
        <v>51.544999999999995</v>
      </c>
      <c r="AR54" s="36">
        <f>_xll.BDP($AD54,AR$10,"BEST_FPERIOD_OVERRIDE=1TY","EQY_FUND_CRNCY=USD","FA_ADJUSTED=Y")</f>
        <v>135.54300000000001</v>
      </c>
      <c r="AS54" s="36">
        <f>_xll.BDP($AD54,AS$10,"EQY_FUND_CRNCY=USD","FA_ADJUSTED=Y")</f>
        <v>13.309519999999999</v>
      </c>
      <c r="AT54" s="36">
        <f>_xll.BDP($AD54,AT$10,"BEST_FPERIOD_OVERRIDE=1TY","EQY_FUND_CRNCY=USD","FA_ADJUSTED=Y")</f>
        <v>78.579000000000008</v>
      </c>
      <c r="AV54" s="1" t="s">
        <v>586</v>
      </c>
      <c r="AW54" s="1" t="s">
        <v>495</v>
      </c>
      <c r="AX54" s="36">
        <v>3288.7471999999998</v>
      </c>
      <c r="AY54" s="36">
        <v>3151.5542</v>
      </c>
      <c r="AZ54" s="36">
        <v>377.52699999999999</v>
      </c>
      <c r="BA54" s="36">
        <v>452.61400000000003</v>
      </c>
      <c r="BB54" s="36">
        <v>0.19889173489578238</v>
      </c>
      <c r="BC54" s="114">
        <v>228.32999908447266</v>
      </c>
      <c r="BD54" s="36">
        <v>66.656999999999996</v>
      </c>
      <c r="BE54" s="36">
        <v>37.644999999999996</v>
      </c>
      <c r="BF54" s="36">
        <v>95.483999999999995</v>
      </c>
      <c r="BG54" s="36">
        <v>79.251999999999995</v>
      </c>
      <c r="BH54" s="36">
        <v>46.511999999999993</v>
      </c>
      <c r="BI54" s="36">
        <v>125.129</v>
      </c>
      <c r="BJ54" s="36">
        <v>3.8283299999999998</v>
      </c>
      <c r="BK54" s="36">
        <v>76.643000000000001</v>
      </c>
      <c r="BL54" s="36">
        <v>349.94299999999998</v>
      </c>
    </row>
    <row r="55" spans="1:64" ht="15.75" x14ac:dyDescent="0.2">
      <c r="B55" s="18"/>
      <c r="C55" s="18"/>
      <c r="D55" s="18"/>
      <c r="E55" s="18"/>
      <c r="F55" s="19" t="s">
        <v>440</v>
      </c>
      <c r="G55" s="20" t="s">
        <v>441</v>
      </c>
      <c r="H55" s="19" t="s">
        <v>440</v>
      </c>
      <c r="I55" s="20" t="s">
        <v>441</v>
      </c>
      <c r="J55" s="19" t="s">
        <v>441</v>
      </c>
      <c r="K55" s="19" t="s">
        <v>440</v>
      </c>
      <c r="L55" s="20" t="s">
        <v>440</v>
      </c>
      <c r="M55" s="20" t="s">
        <v>440</v>
      </c>
      <c r="AD55" s="97" t="s">
        <v>587</v>
      </c>
      <c r="AE55" s="36" t="str">
        <f>_xll.BDP($AD55,AE$10)</f>
        <v>Data Processing &amp; Outsourced S</v>
      </c>
      <c r="AF55" s="36">
        <f>_xll.BDH($AD55,AF$10,$C$5,$C$5,"EQY_FUND_CRNCY=USD")</f>
        <v>28459.083999999999</v>
      </c>
      <c r="AG55" s="36" t="str">
        <f>_xll.BDH($AD55,AG$10,$C$5,$C$5,"EQY_FUND_CRNCY=USD")</f>
        <v>#N/A N/A</v>
      </c>
      <c r="AH55" s="36"/>
      <c r="AI55" s="36">
        <f>_xll.BDP($AD55,AI$10,"EQY_FUND_CRNCY=USD","FA_ADJUSTED=Y")</f>
        <v>2981.6839999999997</v>
      </c>
      <c r="AJ55" s="36">
        <f>_xll.BDP($AD55,AJ$10,"BEST_FPERIOD_OVERRIDE=1TY","EQY_FUND_CRNCY=USD","FA_ADJUSTED=Y")</f>
        <v>2178.444</v>
      </c>
      <c r="AK55" s="44">
        <f t="shared" si="1"/>
        <v>-0.26939139090527364</v>
      </c>
      <c r="AL55" s="36">
        <f>_xll.BDP($AD55,AL$10,"EQY_FUND_CRNCY=USD","FA_ADJUSTED=Y")</f>
        <v>1163.4760095214842</v>
      </c>
      <c r="AM55" s="36">
        <f>_xll.BDP($AD55,AM$10,"BEST_FPERIOD_OVERRIDE=1TY","EQY_FUND_CRNCY=USD","FA_ADJUSTED=Y")</f>
        <v>47.774999999999999</v>
      </c>
      <c r="AN55" s="36">
        <f>_xll.BDP($AD55,AN$10,"BEST_FPERIOD_OVERRIDE=1TY","EQY_FUND_CRNCY=USD","FA_ADJUSTED=Y")</f>
        <v>321.88799999999998</v>
      </c>
      <c r="AO55" s="36">
        <f>_xll.BDP($AD55,AO$10,"BEST_FPERIOD_OVERRIDE=1TY","EQY_FUND_CRNCY=USD","FA_ADJUSTED=Y")</f>
        <v>253.17</v>
      </c>
      <c r="AP55" s="36">
        <f>_xll.BDP($AD55,AP$10,"BEST_FPERIOD_OVERRIDE=1TY","EQY_FUND_CRNCY=USD","FA_ADJUSTED=Y")</f>
        <v>250.553</v>
      </c>
      <c r="AQ55" s="36">
        <f>_xll.BDP($AD55,AQ$10,"EQY_FUND_CRNCY=USD","FA_ADJUSTED=Y")</f>
        <v>14.015999999999998</v>
      </c>
      <c r="AR55" s="36">
        <f>_xll.BDP($AD55,AR$10,"BEST_FPERIOD_OVERRIDE=1TY","EQY_FUND_CRNCY=USD","FA_ADJUSTED=Y")</f>
        <v>387.82499999999999</v>
      </c>
      <c r="AS55" s="36">
        <f>_xll.BDP($AD55,AS$10,"EQY_FUND_CRNCY=USD","FA_ADJUSTED=Y")</f>
        <v>-48.619</v>
      </c>
      <c r="AT55" s="36">
        <f>_xll.BDP($AD55,AT$10,"BEST_FPERIOD_OVERRIDE=1TY","EQY_FUND_CRNCY=USD","FA_ADJUSTED=Y")</f>
        <v>335.31200000000001</v>
      </c>
      <c r="AV55" s="1" t="s">
        <v>587</v>
      </c>
      <c r="AW55" s="1" t="s">
        <v>506</v>
      </c>
      <c r="AX55" s="36">
        <v>29017.264999999999</v>
      </c>
      <c r="AY55" s="36">
        <v>28442.0455</v>
      </c>
      <c r="AZ55" s="36">
        <v>2684.7350000000001</v>
      </c>
      <c r="BA55" s="36">
        <v>1858.0640000000001</v>
      </c>
      <c r="BB55" s="36">
        <v>-0.30791530635239606</v>
      </c>
      <c r="BC55" s="114">
        <v>1029.4319973144532</v>
      </c>
      <c r="BD55" s="36">
        <v>75.245000000000005</v>
      </c>
      <c r="BE55" s="36">
        <v>321.88799999999998</v>
      </c>
      <c r="BF55" s="36">
        <v>253.17</v>
      </c>
      <c r="BG55" s="36">
        <v>250.553</v>
      </c>
      <c r="BH55" s="36">
        <v>-3.8120000000000012</v>
      </c>
      <c r="BI55" s="36">
        <v>303.834</v>
      </c>
      <c r="BJ55" s="36">
        <v>-55.131</v>
      </c>
      <c r="BK55" s="36">
        <v>298.54700000000003</v>
      </c>
      <c r="BL55" s="36">
        <v>133.304</v>
      </c>
    </row>
    <row r="56" spans="1:64" ht="30" customHeight="1" x14ac:dyDescent="0.2">
      <c r="B56" s="46" t="str">
        <f t="shared" ref="B56:M56" si="12">B$9</f>
        <v>Databricks</v>
      </c>
      <c r="C56" s="46" t="str">
        <f t="shared" si="12"/>
        <v>Advanced big data processing company.</v>
      </c>
      <c r="D56" s="47">
        <f t="shared" si="12"/>
        <v>0</v>
      </c>
      <c r="E56" s="47">
        <f t="shared" si="12"/>
        <v>0</v>
      </c>
      <c r="F56" s="48">
        <f t="shared" si="12"/>
        <v>0</v>
      </c>
      <c r="G56" s="49">
        <f t="shared" si="12"/>
        <v>0</v>
      </c>
      <c r="H56" s="50" t="e">
        <f t="shared" si="12"/>
        <v>#DIV/0!</v>
      </c>
      <c r="I56" s="51" t="e">
        <f t="shared" si="12"/>
        <v>#DIV/0!</v>
      </c>
      <c r="J56" s="52" t="e">
        <f t="shared" si="12"/>
        <v>#DIV/0!</v>
      </c>
      <c r="K56" s="52" t="e">
        <f t="shared" si="12"/>
        <v>#DIV/0!</v>
      </c>
      <c r="L56" s="53" t="e">
        <f t="shared" si="12"/>
        <v>#DIV/0!</v>
      </c>
      <c r="M56" s="53" t="e">
        <f t="shared" si="12"/>
        <v>#DIV/0!</v>
      </c>
      <c r="AD56" s="97" t="s">
        <v>588</v>
      </c>
      <c r="AE56" s="36" t="str">
        <f>_xll.BDP($AD56,AE$10)</f>
        <v>Health Care Technology</v>
      </c>
      <c r="AF56" s="36">
        <f>_xll.BDH($AD56,AF$10,$C$5,$C$5,"EQY_FUND_CRNCY=USD")</f>
        <v>12291.968500000001</v>
      </c>
      <c r="AG56" s="36" t="str">
        <f>_xll.BDH($AD56,AG$10,$C$5,$C$5,"EQY_FUND_CRNCY=USD")</f>
        <v>#N/A N/A</v>
      </c>
      <c r="AH56" s="36"/>
      <c r="AI56" s="36">
        <f>_xll.BDP($AD56,AI$10,"EQY_FUND_CRNCY=USD","FA_ADJUSTED=Y")</f>
        <v>814.80600000000004</v>
      </c>
      <c r="AJ56" s="36">
        <f>_xll.BDP($AD56,AJ$10,"BEST_FPERIOD_OVERRIDE=1TY","EQY_FUND_CRNCY=USD","FA_ADJUSTED=Y")</f>
        <v>974.37900000000002</v>
      </c>
      <c r="AK56" s="44">
        <f t="shared" si="1"/>
        <v>0.19584170956031244</v>
      </c>
      <c r="AL56" s="36">
        <f>_xll.BDP($AD56,AL$10,"EQY_FUND_CRNCY=USD","FA_ADJUSTED=Y")</f>
        <v>575.15400689697265</v>
      </c>
      <c r="AM56" s="36">
        <f>_xll.BDP($AD56,AM$10,"BEST_FPERIOD_OVERRIDE=1TY","EQY_FUND_CRNCY=USD","FA_ADJUSTED=Y")</f>
        <v>72.97</v>
      </c>
      <c r="AN56" s="36">
        <f>_xll.BDP($AD56,AN$10,"BEST_FPERIOD_OVERRIDE=1TY","EQY_FUND_CRNCY=USD","FA_ADJUSTED=Y")</f>
        <v>132.05099999999999</v>
      </c>
      <c r="AO56" s="36">
        <f>_xll.BDP($AD56,AO$10,"BEST_FPERIOD_OVERRIDE=1TY","EQY_FUND_CRNCY=USD","FA_ADJUSTED=Y")</f>
        <v>130.898</v>
      </c>
      <c r="AP56" s="36">
        <f>_xll.BDP($AD56,AP$10,"BEST_FPERIOD_OVERRIDE=1TY","EQY_FUND_CRNCY=USD","FA_ADJUSTED=Y")</f>
        <v>60.390999999999998</v>
      </c>
      <c r="AQ56" s="36">
        <f>_xll.BDP($AD56,AQ$10,"EQY_FUND_CRNCY=USD","FA_ADJUSTED=Y")</f>
        <v>209.36499999999998</v>
      </c>
      <c r="AR56" s="36">
        <f>_xll.BDP($AD56,AR$10,"BEST_FPERIOD_OVERRIDE=1TY","EQY_FUND_CRNCY=USD","FA_ADJUSTED=Y")</f>
        <v>350.62099999999998</v>
      </c>
      <c r="AS56" s="36">
        <f>_xll.BDP($AD56,AS$10,"EQY_FUND_CRNCY=USD","FA_ADJUSTED=Y")</f>
        <v>192.540607538248</v>
      </c>
      <c r="AT56" s="36">
        <f>_xll.BDP($AD56,AT$10,"BEST_FPERIOD_OVERRIDE=1TY","EQY_FUND_CRNCY=USD","FA_ADJUSTED=Y")</f>
        <v>271.64699999999999</v>
      </c>
      <c r="AV56" s="1" t="s">
        <v>588</v>
      </c>
      <c r="AW56" s="1" t="s">
        <v>615</v>
      </c>
      <c r="AX56" s="36">
        <v>12502.9517</v>
      </c>
      <c r="AY56" s="36">
        <v>11492.5267</v>
      </c>
      <c r="AZ56" s="36">
        <v>766.22400000000005</v>
      </c>
      <c r="BA56" s="36">
        <v>912.07100000000003</v>
      </c>
      <c r="BB56" s="36">
        <v>0.19034512100899992</v>
      </c>
      <c r="BC56" s="114">
        <v>534.71100567626956</v>
      </c>
      <c r="BD56" s="36">
        <v>73.03</v>
      </c>
      <c r="BE56" s="36">
        <v>132.05099999999999</v>
      </c>
      <c r="BF56" s="36">
        <v>130.898</v>
      </c>
      <c r="BG56" s="36">
        <v>60.390999999999998</v>
      </c>
      <c r="BH56" s="36">
        <v>188.203</v>
      </c>
      <c r="BI56" s="36">
        <v>321.14800000000002</v>
      </c>
      <c r="BJ56" s="36">
        <v>162.85600955123999</v>
      </c>
      <c r="BK56" s="36">
        <v>247.148</v>
      </c>
      <c r="BL56" s="36">
        <v>728.4</v>
      </c>
    </row>
    <row r="57" spans="1:64" ht="30" customHeight="1" x14ac:dyDescent="0.2">
      <c r="B57" s="54" t="s">
        <v>467</v>
      </c>
      <c r="C57" s="54" t="e">
        <f>VLOOKUP($B57,#REF!,COLUMNS($B57:C57),0)</f>
        <v>#REF!</v>
      </c>
      <c r="D57" s="66" t="e">
        <f>VLOOKUP($B57,#REF!,COLUMNS($B57:D57),0)</f>
        <v>#REF!</v>
      </c>
      <c r="E57" s="66" t="e">
        <f>VLOOKUP($B57,#REF!,COLUMNS($B57:E57),0)</f>
        <v>#REF!</v>
      </c>
      <c r="F57" s="67" t="e">
        <f>VLOOKUP($B57,#REF!,COLUMNS($B57:F57),0)</f>
        <v>#REF!</v>
      </c>
      <c r="G57" s="68" t="e">
        <f>VLOOKUP($B57,#REF!,COLUMNS($B57:G57),0)</f>
        <v>#REF!</v>
      </c>
      <c r="H57" s="69" t="e">
        <f>VLOOKUP($B57,#REF!,COLUMNS($B57:H57),0)</f>
        <v>#REF!</v>
      </c>
      <c r="I57" s="70" t="e">
        <f>VLOOKUP($B57,#REF!,COLUMNS($B57:I57),0)</f>
        <v>#REF!</v>
      </c>
      <c r="J57" s="71" t="e">
        <f>VLOOKUP($B57,#REF!,COLUMNS($B57:J57),0)</f>
        <v>#REF!</v>
      </c>
      <c r="K57" s="60" t="e">
        <f>VLOOKUP($B57,#REF!,COLUMNS($B57:K57),0)</f>
        <v>#REF!</v>
      </c>
      <c r="L57" s="61" t="e">
        <f>VLOOKUP($B57,#REF!,COLUMNS($B57:L57),0)</f>
        <v>#REF!</v>
      </c>
      <c r="M57" s="61" t="e">
        <f>VLOOKUP($B57,#REF!,COLUMNS($B57:M57),0)</f>
        <v>#REF!</v>
      </c>
      <c r="AD57" s="97" t="s">
        <v>589</v>
      </c>
      <c r="AE57" s="36" t="str">
        <f>_xll.BDP($AD57,AE$10)</f>
        <v>Systems Software</v>
      </c>
      <c r="AF57" s="36">
        <f>_xll.BDH($AD57,AF$10,$C$5,$C$5,"EQY_FUND_CRNCY=USD")</f>
        <v>2850.7197999999999</v>
      </c>
      <c r="AG57" s="36" t="str">
        <f>_xll.BDH($AD57,AG$10,$C$5,$C$5,"EQY_FUND_CRNCY=USD")</f>
        <v>#N/A N/A</v>
      </c>
      <c r="AH57" s="36"/>
      <c r="AI57" s="36">
        <f>_xll.BDP($AD57,AI$10,"EQY_FUND_CRNCY=USD","FA_ADJUSTED=Y")</f>
        <v>267.60400000000004</v>
      </c>
      <c r="AJ57" s="36">
        <f>_xll.BDP($AD57,AJ$10,"BEST_FPERIOD_OVERRIDE=1TY","EQY_FUND_CRNCY=USD","FA_ADJUSTED=Y")</f>
        <v>317.05200000000002</v>
      </c>
      <c r="AK57" s="44">
        <f t="shared" si="1"/>
        <v>0.18478049655461048</v>
      </c>
      <c r="AL57" s="36">
        <f>_xll.BDP($AD57,AL$10,"EQY_FUND_CRNCY=USD","FA_ADJUSTED=Y")</f>
        <v>204.53899829101562</v>
      </c>
      <c r="AM57" s="36">
        <f>_xll.BDP($AD57,AM$10,"BEST_FPERIOD_OVERRIDE=1TY","EQY_FUND_CRNCY=USD","FA_ADJUSTED=Y")</f>
        <v>78.600000000000009</v>
      </c>
      <c r="AN57" s="36">
        <f>_xll.BDP($AD57,AN$10,"BEST_FPERIOD_OVERRIDE=1TY","EQY_FUND_CRNCY=USD","FA_ADJUSTED=Y")</f>
        <v>42.815999999999995</v>
      </c>
      <c r="AO57" s="36">
        <f>_xll.BDP($AD57,AO$10,"BEST_FPERIOD_OVERRIDE=1TY","EQY_FUND_CRNCY=USD","FA_ADJUSTED=Y")</f>
        <v>63.854999999999997</v>
      </c>
      <c r="AP57" s="36">
        <f>_xll.BDP($AD57,AP$10,"BEST_FPERIOD_OVERRIDE=1TY","EQY_FUND_CRNCY=USD","FA_ADJUSTED=Y")</f>
        <v>35.334000000000003</v>
      </c>
      <c r="AQ57" s="36">
        <f>_xll.BDP($AD57,AQ$10,"EQY_FUND_CRNCY=USD","FA_ADJUSTED=Y")</f>
        <v>76.13900000000001</v>
      </c>
      <c r="AR57" s="36">
        <f>_xll.BDP($AD57,AR$10,"BEST_FPERIOD_OVERRIDE=1TY","EQY_FUND_CRNCY=USD","FA_ADJUSTED=Y")</f>
        <v>118.544</v>
      </c>
      <c r="AS57" s="36">
        <f>_xll.BDP($AD57,AS$10,"EQY_FUND_CRNCY=USD","FA_ADJUSTED=Y")</f>
        <v>57.560192440201</v>
      </c>
      <c r="AT57" s="36">
        <f>_xll.BDP($AD57,AT$10,"BEST_FPERIOD_OVERRIDE=1TY","EQY_FUND_CRNCY=USD","FA_ADJUSTED=Y")</f>
        <v>73.753</v>
      </c>
      <c r="AV57" s="1" t="s">
        <v>589</v>
      </c>
      <c r="AW57" s="1" t="s">
        <v>505</v>
      </c>
      <c r="AX57" s="36">
        <v>2881.1026999999999</v>
      </c>
      <c r="AY57" s="36">
        <v>2494.9371000000001</v>
      </c>
      <c r="AZ57" s="36">
        <v>255.43600000000001</v>
      </c>
      <c r="BA57" s="36">
        <v>303.84500000000003</v>
      </c>
      <c r="BB57" s="36">
        <v>0.18951518188509064</v>
      </c>
      <c r="BC57" s="114">
        <v>196.15400054931641</v>
      </c>
      <c r="BD57" s="36">
        <v>78.582000000000008</v>
      </c>
      <c r="BE57" s="36">
        <v>42.815999999999995</v>
      </c>
      <c r="BF57" s="36">
        <v>63.854999999999997</v>
      </c>
      <c r="BG57" s="36">
        <v>35.334000000000003</v>
      </c>
      <c r="BH57" s="36">
        <v>67.129000000000005</v>
      </c>
      <c r="BI57" s="36">
        <v>109.622</v>
      </c>
      <c r="BJ57" s="36">
        <v>42.557038674647998</v>
      </c>
      <c r="BK57" s="36">
        <v>67.052999999999997</v>
      </c>
      <c r="BL57" s="36">
        <v>188.41400000000002</v>
      </c>
    </row>
    <row r="58" spans="1:64" ht="30" customHeight="1" x14ac:dyDescent="0.2">
      <c r="B58" s="62" t="s">
        <v>468</v>
      </c>
      <c r="C58" s="54" t="e">
        <f>VLOOKUP($B58,#REF!,COLUMNS($B58:C58),0)</f>
        <v>#REF!</v>
      </c>
      <c r="D58" s="66" t="e">
        <f>VLOOKUP($B58,#REF!,COLUMNS($B58:D58),0)</f>
        <v>#REF!</v>
      </c>
      <c r="E58" s="66" t="e">
        <f>VLOOKUP($B58,#REF!,COLUMNS($B58:E58),0)</f>
        <v>#REF!</v>
      </c>
      <c r="F58" s="67" t="e">
        <f>VLOOKUP($B58,#REF!,COLUMNS($B58:F58),0)</f>
        <v>#REF!</v>
      </c>
      <c r="G58" s="68" t="e">
        <f>VLOOKUP($B58,#REF!,COLUMNS($B58:G58),0)</f>
        <v>#REF!</v>
      </c>
      <c r="H58" s="69" t="e">
        <f>VLOOKUP($B58,#REF!,COLUMNS($B58:H58),0)</f>
        <v>#REF!</v>
      </c>
      <c r="I58" s="70" t="e">
        <f>VLOOKUP($B58,#REF!,COLUMNS($B58:I58),0)</f>
        <v>#REF!</v>
      </c>
      <c r="J58" s="71" t="e">
        <f>VLOOKUP($B58,#REF!,COLUMNS($B58:J58),0)</f>
        <v>#REF!</v>
      </c>
      <c r="K58" s="60" t="e">
        <f>VLOOKUP($B58,#REF!,COLUMNS($B58:K58),0)</f>
        <v>#REF!</v>
      </c>
      <c r="L58" s="61" t="e">
        <f>VLOOKUP($B58,#REF!,COLUMNS($B58:L58),0)</f>
        <v>#REF!</v>
      </c>
      <c r="M58" s="61" t="e">
        <f>VLOOKUP($B58,#REF!,COLUMNS($B58:M58),0)</f>
        <v>#REF!</v>
      </c>
      <c r="AD58" s="113" t="s">
        <v>215</v>
      </c>
      <c r="AE58" s="36" t="str">
        <f>_xll.BDP($AD58,AE$10)</f>
        <v>Application Software</v>
      </c>
      <c r="AF58" s="36">
        <f>_xll.BDH($AD58,AF$10,$C$5,$C$5,"EQY_FUND_CRNCY=USD")</f>
        <v>2004.0070000000001</v>
      </c>
      <c r="AG58" s="36" t="str">
        <f>_xll.BDH($AD58,AG$10,$C$5,$C$5,"EQY_FUND_CRNCY=USD")</f>
        <v>#N/A N/A</v>
      </c>
      <c r="AH58" s="36"/>
      <c r="AI58" s="36">
        <f>_xll.BDP($AD58,AI$10,"EQY_FUND_CRNCY=USD","FA_ADJUSTED=Y")</f>
        <v>411.06400000000002</v>
      </c>
      <c r="AJ58" s="36">
        <f>_xll.BDP($AD58,AJ$10,"BEST_FPERIOD_OVERRIDE=1TY","EQY_FUND_CRNCY=USD","FA_ADJUSTED=Y")</f>
        <v>486.95</v>
      </c>
      <c r="AK58" s="44">
        <f t="shared" si="1"/>
        <v>0.18460872272930717</v>
      </c>
      <c r="AL58" s="36">
        <f>_xll.BDP($AD58,AL$10,"EQY_FUND_CRNCY=USD","FA_ADJUSTED=Y")</f>
        <v>279.62800469970705</v>
      </c>
      <c r="AM58" s="36">
        <f>_xll.BDP($AD58,AM$10,"BEST_FPERIOD_OVERRIDE=1TY","EQY_FUND_CRNCY=USD","FA_ADJUSTED=Y")</f>
        <v>75.41</v>
      </c>
      <c r="AN58" s="36">
        <f>_xll.BDP($AD58,AN$10,"BEST_FPERIOD_OVERRIDE=1TY","EQY_FUND_CRNCY=USD","FA_ADJUSTED=Y")</f>
        <v>215.69499999999999</v>
      </c>
      <c r="AO58" s="36">
        <f>_xll.BDP($AD58,AO$10,"BEST_FPERIOD_OVERRIDE=1TY","EQY_FUND_CRNCY=USD","FA_ADJUSTED=Y")</f>
        <v>298.46699999999998</v>
      </c>
      <c r="AP58" s="36">
        <f>_xll.BDP($AD58,AP$10,"BEST_FPERIOD_OVERRIDE=1TY","EQY_FUND_CRNCY=USD","FA_ADJUSTED=Y")</f>
        <v>85.539000000000001</v>
      </c>
      <c r="AQ58" s="36">
        <f>_xll.BDP($AD58,AQ$10,"EQY_FUND_CRNCY=USD","FA_ADJUSTED=Y")</f>
        <v>-176.494</v>
      </c>
      <c r="AR58" s="36">
        <f>_xll.BDP($AD58,AR$10,"BEST_FPERIOD_OVERRIDE=1TY","EQY_FUND_CRNCY=USD","FA_ADJUSTED=Y")</f>
        <v>-58.015000000000001</v>
      </c>
      <c r="AS58" s="36">
        <f>_xll.BDP($AD58,AS$10,"EQY_FUND_CRNCY=USD","FA_ADJUSTED=Y")</f>
        <v>-184.54894999999999</v>
      </c>
      <c r="AT58" s="36">
        <f>_xll.BDP($AD58,AT$10,"BEST_FPERIOD_OVERRIDE=1TY","EQY_FUND_CRNCY=USD","FA_ADJUSTED=Y")</f>
        <v>-70.158000000000001</v>
      </c>
      <c r="AV58" s="1" t="s">
        <v>215</v>
      </c>
      <c r="AW58" s="1" t="s">
        <v>495</v>
      </c>
      <c r="AX58" s="36">
        <v>2033.1171999999999</v>
      </c>
      <c r="AY58" s="36">
        <v>1592.9872</v>
      </c>
      <c r="AZ58" s="36">
        <v>411.06400000000002</v>
      </c>
      <c r="BA58" s="36">
        <v>487.03300000000002</v>
      </c>
      <c r="BB58" s="36">
        <v>0.18481063775957018</v>
      </c>
      <c r="BC58" s="114">
        <v>279.62800469970705</v>
      </c>
      <c r="BD58" s="36">
        <v>75.41</v>
      </c>
      <c r="BE58" s="36">
        <v>215.69499999999999</v>
      </c>
      <c r="BF58" s="36">
        <v>298.46699999999998</v>
      </c>
      <c r="BG58" s="36">
        <v>85.539000000000001</v>
      </c>
      <c r="BH58" s="36">
        <v>-176.494</v>
      </c>
      <c r="BI58" s="36">
        <v>-58.75</v>
      </c>
      <c r="BJ58" s="36">
        <v>-184.54894999999999</v>
      </c>
      <c r="BK58" s="36">
        <v>-70.158000000000001</v>
      </c>
      <c r="BL58" s="36">
        <v>-13.881</v>
      </c>
    </row>
    <row r="59" spans="1:64" ht="30" customHeight="1" x14ac:dyDescent="0.2">
      <c r="B59" s="62" t="s">
        <v>469</v>
      </c>
      <c r="C59" s="54" t="e">
        <f>VLOOKUP($B59,#REF!,COLUMNS($B59:C59),0)</f>
        <v>#REF!</v>
      </c>
      <c r="D59" s="66" t="e">
        <f>VLOOKUP($B59,#REF!,COLUMNS($B59:D59),0)</f>
        <v>#REF!</v>
      </c>
      <c r="E59" s="66" t="e">
        <f>VLOOKUP($B59,#REF!,COLUMNS($B59:E59),0)</f>
        <v>#REF!</v>
      </c>
      <c r="F59" s="67" t="e">
        <f>VLOOKUP($B59,#REF!,COLUMNS($B59:F59),0)</f>
        <v>#REF!</v>
      </c>
      <c r="G59" s="68" t="e">
        <f>VLOOKUP($B59,#REF!,COLUMNS($B59:G59),0)</f>
        <v>#REF!</v>
      </c>
      <c r="H59" s="69" t="e">
        <f>VLOOKUP($B59,#REF!,COLUMNS($B59:H59),0)</f>
        <v>#REF!</v>
      </c>
      <c r="I59" s="70" t="e">
        <f>VLOOKUP($B59,#REF!,COLUMNS($B59:I59),0)</f>
        <v>#REF!</v>
      </c>
      <c r="J59" s="71" t="e">
        <f>VLOOKUP($B59,#REF!,COLUMNS($B59:J59),0)</f>
        <v>#REF!</v>
      </c>
      <c r="K59" s="60" t="e">
        <f>VLOOKUP($B59,#REF!,COLUMNS($B59:K59),0)</f>
        <v>#REF!</v>
      </c>
      <c r="L59" s="61" t="e">
        <f>VLOOKUP($B59,#REF!,COLUMNS($B59:L59),0)</f>
        <v>#REF!</v>
      </c>
      <c r="M59" s="61" t="e">
        <f>VLOOKUP($B59,#REF!,COLUMNS($B59:M59),0)</f>
        <v>#REF!</v>
      </c>
      <c r="AD59" s="97" t="s">
        <v>590</v>
      </c>
      <c r="AE59" s="36" t="str">
        <f>_xll.BDP($AD59,AE$10)</f>
        <v>Health Care Technology</v>
      </c>
      <c r="AF59" s="36">
        <f>_xll.BDH($AD59,AF$10,$C$5,$C$5,"EQY_FUND_CRNCY=USD")</f>
        <v>4123.8636999999999</v>
      </c>
      <c r="AG59" s="36" t="str">
        <f>_xll.BDH($AD59,AG$10,$C$5,$C$5,"EQY_FUND_CRNCY=USD")</f>
        <v>#N/A N/A</v>
      </c>
      <c r="AH59" s="36"/>
      <c r="AI59" s="36">
        <f>_xll.BDP($AD59,AI$10,"EQY_FUND_CRNCY=USD","FA_ADJUSTED=Y")</f>
        <v>609.726</v>
      </c>
      <c r="AJ59" s="36">
        <f>_xll.BDP($AD59,AJ$10,"BEST_FPERIOD_OVERRIDE=1TY","EQY_FUND_CRNCY=USD","FA_ADJUSTED=Y")</f>
        <v>720.1</v>
      </c>
      <c r="AK59" s="44">
        <f t="shared" si="1"/>
        <v>0.18102229526049407</v>
      </c>
      <c r="AL59" s="36">
        <f>_xll.BDP($AD59,AL$10,"EQY_FUND_CRNCY=USD","FA_ADJUSTED=Y")</f>
        <v>460.99100408935544</v>
      </c>
      <c r="AM59" s="36">
        <f>_xll.BDP($AD59,AM$10,"BEST_FPERIOD_OVERRIDE=1TY","EQY_FUND_CRNCY=USD","FA_ADJUSTED=Y")</f>
        <v>75.325000000000003</v>
      </c>
      <c r="AN59" s="36">
        <f>_xll.BDP($AD59,AN$10,"BEST_FPERIOD_OVERRIDE=1TY","EQY_FUND_CRNCY=USD","FA_ADJUSTED=Y")</f>
        <v>138.56399999999999</v>
      </c>
      <c r="AO59" s="36">
        <f>_xll.BDP($AD59,AO$10,"BEST_FPERIOD_OVERRIDE=1TY","EQY_FUND_CRNCY=USD","FA_ADJUSTED=Y")</f>
        <v>126.273</v>
      </c>
      <c r="AP59" s="36">
        <f>_xll.BDP($AD59,AP$10,"BEST_FPERIOD_OVERRIDE=1TY","EQY_FUND_CRNCY=USD","FA_ADJUSTED=Y")</f>
        <v>94.323999999999998</v>
      </c>
      <c r="AQ59" s="36">
        <f>_xll.BDP($AD59,AQ$10,"EQY_FUND_CRNCY=USD","FA_ADJUSTED=Y")</f>
        <v>82.144000000000005</v>
      </c>
      <c r="AR59" s="36">
        <f>_xll.BDP($AD59,AR$10,"BEST_FPERIOD_OVERRIDE=1TY","EQY_FUND_CRNCY=USD","FA_ADJUSTED=Y")</f>
        <v>176.28</v>
      </c>
      <c r="AS59" s="36">
        <f>_xll.BDP($AD59,AS$10,"EQY_FUND_CRNCY=USD","FA_ADJUSTED=Y")</f>
        <v>48.942264632863001</v>
      </c>
      <c r="AT59" s="36">
        <f>_xll.BDP($AD59,AT$10,"BEST_FPERIOD_OVERRIDE=1TY","EQY_FUND_CRNCY=USD","FA_ADJUSTED=Y")</f>
        <v>107.74000000000001</v>
      </c>
      <c r="AV59" s="1" t="s">
        <v>590</v>
      </c>
      <c r="AW59" s="1" t="s">
        <v>615</v>
      </c>
      <c r="AX59" s="36">
        <v>4212.5946999999996</v>
      </c>
      <c r="AY59" s="36">
        <v>4083.6496999999999</v>
      </c>
      <c r="AZ59" s="36">
        <v>609.726</v>
      </c>
      <c r="BA59" s="36">
        <v>719.86699999999996</v>
      </c>
      <c r="BB59" s="36">
        <v>0.1806401563981197</v>
      </c>
      <c r="BC59" s="114">
        <v>460.99100408935544</v>
      </c>
      <c r="BD59" s="36">
        <v>75.713000000000008</v>
      </c>
      <c r="BE59" s="36">
        <v>138.56399999999999</v>
      </c>
      <c r="BF59" s="36">
        <v>126.273</v>
      </c>
      <c r="BG59" s="36">
        <v>94.323999999999998</v>
      </c>
      <c r="BH59" s="36">
        <v>82.144000000000005</v>
      </c>
      <c r="BI59" s="36">
        <v>175.67000000000002</v>
      </c>
      <c r="BJ59" s="36">
        <v>48.942264632863001</v>
      </c>
      <c r="BK59" s="36">
        <v>109.74000000000001</v>
      </c>
      <c r="BL59" s="36">
        <v>206.56300000000002</v>
      </c>
    </row>
    <row r="60" spans="1:64" ht="30" customHeight="1" x14ac:dyDescent="0.2">
      <c r="B60" s="62" t="s">
        <v>472</v>
      </c>
      <c r="C60" s="54" t="e">
        <f>VLOOKUP($B60,#REF!,COLUMNS($B60:C60),0)</f>
        <v>#REF!</v>
      </c>
      <c r="D60" s="66" t="e">
        <f>VLOOKUP($B60,#REF!,COLUMNS($B60:D60),0)</f>
        <v>#REF!</v>
      </c>
      <c r="E60" s="66" t="e">
        <f>VLOOKUP($B60,#REF!,COLUMNS($B60:E60),0)</f>
        <v>#REF!</v>
      </c>
      <c r="F60" s="67" t="e">
        <f>VLOOKUP($B60,#REF!,COLUMNS($B60:F60),0)</f>
        <v>#REF!</v>
      </c>
      <c r="G60" s="68" t="e">
        <f>VLOOKUP($B60,#REF!,COLUMNS($B60:G60),0)</f>
        <v>#REF!</v>
      </c>
      <c r="H60" s="69" t="e">
        <f>VLOOKUP($B60,#REF!,COLUMNS($B60:H60),0)</f>
        <v>#REF!</v>
      </c>
      <c r="I60" s="70" t="e">
        <f>VLOOKUP($B60,#REF!,COLUMNS($B60:I60),0)</f>
        <v>#REF!</v>
      </c>
      <c r="J60" s="71" t="e">
        <f>VLOOKUP($B60,#REF!,COLUMNS($B60:J60),0)</f>
        <v>#REF!</v>
      </c>
      <c r="K60" s="60" t="e">
        <f>VLOOKUP($B60,#REF!,COLUMNS($B60:K60),0)</f>
        <v>#REF!</v>
      </c>
      <c r="L60" s="61" t="e">
        <f>VLOOKUP($B60,#REF!,COLUMNS($B60:L60),0)</f>
        <v>#REF!</v>
      </c>
      <c r="M60" s="61" t="e">
        <f>VLOOKUP($B60,#REF!,COLUMNS($B60:M60),0)</f>
        <v>#REF!</v>
      </c>
      <c r="AD60" s="97" t="s">
        <v>591</v>
      </c>
      <c r="AE60" s="36" t="str">
        <f>_xll.BDP($AD60,AE$10)</f>
        <v>Application Software</v>
      </c>
      <c r="AF60" s="36">
        <f>_xll.BDH($AD60,AF$10,$C$5,$C$5,"EQY_FUND_CRNCY=USD")</f>
        <v>2069.2363</v>
      </c>
      <c r="AG60" s="36" t="str">
        <f>_xll.BDH($AD60,AG$10,$C$5,$C$5,"EQY_FUND_CRNCY=USD")</f>
        <v>#N/A N/A</v>
      </c>
      <c r="AH60" s="36"/>
      <c r="AI60" s="36">
        <f>_xll.BDP($AD60,AI$10,"EQY_FUND_CRNCY=USD","FA_ADJUSTED=Y")</f>
        <v>240.732</v>
      </c>
      <c r="AJ60" s="36">
        <f>_xll.BDP($AD60,AJ$10,"BEST_FPERIOD_OVERRIDE=1TY","EQY_FUND_CRNCY=USD","FA_ADJUSTED=Y")</f>
        <v>281.82800000000003</v>
      </c>
      <c r="AK60" s="44">
        <f t="shared" si="1"/>
        <v>0.17071265972118388</v>
      </c>
      <c r="AL60" s="36">
        <f>_xll.BDP($AD60,AL$10,"EQY_FUND_CRNCY=USD","FA_ADJUSTED=Y")</f>
        <v>142.67399978637695</v>
      </c>
      <c r="AM60" s="36">
        <f>_xll.BDP($AD60,AM$10,"BEST_FPERIOD_OVERRIDE=1TY","EQY_FUND_CRNCY=USD","FA_ADJUSTED=Y")</f>
        <v>63.867000000000004</v>
      </c>
      <c r="AN60" s="36">
        <f>_xll.BDP($AD60,AN$10,"BEST_FPERIOD_OVERRIDE=1TY","EQY_FUND_CRNCY=USD","FA_ADJUSTED=Y")</f>
        <v>27.119999999999997</v>
      </c>
      <c r="AO60" s="36">
        <f>_xll.BDP($AD60,AO$10,"BEST_FPERIOD_OVERRIDE=1TY","EQY_FUND_CRNCY=USD","FA_ADJUSTED=Y")</f>
        <v>66.569999999999993</v>
      </c>
      <c r="AP60" s="36">
        <f>_xll.BDP($AD60,AP$10,"BEST_FPERIOD_OVERRIDE=1TY","EQY_FUND_CRNCY=USD","FA_ADJUSTED=Y")</f>
        <v>29.151</v>
      </c>
      <c r="AQ60" s="36">
        <f>_xll.BDP($AD60,AQ$10,"EQY_FUND_CRNCY=USD","FA_ADJUSTED=Y")</f>
        <v>10.635</v>
      </c>
      <c r="AR60" s="36">
        <f>_xll.BDP($AD60,AR$10,"BEST_FPERIOD_OVERRIDE=1TY","EQY_FUND_CRNCY=USD","FA_ADJUSTED=Y")</f>
        <v>47.301000000000002</v>
      </c>
      <c r="AS60" s="36">
        <f>_xll.BDP($AD60,AS$10,"EQY_FUND_CRNCY=USD","FA_ADJUSTED=Y")</f>
        <v>-4.3811800000000005</v>
      </c>
      <c r="AT60" s="36">
        <f>_xll.BDP($AD60,AT$10,"BEST_FPERIOD_OVERRIDE=1TY","EQY_FUND_CRNCY=USD","FA_ADJUSTED=Y")</f>
        <v>34.835999999999999</v>
      </c>
      <c r="AV60" s="1" t="s">
        <v>591</v>
      </c>
      <c r="AW60" s="1" t="s">
        <v>495</v>
      </c>
      <c r="AX60" s="36">
        <v>2101.8870000000002</v>
      </c>
      <c r="AY60" s="36">
        <v>2033.5419999999999</v>
      </c>
      <c r="AZ60" s="36">
        <v>225.50900000000001</v>
      </c>
      <c r="BA60" s="36">
        <v>266.108</v>
      </c>
      <c r="BB60" s="36">
        <v>0.18003272596659103</v>
      </c>
      <c r="BC60" s="114">
        <v>133.13299966430662</v>
      </c>
      <c r="BD60" s="36">
        <v>62.867000000000004</v>
      </c>
      <c r="BE60" s="36">
        <v>27.119999999999997</v>
      </c>
      <c r="BF60" s="36">
        <v>66.569999999999993</v>
      </c>
      <c r="BG60" s="36">
        <v>29.151</v>
      </c>
      <c r="BH60" s="36">
        <v>10.643000000000001</v>
      </c>
      <c r="BI60" s="36">
        <v>40.977000000000004</v>
      </c>
      <c r="BJ60" s="36">
        <v>-2.3560000000000003</v>
      </c>
      <c r="BK60" s="36">
        <v>28.244</v>
      </c>
      <c r="BL60" s="36">
        <v>860.87900000000002</v>
      </c>
    </row>
    <row r="61" spans="1:64" ht="30" customHeight="1" x14ac:dyDescent="0.2">
      <c r="B61" s="62" t="s">
        <v>474</v>
      </c>
      <c r="C61" s="54" t="e">
        <f>VLOOKUP($B61,#REF!,COLUMNS($B61:C61),0)</f>
        <v>#REF!</v>
      </c>
      <c r="D61" s="66" t="e">
        <f>VLOOKUP($B61,#REF!,COLUMNS($B61:D61),0)</f>
        <v>#REF!</v>
      </c>
      <c r="E61" s="66" t="e">
        <f>VLOOKUP($B61,#REF!,COLUMNS($B61:E61),0)</f>
        <v>#REF!</v>
      </c>
      <c r="F61" s="67" t="e">
        <f>VLOOKUP($B61,#REF!,COLUMNS($B61:F61),0)</f>
        <v>#REF!</v>
      </c>
      <c r="G61" s="68" t="e">
        <f>VLOOKUP($B61,#REF!,COLUMNS($B61:G61),0)</f>
        <v>#REF!</v>
      </c>
      <c r="H61" s="69" t="e">
        <f>VLOOKUP($B61,#REF!,COLUMNS($B61:H61),0)</f>
        <v>#REF!</v>
      </c>
      <c r="I61" s="70" t="e">
        <f>VLOOKUP($B61,#REF!,COLUMNS($B61:I61),0)</f>
        <v>#REF!</v>
      </c>
      <c r="J61" s="71" t="e">
        <f>VLOOKUP($B61,#REF!,COLUMNS($B61:J61),0)</f>
        <v>#REF!</v>
      </c>
      <c r="K61" s="60" t="e">
        <f>VLOOKUP($B61,#REF!,COLUMNS($B61:K61),0)</f>
        <v>#REF!</v>
      </c>
      <c r="L61" s="61" t="e">
        <f>VLOOKUP($B61,#REF!,COLUMNS($B61:L61),0)</f>
        <v>#REF!</v>
      </c>
      <c r="M61" s="61" t="e">
        <f>VLOOKUP($B61,#REF!,COLUMNS($B61:M61),0)</f>
        <v>#REF!</v>
      </c>
      <c r="AD61" s="113" t="s">
        <v>241</v>
      </c>
      <c r="AE61" s="36" t="str">
        <f>_xll.BDP($AD61,AE$10)</f>
        <v>Systems Software</v>
      </c>
      <c r="AF61" s="36">
        <f>_xll.BDH($AD61,AF$10,$C$5,$C$5,"EQY_FUND_CRNCY=USD")</f>
        <v>1746.4974999999999</v>
      </c>
      <c r="AG61" s="36" t="str">
        <f>_xll.BDH($AD61,AG$10,$C$5,$C$5,"EQY_FUND_CRNCY=USD")</f>
        <v>#N/A N/A</v>
      </c>
      <c r="AH61" s="36"/>
      <c r="AI61" s="36">
        <f>_xll.BDP($AD61,AI$10,"EQY_FUND_CRNCY=USD","FA_ADJUSTED=Y")</f>
        <v>255.97900000000001</v>
      </c>
      <c r="AJ61" s="36">
        <f>_xll.BDP($AD61,AJ$10,"BEST_FPERIOD_OVERRIDE=1TY","EQY_FUND_CRNCY=USD","FA_ADJUSTED=Y")</f>
        <v>302.05</v>
      </c>
      <c r="AK61" s="44">
        <f t="shared" si="1"/>
        <v>0.17997960770219423</v>
      </c>
      <c r="AL61" s="36">
        <f>_xll.BDP($AD61,AL$10,"EQY_FUND_CRNCY=USD","FA_ADJUSTED=Y")</f>
        <v>230.15799713134766</v>
      </c>
      <c r="AM61" s="36">
        <f>_xll.BDP($AD61,AM$10,"BEST_FPERIOD_OVERRIDE=1TY","EQY_FUND_CRNCY=USD","FA_ADJUSTED=Y")</f>
        <v>91.683000000000007</v>
      </c>
      <c r="AN61" s="36">
        <f>_xll.BDP($AD61,AN$10,"BEST_FPERIOD_OVERRIDE=1TY","EQY_FUND_CRNCY=USD","FA_ADJUSTED=Y")</f>
        <v>47.369</v>
      </c>
      <c r="AO61" s="36">
        <f>_xll.BDP($AD61,AO$10,"BEST_FPERIOD_OVERRIDE=1TY","EQY_FUND_CRNCY=USD","FA_ADJUSTED=Y")</f>
        <v>135.89599999999999</v>
      </c>
      <c r="AP61" s="36">
        <f>_xll.BDP($AD61,AP$10,"BEST_FPERIOD_OVERRIDE=1TY","EQY_FUND_CRNCY=USD","FA_ADJUSTED=Y")</f>
        <v>26.823</v>
      </c>
      <c r="AQ61" s="36">
        <f>_xll.BDP($AD61,AQ$10,"EQY_FUND_CRNCY=USD","FA_ADJUSTED=Y")</f>
        <v>-23.806999999999999</v>
      </c>
      <c r="AR61" s="36">
        <f>_xll.BDP($AD61,AR$10,"BEST_FPERIOD_OVERRIDE=1TY","EQY_FUND_CRNCY=USD","FA_ADJUSTED=Y")</f>
        <v>13.212</v>
      </c>
      <c r="AS61" s="36">
        <f>_xll.BDP($AD61,AS$10,"EQY_FUND_CRNCY=USD","FA_ADJUSTED=Y")</f>
        <v>-29.537229999999997</v>
      </c>
      <c r="AT61" s="36">
        <f>_xll.BDP($AD61,AT$10,"BEST_FPERIOD_OVERRIDE=1TY","EQY_FUND_CRNCY=USD","FA_ADJUSTED=Y")</f>
        <v>6.5979999999999999</v>
      </c>
      <c r="AV61" s="1" t="s">
        <v>241</v>
      </c>
      <c r="AW61" s="1" t="s">
        <v>505</v>
      </c>
      <c r="AX61" s="36">
        <v>1764.7601999999999</v>
      </c>
      <c r="AY61" s="36">
        <v>1606.0791999999999</v>
      </c>
      <c r="AZ61" s="36">
        <v>242.52799999999999</v>
      </c>
      <c r="BA61" s="36">
        <v>285.279</v>
      </c>
      <c r="BB61" s="36">
        <v>0.1762724303997889</v>
      </c>
      <c r="BC61" s="114">
        <v>218.322998046875</v>
      </c>
      <c r="BD61" s="36">
        <v>90.492000000000004</v>
      </c>
      <c r="BE61" s="36">
        <v>47.369</v>
      </c>
      <c r="BF61" s="36">
        <v>135.89599999999999</v>
      </c>
      <c r="BG61" s="36">
        <v>26.823</v>
      </c>
      <c r="BH61" s="36">
        <v>-20.379999999999995</v>
      </c>
      <c r="BI61" s="36">
        <v>11.15</v>
      </c>
      <c r="BJ61" s="36">
        <v>-25.522279999999999</v>
      </c>
      <c r="BK61" s="36">
        <v>2.6310000000000002</v>
      </c>
      <c r="BL61" s="36">
        <v>378.98200000000003</v>
      </c>
    </row>
    <row r="62" spans="1:64" ht="30" customHeight="1" x14ac:dyDescent="0.2">
      <c r="B62" s="62" t="s">
        <v>475</v>
      </c>
      <c r="C62" s="54" t="e">
        <f>VLOOKUP($B62,#REF!,COLUMNS($B62:C62),0)</f>
        <v>#REF!</v>
      </c>
      <c r="D62" s="66" t="e">
        <f>VLOOKUP($B62,#REF!,COLUMNS($B62:D62),0)</f>
        <v>#REF!</v>
      </c>
      <c r="E62" s="66" t="e">
        <f>VLOOKUP($B62,#REF!,COLUMNS($B62:E62),0)</f>
        <v>#REF!</v>
      </c>
      <c r="F62" s="67" t="e">
        <f>VLOOKUP($B62,#REF!,COLUMNS($B62:F62),0)</f>
        <v>#REF!</v>
      </c>
      <c r="G62" s="68" t="e">
        <f>VLOOKUP($B62,#REF!,COLUMNS($B62:G62),0)</f>
        <v>#REF!</v>
      </c>
      <c r="H62" s="69" t="e">
        <f>VLOOKUP($B62,#REF!,COLUMNS($B62:H62),0)</f>
        <v>#REF!</v>
      </c>
      <c r="I62" s="70" t="e">
        <f>VLOOKUP($B62,#REF!,COLUMNS($B62:I62),0)</f>
        <v>#REF!</v>
      </c>
      <c r="J62" s="71" t="e">
        <f>VLOOKUP($B62,#REF!,COLUMNS($B62:J62),0)</f>
        <v>#REF!</v>
      </c>
      <c r="K62" s="60" t="e">
        <f>VLOOKUP($B62,#REF!,COLUMNS($B62:K62),0)</f>
        <v>#REF!</v>
      </c>
      <c r="L62" s="61" t="e">
        <f>VLOOKUP($B62,#REF!,COLUMNS($B62:L62),0)</f>
        <v>#REF!</v>
      </c>
      <c r="M62" s="61" t="e">
        <f>VLOOKUP($B62,#REF!,COLUMNS($B62:M62),0)</f>
        <v>#REF!</v>
      </c>
      <c r="AD62" s="97" t="s">
        <v>592</v>
      </c>
      <c r="AE62" s="36" t="str">
        <f>_xll.BDP($AD62,AE$10)</f>
        <v>Application Software</v>
      </c>
      <c r="AF62" s="36">
        <f>_xll.BDH($AD62,AF$10,$C$5,$C$5,"EQY_FUND_CRNCY=USD")</f>
        <v>1233.3846000000001</v>
      </c>
      <c r="AG62" s="36" t="str">
        <f>_xll.BDH($AD62,AG$10,$C$5,$C$5,"EQY_FUND_CRNCY=USD")</f>
        <v>#N/A N/A</v>
      </c>
      <c r="AH62" s="36"/>
      <c r="AI62" s="36">
        <f>_xll.BDP($AD62,AI$10,"EQY_FUND_CRNCY=USD","FA_ADJUSTED=Y")</f>
        <v>224.70499999999998</v>
      </c>
      <c r="AJ62" s="36">
        <f>_xll.BDP($AD62,AJ$10,"BEST_FPERIOD_OVERRIDE=1TY","EQY_FUND_CRNCY=USD","FA_ADJUSTED=Y")</f>
        <v>259.85200000000003</v>
      </c>
      <c r="AK62" s="44">
        <f t="shared" si="1"/>
        <v>0.15641396497630256</v>
      </c>
      <c r="AL62" s="36">
        <f>_xll.BDP($AD62,AL$10,"EQY_FUND_CRNCY=USD","FA_ADJUSTED=Y")</f>
        <v>155.31799926757813</v>
      </c>
      <c r="AM62" s="36">
        <f>_xll.BDP($AD62,AM$10,"BEST_FPERIOD_OVERRIDE=1TY","EQY_FUND_CRNCY=USD","FA_ADJUSTED=Y")</f>
        <v>69.34</v>
      </c>
      <c r="AN62" s="36">
        <f>_xll.BDP($AD62,AN$10,"BEST_FPERIOD_OVERRIDE=1TY","EQY_FUND_CRNCY=USD","FA_ADJUSTED=Y")</f>
        <v>40.549999999999997</v>
      </c>
      <c r="AO62" s="36">
        <f>_xll.BDP($AD62,AO$10,"BEST_FPERIOD_OVERRIDE=1TY","EQY_FUND_CRNCY=USD","FA_ADJUSTED=Y")</f>
        <v>87.948999999999998</v>
      </c>
      <c r="AP62" s="36">
        <f>_xll.BDP($AD62,AP$10,"BEST_FPERIOD_OVERRIDE=1TY","EQY_FUND_CRNCY=USD","FA_ADJUSTED=Y")</f>
        <v>27.706</v>
      </c>
      <c r="AQ62" s="36">
        <f>_xll.BDP($AD62,AQ$10,"EQY_FUND_CRNCY=USD","FA_ADJUSTED=Y")</f>
        <v>-12.241075949367</v>
      </c>
      <c r="AR62" s="36">
        <f>_xll.BDP($AD62,AR$10,"BEST_FPERIOD_OVERRIDE=1TY","EQY_FUND_CRNCY=USD","FA_ADJUSTED=Y")</f>
        <v>14.797000000000001</v>
      </c>
      <c r="AS62" s="36">
        <f>_xll.BDP($AD62,AS$10,"EQY_FUND_CRNCY=USD","FA_ADJUSTED=Y")</f>
        <v>-22.656739999999999</v>
      </c>
      <c r="AT62" s="36">
        <f>_xll.BDP($AD62,AT$10,"BEST_FPERIOD_OVERRIDE=1TY","EQY_FUND_CRNCY=USD","FA_ADJUSTED=Y")</f>
        <v>8.7940000000000005</v>
      </c>
      <c r="AV62" s="1" t="s">
        <v>592</v>
      </c>
      <c r="AW62" s="1" t="s">
        <v>495</v>
      </c>
      <c r="AX62" s="36">
        <v>1250.7688000000001</v>
      </c>
      <c r="AY62" s="36">
        <v>1000.5308</v>
      </c>
      <c r="AZ62" s="36">
        <v>212.47800000000001</v>
      </c>
      <c r="BA62" s="36">
        <v>249.06300000000002</v>
      </c>
      <c r="BB62" s="36">
        <v>0.17218253183859034</v>
      </c>
      <c r="BC62" s="114">
        <v>147.23399932861327</v>
      </c>
      <c r="BD62" s="36">
        <v>72.100000000000009</v>
      </c>
      <c r="BE62" s="36">
        <v>40.549999999999997</v>
      </c>
      <c r="BF62" s="36">
        <v>87.948999999999998</v>
      </c>
      <c r="BG62" s="36">
        <v>27.706</v>
      </c>
      <c r="BH62" s="36">
        <v>-14.339075949367</v>
      </c>
      <c r="BI62" s="36">
        <v>11.973000000000001</v>
      </c>
      <c r="BJ62" s="36">
        <v>-23.346969999999999</v>
      </c>
      <c r="BK62" s="36">
        <v>5.1749999999999998</v>
      </c>
      <c r="BL62" s="36">
        <v>171.12</v>
      </c>
    </row>
    <row r="63" spans="1:64" ht="30" customHeight="1" x14ac:dyDescent="0.2">
      <c r="B63" s="62" t="s">
        <v>476</v>
      </c>
      <c r="C63" s="54" t="e">
        <f>VLOOKUP($B63,#REF!,COLUMNS($B63:C63),0)</f>
        <v>#REF!</v>
      </c>
      <c r="D63" s="66" t="e">
        <f>VLOOKUP($B63,#REF!,COLUMNS($B63:D63),0)</f>
        <v>#REF!</v>
      </c>
      <c r="E63" s="66" t="e">
        <f>VLOOKUP($B63,#REF!,COLUMNS($B63:E63),0)</f>
        <v>#REF!</v>
      </c>
      <c r="F63" s="67" t="e">
        <f>VLOOKUP($B63,#REF!,COLUMNS($B63:F63),0)</f>
        <v>#REF!</v>
      </c>
      <c r="G63" s="68" t="e">
        <f>VLOOKUP($B63,#REF!,COLUMNS($B63:G63),0)</f>
        <v>#REF!</v>
      </c>
      <c r="H63" s="69" t="e">
        <f>VLOOKUP($B63,#REF!,COLUMNS($B63:H63),0)</f>
        <v>#REF!</v>
      </c>
      <c r="I63" s="70" t="e">
        <f>VLOOKUP($B63,#REF!,COLUMNS($B63:I63),0)</f>
        <v>#REF!</v>
      </c>
      <c r="J63" s="71" t="e">
        <f>VLOOKUP($B63,#REF!,COLUMNS($B63:J63),0)</f>
        <v>#REF!</v>
      </c>
      <c r="K63" s="60" t="e">
        <f>VLOOKUP($B63,#REF!,COLUMNS($B63:K63),0)</f>
        <v>#REF!</v>
      </c>
      <c r="L63" s="61" t="e">
        <f>VLOOKUP($B63,#REF!,COLUMNS($B63:L63),0)</f>
        <v>#REF!</v>
      </c>
      <c r="M63" s="61" t="e">
        <f>VLOOKUP($B63,#REF!,COLUMNS($B63:M63),0)</f>
        <v>#REF!</v>
      </c>
      <c r="AD63" s="97" t="s">
        <v>593</v>
      </c>
      <c r="AE63" s="36" t="str">
        <f>_xll.BDP($AD63,AE$10)</f>
        <v>Application Software</v>
      </c>
      <c r="AF63" s="36">
        <f>_xll.BDH($AD63,AF$10,$C$5,$C$5,"EQY_FUND_CRNCY=USD")</f>
        <v>2763.2298000000001</v>
      </c>
      <c r="AG63" s="36" t="str">
        <f>_xll.BDH($AD63,AG$10,$C$5,$C$5,"EQY_FUND_CRNCY=USD")</f>
        <v>#N/A N/A</v>
      </c>
      <c r="AH63" s="36"/>
      <c r="AI63" s="36">
        <f>_xll.BDP($AD63,AI$10,"EQY_FUND_CRNCY=USD","FA_ADJUSTED=Y")</f>
        <v>478.78700000000003</v>
      </c>
      <c r="AJ63" s="36">
        <f>_xll.BDP($AD63,AJ$10,"BEST_FPERIOD_OVERRIDE=1TY","EQY_FUND_CRNCY=USD","FA_ADJUSTED=Y")</f>
        <v>498.69900000000001</v>
      </c>
      <c r="AK63" s="44">
        <f t="shared" si="1"/>
        <v>4.1588430763575435E-2</v>
      </c>
      <c r="AL63" s="36">
        <f>_xll.BDP($AD63,AL$10,"EQY_FUND_CRNCY=USD","FA_ADJUSTED=Y")</f>
        <v>278.25600354003905</v>
      </c>
      <c r="AM63" s="36">
        <f>_xll.BDP($AD63,AM$10,"BEST_FPERIOD_OVERRIDE=1TY","EQY_FUND_CRNCY=USD","FA_ADJUSTED=Y")</f>
        <v>56.371000000000002</v>
      </c>
      <c r="AN63" s="36">
        <f>_xll.BDP($AD63,AN$10,"BEST_FPERIOD_OVERRIDE=1TY","EQY_FUND_CRNCY=USD","FA_ADJUSTED=Y")</f>
        <v>69.265999999999991</v>
      </c>
      <c r="AO63" s="36">
        <f>_xll.BDP($AD63,AO$10,"BEST_FPERIOD_OVERRIDE=1TY","EQY_FUND_CRNCY=USD","FA_ADJUSTED=Y")</f>
        <v>65.042000000000002</v>
      </c>
      <c r="AP63" s="36">
        <f>_xll.BDP($AD63,AP$10,"BEST_FPERIOD_OVERRIDE=1TY","EQY_FUND_CRNCY=USD","FA_ADJUSTED=Y")</f>
        <v>79.686000000000007</v>
      </c>
      <c r="AQ63" s="36">
        <f>_xll.BDP($AD63,AQ$10,"EQY_FUND_CRNCY=USD","FA_ADJUSTED=Y")</f>
        <v>87.52600000000001</v>
      </c>
      <c r="AR63" s="36">
        <f>_xll.BDP($AD63,AR$10,"BEST_FPERIOD_OVERRIDE=1TY","EQY_FUND_CRNCY=USD","FA_ADJUSTED=Y")</f>
        <v>138.05799999999999</v>
      </c>
      <c r="AS63" s="36">
        <f>_xll.BDP($AD63,AS$10,"EQY_FUND_CRNCY=USD","FA_ADJUSTED=Y")</f>
        <v>17.967239999999997</v>
      </c>
      <c r="AT63" s="36">
        <f>_xll.BDP($AD63,AT$10,"BEST_FPERIOD_OVERRIDE=1TY","EQY_FUND_CRNCY=USD","FA_ADJUSTED=Y")</f>
        <v>67.786000000000001</v>
      </c>
      <c r="AV63" s="1" t="s">
        <v>593</v>
      </c>
      <c r="AW63" s="1" t="s">
        <v>495</v>
      </c>
      <c r="AX63" s="36">
        <v>2787.1313</v>
      </c>
      <c r="AY63" s="36">
        <v>2544.1792999999998</v>
      </c>
      <c r="AZ63" s="36">
        <v>462.851</v>
      </c>
      <c r="BA63" s="36">
        <v>534.75</v>
      </c>
      <c r="BB63" s="36">
        <v>0.15533940728225715</v>
      </c>
      <c r="BC63" s="114">
        <v>273.98900335693361</v>
      </c>
      <c r="BD63" s="36">
        <v>59.332999999999998</v>
      </c>
      <c r="BE63" s="36">
        <v>69.265999999999991</v>
      </c>
      <c r="BF63" s="36">
        <v>65.042000000000002</v>
      </c>
      <c r="BG63" s="36">
        <v>79.686000000000007</v>
      </c>
      <c r="BH63" s="36">
        <v>85.867999999999995</v>
      </c>
      <c r="BI63" s="36">
        <v>150.49700000000001</v>
      </c>
      <c r="BJ63" s="36">
        <v>19.337490000000003</v>
      </c>
      <c r="BK63" s="36">
        <v>76.745000000000005</v>
      </c>
      <c r="BL63" s="36">
        <v>496.33300000000003</v>
      </c>
    </row>
    <row r="64" spans="1:64" ht="30" customHeight="1" x14ac:dyDescent="0.2">
      <c r="B64" s="62" t="s">
        <v>479</v>
      </c>
      <c r="C64" s="54" t="e">
        <f>VLOOKUP($B64,#REF!,COLUMNS($B64:C64),0)</f>
        <v>#REF!</v>
      </c>
      <c r="D64" s="66" t="e">
        <f>VLOOKUP($B64,#REF!,COLUMNS($B64:D64),0)</f>
        <v>#REF!</v>
      </c>
      <c r="E64" s="66" t="e">
        <f>VLOOKUP($B64,#REF!,COLUMNS($B64:E64),0)</f>
        <v>#REF!</v>
      </c>
      <c r="F64" s="67" t="e">
        <f>VLOOKUP($B64,#REF!,COLUMNS($B64:F64),0)</f>
        <v>#REF!</v>
      </c>
      <c r="G64" s="68" t="e">
        <f>VLOOKUP($B64,#REF!,COLUMNS($B64:G64),0)</f>
        <v>#REF!</v>
      </c>
      <c r="H64" s="69" t="e">
        <f>VLOOKUP($B64,#REF!,COLUMNS($B64:H64),0)</f>
        <v>#REF!</v>
      </c>
      <c r="I64" s="70" t="e">
        <f>VLOOKUP($B64,#REF!,COLUMNS($B64:I64),0)</f>
        <v>#REF!</v>
      </c>
      <c r="J64" s="71" t="e">
        <f>VLOOKUP($B64,#REF!,COLUMNS($B64:J64),0)</f>
        <v>#REF!</v>
      </c>
      <c r="K64" s="60" t="e">
        <f>VLOOKUP($B64,#REF!,COLUMNS($B64:K64),0)</f>
        <v>#REF!</v>
      </c>
      <c r="L64" s="61" t="e">
        <f>VLOOKUP($B64,#REF!,COLUMNS($B64:L64),0)</f>
        <v>#REF!</v>
      </c>
      <c r="M64" s="61" t="e">
        <f>VLOOKUP($B64,#REF!,COLUMNS($B64:M64),0)</f>
        <v>#REF!</v>
      </c>
      <c r="AD64" s="113" t="s">
        <v>279</v>
      </c>
      <c r="AE64" s="36" t="str">
        <f>_xll.BDP($AD64,AE$10)</f>
        <v>Application Software</v>
      </c>
      <c r="AF64" s="36">
        <f>_xll.BDH($AD64,AF$10,$C$5,$C$5,"EQY_FUND_CRNCY=USD")</f>
        <v>1408.5399</v>
      </c>
      <c r="AG64" s="36" t="str">
        <f>_xll.BDH($AD64,AG$10,$C$5,$C$5,"EQY_FUND_CRNCY=USD")</f>
        <v>#N/A N/A</v>
      </c>
      <c r="AH64" s="36"/>
      <c r="AI64" s="36">
        <f>_xll.BDP($AD64,AI$10,"EQY_FUND_CRNCY=USD","FA_ADJUSTED=Y")</f>
        <v>234.41499999999999</v>
      </c>
      <c r="AJ64" s="36">
        <f>_xll.BDP($AD64,AJ$10,"BEST_FPERIOD_OVERRIDE=1TY","EQY_FUND_CRNCY=USD","FA_ADJUSTED=Y")</f>
        <v>268.7</v>
      </c>
      <c r="AK64" s="44">
        <f t="shared" si="1"/>
        <v>0.14625770535162008</v>
      </c>
      <c r="AL64" s="36">
        <f>_xll.BDP($AD64,AL$10,"EQY_FUND_CRNCY=USD","FA_ADJUSTED=Y")</f>
        <v>169.85999990844726</v>
      </c>
      <c r="AM64" s="36">
        <f>_xll.BDP($AD64,AM$10,"BEST_FPERIOD_OVERRIDE=1TY","EQY_FUND_CRNCY=USD","FA_ADJUSTED=Y")</f>
        <v>73.62</v>
      </c>
      <c r="AN64" s="36">
        <f>_xll.BDP($AD64,AN$10,"BEST_FPERIOD_OVERRIDE=1TY","EQY_FUND_CRNCY=USD","FA_ADJUSTED=Y")</f>
        <v>68.171999999999997</v>
      </c>
      <c r="AO64" s="36">
        <f>_xll.BDP($AD64,AO$10,"BEST_FPERIOD_OVERRIDE=1TY","EQY_FUND_CRNCY=USD","FA_ADJUSTED=Y")</f>
        <v>84.161000000000001</v>
      </c>
      <c r="AP64" s="36">
        <f>_xll.BDP($AD64,AP$10,"BEST_FPERIOD_OVERRIDE=1TY","EQY_FUND_CRNCY=USD","FA_ADJUSTED=Y")</f>
        <v>39.594000000000001</v>
      </c>
      <c r="AQ64" s="36">
        <f>_xll.BDP($AD64,AQ$10,"EQY_FUND_CRNCY=USD","FA_ADJUSTED=Y")</f>
        <v>-45.387645569620005</v>
      </c>
      <c r="AR64" s="36">
        <f>_xll.BDP($AD64,AR$10,"BEST_FPERIOD_OVERRIDE=1TY","EQY_FUND_CRNCY=USD","FA_ADJUSTED=Y")</f>
        <v>-11.354000000000001</v>
      </c>
      <c r="AS64" s="36">
        <f>_xll.BDP($AD64,AS$10,"EQY_FUND_CRNCY=USD","FA_ADJUSTED=Y")</f>
        <v>-50.771000000000001</v>
      </c>
      <c r="AT64" s="36">
        <f>_xll.BDP($AD64,AT$10,"BEST_FPERIOD_OVERRIDE=1TY","EQY_FUND_CRNCY=USD","FA_ADJUSTED=Y")</f>
        <v>-16.283999999999999</v>
      </c>
      <c r="AV64" s="1" t="s">
        <v>279</v>
      </c>
      <c r="AW64" s="1" t="s">
        <v>495</v>
      </c>
      <c r="AX64" s="36">
        <v>1427.3811000000001</v>
      </c>
      <c r="AY64" s="36">
        <v>1365.6711</v>
      </c>
      <c r="AZ64" s="36">
        <v>225.61</v>
      </c>
      <c r="BA64" s="36">
        <v>255.92000000000002</v>
      </c>
      <c r="BB64" s="36">
        <v>0.13434688178715493</v>
      </c>
      <c r="BC64" s="114">
        <v>161.06200064086914</v>
      </c>
      <c r="BD64" s="36">
        <v>72.180000000000007</v>
      </c>
      <c r="BE64" s="36">
        <v>68.171999999999997</v>
      </c>
      <c r="BF64" s="36">
        <v>84.161000000000001</v>
      </c>
      <c r="BG64" s="36">
        <v>39.594000000000001</v>
      </c>
      <c r="BH64" s="36">
        <v>-48.74664556962</v>
      </c>
      <c r="BI64" s="36">
        <v>-16.401</v>
      </c>
      <c r="BJ64" s="36">
        <v>-53.88</v>
      </c>
      <c r="BK64" s="36">
        <v>-22.204000000000001</v>
      </c>
      <c r="BL64" s="36">
        <v>101.65600000000001</v>
      </c>
    </row>
    <row r="65" spans="1:64" ht="30" customHeight="1" x14ac:dyDescent="0.2">
      <c r="B65" s="62" t="s">
        <v>481</v>
      </c>
      <c r="C65" s="54" t="e">
        <f>VLOOKUP($B65,#REF!,COLUMNS($B65:C65),0)</f>
        <v>#REF!</v>
      </c>
      <c r="D65" s="66" t="e">
        <f>VLOOKUP($B65,#REF!,COLUMNS($B65:D65),0)</f>
        <v>#REF!</v>
      </c>
      <c r="E65" s="66" t="e">
        <f>VLOOKUP($B65,#REF!,COLUMNS($B65:E65),0)</f>
        <v>#REF!</v>
      </c>
      <c r="F65" s="67" t="e">
        <f>VLOOKUP($B65,#REF!,COLUMNS($B65:F65),0)</f>
        <v>#REF!</v>
      </c>
      <c r="G65" s="68" t="e">
        <f>VLOOKUP($B65,#REF!,COLUMNS($B65:G65),0)</f>
        <v>#REF!</v>
      </c>
      <c r="H65" s="69" t="e">
        <f>VLOOKUP($B65,#REF!,COLUMNS($B65:H65),0)</f>
        <v>#REF!</v>
      </c>
      <c r="I65" s="70" t="e">
        <f>VLOOKUP($B65,#REF!,COLUMNS($B65:I65),0)</f>
        <v>#REF!</v>
      </c>
      <c r="J65" s="71" t="e">
        <f>VLOOKUP($B65,#REF!,COLUMNS($B65:J65),0)</f>
        <v>#REF!</v>
      </c>
      <c r="K65" s="60" t="e">
        <f>VLOOKUP($B65,#REF!,COLUMNS($B65:K65),0)</f>
        <v>#REF!</v>
      </c>
      <c r="L65" s="61" t="e">
        <f>VLOOKUP($B65,#REF!,COLUMNS($B65:L65),0)</f>
        <v>#REF!</v>
      </c>
      <c r="M65" s="61" t="e">
        <f>VLOOKUP($B65,#REF!,COLUMNS($B65:M65),0)</f>
        <v>#REF!</v>
      </c>
      <c r="AD65" s="97" t="s">
        <v>594</v>
      </c>
      <c r="AE65" s="36" t="str">
        <f>_xll.BDP($AD65,AE$10)</f>
        <v>Application Software</v>
      </c>
      <c r="AF65" s="36">
        <f>_xll.BDH($AD65,AF$10,$C$5,$C$5,"EQY_FUND_CRNCY=USD")</f>
        <v>3963.2898</v>
      </c>
      <c r="AG65" s="36" t="str">
        <f>_xll.BDH($AD65,AG$10,$C$5,$C$5,"EQY_FUND_CRNCY=USD")</f>
        <v>#N/A N/A</v>
      </c>
      <c r="AH65" s="36"/>
      <c r="AI65" s="36">
        <f>_xll.BDP($AD65,AI$10,"EQY_FUND_CRNCY=USD","FA_ADJUSTED=Y")</f>
        <v>1169.83</v>
      </c>
      <c r="AJ65" s="36">
        <f>_xll.BDP($AD65,AJ$10,"BEST_FPERIOD_OVERRIDE=1TY","EQY_FUND_CRNCY=USD","FA_ADJUSTED=Y")</f>
        <v>1241.722</v>
      </c>
      <c r="AK65" s="44">
        <f t="shared" si="1"/>
        <v>6.1455083217219597E-2</v>
      </c>
      <c r="AL65" s="36">
        <f>_xll.BDP($AD65,AL$10,"EQY_FUND_CRNCY=USD","FA_ADJUSTED=Y")</f>
        <v>905.77900183105476</v>
      </c>
      <c r="AM65" s="36">
        <f>_xll.BDP($AD65,AM$10,"BEST_FPERIOD_OVERRIDE=1TY","EQY_FUND_CRNCY=USD","FA_ADJUSTED=Y")</f>
        <v>83.113</v>
      </c>
      <c r="AN65" s="36">
        <f>_xll.BDP($AD65,AN$10,"BEST_FPERIOD_OVERRIDE=1TY","EQY_FUND_CRNCY=USD","FA_ADJUSTED=Y")</f>
        <v>156.73099999999999</v>
      </c>
      <c r="AO65" s="36">
        <f>_xll.BDP($AD65,AO$10,"BEST_FPERIOD_OVERRIDE=1TY","EQY_FUND_CRNCY=USD","FA_ADJUSTED=Y")</f>
        <v>346.96100000000001</v>
      </c>
      <c r="AP65" s="36">
        <f>_xll.BDP($AD65,AP$10,"BEST_FPERIOD_OVERRIDE=1TY","EQY_FUND_CRNCY=USD","FA_ADJUSTED=Y")</f>
        <v>160.36600000000001</v>
      </c>
      <c r="AQ65" s="36">
        <f>_xll.BDP($AD65,AQ$10,"EQY_FUND_CRNCY=USD","FA_ADJUSTED=Y")</f>
        <v>357.59399999999999</v>
      </c>
      <c r="AR65" s="36">
        <f>_xll.BDP($AD65,AR$10,"BEST_FPERIOD_OVERRIDE=1TY","EQY_FUND_CRNCY=USD","FA_ADJUSTED=Y")</f>
        <v>463.17500000000001</v>
      </c>
      <c r="AS65" s="36">
        <f>_xll.BDP($AD65,AS$10,"EQY_FUND_CRNCY=USD","FA_ADJUSTED=Y")</f>
        <v>49.579290984860002</v>
      </c>
      <c r="AT65" s="36">
        <f>_xll.BDP($AD65,AT$10,"BEST_FPERIOD_OVERRIDE=1TY","EQY_FUND_CRNCY=USD","FA_ADJUSTED=Y")</f>
        <v>291.178</v>
      </c>
      <c r="AV65" s="1" t="s">
        <v>594</v>
      </c>
      <c r="AW65" s="1" t="s">
        <v>495</v>
      </c>
      <c r="AX65" s="36">
        <v>4015.1587</v>
      </c>
      <c r="AY65" s="36">
        <v>4014.4976999999999</v>
      </c>
      <c r="AZ65" s="36">
        <v>1130.17</v>
      </c>
      <c r="BA65" s="36">
        <v>1221.8890000000001</v>
      </c>
      <c r="BB65" s="36">
        <v>8.1155047470734543E-2</v>
      </c>
      <c r="BC65" s="114">
        <v>883.36700305175782</v>
      </c>
      <c r="BD65" s="36">
        <v>82.8</v>
      </c>
      <c r="BE65" s="36">
        <v>156.73099999999999</v>
      </c>
      <c r="BF65" s="36">
        <v>346.96100000000001</v>
      </c>
      <c r="BG65" s="36">
        <v>160.36600000000001</v>
      </c>
      <c r="BH65" s="36">
        <v>389.65500000000003</v>
      </c>
      <c r="BI65" s="36">
        <v>448.25</v>
      </c>
      <c r="BJ65" s="36">
        <v>85.247472264912005</v>
      </c>
      <c r="BK65" s="36">
        <v>282.01300000000003</v>
      </c>
      <c r="BL65" s="36">
        <v>282.3</v>
      </c>
    </row>
    <row r="66" spans="1:64" ht="30" customHeight="1" x14ac:dyDescent="0.2">
      <c r="B66" s="63"/>
      <c r="C66" s="63"/>
      <c r="G66" s="64" t="s">
        <v>483</v>
      </c>
      <c r="H66" s="29" t="e">
        <f t="shared" ref="H66:M66" si="13">AVERAGE(H57:H65)</f>
        <v>#REF!</v>
      </c>
      <c r="I66" s="30" t="e">
        <f t="shared" si="13"/>
        <v>#REF!</v>
      </c>
      <c r="J66" s="72" t="e">
        <f t="shared" si="13"/>
        <v>#REF!</v>
      </c>
      <c r="K66" s="32" t="e">
        <f t="shared" si="13"/>
        <v>#REF!</v>
      </c>
      <c r="L66" s="33" t="e">
        <f t="shared" si="13"/>
        <v>#REF!</v>
      </c>
      <c r="M66" s="33" t="e">
        <f t="shared" si="13"/>
        <v>#REF!</v>
      </c>
      <c r="AD66" s="97" t="s">
        <v>595</v>
      </c>
      <c r="AE66" s="36" t="str">
        <f>_xll.BDP($AD66,AE$10)</f>
        <v>Application Software</v>
      </c>
      <c r="AF66" s="36">
        <f>_xll.BDH($AD66,AF$10,$C$5,$C$5,"EQY_FUND_CRNCY=USD")</f>
        <v>3562.2163</v>
      </c>
      <c r="AG66" s="36" t="str">
        <f>_xll.BDH($AD66,AG$10,$C$5,$C$5,"EQY_FUND_CRNCY=USD")</f>
        <v>#N/A N/A</v>
      </c>
      <c r="AH66" s="36"/>
      <c r="AI66" s="36">
        <f>_xll.BDP($AD66,AI$10,"EQY_FUND_CRNCY=USD","FA_ADJUSTED=Y")</f>
        <v>1177.616</v>
      </c>
      <c r="AJ66" s="36">
        <f>_xll.BDP($AD66,AJ$10,"BEST_FPERIOD_OVERRIDE=1TY","EQY_FUND_CRNCY=USD","FA_ADJUSTED=Y")</f>
        <v>1269.5710000000001</v>
      </c>
      <c r="AK66" s="44">
        <f t="shared" si="1"/>
        <v>7.8085725737422118E-2</v>
      </c>
      <c r="AL66" s="36">
        <f>_xll.BDP($AD66,AL$10,"EQY_FUND_CRNCY=USD","FA_ADJUSTED=Y")</f>
        <v>986.83500207519523</v>
      </c>
      <c r="AM66" s="36">
        <f>_xll.BDP($AD66,AM$10,"BEST_FPERIOD_OVERRIDE=1TY","EQY_FUND_CRNCY=USD","FA_ADJUSTED=Y")</f>
        <v>84.233000000000004</v>
      </c>
      <c r="AN66" s="36">
        <f>_xll.BDP($AD66,AN$10,"BEST_FPERIOD_OVERRIDE=1TY","EQY_FUND_CRNCY=USD","FA_ADJUSTED=Y")</f>
        <v>46.003999999999998</v>
      </c>
      <c r="AO66" s="36">
        <f>_xll.BDP($AD66,AO$10,"BEST_FPERIOD_OVERRIDE=1TY","EQY_FUND_CRNCY=USD","FA_ADJUSTED=Y")</f>
        <v>330.29599999999999</v>
      </c>
      <c r="AP66" s="36">
        <f>_xll.BDP($AD66,AP$10,"BEST_FPERIOD_OVERRIDE=1TY","EQY_FUND_CRNCY=USD","FA_ADJUSTED=Y")</f>
        <v>323.517</v>
      </c>
      <c r="AQ66" s="36">
        <f>_xll.BDP($AD66,AQ$10,"EQY_FUND_CRNCY=USD","FA_ADJUSTED=Y")</f>
        <v>421.39700000000005</v>
      </c>
      <c r="AR66" s="36">
        <f>_xll.BDP($AD66,AR$10,"BEST_FPERIOD_OVERRIDE=1TY","EQY_FUND_CRNCY=USD","FA_ADJUSTED=Y")</f>
        <v>532.39300000000003</v>
      </c>
      <c r="AS66" s="36">
        <f>_xll.BDP($AD66,AS$10,"EQY_FUND_CRNCY=USD","FA_ADJUSTED=Y")</f>
        <v>157.798</v>
      </c>
      <c r="AT66" s="36">
        <f>_xll.BDP($AD66,AT$10,"BEST_FPERIOD_OVERRIDE=1TY","EQY_FUND_CRNCY=USD","FA_ADJUSTED=Y")</f>
        <v>336.12099999999998</v>
      </c>
      <c r="AV66" s="1" t="s">
        <v>595</v>
      </c>
      <c r="AW66" s="1" t="s">
        <v>495</v>
      </c>
      <c r="AX66" s="36">
        <v>3607.0270999999998</v>
      </c>
      <c r="AY66" s="36">
        <v>4256.9540999999999</v>
      </c>
      <c r="AZ66" s="36">
        <v>1158.5079999999998</v>
      </c>
      <c r="BA66" s="36">
        <v>1252.3330000000001</v>
      </c>
      <c r="BB66" s="36">
        <v>8.0987787740784078E-2</v>
      </c>
      <c r="BC66" s="114">
        <v>974.26899780273436</v>
      </c>
      <c r="BD66" s="36">
        <v>83.78</v>
      </c>
      <c r="BE66" s="36">
        <v>46.003999999999998</v>
      </c>
      <c r="BF66" s="36">
        <v>330.29599999999999</v>
      </c>
      <c r="BG66" s="36">
        <v>323.517</v>
      </c>
      <c r="BH66" s="36">
        <v>412.85069230769199</v>
      </c>
      <c r="BI66" s="36">
        <v>528.46699999999998</v>
      </c>
      <c r="BJ66" s="36">
        <v>150.78399999999999</v>
      </c>
      <c r="BK66" s="36">
        <v>330.483</v>
      </c>
      <c r="BL66" s="36">
        <v>222.1</v>
      </c>
    </row>
    <row r="67" spans="1:64" ht="30" customHeight="1" x14ac:dyDescent="0.2">
      <c r="B67" s="63"/>
      <c r="C67" s="63"/>
      <c r="G67" s="64" t="s">
        <v>484</v>
      </c>
      <c r="H67" s="29" t="e">
        <f t="shared" ref="H67:M67" si="14">MEDIAN(H57:H65)</f>
        <v>#REF!</v>
      </c>
      <c r="I67" s="30" t="e">
        <f t="shared" si="14"/>
        <v>#REF!</v>
      </c>
      <c r="J67" s="72" t="e">
        <f t="shared" si="14"/>
        <v>#REF!</v>
      </c>
      <c r="K67" s="32" t="e">
        <f t="shared" si="14"/>
        <v>#REF!</v>
      </c>
      <c r="L67" s="33" t="e">
        <f t="shared" si="14"/>
        <v>#REF!</v>
      </c>
      <c r="M67" s="33" t="e">
        <f t="shared" si="14"/>
        <v>#REF!</v>
      </c>
      <c r="AD67" s="113" t="s">
        <v>275</v>
      </c>
      <c r="AE67" s="36" t="str">
        <f>_xll.BDP($AD67,AE$10)</f>
        <v>Application Software</v>
      </c>
      <c r="AF67" s="36">
        <f>_xll.BDH($AD67,AF$10,$C$5,$C$5,"EQY_FUND_CRNCY=USD")</f>
        <v>1390.4214999999999</v>
      </c>
      <c r="AG67" s="36" t="str">
        <f>_xll.BDH($AD67,AG$10,$C$5,$C$5,"EQY_FUND_CRNCY=USD")</f>
        <v>#N/A N/A</v>
      </c>
      <c r="AH67" s="36"/>
      <c r="AI67" s="36">
        <f>_xll.BDP($AD67,AI$10,"EQY_FUND_CRNCY=USD","FA_ADJUSTED=Y")</f>
        <v>503.86599999999999</v>
      </c>
      <c r="AJ67" s="36">
        <f>_xll.BDP($AD67,AJ$10,"BEST_FPERIOD_OVERRIDE=1TY","EQY_FUND_CRNCY=USD","FA_ADJUSTED=Y")</f>
        <v>506.5</v>
      </c>
      <c r="AK67" s="44">
        <f t="shared" si="1"/>
        <v>5.227580348743599E-3</v>
      </c>
      <c r="AL67" s="36">
        <f>_xll.BDP($AD67,AL$10,"EQY_FUND_CRNCY=USD","FA_ADJUSTED=Y")</f>
        <v>405.49899243164066</v>
      </c>
      <c r="AM67" s="36">
        <f>_xll.BDP($AD67,AM$10,"BEST_FPERIOD_OVERRIDE=1TY","EQY_FUND_CRNCY=USD","FA_ADJUSTED=Y")</f>
        <v>82.3</v>
      </c>
      <c r="AN67" s="36">
        <f>_xll.BDP($AD67,AN$10,"BEST_FPERIOD_OVERRIDE=1TY","EQY_FUND_CRNCY=USD","FA_ADJUSTED=Y")</f>
        <v>78.765999999999991</v>
      </c>
      <c r="AO67" s="36">
        <f>_xll.BDP($AD67,AO$10,"BEST_FPERIOD_OVERRIDE=1TY","EQY_FUND_CRNCY=USD","FA_ADJUSTED=Y")</f>
        <v>174.61199999999999</v>
      </c>
      <c r="AP67" s="36">
        <f>_xll.BDP($AD67,AP$10,"BEST_FPERIOD_OVERRIDE=1TY","EQY_FUND_CRNCY=USD","FA_ADJUSTED=Y")</f>
        <v>80.161000000000001</v>
      </c>
      <c r="AQ67" s="36" t="str">
        <f>_xll.BDP($AD67,AQ$10,"EQY_FUND_CRNCY=USD","FA_ADJUSTED=Y")</f>
        <v>#N/A N/A</v>
      </c>
      <c r="AR67" s="36">
        <f>_xll.BDP($AD67,AR$10,"BEST_FPERIOD_OVERRIDE=1TY","EQY_FUND_CRNCY=USD","FA_ADJUSTED=Y")</f>
        <v>31.48</v>
      </c>
      <c r="AS67" s="36">
        <f>_xll.BDP($AD67,AS$10,"EQY_FUND_CRNCY=USD","FA_ADJUSTED=Y")</f>
        <v>36.975999999999999</v>
      </c>
      <c r="AT67" s="36">
        <f>_xll.BDP($AD67,AT$10,"BEST_FPERIOD_OVERRIDE=1TY","EQY_FUND_CRNCY=USD","FA_ADJUSTED=Y")</f>
        <v>40.450000000000003</v>
      </c>
      <c r="AV67" s="1" t="s">
        <v>275</v>
      </c>
      <c r="AW67" s="1" t="s">
        <v>495</v>
      </c>
      <c r="AX67" s="36">
        <v>1422.6449</v>
      </c>
      <c r="AY67" s="36">
        <v>722.08690000000001</v>
      </c>
      <c r="AZ67" s="36">
        <v>506.92600000000004</v>
      </c>
      <c r="BA67" s="36">
        <v>514</v>
      </c>
      <c r="BB67" s="36">
        <v>1.3954699502491508E-2</v>
      </c>
      <c r="BC67" s="114">
        <v>407.5589940185547</v>
      </c>
      <c r="BD67" s="36" t="s">
        <v>480</v>
      </c>
      <c r="BE67" s="36">
        <v>78.765999999999991</v>
      </c>
      <c r="BF67" s="36">
        <v>174.61199999999999</v>
      </c>
      <c r="BG67" s="36">
        <v>80.161000000000001</v>
      </c>
      <c r="BH67" s="36">
        <v>47.558000000000007</v>
      </c>
      <c r="BI67" s="36" t="s">
        <v>480</v>
      </c>
      <c r="BJ67" s="36">
        <v>42.201000000000001</v>
      </c>
      <c r="BK67" s="36" t="s">
        <v>480</v>
      </c>
      <c r="BL67" s="36">
        <v>-189.75900000000001</v>
      </c>
    </row>
    <row r="68" spans="1:64" ht="30" customHeight="1" x14ac:dyDescent="0.2">
      <c r="B68" s="65"/>
      <c r="C68" s="65"/>
      <c r="G68" s="64" t="s">
        <v>485</v>
      </c>
      <c r="H68" s="29" t="e">
        <f t="shared" ref="H68:M68" si="15">MAX(H57:H65)</f>
        <v>#REF!</v>
      </c>
      <c r="I68" s="30" t="e">
        <f t="shared" si="15"/>
        <v>#REF!</v>
      </c>
      <c r="J68" s="72" t="e">
        <f t="shared" si="15"/>
        <v>#REF!</v>
      </c>
      <c r="K68" s="32" t="e">
        <f t="shared" si="15"/>
        <v>#REF!</v>
      </c>
      <c r="L68" s="33" t="e">
        <f t="shared" si="15"/>
        <v>#REF!</v>
      </c>
      <c r="M68" s="33" t="e">
        <f t="shared" si="15"/>
        <v>#REF!</v>
      </c>
      <c r="AD68" s="113" t="s">
        <v>596</v>
      </c>
      <c r="AE68" s="36" t="str">
        <f>_xll.BDP($AD68,AE$10)</f>
        <v>IT Consulting &amp; Other Services</v>
      </c>
      <c r="AF68" s="36">
        <f>_xll.BDH($AD68,AF$10,$C$5,$C$5,"EQY_FUND_CRNCY=USD")</f>
        <v>4125.6239999999998</v>
      </c>
      <c r="AG68" s="36" t="str">
        <f>_xll.BDH($AD68,AG$10,$C$5,$C$5,"EQY_FUND_CRNCY=USD")</f>
        <v>#N/A N/A</v>
      </c>
      <c r="AH68" s="36"/>
      <c r="AI68" s="36">
        <f>_xll.BDP($AD68,AI$10,"EQY_FUND_CRNCY=USD","FA_ADJUSTED=Y")</f>
        <v>2202</v>
      </c>
      <c r="AJ68" s="36">
        <f>_xll.BDP($AD68,AJ$10,"BEST_FPERIOD_OVERRIDE=1TY","EQY_FUND_CRNCY=USD","FA_ADJUSTED=Y")</f>
        <v>2151.4749999999999</v>
      </c>
      <c r="AK68" s="44">
        <f t="shared" si="1"/>
        <v>-2.2945049954586794E-2</v>
      </c>
      <c r="AL68" s="36">
        <f>_xll.BDP($AD68,AL$10,"EQY_FUND_CRNCY=USD","FA_ADJUSTED=Y")</f>
        <v>1047</v>
      </c>
      <c r="AM68" s="36">
        <f>_xll.BDP($AD68,AM$10,"BEST_FPERIOD_OVERRIDE=1TY","EQY_FUND_CRNCY=USD","FA_ADJUSTED=Y")</f>
        <v>52.372</v>
      </c>
      <c r="AN68" s="36">
        <f>_xll.BDP($AD68,AN$10,"BEST_FPERIOD_OVERRIDE=1TY","EQY_FUND_CRNCY=USD","FA_ADJUSTED=Y")</f>
        <v>306</v>
      </c>
      <c r="AO68" s="36" t="str">
        <f>_xll.BDP($AD68,AO$10,"BEST_FPERIOD_OVERRIDE=1TY","EQY_FUND_CRNCY=USD","FA_ADJUSTED=Y")</f>
        <v>#N/A N/A</v>
      </c>
      <c r="AP68" s="36" t="str">
        <f>_xll.BDP($AD68,AP$10,"BEST_FPERIOD_OVERRIDE=1TY","EQY_FUND_CRNCY=USD","FA_ADJUSTED=Y")</f>
        <v>#N/A N/A</v>
      </c>
      <c r="AQ68" s="36">
        <f>_xll.BDP($AD68,AQ$10,"EQY_FUND_CRNCY=USD","FA_ADJUSTED=Y")</f>
        <v>231</v>
      </c>
      <c r="AR68" s="36">
        <f>_xll.BDP($AD68,AR$10,"BEST_FPERIOD_OVERRIDE=1TY","EQY_FUND_CRNCY=USD","FA_ADJUSTED=Y")</f>
        <v>359.29300000000001</v>
      </c>
      <c r="AS68" s="36">
        <f>_xll.BDP($AD68,AS$10,"EQY_FUND_CRNCY=USD","FA_ADJUSTED=Y")</f>
        <v>81.03626373626301</v>
      </c>
      <c r="AT68" s="36">
        <f>_xll.BDP($AD68,AT$10,"BEST_FPERIOD_OVERRIDE=1TY","EQY_FUND_CRNCY=USD","FA_ADJUSTED=Y")</f>
        <v>176.65600000000001</v>
      </c>
      <c r="AV68" s="1" t="s">
        <v>596</v>
      </c>
      <c r="AW68" s="1" t="s">
        <v>616</v>
      </c>
      <c r="AX68" s="36">
        <v>4187.5559999999996</v>
      </c>
      <c r="AY68" s="36">
        <v>3802.556</v>
      </c>
      <c r="AZ68" s="36">
        <v>2202</v>
      </c>
      <c r="BA68" s="36">
        <v>2153.799</v>
      </c>
      <c r="BB68" s="36">
        <v>-2.1889645776566713E-2</v>
      </c>
      <c r="BC68" s="114">
        <v>1035</v>
      </c>
      <c r="BD68" s="36">
        <v>51.146000000000001</v>
      </c>
      <c r="BE68" s="36">
        <v>306</v>
      </c>
      <c r="BF68" s="36" t="s">
        <v>480</v>
      </c>
      <c r="BG68" s="36" t="s">
        <v>480</v>
      </c>
      <c r="BH68" s="36">
        <v>220</v>
      </c>
      <c r="BI68" s="36">
        <v>366.33</v>
      </c>
      <c r="BJ68" s="36">
        <v>70.963692307692</v>
      </c>
      <c r="BK68" s="36">
        <v>171.05500000000001</v>
      </c>
      <c r="BL68" s="36">
        <v>431.33300000000003</v>
      </c>
    </row>
    <row r="69" spans="1:64" ht="30" customHeight="1" x14ac:dyDescent="0.2">
      <c r="B69" s="65"/>
      <c r="C69" s="65"/>
      <c r="G69" s="64" t="s">
        <v>486</v>
      </c>
      <c r="H69" s="29" t="e">
        <f t="shared" ref="H69:M69" si="16">MIN(H57:H65)</f>
        <v>#REF!</v>
      </c>
      <c r="I69" s="30" t="e">
        <f t="shared" si="16"/>
        <v>#REF!</v>
      </c>
      <c r="J69" s="72" t="e">
        <f t="shared" si="16"/>
        <v>#REF!</v>
      </c>
      <c r="K69" s="32" t="e">
        <f t="shared" si="16"/>
        <v>#REF!</v>
      </c>
      <c r="L69" s="33" t="e">
        <f t="shared" si="16"/>
        <v>#REF!</v>
      </c>
      <c r="M69" s="33" t="e">
        <f t="shared" si="16"/>
        <v>#REF!</v>
      </c>
      <c r="AD69" s="2" t="s">
        <v>597</v>
      </c>
      <c r="AE69" s="36" t="str">
        <f>_xll.BDP($AD69,AE$10)</f>
        <v>Interactive Home Entertainment</v>
      </c>
      <c r="AF69" s="36">
        <f>_xll.BDH($AD69,AF$10,$C$5,$C$5,"EQY_FUND_CRNCY=USD")</f>
        <v>529.0883</v>
      </c>
      <c r="AG69" s="36" t="str">
        <f>_xll.BDH($AD69,AG$10,$C$5,$C$5,"EQY_FUND_CRNCY=USD")</f>
        <v>#N/A N/A</v>
      </c>
      <c r="AH69" s="36"/>
      <c r="AI69" s="36">
        <f>_xll.BDP($AD69,AI$10,"EQY_FUND_CRNCY=USD","FA_ADJUSTED=Y")</f>
        <v>45.913776767203075</v>
      </c>
      <c r="AJ69" s="36">
        <f>_xll.BDP($AD69,AJ$10,"BEST_FPERIOD_OVERRIDE=1TY","EQY_FUND_CRNCY=USD","FA_ADJUSTED=Y")</f>
        <v>102.364</v>
      </c>
      <c r="AK69" s="44">
        <f t="shared" si="1"/>
        <v>1.2294833317463052</v>
      </c>
      <c r="AL69" s="36">
        <f>_xll.BDP($AD69,AL$10,"EQY_FUND_CRNCY=USD","FA_ADJUSTED=Y")</f>
        <v>32.362014807011974</v>
      </c>
      <c r="AM69" s="36">
        <f>_xll.BDP($AD69,AM$10,"BEST_FPERIOD_OVERRIDE=1TY","EQY_FUND_CRNCY=USD","FA_ADJUSTED=Y")</f>
        <v>61.2</v>
      </c>
      <c r="AN69" s="36">
        <f>_xll.BDP($AD69,AN$10,"BEST_FPERIOD_OVERRIDE=1TY","EQY_FUND_CRNCY=USD","FA_ADJUSTED=Y")</f>
        <v>11.413988726053642</v>
      </c>
      <c r="AO69" s="36">
        <f>_xll.BDP($AD69,AO$10,"BEST_FPERIOD_OVERRIDE=1TY","EQY_FUND_CRNCY=USD","FA_ADJUSTED=Y")</f>
        <v>8.1589877058237565</v>
      </c>
      <c r="AP69" s="36">
        <f>_xll.BDP($AD69,AP$10,"BEST_FPERIOD_OVERRIDE=1TY","EQY_FUND_CRNCY=USD","FA_ADJUSTED=Y")</f>
        <v>9.0291364934099647</v>
      </c>
      <c r="AQ69" s="36">
        <f>_xll.BDP($AD69,AQ$10,"EQY_FUND_CRNCY=USD","FA_ADJUSTED=Y")</f>
        <v>12.963605548390808</v>
      </c>
      <c r="AR69" s="36">
        <f>_xll.BDP($AD69,AR$10,"BEST_FPERIOD_OVERRIDE=1TY","EQY_FUND_CRNCY=USD","FA_ADJUSTED=Y")</f>
        <v>35.584000000000003</v>
      </c>
      <c r="AS69" s="36">
        <f>_xll.BDP($AD69,AS$10,"EQY_FUND_CRNCY=USD","FA_ADJUSTED=Y")</f>
        <v>5.1382688753626446</v>
      </c>
      <c r="AT69" s="36">
        <f>_xll.BDP($AD69,AT$10,"BEST_FPERIOD_OVERRIDE=1TY","EQY_FUND_CRNCY=USD","FA_ADJUSTED=Y")</f>
        <v>22.108000000000001</v>
      </c>
      <c r="AV69" s="1" t="s">
        <v>597</v>
      </c>
      <c r="AW69" s="1" t="s">
        <v>617</v>
      </c>
      <c r="AX69" s="36">
        <v>529.0883</v>
      </c>
      <c r="AY69" s="36">
        <v>498.00700000000001</v>
      </c>
      <c r="AZ69" s="36">
        <v>45.913776851069429</v>
      </c>
      <c r="BA69" s="36">
        <v>104.675</v>
      </c>
      <c r="BB69" s="36">
        <v>1.2798168039962041</v>
      </c>
      <c r="BC69" s="114">
        <v>32.362014866124603</v>
      </c>
      <c r="BD69" s="36">
        <v>61.2</v>
      </c>
      <c r="BE69" s="36">
        <v>11.413988746902495</v>
      </c>
      <c r="BF69" s="36">
        <v>8.1589877207270067</v>
      </c>
      <c r="BG69" s="36">
        <v>9.0291365099026333</v>
      </c>
      <c r="BH69" s="36">
        <v>12.963605572070199</v>
      </c>
      <c r="BI69" s="36">
        <v>36.387</v>
      </c>
      <c r="BJ69" s="36">
        <v>5.1382688847482347</v>
      </c>
      <c r="BK69" s="36">
        <v>22.562999999999999</v>
      </c>
      <c r="BL69" s="36">
        <v>-4.5419999999999998</v>
      </c>
    </row>
    <row r="70" spans="1:64" x14ac:dyDescent="0.2">
      <c r="AD70" s="2" t="s">
        <v>71</v>
      </c>
      <c r="AE70" s="36" t="str">
        <f>_xll.BDP($AD70,AE$10)</f>
        <v>Application Software</v>
      </c>
      <c r="AF70" s="36">
        <f>_xll.BDH($AD70,AF$10,$C$5,$C$5,"EQY_FUND_CRNCY=USD")</f>
        <v>11859.948899999999</v>
      </c>
      <c r="AG70" s="36" t="str">
        <f>_xll.BDH($AD70,AG$10,$C$5,$C$5,"EQY_FUND_CRNCY=USD")</f>
        <v>#N/A N/A</v>
      </c>
      <c r="AH70" s="36"/>
      <c r="AI70" s="36">
        <f>_xll.BDP($AD70,AI$10,"EQY_FUND_CRNCY=USD","FA_ADJUSTED=Y")</f>
        <v>2748.4939999999997</v>
      </c>
      <c r="AJ70" s="36">
        <f>_xll.BDP($AD70,AJ$10,"BEST_FPERIOD_OVERRIDE=1TY","EQY_FUND_CRNCY=USD","FA_ADJUSTED=Y")</f>
        <v>4559.5</v>
      </c>
      <c r="AK70" s="44">
        <f t="shared" si="1"/>
        <v>0.65890847860682999</v>
      </c>
      <c r="AL70" s="36">
        <f>_xll.BDP($AD70,AL$10,"EQY_FUND_CRNCY=USD","FA_ADJUSTED=Y")</f>
        <v>1109.8419921875</v>
      </c>
      <c r="AM70" s="36">
        <f>_xll.BDP($AD70,AM$10,"BEST_FPERIOD_OVERRIDE=1TY","EQY_FUND_CRNCY=USD","FA_ADJUSTED=Y")</f>
        <v>45.02</v>
      </c>
      <c r="AN70" s="36">
        <f>_xll.BDP($AD70,AN$10,"BEST_FPERIOD_OVERRIDE=1TY","EQY_FUND_CRNCY=USD","FA_ADJUSTED=Y")</f>
        <v>153.334</v>
      </c>
      <c r="AO70" s="36">
        <f>_xll.BDP($AD70,AO$10,"BEST_FPERIOD_OVERRIDE=1TY","EQY_FUND_CRNCY=USD","FA_ADJUSTED=Y")</f>
        <v>118.449</v>
      </c>
      <c r="AP70" s="36">
        <f>_xll.BDP($AD70,AP$10,"BEST_FPERIOD_OVERRIDE=1TY","EQY_FUND_CRNCY=USD","FA_ADJUSTED=Y")</f>
        <v>120.17400000000001</v>
      </c>
      <c r="AQ70" s="36">
        <f>_xll.BDP($AD70,AQ$10,"EQY_FUND_CRNCY=USD","FA_ADJUSTED=Y")</f>
        <v>916.71299999999997</v>
      </c>
      <c r="AR70" s="36">
        <f>_xll.BDP($AD70,AR$10,"BEST_FPERIOD_OVERRIDE=1TY","EQY_FUND_CRNCY=USD","FA_ADJUSTED=Y")</f>
        <v>1685.05</v>
      </c>
      <c r="AS70" s="36">
        <f>_xll.BDP($AD70,AS$10,"EQY_FUND_CRNCY=USD","FA_ADJUSTED=Y")</f>
        <v>260.25656690144103</v>
      </c>
      <c r="AT70" s="36">
        <f>_xll.BDP($AD70,AT$10,"BEST_FPERIOD_OVERRIDE=1TY","EQY_FUND_CRNCY=USD","FA_ADJUSTED=Y")</f>
        <v>894.625</v>
      </c>
      <c r="AV70" s="1" t="s">
        <v>71</v>
      </c>
      <c r="AW70" s="1" t="s">
        <v>495</v>
      </c>
      <c r="AX70" s="36">
        <v>12015.716899999999</v>
      </c>
      <c r="AY70" s="36">
        <v>18131.316900000002</v>
      </c>
      <c r="AZ70" s="36">
        <v>2174.3449999999998</v>
      </c>
      <c r="BA70" s="36">
        <v>4355.393</v>
      </c>
      <c r="BB70" s="36">
        <v>1.003082767454107</v>
      </c>
      <c r="BC70" s="114">
        <v>895.99100952148433</v>
      </c>
      <c r="BD70" s="36">
        <v>41.5</v>
      </c>
      <c r="BE70" s="36">
        <v>153.334</v>
      </c>
      <c r="BF70" s="36">
        <v>118.449</v>
      </c>
      <c r="BG70" s="36">
        <v>120.17400000000001</v>
      </c>
      <c r="BH70" s="36">
        <v>748.41300000000001</v>
      </c>
      <c r="BI70" s="36">
        <v>1565</v>
      </c>
      <c r="BJ70" s="36">
        <v>260.79930813918901</v>
      </c>
      <c r="BK70" s="36">
        <v>771.38900000000001</v>
      </c>
      <c r="BL70" s="36">
        <v>25.371000000000002</v>
      </c>
    </row>
    <row r="71" spans="1:64" ht="30" customHeight="1" x14ac:dyDescent="0.2">
      <c r="A71" s="2" t="s">
        <v>457</v>
      </c>
      <c r="B71" s="45" t="s">
        <v>489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2" t="s">
        <v>457</v>
      </c>
      <c r="AD71" s="2" t="s">
        <v>598</v>
      </c>
      <c r="AE71" s="36" t="str">
        <f>_xll.BDP($AD71,AE$10)</f>
        <v>Interactive Home Entertainment</v>
      </c>
      <c r="AF71" s="36">
        <f>_xll.BDH($AD71,AF$10,$C$5,$C$5,"EQY_FUND_CRNCY=USD")</f>
        <v>12631.5172</v>
      </c>
      <c r="AG71" s="36" t="str">
        <f>_xll.BDH($AD71,AG$10,$C$5,$C$5,"EQY_FUND_CRNCY=USD")</f>
        <v>#N/A N/A</v>
      </c>
      <c r="AH71" s="36"/>
      <c r="AI71" s="36">
        <f>_xll.BDP($AD71,AI$10,"EQY_FUND_CRNCY=USD","FA_ADJUSTED=Y")</f>
        <v>1811.7629999999999</v>
      </c>
      <c r="AJ71" s="36">
        <f>_xll.BDP($AD71,AJ$10,"BEST_FPERIOD_OVERRIDE=1TY","EQY_FUND_CRNCY=USD","FA_ADJUSTED=Y")</f>
        <v>3346.018</v>
      </c>
      <c r="AK71" s="44">
        <f t="shared" si="1"/>
        <v>0.84682985578135783</v>
      </c>
      <c r="AL71" s="36">
        <f>_xll.BDP($AD71,AL$10,"EQY_FUND_CRNCY=USD","FA_ADJUSTED=Y")</f>
        <v>988.32398730468753</v>
      </c>
      <c r="AM71" s="36">
        <f>_xll.BDP($AD71,AM$10,"BEST_FPERIOD_OVERRIDE=1TY","EQY_FUND_CRNCY=USD","FA_ADJUSTED=Y")</f>
        <v>46.078000000000003</v>
      </c>
      <c r="AN71" s="36">
        <f>_xll.BDP($AD71,AN$10,"BEST_FPERIOD_OVERRIDE=1TY","EQY_FUND_CRNCY=USD","FA_ADJUSTED=Y")</f>
        <v>196.37299999999999</v>
      </c>
      <c r="AO71" s="36">
        <f>_xll.BDP($AD71,AO$10,"BEST_FPERIOD_OVERRIDE=1TY","EQY_FUND_CRNCY=USD","FA_ADJUSTED=Y")</f>
        <v>256.09199999999998</v>
      </c>
      <c r="AP71" s="36">
        <f>_xll.BDP($AD71,AP$10,"BEST_FPERIOD_OVERRIDE=1TY","EQY_FUND_CRNCY=USD","FA_ADJUSTED=Y")</f>
        <v>247.828</v>
      </c>
      <c r="AQ71" s="36">
        <f>_xll.BDP($AD71,AQ$10,"EQY_FUND_CRNCY=USD","FA_ADJUSTED=Y")</f>
        <v>320.54200000000003</v>
      </c>
      <c r="AR71" s="36">
        <f>_xll.BDP($AD71,AR$10,"BEST_FPERIOD_OVERRIDE=1TY","EQY_FUND_CRNCY=USD","FA_ADJUSTED=Y")</f>
        <v>927.61400000000003</v>
      </c>
      <c r="AS71" s="36">
        <f>_xll.BDP($AD71,AS$10,"EQY_FUND_CRNCY=USD","FA_ADJUSTED=Y")</f>
        <v>226.20158000000001</v>
      </c>
      <c r="AT71" s="36">
        <f>_xll.BDP($AD71,AT$10,"BEST_FPERIOD_OVERRIDE=1TY","EQY_FUND_CRNCY=USD","FA_ADJUSTED=Y")</f>
        <v>729.88300000000004</v>
      </c>
      <c r="AV71" s="1" t="s">
        <v>598</v>
      </c>
      <c r="AW71" s="1" t="s">
        <v>617</v>
      </c>
      <c r="AX71" s="36">
        <v>12918.899100000001</v>
      </c>
      <c r="AY71" s="36">
        <v>11310.248799999999</v>
      </c>
      <c r="AZ71" s="36">
        <v>1762.6579999999999</v>
      </c>
      <c r="BA71" s="36">
        <v>3002.8670000000002</v>
      </c>
      <c r="BB71" s="36">
        <v>0.70360160621062073</v>
      </c>
      <c r="BC71" s="114">
        <v>927.55099047851559</v>
      </c>
      <c r="BD71" s="36">
        <v>59.75</v>
      </c>
      <c r="BE71" s="36">
        <v>196.37299999999999</v>
      </c>
      <c r="BF71" s="36">
        <v>256.09199999999998</v>
      </c>
      <c r="BG71" s="36">
        <v>247.828</v>
      </c>
      <c r="BH71" s="36">
        <v>287.15600000000006</v>
      </c>
      <c r="BI71" s="36">
        <v>789.154</v>
      </c>
      <c r="BJ71" s="36">
        <v>192.85892999999999</v>
      </c>
      <c r="BK71" s="36">
        <v>621.00700000000006</v>
      </c>
      <c r="BL71" s="36">
        <v>62.160000000000004</v>
      </c>
    </row>
    <row r="72" spans="1:64" ht="47.25" x14ac:dyDescent="0.2">
      <c r="B72" s="10" t="s">
        <v>424</v>
      </c>
      <c r="C72" s="10" t="s">
        <v>425</v>
      </c>
      <c r="D72" s="11" t="s">
        <v>426</v>
      </c>
      <c r="E72" s="11" t="s">
        <v>427</v>
      </c>
      <c r="F72" s="12" t="s">
        <v>428</v>
      </c>
      <c r="G72" s="13"/>
      <c r="H72" s="14" t="s">
        <v>429</v>
      </c>
      <c r="I72" s="13"/>
      <c r="J72" s="12" t="s">
        <v>430</v>
      </c>
      <c r="K72" s="12" t="s">
        <v>431</v>
      </c>
      <c r="L72" s="15" t="s">
        <v>432</v>
      </c>
      <c r="M72" s="15" t="s">
        <v>433</v>
      </c>
      <c r="AD72" s="2" t="s">
        <v>599</v>
      </c>
      <c r="AE72" s="36" t="str">
        <f>_xll.BDP($AD72,AE$10)</f>
        <v>Application Software</v>
      </c>
      <c r="AF72" s="36">
        <f>_xll.BDH($AD72,AF$10,$C$5,$C$5,"EQY_FUND_CRNCY=USD")</f>
        <v>5240.2403000000004</v>
      </c>
      <c r="AG72" s="36" t="str">
        <f>_xll.BDH($AD72,AG$10,$C$5,$C$5,"EQY_FUND_CRNCY=USD")</f>
        <v>#N/A N/A</v>
      </c>
      <c r="AH72" s="36"/>
      <c r="AI72" s="36">
        <f>_xll.BDP($AD72,AI$10,"EQY_FUND_CRNCY=USD","FA_ADJUSTED=Y")</f>
        <v>998.00634925923089</v>
      </c>
      <c r="AJ72" s="36">
        <f>_xll.BDP($AD72,AJ$10,"BEST_FPERIOD_OVERRIDE=1TY","EQY_FUND_CRNCY=USD","FA_ADJUSTED=Y")</f>
        <v>982.70500000000004</v>
      </c>
      <c r="AK72" s="44">
        <f t="shared" si="1"/>
        <v>-1.5331915744412061E-2</v>
      </c>
      <c r="AL72" s="36">
        <f>_xll.BDP($AD72,AL$10,"EQY_FUND_CRNCY=USD","FA_ADJUSTED=Y")</f>
        <v>676.36413799043271</v>
      </c>
      <c r="AM72" s="36">
        <f>_xll.BDP($AD72,AM$10,"BEST_FPERIOD_OVERRIDE=1TY","EQY_FUND_CRNCY=USD","FA_ADJUSTED=Y")</f>
        <v>75.575000000000003</v>
      </c>
      <c r="AN72" s="36">
        <f>_xll.BDP($AD72,AN$10,"BEST_FPERIOD_OVERRIDE=1TY","EQY_FUND_CRNCY=USD","FA_ADJUSTED=Y")</f>
        <v>154.31598258196149</v>
      </c>
      <c r="AO72" s="36">
        <f>_xll.BDP($AD72,AO$10,"BEST_FPERIOD_OVERRIDE=1TY","EQY_FUND_CRNCY=USD","FA_ADJUSTED=Y")</f>
        <v>169.76960437396153</v>
      </c>
      <c r="AP72" s="36">
        <f>_xll.BDP($AD72,AP$10,"BEST_FPERIOD_OVERRIDE=1TY","EQY_FUND_CRNCY=USD","FA_ADJUSTED=Y")</f>
        <v>72.929738144423069</v>
      </c>
      <c r="AQ72" s="36">
        <f>_xll.BDP($AD72,AQ$10,"EQY_FUND_CRNCY=USD","FA_ADJUSTED=Y")</f>
        <v>222.25088947096157</v>
      </c>
      <c r="AR72" s="36">
        <f>_xll.BDP($AD72,AR$10,"BEST_FPERIOD_OVERRIDE=1TY","EQY_FUND_CRNCY=USD","FA_ADJUSTED=Y")</f>
        <v>248.90700000000001</v>
      </c>
      <c r="AS72" s="36">
        <f>_xll.BDP($AD72,AS$10,"EQY_FUND_CRNCY=USD","FA_ADJUSTED=Y")</f>
        <v>76.844591865246613</v>
      </c>
      <c r="AT72" s="36">
        <f>_xll.BDP($AD72,AT$10,"BEST_FPERIOD_OVERRIDE=1TY","EQY_FUND_CRNCY=USD","FA_ADJUSTED=Y")</f>
        <v>172.03700000000001</v>
      </c>
      <c r="AV72" s="1" t="s">
        <v>599</v>
      </c>
      <c r="AW72" s="1" t="s">
        <v>495</v>
      </c>
      <c r="AX72" s="36">
        <v>5240.2406000000001</v>
      </c>
      <c r="AY72" s="36">
        <v>5116.1342000000004</v>
      </c>
      <c r="AZ72" s="36">
        <v>662.16275290332658</v>
      </c>
      <c r="BA72" s="36">
        <v>964.04100000000005</v>
      </c>
      <c r="BB72" s="36">
        <v>0.4558973541973701</v>
      </c>
      <c r="BC72" s="114">
        <v>462.07363936766961</v>
      </c>
      <c r="BD72" s="36">
        <v>75.2</v>
      </c>
      <c r="BE72" s="36">
        <v>154.31598291557478</v>
      </c>
      <c r="BF72" s="36">
        <v>169.76960474098371</v>
      </c>
      <c r="BG72" s="36">
        <v>72.929738302088708</v>
      </c>
      <c r="BH72" s="36">
        <v>163.30981038419148</v>
      </c>
      <c r="BI72" s="36">
        <v>231.39099999999999</v>
      </c>
      <c r="BJ72" s="36">
        <v>77.683937329779184</v>
      </c>
      <c r="BK72" s="36">
        <v>154.88400000000001</v>
      </c>
      <c r="BL72" s="36">
        <v>217.4</v>
      </c>
    </row>
    <row r="73" spans="1:64" ht="15.75" x14ac:dyDescent="0.2">
      <c r="B73" s="18"/>
      <c r="C73" s="18"/>
      <c r="D73" s="18"/>
      <c r="E73" s="18"/>
      <c r="F73" s="19" t="s">
        <v>440</v>
      </c>
      <c r="G73" s="20" t="s">
        <v>441</v>
      </c>
      <c r="H73" s="19" t="s">
        <v>440</v>
      </c>
      <c r="I73" s="20" t="s">
        <v>441</v>
      </c>
      <c r="J73" s="19" t="s">
        <v>441</v>
      </c>
      <c r="K73" s="19" t="s">
        <v>440</v>
      </c>
      <c r="L73" s="20" t="s">
        <v>440</v>
      </c>
      <c r="M73" s="20" t="s">
        <v>440</v>
      </c>
      <c r="AD73" s="2" t="s">
        <v>600</v>
      </c>
      <c r="AE73" s="36" t="str">
        <f>_xll.BDP($AD73,AE$10)</f>
        <v>Health Care Technology</v>
      </c>
      <c r="AF73" s="36">
        <f>_xll.BDH($AD73,AF$10,$C$5,$C$5,"EQY_FUND_CRNCY=USD")</f>
        <v>1774.7082</v>
      </c>
      <c r="AG73" s="36" t="str">
        <f>_xll.BDH($AD73,AG$10,$C$5,$C$5,"EQY_FUND_CRNCY=USD")</f>
        <v>#N/A N/A</v>
      </c>
      <c r="AH73" s="36"/>
      <c r="AI73" s="36">
        <f>_xll.BDP($AD73,AI$10,"EQY_FUND_CRNCY=USD","FA_ADJUSTED=Y")</f>
        <v>547.68799999999999</v>
      </c>
      <c r="AJ73" s="36">
        <f>_xll.BDP($AD73,AJ$10,"BEST_FPERIOD_OVERRIDE=1TY","EQY_FUND_CRNCY=USD","FA_ADJUSTED=Y")</f>
        <v>825.51400000000001</v>
      </c>
      <c r="AK73" s="44">
        <f t="shared" si="1"/>
        <v>0.50727056280217941</v>
      </c>
      <c r="AL73" s="36">
        <f>_xll.BDP($AD73,AL$10,"EQY_FUND_CRNCY=USD","FA_ADJUSTED=Y")</f>
        <v>252.40199765014648</v>
      </c>
      <c r="AM73" s="36">
        <f>_xll.BDP($AD73,AM$10,"BEST_FPERIOD_OVERRIDE=1TY","EQY_FUND_CRNCY=USD","FA_ADJUSTED=Y")</f>
        <v>45.466999999999999</v>
      </c>
      <c r="AN73" s="36">
        <f>_xll.BDP($AD73,AN$10,"BEST_FPERIOD_OVERRIDE=1TY","EQY_FUND_CRNCY=USD","FA_ADJUSTED=Y")</f>
        <v>17.2</v>
      </c>
      <c r="AO73" s="36" t="str">
        <f>_xll.BDP($AD73,AO$10,"BEST_FPERIOD_OVERRIDE=1TY","EQY_FUND_CRNCY=USD","FA_ADJUSTED=Y")</f>
        <v>#N/A N/A</v>
      </c>
      <c r="AP73" s="36" t="str">
        <f>_xll.BDP($AD73,AP$10,"BEST_FPERIOD_OVERRIDE=1TY","EQY_FUND_CRNCY=USD","FA_ADJUSTED=Y")</f>
        <v>#N/A N/A</v>
      </c>
      <c r="AQ73" s="36">
        <f>_xll.BDP($AD73,AQ$10,"EQY_FUND_CRNCY=USD","FA_ADJUSTED=Y")</f>
        <v>18.613</v>
      </c>
      <c r="AR73" s="36">
        <f>_xll.BDP($AD73,AR$10,"BEST_FPERIOD_OVERRIDE=1TY","EQY_FUND_CRNCY=USD","FA_ADJUSTED=Y")</f>
        <v>50.548999999999999</v>
      </c>
      <c r="AS73" s="36">
        <f>_xll.BDP($AD73,AS$10,"EQY_FUND_CRNCY=USD","FA_ADJUSTED=Y")</f>
        <v>-23.416709318402003</v>
      </c>
      <c r="AT73" s="36">
        <f>_xll.BDP($AD73,AT$10,"BEST_FPERIOD_OVERRIDE=1TY","EQY_FUND_CRNCY=USD","FA_ADJUSTED=Y")</f>
        <v>6.0739999999999998</v>
      </c>
      <c r="AV73" s="1" t="s">
        <v>600</v>
      </c>
      <c r="AW73" s="1" t="s">
        <v>615</v>
      </c>
      <c r="AX73" s="36">
        <v>1793.5098</v>
      </c>
      <c r="AY73" s="36">
        <v>1670.4738</v>
      </c>
      <c r="AZ73" s="36">
        <v>505.65300000000002</v>
      </c>
      <c r="BA73" s="36">
        <v>700.99199999999996</v>
      </c>
      <c r="BB73" s="36">
        <v>0.38631037490136499</v>
      </c>
      <c r="BC73" s="114">
        <v>233.04500000000002</v>
      </c>
      <c r="BD73" s="36">
        <v>46.325000000000003</v>
      </c>
      <c r="BE73" s="36">
        <v>17.2</v>
      </c>
      <c r="BF73" s="36" t="s">
        <v>480</v>
      </c>
      <c r="BG73" s="36" t="s">
        <v>480</v>
      </c>
      <c r="BH73" s="36">
        <v>12.508000000000003</v>
      </c>
      <c r="BI73" s="36">
        <v>35.655999999999999</v>
      </c>
      <c r="BJ73" s="36">
        <v>-25.145819318402001</v>
      </c>
      <c r="BK73" s="36">
        <v>1.286</v>
      </c>
      <c r="BL73" s="36">
        <v>354.21300000000002</v>
      </c>
    </row>
    <row r="74" spans="1:64" ht="30" customHeight="1" x14ac:dyDescent="0.2">
      <c r="B74" s="46" t="str">
        <f t="shared" ref="B74:L74" si="17">B$9</f>
        <v>Databricks</v>
      </c>
      <c r="C74" s="46" t="str">
        <f t="shared" si="17"/>
        <v>Advanced big data processing company.</v>
      </c>
      <c r="D74" s="47">
        <f t="shared" si="17"/>
        <v>0</v>
      </c>
      <c r="E74" s="47">
        <f t="shared" si="17"/>
        <v>0</v>
      </c>
      <c r="F74" s="48">
        <f t="shared" si="17"/>
        <v>0</v>
      </c>
      <c r="G74" s="49">
        <f t="shared" si="17"/>
        <v>0</v>
      </c>
      <c r="H74" s="50" t="e">
        <f t="shared" si="17"/>
        <v>#DIV/0!</v>
      </c>
      <c r="I74" s="51" t="e">
        <f t="shared" si="17"/>
        <v>#DIV/0!</v>
      </c>
      <c r="J74" s="52" t="e">
        <f t="shared" si="17"/>
        <v>#DIV/0!</v>
      </c>
      <c r="K74" s="52" t="e">
        <f t="shared" si="17"/>
        <v>#DIV/0!</v>
      </c>
      <c r="L74" s="53" t="e">
        <f t="shared" si="17"/>
        <v>#DIV/0!</v>
      </c>
      <c r="M74" s="53" t="e">
        <f>M$9</f>
        <v>#DIV/0!</v>
      </c>
      <c r="AD74" s="2" t="s">
        <v>601</v>
      </c>
      <c r="AE74" s="36" t="str">
        <f>_xll.BDP($AD74,AE$10)</f>
        <v>Systems Software</v>
      </c>
      <c r="AF74" s="36">
        <f>_xll.BDH($AD74,AF$10,$C$5,$C$5,"EQY_FUND_CRNCY=USD")</f>
        <v>1445.5059000000001</v>
      </c>
      <c r="AG74" s="36" t="str">
        <f>_xll.BDH($AD74,AG$10,$C$5,$C$5,"EQY_FUND_CRNCY=USD")</f>
        <v>#N/A N/A</v>
      </c>
      <c r="AH74" s="36"/>
      <c r="AI74" s="36">
        <f>_xll.BDP($AD74,AI$10,"EQY_FUND_CRNCY=USD","FA_ADJUSTED=Y")</f>
        <v>50.944830361724151</v>
      </c>
      <c r="AJ74" s="36">
        <f>_xll.BDP($AD74,AJ$10,"BEST_FPERIOD_OVERRIDE=1TY","EQY_FUND_CRNCY=USD","FA_ADJUSTED=Y")</f>
        <v>93.451000000000008</v>
      </c>
      <c r="AK74" s="44">
        <f t="shared" si="1"/>
        <v>0.83435687853838791</v>
      </c>
      <c r="AL74" s="36">
        <f>_xll.BDP($AD74,AL$10,"EQY_FUND_CRNCY=USD","FA_ADJUSTED=Y")</f>
        <v>50.927435271271349</v>
      </c>
      <c r="AM74" s="36">
        <f>_xll.BDP($AD74,AM$10,"BEST_FPERIOD_OVERRIDE=1TY","EQY_FUND_CRNCY=USD","FA_ADJUSTED=Y")</f>
        <v>99.9</v>
      </c>
      <c r="AN74" s="36">
        <f>_xll.BDP($AD74,AN$10,"BEST_FPERIOD_OVERRIDE=1TY","EQY_FUND_CRNCY=USD","FA_ADJUSTED=Y")</f>
        <v>0</v>
      </c>
      <c r="AO74" s="36" t="str">
        <f>_xll.BDP($AD74,AO$10,"BEST_FPERIOD_OVERRIDE=1TY","EQY_FUND_CRNCY=USD","FA_ADJUSTED=Y")</f>
        <v>#N/A N/A</v>
      </c>
      <c r="AP74" s="36" t="str">
        <f>_xll.BDP($AD74,AP$10,"BEST_FPERIOD_OVERRIDE=1TY","EQY_FUND_CRNCY=USD","FA_ADJUSTED=Y")</f>
        <v>#N/A N/A</v>
      </c>
      <c r="AQ74" s="36">
        <f>_xll.BDP($AD74,AQ$10,"EQY_FUND_CRNCY=USD","FA_ADJUSTED=Y")</f>
        <v>-15.660510966896556</v>
      </c>
      <c r="AR74" s="36">
        <f>_xll.BDP($AD74,AR$10,"BEST_FPERIOD_OVERRIDE=1TY","EQY_FUND_CRNCY=USD","FA_ADJUSTED=Y")</f>
        <v>-32.881</v>
      </c>
      <c r="AS74" s="36">
        <f>_xll.BDP($AD74,AS$10,"EQY_FUND_CRNCY=USD","FA_ADJUSTED=Y")</f>
        <v>-16.377704565517245</v>
      </c>
      <c r="AT74" s="36">
        <f>_xll.BDP($AD74,AT$10,"BEST_FPERIOD_OVERRIDE=1TY","EQY_FUND_CRNCY=USD","FA_ADJUSTED=Y")</f>
        <v>-33.329000000000001</v>
      </c>
      <c r="AV74" s="1" t="s">
        <v>601</v>
      </c>
      <c r="AW74" s="1" t="s">
        <v>505</v>
      </c>
      <c r="AX74" s="36">
        <v>1445.5060000000001</v>
      </c>
      <c r="AY74" s="36">
        <v>1375.1850999999999</v>
      </c>
      <c r="AZ74" s="36">
        <v>50.944830456625908</v>
      </c>
      <c r="BA74" s="36">
        <v>68.814000000000007</v>
      </c>
      <c r="BB74" s="36">
        <v>0.35075530496833807</v>
      </c>
      <c r="BC74" s="114">
        <v>50.927435366140706</v>
      </c>
      <c r="BD74" s="36">
        <v>99.9</v>
      </c>
      <c r="BE74" s="36">
        <v>0</v>
      </c>
      <c r="BF74" s="36" t="s">
        <v>480</v>
      </c>
      <c r="BG74" s="36" t="s">
        <v>480</v>
      </c>
      <c r="BH74" s="36">
        <v>-15.660510996069489</v>
      </c>
      <c r="BI74" s="36">
        <v>-24.952000000000002</v>
      </c>
      <c r="BJ74" s="36">
        <v>-16.377704596026192</v>
      </c>
      <c r="BK74" s="36">
        <v>-24.887</v>
      </c>
      <c r="BL74" s="36">
        <v>348.45100000000002</v>
      </c>
    </row>
    <row r="75" spans="1:64" ht="30" customHeight="1" x14ac:dyDescent="0.2">
      <c r="B75" s="54" t="s">
        <v>466</v>
      </c>
      <c r="C75" s="54" t="e">
        <f>VLOOKUP($B75,#REF!,COLUMNS($B75:C75),0)</f>
        <v>#REF!</v>
      </c>
      <c r="D75" s="66" t="e">
        <f>VLOOKUP($B75,#REF!,COLUMNS($B75:D75),0)</f>
        <v>#REF!</v>
      </c>
      <c r="E75" s="66" t="e">
        <f>VLOOKUP($B75,#REF!,COLUMNS($B75:E75),0)</f>
        <v>#REF!</v>
      </c>
      <c r="F75" s="67" t="e">
        <f>VLOOKUP($B75,#REF!,COLUMNS($B75:F75),0)</f>
        <v>#REF!</v>
      </c>
      <c r="G75" s="68" t="e">
        <f>VLOOKUP($B75,#REF!,COLUMNS($B75:G75),0)</f>
        <v>#REF!</v>
      </c>
      <c r="H75" s="69" t="e">
        <f>VLOOKUP($B75,#REF!,COLUMNS($B75:H75),0)</f>
        <v>#REF!</v>
      </c>
      <c r="I75" s="70" t="e">
        <f>VLOOKUP($B75,#REF!,COLUMNS($B75:I75),0)</f>
        <v>#REF!</v>
      </c>
      <c r="J75" s="71" t="e">
        <f>VLOOKUP($B75,#REF!,COLUMNS($B75:J75),0)</f>
        <v>#REF!</v>
      </c>
      <c r="K75" s="60" t="e">
        <f>VLOOKUP($B75,#REF!,COLUMNS($B75:K75),0)</f>
        <v>#REF!</v>
      </c>
      <c r="L75" s="61" t="e">
        <f>VLOOKUP($B75,#REF!,COLUMNS($B75:L75),0)</f>
        <v>#REF!</v>
      </c>
      <c r="M75" s="61" t="e">
        <f>VLOOKUP($B75,#REF!,COLUMNS($B75:M75),0)</f>
        <v>#REF!</v>
      </c>
      <c r="AD75" s="2" t="s">
        <v>602</v>
      </c>
      <c r="AE75" s="36" t="str">
        <f>_xll.BDP($AD75,AE$10)</f>
        <v>Interactive Home Entertainment</v>
      </c>
      <c r="AF75" s="36">
        <f>_xll.BDH($AD75,AF$10,$C$5,$C$5,"EQY_FUND_CRNCY=USD")</f>
        <v>10521.6584</v>
      </c>
      <c r="AG75" s="36" t="str">
        <f>_xll.BDH($AD75,AG$10,$C$5,$C$5,"EQY_FUND_CRNCY=USD")</f>
        <v>#N/A N/A</v>
      </c>
      <c r="AH75" s="36"/>
      <c r="AI75" s="36">
        <f>_xll.BDP($AD75,AI$10,"EQY_FUND_CRNCY=USD","FA_ADJUSTED=Y")</f>
        <v>2419.8114106777689</v>
      </c>
      <c r="AJ75" s="36">
        <f>_xll.BDP($AD75,AJ$10,"BEST_FPERIOD_OVERRIDE=1TY","EQY_FUND_CRNCY=USD","FA_ADJUSTED=Y")</f>
        <v>2689.1460000000002</v>
      </c>
      <c r="AK75" s="44">
        <f t="shared" si="1"/>
        <v>0.1113039587026301</v>
      </c>
      <c r="AL75" s="36">
        <f>_xll.BDP($AD75,AL$10,"EQY_FUND_CRNCY=USD","FA_ADJUSTED=Y")</f>
        <v>2024.9111875033177</v>
      </c>
      <c r="AM75" s="36">
        <f>_xll.BDP($AD75,AM$10,"BEST_FPERIOD_OVERRIDE=1TY","EQY_FUND_CRNCY=USD","FA_ADJUSTED=Y")</f>
        <v>85.12</v>
      </c>
      <c r="AN75" s="36">
        <f>_xll.BDP($AD75,AN$10,"BEST_FPERIOD_OVERRIDE=1TY","EQY_FUND_CRNCY=USD","FA_ADJUSTED=Y")</f>
        <v>808.46223177692298</v>
      </c>
      <c r="AO75" s="36">
        <f>_xll.BDP($AD75,AO$10,"BEST_FPERIOD_OVERRIDE=1TY","EQY_FUND_CRNCY=USD","FA_ADJUSTED=Y")</f>
        <v>397.17668002299996</v>
      </c>
      <c r="AP75" s="36">
        <f>_xll.BDP($AD75,AP$10,"BEST_FPERIOD_OVERRIDE=1TY","EQY_FUND_CRNCY=USD","FA_ADJUSTED=Y")</f>
        <v>169.33572743165385</v>
      </c>
      <c r="AQ75" s="36">
        <f>_xll.BDP($AD75,AQ$10,"EQY_FUND_CRNCY=USD","FA_ADJUSTED=Y")</f>
        <v>1169.1092988592693</v>
      </c>
      <c r="AR75" s="36">
        <f>_xll.BDP($AD75,AR$10,"BEST_FPERIOD_OVERRIDE=1TY","EQY_FUND_CRNCY=USD","FA_ADJUSTED=Y")</f>
        <v>690.01900000000001</v>
      </c>
      <c r="AS75" s="36">
        <f>_xll.BDP($AD75,AS$10,"EQY_FUND_CRNCY=USD","FA_ADJUSTED=Y")</f>
        <v>391.19045251520077</v>
      </c>
      <c r="AT75" s="36">
        <f>_xll.BDP($AD75,AT$10,"BEST_FPERIOD_OVERRIDE=1TY","EQY_FUND_CRNCY=USD","FA_ADJUSTED=Y")</f>
        <v>408.28000000000003</v>
      </c>
      <c r="AV75" s="1" t="s">
        <v>602</v>
      </c>
      <c r="AW75" s="1" t="s">
        <v>617</v>
      </c>
      <c r="AX75" s="36">
        <v>10521.658299999999</v>
      </c>
      <c r="AY75" s="36">
        <v>11136.6034</v>
      </c>
      <c r="AZ75" s="36">
        <v>2027.4701488016447</v>
      </c>
      <c r="BA75" s="36">
        <v>2646.6010000000001</v>
      </c>
      <c r="BB75" s="36">
        <v>0.30537113040322628</v>
      </c>
      <c r="BC75" s="114">
        <v>1679.9929314420062</v>
      </c>
      <c r="BD75" s="36">
        <v>84.125</v>
      </c>
      <c r="BE75" s="36">
        <v>808.46222965286324</v>
      </c>
      <c r="BF75" s="36">
        <v>397.17667897950406</v>
      </c>
      <c r="BG75" s="36">
        <v>169.33572698676082</v>
      </c>
      <c r="BH75" s="36">
        <v>942.26823079258611</v>
      </c>
      <c r="BI75" s="36">
        <v>1179.587</v>
      </c>
      <c r="BJ75" s="36">
        <v>205.69174478129477</v>
      </c>
      <c r="BK75" s="36">
        <v>402.25299999999999</v>
      </c>
      <c r="BL75" s="36">
        <v>147.19200000000001</v>
      </c>
    </row>
    <row r="76" spans="1:64" ht="30" customHeight="1" x14ac:dyDescent="0.2">
      <c r="B76" s="62" t="s">
        <v>469</v>
      </c>
      <c r="C76" s="62" t="e">
        <f>VLOOKUP($B76,#REF!,COLUMNS($B76:C76),0)</f>
        <v>#REF!</v>
      </c>
      <c r="D76" s="66" t="e">
        <f>VLOOKUP($B76,#REF!,COLUMNS($B76:D76),0)</f>
        <v>#REF!</v>
      </c>
      <c r="E76" s="66" t="e">
        <f>VLOOKUP($B76,#REF!,COLUMNS($B76:E76),0)</f>
        <v>#REF!</v>
      </c>
      <c r="F76" s="67" t="e">
        <f>VLOOKUP($B76,#REF!,COLUMNS($B76:F76),0)</f>
        <v>#REF!</v>
      </c>
      <c r="G76" s="68" t="e">
        <f>VLOOKUP($B76,#REF!,COLUMNS($B76:G76),0)</f>
        <v>#REF!</v>
      </c>
      <c r="H76" s="69" t="e">
        <f>VLOOKUP($B76,#REF!,COLUMNS($B76:H76),0)</f>
        <v>#REF!</v>
      </c>
      <c r="I76" s="70" t="e">
        <f>VLOOKUP($B76,#REF!,COLUMNS($B76:I76),0)</f>
        <v>#REF!</v>
      </c>
      <c r="J76" s="71" t="e">
        <f>VLOOKUP($B76,#REF!,COLUMNS($B76:J76),0)</f>
        <v>#REF!</v>
      </c>
      <c r="K76" s="60" t="e">
        <f>VLOOKUP($B76,#REF!,COLUMNS($B76:K76),0)</f>
        <v>#REF!</v>
      </c>
      <c r="L76" s="61" t="e">
        <f>VLOOKUP($B76,#REF!,COLUMNS($B76:L76),0)</f>
        <v>#REF!</v>
      </c>
      <c r="M76" s="61" t="e">
        <f>VLOOKUP($B76,#REF!,COLUMNS($B76:M76),0)</f>
        <v>#REF!</v>
      </c>
      <c r="AD76" s="2" t="s">
        <v>603</v>
      </c>
      <c r="AE76" s="36" t="str">
        <f>_xll.BDP($AD76,AE$10)</f>
        <v>Health Care Technology</v>
      </c>
      <c r="AF76" s="36">
        <f>_xll.BDH($AD76,AF$10,$C$5,$C$5,"EQY_FUND_CRNCY=USD")</f>
        <v>1425.0996</v>
      </c>
      <c r="AG76" s="36" t="str">
        <f>_xll.BDH($AD76,AG$10,$C$5,$C$5,"EQY_FUND_CRNCY=USD")</f>
        <v>#N/A N/A</v>
      </c>
      <c r="AH76" s="36"/>
      <c r="AI76" s="36">
        <f>_xll.BDP($AD76,AI$10,"EQY_FUND_CRNCY=USD","FA_ADJUSTED=Y")</f>
        <v>190.89299999999997</v>
      </c>
      <c r="AJ76" s="36">
        <f>_xll.BDP($AD76,AJ$10,"BEST_FPERIOD_OVERRIDE=1TY","EQY_FUND_CRNCY=USD","FA_ADJUSTED=Y")</f>
        <v>238.45000000000002</v>
      </c>
      <c r="AK76" s="44">
        <f t="shared" si="1"/>
        <v>0.24912909326167032</v>
      </c>
      <c r="AL76" s="36">
        <f>_xll.BDP($AD76,AL$10,"EQY_FUND_CRNCY=USD","FA_ADJUSTED=Y")</f>
        <v>62.193999633789062</v>
      </c>
      <c r="AM76" s="36">
        <f>_xll.BDP($AD76,AM$10,"BEST_FPERIOD_OVERRIDE=1TY","EQY_FUND_CRNCY=USD","FA_ADJUSTED=Y")</f>
        <v>32.983000000000004</v>
      </c>
      <c r="AN76" s="36">
        <f>_xll.BDP($AD76,AN$10,"BEST_FPERIOD_OVERRIDE=1TY","EQY_FUND_CRNCY=USD","FA_ADJUSTED=Y")</f>
        <v>5.6280000000000001</v>
      </c>
      <c r="AO76" s="36">
        <f>_xll.BDP($AD76,AO$10,"BEST_FPERIOD_OVERRIDE=1TY","EQY_FUND_CRNCY=USD","FA_ADJUSTED=Y")</f>
        <v>5.5419999999999998</v>
      </c>
      <c r="AP76" s="36">
        <f>_xll.BDP($AD76,AP$10,"BEST_FPERIOD_OVERRIDE=1TY","EQY_FUND_CRNCY=USD","FA_ADJUSTED=Y")</f>
        <v>21.181000000000001</v>
      </c>
      <c r="AQ76" s="36">
        <f>_xll.BDP($AD76,AQ$10,"EQY_FUND_CRNCY=USD","FA_ADJUSTED=Y")</f>
        <v>19.695999999999998</v>
      </c>
      <c r="AR76" s="36">
        <f>_xll.BDP($AD76,AR$10,"BEST_FPERIOD_OVERRIDE=1TY","EQY_FUND_CRNCY=USD","FA_ADJUSTED=Y")</f>
        <v>39.121000000000002</v>
      </c>
      <c r="AS76" s="36">
        <f>_xll.BDP($AD76,AS$10,"EQY_FUND_CRNCY=USD","FA_ADJUSTED=Y")</f>
        <v>-8.3496073407850027</v>
      </c>
      <c r="AT76" s="36">
        <f>_xll.BDP($AD76,AT$10,"BEST_FPERIOD_OVERRIDE=1TY","EQY_FUND_CRNCY=USD","FA_ADJUSTED=Y")</f>
        <v>21.382000000000001</v>
      </c>
      <c r="AV76" s="1" t="s">
        <v>603</v>
      </c>
      <c r="AW76" s="1" t="s">
        <v>615</v>
      </c>
      <c r="AX76" s="36">
        <v>1496.2534000000001</v>
      </c>
      <c r="AY76" s="36">
        <v>1498.6233999999999</v>
      </c>
      <c r="AZ76" s="36">
        <v>169.74299999999999</v>
      </c>
      <c r="BA76" s="36">
        <v>217.958</v>
      </c>
      <c r="BB76" s="36">
        <v>0.2840470593780009</v>
      </c>
      <c r="BC76" s="114">
        <v>52.637000358581545</v>
      </c>
      <c r="BD76" s="36">
        <v>34.075000000000003</v>
      </c>
      <c r="BE76" s="36">
        <v>5.6280000000000001</v>
      </c>
      <c r="BF76" s="36">
        <v>5.5419999999999998</v>
      </c>
      <c r="BG76" s="36">
        <v>21.181000000000001</v>
      </c>
      <c r="BH76" s="36">
        <v>17.134</v>
      </c>
      <c r="BI76" s="36">
        <v>36.538000000000004</v>
      </c>
      <c r="BJ76" s="36">
        <v>8.8915167711629994</v>
      </c>
      <c r="BK76" s="36">
        <v>19.253</v>
      </c>
      <c r="BL76" s="36">
        <v>107.494</v>
      </c>
    </row>
    <row r="77" spans="1:64" ht="30" customHeight="1" x14ac:dyDescent="0.2">
      <c r="B77" s="62" t="s">
        <v>475</v>
      </c>
      <c r="C77" s="62" t="e">
        <f>VLOOKUP($B77,#REF!,COLUMNS($B77:C77),0)</f>
        <v>#REF!</v>
      </c>
      <c r="D77" s="66" t="e">
        <f>VLOOKUP($B77,#REF!,COLUMNS($B77:D77),0)</f>
        <v>#REF!</v>
      </c>
      <c r="E77" s="66" t="e">
        <f>VLOOKUP($B77,#REF!,COLUMNS($B77:E77),0)</f>
        <v>#REF!</v>
      </c>
      <c r="F77" s="67" t="e">
        <f>VLOOKUP($B77,#REF!,COLUMNS($B77:F77),0)</f>
        <v>#REF!</v>
      </c>
      <c r="G77" s="68" t="e">
        <f>VLOOKUP($B77,#REF!,COLUMNS($B77:G77),0)</f>
        <v>#REF!</v>
      </c>
      <c r="H77" s="69" t="e">
        <f>VLOOKUP($B77,#REF!,COLUMNS($B77:H77),0)</f>
        <v>#REF!</v>
      </c>
      <c r="I77" s="70" t="e">
        <f>VLOOKUP($B77,#REF!,COLUMNS($B77:I77),0)</f>
        <v>#REF!</v>
      </c>
      <c r="J77" s="71" t="e">
        <f>VLOOKUP($B77,#REF!,COLUMNS($B77:J77),0)</f>
        <v>#REF!</v>
      </c>
      <c r="K77" s="60" t="e">
        <f>VLOOKUP($B77,#REF!,COLUMNS($B77:K77),0)</f>
        <v>#REF!</v>
      </c>
      <c r="L77" s="61" t="e">
        <f>VLOOKUP($B77,#REF!,COLUMNS($B77:L77),0)</f>
        <v>#REF!</v>
      </c>
      <c r="M77" s="61" t="e">
        <f>VLOOKUP($B77,#REF!,COLUMNS($B77:M77),0)</f>
        <v>#REF!</v>
      </c>
      <c r="AD77" s="2" t="s">
        <v>247</v>
      </c>
      <c r="AE77" s="36" t="str">
        <f>_xll.BDP($AD77,AE$10)</f>
        <v>Application Software</v>
      </c>
      <c r="AF77" s="36">
        <f>_xll.BDH($AD77,AF$10,$C$5,$C$5,"EQY_FUND_CRNCY=USD")</f>
        <v>1756.9372000000001</v>
      </c>
      <c r="AG77" s="36" t="str">
        <f>_xll.BDH($AD77,AG$10,$C$5,$C$5,"EQY_FUND_CRNCY=USD")</f>
        <v>#N/A N/A</v>
      </c>
      <c r="AH77" s="36"/>
      <c r="AI77" s="36">
        <f>_xll.BDP($AD77,AI$10,"EQY_FUND_CRNCY=USD","FA_ADJUSTED=Y")</f>
        <v>466.18</v>
      </c>
      <c r="AJ77" s="36">
        <f>_xll.BDP($AD77,AJ$10,"BEST_FPERIOD_OVERRIDE=1TY","EQY_FUND_CRNCY=USD","FA_ADJUSTED=Y")</f>
        <v>573.08299999999997</v>
      </c>
      <c r="AK77" s="44">
        <f t="shared" si="1"/>
        <v>0.22931700201638838</v>
      </c>
      <c r="AL77" s="36">
        <f>_xll.BDP($AD77,AL$10,"EQY_FUND_CRNCY=USD","FA_ADJUSTED=Y")</f>
        <v>301.6289974975586</v>
      </c>
      <c r="AM77" s="36">
        <f>_xll.BDP($AD77,AM$10,"BEST_FPERIOD_OVERRIDE=1TY","EQY_FUND_CRNCY=USD","FA_ADJUSTED=Y")</f>
        <v>65.933000000000007</v>
      </c>
      <c r="AN77" s="36">
        <f>_xll.BDP($AD77,AN$10,"BEST_FPERIOD_OVERRIDE=1TY","EQY_FUND_CRNCY=USD","FA_ADJUSTED=Y")</f>
        <v>33.853999999999999</v>
      </c>
      <c r="AO77" s="36">
        <f>_xll.BDP($AD77,AO$10,"BEST_FPERIOD_OVERRIDE=1TY","EQY_FUND_CRNCY=USD","FA_ADJUSTED=Y")</f>
        <v>16.303000000000001</v>
      </c>
      <c r="AP77" s="36">
        <f>_xll.BDP($AD77,AP$10,"BEST_FPERIOD_OVERRIDE=1TY","EQY_FUND_CRNCY=USD","FA_ADJUSTED=Y")</f>
        <v>59.975999999999999</v>
      </c>
      <c r="AQ77" s="36">
        <f>_xll.BDP($AD77,AQ$10,"EQY_FUND_CRNCY=USD","FA_ADJUSTED=Y")</f>
        <v>155.19399999999999</v>
      </c>
      <c r="AR77" s="36">
        <f>_xll.BDP($AD77,AR$10,"BEST_FPERIOD_OVERRIDE=1TY","EQY_FUND_CRNCY=USD","FA_ADJUSTED=Y")</f>
        <v>189.00800000000001</v>
      </c>
      <c r="AS77" s="36">
        <f>_xll.BDP($AD77,AS$10,"EQY_FUND_CRNCY=USD","FA_ADJUSTED=Y")</f>
        <v>111.203</v>
      </c>
      <c r="AT77" s="36">
        <f>_xll.BDP($AD77,AT$10,"BEST_FPERIOD_OVERRIDE=1TY","EQY_FUND_CRNCY=USD","FA_ADJUSTED=Y")</f>
        <v>130.767</v>
      </c>
      <c r="AV77" s="1" t="s">
        <v>247</v>
      </c>
      <c r="AW77" s="1" t="s">
        <v>495</v>
      </c>
      <c r="AX77" s="36">
        <v>1761.6745000000001</v>
      </c>
      <c r="AY77" s="36">
        <v>2281.3764999999999</v>
      </c>
      <c r="AZ77" s="36">
        <v>430.33699999999999</v>
      </c>
      <c r="BA77" s="36">
        <v>547.33299999999997</v>
      </c>
      <c r="BB77" s="36">
        <v>0.27187065021134593</v>
      </c>
      <c r="BC77" s="114">
        <v>273.81199511718751</v>
      </c>
      <c r="BD77" s="36">
        <v>64.75</v>
      </c>
      <c r="BE77" s="36">
        <v>33.853999999999999</v>
      </c>
      <c r="BF77" s="36">
        <v>16.303000000000001</v>
      </c>
      <c r="BG77" s="36">
        <v>59.975999999999999</v>
      </c>
      <c r="BH77" s="36">
        <v>145.13300000000001</v>
      </c>
      <c r="BI77" s="36">
        <v>186.70000000000002</v>
      </c>
      <c r="BJ77" s="36">
        <v>106.145</v>
      </c>
      <c r="BK77" s="36">
        <v>128.31700000000001</v>
      </c>
      <c r="BL77" s="36">
        <v>74.016999999999996</v>
      </c>
    </row>
    <row r="78" spans="1:64" ht="30" customHeight="1" x14ac:dyDescent="0.2">
      <c r="B78" s="62" t="s">
        <v>477</v>
      </c>
      <c r="C78" s="62" t="e">
        <f>VLOOKUP($B78,#REF!,COLUMNS($B78:C78),0)</f>
        <v>#REF!</v>
      </c>
      <c r="D78" s="66" t="e">
        <f>VLOOKUP($B78,#REF!,COLUMNS($B78:D78),0)</f>
        <v>#REF!</v>
      </c>
      <c r="E78" s="66" t="e">
        <f>VLOOKUP($B78,#REF!,COLUMNS($B78:E78),0)</f>
        <v>#REF!</v>
      </c>
      <c r="F78" s="67" t="e">
        <f>VLOOKUP($B78,#REF!,COLUMNS($B78:F78),0)</f>
        <v>#REF!</v>
      </c>
      <c r="G78" s="68" t="e">
        <f>VLOOKUP($B78,#REF!,COLUMNS($B78:G78),0)</f>
        <v>#REF!</v>
      </c>
      <c r="H78" s="69" t="e">
        <f>VLOOKUP($B78,#REF!,COLUMNS($B78:H78),0)</f>
        <v>#REF!</v>
      </c>
      <c r="I78" s="70" t="e">
        <f>VLOOKUP($B78,#REF!,COLUMNS($B78:I78),0)</f>
        <v>#REF!</v>
      </c>
      <c r="J78" s="71" t="e">
        <f>VLOOKUP($B78,#REF!,COLUMNS($B78:J78),0)</f>
        <v>#REF!</v>
      </c>
      <c r="K78" s="60" t="e">
        <f>VLOOKUP($B78,#REF!,COLUMNS($B78:K78),0)</f>
        <v>#REF!</v>
      </c>
      <c r="L78" s="61" t="e">
        <f>VLOOKUP($B78,#REF!,COLUMNS($B78:L78),0)</f>
        <v>#REF!</v>
      </c>
      <c r="M78" s="61" t="e">
        <f>VLOOKUP($B78,#REF!,COLUMNS($B78:M78),0)</f>
        <v>#REF!</v>
      </c>
      <c r="AD78" s="2" t="s">
        <v>31</v>
      </c>
      <c r="AE78" s="36" t="str">
        <f>_xll.BDP($AD78,AE$10)</f>
        <v>Application Software</v>
      </c>
      <c r="AF78" s="36">
        <f>_xll.BDH($AD78,AF$10,$C$5,$C$5,"EQY_FUND_CRNCY=USD")</f>
        <v>27309.589800000002</v>
      </c>
      <c r="AG78" s="36" t="str">
        <f>_xll.BDH($AD78,AG$10,$C$5,$C$5,"EQY_FUND_CRNCY=USD")</f>
        <v>#N/A N/A</v>
      </c>
      <c r="AH78" s="36"/>
      <c r="AI78" s="36">
        <f>_xll.BDP($AD78,AI$10,"EQY_FUND_CRNCY=USD","FA_ADJUSTED=Y")</f>
        <v>2386.3000000000002</v>
      </c>
      <c r="AJ78" s="36">
        <f>_xll.BDP($AD78,AJ$10,"BEST_FPERIOD_OVERRIDE=1TY","EQY_FUND_CRNCY=USD","FA_ADJUSTED=Y")</f>
        <v>3030.489</v>
      </c>
      <c r="AK78" s="44">
        <f t="shared" ref="AK78:AK104" si="18">(AJ78/AI78)-1</f>
        <v>0.26995306541507769</v>
      </c>
      <c r="AL78" s="36">
        <f>_xll.BDP($AD78,AL$10,"EQY_FUND_CRNCY=USD","FA_ADJUSTED=Y")</f>
        <v>2104.3000427246093</v>
      </c>
      <c r="AM78" s="36">
        <f>_xll.BDP($AD78,AM$10,"BEST_FPERIOD_OVERRIDE=1TY","EQY_FUND_CRNCY=USD","FA_ADJUSTED=Y")</f>
        <v>90.091999999999999</v>
      </c>
      <c r="AN78" s="36">
        <f>_xll.BDP($AD78,AN$10,"BEST_FPERIOD_OVERRIDE=1TY","EQY_FUND_CRNCY=USD","FA_ADJUSTED=Y")</f>
        <v>755.5</v>
      </c>
      <c r="AO78" s="36">
        <f>_xll.BDP($AD78,AO$10,"BEST_FPERIOD_OVERRIDE=1TY","EQY_FUND_CRNCY=USD","FA_ADJUSTED=Y")</f>
        <v>1087.3</v>
      </c>
      <c r="AP78" s="36">
        <f>_xll.BDP($AD78,AP$10,"BEST_FPERIOD_OVERRIDE=1TY","EQY_FUND_CRNCY=USD","FA_ADJUSTED=Y")</f>
        <v>305.2</v>
      </c>
      <c r="AQ78" s="36">
        <f>_xll.BDP($AD78,AQ$10,"EQY_FUND_CRNCY=USD","FA_ADJUSTED=Y")</f>
        <v>-17.899999999999999</v>
      </c>
      <c r="AR78" s="36">
        <f>_xll.BDP($AD78,AR$10,"BEST_FPERIOD_OVERRIDE=1TY","EQY_FUND_CRNCY=USD","FA_ADJUSTED=Y")</f>
        <v>780</v>
      </c>
      <c r="AS78" s="36">
        <f>_xll.BDP($AD78,AS$10,"EQY_FUND_CRNCY=USD","FA_ADJUSTED=Y")</f>
        <v>-212.81955779297198</v>
      </c>
      <c r="AT78" s="36">
        <f>_xll.BDP($AD78,AT$10,"BEST_FPERIOD_OVERRIDE=1TY","EQY_FUND_CRNCY=USD","FA_ADJUSTED=Y")</f>
        <v>562.99800000000005</v>
      </c>
      <c r="AV78" s="1" t="s">
        <v>31</v>
      </c>
      <c r="AW78" s="1" t="s">
        <v>495</v>
      </c>
      <c r="AX78" s="36">
        <v>27602.536499999998</v>
      </c>
      <c r="AY78" s="36">
        <v>27891.836500000001</v>
      </c>
      <c r="AZ78" s="36">
        <v>2240.6999999999998</v>
      </c>
      <c r="BA78" s="36">
        <v>2807.2000000000003</v>
      </c>
      <c r="BB78" s="36">
        <v>0.25282277859597468</v>
      </c>
      <c r="BC78" s="114">
        <v>1953.5000061035157</v>
      </c>
      <c r="BD78" s="36">
        <v>89.308000000000007</v>
      </c>
      <c r="BE78" s="36">
        <v>755.5</v>
      </c>
      <c r="BF78" s="36">
        <v>1087.3</v>
      </c>
      <c r="BG78" s="36">
        <v>305.2</v>
      </c>
      <c r="BH78" s="36">
        <v>-131.1</v>
      </c>
      <c r="BI78" s="36">
        <v>635.5</v>
      </c>
      <c r="BJ78" s="36">
        <v>-301.367196788814</v>
      </c>
      <c r="BK78" s="36">
        <v>429.976</v>
      </c>
      <c r="BL78" s="36">
        <v>37.355000000000004</v>
      </c>
    </row>
    <row r="79" spans="1:64" ht="30" customHeight="1" x14ac:dyDescent="0.2">
      <c r="B79" s="62" t="s">
        <v>478</v>
      </c>
      <c r="C79" s="62" t="e">
        <f>VLOOKUP($B79,#REF!,COLUMNS($B79:C79),0)</f>
        <v>#REF!</v>
      </c>
      <c r="D79" s="66" t="e">
        <f>VLOOKUP($B79,#REF!,COLUMNS($B79:D79),0)</f>
        <v>#REF!</v>
      </c>
      <c r="E79" s="66" t="e">
        <f>VLOOKUP($B79,#REF!,COLUMNS($B79:E79),0)</f>
        <v>#REF!</v>
      </c>
      <c r="F79" s="67" t="e">
        <f>VLOOKUP($B79,#REF!,COLUMNS($B79:F79),0)</f>
        <v>#REF!</v>
      </c>
      <c r="G79" s="68" t="e">
        <f>VLOOKUP($B79,#REF!,COLUMNS($B79:G79),0)</f>
        <v>#REF!</v>
      </c>
      <c r="H79" s="69" t="e">
        <f>VLOOKUP($B79,#REF!,COLUMNS($B79:H79),0)</f>
        <v>#REF!</v>
      </c>
      <c r="I79" s="70" t="e">
        <f>VLOOKUP($B79,#REF!,COLUMNS($B79:I79),0)</f>
        <v>#REF!</v>
      </c>
      <c r="J79" s="71" t="e">
        <f>VLOOKUP($B79,#REF!,COLUMNS($B79:J79),0)</f>
        <v>#REF!</v>
      </c>
      <c r="K79" s="60" t="e">
        <f>VLOOKUP($B79,#REF!,COLUMNS($B79:K79),0)</f>
        <v>#REF!</v>
      </c>
      <c r="L79" s="61" t="e">
        <f>VLOOKUP($B79,#REF!,COLUMNS($B79:L79),0)</f>
        <v>#REF!</v>
      </c>
      <c r="M79" s="61" t="e">
        <f>VLOOKUP($B79,#REF!,COLUMNS($B79:M79),0)</f>
        <v>#REF!</v>
      </c>
      <c r="AD79" s="2" t="s">
        <v>11</v>
      </c>
      <c r="AE79" s="36" t="str">
        <f>_xll.BDP($AD79,AE$10)</f>
        <v>Application Software</v>
      </c>
      <c r="AF79" s="36">
        <f>_xll.BDH($AD79,AF$10,$C$5,$C$5,"EQY_FUND_CRNCY=USD")</f>
        <v>100837.842</v>
      </c>
      <c r="AG79" s="36" t="str">
        <f>_xll.BDH($AD79,AG$10,$C$5,$C$5,"EQY_FUND_CRNCY=USD")</f>
        <v>#N/A N/A</v>
      </c>
      <c r="AH79" s="36"/>
      <c r="AI79" s="36">
        <f>_xll.BDP($AD79,AI$10,"EQY_FUND_CRNCY=USD","FA_ADJUSTED=Y")</f>
        <v>12530.003000000001</v>
      </c>
      <c r="AJ79" s="36">
        <f>_xll.BDP($AD79,AJ$10,"BEST_FPERIOD_OVERRIDE=1TY","EQY_FUND_CRNCY=USD","FA_ADJUSTED=Y")</f>
        <v>15259.535</v>
      </c>
      <c r="AK79" s="44">
        <f t="shared" si="18"/>
        <v>0.21783969245657797</v>
      </c>
      <c r="AL79" s="36">
        <f>_xll.BDP($AD79,AL$10,"EQY_FUND_CRNCY=USD","FA_ADJUSTED=Y")</f>
        <v>9287.2109375</v>
      </c>
      <c r="AM79" s="36">
        <f>_xll.BDP($AD79,AM$10,"BEST_FPERIOD_OVERRIDE=1TY","EQY_FUND_CRNCY=USD","FA_ADJUSTED=Y")</f>
        <v>76.998999999999995</v>
      </c>
      <c r="AN79" s="36">
        <f>_xll.BDP($AD79,AN$10,"BEST_FPERIOD_OVERRIDE=1TY","EQY_FUND_CRNCY=USD","FA_ADJUSTED=Y")</f>
        <v>1553.0729999999999</v>
      </c>
      <c r="AO79" s="36">
        <f>_xll.BDP($AD79,AO$10,"BEST_FPERIOD_OVERRIDE=1TY","EQY_FUND_CRNCY=USD","FA_ADJUSTED=Y")</f>
        <v>4829.2910000000002</v>
      </c>
      <c r="AP79" s="36">
        <f>_xll.BDP($AD79,AP$10,"BEST_FPERIOD_OVERRIDE=1TY","EQY_FUND_CRNCY=USD","FA_ADJUSTED=Y")</f>
        <v>1088.3579999999999</v>
      </c>
      <c r="AQ79" s="36">
        <f>_xll.BDP($AD79,AQ$10,"EQY_FUND_CRNCY=USD","FA_ADJUSTED=Y")</f>
        <v>1352.558</v>
      </c>
      <c r="AR79" s="36">
        <f>_xll.BDP($AD79,AR$10,"BEST_FPERIOD_OVERRIDE=1TY","EQY_FUND_CRNCY=USD","FA_ADJUSTED=Y")</f>
        <v>3670.625</v>
      </c>
      <c r="AS79" s="36">
        <f>_xll.BDP($AD79,AS$10,"EQY_FUND_CRNCY=USD","FA_ADJUSTED=Y")</f>
        <v>486.31487560000005</v>
      </c>
      <c r="AT79" s="36">
        <f>_xll.BDP($AD79,AT$10,"BEST_FPERIOD_OVERRIDE=1TY","EQY_FUND_CRNCY=USD","FA_ADJUSTED=Y")</f>
        <v>2053.087</v>
      </c>
      <c r="AV79" s="1" t="s">
        <v>11</v>
      </c>
      <c r="AW79" s="1" t="s">
        <v>495</v>
      </c>
      <c r="AX79" s="36">
        <v>102631.22470000001</v>
      </c>
      <c r="AY79" s="36">
        <v>102880.22470000001</v>
      </c>
      <c r="AZ79" s="36">
        <v>11817.844000000001</v>
      </c>
      <c r="BA79" s="36">
        <v>14404.651</v>
      </c>
      <c r="BB79" s="36">
        <v>0.2188899261151187</v>
      </c>
      <c r="BC79" s="114">
        <v>8749.5439453125</v>
      </c>
      <c r="BD79" s="36">
        <v>76.641000000000005</v>
      </c>
      <c r="BE79" s="36">
        <v>1553.0729999999999</v>
      </c>
      <c r="BF79" s="36">
        <v>4829.2910000000002</v>
      </c>
      <c r="BG79" s="36">
        <v>1088.3579999999999</v>
      </c>
      <c r="BH79" s="36">
        <v>1308.0920000000001</v>
      </c>
      <c r="BI79" s="36">
        <v>3506.19</v>
      </c>
      <c r="BJ79" s="36">
        <v>482.47887560000004</v>
      </c>
      <c r="BK79" s="36">
        <v>1884.8969999999999</v>
      </c>
      <c r="BL79" s="36">
        <v>88.109000000000009</v>
      </c>
    </row>
    <row r="80" spans="1:64" ht="30" customHeight="1" x14ac:dyDescent="0.2">
      <c r="B80" s="63"/>
      <c r="C80" s="63"/>
      <c r="G80" s="64" t="s">
        <v>483</v>
      </c>
      <c r="H80" s="29" t="e">
        <f>AVERAGE(H75:H79)</f>
        <v>#REF!</v>
      </c>
      <c r="I80" s="30" t="e">
        <f>AVERAGE(I75:I79)</f>
        <v>#REF!</v>
      </c>
      <c r="J80" s="72" t="e">
        <f>AVERAGE(J75:J79)</f>
        <v>#REF!</v>
      </c>
      <c r="K80" s="32" t="e">
        <f>AVERAGE(K75:K79)</f>
        <v>#REF!</v>
      </c>
      <c r="L80" s="33" t="e">
        <f t="shared" ref="L80" si="19">AVERAGE(L75:L79)</f>
        <v>#REF!</v>
      </c>
      <c r="M80" s="33" t="e">
        <f>AVERAGE(M75:M79)</f>
        <v>#REF!</v>
      </c>
      <c r="AD80" s="2" t="s">
        <v>9</v>
      </c>
      <c r="AE80" s="36" t="str">
        <f>_xll.BDP($AD80,AE$10)</f>
        <v>Application Software</v>
      </c>
      <c r="AF80" s="36">
        <f>_xll.BDH($AD80,AF$10,$C$5,$C$5,"EQY_FUND_CRNCY=USD")</f>
        <v>116390.5582</v>
      </c>
      <c r="AG80" s="36" t="str">
        <f>_xll.BDH($AD80,AG$10,$C$5,$C$5,"EQY_FUND_CRNCY=USD")</f>
        <v>#N/A N/A</v>
      </c>
      <c r="AH80" s="36"/>
      <c r="AI80" s="36">
        <f>_xll.BDP($AD80,AI$10,"EQY_FUND_CRNCY=USD","FA_ADJUSTED=Y")</f>
        <v>8571.9779999999992</v>
      </c>
      <c r="AJ80" s="36">
        <f>_xll.BDP($AD80,AJ$10,"BEST_FPERIOD_OVERRIDE=1TY","EQY_FUND_CRNCY=USD","FA_ADJUSTED=Y")</f>
        <v>10329.9</v>
      </c>
      <c r="AK80" s="44">
        <f t="shared" si="18"/>
        <v>0.20507775451593568</v>
      </c>
      <c r="AL80" s="36">
        <f>_xll.BDP($AD80,AL$10,"EQY_FUND_CRNCY=USD","FA_ADJUSTED=Y")</f>
        <v>7465.3680576171873</v>
      </c>
      <c r="AM80" s="36">
        <f>_xll.BDP($AD80,AM$10,"BEST_FPERIOD_OVERRIDE=1TY","EQY_FUND_CRNCY=USD","FA_ADJUSTED=Y")</f>
        <v>88.350000000000009</v>
      </c>
      <c r="AN80" s="36">
        <f>_xll.BDP($AD80,AN$10,"BEST_FPERIOD_OVERRIDE=1TY","EQY_FUND_CRNCY=USD","FA_ADJUSTED=Y")</f>
        <v>1224.059</v>
      </c>
      <c r="AO80" s="36">
        <f>_xll.BDP($AD80,AO$10,"BEST_FPERIOD_OVERRIDE=1TY","EQY_FUND_CRNCY=USD","FA_ADJUSTED=Y")</f>
        <v>2197.5920000000001</v>
      </c>
      <c r="AP80" s="36">
        <f>_xll.BDP($AD80,AP$10,"BEST_FPERIOD_OVERRIDE=1TY","EQY_FUND_CRNCY=USD","FA_ADJUSTED=Y")</f>
        <v>624.70600000000002</v>
      </c>
      <c r="AQ80" s="36">
        <f>_xll.BDP($AD80,AQ$10,"EQY_FUND_CRNCY=USD","FA_ADJUSTED=Y")</f>
        <v>3089.8100000000004</v>
      </c>
      <c r="AR80" s="36">
        <f>_xll.BDP($AD80,AR$10,"BEST_FPERIOD_OVERRIDE=1TY","EQY_FUND_CRNCY=USD","FA_ADJUSTED=Y")</f>
        <v>4710.8100000000004</v>
      </c>
      <c r="AS80" s="36">
        <f>_xll.BDP($AD80,AS$10,"EQY_FUND_CRNCY=USD","FA_ADJUSTED=Y")</f>
        <v>2415.5068601730072</v>
      </c>
      <c r="AT80" s="36">
        <f>_xll.BDP($AD80,AT$10,"BEST_FPERIOD_OVERRIDE=1TY","EQY_FUND_CRNCY=USD","FA_ADJUSTED=Y")</f>
        <v>3793.8720000000003</v>
      </c>
      <c r="AV80" s="1" t="s">
        <v>9</v>
      </c>
      <c r="AW80" s="1" t="s">
        <v>495</v>
      </c>
      <c r="AX80" s="36">
        <v>118367.5016</v>
      </c>
      <c r="AY80" s="36">
        <v>115297.6856</v>
      </c>
      <c r="AZ80" s="36">
        <v>8571.9779999999992</v>
      </c>
      <c r="BA80" s="36">
        <v>10315.565000000001</v>
      </c>
      <c r="BB80" s="36">
        <v>0.20340544504430613</v>
      </c>
      <c r="BC80" s="114">
        <v>7465.3680576171873</v>
      </c>
      <c r="BD80" s="36">
        <v>88.408000000000001</v>
      </c>
      <c r="BE80" s="36">
        <v>1224.059</v>
      </c>
      <c r="BF80" s="36">
        <v>2197.5920000000001</v>
      </c>
      <c r="BG80" s="36">
        <v>624.70600000000002</v>
      </c>
      <c r="BH80" s="36">
        <v>3089.8100000000004</v>
      </c>
      <c r="BI80" s="36">
        <v>4722.8</v>
      </c>
      <c r="BJ80" s="36">
        <v>2415.5068601730072</v>
      </c>
      <c r="BK80" s="36">
        <v>3792.5219999999999</v>
      </c>
      <c r="BL80" s="36">
        <v>49.454999999999998</v>
      </c>
    </row>
    <row r="81" spans="1:64" ht="30" customHeight="1" x14ac:dyDescent="0.2">
      <c r="B81" s="63"/>
      <c r="C81" s="63"/>
      <c r="G81" s="64" t="s">
        <v>484</v>
      </c>
      <c r="H81" s="29" t="e">
        <f>MEDIAN(H75:H79)</f>
        <v>#REF!</v>
      </c>
      <c r="I81" s="30" t="e">
        <f>MEDIAN(I75:I79)</f>
        <v>#REF!</v>
      </c>
      <c r="J81" s="72" t="e">
        <f>MEDIAN(J75:J79)</f>
        <v>#REF!</v>
      </c>
      <c r="K81" s="32" t="e">
        <f>MEDIAN(K75:K79)</f>
        <v>#REF!</v>
      </c>
      <c r="L81" s="33" t="e">
        <f t="shared" ref="L81" si="20">MEDIAN(L75:L79)</f>
        <v>#REF!</v>
      </c>
      <c r="M81" s="33" t="e">
        <f>MEDIAN(M75:M79)</f>
        <v>#REF!</v>
      </c>
      <c r="AD81" s="2" t="s">
        <v>251</v>
      </c>
      <c r="AE81" s="36" t="str">
        <f>_xll.BDP($AD81,AE$10)</f>
        <v>Application Software</v>
      </c>
      <c r="AF81" s="36">
        <f>_xll.BDH($AD81,AF$10,$C$5,$C$5,"EQY_FUND_CRNCY=USD")</f>
        <v>1706.5518</v>
      </c>
      <c r="AG81" s="36" t="str">
        <f>_xll.BDH($AD81,AG$10,$C$5,$C$5,"EQY_FUND_CRNCY=USD")</f>
        <v>#N/A N/A</v>
      </c>
      <c r="AH81" s="36"/>
      <c r="AI81" s="36">
        <f>_xll.BDP($AD81,AI$10,"EQY_FUND_CRNCY=USD","FA_ADJUSTED=Y")</f>
        <v>146.851</v>
      </c>
      <c r="AJ81" s="36">
        <f>_xll.BDP($AD81,AJ$10,"BEST_FPERIOD_OVERRIDE=1TY","EQY_FUND_CRNCY=USD","FA_ADJUSTED=Y")</f>
        <v>174.56399999999999</v>
      </c>
      <c r="AK81" s="44">
        <f t="shared" si="18"/>
        <v>0.18871509216825211</v>
      </c>
      <c r="AL81" s="36">
        <f>_xll.BDP($AD81,AL$10,"EQY_FUND_CRNCY=USD","FA_ADJUSTED=Y")</f>
        <v>102.4720009765625</v>
      </c>
      <c r="AM81" s="36">
        <f>_xll.BDP($AD81,AM$10,"BEST_FPERIOD_OVERRIDE=1TY","EQY_FUND_CRNCY=USD","FA_ADJUSTED=Y")</f>
        <v>69.233000000000004</v>
      </c>
      <c r="AN81" s="36">
        <f>_xll.BDP($AD81,AN$10,"BEST_FPERIOD_OVERRIDE=1TY","EQY_FUND_CRNCY=USD","FA_ADJUSTED=Y")</f>
        <v>23.690999999999999</v>
      </c>
      <c r="AO81" s="36">
        <f>_xll.BDP($AD81,AO$10,"BEST_FPERIOD_OVERRIDE=1TY","EQY_FUND_CRNCY=USD","FA_ADJUSTED=Y")</f>
        <v>29.28</v>
      </c>
      <c r="AP81" s="36">
        <f>_xll.BDP($AD81,AP$10,"BEST_FPERIOD_OVERRIDE=1TY","EQY_FUND_CRNCY=USD","FA_ADJUSTED=Y")</f>
        <v>13.855</v>
      </c>
      <c r="AQ81" s="36">
        <f>_xll.BDP($AD81,AQ$10,"EQY_FUND_CRNCY=USD","FA_ADJUSTED=Y")</f>
        <v>33.378</v>
      </c>
      <c r="AR81" s="36">
        <f>_xll.BDP($AD81,AR$10,"BEST_FPERIOD_OVERRIDE=1TY","EQY_FUND_CRNCY=USD","FA_ADJUSTED=Y")</f>
        <v>47.692999999999998</v>
      </c>
      <c r="AS81" s="36">
        <f>_xll.BDP($AD81,AS$10,"EQY_FUND_CRNCY=USD","FA_ADJUSTED=Y")</f>
        <v>16.968</v>
      </c>
      <c r="AT81" s="36">
        <f>_xll.BDP($AD81,AT$10,"BEST_FPERIOD_OVERRIDE=1TY","EQY_FUND_CRNCY=USD","FA_ADJUSTED=Y")</f>
        <v>26.414999999999999</v>
      </c>
      <c r="AV81" s="1" t="s">
        <v>251</v>
      </c>
      <c r="AW81" s="1" t="s">
        <v>495</v>
      </c>
      <c r="AX81" s="36">
        <v>1713.3579</v>
      </c>
      <c r="AY81" s="36">
        <v>1550.0755999999999</v>
      </c>
      <c r="AZ81" s="36">
        <v>143.75199999999998</v>
      </c>
      <c r="BA81" s="36">
        <v>169.75800000000001</v>
      </c>
      <c r="BB81" s="36">
        <v>0.18090878735600224</v>
      </c>
      <c r="BC81" s="114">
        <v>101.70600183105469</v>
      </c>
      <c r="BD81" s="36">
        <v>69.040000000000006</v>
      </c>
      <c r="BE81" s="36">
        <v>23.690999999999999</v>
      </c>
      <c r="BF81" s="36">
        <v>29.28</v>
      </c>
      <c r="BG81" s="36">
        <v>13.855</v>
      </c>
      <c r="BH81" s="36">
        <v>35.331999999999994</v>
      </c>
      <c r="BI81" s="36">
        <v>46.706000000000003</v>
      </c>
      <c r="BJ81" s="36">
        <v>20.335000000000001</v>
      </c>
      <c r="BK81" s="36">
        <v>25.542000000000002</v>
      </c>
      <c r="BL81" s="36">
        <v>352.72500000000002</v>
      </c>
    </row>
    <row r="82" spans="1:64" ht="30" customHeight="1" x14ac:dyDescent="0.2">
      <c r="B82" s="65"/>
      <c r="C82" s="65"/>
      <c r="G82" s="64" t="s">
        <v>485</v>
      </c>
      <c r="H82" s="29" t="e">
        <f>MAX(H75:H79)</f>
        <v>#REF!</v>
      </c>
      <c r="I82" s="30" t="e">
        <f>MAX(I75:I79)</f>
        <v>#REF!</v>
      </c>
      <c r="J82" s="72" t="e">
        <f>MAX(J75:J79)</f>
        <v>#REF!</v>
      </c>
      <c r="K82" s="32" t="e">
        <f>MAX(K75:K79)</f>
        <v>#REF!</v>
      </c>
      <c r="L82" s="33" t="e">
        <f t="shared" ref="L82" si="21">MAX(L75:L79)</f>
        <v>#REF!</v>
      </c>
      <c r="M82" s="33" t="e">
        <f>MAX(M75:M79)</f>
        <v>#REF!</v>
      </c>
      <c r="AD82" s="2" t="s">
        <v>604</v>
      </c>
      <c r="AE82" s="36" t="str">
        <f>_xll.BDP($AD82,AE$10)</f>
        <v>Interactive Home Entertainment</v>
      </c>
      <c r="AF82" s="36">
        <f>_xll.BDH($AD82,AF$10,$C$5,$C$5,"EQY_FUND_CRNCY=USD")</f>
        <v>795.5222</v>
      </c>
      <c r="AG82" s="36" t="str">
        <f>_xll.BDH($AD82,AG$10,$C$5,$C$5,"EQY_FUND_CRNCY=USD")</f>
        <v>#N/A N/A</v>
      </c>
      <c r="AH82" s="36"/>
      <c r="AI82" s="36">
        <f>_xll.BDP($AD82,AI$10,"EQY_FUND_CRNCY=USD","FA_ADJUSTED=Y")</f>
        <v>351.13299999999998</v>
      </c>
      <c r="AJ82" s="36">
        <f>_xll.BDP($AD82,AJ$10,"BEST_FPERIOD_OVERRIDE=1TY","EQY_FUND_CRNCY=USD","FA_ADJUSTED=Y")</f>
        <v>410.22</v>
      </c>
      <c r="AK82" s="44">
        <f t="shared" si="18"/>
        <v>0.16827526891519762</v>
      </c>
      <c r="AL82" s="36">
        <f>_xll.BDP($AD82,AL$10,"EQY_FUND_CRNCY=USD","FA_ADJUSTED=Y")</f>
        <v>191.41299894714354</v>
      </c>
      <c r="AM82" s="36">
        <f>_xll.BDP($AD82,AM$10,"BEST_FPERIOD_OVERRIDE=1TY","EQY_FUND_CRNCY=USD","FA_ADJUSTED=Y")</f>
        <v>65.599999999999994</v>
      </c>
      <c r="AN82" s="36">
        <f>_xll.BDP($AD82,AN$10,"BEST_FPERIOD_OVERRIDE=1TY","EQY_FUND_CRNCY=USD","FA_ADJUSTED=Y")</f>
        <v>92.42</v>
      </c>
      <c r="AO82" s="36">
        <f>_xll.BDP($AD82,AO$10,"BEST_FPERIOD_OVERRIDE=1TY","EQY_FUND_CRNCY=USD","FA_ADJUSTED=Y")</f>
        <v>104.35599999999999</v>
      </c>
      <c r="AP82" s="36">
        <f>_xll.BDP($AD82,AP$10,"BEST_FPERIOD_OVERRIDE=1TY","EQY_FUND_CRNCY=USD","FA_ADJUSTED=Y")</f>
        <v>34.424999999999997</v>
      </c>
      <c r="AQ82" s="36">
        <f>_xll.BDP($AD82,AQ$10,"EQY_FUND_CRNCY=USD","FA_ADJUSTED=Y")</f>
        <v>-29.017000000000003</v>
      </c>
      <c r="AR82" s="36">
        <f>_xll.BDP($AD82,AR$10,"BEST_FPERIOD_OVERRIDE=1TY","EQY_FUND_CRNCY=USD","FA_ADJUSTED=Y")</f>
        <v>48.575000000000003</v>
      </c>
      <c r="AS82" s="36">
        <f>_xll.BDP($AD82,AS$10,"EQY_FUND_CRNCY=USD","FA_ADJUSTED=Y")</f>
        <v>-14.84694</v>
      </c>
      <c r="AT82" s="36">
        <f>_xll.BDP($AD82,AT$10,"BEST_FPERIOD_OVERRIDE=1TY","EQY_FUND_CRNCY=USD","FA_ADJUSTED=Y")</f>
        <v>46.167000000000002</v>
      </c>
      <c r="AV82" s="1" t="s">
        <v>604</v>
      </c>
      <c r="AW82" s="1" t="s">
        <v>617</v>
      </c>
      <c r="AX82" s="36">
        <v>813.54549999999995</v>
      </c>
      <c r="AY82" s="36">
        <v>751.91750000000002</v>
      </c>
      <c r="AZ82" s="36">
        <v>332.99599999999998</v>
      </c>
      <c r="BA82" s="36">
        <v>392.42</v>
      </c>
      <c r="BB82" s="36">
        <v>0.17845259402515357</v>
      </c>
      <c r="BC82" s="114">
        <v>180.10199858093262</v>
      </c>
      <c r="BD82" s="36">
        <v>65.22</v>
      </c>
      <c r="BE82" s="36">
        <v>92.42</v>
      </c>
      <c r="BF82" s="36">
        <v>104.35599999999999</v>
      </c>
      <c r="BG82" s="36">
        <v>34.424999999999997</v>
      </c>
      <c r="BH82" s="36">
        <v>-42.642000000000003</v>
      </c>
      <c r="BI82" s="36">
        <v>44.050000000000004</v>
      </c>
      <c r="BJ82" s="36">
        <v>-26.043469999999999</v>
      </c>
      <c r="BK82" s="36">
        <v>42.425000000000004</v>
      </c>
      <c r="BL82" s="36">
        <v>28.193000000000001</v>
      </c>
    </row>
    <row r="83" spans="1:64" ht="30" customHeight="1" x14ac:dyDescent="0.2">
      <c r="B83" s="65"/>
      <c r="C83" s="65"/>
      <c r="G83" s="64" t="s">
        <v>486</v>
      </c>
      <c r="H83" s="29" t="e">
        <f>MIN(H75:H79)</f>
        <v>#REF!</v>
      </c>
      <c r="I83" s="30" t="e">
        <f>MIN(I75:I79)</f>
        <v>#REF!</v>
      </c>
      <c r="J83" s="72" t="e">
        <f>MIN(J75:J79)</f>
        <v>#REF!</v>
      </c>
      <c r="K83" s="32" t="e">
        <f>MIN(K75:K79)</f>
        <v>#REF!</v>
      </c>
      <c r="L83" s="33" t="e">
        <f t="shared" ref="L83" si="22">MIN(L75:L79)</f>
        <v>#REF!</v>
      </c>
      <c r="M83" s="33" t="e">
        <f>MIN(M75:M79)</f>
        <v>#REF!</v>
      </c>
      <c r="AD83" s="2" t="s">
        <v>605</v>
      </c>
      <c r="AE83" s="36" t="str">
        <f>_xll.BDP($AD83,AE$10)</f>
        <v>Health Care Technology</v>
      </c>
      <c r="AF83" s="36">
        <f>_xll.BDH($AD83,AF$10,$C$5,$C$5,"EQY_FUND_CRNCY=USD")</f>
        <v>928.7722</v>
      </c>
      <c r="AG83" s="36" t="str">
        <f>_xll.BDH($AD83,AG$10,$C$5,$C$5,"EQY_FUND_CRNCY=USD")</f>
        <v>#N/A N/A</v>
      </c>
      <c r="AH83" s="36"/>
      <c r="AI83" s="36">
        <f>_xll.BDP($AD83,AI$10,"EQY_FUND_CRNCY=USD","FA_ADJUSTED=Y")</f>
        <v>67.067000000000007</v>
      </c>
      <c r="AJ83" s="36">
        <f>_xll.BDP($AD83,AJ$10,"BEST_FPERIOD_OVERRIDE=1TY","EQY_FUND_CRNCY=USD","FA_ADJUSTED=Y")</f>
        <v>79.460000000000008</v>
      </c>
      <c r="AK83" s="44">
        <f t="shared" si="18"/>
        <v>0.18478536388984157</v>
      </c>
      <c r="AL83" s="36">
        <f>_xll.BDP($AD83,AL$10,"EQY_FUND_CRNCY=USD","FA_ADJUSTED=Y")</f>
        <v>63.660000076293947</v>
      </c>
      <c r="AM83" s="36">
        <f>_xll.BDP($AD83,AM$10,"BEST_FPERIOD_OVERRIDE=1TY","EQY_FUND_CRNCY=USD","FA_ADJUSTED=Y")</f>
        <v>94.5</v>
      </c>
      <c r="AN83" s="36">
        <f>_xll.BDP($AD83,AN$10,"BEST_FPERIOD_OVERRIDE=1TY","EQY_FUND_CRNCY=USD","FA_ADJUSTED=Y")</f>
        <v>13.173999999999999</v>
      </c>
      <c r="AO83" s="36">
        <f>_xll.BDP($AD83,AO$10,"BEST_FPERIOD_OVERRIDE=1TY","EQY_FUND_CRNCY=USD","FA_ADJUSTED=Y")</f>
        <v>8.2569999999999997</v>
      </c>
      <c r="AP83" s="36">
        <f>_xll.BDP($AD83,AP$10,"BEST_FPERIOD_OVERRIDE=1TY","EQY_FUND_CRNCY=USD","FA_ADJUSTED=Y")</f>
        <v>8.7360000000000007</v>
      </c>
      <c r="AQ83" s="36">
        <f>_xll.BDP($AD83,AQ$10,"EQY_FUND_CRNCY=USD","FA_ADJUSTED=Y")</f>
        <v>20.859000000000002</v>
      </c>
      <c r="AR83" s="36">
        <f>_xll.BDP($AD83,AR$10,"BEST_FPERIOD_OVERRIDE=1TY","EQY_FUND_CRNCY=USD","FA_ADJUSTED=Y")</f>
        <v>25.46</v>
      </c>
      <c r="AS83" s="36">
        <f>_xll.BDP($AD83,AS$10,"EQY_FUND_CRNCY=USD","FA_ADJUSTED=Y")</f>
        <v>15.805099999999999</v>
      </c>
      <c r="AT83" s="36">
        <f>_xll.BDP($AD83,AT$10,"BEST_FPERIOD_OVERRIDE=1TY","EQY_FUND_CRNCY=USD","FA_ADJUSTED=Y")</f>
        <v>18.25</v>
      </c>
      <c r="AV83" s="1" t="s">
        <v>605</v>
      </c>
      <c r="AW83" s="1" t="s">
        <v>615</v>
      </c>
      <c r="AX83" s="36">
        <v>928.77229999999997</v>
      </c>
      <c r="AY83" s="36">
        <v>877.18060000000003</v>
      </c>
      <c r="AZ83" s="36">
        <v>67.067000000000007</v>
      </c>
      <c r="BA83" s="36">
        <v>79</v>
      </c>
      <c r="BB83" s="36">
        <v>0.1779265510608794</v>
      </c>
      <c r="BC83" s="114">
        <v>63.660000076293947</v>
      </c>
      <c r="BD83" s="36">
        <v>94</v>
      </c>
      <c r="BE83" s="36">
        <v>13.173999999999999</v>
      </c>
      <c r="BF83" s="36">
        <v>8.2569999999999997</v>
      </c>
      <c r="BG83" s="36">
        <v>8.7360000000000007</v>
      </c>
      <c r="BH83" s="36">
        <v>20.859000000000002</v>
      </c>
      <c r="BI83" s="36">
        <v>25.6</v>
      </c>
      <c r="BJ83" s="36">
        <v>15.805099999999999</v>
      </c>
      <c r="BK83" s="36">
        <v>17.850000000000001</v>
      </c>
      <c r="BL83" s="36">
        <v>-73.906999999999996</v>
      </c>
    </row>
    <row r="84" spans="1:64" x14ac:dyDescent="0.2">
      <c r="AD84" s="2" t="s">
        <v>55</v>
      </c>
      <c r="AE84" s="36" t="str">
        <f>_xll.BDP($AD84,AE$10)</f>
        <v>Application Software</v>
      </c>
      <c r="AF84" s="36">
        <f>_xll.BDH($AD84,AF$10,$C$5,$C$5,"EQY_FUND_CRNCY=USD")</f>
        <v>14029.8043</v>
      </c>
      <c r="AG84" s="36" t="str">
        <f>_xll.BDH($AD84,AG$10,$C$5,$C$5,"EQY_FUND_CRNCY=USD")</f>
        <v>#N/A N/A</v>
      </c>
      <c r="AH84" s="36"/>
      <c r="AI84" s="36">
        <f>_xll.BDP($AD84,AI$10,"EQY_FUND_CRNCY=USD","FA_ADJUSTED=Y")</f>
        <v>2917.1289999999999</v>
      </c>
      <c r="AJ84" s="36">
        <f>_xll.BDP($AD84,AJ$10,"BEST_FPERIOD_OVERRIDE=1TY","EQY_FUND_CRNCY=USD","FA_ADJUSTED=Y")</f>
        <v>3325.25</v>
      </c>
      <c r="AK84" s="44">
        <f t="shared" si="18"/>
        <v>0.13990502305520258</v>
      </c>
      <c r="AL84" s="36">
        <f>_xll.BDP($AD84,AL$10,"EQY_FUND_CRNCY=USD","FA_ADJUSTED=Y")</f>
        <v>2572.9950156249997</v>
      </c>
      <c r="AM84" s="36">
        <f>_xll.BDP($AD84,AM$10,"BEST_FPERIOD_OVERRIDE=1TY","EQY_FUND_CRNCY=USD","FA_ADJUSTED=Y")</f>
        <v>67</v>
      </c>
      <c r="AN84" s="36">
        <f>_xll.BDP($AD84,AN$10,"BEST_FPERIOD_OVERRIDE=1TY","EQY_FUND_CRNCY=USD","FA_ADJUSTED=Y")</f>
        <v>341.4</v>
      </c>
      <c r="AO84" s="36">
        <f>_xll.BDP($AD84,AO$10,"BEST_FPERIOD_OVERRIDE=1TY","EQY_FUND_CRNCY=USD","FA_ADJUSTED=Y")</f>
        <v>180.9</v>
      </c>
      <c r="AP84" s="36">
        <f>_xll.BDP($AD84,AP$10,"BEST_FPERIOD_OVERRIDE=1TY","EQY_FUND_CRNCY=USD","FA_ADJUSTED=Y")</f>
        <v>193.1</v>
      </c>
      <c r="AQ84" s="36">
        <f>_xll.BDP($AD84,AQ$10,"EQY_FUND_CRNCY=USD","FA_ADJUSTED=Y")</f>
        <v>731.34899999999993</v>
      </c>
      <c r="AR84" s="36">
        <f>_xll.BDP($AD84,AR$10,"BEST_FPERIOD_OVERRIDE=1TY","EQY_FUND_CRNCY=USD","FA_ADJUSTED=Y")</f>
        <v>875.6</v>
      </c>
      <c r="AS84" s="36">
        <f>_xll.BDP($AD84,AS$10,"EQY_FUND_CRNCY=USD","FA_ADJUSTED=Y")</f>
        <v>305.21759500000002</v>
      </c>
      <c r="AT84" s="36">
        <f>_xll.BDP($AD84,AT$10,"BEST_FPERIOD_OVERRIDE=1TY","EQY_FUND_CRNCY=USD","FA_ADJUSTED=Y")</f>
        <v>654.33299999999997</v>
      </c>
      <c r="AV84" s="1" t="s">
        <v>55</v>
      </c>
      <c r="AW84" s="1" t="s">
        <v>495</v>
      </c>
      <c r="AX84" s="36">
        <v>14096.200999999999</v>
      </c>
      <c r="AY84" s="36">
        <v>14038.7557</v>
      </c>
      <c r="AZ84" s="36">
        <v>2794.5149999999999</v>
      </c>
      <c r="BA84" s="36">
        <v>3253.5360000000001</v>
      </c>
      <c r="BB84" s="36">
        <v>0.16425784080600758</v>
      </c>
      <c r="BC84" s="114">
        <v>2459.358009765625</v>
      </c>
      <c r="BD84" s="36">
        <v>66.7</v>
      </c>
      <c r="BE84" s="36">
        <v>341.4</v>
      </c>
      <c r="BF84" s="36">
        <v>180.9</v>
      </c>
      <c r="BG84" s="36">
        <v>193.1</v>
      </c>
      <c r="BH84" s="36">
        <v>707.22400000000005</v>
      </c>
      <c r="BI84" s="36">
        <v>838.06700000000001</v>
      </c>
      <c r="BJ84" s="36">
        <v>288.48589500000003</v>
      </c>
      <c r="BK84" s="36">
        <v>622.91700000000003</v>
      </c>
      <c r="BL84" s="36" t="s">
        <v>480</v>
      </c>
    </row>
    <row r="85" spans="1:64" ht="30" customHeight="1" x14ac:dyDescent="0.2">
      <c r="A85" s="2" t="s">
        <v>457</v>
      </c>
      <c r="C85" s="45" t="s">
        <v>490</v>
      </c>
      <c r="D85" s="45"/>
      <c r="E85" s="45"/>
      <c r="F85" s="45"/>
      <c r="G85" s="45"/>
      <c r="H85" s="45"/>
      <c r="I85" s="45"/>
      <c r="J85" s="45"/>
      <c r="N85" s="65" t="s">
        <v>457</v>
      </c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2" t="s">
        <v>199</v>
      </c>
      <c r="AE85" s="36" t="str">
        <f>_xll.BDP($AD85,AE$10)</f>
        <v>Application Software</v>
      </c>
      <c r="AF85" s="36">
        <f>_xll.BDH($AD85,AF$10,$C$5,$C$5,"EQY_FUND_CRNCY=USD")</f>
        <v>2367.6835000000001</v>
      </c>
      <c r="AG85" s="36" t="str">
        <f>_xll.BDH($AD85,AG$10,$C$5,$C$5,"EQY_FUND_CRNCY=USD")</f>
        <v>#N/A N/A</v>
      </c>
      <c r="AH85" s="36"/>
      <c r="AI85" s="36">
        <f>_xll.BDP($AD85,AI$10,"EQY_FUND_CRNCY=USD","FA_ADJUSTED=Y")</f>
        <v>785.14499999999998</v>
      </c>
      <c r="AJ85" s="36">
        <f>_xll.BDP($AD85,AJ$10,"BEST_FPERIOD_OVERRIDE=1TY","EQY_FUND_CRNCY=USD","FA_ADJUSTED=Y")</f>
        <v>877.1</v>
      </c>
      <c r="AK85" s="44">
        <f t="shared" si="18"/>
        <v>0.11711849403613361</v>
      </c>
      <c r="AL85" s="36">
        <f>_xll.BDP($AD85,AL$10,"EQY_FUND_CRNCY=USD","FA_ADJUSTED=Y")</f>
        <v>531.61399707031251</v>
      </c>
      <c r="AM85" s="36">
        <f>_xll.BDP($AD85,AM$10,"BEST_FPERIOD_OVERRIDE=1TY","EQY_FUND_CRNCY=USD","FA_ADJUSTED=Y")</f>
        <v>67.616</v>
      </c>
      <c r="AN85" s="36">
        <f>_xll.BDP($AD85,AN$10,"BEST_FPERIOD_OVERRIDE=1TY","EQY_FUND_CRNCY=USD","FA_ADJUSTED=Y")</f>
        <v>0</v>
      </c>
      <c r="AO85" s="36" t="str">
        <f>_xll.BDP($AD85,AO$10,"BEST_FPERIOD_OVERRIDE=1TY","EQY_FUND_CRNCY=USD","FA_ADJUSTED=Y")</f>
        <v>#N/A N/A</v>
      </c>
      <c r="AP85" s="36">
        <f>_xll.BDP($AD85,AP$10,"BEST_FPERIOD_OVERRIDE=1TY","EQY_FUND_CRNCY=USD","FA_ADJUSTED=Y")</f>
        <v>121.01</v>
      </c>
      <c r="AQ85" s="36">
        <f>_xll.BDP($AD85,AQ$10,"EQY_FUND_CRNCY=USD","FA_ADJUSTED=Y")</f>
        <v>111.45599999999999</v>
      </c>
      <c r="AR85" s="36">
        <f>_xll.BDP($AD85,AR$10,"BEST_FPERIOD_OVERRIDE=1TY","EQY_FUND_CRNCY=USD","FA_ADJUSTED=Y")</f>
        <v>176.596</v>
      </c>
      <c r="AS85" s="36">
        <f>_xll.BDP($AD85,AS$10,"EQY_FUND_CRNCY=USD","FA_ADJUSTED=Y")</f>
        <v>39.035606129686997</v>
      </c>
      <c r="AT85" s="36">
        <f>_xll.BDP($AD85,AT$10,"BEST_FPERIOD_OVERRIDE=1TY","EQY_FUND_CRNCY=USD","FA_ADJUSTED=Y")</f>
        <v>102.124</v>
      </c>
      <c r="AV85" s="1" t="s">
        <v>199</v>
      </c>
      <c r="AW85" s="1" t="s">
        <v>495</v>
      </c>
      <c r="AX85" s="36">
        <v>2414.8827999999999</v>
      </c>
      <c r="AY85" s="36">
        <v>2733.4158000000002</v>
      </c>
      <c r="AZ85" s="36">
        <v>757.60300000000007</v>
      </c>
      <c r="BA85" s="36">
        <v>863.7</v>
      </c>
      <c r="BB85" s="36">
        <v>0.14004300405357428</v>
      </c>
      <c r="BC85" s="114">
        <v>512.96599737548831</v>
      </c>
      <c r="BD85" s="36">
        <v>67.867000000000004</v>
      </c>
      <c r="BE85" s="36">
        <v>0</v>
      </c>
      <c r="BF85" s="36" t="s">
        <v>480</v>
      </c>
      <c r="BG85" s="36">
        <v>121.01</v>
      </c>
      <c r="BH85" s="36">
        <v>106.039</v>
      </c>
      <c r="BI85" s="36">
        <v>170.54</v>
      </c>
      <c r="BJ85" s="36">
        <v>32.882268060742</v>
      </c>
      <c r="BK85" s="36">
        <v>91.412999999999997</v>
      </c>
      <c r="BL85" s="36" t="s">
        <v>480</v>
      </c>
    </row>
    <row r="86" spans="1:64" ht="31.5" x14ac:dyDescent="0.2">
      <c r="C86" s="10" t="s">
        <v>491</v>
      </c>
      <c r="D86" s="11" t="s">
        <v>492</v>
      </c>
      <c r="E86" s="14" t="s">
        <v>429</v>
      </c>
      <c r="F86" s="13"/>
      <c r="G86" s="12" t="s">
        <v>430</v>
      </c>
      <c r="H86" s="12" t="s">
        <v>431</v>
      </c>
      <c r="I86" s="15" t="s">
        <v>432</v>
      </c>
      <c r="J86" s="15" t="s">
        <v>433</v>
      </c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2" t="s">
        <v>101</v>
      </c>
      <c r="AE86" s="36" t="str">
        <f>_xll.BDP($AD86,AE$10)</f>
        <v>Application Software</v>
      </c>
      <c r="AF86" s="36">
        <f>_xll.BDH($AD86,AF$10,$C$5,$C$5,"EQY_FUND_CRNCY=USD")</f>
        <v>7000.0263999999997</v>
      </c>
      <c r="AG86" s="36" t="str">
        <f>_xll.BDH($AD86,AG$10,$C$5,$C$5,"EQY_FUND_CRNCY=USD")</f>
        <v>#N/A N/A</v>
      </c>
      <c r="AH86" s="36"/>
      <c r="AI86" s="36">
        <f>_xll.BDP($AD86,AI$10,"EQY_FUND_CRNCY=USD","FA_ADJUSTED=Y")</f>
        <v>661.06700000000001</v>
      </c>
      <c r="AJ86" s="36">
        <f>_xll.BDP($AD86,AJ$10,"BEST_FPERIOD_OVERRIDE=1TY","EQY_FUND_CRNCY=USD","FA_ADJUSTED=Y")</f>
        <v>749.7</v>
      </c>
      <c r="AK86" s="44">
        <f t="shared" si="18"/>
        <v>0.13407566857822273</v>
      </c>
      <c r="AL86" s="36">
        <f>_xll.BDP($AD86,AL$10,"EQY_FUND_CRNCY=USD","FA_ADJUSTED=Y")</f>
        <v>364.36000024414062</v>
      </c>
      <c r="AM86" s="36">
        <f>_xll.BDP($AD86,AM$10,"BEST_FPERIOD_OVERRIDE=1TY","EQY_FUND_CRNCY=USD","FA_ADJUSTED=Y")</f>
        <v>59.675000000000004</v>
      </c>
      <c r="AN86" s="36">
        <f>_xll.BDP($AD86,AN$10,"BEST_FPERIOD_OVERRIDE=1TY","EQY_FUND_CRNCY=USD","FA_ADJUSTED=Y")</f>
        <v>171.65699999999998</v>
      </c>
      <c r="AO86" s="36">
        <f>_xll.BDP($AD86,AO$10,"BEST_FPERIOD_OVERRIDE=1TY","EQY_FUND_CRNCY=USD","FA_ADJUSTED=Y")</f>
        <v>124.117</v>
      </c>
      <c r="AP86" s="36">
        <f>_xll.BDP($AD86,AP$10,"BEST_FPERIOD_OVERRIDE=1TY","EQY_FUND_CRNCY=USD","FA_ADJUSTED=Y")</f>
        <v>75.915999999999997</v>
      </c>
      <c r="AQ86" s="36">
        <f>_xll.BDP($AD86,AQ$10,"EQY_FUND_CRNCY=USD","FA_ADJUSTED=Y")</f>
        <v>28.280999999999985</v>
      </c>
      <c r="AR86" s="36">
        <f>_xll.BDP($AD86,AR$10,"BEST_FPERIOD_OVERRIDE=1TY","EQY_FUND_CRNCY=USD","FA_ADJUSTED=Y")</f>
        <v>147.46700000000001</v>
      </c>
      <c r="AS86" s="36">
        <f>_xll.BDP($AD86,AS$10,"EQY_FUND_CRNCY=USD","FA_ADJUSTED=Y")</f>
        <v>35.34196</v>
      </c>
      <c r="AT86" s="36">
        <f>_xll.BDP($AD86,AT$10,"BEST_FPERIOD_OVERRIDE=1TY","EQY_FUND_CRNCY=USD","FA_ADJUSTED=Y")</f>
        <v>101.65600000000001</v>
      </c>
      <c r="AV86" s="1" t="s">
        <v>101</v>
      </c>
      <c r="AW86" s="1" t="s">
        <v>495</v>
      </c>
      <c r="AX86" s="36">
        <v>7030.2542000000003</v>
      </c>
      <c r="AY86" s="36">
        <v>6268.2341999999999</v>
      </c>
      <c r="AZ86" s="36">
        <v>661.06700000000001</v>
      </c>
      <c r="BA86" s="36">
        <v>749.7</v>
      </c>
      <c r="BB86" s="36">
        <v>0.13407566857822273</v>
      </c>
      <c r="BC86" s="114">
        <v>364.36000024414062</v>
      </c>
      <c r="BD86" s="36">
        <v>59.675000000000004</v>
      </c>
      <c r="BE86" s="36">
        <v>171.65699999999998</v>
      </c>
      <c r="BF86" s="36">
        <v>124.117</v>
      </c>
      <c r="BG86" s="36">
        <v>75.915999999999997</v>
      </c>
      <c r="BH86" s="36">
        <v>28.280999999999985</v>
      </c>
      <c r="BI86" s="36">
        <v>147.46700000000001</v>
      </c>
      <c r="BJ86" s="36">
        <v>35.34196</v>
      </c>
      <c r="BK86" s="36">
        <v>101.65600000000001</v>
      </c>
      <c r="BL86" s="36">
        <v>-14.838000000000001</v>
      </c>
    </row>
    <row r="87" spans="1:64" ht="30" customHeight="1" x14ac:dyDescent="0.2">
      <c r="C87" s="18"/>
      <c r="D87" s="18"/>
      <c r="E87" s="19" t="s">
        <v>440</v>
      </c>
      <c r="F87" s="20" t="s">
        <v>441</v>
      </c>
      <c r="G87" s="19" t="s">
        <v>441</v>
      </c>
      <c r="H87" s="19" t="s">
        <v>440</v>
      </c>
      <c r="I87" s="20" t="s">
        <v>440</v>
      </c>
      <c r="J87" s="20" t="s">
        <v>440</v>
      </c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2" t="s">
        <v>91</v>
      </c>
      <c r="AE87" s="36" t="str">
        <f>_xll.BDP($AD87,AE$10)</f>
        <v>Application Software</v>
      </c>
      <c r="AF87" s="36">
        <f>_xll.BDH($AD87,AF$10,$C$5,$C$5,"EQY_FUND_CRNCY=USD")</f>
        <v>7966.0506999999998</v>
      </c>
      <c r="AG87" s="36" t="str">
        <f>_xll.BDH($AD87,AG$10,$C$5,$C$5,"EQY_FUND_CRNCY=USD")</f>
        <v>#N/A N/A</v>
      </c>
      <c r="AH87" s="36"/>
      <c r="AI87" s="36">
        <f>_xll.BDP($AD87,AI$10,"EQY_FUND_CRNCY=USD","FA_ADJUSTED=Y")</f>
        <v>914.32399999999996</v>
      </c>
      <c r="AJ87" s="36">
        <f>_xll.BDP($AD87,AJ$10,"BEST_FPERIOD_OVERRIDE=1TY","EQY_FUND_CRNCY=USD","FA_ADJUSTED=Y")</f>
        <v>1019.25</v>
      </c>
      <c r="AK87" s="44">
        <f t="shared" si="18"/>
        <v>0.11475800700845662</v>
      </c>
      <c r="AL87" s="36">
        <f>_xll.BDP($AD87,AL$10,"EQY_FUND_CRNCY=USD","FA_ADJUSTED=Y")</f>
        <v>432.37900280761721</v>
      </c>
      <c r="AM87" s="36">
        <f>_xll.BDP($AD87,AM$10,"BEST_FPERIOD_OVERRIDE=1TY","EQY_FUND_CRNCY=USD","FA_ADJUSTED=Y")</f>
        <v>51.233000000000004</v>
      </c>
      <c r="AN87" s="36">
        <f>_xll.BDP($AD87,AN$10,"BEST_FPERIOD_OVERRIDE=1TY","EQY_FUND_CRNCY=USD","FA_ADJUSTED=Y")</f>
        <v>47.323999999999998</v>
      </c>
      <c r="AO87" s="36" t="str">
        <f>_xll.BDP($AD87,AO$10,"BEST_FPERIOD_OVERRIDE=1TY","EQY_FUND_CRNCY=USD","FA_ADJUSTED=Y")</f>
        <v>#N/A N/A</v>
      </c>
      <c r="AP87" s="36" t="str">
        <f>_xll.BDP($AD87,AP$10,"BEST_FPERIOD_OVERRIDE=1TY","EQY_FUND_CRNCY=USD","FA_ADJUSTED=Y")</f>
        <v>#N/A N/A</v>
      </c>
      <c r="AQ87" s="36">
        <f>_xll.BDP($AD87,AQ$10,"EQY_FUND_CRNCY=USD","FA_ADJUSTED=Y")</f>
        <v>220.452</v>
      </c>
      <c r="AR87" s="36">
        <f>_xll.BDP($AD87,AR$10,"BEST_FPERIOD_OVERRIDE=1TY","EQY_FUND_CRNCY=USD","FA_ADJUSTED=Y")</f>
        <v>303.75700000000001</v>
      </c>
      <c r="AS87" s="36">
        <f>_xll.BDP($AD87,AS$10,"EQY_FUND_CRNCY=USD","FA_ADJUSTED=Y")</f>
        <v>146.47692695931499</v>
      </c>
      <c r="AT87" s="36">
        <f>_xll.BDP($AD87,AT$10,"BEST_FPERIOD_OVERRIDE=1TY","EQY_FUND_CRNCY=USD","FA_ADJUSTED=Y")</f>
        <v>213.52199999999999</v>
      </c>
      <c r="AV87" s="1" t="s">
        <v>91</v>
      </c>
      <c r="AW87" s="1" t="s">
        <v>495</v>
      </c>
      <c r="AX87" s="36">
        <v>8075.8207000000002</v>
      </c>
      <c r="AY87" s="36">
        <v>7923.1147000000001</v>
      </c>
      <c r="AZ87" s="36">
        <v>891.15700000000004</v>
      </c>
      <c r="BA87" s="36">
        <v>1005.667</v>
      </c>
      <c r="BB87" s="36">
        <v>0.12849587670859353</v>
      </c>
      <c r="BC87" s="114">
        <v>422.93600115966797</v>
      </c>
      <c r="BD87" s="36">
        <v>51.216999999999999</v>
      </c>
      <c r="BE87" s="36">
        <v>47.323999999999998</v>
      </c>
      <c r="BF87" s="36" t="s">
        <v>480</v>
      </c>
      <c r="BG87" s="36" t="s">
        <v>480</v>
      </c>
      <c r="BH87" s="36">
        <v>222.82000000000002</v>
      </c>
      <c r="BI87" s="36">
        <v>297.92500000000001</v>
      </c>
      <c r="BJ87" s="36">
        <v>145.27799871199099</v>
      </c>
      <c r="BK87" s="36">
        <v>206.56300000000002</v>
      </c>
      <c r="BL87" s="36">
        <v>69.878</v>
      </c>
    </row>
    <row r="88" spans="1:64" ht="30" customHeight="1" x14ac:dyDescent="0.2">
      <c r="C88" s="73" t="s">
        <v>417</v>
      </c>
      <c r="D88" s="47" t="s">
        <v>493</v>
      </c>
      <c r="E88" s="50" t="e">
        <f t="shared" ref="E88:J88" si="23">H$9</f>
        <v>#DIV/0!</v>
      </c>
      <c r="F88" s="51" t="e">
        <f t="shared" si="23"/>
        <v>#DIV/0!</v>
      </c>
      <c r="G88" s="74" t="e">
        <f t="shared" si="23"/>
        <v>#DIV/0!</v>
      </c>
      <c r="H88" s="52" t="e">
        <f t="shared" si="23"/>
        <v>#DIV/0!</v>
      </c>
      <c r="I88" s="53" t="e">
        <f t="shared" si="23"/>
        <v>#DIV/0!</v>
      </c>
      <c r="J88" s="53" t="e">
        <f t="shared" si="23"/>
        <v>#DIV/0!</v>
      </c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2" t="s">
        <v>303</v>
      </c>
      <c r="AE88" s="36" t="str">
        <f>_xll.BDP($AD88,AE$10)</f>
        <v>Application Software</v>
      </c>
      <c r="AF88" s="36">
        <f>_xll.BDH($AD88,AF$10,$C$5,$C$5,"EQY_FUND_CRNCY=USD")</f>
        <v>1120.5329999999999</v>
      </c>
      <c r="AG88" s="36" t="str">
        <f>_xll.BDH($AD88,AG$10,$C$5,$C$5,"EQY_FUND_CRNCY=USD")</f>
        <v>#N/A N/A</v>
      </c>
      <c r="AH88" s="36"/>
      <c r="AI88" s="36">
        <f>_xll.BDP($AD88,AI$10,"EQY_FUND_CRNCY=USD","FA_ADJUSTED=Y")</f>
        <v>190.755</v>
      </c>
      <c r="AJ88" s="36">
        <f>_xll.BDP($AD88,AJ$10,"BEST_FPERIOD_OVERRIDE=1TY","EQY_FUND_CRNCY=USD","FA_ADJUSTED=Y")</f>
        <v>216.32599999999999</v>
      </c>
      <c r="AK88" s="44">
        <f t="shared" si="18"/>
        <v>0.1340515320699327</v>
      </c>
      <c r="AL88" s="36">
        <f>_xll.BDP($AD88,AL$10,"EQY_FUND_CRNCY=USD","FA_ADJUSTED=Y")</f>
        <v>114.88700010681153</v>
      </c>
      <c r="AM88" s="36">
        <f>_xll.BDP($AD88,AM$10,"BEST_FPERIOD_OVERRIDE=1TY","EQY_FUND_CRNCY=USD","FA_ADJUSTED=Y")</f>
        <v>64.488</v>
      </c>
      <c r="AN88" s="36">
        <f>_xll.BDP($AD88,AN$10,"BEST_FPERIOD_OVERRIDE=1TY","EQY_FUND_CRNCY=USD","FA_ADJUSTED=Y")</f>
        <v>56.021000000000001</v>
      </c>
      <c r="AO88" s="36">
        <f>_xll.BDP($AD88,AO$10,"BEST_FPERIOD_OVERRIDE=1TY","EQY_FUND_CRNCY=USD","FA_ADJUSTED=Y")</f>
        <v>68.116</v>
      </c>
      <c r="AP88" s="36">
        <f>_xll.BDP($AD88,AP$10,"BEST_FPERIOD_OVERRIDE=1TY","EQY_FUND_CRNCY=USD","FA_ADJUSTED=Y")</f>
        <v>40.335999999999999</v>
      </c>
      <c r="AQ88" s="36">
        <f>_xll.BDP($AD88,AQ$10,"EQY_FUND_CRNCY=USD","FA_ADJUSTED=Y")</f>
        <v>-38.853999999999999</v>
      </c>
      <c r="AR88" s="36">
        <f>_xll.BDP($AD88,AR$10,"BEST_FPERIOD_OVERRIDE=1TY","EQY_FUND_CRNCY=USD","FA_ADJUSTED=Y")</f>
        <v>-16.513000000000002</v>
      </c>
      <c r="AS88" s="36">
        <f>_xll.BDP($AD88,AS$10,"EQY_FUND_CRNCY=USD","FA_ADJUSTED=Y")</f>
        <v>-58.683120000000002</v>
      </c>
      <c r="AT88" s="36">
        <f>_xll.BDP($AD88,AT$10,"BEST_FPERIOD_OVERRIDE=1TY","EQY_FUND_CRNCY=USD","FA_ADJUSTED=Y")</f>
        <v>-19.013999999999999</v>
      </c>
      <c r="AV88" s="1" t="s">
        <v>303</v>
      </c>
      <c r="AW88" s="1" t="s">
        <v>495</v>
      </c>
      <c r="AX88" s="36">
        <v>1121.9934000000001</v>
      </c>
      <c r="AY88" s="36">
        <v>1199.2344000000001</v>
      </c>
      <c r="AZ88" s="36">
        <v>183.61700000000002</v>
      </c>
      <c r="BA88" s="36">
        <v>205.86799999999999</v>
      </c>
      <c r="BB88" s="36">
        <v>0.12118158993992911</v>
      </c>
      <c r="BC88" s="114">
        <v>109.50099978637695</v>
      </c>
      <c r="BD88" s="36">
        <v>63.478000000000002</v>
      </c>
      <c r="BE88" s="36">
        <v>56.021000000000001</v>
      </c>
      <c r="BF88" s="36">
        <v>68.116</v>
      </c>
      <c r="BG88" s="36">
        <v>40.335999999999999</v>
      </c>
      <c r="BH88" s="36">
        <v>-44.247999999999998</v>
      </c>
      <c r="BI88" s="36">
        <v>-21.440999999999999</v>
      </c>
      <c r="BJ88" s="36">
        <v>-63.304550127549</v>
      </c>
      <c r="BK88" s="36">
        <v>-22.835000000000001</v>
      </c>
      <c r="BL88" s="36">
        <v>248.583</v>
      </c>
    </row>
    <row r="89" spans="1:64" ht="30" customHeight="1" x14ac:dyDescent="0.2">
      <c r="C89" s="75" t="s">
        <v>494</v>
      </c>
      <c r="D89" s="55">
        <f>COUNTA(B16:B32)</f>
        <v>17</v>
      </c>
      <c r="E89" s="58" t="e">
        <f t="shared" ref="E89:J89" si="24">H33</f>
        <v>#REF!</v>
      </c>
      <c r="F89" s="59" t="e">
        <f t="shared" si="24"/>
        <v>#REF!</v>
      </c>
      <c r="G89" s="76" t="e">
        <f t="shared" si="24"/>
        <v>#REF!</v>
      </c>
      <c r="H89" s="60" t="e">
        <f t="shared" si="24"/>
        <v>#REF!</v>
      </c>
      <c r="I89" s="61" t="e">
        <f t="shared" si="24"/>
        <v>#REF!</v>
      </c>
      <c r="J89" s="61" t="e">
        <f t="shared" si="24"/>
        <v>#REF!</v>
      </c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2" t="s">
        <v>205</v>
      </c>
      <c r="AE89" s="36" t="str">
        <f>_xll.BDP($AD89,AE$10)</f>
        <v>Application Software</v>
      </c>
      <c r="AF89" s="36">
        <f>_xll.BDH($AD89,AF$10,$C$5,$C$5,"EQY_FUND_CRNCY=USD")</f>
        <v>2345.5823</v>
      </c>
      <c r="AG89" s="36" t="str">
        <f>_xll.BDH($AD89,AG$10,$C$5,$C$5,"EQY_FUND_CRNCY=USD")</f>
        <v>#N/A N/A</v>
      </c>
      <c r="AH89" s="36"/>
      <c r="AI89" s="36">
        <f>_xll.BDP($AD89,AI$10,"EQY_FUND_CRNCY=USD","FA_ADJUSTED=Y")</f>
        <v>267.77199999999999</v>
      </c>
      <c r="AJ89" s="36">
        <f>_xll.BDP($AD89,AJ$10,"BEST_FPERIOD_OVERRIDE=1TY","EQY_FUND_CRNCY=USD","FA_ADJUSTED=Y")</f>
        <v>296.70499999999998</v>
      </c>
      <c r="AK89" s="44">
        <f t="shared" si="18"/>
        <v>0.10805087910610522</v>
      </c>
      <c r="AL89" s="36">
        <f>_xll.BDP($AD89,AL$10,"EQY_FUND_CRNCY=USD","FA_ADJUSTED=Y")</f>
        <v>194.94499798583985</v>
      </c>
      <c r="AM89" s="36">
        <f>_xll.BDP($AD89,AM$10,"BEST_FPERIOD_OVERRIDE=1TY","EQY_FUND_CRNCY=USD","FA_ADJUSTED=Y")</f>
        <v>72.855999999999995</v>
      </c>
      <c r="AN89" s="36">
        <f>_xll.BDP($AD89,AN$10,"BEST_FPERIOD_OVERRIDE=1TY","EQY_FUND_CRNCY=USD","FA_ADJUSTED=Y")</f>
        <v>41.803999999999995</v>
      </c>
      <c r="AO89" s="36">
        <f>_xll.BDP($AD89,AO$10,"BEST_FPERIOD_OVERRIDE=1TY","EQY_FUND_CRNCY=USD","FA_ADJUSTED=Y")</f>
        <v>33.128</v>
      </c>
      <c r="AP89" s="36">
        <f>_xll.BDP($AD89,AP$10,"BEST_FPERIOD_OVERRIDE=1TY","EQY_FUND_CRNCY=USD","FA_ADJUSTED=Y")</f>
        <v>25.448</v>
      </c>
      <c r="AQ89" s="36">
        <f>_xll.BDP($AD89,AQ$10,"EQY_FUND_CRNCY=USD","FA_ADJUSTED=Y")</f>
        <v>86.25500000000001</v>
      </c>
      <c r="AR89" s="36">
        <f>_xll.BDP($AD89,AR$10,"BEST_FPERIOD_OVERRIDE=1TY","EQY_FUND_CRNCY=USD","FA_ADJUSTED=Y")</f>
        <v>103.655</v>
      </c>
      <c r="AS89" s="36">
        <f>_xll.BDP($AD89,AS$10,"EQY_FUND_CRNCY=USD","FA_ADJUSTED=Y")</f>
        <v>32.420375</v>
      </c>
      <c r="AT89" s="36">
        <f>_xll.BDP($AD89,AT$10,"BEST_FPERIOD_OVERRIDE=1TY","EQY_FUND_CRNCY=USD","FA_ADJUSTED=Y")</f>
        <v>54.35</v>
      </c>
      <c r="AV89" s="1" t="s">
        <v>205</v>
      </c>
      <c r="AW89" s="1" t="s">
        <v>495</v>
      </c>
      <c r="AX89" s="36">
        <v>2353.8663000000001</v>
      </c>
      <c r="AY89" s="36">
        <v>2378.6734999999999</v>
      </c>
      <c r="AZ89" s="36">
        <v>259.76499999999999</v>
      </c>
      <c r="BA89" s="36">
        <v>290.03199999999998</v>
      </c>
      <c r="BB89" s="36">
        <v>0.11651685176986892</v>
      </c>
      <c r="BC89" s="114">
        <v>189.24499960327148</v>
      </c>
      <c r="BD89" s="36">
        <v>72.911000000000001</v>
      </c>
      <c r="BE89" s="36">
        <v>41.803999999999995</v>
      </c>
      <c r="BF89" s="36">
        <v>33.128</v>
      </c>
      <c r="BG89" s="36">
        <v>25.448</v>
      </c>
      <c r="BH89" s="36">
        <v>83.233999999999995</v>
      </c>
      <c r="BI89" s="36">
        <v>100.771</v>
      </c>
      <c r="BJ89" s="36">
        <v>31.351610000000001</v>
      </c>
      <c r="BK89" s="36">
        <v>42.183</v>
      </c>
      <c r="BL89" s="36">
        <v>216.108</v>
      </c>
    </row>
    <row r="90" spans="1:64" ht="30" customHeight="1" x14ac:dyDescent="0.2">
      <c r="C90" s="75" t="s">
        <v>495</v>
      </c>
      <c r="D90" s="55">
        <f>COUNTA(B42:B47)</f>
        <v>6</v>
      </c>
      <c r="E90" s="58" t="e">
        <f t="shared" ref="E90:J90" si="25">H48</f>
        <v>#REF!</v>
      </c>
      <c r="F90" s="59" t="e">
        <f t="shared" si="25"/>
        <v>#REF!</v>
      </c>
      <c r="G90" s="76" t="e">
        <f t="shared" si="25"/>
        <v>#REF!</v>
      </c>
      <c r="H90" s="60" t="e">
        <f t="shared" si="25"/>
        <v>#REF!</v>
      </c>
      <c r="I90" s="61" t="e">
        <f t="shared" si="25"/>
        <v>#REF!</v>
      </c>
      <c r="J90" s="61" t="e">
        <f t="shared" si="25"/>
        <v>#REF!</v>
      </c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2" t="s">
        <v>606</v>
      </c>
      <c r="AE90" s="36" t="str">
        <f>_xll.BDP($AD90,AE$10)</f>
        <v>Health Care Technology</v>
      </c>
      <c r="AF90" s="36">
        <f>_xll.BDH($AD90,AF$10,$C$5,$C$5,"EQY_FUND_CRNCY=USD")</f>
        <v>2240.2442000000001</v>
      </c>
      <c r="AG90" s="36" t="str">
        <f>_xll.BDH($AD90,AG$10,$C$5,$C$5,"EQY_FUND_CRNCY=USD")</f>
        <v>#N/A N/A</v>
      </c>
      <c r="AH90" s="36"/>
      <c r="AI90" s="36">
        <f>_xll.BDP($AD90,AI$10,"EQY_FUND_CRNCY=USD","FA_ADJUSTED=Y")</f>
        <v>2079.0820000000003</v>
      </c>
      <c r="AJ90" s="36">
        <f>_xll.BDP($AD90,AJ$10,"BEST_FPERIOD_OVERRIDE=1TY","EQY_FUND_CRNCY=USD","FA_ADJUSTED=Y")</f>
        <v>2242.7919999999999</v>
      </c>
      <c r="AK90" s="44">
        <f t="shared" si="18"/>
        <v>7.8741483019909575E-2</v>
      </c>
      <c r="AL90" s="36">
        <f>_xll.BDP($AD90,AL$10,"EQY_FUND_CRNCY=USD","FA_ADJUSTED=Y")</f>
        <v>877.80900354003904</v>
      </c>
      <c r="AM90" s="36">
        <f>_xll.BDP($AD90,AM$10,"BEST_FPERIOD_OVERRIDE=1TY","EQY_FUND_CRNCY=USD","FA_ADJUSTED=Y")</f>
        <v>48.274999999999999</v>
      </c>
      <c r="AN90" s="36">
        <f>_xll.BDP($AD90,AN$10,"BEST_FPERIOD_OVERRIDE=1TY","EQY_FUND_CRNCY=USD","FA_ADJUSTED=Y")</f>
        <v>220.21899999999999</v>
      </c>
      <c r="AO90" s="36" t="str">
        <f>_xll.BDP($AD90,AO$10,"BEST_FPERIOD_OVERRIDE=1TY","EQY_FUND_CRNCY=USD","FA_ADJUSTED=Y")</f>
        <v>#N/A N/A</v>
      </c>
      <c r="AP90" s="36" t="str">
        <f>_xll.BDP($AD90,AP$10,"BEST_FPERIOD_OVERRIDE=1TY","EQY_FUND_CRNCY=USD","FA_ADJUSTED=Y")</f>
        <v>#N/A N/A</v>
      </c>
      <c r="AQ90" s="36">
        <f>_xll.BDP($AD90,AQ$10,"EQY_FUND_CRNCY=USD","FA_ADJUSTED=Y")</f>
        <v>384.82600000000002</v>
      </c>
      <c r="AR90" s="36">
        <f>_xll.BDP($AD90,AR$10,"BEST_FPERIOD_OVERRIDE=1TY","EQY_FUND_CRNCY=USD","FA_ADJUSTED=Y")</f>
        <v>461.625</v>
      </c>
      <c r="AS90" s="36">
        <f>_xll.BDP($AD90,AS$10,"EQY_FUND_CRNCY=USD","FA_ADJUSTED=Y")</f>
        <v>-31.447006722927998</v>
      </c>
      <c r="AT90" s="36">
        <f>_xll.BDP($AD90,AT$10,"BEST_FPERIOD_OVERRIDE=1TY","EQY_FUND_CRNCY=USD","FA_ADJUSTED=Y")</f>
        <v>134.01400000000001</v>
      </c>
      <c r="AV90" s="1" t="s">
        <v>606</v>
      </c>
      <c r="AW90" s="1" t="s">
        <v>615</v>
      </c>
      <c r="AX90" s="36">
        <v>2278.6583999999998</v>
      </c>
      <c r="AY90" s="36">
        <v>4269.3923999999997</v>
      </c>
      <c r="AZ90" s="36">
        <v>2006.2450000000001</v>
      </c>
      <c r="BA90" s="36">
        <v>2239.0819999999999</v>
      </c>
      <c r="BB90" s="36">
        <v>0.11605611478159439</v>
      </c>
      <c r="BC90" s="114">
        <v>861.35701245117184</v>
      </c>
      <c r="BD90" s="36">
        <v>47.988</v>
      </c>
      <c r="BE90" s="36">
        <v>220.21899999999999</v>
      </c>
      <c r="BF90" s="36" t="s">
        <v>480</v>
      </c>
      <c r="BG90" s="36" t="s">
        <v>480</v>
      </c>
      <c r="BH90" s="36">
        <v>376.78800000000001</v>
      </c>
      <c r="BI90" s="36">
        <v>448.07800000000003</v>
      </c>
      <c r="BJ90" s="36">
        <v>-22.321651615104003</v>
      </c>
      <c r="BK90" s="36">
        <v>140.678</v>
      </c>
      <c r="BL90" s="36">
        <v>282.01300000000003</v>
      </c>
    </row>
    <row r="91" spans="1:64" ht="30" customHeight="1" x14ac:dyDescent="0.2">
      <c r="C91" s="77" t="s">
        <v>496</v>
      </c>
      <c r="D91" s="66">
        <f>COUNTA(B57:B65)</f>
        <v>9</v>
      </c>
      <c r="E91" s="69" t="e">
        <f>H66</f>
        <v>#REF!</v>
      </c>
      <c r="F91" s="70" t="e">
        <f t="shared" ref="F91:J91" si="26">I66</f>
        <v>#REF!</v>
      </c>
      <c r="G91" s="78" t="e">
        <f t="shared" si="26"/>
        <v>#REF!</v>
      </c>
      <c r="H91" s="71" t="e">
        <f t="shared" si="26"/>
        <v>#REF!</v>
      </c>
      <c r="I91" s="79" t="e">
        <f t="shared" si="26"/>
        <v>#REF!</v>
      </c>
      <c r="J91" s="79" t="e">
        <f t="shared" si="26"/>
        <v>#REF!</v>
      </c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2" t="s">
        <v>607</v>
      </c>
      <c r="AE91" s="36" t="str">
        <f>_xll.BDP($AD91,AE$10)</f>
        <v>Interactive Home Entertainment</v>
      </c>
      <c r="AF91" s="36">
        <f>_xll.BDH($AD91,AF$10,$C$5,$C$5,"EQY_FUND_CRNCY=USD")</f>
        <v>29338.7575</v>
      </c>
      <c r="AG91" s="36" t="str">
        <f>_xll.BDH($AD91,AG$10,$C$5,$C$5,"EQY_FUND_CRNCY=USD")</f>
        <v>#N/A N/A</v>
      </c>
      <c r="AH91" s="36"/>
      <c r="AI91" s="36">
        <f>_xll.BDP($AD91,AI$10,"EQY_FUND_CRNCY=USD","FA_ADJUSTED=Y")</f>
        <v>5165</v>
      </c>
      <c r="AJ91" s="36">
        <f>_xll.BDP($AD91,AJ$10,"BEST_FPERIOD_OVERRIDE=1TY","EQY_FUND_CRNCY=USD","FA_ADJUSTED=Y")</f>
        <v>5452.8249999999998</v>
      </c>
      <c r="AK91" s="44">
        <f t="shared" si="18"/>
        <v>5.572604065827691E-2</v>
      </c>
      <c r="AL91" s="36">
        <f>_xll.BDP($AD91,AL$10,"EQY_FUND_CRNCY=USD","FA_ADJUSTED=Y")</f>
        <v>3802</v>
      </c>
      <c r="AM91" s="36">
        <f>_xll.BDP($AD91,AM$10,"BEST_FPERIOD_OVERRIDE=1TY","EQY_FUND_CRNCY=USD","FA_ADJUSTED=Y")</f>
        <v>77.010999999999996</v>
      </c>
      <c r="AN91" s="36">
        <f>_xll.BDP($AD91,AN$10,"BEST_FPERIOD_OVERRIDE=1TY","EQY_FUND_CRNCY=USD","FA_ADJUSTED=Y")</f>
        <v>1320</v>
      </c>
      <c r="AO91" s="36">
        <f>_xll.BDP($AD91,AO$10,"BEST_FPERIOD_OVERRIDE=1TY","EQY_FUND_CRNCY=USD","FA_ADJUSTED=Y")</f>
        <v>641</v>
      </c>
      <c r="AP91" s="36">
        <f>_xll.BDP($AD91,AP$10,"BEST_FPERIOD_OVERRIDE=1TY","EQY_FUND_CRNCY=USD","FA_ADJUSTED=Y")</f>
        <v>469</v>
      </c>
      <c r="AQ91" s="36">
        <f>_xll.BDP($AD91,AQ$10,"EQY_FUND_CRNCY=USD","FA_ADJUSTED=Y")</f>
        <v>1461</v>
      </c>
      <c r="AR91" s="36">
        <f>_xll.BDP($AD91,AR$10,"BEST_FPERIOD_OVERRIDE=1TY","EQY_FUND_CRNCY=USD","FA_ADJUSTED=Y")</f>
        <v>1880.7860000000001</v>
      </c>
      <c r="AS91" s="36">
        <f>_xll.BDP($AD91,AS$10,"EQY_FUND_CRNCY=USD","FA_ADJUSTED=Y")</f>
        <v>1164.1600000000001</v>
      </c>
      <c r="AT91" s="36">
        <f>_xll.BDP($AD91,AT$10,"BEST_FPERIOD_OVERRIDE=1TY","EQY_FUND_CRNCY=USD","FA_ADJUSTED=Y")</f>
        <v>1492.567</v>
      </c>
      <c r="AV91" s="1" t="s">
        <v>607</v>
      </c>
      <c r="AW91" s="1" t="s">
        <v>617</v>
      </c>
      <c r="AX91" s="36">
        <v>29835.610499999999</v>
      </c>
      <c r="AY91" s="36">
        <v>25857.610499999999</v>
      </c>
      <c r="AZ91" s="36">
        <v>4838</v>
      </c>
      <c r="BA91" s="36">
        <v>5394.9750000000004</v>
      </c>
      <c r="BB91" s="36">
        <v>0.11512505167424569</v>
      </c>
      <c r="BC91" s="114">
        <v>3503</v>
      </c>
      <c r="BD91" s="36">
        <v>68.194000000000003</v>
      </c>
      <c r="BE91" s="36">
        <v>1320</v>
      </c>
      <c r="BF91" s="36">
        <v>641</v>
      </c>
      <c r="BG91" s="36">
        <v>469</v>
      </c>
      <c r="BH91" s="36">
        <v>1151</v>
      </c>
      <c r="BI91" s="36">
        <v>2024.567</v>
      </c>
      <c r="BJ91" s="36">
        <v>881.07999999999993</v>
      </c>
      <c r="BK91" s="36">
        <v>1497.5920000000001</v>
      </c>
      <c r="BL91" s="36">
        <v>-6.7450000000000001</v>
      </c>
    </row>
    <row r="92" spans="1:64" ht="30" customHeight="1" x14ac:dyDescent="0.2">
      <c r="C92" s="80" t="s">
        <v>497</v>
      </c>
      <c r="D92" s="81">
        <f>COUNTA(B75:B79)</f>
        <v>5</v>
      </c>
      <c r="E92" s="82" t="e">
        <f>H80</f>
        <v>#REF!</v>
      </c>
      <c r="F92" s="83" t="e">
        <f t="shared" ref="F92:J92" si="27">I80</f>
        <v>#REF!</v>
      </c>
      <c r="G92" s="84" t="e">
        <f t="shared" si="27"/>
        <v>#REF!</v>
      </c>
      <c r="H92" s="85" t="e">
        <f t="shared" si="27"/>
        <v>#REF!</v>
      </c>
      <c r="I92" s="86" t="e">
        <f t="shared" si="27"/>
        <v>#REF!</v>
      </c>
      <c r="J92" s="86" t="e">
        <f t="shared" si="27"/>
        <v>#REF!</v>
      </c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2" t="s">
        <v>197</v>
      </c>
      <c r="AE92" s="36" t="str">
        <f>_xll.BDP($AD92,AE$10)</f>
        <v>Application Software</v>
      </c>
      <c r="AF92" s="36">
        <f>_xll.BDH($AD92,AF$10,$C$5,$C$5,"EQY_FUND_CRNCY=USD")</f>
        <v>2457.2247000000002</v>
      </c>
      <c r="AG92" s="36" t="str">
        <f>_xll.BDH($AD92,AG$10,$C$5,$C$5,"EQY_FUND_CRNCY=USD")</f>
        <v>#N/A N/A</v>
      </c>
      <c r="AH92" s="36"/>
      <c r="AI92" s="36">
        <f>_xll.BDP($AD92,AI$10,"EQY_FUND_CRNCY=USD","FA_ADJUSTED=Y")</f>
        <v>371.03500000000003</v>
      </c>
      <c r="AJ92" s="36">
        <f>_xll.BDP($AD92,AJ$10,"BEST_FPERIOD_OVERRIDE=1TY","EQY_FUND_CRNCY=USD","FA_ADJUSTED=Y")</f>
        <v>413.565</v>
      </c>
      <c r="AK92" s="44">
        <f t="shared" si="18"/>
        <v>0.11462530489037404</v>
      </c>
      <c r="AL92" s="36">
        <f>_xll.BDP($AD92,AL$10,"EQY_FUND_CRNCY=USD","FA_ADJUSTED=Y")</f>
        <v>258.71599978637698</v>
      </c>
      <c r="AM92" s="36">
        <f>_xll.BDP($AD92,AM$10,"BEST_FPERIOD_OVERRIDE=1TY","EQY_FUND_CRNCY=USD","FA_ADJUSTED=Y")</f>
        <v>71.132999999999996</v>
      </c>
      <c r="AN92" s="36">
        <f>_xll.BDP($AD92,AN$10,"BEST_FPERIOD_OVERRIDE=1TY","EQY_FUND_CRNCY=USD","FA_ADJUSTED=Y")</f>
        <v>93.233999999999995</v>
      </c>
      <c r="AO92" s="36">
        <f>_xll.BDP($AD92,AO$10,"BEST_FPERIOD_OVERRIDE=1TY","EQY_FUND_CRNCY=USD","FA_ADJUSTED=Y")</f>
        <v>79.957999999999998</v>
      </c>
      <c r="AP92" s="36">
        <f>_xll.BDP($AD92,AP$10,"BEST_FPERIOD_OVERRIDE=1TY","EQY_FUND_CRNCY=USD","FA_ADJUSTED=Y")</f>
        <v>87.978999999999999</v>
      </c>
      <c r="AQ92" s="36">
        <f>_xll.BDP($AD92,AQ$10,"EQY_FUND_CRNCY=USD","FA_ADJUSTED=Y")</f>
        <v>26.980999999999998</v>
      </c>
      <c r="AR92" s="36">
        <f>_xll.BDP($AD92,AR$10,"BEST_FPERIOD_OVERRIDE=1TY","EQY_FUND_CRNCY=USD","FA_ADJUSTED=Y")</f>
        <v>48.02</v>
      </c>
      <c r="AS92" s="36">
        <f>_xll.BDP($AD92,AS$10,"EQY_FUND_CRNCY=USD","FA_ADJUSTED=Y")</f>
        <v>-47.606999999999999</v>
      </c>
      <c r="AT92" s="36">
        <f>_xll.BDP($AD92,AT$10,"BEST_FPERIOD_OVERRIDE=1TY","EQY_FUND_CRNCY=USD","FA_ADJUSTED=Y")</f>
        <v>32.673999999999999</v>
      </c>
      <c r="AV92" s="1" t="s">
        <v>197</v>
      </c>
      <c r="AW92" s="1" t="s">
        <v>495</v>
      </c>
      <c r="AX92" s="36">
        <v>2478.1314000000002</v>
      </c>
      <c r="AY92" s="36">
        <v>2279.9814000000001</v>
      </c>
      <c r="AZ92" s="36">
        <v>362.10199999999998</v>
      </c>
      <c r="BA92" s="36">
        <v>403.58300000000003</v>
      </c>
      <c r="BB92" s="36">
        <v>0.11455611954642619</v>
      </c>
      <c r="BC92" s="114">
        <v>250.68500076293947</v>
      </c>
      <c r="BD92" s="36">
        <v>70.325000000000003</v>
      </c>
      <c r="BE92" s="36">
        <v>93.233999999999995</v>
      </c>
      <c r="BF92" s="36">
        <v>79.957999999999998</v>
      </c>
      <c r="BG92" s="36">
        <v>87.978999999999999</v>
      </c>
      <c r="BH92" s="36">
        <v>-3.4740000000000002</v>
      </c>
      <c r="BI92" s="36">
        <v>42.646999999999998</v>
      </c>
      <c r="BJ92" s="36">
        <v>-84.54</v>
      </c>
      <c r="BK92" s="36">
        <v>25.7</v>
      </c>
      <c r="BL92" s="36">
        <v>330.483</v>
      </c>
    </row>
    <row r="93" spans="1:64" x14ac:dyDescent="0.2"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AD93" s="2" t="s">
        <v>608</v>
      </c>
      <c r="AE93" s="36" t="str">
        <f>_xll.BDP($AD93,AE$10)</f>
        <v>Interactive Home Entertainment</v>
      </c>
      <c r="AF93" s="36">
        <f>_xll.BDH($AD93,AF$10,$C$5,$C$5,"EQY_FUND_CRNCY=USD")</f>
        <v>3268.6898999999999</v>
      </c>
      <c r="AG93" s="36" t="str">
        <f>_xll.BDH($AD93,AG$10,$C$5,$C$5,"EQY_FUND_CRNCY=USD")</f>
        <v>#N/A N/A</v>
      </c>
      <c r="AH93" s="36"/>
      <c r="AI93" s="36">
        <f>_xll.BDP($AD93,AI$10,"EQY_FUND_CRNCY=USD","FA_ADJUSTED=Y")</f>
        <v>891.8</v>
      </c>
      <c r="AJ93" s="36">
        <f>_xll.BDP($AD93,AJ$10,"BEST_FPERIOD_OVERRIDE=1TY","EQY_FUND_CRNCY=USD","FA_ADJUSTED=Y")</f>
        <v>987.1</v>
      </c>
      <c r="AK93" s="44">
        <f t="shared" si="18"/>
        <v>0.10686252522987227</v>
      </c>
      <c r="AL93" s="36">
        <f>_xll.BDP($AD93,AL$10,"EQY_FUND_CRNCY=USD","FA_ADJUSTED=Y")</f>
        <v>605.96900842285163</v>
      </c>
      <c r="AM93" s="36">
        <f>_xll.BDP($AD93,AM$10,"BEST_FPERIOD_OVERRIDE=1TY","EQY_FUND_CRNCY=USD","FA_ADJUSTED=Y")</f>
        <v>71.504999999999995</v>
      </c>
      <c r="AN93" s="36">
        <f>_xll.BDP($AD93,AN$10,"BEST_FPERIOD_OVERRIDE=1TY","EQY_FUND_CRNCY=USD","FA_ADJUSTED=Y")</f>
        <v>256.012</v>
      </c>
      <c r="AO93" s="36">
        <f>_xll.BDP($AD93,AO$10,"BEST_FPERIOD_OVERRIDE=1TY","EQY_FUND_CRNCY=USD","FA_ADJUSTED=Y")</f>
        <v>212.03</v>
      </c>
      <c r="AP93" s="36">
        <f>_xll.BDP($AD93,AP$10,"BEST_FPERIOD_OVERRIDE=1TY","EQY_FUND_CRNCY=USD","FA_ADJUSTED=Y")</f>
        <v>108.65300000000001</v>
      </c>
      <c r="AQ93" s="36">
        <f>_xll.BDP($AD93,AQ$10,"EQY_FUND_CRNCY=USD","FA_ADJUSTED=Y")</f>
        <v>72.442000000000007</v>
      </c>
      <c r="AR93" s="36">
        <f>_xll.BDP($AD93,AR$10,"BEST_FPERIOD_OVERRIDE=1TY","EQY_FUND_CRNCY=USD","FA_ADJUSTED=Y")</f>
        <v>190.82</v>
      </c>
      <c r="AS93" s="36">
        <f>_xll.BDP($AD93,AS$10,"EQY_FUND_CRNCY=USD","FA_ADJUSTED=Y")</f>
        <v>42.648009999999999</v>
      </c>
      <c r="AT93" s="36">
        <f>_xll.BDP($AD93,AT$10,"BEST_FPERIOD_OVERRIDE=1TY","EQY_FUND_CRNCY=USD","FA_ADJUSTED=Y")</f>
        <v>146.625</v>
      </c>
      <c r="AV93" s="1" t="s">
        <v>608</v>
      </c>
      <c r="AW93" s="1" t="s">
        <v>617</v>
      </c>
      <c r="AX93" s="36">
        <v>3285.8933999999999</v>
      </c>
      <c r="AY93" s="36">
        <v>2858.7084</v>
      </c>
      <c r="AZ93" s="36">
        <v>883.15200000000004</v>
      </c>
      <c r="BA93" s="36">
        <v>981.11099999999999</v>
      </c>
      <c r="BB93" s="36">
        <v>0.11091975107342789</v>
      </c>
      <c r="BC93" s="114">
        <v>610.00600537109381</v>
      </c>
      <c r="BD93" s="36">
        <v>70.8</v>
      </c>
      <c r="BE93" s="36">
        <v>256.012</v>
      </c>
      <c r="BF93" s="36">
        <v>212.03</v>
      </c>
      <c r="BG93" s="36">
        <v>108.65300000000001</v>
      </c>
      <c r="BH93" s="36">
        <v>82.168000000000006</v>
      </c>
      <c r="BI93" s="36">
        <v>197.02500000000001</v>
      </c>
      <c r="BJ93" s="36">
        <v>49.854209999999995</v>
      </c>
      <c r="BK93" s="36">
        <v>133.667</v>
      </c>
      <c r="BL93" s="36">
        <v>221.86700000000002</v>
      </c>
    </row>
    <row r="94" spans="1:64" ht="30" customHeight="1" x14ac:dyDescent="0.2">
      <c r="A94" s="2" t="s">
        <v>457</v>
      </c>
      <c r="B94" s="45" t="s">
        <v>495</v>
      </c>
      <c r="C94" s="45"/>
      <c r="N94" s="2" t="s">
        <v>457</v>
      </c>
      <c r="AD94" s="2" t="s">
        <v>19</v>
      </c>
      <c r="AE94" s="36" t="str">
        <f>_xll.BDP($AD94,AE$10)</f>
        <v>Application Software</v>
      </c>
      <c r="AF94" s="36">
        <f>_xll.BDH($AD94,AF$10,$C$5,$C$5,"EQY_FUND_CRNCY=USD")</f>
        <v>52104.224399999999</v>
      </c>
      <c r="AG94" s="36" t="str">
        <f>_xll.BDH($AD94,AG$10,$C$5,$C$5,"EQY_FUND_CRNCY=USD")</f>
        <v>#N/A N/A</v>
      </c>
      <c r="AH94" s="36"/>
      <c r="AI94" s="36">
        <f>_xll.BDP($AD94,AI$10,"EQY_FUND_CRNCY=USD","FA_ADJUSTED=Y")</f>
        <v>6094</v>
      </c>
      <c r="AJ94" s="36">
        <f>_xll.BDP($AD94,AJ$10,"BEST_FPERIOD_OVERRIDE=1TY","EQY_FUND_CRNCY=USD","FA_ADJUSTED=Y")</f>
        <v>6715.6750000000002</v>
      </c>
      <c r="AK94" s="44">
        <f t="shared" si="18"/>
        <v>0.10201427633738103</v>
      </c>
      <c r="AL94" s="36">
        <f>_xll.BDP($AD94,AL$10,"EQY_FUND_CRNCY=USD","FA_ADJUSTED=Y")</f>
        <v>5074</v>
      </c>
      <c r="AM94" s="36">
        <f>_xll.BDP($AD94,AM$10,"BEST_FPERIOD_OVERRIDE=1TY","EQY_FUND_CRNCY=USD","FA_ADJUSTED=Y")</f>
        <v>82.222000000000008</v>
      </c>
      <c r="AN94" s="36">
        <f>_xll.BDP($AD94,AN$10,"BEST_FPERIOD_OVERRIDE=1TY","EQY_FUND_CRNCY=USD","FA_ADJUSTED=Y")</f>
        <v>1186</v>
      </c>
      <c r="AO94" s="36">
        <f>_xll.BDP($AD94,AO$10,"BEST_FPERIOD_OVERRIDE=1TY","EQY_FUND_CRNCY=USD","FA_ADJUSTED=Y")</f>
        <v>1634</v>
      </c>
      <c r="AP94" s="36">
        <f>_xll.BDP($AD94,AP$10,"BEST_FPERIOD_OVERRIDE=1TY","EQY_FUND_CRNCY=USD","FA_ADJUSTED=Y")</f>
        <v>664</v>
      </c>
      <c r="AQ94" s="36">
        <f>_xll.BDP($AD94,AQ$10,"EQY_FUND_CRNCY=USD","FA_ADJUSTED=Y")</f>
        <v>1862</v>
      </c>
      <c r="AR94" s="36">
        <f>_xll.BDP($AD94,AR$10,"BEST_FPERIOD_OVERRIDE=1TY","EQY_FUND_CRNCY=USD","FA_ADJUSTED=Y")</f>
        <v>2460.3000000000002</v>
      </c>
      <c r="AS94" s="36">
        <f>_xll.BDP($AD94,AS$10,"EQY_FUND_CRNCY=USD","FA_ADJUSTED=Y")</f>
        <v>1319.4259996467222</v>
      </c>
      <c r="AT94" s="36">
        <f>_xll.BDP($AD94,AT$10,"BEST_FPERIOD_OVERRIDE=1TY","EQY_FUND_CRNCY=USD","FA_ADJUSTED=Y")</f>
        <v>1718.7550000000001</v>
      </c>
      <c r="AV94" s="1" t="s">
        <v>19</v>
      </c>
      <c r="AW94" s="1" t="s">
        <v>495</v>
      </c>
      <c r="AX94" s="36">
        <v>52939.734700000001</v>
      </c>
      <c r="AY94" s="36">
        <v>51661.734700000001</v>
      </c>
      <c r="AZ94" s="36">
        <v>5964</v>
      </c>
      <c r="BA94" s="36">
        <v>6610.5380000000005</v>
      </c>
      <c r="BB94" s="36">
        <v>0.10840677397719656</v>
      </c>
      <c r="BC94" s="114">
        <v>4992</v>
      </c>
      <c r="BD94" s="36">
        <v>77.832999999999998</v>
      </c>
      <c r="BE94" s="36">
        <v>1186</v>
      </c>
      <c r="BF94" s="36">
        <v>1634</v>
      </c>
      <c r="BG94" s="36">
        <v>664</v>
      </c>
      <c r="BH94" s="36">
        <v>1823</v>
      </c>
      <c r="BI94" s="36">
        <v>2438</v>
      </c>
      <c r="BJ94" s="36">
        <v>1268.9562790151069</v>
      </c>
      <c r="BK94" s="36">
        <v>1695.9180000000001</v>
      </c>
      <c r="BL94" s="36">
        <v>-2.9330000000000003</v>
      </c>
    </row>
    <row r="95" spans="1:64" ht="15.6" customHeight="1" x14ac:dyDescent="0.2">
      <c r="B95" s="10" t="s">
        <v>424</v>
      </c>
      <c r="C95" s="10" t="s">
        <v>425</v>
      </c>
      <c r="AD95" s="2" t="s">
        <v>287</v>
      </c>
      <c r="AE95" s="36" t="str">
        <f>_xll.BDP($AD95,AE$10)</f>
        <v>Application Software</v>
      </c>
      <c r="AF95" s="36">
        <f>_xll.BDH($AD95,AF$10,$C$5,$C$5,"EQY_FUND_CRNCY=USD")</f>
        <v>1273.7550000000001</v>
      </c>
      <c r="AG95" s="36" t="str">
        <f>_xll.BDH($AD95,AG$10,$C$5,$C$5,"EQY_FUND_CRNCY=USD")</f>
        <v>#N/A N/A</v>
      </c>
      <c r="AH95" s="36"/>
      <c r="AI95" s="36">
        <f>_xll.BDP($AD95,AI$10,"EQY_FUND_CRNCY=USD","FA_ADJUSTED=Y")</f>
        <v>241.50399999999996</v>
      </c>
      <c r="AJ95" s="36">
        <f>_xll.BDP($AD95,AJ$10,"BEST_FPERIOD_OVERRIDE=1TY","EQY_FUND_CRNCY=USD","FA_ADJUSTED=Y")</f>
        <v>272.97500000000002</v>
      </c>
      <c r="AK95" s="44">
        <f t="shared" si="18"/>
        <v>0.13031254140718196</v>
      </c>
      <c r="AL95" s="36">
        <f>_xll.BDP($AD95,AL$10,"EQY_FUND_CRNCY=USD","FA_ADJUSTED=Y")</f>
        <v>181.07599813842774</v>
      </c>
      <c r="AM95" s="36">
        <f>_xll.BDP($AD95,AM$10,"BEST_FPERIOD_OVERRIDE=1TY","EQY_FUND_CRNCY=USD","FA_ADJUSTED=Y")</f>
        <v>74.924999999999997</v>
      </c>
      <c r="AN95" s="36">
        <f>_xll.BDP($AD95,AN$10,"BEST_FPERIOD_OVERRIDE=1TY","EQY_FUND_CRNCY=USD","FA_ADJUSTED=Y")</f>
        <v>40.033999999999999</v>
      </c>
      <c r="AO95" s="36">
        <f>_xll.BDP($AD95,AO$10,"BEST_FPERIOD_OVERRIDE=1TY","EQY_FUND_CRNCY=USD","FA_ADJUSTED=Y")</f>
        <v>90.905000000000001</v>
      </c>
      <c r="AP95" s="36">
        <f>_xll.BDP($AD95,AP$10,"BEST_FPERIOD_OVERRIDE=1TY","EQY_FUND_CRNCY=USD","FA_ADJUSTED=Y")</f>
        <v>43.124000000000002</v>
      </c>
      <c r="AQ95" s="36">
        <f>_xll.BDP($AD95,AQ$10,"EQY_FUND_CRNCY=USD","FA_ADJUSTED=Y")</f>
        <v>5.8719999999999999</v>
      </c>
      <c r="AR95" s="36">
        <f>_xll.BDP($AD95,AR$10,"BEST_FPERIOD_OVERRIDE=1TY","EQY_FUND_CRNCY=USD","FA_ADJUSTED=Y")</f>
        <v>21.452999999999999</v>
      </c>
      <c r="AS95" s="36">
        <f>_xll.BDP($AD95,AS$10,"EQY_FUND_CRNCY=USD","FA_ADJUSTED=Y")</f>
        <v>-13.643924240750001</v>
      </c>
      <c r="AT95" s="36">
        <f>_xll.BDP($AD95,AT$10,"BEST_FPERIOD_OVERRIDE=1TY","EQY_FUND_CRNCY=USD","FA_ADJUSTED=Y")</f>
        <v>5.7549999999999999</v>
      </c>
      <c r="AV95" s="1" t="s">
        <v>287</v>
      </c>
      <c r="AW95" s="1" t="s">
        <v>495</v>
      </c>
      <c r="AX95" s="36">
        <v>1280.6198999999999</v>
      </c>
      <c r="AY95" s="36">
        <v>1210.6569</v>
      </c>
      <c r="AZ95" s="36">
        <v>233.78399999999999</v>
      </c>
      <c r="BA95" s="36">
        <v>258.85399999999998</v>
      </c>
      <c r="BB95" s="36">
        <v>0.10723573897272698</v>
      </c>
      <c r="BC95" s="114">
        <v>174.50399725341796</v>
      </c>
      <c r="BD95" s="36">
        <v>75.575000000000003</v>
      </c>
      <c r="BE95" s="36">
        <v>40.033999999999999</v>
      </c>
      <c r="BF95" s="36">
        <v>90.905000000000001</v>
      </c>
      <c r="BG95" s="36">
        <v>43.124000000000002</v>
      </c>
      <c r="BH95" s="36">
        <v>9.7840000000000007</v>
      </c>
      <c r="BI95" s="36">
        <v>26.565000000000001</v>
      </c>
      <c r="BJ95" s="36">
        <v>-8.9980586626340013</v>
      </c>
      <c r="BK95" s="36">
        <v>9.8350000000000009</v>
      </c>
      <c r="BL95" s="36">
        <v>118.879</v>
      </c>
    </row>
    <row r="96" spans="1:64" ht="30" customHeight="1" x14ac:dyDescent="0.2">
      <c r="B96" s="54" t="s">
        <v>465</v>
      </c>
      <c r="C96" s="54" t="e">
        <f>VLOOKUP($B96,#REF!,COLUMNS($B96:C96),0)</f>
        <v>#REF!</v>
      </c>
      <c r="AD96" s="2" t="s">
        <v>609</v>
      </c>
      <c r="AE96" s="36" t="str">
        <f>_xll.BDP($AD96,AE$10)</f>
        <v>Health Care Technology</v>
      </c>
      <c r="AF96" s="36">
        <f>_xll.BDH($AD96,AF$10,$C$5,$C$5,"EQY_FUND_CRNCY=USD")</f>
        <v>2388.3996000000002</v>
      </c>
      <c r="AG96" s="36" t="str">
        <f>_xll.BDH($AD96,AG$10,$C$5,$C$5,"EQY_FUND_CRNCY=USD")</f>
        <v>#N/A N/A</v>
      </c>
      <c r="AH96" s="36"/>
      <c r="AI96" s="36">
        <f>_xll.BDP($AD96,AI$10,"EQY_FUND_CRNCY=USD","FA_ADJUSTED=Y")</f>
        <v>773.50299999999993</v>
      </c>
      <c r="AJ96" s="36">
        <f>_xll.BDP($AD96,AJ$10,"BEST_FPERIOD_OVERRIDE=1TY","EQY_FUND_CRNCY=USD","FA_ADJUSTED=Y")</f>
        <v>854.48599999999999</v>
      </c>
      <c r="AK96" s="44">
        <f t="shared" si="18"/>
        <v>0.10469642651676869</v>
      </c>
      <c r="AL96" s="36">
        <f>_xll.BDP($AD96,AL$10,"EQY_FUND_CRNCY=USD","FA_ADJUSTED=Y")</f>
        <v>365.21499975585937</v>
      </c>
      <c r="AM96" s="36">
        <f>_xll.BDP($AD96,AM$10,"BEST_FPERIOD_OVERRIDE=1TY","EQY_FUND_CRNCY=USD","FA_ADJUSTED=Y")</f>
        <v>50.85</v>
      </c>
      <c r="AN96" s="36">
        <f>_xll.BDP($AD96,AN$10,"BEST_FPERIOD_OVERRIDE=1TY","EQY_FUND_CRNCY=USD","FA_ADJUSTED=Y")</f>
        <v>66.022000000000006</v>
      </c>
      <c r="AO96" s="36" t="str">
        <f>_xll.BDP($AD96,AO$10,"BEST_FPERIOD_OVERRIDE=1TY","EQY_FUND_CRNCY=USD","FA_ADJUSTED=Y")</f>
        <v>#N/A N/A</v>
      </c>
      <c r="AP96" s="36" t="str">
        <f>_xll.BDP($AD96,AP$10,"BEST_FPERIOD_OVERRIDE=1TY","EQY_FUND_CRNCY=USD","FA_ADJUSTED=Y")</f>
        <v>#N/A N/A</v>
      </c>
      <c r="AQ96" s="36">
        <f>_xll.BDP($AD96,AQ$10,"EQY_FUND_CRNCY=USD","FA_ADJUSTED=Y")</f>
        <v>95.429000000000002</v>
      </c>
      <c r="AR96" s="36">
        <f>_xll.BDP($AD96,AR$10,"BEST_FPERIOD_OVERRIDE=1TY","EQY_FUND_CRNCY=USD","FA_ADJUSTED=Y")</f>
        <v>150.03300000000002</v>
      </c>
      <c r="AS96" s="36">
        <f>_xll.BDP($AD96,AS$10,"EQY_FUND_CRNCY=USD","FA_ADJUSTED=Y")</f>
        <v>32.633461555523006</v>
      </c>
      <c r="AT96" s="36">
        <f>_xll.BDP($AD96,AT$10,"BEST_FPERIOD_OVERRIDE=1TY","EQY_FUND_CRNCY=USD","FA_ADJUSTED=Y")</f>
        <v>94.18</v>
      </c>
      <c r="AV96" s="1" t="s">
        <v>609</v>
      </c>
      <c r="AW96" s="1" t="s">
        <v>615</v>
      </c>
      <c r="AX96" s="36">
        <v>2413.9250999999999</v>
      </c>
      <c r="AY96" s="36">
        <v>2570.2040999999999</v>
      </c>
      <c r="AZ96" s="36">
        <v>756.01800000000003</v>
      </c>
      <c r="BA96" s="36">
        <v>833.2</v>
      </c>
      <c r="BB96" s="36">
        <v>0.10209016187445275</v>
      </c>
      <c r="BC96" s="114">
        <v>351.15899945068361</v>
      </c>
      <c r="BD96" s="36">
        <v>49.65</v>
      </c>
      <c r="BE96" s="36">
        <v>66.022000000000006</v>
      </c>
      <c r="BF96" s="36" t="s">
        <v>480</v>
      </c>
      <c r="BG96" s="36" t="s">
        <v>480</v>
      </c>
      <c r="BH96" s="36">
        <v>88.09</v>
      </c>
      <c r="BI96" s="36">
        <v>142.917</v>
      </c>
      <c r="BJ96" s="36">
        <v>25.583342077704</v>
      </c>
      <c r="BK96" s="36">
        <v>89.04</v>
      </c>
      <c r="BL96" s="36">
        <v>23.024000000000001</v>
      </c>
    </row>
    <row r="97" spans="2:64" ht="30" customHeight="1" x14ac:dyDescent="0.2">
      <c r="B97" s="62" t="s">
        <v>470</v>
      </c>
      <c r="C97" s="54" t="e">
        <f>VLOOKUP($B97,#REF!,COLUMNS($B97:C97),0)</f>
        <v>#REF!</v>
      </c>
      <c r="AD97" s="2" t="s">
        <v>610</v>
      </c>
      <c r="AE97" s="36" t="str">
        <f>_xll.BDP($AD97,AE$10)</f>
        <v>Health Care Technology</v>
      </c>
      <c r="AF97" s="36">
        <f>_xll.BDH($AD97,AF$10,$C$5,$C$5,"EQY_FUND_CRNCY=USD")</f>
        <v>4777.2102999999997</v>
      </c>
      <c r="AG97" s="36" t="str">
        <f>_xll.BDH($AD97,AG$10,$C$5,$C$5,"EQY_FUND_CRNCY=USD")</f>
        <v>#N/A N/A</v>
      </c>
      <c r="AH97" s="36"/>
      <c r="AI97" s="36">
        <f>_xll.BDP($AD97,AI$10,"EQY_FUND_CRNCY=USD","FA_ADJUSTED=Y")</f>
        <v>1311.3999999999999</v>
      </c>
      <c r="AJ97" s="36">
        <f>_xll.BDP($AD97,AJ$10,"BEST_FPERIOD_OVERRIDE=1TY","EQY_FUND_CRNCY=USD","FA_ADJUSTED=Y")</f>
        <v>1435.722</v>
      </c>
      <c r="AK97" s="44">
        <f t="shared" si="18"/>
        <v>9.4800976056123254E-2</v>
      </c>
      <c r="AL97" s="36">
        <f>_xll.BDP($AD97,AL$10,"EQY_FUND_CRNCY=USD","FA_ADJUSTED=Y")</f>
        <v>711.29999694824221</v>
      </c>
      <c r="AM97" s="36">
        <f>_xll.BDP($AD97,AM$10,"BEST_FPERIOD_OVERRIDE=1TY","EQY_FUND_CRNCY=USD","FA_ADJUSTED=Y")</f>
        <v>55.786999999999999</v>
      </c>
      <c r="AN97" s="36">
        <f>_xll.BDP($AD97,AN$10,"BEST_FPERIOD_OVERRIDE=1TY","EQY_FUND_CRNCY=USD","FA_ADJUSTED=Y")</f>
        <v>173.6</v>
      </c>
      <c r="AO97" s="36">
        <f>_xll.BDP($AD97,AO$10,"BEST_FPERIOD_OVERRIDE=1TY","EQY_FUND_CRNCY=USD","FA_ADJUSTED=Y")</f>
        <v>252.2</v>
      </c>
      <c r="AP97" s="36">
        <f>_xll.BDP($AD97,AP$10,"BEST_FPERIOD_OVERRIDE=1TY","EQY_FUND_CRNCY=USD","FA_ADJUSTED=Y")</f>
        <v>145.4</v>
      </c>
      <c r="AQ97" s="36">
        <f>_xll.BDP($AD97,AQ$10,"EQY_FUND_CRNCY=USD","FA_ADJUSTED=Y")</f>
        <v>354</v>
      </c>
      <c r="AR97" s="36">
        <f>_xll.BDP($AD97,AR$10,"BEST_FPERIOD_OVERRIDE=1TY","EQY_FUND_CRNCY=USD","FA_ADJUSTED=Y")</f>
        <v>397.85700000000003</v>
      </c>
      <c r="AS97" s="36">
        <f>_xll.BDP($AD97,AS$10,"EQY_FUND_CRNCY=USD","FA_ADJUSTED=Y")</f>
        <v>147.253003325392</v>
      </c>
      <c r="AT97" s="36">
        <f>_xll.BDP($AD97,AT$10,"BEST_FPERIOD_OVERRIDE=1TY","EQY_FUND_CRNCY=USD","FA_ADJUSTED=Y")</f>
        <v>197.89500000000001</v>
      </c>
      <c r="AV97" s="1" t="s">
        <v>610</v>
      </c>
      <c r="AW97" s="1" t="s">
        <v>615</v>
      </c>
      <c r="AX97" s="36">
        <v>4827.2302</v>
      </c>
      <c r="AY97" s="36">
        <v>4868.8302000000003</v>
      </c>
      <c r="AZ97" s="36">
        <v>1286.5</v>
      </c>
      <c r="BA97" s="36">
        <v>1414.836</v>
      </c>
      <c r="BB97" s="36">
        <v>9.9755926933540628E-2</v>
      </c>
      <c r="BC97" s="114">
        <v>696.89999084472652</v>
      </c>
      <c r="BD97" s="36">
        <v>55.551000000000002</v>
      </c>
      <c r="BE97" s="36">
        <v>173.6</v>
      </c>
      <c r="BF97" s="36">
        <v>252.2</v>
      </c>
      <c r="BG97" s="36">
        <v>145.4</v>
      </c>
      <c r="BH97" s="36">
        <v>325.79999999999995</v>
      </c>
      <c r="BI97" s="36">
        <v>390.36400000000003</v>
      </c>
      <c r="BJ97" s="36">
        <v>132.49198895886499</v>
      </c>
      <c r="BK97" s="36">
        <v>179.67600000000002</v>
      </c>
      <c r="BL97" s="36">
        <v>76.643000000000001</v>
      </c>
    </row>
    <row r="98" spans="2:64" ht="30" customHeight="1" x14ac:dyDescent="0.2">
      <c r="B98" s="62" t="s">
        <v>471</v>
      </c>
      <c r="C98" s="54" t="e">
        <f>VLOOKUP($B98,#REF!,COLUMNS($B98:C98),0)</f>
        <v>#REF!</v>
      </c>
      <c r="AD98" s="2" t="s">
        <v>611</v>
      </c>
      <c r="AE98" s="36" t="str">
        <f>_xll.BDP($AD98,AE$10)</f>
        <v>Interactive Home Entertainment</v>
      </c>
      <c r="AF98" s="36">
        <f>_xll.BDH($AD98,AF$10,$C$5,$C$5,"EQY_FUND_CRNCY=USD")</f>
        <v>3645.0715</v>
      </c>
      <c r="AG98" s="36" t="str">
        <f>_xll.BDH($AD98,AG$10,$C$5,$C$5,"EQY_FUND_CRNCY=USD")</f>
        <v>#N/A N/A</v>
      </c>
      <c r="AH98" s="36"/>
      <c r="AI98" s="36">
        <f>_xll.BDP($AD98,AI$10,"EQY_FUND_CRNCY=USD","FA_ADJUSTED=Y")</f>
        <v>100.7663164782789</v>
      </c>
      <c r="AJ98" s="36">
        <f>_xll.BDP($AD98,AJ$10,"BEST_FPERIOD_OVERRIDE=1TY","EQY_FUND_CRNCY=USD","FA_ADJUSTED=Y")</f>
        <v>109.63</v>
      </c>
      <c r="AK98" s="44">
        <f t="shared" si="18"/>
        <v>8.796276207666831E-2</v>
      </c>
      <c r="AL98" s="36">
        <f>_xll.BDP($AD98,AL$10,"EQY_FUND_CRNCY=USD","FA_ADJUSTED=Y")</f>
        <v>75.901110688718759</v>
      </c>
      <c r="AM98" s="36">
        <f>_xll.BDP($AD98,AM$10,"BEST_FPERIOD_OVERRIDE=1TY","EQY_FUND_CRNCY=USD","FA_ADJUSTED=Y")</f>
        <v>69.600000000000009</v>
      </c>
      <c r="AN98" s="36" t="str">
        <f>_xll.BDP($AD98,AN$10,"BEST_FPERIOD_OVERRIDE=1TY","EQY_FUND_CRNCY=USD","FA_ADJUSTED=Y")</f>
        <v>#N/A N/A</v>
      </c>
      <c r="AO98" s="36">
        <f>_xll.BDP($AD98,AO$10,"BEST_FPERIOD_OVERRIDE=1TY","EQY_FUND_CRNCY=USD","FA_ADJUSTED=Y")</f>
        <v>29.383652686391265</v>
      </c>
      <c r="AP98" s="36">
        <f>_xll.BDP($AD98,AP$10,"BEST_FPERIOD_OVERRIDE=1TY","EQY_FUND_CRNCY=USD","FA_ADJUSTED=Y")</f>
        <v>8.5565256094713043</v>
      </c>
      <c r="AQ98" s="36">
        <f>_xll.BDP($AD98,AQ$10,"EQY_FUND_CRNCY=USD","FA_ADJUSTED=Y")</f>
        <v>38.91521999030671</v>
      </c>
      <c r="AR98" s="36">
        <f>_xll.BDP($AD98,AR$10,"BEST_FPERIOD_OVERRIDE=1TY","EQY_FUND_CRNCY=USD","FA_ADJUSTED=Y")</f>
        <v>46.372</v>
      </c>
      <c r="AS98" s="36">
        <f>_xll.BDP($AD98,AS$10,"EQY_FUND_CRNCY=USD","FA_ADJUSTED=Y")</f>
        <v>31.892405024313653</v>
      </c>
      <c r="AT98" s="36">
        <f>_xll.BDP($AD98,AT$10,"BEST_FPERIOD_OVERRIDE=1TY","EQY_FUND_CRNCY=USD","FA_ADJUSTED=Y")</f>
        <v>35.794000000000004</v>
      </c>
      <c r="AV98" s="1" t="s">
        <v>611</v>
      </c>
      <c r="AW98" s="1" t="s">
        <v>617</v>
      </c>
      <c r="AX98" s="36">
        <v>3645.0715</v>
      </c>
      <c r="AY98" s="36">
        <v>3484.2853</v>
      </c>
      <c r="AZ98" s="36">
        <v>106.27463551615409</v>
      </c>
      <c r="BA98" s="36">
        <v>116.741</v>
      </c>
      <c r="BB98" s="36">
        <v>9.8484124956184749E-2</v>
      </c>
      <c r="BC98" s="114">
        <v>81.477672212029802</v>
      </c>
      <c r="BD98" s="36">
        <v>73.2</v>
      </c>
      <c r="BE98" s="36" t="s">
        <v>480</v>
      </c>
      <c r="BF98" s="36">
        <v>29.383652730074935</v>
      </c>
      <c r="BG98" s="36">
        <v>8.5565256221919981</v>
      </c>
      <c r="BH98" s="36">
        <v>46.149536384401458</v>
      </c>
      <c r="BI98" s="36">
        <v>53.006</v>
      </c>
      <c r="BJ98" s="36">
        <v>37.745532686694702</v>
      </c>
      <c r="BK98" s="36">
        <v>39.980000000000004</v>
      </c>
      <c r="BL98" s="36">
        <v>-59.25</v>
      </c>
    </row>
    <row r="99" spans="2:64" ht="30" customHeight="1" x14ac:dyDescent="0.2">
      <c r="B99" s="62" t="s">
        <v>473</v>
      </c>
      <c r="C99" s="54" t="e">
        <f>VLOOKUP($B99,#REF!,COLUMNS($B99:C99),0)</f>
        <v>#REF!</v>
      </c>
      <c r="AD99" s="2" t="s">
        <v>105</v>
      </c>
      <c r="AE99" s="36" t="str">
        <f>_xll.BDP($AD99,AE$10)</f>
        <v>Application Software</v>
      </c>
      <c r="AF99" s="36">
        <f>_xll.BDH($AD99,AF$10,$C$5,$C$5,"EQY_FUND_CRNCY=USD")</f>
        <v>6683.5072</v>
      </c>
      <c r="AG99" s="36" t="str">
        <f>_xll.BDH($AD99,AG$10,$C$5,$C$5,"EQY_FUND_CRNCY=USD")</f>
        <v>#N/A N/A</v>
      </c>
      <c r="AH99" s="36"/>
      <c r="AI99" s="36">
        <f>_xll.BDP($AD99,AI$10,"EQY_FUND_CRNCY=USD","FA_ADJUSTED=Y")</f>
        <v>490.90199999999999</v>
      </c>
      <c r="AJ99" s="36">
        <f>_xll.BDP($AD99,AJ$10,"BEST_FPERIOD_OVERRIDE=1TY","EQY_FUND_CRNCY=USD","FA_ADJUSTED=Y")</f>
        <v>564</v>
      </c>
      <c r="AK99" s="44">
        <f t="shared" si="18"/>
        <v>0.14890548419032723</v>
      </c>
      <c r="AL99" s="36">
        <f>_xll.BDP($AD99,AL$10,"EQY_FUND_CRNCY=USD","FA_ADJUSTED=Y")</f>
        <v>439.76300677490235</v>
      </c>
      <c r="AM99" s="36">
        <f>_xll.BDP($AD99,AM$10,"BEST_FPERIOD_OVERRIDE=1TY","EQY_FUND_CRNCY=USD","FA_ADJUSTED=Y")</f>
        <v>89.98</v>
      </c>
      <c r="AN99" s="36">
        <f>_xll.BDP($AD99,AN$10,"BEST_FPERIOD_OVERRIDE=1TY","EQY_FUND_CRNCY=USD","FA_ADJUSTED=Y")</f>
        <v>82.075999999999993</v>
      </c>
      <c r="AO99" s="36">
        <f>_xll.BDP($AD99,AO$10,"BEST_FPERIOD_OVERRIDE=1TY","EQY_FUND_CRNCY=USD","FA_ADJUSTED=Y")</f>
        <v>101.077</v>
      </c>
      <c r="AP99" s="36">
        <f>_xll.BDP($AD99,AP$10,"BEST_FPERIOD_OVERRIDE=1TY","EQY_FUND_CRNCY=USD","FA_ADJUSTED=Y")</f>
        <v>56.076000000000001</v>
      </c>
      <c r="AQ99" s="36">
        <f>_xll.BDP($AD99,AQ$10,"EQY_FUND_CRNCY=USD","FA_ADJUSTED=Y")</f>
        <v>202.38199999999998</v>
      </c>
      <c r="AR99" s="36">
        <f>_xll.BDP($AD99,AR$10,"BEST_FPERIOD_OVERRIDE=1TY","EQY_FUND_CRNCY=USD","FA_ADJUSTED=Y")</f>
        <v>282.5</v>
      </c>
      <c r="AS99" s="36">
        <f>_xll.BDP($AD99,AS$10,"EQY_FUND_CRNCY=USD","FA_ADJUSTED=Y")</f>
        <v>153.49481250075101</v>
      </c>
      <c r="AT99" s="36">
        <f>_xll.BDP($AD99,AT$10,"BEST_FPERIOD_OVERRIDE=1TY","EQY_FUND_CRNCY=USD","FA_ADJUSTED=Y")</f>
        <v>236.41400000000002</v>
      </c>
      <c r="AV99" s="1" t="s">
        <v>105</v>
      </c>
      <c r="AW99" s="1" t="s">
        <v>495</v>
      </c>
      <c r="AX99" s="36">
        <v>6746.2204000000002</v>
      </c>
      <c r="AY99" s="36">
        <v>6820.0554000000002</v>
      </c>
      <c r="AZ99" s="36">
        <v>499.51400000000001</v>
      </c>
      <c r="BA99" s="36">
        <v>548.56299999999999</v>
      </c>
      <c r="BB99" s="36">
        <v>9.8193444027594667E-2</v>
      </c>
      <c r="BC99" s="114">
        <v>448.87000836181642</v>
      </c>
      <c r="BD99" s="36">
        <v>89.632999999999996</v>
      </c>
      <c r="BE99" s="36">
        <v>82.075999999999993</v>
      </c>
      <c r="BF99" s="36">
        <v>101.077</v>
      </c>
      <c r="BG99" s="36">
        <v>56.076000000000001</v>
      </c>
      <c r="BH99" s="36">
        <v>218.595</v>
      </c>
      <c r="BI99" s="36">
        <v>277.47500000000002</v>
      </c>
      <c r="BJ99" s="36">
        <v>150.27254635458399</v>
      </c>
      <c r="BK99" s="36">
        <v>222.1</v>
      </c>
      <c r="BL99" s="36">
        <v>94.12</v>
      </c>
    </row>
    <row r="100" spans="2:64" ht="30" customHeight="1" x14ac:dyDescent="0.2">
      <c r="B100" s="62" t="s">
        <v>478</v>
      </c>
      <c r="C100" s="54" t="e">
        <f>VLOOKUP($B100,#REF!,COLUMNS($B100:C100),0)</f>
        <v>#REF!</v>
      </c>
      <c r="AD100" s="2" t="s">
        <v>69</v>
      </c>
      <c r="AE100" s="36" t="str">
        <f>_xll.BDP($AD100,AE$10)</f>
        <v>Application Software</v>
      </c>
      <c r="AF100" s="36">
        <f>_xll.BDH($AD100,AF$10,$C$5,$C$5,"EQY_FUND_CRNCY=USD")</f>
        <v>12138.885200000001</v>
      </c>
      <c r="AG100" s="36" t="str">
        <f>_xll.BDH($AD100,AG$10,$C$5,$C$5,"EQY_FUND_CRNCY=USD")</f>
        <v>#N/A N/A</v>
      </c>
      <c r="AH100" s="36"/>
      <c r="AI100" s="36">
        <f>_xll.BDP($AD100,AI$10,"EQY_FUND_CRNCY=USD","FA_ADJUSTED=Y")</f>
        <v>1191.9960000000001</v>
      </c>
      <c r="AJ100" s="36">
        <f>_xll.BDP($AD100,AJ$10,"BEST_FPERIOD_OVERRIDE=1TY","EQY_FUND_CRNCY=USD","FA_ADJUSTED=Y")</f>
        <v>1345.0250000000001</v>
      </c>
      <c r="AK100" s="44">
        <f t="shared" si="18"/>
        <v>0.12838046436397432</v>
      </c>
      <c r="AL100" s="36">
        <f>_xll.BDP($AD100,AL$10,"EQY_FUND_CRNCY=USD","FA_ADJUSTED=Y")</f>
        <v>1035.3879998779298</v>
      </c>
      <c r="AM100" s="36">
        <f>_xll.BDP($AD100,AM$10,"BEST_FPERIOD_OVERRIDE=1TY","EQY_FUND_CRNCY=USD","FA_ADJUSTED=Y")</f>
        <v>89.954999999999998</v>
      </c>
      <c r="AN100" s="36">
        <f>_xll.BDP($AD100,AN$10,"BEST_FPERIOD_OVERRIDE=1TY","EQY_FUND_CRNCY=USD","FA_ADJUSTED=Y")</f>
        <v>202.74599999999998</v>
      </c>
      <c r="AO100" s="36" t="str">
        <f>_xll.BDP($AD100,AO$10,"BEST_FPERIOD_OVERRIDE=1TY","EQY_FUND_CRNCY=USD","FA_ADJUSTED=Y")</f>
        <v>#N/A N/A</v>
      </c>
      <c r="AP100" s="36" t="str">
        <f>_xll.BDP($AD100,AP$10,"BEST_FPERIOD_OVERRIDE=1TY","EQY_FUND_CRNCY=USD","FA_ADJUSTED=Y")</f>
        <v>#N/A N/A</v>
      </c>
      <c r="AQ100" s="36">
        <f>_xll.BDP($AD100,AQ$10,"EQY_FUND_CRNCY=USD","FA_ADJUSTED=Y")</f>
        <v>497.34900000000005</v>
      </c>
      <c r="AR100" s="36">
        <f>_xll.BDP($AD100,AR$10,"BEST_FPERIOD_OVERRIDE=1TY","EQY_FUND_CRNCY=USD","FA_ADJUSTED=Y")</f>
        <v>625.16700000000003</v>
      </c>
      <c r="AS100" s="36">
        <f>_xll.BDP($AD100,AS$10,"EQY_FUND_CRNCY=USD","FA_ADJUSTED=Y")</f>
        <v>351.20801191806402</v>
      </c>
      <c r="AT100" s="36">
        <f>_xll.BDP($AD100,AT$10,"BEST_FPERIOD_OVERRIDE=1TY","EQY_FUND_CRNCY=USD","FA_ADJUSTED=Y")</f>
        <v>483.90500000000003</v>
      </c>
      <c r="AV100" s="1" t="s">
        <v>69</v>
      </c>
      <c r="AW100" s="1" t="s">
        <v>495</v>
      </c>
      <c r="AX100" s="36">
        <v>12302.423199999999</v>
      </c>
      <c r="AY100" s="36">
        <v>11606.260200000001</v>
      </c>
      <c r="AZ100" s="36">
        <v>1172.3630000000001</v>
      </c>
      <c r="BA100" s="36">
        <v>1282.5710000000001</v>
      </c>
      <c r="BB100" s="36">
        <v>9.4005013805451121E-2</v>
      </c>
      <c r="BC100" s="114">
        <v>1016.0799910888672</v>
      </c>
      <c r="BD100" s="36">
        <v>89.063000000000002</v>
      </c>
      <c r="BE100" s="36">
        <v>202.74599999999998</v>
      </c>
      <c r="BF100" s="36" t="s">
        <v>480</v>
      </c>
      <c r="BG100" s="36" t="s">
        <v>480</v>
      </c>
      <c r="BH100" s="36">
        <v>497.34900000000005</v>
      </c>
      <c r="BI100" s="36">
        <v>591.66700000000003</v>
      </c>
      <c r="BJ100" s="36">
        <v>334.11229267563596</v>
      </c>
      <c r="BK100" s="36">
        <v>429.33500000000004</v>
      </c>
      <c r="BL100" s="36">
        <v>67.052999999999997</v>
      </c>
    </row>
    <row r="101" spans="2:64" ht="30" customHeight="1" x14ac:dyDescent="0.2">
      <c r="B101" s="88" t="s">
        <v>482</v>
      </c>
      <c r="C101" s="89" t="e">
        <f>VLOOKUP($B101,#REF!,COLUMNS($B101:C101),0)</f>
        <v>#REF!</v>
      </c>
      <c r="AD101" s="2" t="s">
        <v>147</v>
      </c>
      <c r="AE101" s="36" t="str">
        <f>_xll.BDP($AD101,AE$10)</f>
        <v>Application Software</v>
      </c>
      <c r="AF101" s="36">
        <f>_xll.BDH($AD101,AF$10,$C$5,$C$5,"EQY_FUND_CRNCY=USD")</f>
        <v>4022.7127999999998</v>
      </c>
      <c r="AG101" s="36" t="str">
        <f>_xll.BDH($AD101,AG$10,$C$5,$C$5,"EQY_FUND_CRNCY=USD")</f>
        <v>#N/A N/A</v>
      </c>
      <c r="AH101" s="36"/>
      <c r="AI101" s="36">
        <f>_xll.BDP($AD101,AI$10,"EQY_FUND_CRNCY=USD","FA_ADJUSTED=Y")</f>
        <v>874.76400000000001</v>
      </c>
      <c r="AJ101" s="36">
        <f>_xll.BDP($AD101,AJ$10,"BEST_FPERIOD_OVERRIDE=1TY","EQY_FUND_CRNCY=USD","FA_ADJUSTED=Y")</f>
        <v>942.2</v>
      </c>
      <c r="AK101" s="44">
        <f t="shared" si="18"/>
        <v>7.7090506696663397E-2</v>
      </c>
      <c r="AL101" s="36">
        <f>_xll.BDP($AD101,AL$10,"EQY_FUND_CRNCY=USD","FA_ADJUSTED=Y")</f>
        <v>576.93299468994144</v>
      </c>
      <c r="AM101" s="36">
        <f>_xll.BDP($AD101,AM$10,"BEST_FPERIOD_OVERRIDE=1TY","EQY_FUND_CRNCY=USD","FA_ADJUSTED=Y")</f>
        <v>70.375</v>
      </c>
      <c r="AN101" s="36">
        <f>_xll.BDP($AD101,AN$10,"BEST_FPERIOD_OVERRIDE=1TY","EQY_FUND_CRNCY=USD","FA_ADJUSTED=Y")</f>
        <v>162.886</v>
      </c>
      <c r="AO101" s="36">
        <f>_xll.BDP($AD101,AO$10,"BEST_FPERIOD_OVERRIDE=1TY","EQY_FUND_CRNCY=USD","FA_ADJUSTED=Y")</f>
        <v>307.20999999999998</v>
      </c>
      <c r="AP101" s="36">
        <f>_xll.BDP($AD101,AP$10,"BEST_FPERIOD_OVERRIDE=1TY","EQY_FUND_CRNCY=USD","FA_ADJUSTED=Y")</f>
        <v>52.152999999999999</v>
      </c>
      <c r="AQ101" s="36">
        <f>_xll.BDP($AD101,AQ$10,"EQY_FUND_CRNCY=USD","FA_ADJUSTED=Y")</f>
        <v>13.558999999999997</v>
      </c>
      <c r="AR101" s="36">
        <f>_xll.BDP($AD101,AR$10,"BEST_FPERIOD_OVERRIDE=1TY","EQY_FUND_CRNCY=USD","FA_ADJUSTED=Y")</f>
        <v>83.177999999999997</v>
      </c>
      <c r="AS101" s="36">
        <f>_xll.BDP($AD101,AS$10,"EQY_FUND_CRNCY=USD","FA_ADJUSTED=Y")</f>
        <v>10.922999999999998</v>
      </c>
      <c r="AT101" s="36">
        <f>_xll.BDP($AD101,AT$10,"BEST_FPERIOD_OVERRIDE=1TY","EQY_FUND_CRNCY=USD","FA_ADJUSTED=Y")</f>
        <v>55.834000000000003</v>
      </c>
      <c r="AV101" s="1" t="s">
        <v>147</v>
      </c>
      <c r="AW101" s="1" t="s">
        <v>495</v>
      </c>
      <c r="AX101" s="36">
        <v>4075.4052000000001</v>
      </c>
      <c r="AY101" s="36">
        <v>3831.8222000000001</v>
      </c>
      <c r="AZ101" s="36">
        <v>851.31600000000003</v>
      </c>
      <c r="BA101" s="36">
        <v>927.80000000000007</v>
      </c>
      <c r="BB101" s="36">
        <v>8.9842079791757845E-2</v>
      </c>
      <c r="BC101" s="114">
        <v>558.17699633789061</v>
      </c>
      <c r="BD101" s="36">
        <v>64.025000000000006</v>
      </c>
      <c r="BE101" s="36">
        <v>162.886</v>
      </c>
      <c r="BF101" s="36">
        <v>307.20999999999998</v>
      </c>
      <c r="BG101" s="36">
        <v>52.152999999999999</v>
      </c>
      <c r="BH101" s="36">
        <v>16.656999999999996</v>
      </c>
      <c r="BI101" s="36">
        <v>104.4</v>
      </c>
      <c r="BJ101" s="36">
        <v>16.697999999999997</v>
      </c>
      <c r="BK101" s="36">
        <v>69.878</v>
      </c>
      <c r="BL101" s="36">
        <v>108.74000000000001</v>
      </c>
    </row>
    <row r="102" spans="2:64" ht="30" customHeight="1" x14ac:dyDescent="0.2">
      <c r="B102" s="87"/>
      <c r="C102" s="87"/>
      <c r="AD102" s="2" t="s">
        <v>271</v>
      </c>
      <c r="AE102" s="36" t="str">
        <f>_xll.BDP($AD102,AE$10)</f>
        <v>Application Software</v>
      </c>
      <c r="AF102" s="36">
        <f>_xll.BDH($AD102,AF$10,$C$5,$C$5,"EQY_FUND_CRNCY=USD")</f>
        <v>1427.9659999999999</v>
      </c>
      <c r="AG102" s="36" t="str">
        <f>_xll.BDH($AD102,AG$10,$C$5,$C$5,"EQY_FUND_CRNCY=USD")</f>
        <v>#N/A N/A</v>
      </c>
      <c r="AH102" s="36"/>
      <c r="AI102" s="36">
        <f>_xll.BDP($AD102,AI$10,"EQY_FUND_CRNCY=USD","FA_ADJUSTED=Y")</f>
        <v>241.25099999999998</v>
      </c>
      <c r="AJ102" s="36">
        <f>_xll.BDP($AD102,AJ$10,"BEST_FPERIOD_OVERRIDE=1TY","EQY_FUND_CRNCY=USD","FA_ADJUSTED=Y")</f>
        <v>264.56</v>
      </c>
      <c r="AK102" s="44">
        <f t="shared" si="18"/>
        <v>9.6617216094441183E-2</v>
      </c>
      <c r="AL102" s="36">
        <f>_xll.BDP($AD102,AL$10,"EQY_FUND_CRNCY=USD","FA_ADJUSTED=Y")</f>
        <v>161.22099993896484</v>
      </c>
      <c r="AM102" s="36">
        <f>_xll.BDP($AD102,AM$10,"BEST_FPERIOD_OVERRIDE=1TY","EQY_FUND_CRNCY=USD","FA_ADJUSTED=Y")</f>
        <v>66.95</v>
      </c>
      <c r="AN102" s="36">
        <f>_xll.BDP($AD102,AN$10,"BEST_FPERIOD_OVERRIDE=1TY","EQY_FUND_CRNCY=USD","FA_ADJUSTED=Y")</f>
        <v>23.183</v>
      </c>
      <c r="AO102" s="36">
        <f>_xll.BDP($AD102,AO$10,"BEST_FPERIOD_OVERRIDE=1TY","EQY_FUND_CRNCY=USD","FA_ADJUSTED=Y")</f>
        <v>73.295000000000002</v>
      </c>
      <c r="AP102" s="36">
        <f>_xll.BDP($AD102,AP$10,"BEST_FPERIOD_OVERRIDE=1TY","EQY_FUND_CRNCY=USD","FA_ADJUSTED=Y")</f>
        <v>37.460999999999999</v>
      </c>
      <c r="AQ102" s="36">
        <f>_xll.BDP($AD102,AQ$10,"EQY_FUND_CRNCY=USD","FA_ADJUSTED=Y")</f>
        <v>30.456</v>
      </c>
      <c r="AR102" s="36">
        <f>_xll.BDP($AD102,AR$10,"BEST_FPERIOD_OVERRIDE=1TY","EQY_FUND_CRNCY=USD","FA_ADJUSTED=Y")</f>
        <v>58.94</v>
      </c>
      <c r="AS102" s="36">
        <f>_xll.BDP($AD102,AS$10,"EQY_FUND_CRNCY=USD","FA_ADJUSTED=Y")</f>
        <v>14.115740000000001</v>
      </c>
      <c r="AT102" s="36">
        <f>_xll.BDP($AD102,AT$10,"BEST_FPERIOD_OVERRIDE=1TY","EQY_FUND_CRNCY=USD","FA_ADJUSTED=Y")</f>
        <v>34.835000000000001</v>
      </c>
      <c r="AV102" s="1" t="s">
        <v>271</v>
      </c>
      <c r="AW102" s="1" t="s">
        <v>495</v>
      </c>
      <c r="AX102" s="36">
        <v>1477.598</v>
      </c>
      <c r="AY102" s="36">
        <v>1299.9390000000001</v>
      </c>
      <c r="AZ102" s="36">
        <v>234.53299999999999</v>
      </c>
      <c r="BA102" s="36">
        <v>255.227</v>
      </c>
      <c r="BB102" s="36">
        <v>8.8234917900679388E-2</v>
      </c>
      <c r="BC102" s="114">
        <v>156.26900183105468</v>
      </c>
      <c r="BD102" s="36">
        <v>66.875</v>
      </c>
      <c r="BE102" s="36">
        <v>23.183</v>
      </c>
      <c r="BF102" s="36">
        <v>73.295000000000002</v>
      </c>
      <c r="BG102" s="36">
        <v>37.460999999999999</v>
      </c>
      <c r="BH102" s="36">
        <v>24.942</v>
      </c>
      <c r="BI102" s="36">
        <v>52.480000000000004</v>
      </c>
      <c r="BJ102" s="36">
        <v>10.046000000000001</v>
      </c>
      <c r="BK102" s="36">
        <v>29.999000000000002</v>
      </c>
      <c r="BL102" s="36">
        <v>213.55</v>
      </c>
    </row>
    <row r="103" spans="2:64" ht="30" customHeight="1" x14ac:dyDescent="0.2">
      <c r="B103" s="45" t="s">
        <v>496</v>
      </c>
      <c r="C103" s="45"/>
      <c r="AD103" s="2" t="s">
        <v>612</v>
      </c>
      <c r="AE103" s="36" t="str">
        <f>_xll.BDP($AD103,AE$10)</f>
        <v>Application Software</v>
      </c>
      <c r="AF103" s="36">
        <f>_xll.BDH($AD103,AF$10,$C$5,$C$5,"EQY_FUND_CRNCY=USD")</f>
        <v>1006.0846</v>
      </c>
      <c r="AG103" s="36" t="str">
        <f>_xll.BDH($AD103,AG$10,$C$5,$C$5,"EQY_FUND_CRNCY=USD")</f>
        <v>#N/A N/A</v>
      </c>
      <c r="AH103" s="36"/>
      <c r="AI103" s="36">
        <f>_xll.BDP($AD103,AI$10,"EQY_FUND_CRNCY=USD","FA_ADJUSTED=Y")</f>
        <v>167.32967264326925</v>
      </c>
      <c r="AJ103" s="36">
        <f>_xll.BDP($AD103,AJ$10,"BEST_FPERIOD_OVERRIDE=1TY","EQY_FUND_CRNCY=USD","FA_ADJUSTED=Y")</f>
        <v>172.517</v>
      </c>
      <c r="AK103" s="44">
        <f t="shared" si="18"/>
        <v>3.1000642472955864E-2</v>
      </c>
      <c r="AL103" s="36">
        <f>_xll.BDP($AD103,AL$10,"EQY_FUND_CRNCY=USD","FA_ADJUSTED=Y")</f>
        <v>127.26635572468435</v>
      </c>
      <c r="AM103" s="36">
        <f>_xll.BDP($AD103,AM$10,"BEST_FPERIOD_OVERRIDE=1TY","EQY_FUND_CRNCY=USD","FA_ADJUSTED=Y")</f>
        <v>76.56</v>
      </c>
      <c r="AN103" s="36">
        <f>_xll.BDP($AD103,AN$10,"BEST_FPERIOD_OVERRIDE=1TY","EQY_FUND_CRNCY=USD","FA_ADJUSTED=Y")</f>
        <v>15.080813780019231</v>
      </c>
      <c r="AO103" s="36" t="str">
        <f>_xll.BDP($AD103,AO$10,"BEST_FPERIOD_OVERRIDE=1TY","EQY_FUND_CRNCY=USD","FA_ADJUSTED=Y")</f>
        <v>#N/A N/A</v>
      </c>
      <c r="AP103" s="36" t="str">
        <f>_xll.BDP($AD103,AP$10,"BEST_FPERIOD_OVERRIDE=1TY","EQY_FUND_CRNCY=USD","FA_ADJUSTED=Y")</f>
        <v>#N/A N/A</v>
      </c>
      <c r="AQ103" s="36">
        <f>_xll.BDP($AD103,AQ$10,"EQY_FUND_CRNCY=USD","FA_ADJUSTED=Y")</f>
        <v>33.175289124038464</v>
      </c>
      <c r="AR103" s="36">
        <f>_xll.BDP($AD103,AR$10,"BEST_FPERIOD_OVERRIDE=1TY","EQY_FUND_CRNCY=USD","FA_ADJUSTED=Y")</f>
        <v>37.868000000000002</v>
      </c>
      <c r="AS103" s="36">
        <f>_xll.BDP($AD103,AS$10,"EQY_FUND_CRNCY=USD","FA_ADJUSTED=Y")</f>
        <v>15.398299345882693</v>
      </c>
      <c r="AT103" s="36">
        <f>_xll.BDP($AD103,AT$10,"BEST_FPERIOD_OVERRIDE=1TY","EQY_FUND_CRNCY=USD","FA_ADJUSTED=Y")</f>
        <v>28.676000000000002</v>
      </c>
      <c r="AV103" s="1" t="s">
        <v>612</v>
      </c>
      <c r="AW103" s="1" t="s">
        <v>495</v>
      </c>
      <c r="AX103" s="36">
        <v>1006.0846</v>
      </c>
      <c r="AY103" s="36">
        <v>988.6848</v>
      </c>
      <c r="AZ103" s="36">
        <v>158.81090657152305</v>
      </c>
      <c r="BA103" s="36">
        <v>172.51400000000001</v>
      </c>
      <c r="BB103" s="36">
        <v>8.6285594133961752E-2</v>
      </c>
      <c r="BC103" s="114">
        <v>122.86743957034734</v>
      </c>
      <c r="BD103" s="36">
        <v>75.84</v>
      </c>
      <c r="BE103" s="36">
        <v>15.0808138126222</v>
      </c>
      <c r="BF103" s="36" t="s">
        <v>480</v>
      </c>
      <c r="BG103" s="36" t="s">
        <v>480</v>
      </c>
      <c r="BH103" s="36">
        <v>34.725540664341814</v>
      </c>
      <c r="BI103" s="36">
        <v>38.368000000000002</v>
      </c>
      <c r="BJ103" s="36">
        <v>16.478658119925523</v>
      </c>
      <c r="BK103" s="36">
        <v>27.196000000000002</v>
      </c>
      <c r="BL103" s="36">
        <v>56.395000000000003</v>
      </c>
    </row>
    <row r="104" spans="2:64" ht="15.6" customHeight="1" x14ac:dyDescent="0.2">
      <c r="B104" s="10" t="s">
        <v>424</v>
      </c>
      <c r="C104" s="10" t="s">
        <v>425</v>
      </c>
      <c r="AD104" s="2" t="s">
        <v>613</v>
      </c>
      <c r="AE104" s="36" t="str">
        <f>_xll.BDP($AD104,AE$10)</f>
        <v>Application Software</v>
      </c>
      <c r="AF104" s="36">
        <f>_xll.BDH($AD104,AF$10,$C$5,$C$5,"EQY_FUND_CRNCY=USD")</f>
        <v>532.57029999999997</v>
      </c>
      <c r="AG104" s="36" t="str">
        <f>_xll.BDH($AD104,AG$10,$C$5,$C$5,"EQY_FUND_CRNCY=USD")</f>
        <v>#N/A N/A</v>
      </c>
      <c r="AH104" s="36"/>
      <c r="AI104" s="36">
        <f>_xll.BDP($AD104,AI$10,"EQY_FUND_CRNCY=USD","FA_ADJUSTED=Y")</f>
        <v>390.21064618076934</v>
      </c>
      <c r="AJ104" s="36">
        <f>_xll.BDP($AD104,AJ$10,"BEST_FPERIOD_OVERRIDE=1TY","EQY_FUND_CRNCY=USD","FA_ADJUSTED=Y")</f>
        <v>410.71699999999998</v>
      </c>
      <c r="AK104" s="44">
        <f t="shared" si="18"/>
        <v>5.2552010100028967E-2</v>
      </c>
      <c r="AL104" s="36">
        <f>_xll.BDP($AD104,AL$10,"EQY_FUND_CRNCY=USD","FA_ADJUSTED=Y")</f>
        <v>208.10336909132636</v>
      </c>
      <c r="AM104" s="36">
        <f>_xll.BDP($AD104,AM$10,"BEST_FPERIOD_OVERRIDE=1TY","EQY_FUND_CRNCY=USD","FA_ADJUSTED=Y")</f>
        <v>51.5</v>
      </c>
      <c r="AN104" s="36">
        <f>_xll.BDP($AD104,AN$10,"BEST_FPERIOD_OVERRIDE=1TY","EQY_FUND_CRNCY=USD","FA_ADJUSTED=Y")</f>
        <v>34.018854184615378</v>
      </c>
      <c r="AO104" s="36" t="str">
        <f>_xll.BDP($AD104,AO$10,"BEST_FPERIOD_OVERRIDE=1TY","EQY_FUND_CRNCY=USD","FA_ADJUSTED=Y")</f>
        <v>#N/A N/A</v>
      </c>
      <c r="AP104" s="36">
        <f>_xll.BDP($AD104,AP$10,"BEST_FPERIOD_OVERRIDE=1TY","EQY_FUND_CRNCY=USD","FA_ADJUSTED=Y")</f>
        <v>172.6714568461538</v>
      </c>
      <c r="AQ104" s="36">
        <f>_xll.BDP($AD104,AQ$10,"EQY_FUND_CRNCY=USD","FA_ADJUSTED=Y")</f>
        <v>41.081894057692324</v>
      </c>
      <c r="AR104" s="36">
        <f>_xll.BDP($AD104,AR$10,"BEST_FPERIOD_OVERRIDE=1TY","EQY_FUND_CRNCY=USD","FA_ADJUSTED=Y")</f>
        <v>40.917999999999999</v>
      </c>
      <c r="AS104" s="36">
        <f>_xll.BDP($AD104,AS$10,"EQY_FUND_CRNCY=USD","FA_ADJUSTED=Y")</f>
        <v>28.187567112961545</v>
      </c>
      <c r="AT104" s="36">
        <f>_xll.BDP($AD104,AT$10,"BEST_FPERIOD_OVERRIDE=1TY","EQY_FUND_CRNCY=USD","FA_ADJUSTED=Y")</f>
        <v>23.161999999999999</v>
      </c>
      <c r="AV104" s="1" t="s">
        <v>613</v>
      </c>
      <c r="AW104" s="1" t="s">
        <v>495</v>
      </c>
      <c r="AX104" s="36">
        <v>532.57029999999997</v>
      </c>
      <c r="AY104" s="36">
        <v>503.5813</v>
      </c>
      <c r="AZ104" s="36">
        <v>390.21064688256155</v>
      </c>
      <c r="BA104" s="36">
        <v>423.65500000000003</v>
      </c>
      <c r="BB104" s="36">
        <v>8.5708458712311808E-2</v>
      </c>
      <c r="BC104" s="114">
        <v>208.1033694655994</v>
      </c>
      <c r="BD104" s="36">
        <v>51.5</v>
      </c>
      <c r="BE104" s="36">
        <v>34.018854199922998</v>
      </c>
      <c r="BF104" s="36" t="s">
        <v>480</v>
      </c>
      <c r="BG104" s="36">
        <v>172.67145692385159</v>
      </c>
      <c r="BH104" s="36">
        <v>41.081894131577933</v>
      </c>
      <c r="BI104" s="36">
        <v>41.76</v>
      </c>
      <c r="BJ104" s="36">
        <v>28.187567163656766</v>
      </c>
      <c r="BK104" s="36">
        <v>23.518000000000001</v>
      </c>
      <c r="BL104" s="36">
        <v>61.438000000000002</v>
      </c>
    </row>
    <row r="105" spans="2:64" x14ac:dyDescent="0.2">
      <c r="AD105" s="1"/>
    </row>
    <row r="106" spans="2:64" x14ac:dyDescent="0.2">
      <c r="AD106" s="1"/>
    </row>
    <row r="107" spans="2:64" x14ac:dyDescent="0.2">
      <c r="AD107" s="1"/>
    </row>
    <row r="108" spans="2:64" x14ac:dyDescent="0.2">
      <c r="AD108" s="1"/>
    </row>
    <row r="109" spans="2:64" x14ac:dyDescent="0.2">
      <c r="AD109" s="1"/>
    </row>
    <row r="110" spans="2:64" x14ac:dyDescent="0.2">
      <c r="AD110" s="1"/>
    </row>
    <row r="111" spans="2:64" x14ac:dyDescent="0.2">
      <c r="AD111" s="1"/>
    </row>
    <row r="112" spans="2:64" x14ac:dyDescent="0.2">
      <c r="AD112" s="1"/>
    </row>
    <row r="113" spans="30:30" x14ac:dyDescent="0.2">
      <c r="AD113" s="1"/>
    </row>
    <row r="114" spans="30:30" x14ac:dyDescent="0.2">
      <c r="AD114" s="1"/>
    </row>
    <row r="115" spans="30:30" x14ac:dyDescent="0.2">
      <c r="AD115" s="1"/>
    </row>
    <row r="116" spans="30:30" x14ac:dyDescent="0.2">
      <c r="AD116" s="1"/>
    </row>
    <row r="117" spans="30:30" x14ac:dyDescent="0.2">
      <c r="AD117" s="1"/>
    </row>
    <row r="118" spans="30:30" x14ac:dyDescent="0.2">
      <c r="AD118" s="1"/>
    </row>
    <row r="119" spans="30:30" x14ac:dyDescent="0.2">
      <c r="AD119" s="1"/>
    </row>
    <row r="120" spans="30:30" x14ac:dyDescent="0.2">
      <c r="AD120" s="1"/>
    </row>
    <row r="121" spans="30:30" x14ac:dyDescent="0.2">
      <c r="AD121" s="1"/>
    </row>
    <row r="122" spans="30:30" x14ac:dyDescent="0.2">
      <c r="AD122" s="1"/>
    </row>
    <row r="123" spans="30:30" x14ac:dyDescent="0.2">
      <c r="AD123" s="1"/>
    </row>
    <row r="124" spans="30:30" x14ac:dyDescent="0.2">
      <c r="AD124" s="1"/>
    </row>
    <row r="125" spans="30:30" x14ac:dyDescent="0.2">
      <c r="AD125" s="1"/>
    </row>
    <row r="126" spans="30:30" x14ac:dyDescent="0.2">
      <c r="AD126" s="1"/>
    </row>
    <row r="127" spans="30:30" x14ac:dyDescent="0.2">
      <c r="AD127" s="1"/>
    </row>
    <row r="128" spans="30:30" x14ac:dyDescent="0.2">
      <c r="AD128" s="1"/>
    </row>
    <row r="129" spans="30:30" x14ac:dyDescent="0.2">
      <c r="AD129" s="1"/>
    </row>
    <row r="130" spans="30:30" x14ac:dyDescent="0.2">
      <c r="AD130" s="1"/>
    </row>
    <row r="131" spans="30:30" x14ac:dyDescent="0.2">
      <c r="AD131" s="1"/>
    </row>
    <row r="132" spans="30:30" x14ac:dyDescent="0.2">
      <c r="AD132" s="1"/>
    </row>
    <row r="133" spans="30:30" x14ac:dyDescent="0.2">
      <c r="AD133" s="1"/>
    </row>
    <row r="134" spans="30:30" x14ac:dyDescent="0.2">
      <c r="AD134" s="1"/>
    </row>
    <row r="135" spans="30:30" x14ac:dyDescent="0.2">
      <c r="AD135" s="1"/>
    </row>
    <row r="136" spans="30:30" x14ac:dyDescent="0.2">
      <c r="AD136" s="1"/>
    </row>
    <row r="137" spans="30:30" x14ac:dyDescent="0.2">
      <c r="AD137" s="1"/>
    </row>
    <row r="138" spans="30:30" x14ac:dyDescent="0.2">
      <c r="AD138" s="1"/>
    </row>
    <row r="139" spans="30:30" x14ac:dyDescent="0.2">
      <c r="AD139" s="1"/>
    </row>
    <row r="140" spans="30:30" x14ac:dyDescent="0.2">
      <c r="AD140" s="1"/>
    </row>
    <row r="141" spans="30:30" x14ac:dyDescent="0.2">
      <c r="AD141" s="1"/>
    </row>
    <row r="142" spans="30:30" x14ac:dyDescent="0.2">
      <c r="AD142" s="1"/>
    </row>
    <row r="143" spans="30:30" x14ac:dyDescent="0.2">
      <c r="AD143" s="1"/>
    </row>
    <row r="144" spans="30:30" x14ac:dyDescent="0.2">
      <c r="AD144" s="1"/>
    </row>
    <row r="145" spans="30:30" x14ac:dyDescent="0.2">
      <c r="AD145" s="1"/>
    </row>
    <row r="146" spans="30:30" x14ac:dyDescent="0.2">
      <c r="AD146" s="1"/>
    </row>
    <row r="147" spans="30:30" x14ac:dyDescent="0.2">
      <c r="AD147" s="1"/>
    </row>
    <row r="148" spans="30:30" x14ac:dyDescent="0.2">
      <c r="AD148" s="1"/>
    </row>
    <row r="149" spans="30:30" x14ac:dyDescent="0.2">
      <c r="AD149" s="1"/>
    </row>
    <row r="150" spans="30:30" x14ac:dyDescent="0.2">
      <c r="AD150" s="1"/>
    </row>
    <row r="151" spans="30:30" x14ac:dyDescent="0.2">
      <c r="AD151" s="1"/>
    </row>
    <row r="152" spans="30:30" x14ac:dyDescent="0.2">
      <c r="AD152" s="1"/>
    </row>
    <row r="153" spans="30:30" x14ac:dyDescent="0.2">
      <c r="AD153" s="1"/>
    </row>
    <row r="154" spans="30:30" x14ac:dyDescent="0.2">
      <c r="AD154" s="1"/>
    </row>
    <row r="155" spans="30:30" x14ac:dyDescent="0.2">
      <c r="AD155" s="1"/>
    </row>
    <row r="156" spans="30:30" x14ac:dyDescent="0.2">
      <c r="AD156" s="1"/>
    </row>
    <row r="157" spans="30:30" x14ac:dyDescent="0.2">
      <c r="AD157" s="1"/>
    </row>
    <row r="158" spans="30:30" x14ac:dyDescent="0.2">
      <c r="AD158" s="1"/>
    </row>
    <row r="159" spans="30:30" x14ac:dyDescent="0.2">
      <c r="AD159" s="1"/>
    </row>
    <row r="160" spans="30:30" x14ac:dyDescent="0.2">
      <c r="AD160" s="1"/>
    </row>
    <row r="161" spans="30:30" x14ac:dyDescent="0.2">
      <c r="AD161" s="1"/>
    </row>
    <row r="162" spans="30:30" x14ac:dyDescent="0.2">
      <c r="AD162" s="1"/>
    </row>
    <row r="163" spans="30:30" x14ac:dyDescent="0.2">
      <c r="AD163" s="1"/>
    </row>
    <row r="164" spans="30:30" x14ac:dyDescent="0.2">
      <c r="AD164" s="1"/>
    </row>
    <row r="165" spans="30:30" x14ac:dyDescent="0.2">
      <c r="AD165" s="1"/>
    </row>
    <row r="166" spans="30:30" x14ac:dyDescent="0.2">
      <c r="AD166" s="1"/>
    </row>
    <row r="167" spans="30:30" x14ac:dyDescent="0.2">
      <c r="AD167" s="1"/>
    </row>
    <row r="168" spans="30:30" x14ac:dyDescent="0.2">
      <c r="AD168" s="1"/>
    </row>
    <row r="169" spans="30:30" x14ac:dyDescent="0.2">
      <c r="AD169" s="1"/>
    </row>
    <row r="170" spans="30:30" x14ac:dyDescent="0.2">
      <c r="AD170" s="1"/>
    </row>
    <row r="171" spans="30:30" x14ac:dyDescent="0.2">
      <c r="AD171" s="1"/>
    </row>
    <row r="172" spans="30:30" x14ac:dyDescent="0.2">
      <c r="AD172" s="1"/>
    </row>
    <row r="173" spans="30:30" x14ac:dyDescent="0.2">
      <c r="AD173" s="1"/>
    </row>
    <row r="174" spans="30:30" x14ac:dyDescent="0.2">
      <c r="AD174" s="1"/>
    </row>
    <row r="175" spans="30:30" x14ac:dyDescent="0.2">
      <c r="AD175" s="1"/>
    </row>
    <row r="176" spans="30:30" x14ac:dyDescent="0.2">
      <c r="AD176" s="1"/>
    </row>
    <row r="177" spans="30:30" x14ac:dyDescent="0.2">
      <c r="AD177" s="1"/>
    </row>
    <row r="178" spans="30:30" x14ac:dyDescent="0.2">
      <c r="AD178" s="1"/>
    </row>
    <row r="179" spans="30:30" x14ac:dyDescent="0.2">
      <c r="AD179" s="1"/>
    </row>
    <row r="180" spans="30:30" x14ac:dyDescent="0.2">
      <c r="AD180" s="1"/>
    </row>
    <row r="181" spans="30:30" x14ac:dyDescent="0.2">
      <c r="AD181" s="1"/>
    </row>
    <row r="182" spans="30:30" x14ac:dyDescent="0.2">
      <c r="AD182" s="1"/>
    </row>
    <row r="183" spans="30:30" x14ac:dyDescent="0.2">
      <c r="AD183" s="1"/>
    </row>
    <row r="184" spans="30:30" x14ac:dyDescent="0.2">
      <c r="AD184" s="1"/>
    </row>
    <row r="185" spans="30:30" x14ac:dyDescent="0.2">
      <c r="AD185" s="1"/>
    </row>
    <row r="186" spans="30:30" x14ac:dyDescent="0.2">
      <c r="AD186" s="1"/>
    </row>
    <row r="187" spans="30:30" x14ac:dyDescent="0.2">
      <c r="AD187" s="1"/>
    </row>
    <row r="188" spans="30:30" x14ac:dyDescent="0.2">
      <c r="AD188" s="1"/>
    </row>
    <row r="189" spans="30:30" x14ac:dyDescent="0.2">
      <c r="AD189" s="1"/>
    </row>
    <row r="190" spans="30:30" x14ac:dyDescent="0.2">
      <c r="AD190" s="1"/>
    </row>
    <row r="191" spans="30:30" x14ac:dyDescent="0.2">
      <c r="AD191" s="1"/>
    </row>
    <row r="192" spans="30:30" x14ac:dyDescent="0.2">
      <c r="AD192" s="1"/>
    </row>
    <row r="193" spans="30:30" x14ac:dyDescent="0.2">
      <c r="AD193" s="1"/>
    </row>
    <row r="194" spans="30:30" x14ac:dyDescent="0.2">
      <c r="AD194" s="1"/>
    </row>
    <row r="195" spans="30:30" x14ac:dyDescent="0.2">
      <c r="AD195" s="1"/>
    </row>
    <row r="196" spans="30:30" x14ac:dyDescent="0.2">
      <c r="AD196" s="1"/>
    </row>
    <row r="197" spans="30:30" x14ac:dyDescent="0.2">
      <c r="AD197" s="1"/>
    </row>
    <row r="198" spans="30:30" x14ac:dyDescent="0.2">
      <c r="AD198" s="1"/>
    </row>
    <row r="199" spans="30:30" x14ac:dyDescent="0.2">
      <c r="AD199" s="1"/>
    </row>
    <row r="200" spans="30:30" x14ac:dyDescent="0.2">
      <c r="AD200" s="1"/>
    </row>
    <row r="201" spans="30:30" x14ac:dyDescent="0.2">
      <c r="AD201" s="1"/>
    </row>
    <row r="202" spans="30:30" x14ac:dyDescent="0.2">
      <c r="AD202" s="1"/>
    </row>
    <row r="203" spans="30:30" x14ac:dyDescent="0.2">
      <c r="AD203" s="1"/>
    </row>
    <row r="204" spans="30:30" x14ac:dyDescent="0.2">
      <c r="AD204" s="1"/>
    </row>
    <row r="205" spans="30:30" x14ac:dyDescent="0.2">
      <c r="AD205" s="1"/>
    </row>
    <row r="206" spans="30:30" x14ac:dyDescent="0.2">
      <c r="AD206" s="1"/>
    </row>
    <row r="207" spans="30:30" x14ac:dyDescent="0.2">
      <c r="AD207" s="1"/>
    </row>
    <row r="208" spans="30:30" x14ac:dyDescent="0.2">
      <c r="AD208" s="1"/>
    </row>
    <row r="209" spans="30:30" x14ac:dyDescent="0.2">
      <c r="AD209" s="1"/>
    </row>
    <row r="210" spans="30:30" x14ac:dyDescent="0.2">
      <c r="AD210" s="1"/>
    </row>
    <row r="211" spans="30:30" x14ac:dyDescent="0.2">
      <c r="AD211" s="1"/>
    </row>
    <row r="212" spans="30:30" x14ac:dyDescent="0.2">
      <c r="AD212" s="1"/>
    </row>
    <row r="213" spans="30:30" x14ac:dyDescent="0.2">
      <c r="AD213" s="1"/>
    </row>
    <row r="214" spans="30:30" x14ac:dyDescent="0.2">
      <c r="AD214" s="1"/>
    </row>
    <row r="215" spans="30:30" x14ac:dyDescent="0.2">
      <c r="AD215" s="1"/>
    </row>
    <row r="216" spans="30:30" x14ac:dyDescent="0.2">
      <c r="AD216" s="1"/>
    </row>
    <row r="217" spans="30:30" x14ac:dyDescent="0.2">
      <c r="AD217" s="1"/>
    </row>
    <row r="218" spans="30:30" x14ac:dyDescent="0.2">
      <c r="AD218" s="1"/>
    </row>
    <row r="219" spans="30:30" x14ac:dyDescent="0.2">
      <c r="AD219" s="1"/>
    </row>
    <row r="220" spans="30:30" x14ac:dyDescent="0.2">
      <c r="AD220" s="1"/>
    </row>
    <row r="221" spans="30:30" x14ac:dyDescent="0.2">
      <c r="AD221" s="1"/>
    </row>
    <row r="222" spans="30:30" x14ac:dyDescent="0.2">
      <c r="AD222" s="1"/>
    </row>
    <row r="223" spans="30:30" x14ac:dyDescent="0.2">
      <c r="AD223" s="1"/>
    </row>
    <row r="224" spans="30:30" x14ac:dyDescent="0.2">
      <c r="AD224" s="1"/>
    </row>
    <row r="225" spans="30:30" x14ac:dyDescent="0.2">
      <c r="AD225" s="1"/>
    </row>
    <row r="226" spans="30:30" x14ac:dyDescent="0.2">
      <c r="AD226" s="1"/>
    </row>
    <row r="227" spans="30:30" x14ac:dyDescent="0.2">
      <c r="AD227" s="1"/>
    </row>
    <row r="228" spans="30:30" x14ac:dyDescent="0.2">
      <c r="AD228" s="1"/>
    </row>
    <row r="229" spans="30:30" x14ac:dyDescent="0.2">
      <c r="AD229" s="1"/>
    </row>
    <row r="230" spans="30:30" x14ac:dyDescent="0.2">
      <c r="AD230" s="1"/>
    </row>
    <row r="231" spans="30:30" x14ac:dyDescent="0.2">
      <c r="AD231" s="1"/>
    </row>
    <row r="232" spans="30:30" x14ac:dyDescent="0.2">
      <c r="AD232" s="1"/>
    </row>
    <row r="233" spans="30:30" x14ac:dyDescent="0.2">
      <c r="AD233" s="1"/>
    </row>
    <row r="234" spans="30:30" x14ac:dyDescent="0.2">
      <c r="AD234" s="1"/>
    </row>
    <row r="235" spans="30:30" x14ac:dyDescent="0.2">
      <c r="AD235" s="1"/>
    </row>
    <row r="236" spans="30:30" x14ac:dyDescent="0.2">
      <c r="AD236" s="1"/>
    </row>
    <row r="237" spans="30:30" x14ac:dyDescent="0.2">
      <c r="AD237" s="1"/>
    </row>
    <row r="238" spans="30:30" x14ac:dyDescent="0.2">
      <c r="AD238" s="1"/>
    </row>
    <row r="239" spans="30:30" x14ac:dyDescent="0.2">
      <c r="AD239" s="1"/>
    </row>
    <row r="240" spans="30:30" x14ac:dyDescent="0.2">
      <c r="AD240" s="1"/>
    </row>
    <row r="241" spans="30:30" x14ac:dyDescent="0.2">
      <c r="AD241" s="1"/>
    </row>
    <row r="242" spans="30:30" x14ac:dyDescent="0.2">
      <c r="AD242" s="1"/>
    </row>
    <row r="243" spans="30:30" x14ac:dyDescent="0.2">
      <c r="AD243" s="1"/>
    </row>
    <row r="244" spans="30:30" x14ac:dyDescent="0.2">
      <c r="AD244" s="1"/>
    </row>
    <row r="245" spans="30:30" x14ac:dyDescent="0.2">
      <c r="AD245" s="1"/>
    </row>
    <row r="246" spans="30:30" x14ac:dyDescent="0.2">
      <c r="AD246" s="1"/>
    </row>
    <row r="247" spans="30:30" x14ac:dyDescent="0.2">
      <c r="AD247" s="1"/>
    </row>
    <row r="248" spans="30:30" x14ac:dyDescent="0.2">
      <c r="AD248" s="1"/>
    </row>
    <row r="249" spans="30:30" x14ac:dyDescent="0.2">
      <c r="AD249" s="1"/>
    </row>
    <row r="250" spans="30:30" x14ac:dyDescent="0.2">
      <c r="AD250" s="1"/>
    </row>
    <row r="251" spans="30:30" x14ac:dyDescent="0.2">
      <c r="AD251" s="1"/>
    </row>
    <row r="252" spans="30:30" x14ac:dyDescent="0.2">
      <c r="AD252" s="1"/>
    </row>
    <row r="253" spans="30:30" x14ac:dyDescent="0.2">
      <c r="AD253" s="1"/>
    </row>
    <row r="254" spans="30:30" x14ac:dyDescent="0.2">
      <c r="AD254" s="1"/>
    </row>
    <row r="255" spans="30:30" x14ac:dyDescent="0.2">
      <c r="AD255" s="1"/>
    </row>
    <row r="256" spans="30:30" x14ac:dyDescent="0.2">
      <c r="AD256" s="1"/>
    </row>
    <row r="257" spans="30:30" x14ac:dyDescent="0.2">
      <c r="AD257" s="1"/>
    </row>
    <row r="258" spans="30:30" x14ac:dyDescent="0.2">
      <c r="AD258" s="1"/>
    </row>
    <row r="259" spans="30:30" x14ac:dyDescent="0.2">
      <c r="AD259" s="1"/>
    </row>
    <row r="260" spans="30:30" x14ac:dyDescent="0.2">
      <c r="AD260" s="1"/>
    </row>
    <row r="261" spans="30:30" x14ac:dyDescent="0.2">
      <c r="AD261" s="1"/>
    </row>
    <row r="262" spans="30:30" x14ac:dyDescent="0.2">
      <c r="AD262" s="1"/>
    </row>
    <row r="263" spans="30:30" x14ac:dyDescent="0.2">
      <c r="AD263" s="1"/>
    </row>
    <row r="264" spans="30:30" x14ac:dyDescent="0.2">
      <c r="AD264" s="1"/>
    </row>
    <row r="265" spans="30:30" x14ac:dyDescent="0.2">
      <c r="AD265" s="1"/>
    </row>
    <row r="266" spans="30:30" x14ac:dyDescent="0.2">
      <c r="AD266" s="1"/>
    </row>
    <row r="267" spans="30:30" x14ac:dyDescent="0.2">
      <c r="AD267" s="1"/>
    </row>
    <row r="268" spans="30:30" x14ac:dyDescent="0.2">
      <c r="AD268" s="1"/>
    </row>
    <row r="269" spans="30:30" x14ac:dyDescent="0.2">
      <c r="AD269" s="1"/>
    </row>
    <row r="270" spans="30:30" x14ac:dyDescent="0.2">
      <c r="AD270" s="1"/>
    </row>
    <row r="271" spans="30:30" x14ac:dyDescent="0.2">
      <c r="AD271" s="1"/>
    </row>
    <row r="272" spans="30:30" x14ac:dyDescent="0.2">
      <c r="AD272" s="1"/>
    </row>
    <row r="273" spans="30:30" x14ac:dyDescent="0.2">
      <c r="AD273" s="1"/>
    </row>
    <row r="274" spans="30:30" x14ac:dyDescent="0.2">
      <c r="AD274" s="1"/>
    </row>
    <row r="275" spans="30:30" x14ac:dyDescent="0.2">
      <c r="AD275" s="1"/>
    </row>
    <row r="276" spans="30:30" x14ac:dyDescent="0.2">
      <c r="AD276" s="1"/>
    </row>
    <row r="277" spans="30:30" x14ac:dyDescent="0.2">
      <c r="AD277" s="1"/>
    </row>
    <row r="278" spans="30:30" x14ac:dyDescent="0.2">
      <c r="AD278" s="1"/>
    </row>
    <row r="279" spans="30:30" x14ac:dyDescent="0.2">
      <c r="AD279" s="1"/>
    </row>
    <row r="280" spans="30:30" x14ac:dyDescent="0.2">
      <c r="AD280" s="1"/>
    </row>
    <row r="281" spans="30:30" x14ac:dyDescent="0.2">
      <c r="AD281" s="1"/>
    </row>
    <row r="282" spans="30:30" x14ac:dyDescent="0.2">
      <c r="AD282" s="1"/>
    </row>
    <row r="283" spans="30:30" x14ac:dyDescent="0.2">
      <c r="AD283" s="1"/>
    </row>
    <row r="284" spans="30:30" x14ac:dyDescent="0.2">
      <c r="AD284" s="1"/>
    </row>
    <row r="285" spans="30:30" x14ac:dyDescent="0.2">
      <c r="AD285" s="1"/>
    </row>
    <row r="286" spans="30:30" x14ac:dyDescent="0.2">
      <c r="AD286" s="1"/>
    </row>
    <row r="287" spans="30:30" x14ac:dyDescent="0.2">
      <c r="AD287" s="1"/>
    </row>
    <row r="288" spans="30:30" x14ac:dyDescent="0.2">
      <c r="AD288" s="1"/>
    </row>
    <row r="289" spans="30:30" x14ac:dyDescent="0.2">
      <c r="AD289" s="1"/>
    </row>
    <row r="290" spans="30:30" x14ac:dyDescent="0.2">
      <c r="AD290" s="1"/>
    </row>
    <row r="291" spans="30:30" x14ac:dyDescent="0.2">
      <c r="AD291" s="1"/>
    </row>
    <row r="292" spans="30:30" x14ac:dyDescent="0.2">
      <c r="AD292" s="1"/>
    </row>
    <row r="293" spans="30:30" x14ac:dyDescent="0.2">
      <c r="AD293" s="1"/>
    </row>
    <row r="294" spans="30:30" x14ac:dyDescent="0.2">
      <c r="AD294" s="1"/>
    </row>
    <row r="295" spans="30:30" x14ac:dyDescent="0.2">
      <c r="AD295" s="1"/>
    </row>
    <row r="296" spans="30:30" x14ac:dyDescent="0.2">
      <c r="AD296" s="1"/>
    </row>
    <row r="297" spans="30:30" x14ac:dyDescent="0.2">
      <c r="AD297" s="1"/>
    </row>
    <row r="298" spans="30:30" x14ac:dyDescent="0.2">
      <c r="AD298" s="1"/>
    </row>
    <row r="299" spans="30:30" x14ac:dyDescent="0.2">
      <c r="AD299" s="1"/>
    </row>
    <row r="300" spans="30:30" x14ac:dyDescent="0.2">
      <c r="AD300" s="1"/>
    </row>
    <row r="301" spans="30:30" x14ac:dyDescent="0.2">
      <c r="AD301" s="1"/>
    </row>
    <row r="302" spans="30:30" x14ac:dyDescent="0.2">
      <c r="AD302" s="1"/>
    </row>
    <row r="303" spans="30:30" x14ac:dyDescent="0.2">
      <c r="AD303" s="1"/>
    </row>
    <row r="304" spans="30:30" x14ac:dyDescent="0.2">
      <c r="AD304" s="1"/>
    </row>
    <row r="305" spans="30:30" x14ac:dyDescent="0.2">
      <c r="AD305" s="1"/>
    </row>
    <row r="306" spans="30:30" x14ac:dyDescent="0.2">
      <c r="AD306" s="1"/>
    </row>
    <row r="307" spans="30:30" x14ac:dyDescent="0.2">
      <c r="AD307" s="1"/>
    </row>
    <row r="308" spans="30:30" x14ac:dyDescent="0.2">
      <c r="AD308" s="1"/>
    </row>
    <row r="309" spans="30:30" x14ac:dyDescent="0.2">
      <c r="AD309" s="1"/>
    </row>
    <row r="310" spans="30:30" x14ac:dyDescent="0.2">
      <c r="AD310" s="1"/>
    </row>
    <row r="311" spans="30:30" x14ac:dyDescent="0.2">
      <c r="AD311" s="1"/>
    </row>
    <row r="312" spans="30:30" x14ac:dyDescent="0.2">
      <c r="AD312" s="1"/>
    </row>
    <row r="313" spans="30:30" x14ac:dyDescent="0.2">
      <c r="AD313" s="1"/>
    </row>
    <row r="314" spans="30:30" x14ac:dyDescent="0.2">
      <c r="AD314" s="1"/>
    </row>
    <row r="315" spans="30:30" x14ac:dyDescent="0.2">
      <c r="AD315" s="1"/>
    </row>
    <row r="316" spans="30:30" x14ac:dyDescent="0.2">
      <c r="AD316" s="1"/>
    </row>
    <row r="317" spans="30:30" x14ac:dyDescent="0.2">
      <c r="AD317" s="1"/>
    </row>
    <row r="318" spans="30:30" x14ac:dyDescent="0.2">
      <c r="AD318" s="1"/>
    </row>
    <row r="319" spans="30:30" x14ac:dyDescent="0.2">
      <c r="AD319" s="1"/>
    </row>
    <row r="320" spans="30:30" x14ac:dyDescent="0.2">
      <c r="AD320" s="1"/>
    </row>
    <row r="321" spans="30:30" x14ac:dyDescent="0.2">
      <c r="AD321" s="1"/>
    </row>
    <row r="322" spans="30:30" x14ac:dyDescent="0.2">
      <c r="AD322" s="1"/>
    </row>
    <row r="323" spans="30:30" x14ac:dyDescent="0.2">
      <c r="AD323" s="1"/>
    </row>
    <row r="324" spans="30:30" x14ac:dyDescent="0.2">
      <c r="AD324" s="1"/>
    </row>
    <row r="325" spans="30:30" x14ac:dyDescent="0.2">
      <c r="AD325" s="1"/>
    </row>
    <row r="326" spans="30:30" x14ac:dyDescent="0.2">
      <c r="AD326" s="1"/>
    </row>
    <row r="327" spans="30:30" x14ac:dyDescent="0.2">
      <c r="AD327" s="1"/>
    </row>
    <row r="328" spans="30:30" x14ac:dyDescent="0.2">
      <c r="AD328" s="1"/>
    </row>
    <row r="329" spans="30:30" x14ac:dyDescent="0.2">
      <c r="AD329" s="1"/>
    </row>
    <row r="330" spans="30:30" x14ac:dyDescent="0.2">
      <c r="AD330" s="1"/>
    </row>
    <row r="331" spans="30:30" x14ac:dyDescent="0.2">
      <c r="AD331" s="1"/>
    </row>
    <row r="332" spans="30:30" x14ac:dyDescent="0.2">
      <c r="AD332" s="1"/>
    </row>
    <row r="333" spans="30:30" x14ac:dyDescent="0.2">
      <c r="AD333" s="1"/>
    </row>
    <row r="334" spans="30:30" x14ac:dyDescent="0.2">
      <c r="AD334" s="1"/>
    </row>
    <row r="335" spans="30:30" x14ac:dyDescent="0.2">
      <c r="AD335" s="1"/>
    </row>
    <row r="336" spans="30:30" x14ac:dyDescent="0.2">
      <c r="AD336" s="1"/>
    </row>
    <row r="337" spans="30:30" x14ac:dyDescent="0.2">
      <c r="AD337" s="1"/>
    </row>
    <row r="338" spans="30:30" x14ac:dyDescent="0.2">
      <c r="AD338" s="1"/>
    </row>
    <row r="339" spans="30:30" x14ac:dyDescent="0.2">
      <c r="AD339" s="1"/>
    </row>
    <row r="340" spans="30:30" x14ac:dyDescent="0.2">
      <c r="AD340" s="1"/>
    </row>
    <row r="341" spans="30:30" x14ac:dyDescent="0.2">
      <c r="AD341" s="1"/>
    </row>
    <row r="342" spans="30:30" x14ac:dyDescent="0.2">
      <c r="AD342" s="1"/>
    </row>
    <row r="343" spans="30:30" x14ac:dyDescent="0.2">
      <c r="AD343" s="1"/>
    </row>
    <row r="344" spans="30:30" x14ac:dyDescent="0.2">
      <c r="AD344" s="1"/>
    </row>
    <row r="345" spans="30:30" x14ac:dyDescent="0.2">
      <c r="AD345" s="1"/>
    </row>
    <row r="346" spans="30:30" x14ac:dyDescent="0.2">
      <c r="AD346" s="1"/>
    </row>
    <row r="347" spans="30:30" x14ac:dyDescent="0.2">
      <c r="AD347" s="1"/>
    </row>
    <row r="348" spans="30:30" x14ac:dyDescent="0.2">
      <c r="AD348" s="1"/>
    </row>
    <row r="349" spans="30:30" x14ac:dyDescent="0.2">
      <c r="AD349" s="1"/>
    </row>
    <row r="350" spans="30:30" x14ac:dyDescent="0.2">
      <c r="AD350" s="1"/>
    </row>
    <row r="351" spans="30:30" x14ac:dyDescent="0.2">
      <c r="AD351" s="1"/>
    </row>
    <row r="352" spans="30:30" x14ac:dyDescent="0.2">
      <c r="AD352" s="1"/>
    </row>
    <row r="353" spans="30:30" x14ac:dyDescent="0.2">
      <c r="AD353" s="1"/>
    </row>
    <row r="354" spans="30:30" x14ac:dyDescent="0.2">
      <c r="AD354" s="1"/>
    </row>
    <row r="355" spans="30:30" x14ac:dyDescent="0.2">
      <c r="AD355" s="1"/>
    </row>
    <row r="356" spans="30:30" x14ac:dyDescent="0.2">
      <c r="AD356" s="1"/>
    </row>
    <row r="357" spans="30:30" x14ac:dyDescent="0.2">
      <c r="AD357" s="1"/>
    </row>
    <row r="358" spans="30:30" x14ac:dyDescent="0.2">
      <c r="AD358" s="1"/>
    </row>
    <row r="359" spans="30:30" x14ac:dyDescent="0.2">
      <c r="AD359" s="1"/>
    </row>
    <row r="360" spans="30:30" x14ac:dyDescent="0.2">
      <c r="AD360" s="1"/>
    </row>
    <row r="361" spans="30:30" x14ac:dyDescent="0.2">
      <c r="AD361" s="1"/>
    </row>
    <row r="362" spans="30:30" x14ac:dyDescent="0.2">
      <c r="AD362" s="1"/>
    </row>
    <row r="363" spans="30:30" x14ac:dyDescent="0.2">
      <c r="AD363" s="1"/>
    </row>
    <row r="364" spans="30:30" x14ac:dyDescent="0.2">
      <c r="AD364" s="1"/>
    </row>
    <row r="365" spans="30:30" x14ac:dyDescent="0.2">
      <c r="AD365" s="1"/>
    </row>
    <row r="366" spans="30:30" x14ac:dyDescent="0.2">
      <c r="AD366" s="1"/>
    </row>
    <row r="367" spans="30:30" x14ac:dyDescent="0.2">
      <c r="AD367" s="1"/>
    </row>
    <row r="368" spans="30:30" x14ac:dyDescent="0.2">
      <c r="AD368" s="1"/>
    </row>
    <row r="369" spans="30:30" x14ac:dyDescent="0.2">
      <c r="AD369" s="1"/>
    </row>
    <row r="370" spans="30:30" x14ac:dyDescent="0.2">
      <c r="AD370" s="1"/>
    </row>
    <row r="371" spans="30:30" x14ac:dyDescent="0.2">
      <c r="AD371" s="1"/>
    </row>
    <row r="372" spans="30:30" x14ac:dyDescent="0.2">
      <c r="AD372" s="1"/>
    </row>
    <row r="373" spans="30:30" x14ac:dyDescent="0.2">
      <c r="AD373" s="1"/>
    </row>
    <row r="374" spans="30:30" x14ac:dyDescent="0.2">
      <c r="AD374" s="1"/>
    </row>
    <row r="375" spans="30:30" x14ac:dyDescent="0.2">
      <c r="AD375" s="1"/>
    </row>
    <row r="376" spans="30:30" x14ac:dyDescent="0.2">
      <c r="AD376" s="1"/>
    </row>
    <row r="377" spans="30:30" x14ac:dyDescent="0.2">
      <c r="AD377" s="1"/>
    </row>
    <row r="378" spans="30:30" x14ac:dyDescent="0.2">
      <c r="AD378" s="1"/>
    </row>
    <row r="379" spans="30:30" x14ac:dyDescent="0.2">
      <c r="AD379" s="1"/>
    </row>
    <row r="380" spans="30:30" x14ac:dyDescent="0.2">
      <c r="AD380" s="1"/>
    </row>
    <row r="381" spans="30:30" x14ac:dyDescent="0.2">
      <c r="AD381" s="1"/>
    </row>
    <row r="382" spans="30:30" x14ac:dyDescent="0.2">
      <c r="AD382" s="1"/>
    </row>
    <row r="383" spans="30:30" x14ac:dyDescent="0.2">
      <c r="AD383" s="1"/>
    </row>
    <row r="384" spans="30:30" x14ac:dyDescent="0.2">
      <c r="AD384" s="1"/>
    </row>
    <row r="385" spans="30:30" x14ac:dyDescent="0.2">
      <c r="AD385" s="1"/>
    </row>
    <row r="386" spans="30:30" x14ac:dyDescent="0.2">
      <c r="AD386" s="1"/>
    </row>
    <row r="387" spans="30:30" x14ac:dyDescent="0.2">
      <c r="AD387" s="1"/>
    </row>
    <row r="388" spans="30:30" x14ac:dyDescent="0.2">
      <c r="AD388" s="1"/>
    </row>
    <row r="389" spans="30:30" x14ac:dyDescent="0.2">
      <c r="AD389" s="1"/>
    </row>
  </sheetData>
  <autoFilter ref="AK13:AK50">
    <filterColumn colId="0">
      <customFilters>
        <customFilter operator="greaterThan" val="0.3"/>
      </customFilters>
    </filterColumn>
  </autoFilter>
  <conditionalFormatting sqref="AD14:AD104">
    <cfRule type="duplicateValues" dxfId="0" priority="2"/>
  </conditionalFormatting>
  <pageMargins left="0.7" right="0.7" top="0.75" bottom="0.75" header="0.3" footer="0.3"/>
  <pageSetup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506"/>
  <sheetViews>
    <sheetView showGridLines="0" topLeftCell="A7" zoomScale="70" zoomScaleNormal="70" workbookViewId="0">
      <selection activeCell="AH14" sqref="AH14"/>
    </sheetView>
  </sheetViews>
  <sheetFormatPr defaultColWidth="12.5703125" defaultRowHeight="12.75" outlineLevelCol="1" x14ac:dyDescent="0.2"/>
  <cols>
    <col min="1" max="1" width="2.5703125" style="2" customWidth="1"/>
    <col min="2" max="2" width="23.85546875" style="2" hidden="1" customWidth="1"/>
    <col min="3" max="3" width="50.7109375" style="2" hidden="1" customWidth="1"/>
    <col min="4" max="13" width="10.42578125" style="2" hidden="1" customWidth="1"/>
    <col min="14" max="14" width="12.5703125" style="2" hidden="1" customWidth="1"/>
    <col min="15" max="15" width="16.140625" style="2" hidden="1" customWidth="1"/>
    <col min="16" max="16" width="35.42578125" style="2" hidden="1" customWidth="1"/>
    <col min="17" max="17" width="40.7109375" style="2" hidden="1" customWidth="1"/>
    <col min="18" max="18" width="15.5703125" style="2" hidden="1" customWidth="1"/>
    <col min="19" max="29" width="12.5703125" style="2" hidden="1" customWidth="1"/>
    <col min="30" max="30" width="16.140625" style="4" bestFit="1" customWidth="1"/>
    <col min="31" max="31" width="35.5703125" style="2" bestFit="1" customWidth="1" outlineLevel="1"/>
    <col min="32" max="32" width="22.85546875" style="2" customWidth="1" outlineLevel="1"/>
    <col min="33" max="35" width="12.5703125" style="2" customWidth="1" outlineLevel="1"/>
    <col min="36" max="36" width="15.85546875" style="2" customWidth="1" outlineLevel="1"/>
    <col min="37" max="38" width="12.5703125" style="2" customWidth="1" outlineLevel="1"/>
    <col min="39" max="39" width="12.28515625" style="2" customWidth="1" outlineLevel="1"/>
    <col min="40" max="46" width="12.5703125" style="2" customWidth="1" outlineLevel="1"/>
    <col min="47" max="16384" width="12.5703125" style="2"/>
  </cols>
  <sheetData>
    <row r="2" spans="1:64" x14ac:dyDescent="0.2">
      <c r="B2" s="3" t="s">
        <v>417</v>
      </c>
    </row>
    <row r="3" spans="1:64" x14ac:dyDescent="0.2">
      <c r="B3" s="2" t="s">
        <v>418</v>
      </c>
      <c r="C3" s="5" t="s">
        <v>419</v>
      </c>
      <c r="D3" s="6" t="s">
        <v>420</v>
      </c>
      <c r="E3" s="7"/>
    </row>
    <row r="4" spans="1:64" x14ac:dyDescent="0.2">
      <c r="B4" s="2" t="s">
        <v>421</v>
      </c>
      <c r="C4" s="8" t="s">
        <v>422</v>
      </c>
    </row>
    <row r="5" spans="1:64" x14ac:dyDescent="0.2">
      <c r="B5" s="8" t="s">
        <v>423</v>
      </c>
      <c r="C5" s="9">
        <v>43397</v>
      </c>
    </row>
    <row r="7" spans="1:64" ht="47.25" x14ac:dyDescent="0.2">
      <c r="B7" s="10" t="s">
        <v>424</v>
      </c>
      <c r="C7" s="10" t="s">
        <v>425</v>
      </c>
      <c r="D7" s="11" t="s">
        <v>426</v>
      </c>
      <c r="E7" s="11" t="s">
        <v>427</v>
      </c>
      <c r="F7" s="12" t="s">
        <v>428</v>
      </c>
      <c r="G7" s="13"/>
      <c r="H7" s="14" t="s">
        <v>429</v>
      </c>
      <c r="I7" s="13"/>
      <c r="J7" s="12" t="s">
        <v>430</v>
      </c>
      <c r="K7" s="12" t="s">
        <v>431</v>
      </c>
      <c r="L7" s="15" t="s">
        <v>432</v>
      </c>
      <c r="M7" s="15" t="s">
        <v>433</v>
      </c>
      <c r="S7" s="16" t="s">
        <v>434</v>
      </c>
      <c r="T7" s="16" t="s">
        <v>435</v>
      </c>
      <c r="U7" s="17" t="s">
        <v>436</v>
      </c>
      <c r="V7" s="17"/>
      <c r="W7" s="17" t="s">
        <v>437</v>
      </c>
      <c r="X7" s="17"/>
      <c r="Y7" s="17" t="s">
        <v>438</v>
      </c>
      <c r="Z7" s="17"/>
      <c r="AA7" s="17" t="s">
        <v>439</v>
      </c>
      <c r="AB7" s="17"/>
    </row>
    <row r="8" spans="1:64" ht="15.75" x14ac:dyDescent="0.2">
      <c r="B8" s="18"/>
      <c r="C8" s="18"/>
      <c r="D8" s="18"/>
      <c r="E8" s="18"/>
      <c r="F8" s="19" t="s">
        <v>440</v>
      </c>
      <c r="G8" s="20" t="s">
        <v>441</v>
      </c>
      <c r="H8" s="19" t="s">
        <v>440</v>
      </c>
      <c r="I8" s="20" t="s">
        <v>441</v>
      </c>
      <c r="J8" s="19" t="s">
        <v>441</v>
      </c>
      <c r="K8" s="19" t="s">
        <v>440</v>
      </c>
      <c r="L8" s="20" t="s">
        <v>440</v>
      </c>
      <c r="M8" s="20" t="s">
        <v>440</v>
      </c>
      <c r="S8" s="21"/>
      <c r="T8" s="21"/>
      <c r="U8" s="22" t="s">
        <v>442</v>
      </c>
      <c r="V8" s="23" t="s">
        <v>441</v>
      </c>
      <c r="W8" s="22" t="s">
        <v>442</v>
      </c>
      <c r="X8" s="23" t="s">
        <v>441</v>
      </c>
      <c r="Y8" s="22" t="s">
        <v>442</v>
      </c>
      <c r="Z8" s="23" t="s">
        <v>441</v>
      </c>
      <c r="AA8" s="22" t="s">
        <v>442</v>
      </c>
      <c r="AB8" s="23" t="s">
        <v>441</v>
      </c>
    </row>
    <row r="9" spans="1:64" ht="15" x14ac:dyDescent="0.2">
      <c r="B9" s="24" t="str">
        <f>P9</f>
        <v>Databricks</v>
      </c>
      <c r="C9" s="25" t="str">
        <f>Q9</f>
        <v>Advanced big data processing company.</v>
      </c>
      <c r="D9" s="26">
        <f>S9</f>
        <v>0</v>
      </c>
      <c r="E9" s="26">
        <f>T9</f>
        <v>0</v>
      </c>
      <c r="F9" s="27">
        <f t="shared" ref="F9:G9" si="0">U9</f>
        <v>0</v>
      </c>
      <c r="G9" s="28">
        <f t="shared" si="0"/>
        <v>0</v>
      </c>
      <c r="H9" s="29" t="e">
        <f>E9/F9</f>
        <v>#DIV/0!</v>
      </c>
      <c r="I9" s="30" t="e">
        <f>E9/G9</f>
        <v>#DIV/0!</v>
      </c>
      <c r="J9" s="31" t="e">
        <f>G9/F9-1</f>
        <v>#DIV/0!</v>
      </c>
      <c r="K9" s="32" t="e">
        <f>W9/F9</f>
        <v>#DIV/0!</v>
      </c>
      <c r="L9" s="33" t="e">
        <f>Y9/F9</f>
        <v>#DIV/0!</v>
      </c>
      <c r="M9" s="33" t="e">
        <f>AA9/F9</f>
        <v>#DIV/0!</v>
      </c>
      <c r="P9" s="34" t="s">
        <v>417</v>
      </c>
      <c r="Q9" s="35" t="s">
        <v>443</v>
      </c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J9" s="2" t="s">
        <v>444</v>
      </c>
      <c r="AM9" s="2" t="s">
        <v>444</v>
      </c>
      <c r="AR9" s="2" t="s">
        <v>444</v>
      </c>
      <c r="AT9" s="2" t="s">
        <v>444</v>
      </c>
    </row>
    <row r="10" spans="1:64" ht="15" x14ac:dyDescent="0.25">
      <c r="O10" s="8" t="s">
        <v>445</v>
      </c>
      <c r="AD10" s="4" t="s">
        <v>446</v>
      </c>
      <c r="AF10" s="2" t="s">
        <v>504</v>
      </c>
      <c r="AG10" s="2" t="s">
        <v>447</v>
      </c>
      <c r="AH10" s="2" t="s">
        <v>448</v>
      </c>
      <c r="AI10" s="3" t="s">
        <v>449</v>
      </c>
      <c r="AJ10" s="2" t="s">
        <v>450</v>
      </c>
      <c r="AL10" s="2" t="s">
        <v>451</v>
      </c>
      <c r="AM10" s="2" t="s">
        <v>452</v>
      </c>
      <c r="AN10" s="90" t="s">
        <v>502</v>
      </c>
      <c r="AO10" s="90" t="s">
        <v>503</v>
      </c>
      <c r="AP10" s="90" t="s">
        <v>501</v>
      </c>
      <c r="AQ10" s="2" t="s">
        <v>453</v>
      </c>
      <c r="AR10" s="2" t="s">
        <v>454</v>
      </c>
      <c r="AS10" s="2" t="s">
        <v>455</v>
      </c>
      <c r="AT10" s="2" t="s">
        <v>456</v>
      </c>
    </row>
    <row r="11" spans="1:64" x14ac:dyDescent="0.2">
      <c r="A11" s="2" t="s">
        <v>457</v>
      </c>
      <c r="B11" s="37" t="s">
        <v>458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2" t="s">
        <v>457</v>
      </c>
      <c r="O11" s="37" t="s">
        <v>459</v>
      </c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D11" s="38" t="s">
        <v>459</v>
      </c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V11" s="38" t="s">
        <v>459</v>
      </c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</row>
    <row r="12" spans="1:64" ht="38.25" x14ac:dyDescent="0.2">
      <c r="B12" s="39" t="s">
        <v>424</v>
      </c>
      <c r="C12" s="39" t="s">
        <v>425</v>
      </c>
      <c r="D12" s="16" t="s">
        <v>426</v>
      </c>
      <c r="E12" s="16" t="s">
        <v>427</v>
      </c>
      <c r="F12" s="40" t="s">
        <v>428</v>
      </c>
      <c r="G12" s="17"/>
      <c r="H12" s="17" t="s">
        <v>429</v>
      </c>
      <c r="I12" s="17"/>
      <c r="J12" s="40" t="s">
        <v>460</v>
      </c>
      <c r="K12" s="40" t="s">
        <v>461</v>
      </c>
      <c r="L12" s="40" t="s">
        <v>432</v>
      </c>
      <c r="M12" s="40" t="s">
        <v>462</v>
      </c>
      <c r="O12" s="41" t="s">
        <v>0</v>
      </c>
      <c r="P12" s="42" t="s">
        <v>424</v>
      </c>
      <c r="Q12" s="42" t="s">
        <v>425</v>
      </c>
      <c r="R12" s="41" t="s">
        <v>463</v>
      </c>
      <c r="S12" s="16" t="s">
        <v>434</v>
      </c>
      <c r="T12" s="16" t="s">
        <v>435</v>
      </c>
      <c r="U12" s="17" t="s">
        <v>436</v>
      </c>
      <c r="V12" s="17"/>
      <c r="W12" s="17" t="s">
        <v>437</v>
      </c>
      <c r="X12" s="17"/>
      <c r="Y12" s="17" t="s">
        <v>438</v>
      </c>
      <c r="Z12" s="17"/>
      <c r="AA12" s="17" t="s">
        <v>439</v>
      </c>
      <c r="AB12" s="17"/>
      <c r="AD12" s="41" t="s">
        <v>0</v>
      </c>
      <c r="AE12" s="42" t="s">
        <v>424</v>
      </c>
      <c r="AF12" s="41" t="s">
        <v>463</v>
      </c>
      <c r="AG12" s="16" t="s">
        <v>434</v>
      </c>
      <c r="AH12" s="16" t="s">
        <v>435</v>
      </c>
      <c r="AI12" s="17" t="s">
        <v>436</v>
      </c>
      <c r="AJ12" s="17"/>
      <c r="AK12" s="17" t="s">
        <v>464</v>
      </c>
      <c r="AL12" s="17" t="s">
        <v>437</v>
      </c>
      <c r="AM12" s="17"/>
      <c r="AN12" s="17" t="s">
        <v>498</v>
      </c>
      <c r="AO12" s="17" t="s">
        <v>499</v>
      </c>
      <c r="AP12" s="17" t="s">
        <v>500</v>
      </c>
      <c r="AQ12" s="17" t="s">
        <v>438</v>
      </c>
      <c r="AR12" s="17"/>
      <c r="AS12" s="17" t="s">
        <v>439</v>
      </c>
      <c r="AT12" s="17"/>
      <c r="AV12" s="41" t="s">
        <v>0</v>
      </c>
      <c r="AW12" s="42" t="s">
        <v>424</v>
      </c>
      <c r="AX12" s="41" t="s">
        <v>463</v>
      </c>
      <c r="AY12" s="16" t="s">
        <v>434</v>
      </c>
      <c r="AZ12" s="16" t="s">
        <v>435</v>
      </c>
      <c r="BA12" s="17" t="s">
        <v>436</v>
      </c>
      <c r="BB12" s="17"/>
      <c r="BC12" s="17" t="s">
        <v>464</v>
      </c>
      <c r="BD12" s="17" t="s">
        <v>437</v>
      </c>
      <c r="BE12" s="17"/>
      <c r="BF12" s="17" t="s">
        <v>498</v>
      </c>
      <c r="BG12" s="17" t="s">
        <v>499</v>
      </c>
      <c r="BH12" s="17" t="s">
        <v>500</v>
      </c>
      <c r="BI12" s="17" t="s">
        <v>438</v>
      </c>
      <c r="BJ12" s="17"/>
      <c r="BK12" s="17" t="s">
        <v>439</v>
      </c>
      <c r="BL12" s="17"/>
    </row>
    <row r="13" spans="1:64" x14ac:dyDescent="0.2">
      <c r="B13" s="21"/>
      <c r="C13" s="21"/>
      <c r="D13" s="21"/>
      <c r="E13" s="21"/>
      <c r="F13" s="22" t="s">
        <v>440</v>
      </c>
      <c r="G13" s="22" t="s">
        <v>441</v>
      </c>
      <c r="H13" s="22" t="s">
        <v>440</v>
      </c>
      <c r="I13" s="22" t="s">
        <v>441</v>
      </c>
      <c r="J13" s="22" t="s">
        <v>441</v>
      </c>
      <c r="K13" s="22" t="s">
        <v>440</v>
      </c>
      <c r="L13" s="22" t="s">
        <v>440</v>
      </c>
      <c r="M13" s="22" t="s">
        <v>440</v>
      </c>
      <c r="N13" s="43"/>
      <c r="O13" s="21"/>
      <c r="P13" s="21"/>
      <c r="Q13" s="21"/>
      <c r="R13" s="21"/>
      <c r="S13" s="21"/>
      <c r="T13" s="21"/>
      <c r="U13" s="22" t="s">
        <v>440</v>
      </c>
      <c r="V13" s="23" t="s">
        <v>441</v>
      </c>
      <c r="W13" s="22" t="s">
        <v>440</v>
      </c>
      <c r="X13" s="23" t="s">
        <v>441</v>
      </c>
      <c r="Y13" s="22" t="s">
        <v>440</v>
      </c>
      <c r="Z13" s="23" t="s">
        <v>441</v>
      </c>
      <c r="AA13" s="22" t="s">
        <v>440</v>
      </c>
      <c r="AB13" s="23" t="s">
        <v>441</v>
      </c>
      <c r="AC13" s="43"/>
      <c r="AD13" s="22"/>
      <c r="AE13" s="21"/>
      <c r="AF13" s="21"/>
      <c r="AG13" s="21"/>
      <c r="AH13" s="21"/>
      <c r="AI13" s="22" t="s">
        <v>440</v>
      </c>
      <c r="AJ13" s="23" t="s">
        <v>441</v>
      </c>
      <c r="AK13" s="23"/>
      <c r="AL13" s="22" t="s">
        <v>440</v>
      </c>
      <c r="AM13" s="23" t="s">
        <v>441</v>
      </c>
      <c r="AN13" s="23"/>
      <c r="AO13" s="23"/>
      <c r="AP13" s="23"/>
      <c r="AQ13" s="22" t="s">
        <v>440</v>
      </c>
      <c r="AR13" s="23" t="s">
        <v>441</v>
      </c>
      <c r="AS13" s="22" t="s">
        <v>440</v>
      </c>
      <c r="AT13" s="23" t="s">
        <v>441</v>
      </c>
      <c r="AV13" s="22"/>
      <c r="AW13" s="21"/>
      <c r="AX13" s="21"/>
      <c r="AY13" s="21"/>
      <c r="AZ13" s="21"/>
      <c r="BA13" s="22" t="s">
        <v>440</v>
      </c>
      <c r="BB13" s="23" t="s">
        <v>441</v>
      </c>
      <c r="BC13" s="23"/>
      <c r="BD13" s="22" t="s">
        <v>440</v>
      </c>
      <c r="BE13" s="23" t="s">
        <v>441</v>
      </c>
      <c r="BF13" s="23"/>
      <c r="BG13" s="23"/>
      <c r="BH13" s="23"/>
      <c r="BI13" s="22" t="s">
        <v>440</v>
      </c>
      <c r="BJ13" s="23" t="s">
        <v>441</v>
      </c>
      <c r="BK13" s="22" t="s">
        <v>440</v>
      </c>
      <c r="BL13" s="23" t="s">
        <v>441</v>
      </c>
    </row>
    <row r="14" spans="1:64" ht="15.75" x14ac:dyDescent="0.2">
      <c r="B14" s="18"/>
      <c r="C14" s="18"/>
      <c r="D14" s="18"/>
      <c r="E14" s="18"/>
      <c r="F14" s="19" t="s">
        <v>440</v>
      </c>
      <c r="G14" s="20" t="s">
        <v>441</v>
      </c>
      <c r="H14" s="19" t="s">
        <v>440</v>
      </c>
      <c r="I14" s="20" t="s">
        <v>441</v>
      </c>
      <c r="J14" s="19" t="s">
        <v>441</v>
      </c>
      <c r="K14" s="19" t="s">
        <v>440</v>
      </c>
      <c r="L14" s="20" t="s">
        <v>440</v>
      </c>
      <c r="M14" s="20" t="s">
        <v>440</v>
      </c>
      <c r="AD14" s="1" t="s">
        <v>1</v>
      </c>
      <c r="AE14" s="1" t="s">
        <v>2</v>
      </c>
      <c r="AF14" s="36" t="str">
        <f>_xll.BDP($AD14,AF$10)</f>
        <v>Systems Software</v>
      </c>
      <c r="AG14" s="36">
        <f>_xll.BDH($AD14,AG$10,$C$5,$C$5,"EQY_FUND_CRNCY=USD")</f>
        <v>785430.70109999995</v>
      </c>
      <c r="AH14" s="36">
        <f>_xll.BDH($AD14,AH$10,$C$5,$C$5,"EQY_FUND_CRNCY=USD")</f>
        <v>731432.70109999995</v>
      </c>
      <c r="AI14" s="36">
        <f>_xll.BDP($AD14,AI$10,"EQY_FUND_CRNCY=USD","FA_ADJUSTED=Y")</f>
        <v>114906</v>
      </c>
      <c r="AJ14" s="36">
        <f>_xll.BDP($AD14,AJ$10,"BEST_FPERIOD_OVERRIDE=1TY","EQY_FUND_CRNCY=USD","FA_ADJUSTED=Y")</f>
        <v>127006.519</v>
      </c>
      <c r="AK14" s="44">
        <f t="shared" ref="AK14" si="1">(AJ14/AI14)-1</f>
        <v>0.10530798217673576</v>
      </c>
      <c r="AL14" s="36">
        <f>_xll.BDP($AD14,AL$10,"EQY_FUND_CRNCY=USD","FA_ADJUSTED=Y")</f>
        <v>74926</v>
      </c>
      <c r="AM14" s="36">
        <f>_xll.BDP($AD14,AM$10,"BEST_FPERIOD_OVERRIDE=1TY","EQY_FUND_CRNCY=USD","FA_ADJUSTED=Y")</f>
        <v>61.95</v>
      </c>
      <c r="AN14" s="36">
        <f>_xll.BDP($AD14,AN$10,"BEST_FPERIOD_OVERRIDE=1TY","EQY_FUND_CRNCY=USD","FA_ADJUSTED=Y")</f>
        <v>14726</v>
      </c>
      <c r="AO14" s="36">
        <f>_xll.BDP($AD14,AO$10,"BEST_FPERIOD_OVERRIDE=1TY","EQY_FUND_CRNCY=USD","FA_ADJUSTED=Y")</f>
        <v>17469</v>
      </c>
      <c r="AP14" s="36">
        <f>_xll.BDP($AD14,AP$10,"BEST_FPERIOD_OVERRIDE=1TY","EQY_FUND_CRNCY=USD","FA_ADJUSTED=Y")</f>
        <v>4754</v>
      </c>
      <c r="AQ14" s="36">
        <f>_xll.BDP($AD14,AQ$10,"EQY_FUND_CRNCY=USD","FA_ADJUSTED=Y")</f>
        <v>47904</v>
      </c>
      <c r="AR14" s="36">
        <f>_xll.BDP($AD14,AR$10,"BEST_FPERIOD_OVERRIDE=1TY","EQY_FUND_CRNCY=USD","FA_ADJUSTED=Y")</f>
        <v>55130.533000000003</v>
      </c>
      <c r="AS14" s="36">
        <f>_xll.BDP($AD14,AS$10,"EQY_FUND_CRNCY=USD","FA_ADJUSTED=Y")</f>
        <v>30120.59</v>
      </c>
      <c r="AT14" s="36">
        <f>_xll.BDP($AD14,AT$10,"BEST_FPERIOD_OVERRIDE=1TY","EQY_FUND_CRNCY=USD","FA_ADJUSTED=Y")</f>
        <v>34635.588000000003</v>
      </c>
      <c r="AV14" s="1" t="s">
        <v>1</v>
      </c>
      <c r="AW14" s="1" t="s">
        <v>2</v>
      </c>
      <c r="AX14" s="36" t="s">
        <v>505</v>
      </c>
      <c r="AY14" s="36">
        <v>809670.37990000006</v>
      </c>
      <c r="AZ14" s="36">
        <v>759109.37990000006</v>
      </c>
      <c r="BA14" s="36">
        <v>110360</v>
      </c>
      <c r="BB14" s="36">
        <v>122897.462</v>
      </c>
      <c r="BC14" s="44">
        <v>0.11360512866980788</v>
      </c>
      <c r="BD14" s="36">
        <v>72007</v>
      </c>
      <c r="BE14" s="36">
        <v>65.683999999999997</v>
      </c>
      <c r="BF14" s="36">
        <v>14726</v>
      </c>
      <c r="BG14" s="36">
        <v>17469</v>
      </c>
      <c r="BH14" s="36">
        <v>4754</v>
      </c>
      <c r="BI14" s="36">
        <v>45319</v>
      </c>
      <c r="BJ14" s="36">
        <v>53201.4</v>
      </c>
      <c r="BK14" s="36">
        <v>27500.14</v>
      </c>
      <c r="BL14" s="36">
        <v>33168.381000000001</v>
      </c>
    </row>
    <row r="15" spans="1:64" ht="15" x14ac:dyDescent="0.2">
      <c r="B15" s="46" t="str">
        <f t="shared" ref="B15:M15" si="2">B$9</f>
        <v>Databricks</v>
      </c>
      <c r="C15" s="46" t="str">
        <f t="shared" si="2"/>
        <v>Advanced big data processing company.</v>
      </c>
      <c r="D15" s="47">
        <f t="shared" si="2"/>
        <v>0</v>
      </c>
      <c r="E15" s="47">
        <f t="shared" si="2"/>
        <v>0</v>
      </c>
      <c r="F15" s="48">
        <f t="shared" si="2"/>
        <v>0</v>
      </c>
      <c r="G15" s="49">
        <f t="shared" si="2"/>
        <v>0</v>
      </c>
      <c r="H15" s="50" t="e">
        <f t="shared" si="2"/>
        <v>#DIV/0!</v>
      </c>
      <c r="I15" s="51" t="e">
        <f t="shared" si="2"/>
        <v>#DIV/0!</v>
      </c>
      <c r="J15" s="52" t="e">
        <f t="shared" si="2"/>
        <v>#DIV/0!</v>
      </c>
      <c r="K15" s="52" t="e">
        <f t="shared" si="2"/>
        <v>#DIV/0!</v>
      </c>
      <c r="L15" s="53" t="e">
        <f t="shared" si="2"/>
        <v>#DIV/0!</v>
      </c>
      <c r="M15" s="53" t="e">
        <f t="shared" si="2"/>
        <v>#DIV/0!</v>
      </c>
      <c r="AD15" s="1" t="s">
        <v>3</v>
      </c>
      <c r="AE15" s="1" t="s">
        <v>4</v>
      </c>
      <c r="AF15" s="36" t="str">
        <f>_xll.BDP($AD15,AF$10)</f>
        <v>Data Processing &amp; Outsourced S</v>
      </c>
      <c r="AG15" s="36">
        <f>_xll.BDH($AD15,AG$10,$C$5,$C$5,"EQY_FUND_CRNCY=USD")</f>
        <v>273118.6017</v>
      </c>
      <c r="AH15" s="36">
        <f>_xll.BDH($AD15,AH$10,$C$5,$C$5,"EQY_FUND_CRNCY=USD")</f>
        <v>279427.6017</v>
      </c>
      <c r="AI15" s="36">
        <f>_xll.BDP($AD15,AI$10,"EQY_FUND_CRNCY=USD","FA_ADJUSTED=Y")</f>
        <v>20609</v>
      </c>
      <c r="AJ15" s="36">
        <f>_xll.BDP($AD15,AJ$10,"BEST_FPERIOD_OVERRIDE=1TY","EQY_FUND_CRNCY=USD","FA_ADJUSTED=Y")</f>
        <v>22870.483</v>
      </c>
      <c r="AK15" s="44">
        <f t="shared" ref="AK15:AK78" si="3">(AJ15/AI15)-1</f>
        <v>0.10973278664661068</v>
      </c>
      <c r="AL15" s="36" t="str">
        <f>_xll.BDP($AD15,AL$10,"EQY_FUND_CRNCY=USD","FA_ADJUSTED=Y")</f>
        <v>#N/A N/A</v>
      </c>
      <c r="AM15" s="36">
        <f>_xll.BDP($AD15,AM$10,"BEST_FPERIOD_OVERRIDE=1TY","EQY_FUND_CRNCY=USD","FA_ADJUSTED=Y")</f>
        <v>100</v>
      </c>
      <c r="AN15" s="36">
        <f>_xll.BDP($AD15,AN$10,"BEST_FPERIOD_OVERRIDE=1TY","EQY_FUND_CRNCY=USD","FA_ADJUSTED=Y")</f>
        <v>0</v>
      </c>
      <c r="AO15" s="36">
        <f>_xll.BDP($AD15,AO$10,"BEST_FPERIOD_OVERRIDE=1TY","EQY_FUND_CRNCY=USD","FA_ADJUSTED=Y")</f>
        <v>988</v>
      </c>
      <c r="AP15" s="36">
        <f>_xll.BDP($AD15,AP$10,"BEST_FPERIOD_OVERRIDE=1TY","EQY_FUND_CRNCY=USD","FA_ADJUSTED=Y")</f>
        <v>1145</v>
      </c>
      <c r="AQ15" s="36">
        <f>_xll.BDP($AD15,AQ$10,"EQY_FUND_CRNCY=USD","FA_ADJUSTED=Y")</f>
        <v>14174</v>
      </c>
      <c r="AR15" s="36">
        <f>_xll.BDP($AD15,AR$10,"BEST_FPERIOD_OVERRIDE=1TY","EQY_FUND_CRNCY=USD","FA_ADJUSTED=Y")</f>
        <v>16148.733</v>
      </c>
      <c r="AS15" s="36">
        <f>_xll.BDP($AD15,AS$10,"EQY_FUND_CRNCY=USD","FA_ADJUSTED=Y")</f>
        <v>10783.53</v>
      </c>
      <c r="AT15" s="36">
        <f>_xll.BDP($AD15,AT$10,"BEST_FPERIOD_OVERRIDE=1TY","EQY_FUND_CRNCY=USD","FA_ADJUSTED=Y")</f>
        <v>12065.471</v>
      </c>
      <c r="AV15" s="1" t="s">
        <v>3</v>
      </c>
      <c r="AW15" s="1" t="s">
        <v>4</v>
      </c>
      <c r="AX15" s="36" t="s">
        <v>506</v>
      </c>
      <c r="AY15" s="36">
        <v>280035.06410000002</v>
      </c>
      <c r="AZ15" s="36">
        <v>285909.06410000002</v>
      </c>
      <c r="BA15" s="36">
        <v>20030</v>
      </c>
      <c r="BB15" s="36">
        <v>22260.81</v>
      </c>
      <c r="BC15" s="44">
        <v>0.11137343984023973</v>
      </c>
      <c r="BD15" s="36" t="s">
        <v>480</v>
      </c>
      <c r="BE15" s="36">
        <v>78.5</v>
      </c>
      <c r="BF15" s="36">
        <v>0</v>
      </c>
      <c r="BG15" s="36">
        <v>922</v>
      </c>
      <c r="BH15" s="36">
        <v>1060</v>
      </c>
      <c r="BI15" s="36">
        <v>13959</v>
      </c>
      <c r="BJ15" s="36">
        <v>15801.571</v>
      </c>
      <c r="BK15" s="36">
        <v>10074.299999999999</v>
      </c>
      <c r="BL15" s="36">
        <v>11534.403</v>
      </c>
    </row>
    <row r="16" spans="1:64" ht="15" x14ac:dyDescent="0.2">
      <c r="B16" s="54" t="s">
        <v>465</v>
      </c>
      <c r="C16" s="54" t="e">
        <f>VLOOKUP($B16,#REF!,COLUMNS($B16:C16),0)</f>
        <v>#REF!</v>
      </c>
      <c r="D16" s="55" t="e">
        <f>VLOOKUP($B16,#REF!,COLUMNS($B16:D16),0)</f>
        <v>#REF!</v>
      </c>
      <c r="E16" s="55" t="e">
        <f>VLOOKUP($B16,#REF!,COLUMNS($B16:E16),0)</f>
        <v>#REF!</v>
      </c>
      <c r="F16" s="56" t="e">
        <f>VLOOKUP($B16,#REF!,COLUMNS($B16:F16),0)</f>
        <v>#REF!</v>
      </c>
      <c r="G16" s="57" t="e">
        <f>VLOOKUP($B16,#REF!,COLUMNS($B16:G16),0)</f>
        <v>#REF!</v>
      </c>
      <c r="H16" s="58" t="e">
        <f>VLOOKUP($B16,#REF!,COLUMNS($B16:H16),0)</f>
        <v>#REF!</v>
      </c>
      <c r="I16" s="59" t="e">
        <f>VLOOKUP($B16,#REF!,COLUMNS($B16:I16),0)</f>
        <v>#REF!</v>
      </c>
      <c r="J16" s="60" t="e">
        <f>VLOOKUP($B16,#REF!,COLUMNS($B16:J16),0)</f>
        <v>#REF!</v>
      </c>
      <c r="K16" s="60" t="e">
        <f>VLOOKUP($B16,#REF!,COLUMNS($B16:K16),0)</f>
        <v>#REF!</v>
      </c>
      <c r="L16" s="61" t="e">
        <f>VLOOKUP($B16,#REF!,COLUMNS($B16:L16),0)</f>
        <v>#REF!</v>
      </c>
      <c r="M16" s="61" t="e">
        <f>VLOOKUP($B16,#REF!,COLUMNS($B16:M16),0)</f>
        <v>#REF!</v>
      </c>
      <c r="AD16" s="1" t="s">
        <v>5</v>
      </c>
      <c r="AE16" s="1" t="s">
        <v>6</v>
      </c>
      <c r="AF16" s="36" t="str">
        <f>_xll.BDP($AD16,AF$10)</f>
        <v>Data Processing &amp; Outsourced S</v>
      </c>
      <c r="AG16" s="36">
        <f>_xll.BDH($AD16,AG$10,$C$5,$C$5,"EQY_FUND_CRNCY=USD")</f>
        <v>203214.7617</v>
      </c>
      <c r="AH16" s="36">
        <f>_xll.BDH($AD16,AH$10,$C$5,$C$5,"EQY_FUND_CRNCY=USD")</f>
        <v>201171.7617</v>
      </c>
      <c r="AI16" s="36">
        <f>_xll.BDP($AD16,AI$10,"EQY_FUND_CRNCY=USD","FA_ADJUSTED=Y")</f>
        <v>14455</v>
      </c>
      <c r="AJ16" s="36">
        <f>_xll.BDP($AD16,AJ$10,"BEST_FPERIOD_OVERRIDE=1TY","EQY_FUND_CRNCY=USD","FA_ADJUSTED=Y")</f>
        <v>16283.42</v>
      </c>
      <c r="AK16" s="44">
        <f t="shared" si="3"/>
        <v>0.12649048772051197</v>
      </c>
      <c r="AL16" s="36" t="str">
        <f>_xll.BDP($AD16,AL$10,"EQY_FUND_CRNCY=USD","FA_ADJUSTED=Y")</f>
        <v>#N/A N/A</v>
      </c>
      <c r="AM16" s="36">
        <f>_xll.BDP($AD16,AM$10,"BEST_FPERIOD_OVERRIDE=1TY","EQY_FUND_CRNCY=USD","FA_ADJUSTED=Y")</f>
        <v>100</v>
      </c>
      <c r="AN16" s="36">
        <f>_xll.BDP($AD16,AN$10,"BEST_FPERIOD_OVERRIDE=1TY","EQY_FUND_CRNCY=USD","FA_ADJUSTED=Y")</f>
        <v>0</v>
      </c>
      <c r="AO16" s="36">
        <f>_xll.BDP($AD16,AO$10,"BEST_FPERIOD_OVERRIDE=1TY","EQY_FUND_CRNCY=USD","FA_ADJUSTED=Y")</f>
        <v>898</v>
      </c>
      <c r="AP16" s="36">
        <f>_xll.BDP($AD16,AP$10,"BEST_FPERIOD_OVERRIDE=1TY","EQY_FUND_CRNCY=USD","FA_ADJUSTED=Y")</f>
        <v>4526</v>
      </c>
      <c r="AQ16" s="36">
        <f>_xll.BDP($AD16,AQ$10,"EQY_FUND_CRNCY=USD","FA_ADJUSTED=Y")</f>
        <v>8506</v>
      </c>
      <c r="AR16" s="36">
        <f>_xll.BDP($AD16,AR$10,"BEST_FPERIOD_OVERRIDE=1TY","EQY_FUND_CRNCY=USD","FA_ADJUSTED=Y")</f>
        <v>9802.6920000000009</v>
      </c>
      <c r="AS16" s="36">
        <f>_xll.BDP($AD16,AS$10,"EQY_FUND_CRNCY=USD","FA_ADJUSTED=Y")</f>
        <v>6389</v>
      </c>
      <c r="AT16" s="36">
        <f>_xll.BDP($AD16,AT$10,"BEST_FPERIOD_OVERRIDE=1TY","EQY_FUND_CRNCY=USD","FA_ADJUSTED=Y")</f>
        <v>7325.7390000000005</v>
      </c>
      <c r="AV16" s="1" t="s">
        <v>5</v>
      </c>
      <c r="AW16" s="1" t="s">
        <v>6</v>
      </c>
      <c r="AX16" s="36" t="s">
        <v>506</v>
      </c>
      <c r="AY16" s="36">
        <v>207970.87839999999</v>
      </c>
      <c r="AZ16" s="36">
        <v>204635.87839999999</v>
      </c>
      <c r="BA16" s="36">
        <v>13955</v>
      </c>
      <c r="BB16" s="36">
        <v>15841.675999999999</v>
      </c>
      <c r="BC16" s="44">
        <v>0.13519713364385511</v>
      </c>
      <c r="BD16" s="36" t="s">
        <v>480</v>
      </c>
      <c r="BE16" s="36">
        <v>29.6</v>
      </c>
      <c r="BF16" s="36">
        <v>0</v>
      </c>
      <c r="BG16" s="36">
        <v>898</v>
      </c>
      <c r="BH16" s="36">
        <v>4526</v>
      </c>
      <c r="BI16" s="36">
        <v>8138</v>
      </c>
      <c r="BJ16" s="36">
        <v>9460.01</v>
      </c>
      <c r="BK16" s="36">
        <v>5963</v>
      </c>
      <c r="BL16" s="36">
        <v>7070.2359999999999</v>
      </c>
    </row>
    <row r="17" spans="2:64" ht="15" x14ac:dyDescent="0.2">
      <c r="B17" s="62" t="s">
        <v>466</v>
      </c>
      <c r="C17" s="54" t="e">
        <f>VLOOKUP($B17,#REF!,COLUMNS($B17:C17),0)</f>
        <v>#REF!</v>
      </c>
      <c r="D17" s="55" t="e">
        <f>VLOOKUP($B17,#REF!,COLUMNS($B17:D17),0)</f>
        <v>#REF!</v>
      </c>
      <c r="E17" s="55" t="e">
        <f>VLOOKUP($B17,#REF!,COLUMNS($B17:E17),0)</f>
        <v>#REF!</v>
      </c>
      <c r="F17" s="56" t="e">
        <f>VLOOKUP($B17,#REF!,COLUMNS($B17:F17),0)</f>
        <v>#REF!</v>
      </c>
      <c r="G17" s="57" t="e">
        <f>VLOOKUP($B17,#REF!,COLUMNS($B17:G17),0)</f>
        <v>#REF!</v>
      </c>
      <c r="H17" s="58" t="e">
        <f>VLOOKUP($B17,#REF!,COLUMNS($B17:H17),0)</f>
        <v>#REF!</v>
      </c>
      <c r="I17" s="59" t="e">
        <f>VLOOKUP($B17,#REF!,COLUMNS($B17:I17),0)</f>
        <v>#REF!</v>
      </c>
      <c r="J17" s="60" t="e">
        <f>VLOOKUP($B17,#REF!,COLUMNS($B17:J17),0)</f>
        <v>#REF!</v>
      </c>
      <c r="K17" s="60" t="e">
        <f>VLOOKUP($B17,#REF!,COLUMNS($B17:K17),0)</f>
        <v>#REF!</v>
      </c>
      <c r="L17" s="61" t="e">
        <f>VLOOKUP($B17,#REF!,COLUMNS($B17:L17),0)</f>
        <v>#REF!</v>
      </c>
      <c r="M17" s="61" t="e">
        <f>VLOOKUP($B17,#REF!,COLUMNS($B17:M17),0)</f>
        <v>#REF!</v>
      </c>
      <c r="AD17" s="1" t="s">
        <v>7</v>
      </c>
      <c r="AE17" s="1" t="s">
        <v>8</v>
      </c>
      <c r="AF17" s="36" t="str">
        <f>_xll.BDP($AD17,AF$10)</f>
        <v>Systems Software</v>
      </c>
      <c r="AG17" s="36">
        <f>_xll.BDH($AD17,AG$10,$C$5,$C$5,"EQY_FUND_CRNCY=USD")</f>
        <v>177156.72020000001</v>
      </c>
      <c r="AH17" s="36">
        <f>_xll.BDH($AD17,AH$10,$C$5,$C$5,"EQY_FUND_CRNCY=USD")</f>
        <v>175688.72020000001</v>
      </c>
      <c r="AI17" s="36">
        <f>_xll.BDP($AD17,AI$10,"EQY_FUND_CRNCY=USD","FA_ADJUSTED=Y")</f>
        <v>39836</v>
      </c>
      <c r="AJ17" s="36">
        <f>_xll.BDP($AD17,AJ$10,"BEST_FPERIOD_OVERRIDE=1TY","EQY_FUND_CRNCY=USD","FA_ADJUSTED=Y")</f>
        <v>40296.675000000003</v>
      </c>
      <c r="AK17" s="44">
        <f t="shared" si="3"/>
        <v>1.1564288583191251E-2</v>
      </c>
      <c r="AL17" s="36">
        <f>_xll.BDP($AD17,AL$10,"EQY_FUND_CRNCY=USD","FA_ADJUSTED=Y")</f>
        <v>31737</v>
      </c>
      <c r="AM17" s="36">
        <f>_xll.BDP($AD17,AM$10,"BEST_FPERIOD_OVERRIDE=1TY","EQY_FUND_CRNCY=USD","FA_ADJUSTED=Y")</f>
        <v>80.219000000000008</v>
      </c>
      <c r="AN17" s="36">
        <f>_xll.BDP($AD17,AN$10,"BEST_FPERIOD_OVERRIDE=1TY","EQY_FUND_CRNCY=USD","FA_ADJUSTED=Y")</f>
        <v>6091</v>
      </c>
      <c r="AO17" s="36">
        <f>_xll.BDP($AD17,AO$10,"BEST_FPERIOD_OVERRIDE=1TY","EQY_FUND_CRNCY=USD","FA_ADJUSTED=Y")</f>
        <v>8431</v>
      </c>
      <c r="AP17" s="36">
        <f>_xll.BDP($AD17,AP$10,"BEST_FPERIOD_OVERRIDE=1TY","EQY_FUND_CRNCY=USD","FA_ADJUSTED=Y")</f>
        <v>1289</v>
      </c>
      <c r="AQ17" s="36">
        <f>_xll.BDP($AD17,AQ$10,"EQY_FUND_CRNCY=USD","FA_ADJUSTED=Y")</f>
        <v>17054</v>
      </c>
      <c r="AR17" s="36">
        <f>_xll.BDP($AD17,AR$10,"BEST_FPERIOD_OVERRIDE=1TY","EQY_FUND_CRNCY=USD","FA_ADJUSTED=Y")</f>
        <v>18945.600000000002</v>
      </c>
      <c r="AS17" s="36">
        <f>_xll.BDP($AD17,AS$10,"EQY_FUND_CRNCY=USD","FA_ADJUSTED=Y")</f>
        <v>11273.48040882633</v>
      </c>
      <c r="AT17" s="36">
        <f>_xll.BDP($AD17,AT$10,"BEST_FPERIOD_OVERRIDE=1TY","EQY_FUND_CRNCY=USD","FA_ADJUSTED=Y")</f>
        <v>13460.429</v>
      </c>
      <c r="AV17" s="1" t="s">
        <v>7</v>
      </c>
      <c r="AW17" s="1" t="s">
        <v>8</v>
      </c>
      <c r="AX17" s="36" t="s">
        <v>505</v>
      </c>
      <c r="AY17" s="36">
        <v>180301.2904</v>
      </c>
      <c r="AZ17" s="36">
        <v>178833.2904</v>
      </c>
      <c r="BA17" s="36">
        <v>39836</v>
      </c>
      <c r="BB17" s="36">
        <v>40369.717000000004</v>
      </c>
      <c r="BC17" s="44">
        <v>1.3397856210463077E-2</v>
      </c>
      <c r="BD17" s="36">
        <v>31737</v>
      </c>
      <c r="BE17" s="36">
        <v>80.283000000000001</v>
      </c>
      <c r="BF17" s="36">
        <v>6091</v>
      </c>
      <c r="BG17" s="36">
        <v>8431</v>
      </c>
      <c r="BH17" s="36">
        <v>1289</v>
      </c>
      <c r="BI17" s="36">
        <v>17054</v>
      </c>
      <c r="BJ17" s="36">
        <v>18945.600000000002</v>
      </c>
      <c r="BK17" s="36">
        <v>11273.48040882633</v>
      </c>
      <c r="BL17" s="36">
        <v>13494.148999999999</v>
      </c>
    </row>
    <row r="18" spans="2:64" ht="15" x14ac:dyDescent="0.2">
      <c r="B18" s="62" t="s">
        <v>467</v>
      </c>
      <c r="C18" s="54" t="e">
        <f>VLOOKUP($B18,#REF!,COLUMNS($B18:C18),0)</f>
        <v>#REF!</v>
      </c>
      <c r="D18" s="55" t="e">
        <f>VLOOKUP($B18,#REF!,COLUMNS($B18:D18),0)</f>
        <v>#REF!</v>
      </c>
      <c r="E18" s="55" t="e">
        <f>VLOOKUP($B18,#REF!,COLUMNS($B18:E18),0)</f>
        <v>#REF!</v>
      </c>
      <c r="F18" s="56" t="e">
        <f>VLOOKUP($B18,#REF!,COLUMNS($B18:F18),0)</f>
        <v>#REF!</v>
      </c>
      <c r="G18" s="57" t="e">
        <f>VLOOKUP($B18,#REF!,COLUMNS($B18:G18),0)</f>
        <v>#REF!</v>
      </c>
      <c r="H18" s="58" t="e">
        <f>VLOOKUP($B18,#REF!,COLUMNS($B18:H18),0)</f>
        <v>#REF!</v>
      </c>
      <c r="I18" s="59" t="e">
        <f>VLOOKUP($B18,#REF!,COLUMNS($B18:I18),0)</f>
        <v>#REF!</v>
      </c>
      <c r="J18" s="60" t="e">
        <f>VLOOKUP($B18,#REF!,COLUMNS($B18:J18),0)</f>
        <v>#REF!</v>
      </c>
      <c r="K18" s="60" t="e">
        <f>VLOOKUP($B18,#REF!,COLUMNS($B18:K18),0)</f>
        <v>#REF!</v>
      </c>
      <c r="L18" s="61" t="e">
        <f>VLOOKUP($B18,#REF!,COLUMNS($B18:L18),0)</f>
        <v>#REF!</v>
      </c>
      <c r="M18" s="61" t="e">
        <f>VLOOKUP($B18,#REF!,COLUMNS($B18:M18),0)</f>
        <v>#REF!</v>
      </c>
      <c r="AD18" s="1" t="s">
        <v>9</v>
      </c>
      <c r="AE18" s="1" t="s">
        <v>10</v>
      </c>
      <c r="AF18" s="36" t="str">
        <f>_xll.BDP($AD18,AF$10)</f>
        <v>Application Software</v>
      </c>
      <c r="AG18" s="36">
        <f>_xll.BDH($AD18,AG$10,$C$5,$C$5,"EQY_FUND_CRNCY=USD")</f>
        <v>116390.5582</v>
      </c>
      <c r="AH18" s="36">
        <f>_xll.BDH($AD18,AH$10,$C$5,$C$5,"EQY_FUND_CRNCY=USD")</f>
        <v>113320.74219999999</v>
      </c>
      <c r="AI18" s="36">
        <f>_xll.BDP($AD18,AI$10,"EQY_FUND_CRNCY=USD","FA_ADJUSTED=Y")</f>
        <v>8571.9779999999992</v>
      </c>
      <c r="AJ18" s="36">
        <f>_xll.BDP($AD18,AJ$10,"BEST_FPERIOD_OVERRIDE=1TY","EQY_FUND_CRNCY=USD","FA_ADJUSTED=Y")</f>
        <v>10329.9</v>
      </c>
      <c r="AK18" s="44">
        <f t="shared" si="3"/>
        <v>0.20507775451593568</v>
      </c>
      <c r="AL18" s="36">
        <f>_xll.BDP($AD18,AL$10,"EQY_FUND_CRNCY=USD","FA_ADJUSTED=Y")</f>
        <v>7465.3680576171873</v>
      </c>
      <c r="AM18" s="36">
        <f>_xll.BDP($AD18,AM$10,"BEST_FPERIOD_OVERRIDE=1TY","EQY_FUND_CRNCY=USD","FA_ADJUSTED=Y")</f>
        <v>88.350000000000009</v>
      </c>
      <c r="AN18" s="36">
        <f>_xll.BDP($AD18,AN$10,"BEST_FPERIOD_OVERRIDE=1TY","EQY_FUND_CRNCY=USD","FA_ADJUSTED=Y")</f>
        <v>1224.059</v>
      </c>
      <c r="AO18" s="36">
        <f>_xll.BDP($AD18,AO$10,"BEST_FPERIOD_OVERRIDE=1TY","EQY_FUND_CRNCY=USD","FA_ADJUSTED=Y")</f>
        <v>2197.5920000000001</v>
      </c>
      <c r="AP18" s="36">
        <f>_xll.BDP($AD18,AP$10,"BEST_FPERIOD_OVERRIDE=1TY","EQY_FUND_CRNCY=USD","FA_ADJUSTED=Y")</f>
        <v>624.70600000000002</v>
      </c>
      <c r="AQ18" s="36">
        <f>_xll.BDP($AD18,AQ$10,"EQY_FUND_CRNCY=USD","FA_ADJUSTED=Y")</f>
        <v>3089.8100000000004</v>
      </c>
      <c r="AR18" s="36">
        <f>_xll.BDP($AD18,AR$10,"BEST_FPERIOD_OVERRIDE=1TY","EQY_FUND_CRNCY=USD","FA_ADJUSTED=Y")</f>
        <v>4710.8100000000004</v>
      </c>
      <c r="AS18" s="36">
        <f>_xll.BDP($AD18,AS$10,"EQY_FUND_CRNCY=USD","FA_ADJUSTED=Y")</f>
        <v>2415.5068601730072</v>
      </c>
      <c r="AT18" s="36">
        <f>_xll.BDP($AD18,AT$10,"BEST_FPERIOD_OVERRIDE=1TY","EQY_FUND_CRNCY=USD","FA_ADJUSTED=Y")</f>
        <v>3793.8720000000003</v>
      </c>
      <c r="AV18" s="1" t="s">
        <v>9</v>
      </c>
      <c r="AW18" s="1" t="s">
        <v>10</v>
      </c>
      <c r="AX18" s="36" t="s">
        <v>495</v>
      </c>
      <c r="AY18" s="36">
        <v>120471.356</v>
      </c>
      <c r="AZ18" s="36">
        <v>117401.54</v>
      </c>
      <c r="BA18" s="36">
        <v>8571.9779999999992</v>
      </c>
      <c r="BB18" s="36">
        <v>10315.565000000001</v>
      </c>
      <c r="BC18" s="44">
        <v>0.20340544504430613</v>
      </c>
      <c r="BD18" s="36">
        <v>7465.3680576171873</v>
      </c>
      <c r="BE18" s="36">
        <v>88.408000000000001</v>
      </c>
      <c r="BF18" s="36">
        <v>1224.059</v>
      </c>
      <c r="BG18" s="36">
        <v>2197.5920000000001</v>
      </c>
      <c r="BH18" s="36">
        <v>624.70600000000002</v>
      </c>
      <c r="BI18" s="36">
        <v>3089.8100000000004</v>
      </c>
      <c r="BJ18" s="36">
        <v>4722.8</v>
      </c>
      <c r="BK18" s="36">
        <v>2415.5068601730072</v>
      </c>
      <c r="BL18" s="36">
        <v>3792.5219999999999</v>
      </c>
    </row>
    <row r="19" spans="2:64" ht="15" x14ac:dyDescent="0.2">
      <c r="B19" s="62" t="s">
        <v>468</v>
      </c>
      <c r="C19" s="54" t="e">
        <f>VLOOKUP($B19,#REF!,COLUMNS($B19:C19),0)</f>
        <v>#REF!</v>
      </c>
      <c r="D19" s="55" t="e">
        <f>VLOOKUP($B19,#REF!,COLUMNS($B19:D19),0)</f>
        <v>#REF!</v>
      </c>
      <c r="E19" s="55" t="e">
        <f>VLOOKUP($B19,#REF!,COLUMNS($B19:E19),0)</f>
        <v>#REF!</v>
      </c>
      <c r="F19" s="56" t="e">
        <f>VLOOKUP($B19,#REF!,COLUMNS($B19:F19),0)</f>
        <v>#REF!</v>
      </c>
      <c r="G19" s="57" t="e">
        <f>VLOOKUP($B19,#REF!,COLUMNS($B19:G19),0)</f>
        <v>#REF!</v>
      </c>
      <c r="H19" s="58" t="e">
        <f>VLOOKUP($B19,#REF!,COLUMNS($B19:H19),0)</f>
        <v>#REF!</v>
      </c>
      <c r="I19" s="59" t="e">
        <f>VLOOKUP($B19,#REF!,COLUMNS($B19:I19),0)</f>
        <v>#REF!</v>
      </c>
      <c r="J19" s="60" t="e">
        <f>VLOOKUP($B19,#REF!,COLUMNS($B19:J19),0)</f>
        <v>#REF!</v>
      </c>
      <c r="K19" s="60" t="e">
        <f>VLOOKUP($B19,#REF!,COLUMNS($B19:K19),0)</f>
        <v>#REF!</v>
      </c>
      <c r="L19" s="61" t="e">
        <f>VLOOKUP($B19,#REF!,COLUMNS($B19:L19),0)</f>
        <v>#REF!</v>
      </c>
      <c r="M19" s="61" t="e">
        <f>VLOOKUP($B19,#REF!,COLUMNS($B19:M19),0)</f>
        <v>#REF!</v>
      </c>
      <c r="AD19" s="1" t="s">
        <v>11</v>
      </c>
      <c r="AE19" s="1" t="s">
        <v>12</v>
      </c>
      <c r="AF19" s="36" t="str">
        <f>_xll.BDP($AD19,AF$10)</f>
        <v>Application Software</v>
      </c>
      <c r="AG19" s="36">
        <f>_xll.BDH($AD19,AG$10,$C$5,$C$5,"EQY_FUND_CRNCY=USD")</f>
        <v>100837.842</v>
      </c>
      <c r="AH19" s="36">
        <f>_xll.BDH($AD19,AH$10,$C$5,$C$5,"EQY_FUND_CRNCY=USD")</f>
        <v>101086.842</v>
      </c>
      <c r="AI19" s="36">
        <f>_xll.BDP($AD19,AI$10,"EQY_FUND_CRNCY=USD","FA_ADJUSTED=Y")</f>
        <v>12530.003000000001</v>
      </c>
      <c r="AJ19" s="36">
        <f>_xll.BDP($AD19,AJ$10,"BEST_FPERIOD_OVERRIDE=1TY","EQY_FUND_CRNCY=USD","FA_ADJUSTED=Y")</f>
        <v>15259.535</v>
      </c>
      <c r="AK19" s="44">
        <f t="shared" si="3"/>
        <v>0.21783969245657797</v>
      </c>
      <c r="AL19" s="36">
        <f>_xll.BDP($AD19,AL$10,"EQY_FUND_CRNCY=USD","FA_ADJUSTED=Y")</f>
        <v>9287.2109375</v>
      </c>
      <c r="AM19" s="36">
        <f>_xll.BDP($AD19,AM$10,"BEST_FPERIOD_OVERRIDE=1TY","EQY_FUND_CRNCY=USD","FA_ADJUSTED=Y")</f>
        <v>76.998999999999995</v>
      </c>
      <c r="AN19" s="36">
        <f>_xll.BDP($AD19,AN$10,"BEST_FPERIOD_OVERRIDE=1TY","EQY_FUND_CRNCY=USD","FA_ADJUSTED=Y")</f>
        <v>1553.0729999999999</v>
      </c>
      <c r="AO19" s="36">
        <f>_xll.BDP($AD19,AO$10,"BEST_FPERIOD_OVERRIDE=1TY","EQY_FUND_CRNCY=USD","FA_ADJUSTED=Y")</f>
        <v>4829.2910000000002</v>
      </c>
      <c r="AP19" s="36">
        <f>_xll.BDP($AD19,AP$10,"BEST_FPERIOD_OVERRIDE=1TY","EQY_FUND_CRNCY=USD","FA_ADJUSTED=Y")</f>
        <v>1088.3579999999999</v>
      </c>
      <c r="AQ19" s="36">
        <f>_xll.BDP($AD19,AQ$10,"EQY_FUND_CRNCY=USD","FA_ADJUSTED=Y")</f>
        <v>1352.558</v>
      </c>
      <c r="AR19" s="36">
        <f>_xll.BDP($AD19,AR$10,"BEST_FPERIOD_OVERRIDE=1TY","EQY_FUND_CRNCY=USD","FA_ADJUSTED=Y")</f>
        <v>3670.625</v>
      </c>
      <c r="AS19" s="36">
        <f>_xll.BDP($AD19,AS$10,"EQY_FUND_CRNCY=USD","FA_ADJUSTED=Y")</f>
        <v>486.31487560000005</v>
      </c>
      <c r="AT19" s="36">
        <f>_xll.BDP($AD19,AT$10,"BEST_FPERIOD_OVERRIDE=1TY","EQY_FUND_CRNCY=USD","FA_ADJUSTED=Y")</f>
        <v>2053.087</v>
      </c>
      <c r="AV19" s="1" t="s">
        <v>11</v>
      </c>
      <c r="AW19" s="1" t="s">
        <v>12</v>
      </c>
      <c r="AX19" s="36" t="s">
        <v>495</v>
      </c>
      <c r="AY19" s="36">
        <v>103645.19990000001</v>
      </c>
      <c r="AZ19" s="36">
        <v>103894.19990000001</v>
      </c>
      <c r="BA19" s="36">
        <v>11817.844000000001</v>
      </c>
      <c r="BB19" s="36">
        <v>14404.651</v>
      </c>
      <c r="BC19" s="44">
        <v>0.2188899261151187</v>
      </c>
      <c r="BD19" s="36">
        <v>8749.5439453125</v>
      </c>
      <c r="BE19" s="36">
        <v>76.641000000000005</v>
      </c>
      <c r="BF19" s="36">
        <v>1553.0729999999999</v>
      </c>
      <c r="BG19" s="36">
        <v>4829.2910000000002</v>
      </c>
      <c r="BH19" s="36">
        <v>1088.3579999999999</v>
      </c>
      <c r="BI19" s="36">
        <v>1308.0920000000001</v>
      </c>
      <c r="BJ19" s="36">
        <v>3506.19</v>
      </c>
      <c r="BK19" s="36">
        <v>482.47887560000004</v>
      </c>
      <c r="BL19" s="36">
        <v>1884.8969999999999</v>
      </c>
    </row>
    <row r="20" spans="2:64" ht="15" x14ac:dyDescent="0.2">
      <c r="B20" s="62" t="s">
        <v>469</v>
      </c>
      <c r="C20" s="54" t="e">
        <f>VLOOKUP($B20,#REF!,COLUMNS($B20:C20),0)</f>
        <v>#REF!</v>
      </c>
      <c r="D20" s="55" t="e">
        <f>VLOOKUP($B20,#REF!,COLUMNS($B20:D20),0)</f>
        <v>#REF!</v>
      </c>
      <c r="E20" s="55" t="e">
        <f>VLOOKUP($B20,#REF!,COLUMNS($B20:E20),0)</f>
        <v>#REF!</v>
      </c>
      <c r="F20" s="56" t="e">
        <f>VLOOKUP($B20,#REF!,COLUMNS($B20:F20),0)</f>
        <v>#REF!</v>
      </c>
      <c r="G20" s="57" t="e">
        <f>VLOOKUP($B20,#REF!,COLUMNS($B20:G20),0)</f>
        <v>#REF!</v>
      </c>
      <c r="H20" s="58" t="e">
        <f>VLOOKUP($B20,#REF!,COLUMNS($B20:H20),0)</f>
        <v>#REF!</v>
      </c>
      <c r="I20" s="59" t="e">
        <f>VLOOKUP($B20,#REF!,COLUMNS($B20:I20),0)</f>
        <v>#REF!</v>
      </c>
      <c r="J20" s="60" t="e">
        <f>VLOOKUP($B20,#REF!,COLUMNS($B20:J20),0)</f>
        <v>#REF!</v>
      </c>
      <c r="K20" s="60" t="e">
        <f>VLOOKUP($B20,#REF!,COLUMNS($B20:K20),0)</f>
        <v>#REF!</v>
      </c>
      <c r="L20" s="61" t="e">
        <f>VLOOKUP($B20,#REF!,COLUMNS($B20:L20),0)</f>
        <v>#REF!</v>
      </c>
      <c r="M20" s="61" t="e">
        <f>VLOOKUP($B20,#REF!,COLUMNS($B20:M20),0)</f>
        <v>#REF!</v>
      </c>
      <c r="AD20" s="1" t="s">
        <v>13</v>
      </c>
      <c r="AE20" s="1" t="s">
        <v>14</v>
      </c>
      <c r="AF20" s="36" t="str">
        <f>_xll.BDP($AD20,AF$10)</f>
        <v>Data Processing &amp; Outsourced S</v>
      </c>
      <c r="AG20" s="36">
        <f>_xll.BDH($AD20,AG$10,$C$5,$C$5,"EQY_FUND_CRNCY=USD")</f>
        <v>97880.02</v>
      </c>
      <c r="AH20" s="36">
        <f>_xll.BDH($AD20,AH$10,$C$5,$C$5,"EQY_FUND_CRNCY=USD")</f>
        <v>90293.02</v>
      </c>
      <c r="AI20" s="36">
        <f>_xll.BDP($AD20,AI$10,"EQY_FUND_CRNCY=USD","FA_ADJUSTED=Y")</f>
        <v>14969</v>
      </c>
      <c r="AJ20" s="36">
        <f>_xll.BDP($AD20,AJ$10,"BEST_FPERIOD_OVERRIDE=1TY","EQY_FUND_CRNCY=USD","FA_ADJUSTED=Y")</f>
        <v>17191.671000000002</v>
      </c>
      <c r="AK20" s="44">
        <f t="shared" si="3"/>
        <v>0.14848493553343589</v>
      </c>
      <c r="AL20" s="36" t="str">
        <f>_xll.BDP($AD20,AL$10,"EQY_FUND_CRNCY=USD","FA_ADJUSTED=Y")</f>
        <v>#N/A N/A</v>
      </c>
      <c r="AM20" s="36">
        <f>_xll.BDP($AD20,AM$10,"BEST_FPERIOD_OVERRIDE=1TY","EQY_FUND_CRNCY=USD","FA_ADJUSTED=Y")</f>
        <v>54.75</v>
      </c>
      <c r="AN20" s="36">
        <f>_xll.BDP($AD20,AN$10,"BEST_FPERIOD_OVERRIDE=1TY","EQY_FUND_CRNCY=USD","FA_ADJUSTED=Y")</f>
        <v>953</v>
      </c>
      <c r="AO20" s="36">
        <f>_xll.BDP($AD20,AO$10,"BEST_FPERIOD_OVERRIDE=1TY","EQY_FUND_CRNCY=USD","FA_ADJUSTED=Y")</f>
        <v>1128</v>
      </c>
      <c r="AP20" s="36">
        <f>_xll.BDP($AD20,AP$10,"BEST_FPERIOD_OVERRIDE=1TY","EQY_FUND_CRNCY=USD","FA_ADJUSTED=Y")</f>
        <v>1155</v>
      </c>
      <c r="AQ20" s="36">
        <f>_xll.BDP($AD20,AQ$10,"EQY_FUND_CRNCY=USD","FA_ADJUSTED=Y")</f>
        <v>3655</v>
      </c>
      <c r="AR20" s="36">
        <f>_xll.BDP($AD20,AR$10,"BEST_FPERIOD_OVERRIDE=1TY","EQY_FUND_CRNCY=USD","FA_ADJUSTED=Y")</f>
        <v>4470.652</v>
      </c>
      <c r="AS20" s="36">
        <f>_xll.BDP($AD20,AS$10,"EQY_FUND_CRNCY=USD","FA_ADJUSTED=Y")</f>
        <v>2644.91530338353</v>
      </c>
      <c r="AT20" s="36">
        <f>_xll.BDP($AD20,AT$10,"BEST_FPERIOD_OVERRIDE=1TY","EQY_FUND_CRNCY=USD","FA_ADJUSTED=Y")</f>
        <v>3229.7860000000001</v>
      </c>
      <c r="AV20" s="1" t="s">
        <v>13</v>
      </c>
      <c r="AW20" s="1" t="s">
        <v>14</v>
      </c>
      <c r="AX20" s="36" t="s">
        <v>506</v>
      </c>
      <c r="AY20" s="36">
        <v>100895.7018</v>
      </c>
      <c r="AZ20" s="36">
        <v>93308.701799999995</v>
      </c>
      <c r="BA20" s="36">
        <v>14969</v>
      </c>
      <c r="BB20" s="36">
        <v>17196.618999999999</v>
      </c>
      <c r="BC20" s="44">
        <v>0.14881548533636169</v>
      </c>
      <c r="BD20" s="36" t="s">
        <v>480</v>
      </c>
      <c r="BE20" s="36">
        <v>54.75</v>
      </c>
      <c r="BF20" s="36">
        <v>953</v>
      </c>
      <c r="BG20" s="36">
        <v>1128</v>
      </c>
      <c r="BH20" s="36">
        <v>1155</v>
      </c>
      <c r="BI20" s="36">
        <v>3655</v>
      </c>
      <c r="BJ20" s="36">
        <v>4398.0789999999997</v>
      </c>
      <c r="BK20" s="36">
        <v>2644.91530338353</v>
      </c>
      <c r="BL20" s="36">
        <v>3236.7510000000002</v>
      </c>
    </row>
    <row r="21" spans="2:64" ht="15" x14ac:dyDescent="0.2">
      <c r="B21" s="62" t="s">
        <v>470</v>
      </c>
      <c r="C21" s="54" t="e">
        <f>VLOOKUP($B21,#REF!,COLUMNS($B21:C21),0)</f>
        <v>#REF!</v>
      </c>
      <c r="D21" s="55" t="e">
        <f>VLOOKUP($B21,#REF!,COLUMNS($B21:D21),0)</f>
        <v>#REF!</v>
      </c>
      <c r="E21" s="55" t="e">
        <f>VLOOKUP($B21,#REF!,COLUMNS($B21:E21),0)</f>
        <v>#REF!</v>
      </c>
      <c r="F21" s="56" t="e">
        <f>VLOOKUP($B21,#REF!,COLUMNS($B21:F21),0)</f>
        <v>#REF!</v>
      </c>
      <c r="G21" s="57" t="e">
        <f>VLOOKUP($B21,#REF!,COLUMNS($B21:G21),0)</f>
        <v>#REF!</v>
      </c>
      <c r="H21" s="58" t="e">
        <f>VLOOKUP($B21,#REF!,COLUMNS($B21:H21),0)</f>
        <v>#REF!</v>
      </c>
      <c r="I21" s="59" t="e">
        <f>VLOOKUP($B21,#REF!,COLUMNS($B21:I21),0)</f>
        <v>#REF!</v>
      </c>
      <c r="J21" s="60" t="e">
        <f>VLOOKUP($B21,#REF!,COLUMNS($B21:J21),0)</f>
        <v>#REF!</v>
      </c>
      <c r="K21" s="60" t="e">
        <f>VLOOKUP($B21,#REF!,COLUMNS($B21:K21),0)</f>
        <v>#REF!</v>
      </c>
      <c r="L21" s="61" t="e">
        <f>VLOOKUP($B21,#REF!,COLUMNS($B21:L21),0)</f>
        <v>#REF!</v>
      </c>
      <c r="M21" s="61" t="e">
        <f>VLOOKUP($B21,#REF!,COLUMNS($B21:M21),0)</f>
        <v>#REF!</v>
      </c>
      <c r="AD21" s="1" t="s">
        <v>15</v>
      </c>
      <c r="AE21" s="1" t="s">
        <v>16</v>
      </c>
      <c r="AF21" s="36" t="str">
        <f>_xll.BDP($AD21,AF$10)</f>
        <v>Data Processing &amp; Outsourced S</v>
      </c>
      <c r="AG21" s="36">
        <f>_xll.BDH($AD21,AG$10,$C$5,$C$5,"EQY_FUND_CRNCY=USD")</f>
        <v>60213.594100000002</v>
      </c>
      <c r="AH21" s="36">
        <f>_xll.BDH($AD21,AH$10,$C$5,$C$5,"EQY_FUND_CRNCY=USD")</f>
        <v>61178.694100000001</v>
      </c>
      <c r="AI21" s="36">
        <f>_xll.BDP($AD21,AI$10,"EQY_FUND_CRNCY=USD","FA_ADJUSTED=Y")</f>
        <v>13570.199999999999</v>
      </c>
      <c r="AJ21" s="36">
        <f>_xll.BDP($AD21,AJ$10,"BEST_FPERIOD_OVERRIDE=1TY","EQY_FUND_CRNCY=USD","FA_ADJUSTED=Y")</f>
        <v>14394.875</v>
      </c>
      <c r="AK21" s="44">
        <f t="shared" si="3"/>
        <v>6.077102769303333E-2</v>
      </c>
      <c r="AL21" s="36">
        <f>_xll.BDP($AD21,AL$10,"EQY_FUND_CRNCY=USD","FA_ADJUSTED=Y")</f>
        <v>5653.3999511718748</v>
      </c>
      <c r="AM21" s="36">
        <f>_xll.BDP($AD21,AM$10,"BEST_FPERIOD_OVERRIDE=1TY","EQY_FUND_CRNCY=USD","FA_ADJUSTED=Y")</f>
        <v>48</v>
      </c>
      <c r="AN21" s="36">
        <f>_xll.BDP($AD21,AN$10,"BEST_FPERIOD_OVERRIDE=1TY","EQY_FUND_CRNCY=USD","FA_ADJUSTED=Y")</f>
        <v>0</v>
      </c>
      <c r="AO21" s="36" t="str">
        <f>_xll.BDP($AD21,AO$10,"BEST_FPERIOD_OVERRIDE=1TY","EQY_FUND_CRNCY=USD","FA_ADJUSTED=Y")</f>
        <v>#N/A N/A</v>
      </c>
      <c r="AP21" s="36" t="str">
        <f>_xll.BDP($AD21,AP$10,"BEST_FPERIOD_OVERRIDE=1TY","EQY_FUND_CRNCY=USD","FA_ADJUSTED=Y")</f>
        <v>#N/A N/A</v>
      </c>
      <c r="AQ21" s="36">
        <f>_xll.BDP($AD21,AQ$10,"EQY_FUND_CRNCY=USD","FA_ADJUSTED=Y")</f>
        <v>3495.5</v>
      </c>
      <c r="AR21" s="36">
        <f>_xll.BDP($AD21,AR$10,"BEST_FPERIOD_OVERRIDE=1TY","EQY_FUND_CRNCY=USD","FA_ADJUSTED=Y")</f>
        <v>3470</v>
      </c>
      <c r="AS21" s="36">
        <f>_xll.BDP($AD21,AS$10,"EQY_FUND_CRNCY=USD","FA_ADJUSTED=Y")</f>
        <v>2073.2469999999998</v>
      </c>
      <c r="AT21" s="36">
        <f>_xll.BDP($AD21,AT$10,"BEST_FPERIOD_OVERRIDE=1TY","EQY_FUND_CRNCY=USD","FA_ADJUSTED=Y")</f>
        <v>2359.2780000000002</v>
      </c>
      <c r="AV21" s="1" t="s">
        <v>15</v>
      </c>
      <c r="AW21" s="1" t="s">
        <v>16</v>
      </c>
      <c r="AX21" s="36" t="s">
        <v>506</v>
      </c>
      <c r="AY21" s="36">
        <v>61784.005499999999</v>
      </c>
      <c r="AZ21" s="36">
        <v>61613.105499999998</v>
      </c>
      <c r="BA21" s="36">
        <v>13325.8</v>
      </c>
      <c r="BB21" s="36">
        <v>14165.857</v>
      </c>
      <c r="BC21" s="44">
        <v>6.303989253928477E-2</v>
      </c>
      <c r="BD21" s="36">
        <v>5483.0999511718746</v>
      </c>
      <c r="BE21" s="36">
        <v>47.800000000000004</v>
      </c>
      <c r="BF21" s="36">
        <v>0</v>
      </c>
      <c r="BG21" s="36" t="s">
        <v>480</v>
      </c>
      <c r="BH21" s="36" t="s">
        <v>480</v>
      </c>
      <c r="BI21" s="36">
        <v>3327.1</v>
      </c>
      <c r="BJ21" s="36">
        <v>3330.7559999999999</v>
      </c>
      <c r="BK21" s="36">
        <v>1929.6169999999997</v>
      </c>
      <c r="BL21" s="36">
        <v>2265.875</v>
      </c>
    </row>
    <row r="22" spans="2:64" ht="15" x14ac:dyDescent="0.2">
      <c r="B22" s="62" t="s">
        <v>471</v>
      </c>
      <c r="C22" s="54" t="e">
        <f>VLOOKUP($B22,#REF!,COLUMNS($B22:C22),0)</f>
        <v>#REF!</v>
      </c>
      <c r="D22" s="55" t="e">
        <f>VLOOKUP($B22,#REF!,COLUMNS($B22:D22),0)</f>
        <v>#REF!</v>
      </c>
      <c r="E22" s="55" t="e">
        <f>VLOOKUP($B22,#REF!,COLUMNS($B22:E22),0)</f>
        <v>#REF!</v>
      </c>
      <c r="F22" s="56" t="e">
        <f>VLOOKUP($B22,#REF!,COLUMNS($B22:F22),0)</f>
        <v>#REF!</v>
      </c>
      <c r="G22" s="57" t="e">
        <f>VLOOKUP($B22,#REF!,COLUMNS($B22:G22),0)</f>
        <v>#REF!</v>
      </c>
      <c r="H22" s="58" t="e">
        <f>VLOOKUP($B22,#REF!,COLUMNS($B22:H22),0)</f>
        <v>#REF!</v>
      </c>
      <c r="I22" s="59" t="e">
        <f>VLOOKUP($B22,#REF!,COLUMNS($B22:I22),0)</f>
        <v>#REF!</v>
      </c>
      <c r="J22" s="60" t="e">
        <f>VLOOKUP($B22,#REF!,COLUMNS($B22:J22),0)</f>
        <v>#REF!</v>
      </c>
      <c r="K22" s="60" t="e">
        <f>VLOOKUP($B22,#REF!,COLUMNS($B22:K22),0)</f>
        <v>#REF!</v>
      </c>
      <c r="L22" s="61" t="e">
        <f>VLOOKUP($B22,#REF!,COLUMNS($B22:L22),0)</f>
        <v>#REF!</v>
      </c>
      <c r="M22" s="61" t="e">
        <f>VLOOKUP($B22,#REF!,COLUMNS($B22:M22),0)</f>
        <v>#REF!</v>
      </c>
      <c r="AD22" s="1" t="s">
        <v>17</v>
      </c>
      <c r="AE22" s="1" t="s">
        <v>18</v>
      </c>
      <c r="AF22" s="36" t="str">
        <f>_xll.BDP($AD22,AF$10)</f>
        <v>Systems Software</v>
      </c>
      <c r="AG22" s="36">
        <f>_xll.BDH($AD22,AG$10,$C$5,$C$5,"EQY_FUND_CRNCY=USD")</f>
        <v>57022.472000000002</v>
      </c>
      <c r="AH22" s="36">
        <f>_xll.BDH($AD22,AH$10,$C$5,$C$5,"EQY_FUND_CRNCY=USD")</f>
        <v>47960.472000000002</v>
      </c>
      <c r="AI22" s="36">
        <f>_xll.BDP($AD22,AI$10,"EQY_FUND_CRNCY=USD","FA_ADJUSTED=Y")</f>
        <v>8691</v>
      </c>
      <c r="AJ22" s="36">
        <f>_xll.BDP($AD22,AJ$10,"BEST_FPERIOD_OVERRIDE=1TY","EQY_FUND_CRNCY=USD","FA_ADJUSTED=Y")</f>
        <v>9510.6630000000005</v>
      </c>
      <c r="AK22" s="44">
        <f t="shared" si="3"/>
        <v>9.4311701760441791E-2</v>
      </c>
      <c r="AL22" s="36">
        <f>_xll.BDP($AD22,AL$10,"EQY_FUND_CRNCY=USD","FA_ADJUSTED=Y")</f>
        <v>7472</v>
      </c>
      <c r="AM22" s="36">
        <f>_xll.BDP($AD22,AM$10,"BEST_FPERIOD_OVERRIDE=1TY","EQY_FUND_CRNCY=USD","FA_ADJUSTED=Y")</f>
        <v>88.5</v>
      </c>
      <c r="AN22" s="36">
        <f>_xll.BDP($AD22,AN$10,"BEST_FPERIOD_OVERRIDE=1TY","EQY_FUND_CRNCY=USD","FA_ADJUSTED=Y")</f>
        <v>1755</v>
      </c>
      <c r="AO22" s="36">
        <f>_xll.BDP($AD22,AO$10,"BEST_FPERIOD_OVERRIDE=1TY","EQY_FUND_CRNCY=USD","FA_ADJUSTED=Y")</f>
        <v>2593</v>
      </c>
      <c r="AP22" s="36">
        <f>_xll.BDP($AD22,AP$10,"BEST_FPERIOD_OVERRIDE=1TY","EQY_FUND_CRNCY=USD","FA_ADJUSTED=Y")</f>
        <v>654</v>
      </c>
      <c r="AQ22" s="36">
        <f>_xll.BDP($AD22,AQ$10,"EQY_FUND_CRNCY=USD","FA_ADJUSTED=Y")</f>
        <v>2633</v>
      </c>
      <c r="AR22" s="36">
        <f>_xll.BDP($AD22,AR$10,"BEST_FPERIOD_OVERRIDE=1TY","EQY_FUND_CRNCY=USD","FA_ADJUSTED=Y")</f>
        <v>3794</v>
      </c>
      <c r="AS22" s="36">
        <f>_xll.BDP($AD22,AS$10,"EQY_FUND_CRNCY=USD","FA_ADJUSTED=Y")</f>
        <v>3414.9053242424243</v>
      </c>
      <c r="AT22" s="36">
        <f>_xll.BDP($AD22,AT$10,"BEST_FPERIOD_OVERRIDE=1TY","EQY_FUND_CRNCY=USD","FA_ADJUSTED=Y")</f>
        <v>2629.962</v>
      </c>
      <c r="AV22" s="1" t="s">
        <v>17</v>
      </c>
      <c r="AW22" s="1" t="s">
        <v>18</v>
      </c>
      <c r="AX22" s="36" t="s">
        <v>505</v>
      </c>
      <c r="AY22" s="36">
        <v>58334.508399999999</v>
      </c>
      <c r="AZ22" s="36">
        <v>49272.508399999999</v>
      </c>
      <c r="BA22" s="36">
        <v>8467</v>
      </c>
      <c r="BB22" s="36">
        <v>9081.755000000001</v>
      </c>
      <c r="BC22" s="44">
        <v>7.2605999763788898E-2</v>
      </c>
      <c r="BD22" s="36">
        <v>7285</v>
      </c>
      <c r="BE22" s="36">
        <v>87.66</v>
      </c>
      <c r="BF22" s="36">
        <v>1755</v>
      </c>
      <c r="BG22" s="36">
        <v>2593</v>
      </c>
      <c r="BH22" s="36">
        <v>654</v>
      </c>
      <c r="BI22" s="36">
        <v>2515</v>
      </c>
      <c r="BJ22" s="36">
        <v>3697</v>
      </c>
      <c r="BK22" s="36">
        <v>3395.5353242424239</v>
      </c>
      <c r="BL22" s="36">
        <v>2533.7220000000002</v>
      </c>
    </row>
    <row r="23" spans="2:64" ht="15" x14ac:dyDescent="0.2">
      <c r="B23" s="62" t="s">
        <v>472</v>
      </c>
      <c r="C23" s="54" t="e">
        <f>VLOOKUP($B23,#REF!,COLUMNS($B23:C23),0)</f>
        <v>#REF!</v>
      </c>
      <c r="D23" s="55" t="e">
        <f>VLOOKUP($B23,#REF!,COLUMNS($B23:D23),0)</f>
        <v>#REF!</v>
      </c>
      <c r="E23" s="55" t="e">
        <f>VLOOKUP($B23,#REF!,COLUMNS($B23:E23),0)</f>
        <v>#REF!</v>
      </c>
      <c r="F23" s="56" t="e">
        <f>VLOOKUP($B23,#REF!,COLUMNS($B23:F23),0)</f>
        <v>#REF!</v>
      </c>
      <c r="G23" s="57" t="e">
        <f>VLOOKUP($B23,#REF!,COLUMNS($B23:G23),0)</f>
        <v>#REF!</v>
      </c>
      <c r="H23" s="58" t="e">
        <f>VLOOKUP($B23,#REF!,COLUMNS($B23:H23),0)</f>
        <v>#REF!</v>
      </c>
      <c r="I23" s="59" t="e">
        <f>VLOOKUP($B23,#REF!,COLUMNS($B23:I23),0)</f>
        <v>#REF!</v>
      </c>
      <c r="J23" s="60" t="e">
        <f>VLOOKUP($B23,#REF!,COLUMNS($B23:J23),0)</f>
        <v>#REF!</v>
      </c>
      <c r="K23" s="60" t="e">
        <f>VLOOKUP($B23,#REF!,COLUMNS($B23:K23),0)</f>
        <v>#REF!</v>
      </c>
      <c r="L23" s="61" t="e">
        <f>VLOOKUP($B23,#REF!,COLUMNS($B23:L23),0)</f>
        <v>#REF!</v>
      </c>
      <c r="M23" s="61" t="e">
        <f>VLOOKUP($B23,#REF!,COLUMNS($B23:M23),0)</f>
        <v>#REF!</v>
      </c>
      <c r="AD23" s="1" t="s">
        <v>19</v>
      </c>
      <c r="AE23" s="1" t="s">
        <v>20</v>
      </c>
      <c r="AF23" s="36" t="str">
        <f>_xll.BDP($AD23,AF$10)</f>
        <v>Application Software</v>
      </c>
      <c r="AG23" s="36">
        <f>_xll.BDH($AD23,AG$10,$C$5,$C$5,"EQY_FUND_CRNCY=USD")</f>
        <v>52104.224399999999</v>
      </c>
      <c r="AH23" s="36">
        <f>_xll.BDH($AD23,AH$10,$C$5,$C$5,"EQY_FUND_CRNCY=USD")</f>
        <v>50826.224399999999</v>
      </c>
      <c r="AI23" s="36">
        <f>_xll.BDP($AD23,AI$10,"EQY_FUND_CRNCY=USD","FA_ADJUSTED=Y")</f>
        <v>6094</v>
      </c>
      <c r="AJ23" s="36">
        <f>_xll.BDP($AD23,AJ$10,"BEST_FPERIOD_OVERRIDE=1TY","EQY_FUND_CRNCY=USD","FA_ADJUSTED=Y")</f>
        <v>6715.6750000000002</v>
      </c>
      <c r="AK23" s="44">
        <f t="shared" si="3"/>
        <v>0.10201427633738103</v>
      </c>
      <c r="AL23" s="36">
        <f>_xll.BDP($AD23,AL$10,"EQY_FUND_CRNCY=USD","FA_ADJUSTED=Y")</f>
        <v>5074</v>
      </c>
      <c r="AM23" s="36">
        <f>_xll.BDP($AD23,AM$10,"BEST_FPERIOD_OVERRIDE=1TY","EQY_FUND_CRNCY=USD","FA_ADJUSTED=Y")</f>
        <v>82.222000000000008</v>
      </c>
      <c r="AN23" s="36">
        <f>_xll.BDP($AD23,AN$10,"BEST_FPERIOD_OVERRIDE=1TY","EQY_FUND_CRNCY=USD","FA_ADJUSTED=Y")</f>
        <v>1186</v>
      </c>
      <c r="AO23" s="36">
        <f>_xll.BDP($AD23,AO$10,"BEST_FPERIOD_OVERRIDE=1TY","EQY_FUND_CRNCY=USD","FA_ADJUSTED=Y")</f>
        <v>1634</v>
      </c>
      <c r="AP23" s="36">
        <f>_xll.BDP($AD23,AP$10,"BEST_FPERIOD_OVERRIDE=1TY","EQY_FUND_CRNCY=USD","FA_ADJUSTED=Y")</f>
        <v>664</v>
      </c>
      <c r="AQ23" s="36">
        <f>_xll.BDP($AD23,AQ$10,"EQY_FUND_CRNCY=USD","FA_ADJUSTED=Y")</f>
        <v>1862</v>
      </c>
      <c r="AR23" s="36">
        <f>_xll.BDP($AD23,AR$10,"BEST_FPERIOD_OVERRIDE=1TY","EQY_FUND_CRNCY=USD","FA_ADJUSTED=Y")</f>
        <v>2460.3000000000002</v>
      </c>
      <c r="AS23" s="36">
        <f>_xll.BDP($AD23,AS$10,"EQY_FUND_CRNCY=USD","FA_ADJUSTED=Y")</f>
        <v>1319.4259996467222</v>
      </c>
      <c r="AT23" s="36">
        <f>_xll.BDP($AD23,AT$10,"BEST_FPERIOD_OVERRIDE=1TY","EQY_FUND_CRNCY=USD","FA_ADJUSTED=Y")</f>
        <v>1718.7550000000001</v>
      </c>
      <c r="AV23" s="1" t="s">
        <v>19</v>
      </c>
      <c r="AW23" s="1" t="s">
        <v>20</v>
      </c>
      <c r="AX23" s="36" t="s">
        <v>495</v>
      </c>
      <c r="AY23" s="36">
        <v>53751.963400000001</v>
      </c>
      <c r="AZ23" s="36">
        <v>52287.719499999999</v>
      </c>
      <c r="BA23" s="36">
        <v>5964</v>
      </c>
      <c r="BB23" s="36">
        <v>6610.5380000000005</v>
      </c>
      <c r="BC23" s="44">
        <v>0.10840677397719656</v>
      </c>
      <c r="BD23" s="36">
        <v>4992</v>
      </c>
      <c r="BE23" s="36">
        <v>77.832999999999998</v>
      </c>
      <c r="BF23" s="36">
        <v>1186</v>
      </c>
      <c r="BG23" s="36">
        <v>1634</v>
      </c>
      <c r="BH23" s="36">
        <v>664</v>
      </c>
      <c r="BI23" s="36">
        <v>1823</v>
      </c>
      <c r="BJ23" s="36">
        <v>2438</v>
      </c>
      <c r="BK23" s="36">
        <v>1268.9562790151069</v>
      </c>
      <c r="BL23" s="36">
        <v>1695.9180000000001</v>
      </c>
    </row>
    <row r="24" spans="2:64" ht="15" x14ac:dyDescent="0.2">
      <c r="B24" s="62" t="s">
        <v>473</v>
      </c>
      <c r="C24" s="54" t="e">
        <f>VLOOKUP($B24,#REF!,COLUMNS($B24:C24),0)</f>
        <v>#REF!</v>
      </c>
      <c r="D24" s="55" t="e">
        <f>VLOOKUP($B24,#REF!,COLUMNS($B24:D24),0)</f>
        <v>#REF!</v>
      </c>
      <c r="E24" s="55" t="e">
        <f>VLOOKUP($B24,#REF!,COLUMNS($B24:E24),0)</f>
        <v>#REF!</v>
      </c>
      <c r="F24" s="56" t="e">
        <f>VLOOKUP($B24,#REF!,COLUMNS($B24:F24),0)</f>
        <v>#REF!</v>
      </c>
      <c r="G24" s="57" t="e">
        <f>VLOOKUP($B24,#REF!,COLUMNS($B24:G24),0)</f>
        <v>#REF!</v>
      </c>
      <c r="H24" s="58" t="e">
        <f>VLOOKUP($B24,#REF!,COLUMNS($B24:H24),0)</f>
        <v>#REF!</v>
      </c>
      <c r="I24" s="59" t="e">
        <f>VLOOKUP($B24,#REF!,COLUMNS($B24:I24),0)</f>
        <v>#REF!</v>
      </c>
      <c r="J24" s="60" t="e">
        <f>VLOOKUP($B24,#REF!,COLUMNS($B24:J24),0)</f>
        <v>#REF!</v>
      </c>
      <c r="K24" s="60" t="e">
        <f>VLOOKUP($B24,#REF!,COLUMNS($B24:K24),0)</f>
        <v>#REF!</v>
      </c>
      <c r="L24" s="61" t="e">
        <f>VLOOKUP($B24,#REF!,COLUMNS($B24:L24),0)</f>
        <v>#REF!</v>
      </c>
      <c r="M24" s="61" t="e">
        <f>VLOOKUP($B24,#REF!,COLUMNS($B24:M24),0)</f>
        <v>#REF!</v>
      </c>
      <c r="AD24" s="1" t="s">
        <v>21</v>
      </c>
      <c r="AE24" s="1" t="s">
        <v>22</v>
      </c>
      <c r="AF24" s="36" t="str">
        <f>_xll.BDP($AD24,AF$10)</f>
        <v>Data Processing &amp; Outsourced S</v>
      </c>
      <c r="AG24" s="36">
        <f>_xll.BDH($AD24,AG$10,$C$5,$C$5,"EQY_FUND_CRNCY=USD")</f>
        <v>33112.241900000001</v>
      </c>
      <c r="AH24" s="36">
        <f>_xll.BDH($AD24,AH$10,$C$5,$C$5,"EQY_FUND_CRNCY=USD")</f>
        <v>41603.241900000001</v>
      </c>
      <c r="AI24" s="36">
        <f>_xll.BDP($AD24,AI$10,"EQY_FUND_CRNCY=USD","FA_ADJUSTED=Y")</f>
        <v>8585</v>
      </c>
      <c r="AJ24" s="36">
        <f>_xll.BDP($AD24,AJ$10,"BEST_FPERIOD_OVERRIDE=1TY","EQY_FUND_CRNCY=USD","FA_ADJUSTED=Y")</f>
        <v>8613.1039999999994</v>
      </c>
      <c r="AK24" s="44">
        <f t="shared" si="3"/>
        <v>3.2736167734419563E-3</v>
      </c>
      <c r="AL24" s="36">
        <f>_xll.BDP($AD24,AL$10,"EQY_FUND_CRNCY=USD","FA_ADJUSTED=Y")</f>
        <v>2889</v>
      </c>
      <c r="AM24" s="36">
        <f>_xll.BDP($AD24,AM$10,"BEST_FPERIOD_OVERRIDE=1TY","EQY_FUND_CRNCY=USD","FA_ADJUSTED=Y")</f>
        <v>38</v>
      </c>
      <c r="AN24" s="36">
        <f>_xll.BDP($AD24,AN$10,"BEST_FPERIOD_OVERRIDE=1TY","EQY_FUND_CRNCY=USD","FA_ADJUSTED=Y")</f>
        <v>0</v>
      </c>
      <c r="AO24" s="36" t="str">
        <f>_xll.BDP($AD24,AO$10,"BEST_FPERIOD_OVERRIDE=1TY","EQY_FUND_CRNCY=USD","FA_ADJUSTED=Y")</f>
        <v>#N/A N/A</v>
      </c>
      <c r="AP24" s="36" t="str">
        <f>_xll.BDP($AD24,AP$10,"BEST_FPERIOD_OVERRIDE=1TY","EQY_FUND_CRNCY=USD","FA_ADJUSTED=Y")</f>
        <v>#N/A N/A</v>
      </c>
      <c r="AQ24" s="36">
        <f>_xll.BDP($AD24,AQ$10,"EQY_FUND_CRNCY=USD","FA_ADJUSTED=Y")</f>
        <v>3198</v>
      </c>
      <c r="AR24" s="36">
        <f>_xll.BDP($AD24,AR$10,"BEST_FPERIOD_OVERRIDE=1TY","EQY_FUND_CRNCY=USD","FA_ADJUSTED=Y")</f>
        <v>3272.1790000000001</v>
      </c>
      <c r="AS24" s="36">
        <f>_xll.BDP($AD24,AS$10,"EQY_FUND_CRNCY=USD","FA_ADJUSTED=Y")</f>
        <v>1013.653923957673</v>
      </c>
      <c r="AT24" s="36">
        <f>_xll.BDP($AD24,AT$10,"BEST_FPERIOD_OVERRIDE=1TY","EQY_FUND_CRNCY=USD","FA_ADJUSTED=Y")</f>
        <v>1833.1670000000001</v>
      </c>
      <c r="AV24" s="1" t="s">
        <v>21</v>
      </c>
      <c r="AW24" s="1" t="s">
        <v>22</v>
      </c>
      <c r="AX24" s="36" t="s">
        <v>506</v>
      </c>
      <c r="AY24" s="36">
        <v>33871.818299999999</v>
      </c>
      <c r="AZ24" s="36">
        <v>42185.818299999999</v>
      </c>
      <c r="BA24" s="36">
        <v>8699</v>
      </c>
      <c r="BB24" s="36">
        <v>8625.7090000000007</v>
      </c>
      <c r="BC24" s="44">
        <v>-8.4252212898033862E-3</v>
      </c>
      <c r="BD24" s="36">
        <v>2884</v>
      </c>
      <c r="BE24" s="36">
        <v>42.35</v>
      </c>
      <c r="BF24" s="36">
        <v>0</v>
      </c>
      <c r="BG24" s="36" t="s">
        <v>480</v>
      </c>
      <c r="BH24" s="36" t="s">
        <v>480</v>
      </c>
      <c r="BI24" s="36">
        <v>3112</v>
      </c>
      <c r="BJ24" s="36">
        <v>3245.0219999999999</v>
      </c>
      <c r="BK24" s="36">
        <v>970.36009354648309</v>
      </c>
      <c r="BL24" s="36">
        <v>1801.5989999999999</v>
      </c>
    </row>
    <row r="25" spans="2:64" ht="15" x14ac:dyDescent="0.2">
      <c r="B25" s="62" t="s">
        <v>474</v>
      </c>
      <c r="C25" s="54" t="e">
        <f>VLOOKUP($B25,#REF!,COLUMNS($B25:C25),0)</f>
        <v>#REF!</v>
      </c>
      <c r="D25" s="55" t="e">
        <f>VLOOKUP($B25,#REF!,COLUMNS($B25:D25),0)</f>
        <v>#REF!</v>
      </c>
      <c r="E25" s="55" t="e">
        <f>VLOOKUP($B25,#REF!,COLUMNS($B25:E25),0)</f>
        <v>#REF!</v>
      </c>
      <c r="F25" s="56" t="e">
        <f>VLOOKUP($B25,#REF!,COLUMNS($B25:F25),0)</f>
        <v>#REF!</v>
      </c>
      <c r="G25" s="57" t="e">
        <f>VLOOKUP($B25,#REF!,COLUMNS($B25:G25),0)</f>
        <v>#REF!</v>
      </c>
      <c r="H25" s="58" t="e">
        <f>VLOOKUP($B25,#REF!,COLUMNS($B25:H25),0)</f>
        <v>#REF!</v>
      </c>
      <c r="I25" s="59" t="e">
        <f>VLOOKUP($B25,#REF!,COLUMNS($B25:I25),0)</f>
        <v>#REF!</v>
      </c>
      <c r="J25" s="60" t="e">
        <f>VLOOKUP($B25,#REF!,COLUMNS($B25:J25),0)</f>
        <v>#REF!</v>
      </c>
      <c r="K25" s="60" t="e">
        <f>VLOOKUP($B25,#REF!,COLUMNS($B25:K25),0)</f>
        <v>#REF!</v>
      </c>
      <c r="L25" s="61" t="e">
        <f>VLOOKUP($B25,#REF!,COLUMNS($B25:L25),0)</f>
        <v>#REF!</v>
      </c>
      <c r="M25" s="61" t="e">
        <f>VLOOKUP($B25,#REF!,COLUMNS($B25:M25),0)</f>
        <v>#REF!</v>
      </c>
      <c r="AD25" s="1" t="s">
        <v>23</v>
      </c>
      <c r="AE25" s="1" t="s">
        <v>24</v>
      </c>
      <c r="AF25" s="36" t="str">
        <f>_xll.BDP($AD25,AF$10)</f>
        <v>Systems Software</v>
      </c>
      <c r="AG25" s="36">
        <f>_xll.BDH($AD25,AG$10,$C$5,$C$5,"EQY_FUND_CRNCY=USD")</f>
        <v>30280.359</v>
      </c>
      <c r="AH25" s="36">
        <f>_xll.BDH($AD25,AH$10,$C$5,$C$5,"EQY_FUND_CRNCY=USD")</f>
        <v>29468.929</v>
      </c>
      <c r="AI25" s="36">
        <f>_xll.BDP($AD25,AI$10,"EQY_FUND_CRNCY=USD","FA_ADJUSTED=Y")</f>
        <v>2439.7449999999999</v>
      </c>
      <c r="AJ25" s="36">
        <f>_xll.BDP($AD25,AJ$10,"BEST_FPERIOD_OVERRIDE=1TY","EQY_FUND_CRNCY=USD","FA_ADJUSTED=Y")</f>
        <v>3166.7130000000002</v>
      </c>
      <c r="AK25" s="44">
        <f t="shared" si="3"/>
        <v>0.297968845104714</v>
      </c>
      <c r="AL25" s="36">
        <f>_xll.BDP($AD25,AL$10,"EQY_FUND_CRNCY=USD","FA_ADJUSTED=Y")</f>
        <v>1850.8889938964844</v>
      </c>
      <c r="AM25" s="36">
        <f>_xll.BDP($AD25,AM$10,"BEST_FPERIOD_OVERRIDE=1TY","EQY_FUND_CRNCY=USD","FA_ADJUSTED=Y")</f>
        <v>79.866</v>
      </c>
      <c r="AN25" s="36">
        <f>_xll.BDP($AD25,AN$10,"BEST_FPERIOD_OVERRIDE=1TY","EQY_FUND_CRNCY=USD","FA_ADJUSTED=Y")</f>
        <v>377.51799999999997</v>
      </c>
      <c r="AO25" s="36">
        <f>_xll.BDP($AD25,AO$10,"BEST_FPERIOD_OVERRIDE=1TY","EQY_FUND_CRNCY=USD","FA_ADJUSTED=Y")</f>
        <v>946.61699999999996</v>
      </c>
      <c r="AP25" s="36">
        <f>_xll.BDP($AD25,AP$10,"BEST_FPERIOD_OVERRIDE=1TY","EQY_FUND_CRNCY=USD","FA_ADJUSTED=Y")</f>
        <v>210.53299999999999</v>
      </c>
      <c r="AQ25" s="36">
        <f>_xll.BDP($AD25,AQ$10,"EQY_FUND_CRNCY=USD","FA_ADJUSTED=Y")</f>
        <v>84.604000000000013</v>
      </c>
      <c r="AR25" s="36">
        <f>_xll.BDP($AD25,AR$10,"BEST_FPERIOD_OVERRIDE=1TY","EQY_FUND_CRNCY=USD","FA_ADJUSTED=Y")</f>
        <v>840.04200000000003</v>
      </c>
      <c r="AS25" s="36">
        <f>_xll.BDP($AD25,AS$10,"EQY_FUND_CRNCY=USD","FA_ADJUSTED=Y")</f>
        <v>-56.659817360636012</v>
      </c>
      <c r="AT25" s="36">
        <f>_xll.BDP($AD25,AT$10,"BEST_FPERIOD_OVERRIDE=1TY","EQY_FUND_CRNCY=USD","FA_ADJUSTED=Y")</f>
        <v>553.25599999999997</v>
      </c>
      <c r="AV25" s="1" t="s">
        <v>23</v>
      </c>
      <c r="AW25" s="1" t="s">
        <v>24</v>
      </c>
      <c r="AX25" s="36" t="s">
        <v>505</v>
      </c>
      <c r="AY25" s="36">
        <v>30961.627899999999</v>
      </c>
      <c r="AZ25" s="36">
        <v>30069.100900000001</v>
      </c>
      <c r="BA25" s="36">
        <v>2264.8180000000002</v>
      </c>
      <c r="BB25" s="36">
        <v>2957.73</v>
      </c>
      <c r="BC25" s="44">
        <v>0.30594599654365151</v>
      </c>
      <c r="BD25" s="36">
        <v>1706.5400173339845</v>
      </c>
      <c r="BE25" s="36">
        <v>79.881</v>
      </c>
      <c r="BF25" s="36">
        <v>377.51799999999997</v>
      </c>
      <c r="BG25" s="36">
        <v>946.61699999999996</v>
      </c>
      <c r="BH25" s="36">
        <v>210.53299999999999</v>
      </c>
      <c r="BI25" s="36">
        <v>59.362000000000002</v>
      </c>
      <c r="BJ25" s="36">
        <v>778.80000000000007</v>
      </c>
      <c r="BK25" s="36">
        <v>-89.498374022804001</v>
      </c>
      <c r="BL25" s="36">
        <v>496.71600000000001</v>
      </c>
    </row>
    <row r="26" spans="2:64" ht="15" x14ac:dyDescent="0.2">
      <c r="B26" s="62" t="s">
        <v>475</v>
      </c>
      <c r="C26" s="54" t="e">
        <f>VLOOKUP($B26,#REF!,COLUMNS($B26:C26),0)</f>
        <v>#REF!</v>
      </c>
      <c r="D26" s="55" t="e">
        <f>VLOOKUP($B26,#REF!,COLUMNS($B26:D26),0)</f>
        <v>#REF!</v>
      </c>
      <c r="E26" s="55" t="e">
        <f>VLOOKUP($B26,#REF!,COLUMNS($B26:E26),0)</f>
        <v>#REF!</v>
      </c>
      <c r="F26" s="56" t="e">
        <f>VLOOKUP($B26,#REF!,COLUMNS($B26:F26),0)</f>
        <v>#REF!</v>
      </c>
      <c r="G26" s="57" t="e">
        <f>VLOOKUP($B26,#REF!,COLUMNS($B26:G26),0)</f>
        <v>#REF!</v>
      </c>
      <c r="H26" s="58" t="e">
        <f>VLOOKUP($B26,#REF!,COLUMNS($B26:H26),0)</f>
        <v>#REF!</v>
      </c>
      <c r="I26" s="59" t="e">
        <f>VLOOKUP($B26,#REF!,COLUMNS($B26:I26),0)</f>
        <v>#REF!</v>
      </c>
      <c r="J26" s="60" t="e">
        <f>VLOOKUP($B26,#REF!,COLUMNS($B26:J26),0)</f>
        <v>#REF!</v>
      </c>
      <c r="K26" s="60" t="e">
        <f>VLOOKUP($B26,#REF!,COLUMNS($B26:K26),0)</f>
        <v>#REF!</v>
      </c>
      <c r="L26" s="61" t="e">
        <f>VLOOKUP($B26,#REF!,COLUMNS($B26:L26),0)</f>
        <v>#REF!</v>
      </c>
      <c r="M26" s="61" t="e">
        <f>VLOOKUP($B26,#REF!,COLUMNS($B26:M26),0)</f>
        <v>#REF!</v>
      </c>
      <c r="AD26" s="1" t="s">
        <v>25</v>
      </c>
      <c r="AE26" s="1" t="s">
        <v>26</v>
      </c>
      <c r="AF26" s="36" t="str">
        <f>_xll.BDP($AD26,AF$10)</f>
        <v>Data Processing &amp; Outsourced S</v>
      </c>
      <c r="AG26" s="36">
        <f>_xll.BDH($AD26,AG$10,$C$5,$C$5,"EQY_FUND_CRNCY=USD")</f>
        <v>31248.2238</v>
      </c>
      <c r="AH26" s="36">
        <f>_xll.BDH($AD26,AH$10,$C$5,$C$5,"EQY_FUND_CRNCY=USD")</f>
        <v>35850.2238</v>
      </c>
      <c r="AI26" s="36">
        <f>_xll.BDP($AD26,AI$10,"EQY_FUND_CRNCY=USD","FA_ADJUSTED=Y")</f>
        <v>5788</v>
      </c>
      <c r="AJ26" s="36">
        <f>_xll.BDP($AD26,AJ$10,"BEST_FPERIOD_OVERRIDE=1TY","EQY_FUND_CRNCY=USD","FA_ADJUSTED=Y")</f>
        <v>6093.1</v>
      </c>
      <c r="AK26" s="44">
        <f t="shared" si="3"/>
        <v>5.2712508638562694E-2</v>
      </c>
      <c r="AL26" s="36">
        <f>_xll.BDP($AD26,AL$10,"EQY_FUND_CRNCY=USD","FA_ADJUSTED=Y")</f>
        <v>2763</v>
      </c>
      <c r="AM26" s="36">
        <f>_xll.BDP($AD26,AM$10,"BEST_FPERIOD_OVERRIDE=1TY","EQY_FUND_CRNCY=USD","FA_ADJUSTED=Y")</f>
        <v>49.767000000000003</v>
      </c>
      <c r="AN26" s="36">
        <f>_xll.BDP($AD26,AN$10,"BEST_FPERIOD_OVERRIDE=1TY","EQY_FUND_CRNCY=USD","FA_ADJUSTED=Y")</f>
        <v>0</v>
      </c>
      <c r="AO26" s="36" t="str">
        <f>_xll.BDP($AD26,AO$10,"BEST_FPERIOD_OVERRIDE=1TY","EQY_FUND_CRNCY=USD","FA_ADJUSTED=Y")</f>
        <v>#N/A N/A</v>
      </c>
      <c r="AP26" s="36" t="str">
        <f>_xll.BDP($AD26,AP$10,"BEST_FPERIOD_OVERRIDE=1TY","EQY_FUND_CRNCY=USD","FA_ADJUSTED=Y")</f>
        <v>#N/A N/A</v>
      </c>
      <c r="AQ26" s="36">
        <f>_xll.BDP($AD26,AQ$10,"EQY_FUND_CRNCY=USD","FA_ADJUSTED=Y")</f>
        <v>2149</v>
      </c>
      <c r="AR26" s="36">
        <f>_xll.BDP($AD26,AR$10,"BEST_FPERIOD_OVERRIDE=1TY","EQY_FUND_CRNCY=USD","FA_ADJUSTED=Y")</f>
        <v>2305.875</v>
      </c>
      <c r="AS26" s="36">
        <f>_xll.BDP($AD26,AS$10,"EQY_FUND_CRNCY=USD","FA_ADJUSTED=Y")</f>
        <v>1117.3606414225619</v>
      </c>
      <c r="AT26" s="36">
        <f>_xll.BDP($AD26,AT$10,"BEST_FPERIOD_OVERRIDE=1TY","EQY_FUND_CRNCY=USD","FA_ADJUSTED=Y")</f>
        <v>1363.4860000000001</v>
      </c>
      <c r="AV26" s="1" t="s">
        <v>25</v>
      </c>
      <c r="AW26" s="1" t="s">
        <v>26</v>
      </c>
      <c r="AX26" s="36" t="s">
        <v>506</v>
      </c>
      <c r="AY26" s="36">
        <v>31940.648099999999</v>
      </c>
      <c r="AZ26" s="36">
        <v>36398.648099999999</v>
      </c>
      <c r="BA26" s="36">
        <v>5776</v>
      </c>
      <c r="BB26" s="36">
        <v>5945.6530000000002</v>
      </c>
      <c r="BC26" s="44">
        <v>2.9372056786703737E-2</v>
      </c>
      <c r="BD26" s="36">
        <v>2754</v>
      </c>
      <c r="BE26" s="36">
        <v>47.800000000000004</v>
      </c>
      <c r="BF26" s="36">
        <v>0</v>
      </c>
      <c r="BG26" s="36" t="s">
        <v>480</v>
      </c>
      <c r="BH26" s="36" t="s">
        <v>480</v>
      </c>
      <c r="BI26" s="36">
        <v>2127</v>
      </c>
      <c r="BJ26" s="36">
        <v>2229.2269999999999</v>
      </c>
      <c r="BK26" s="36">
        <v>1089.5375644994851</v>
      </c>
      <c r="BL26" s="36">
        <v>1344.9670000000001</v>
      </c>
    </row>
    <row r="27" spans="2:64" ht="15" x14ac:dyDescent="0.2">
      <c r="B27" s="62" t="s">
        <v>476</v>
      </c>
      <c r="C27" s="54" t="e">
        <f>VLOOKUP($B27,#REF!,COLUMNS($B27:C27),0)</f>
        <v>#REF!</v>
      </c>
      <c r="D27" s="55" t="e">
        <f>VLOOKUP($B27,#REF!,COLUMNS($B27:D27),0)</f>
        <v>#REF!</v>
      </c>
      <c r="E27" s="55" t="e">
        <f>VLOOKUP($B27,#REF!,COLUMNS($B27:E27),0)</f>
        <v>#REF!</v>
      </c>
      <c r="F27" s="56" t="e">
        <f>VLOOKUP($B27,#REF!,COLUMNS($B27:F27),0)</f>
        <v>#REF!</v>
      </c>
      <c r="G27" s="57" t="e">
        <f>VLOOKUP($B27,#REF!,COLUMNS($B27:G27),0)</f>
        <v>#REF!</v>
      </c>
      <c r="H27" s="58" t="e">
        <f>VLOOKUP($B27,#REF!,COLUMNS($B27:H27),0)</f>
        <v>#REF!</v>
      </c>
      <c r="I27" s="59" t="e">
        <f>VLOOKUP($B27,#REF!,COLUMNS($B27:I27),0)</f>
        <v>#REF!</v>
      </c>
      <c r="J27" s="60" t="e">
        <f>VLOOKUP($B27,#REF!,COLUMNS($B27:J27),0)</f>
        <v>#REF!</v>
      </c>
      <c r="K27" s="60" t="e">
        <f>VLOOKUP($B27,#REF!,COLUMNS($B27:K27),0)</f>
        <v>#REF!</v>
      </c>
      <c r="L27" s="61" t="e">
        <f>VLOOKUP($B27,#REF!,COLUMNS($B27:L27),0)</f>
        <v>#REF!</v>
      </c>
      <c r="M27" s="61" t="e">
        <f>VLOOKUP($B27,#REF!,COLUMNS($B27:M27),0)</f>
        <v>#REF!</v>
      </c>
      <c r="AD27" s="1" t="s">
        <v>27</v>
      </c>
      <c r="AE27" s="1" t="s">
        <v>28</v>
      </c>
      <c r="AF27" s="36" t="str">
        <f>_xll.BDP($AD27,AF$10)</f>
        <v>Data Processing &amp; Outsourced S</v>
      </c>
      <c r="AG27" s="36">
        <f>_xll.BDH($AD27,AG$10,$C$5,$C$5,"EQY_FUND_CRNCY=USD")</f>
        <v>28459.083999999999</v>
      </c>
      <c r="AH27" s="36">
        <f>_xll.BDH($AD27,AH$10,$C$5,$C$5,"EQY_FUND_CRNCY=USD")</f>
        <v>28321.065999999999</v>
      </c>
      <c r="AI27" s="36">
        <f>_xll.BDP($AD27,AI$10,"EQY_FUND_CRNCY=USD","FA_ADJUSTED=Y")</f>
        <v>2981.6839999999997</v>
      </c>
      <c r="AJ27" s="36">
        <f>_xll.BDP($AD27,AJ$10,"BEST_FPERIOD_OVERRIDE=1TY","EQY_FUND_CRNCY=USD","FA_ADJUSTED=Y")</f>
        <v>2178.444</v>
      </c>
      <c r="AK27" s="44">
        <f t="shared" si="3"/>
        <v>-0.26939139090527364</v>
      </c>
      <c r="AL27" s="36">
        <f>_xll.BDP($AD27,AL$10,"EQY_FUND_CRNCY=USD","FA_ADJUSTED=Y")</f>
        <v>1163.4760095214842</v>
      </c>
      <c r="AM27" s="36">
        <f>_xll.BDP($AD27,AM$10,"BEST_FPERIOD_OVERRIDE=1TY","EQY_FUND_CRNCY=USD","FA_ADJUSTED=Y")</f>
        <v>47.774999999999999</v>
      </c>
      <c r="AN27" s="36">
        <f>_xll.BDP($AD27,AN$10,"BEST_FPERIOD_OVERRIDE=1TY","EQY_FUND_CRNCY=USD","FA_ADJUSTED=Y")</f>
        <v>321.88799999999998</v>
      </c>
      <c r="AO27" s="36">
        <f>_xll.BDP($AD27,AO$10,"BEST_FPERIOD_OVERRIDE=1TY","EQY_FUND_CRNCY=USD","FA_ADJUSTED=Y")</f>
        <v>253.17</v>
      </c>
      <c r="AP27" s="36">
        <f>_xll.BDP($AD27,AP$10,"BEST_FPERIOD_OVERRIDE=1TY","EQY_FUND_CRNCY=USD","FA_ADJUSTED=Y")</f>
        <v>250.553</v>
      </c>
      <c r="AQ27" s="36">
        <f>_xll.BDP($AD27,AQ$10,"EQY_FUND_CRNCY=USD","FA_ADJUSTED=Y")</f>
        <v>14.015999999999998</v>
      </c>
      <c r="AR27" s="36">
        <f>_xll.BDP($AD27,AR$10,"BEST_FPERIOD_OVERRIDE=1TY","EQY_FUND_CRNCY=USD","FA_ADJUSTED=Y")</f>
        <v>387.82499999999999</v>
      </c>
      <c r="AS27" s="36">
        <f>_xll.BDP($AD27,AS$10,"EQY_FUND_CRNCY=USD","FA_ADJUSTED=Y")</f>
        <v>-48.619</v>
      </c>
      <c r="AT27" s="36">
        <f>_xll.BDP($AD27,AT$10,"BEST_FPERIOD_OVERRIDE=1TY","EQY_FUND_CRNCY=USD","FA_ADJUSTED=Y")</f>
        <v>335.31200000000001</v>
      </c>
      <c r="AV27" s="1" t="s">
        <v>27</v>
      </c>
      <c r="AW27" s="1" t="s">
        <v>28</v>
      </c>
      <c r="AX27" s="36" t="s">
        <v>506</v>
      </c>
      <c r="AY27" s="36">
        <v>29531.164400000001</v>
      </c>
      <c r="AZ27" s="36">
        <v>28950.8534</v>
      </c>
      <c r="BA27" s="36">
        <v>2684.7350000000001</v>
      </c>
      <c r="BB27" s="36">
        <v>1858.0640000000001</v>
      </c>
      <c r="BC27" s="44">
        <v>-0.30791530635239606</v>
      </c>
      <c r="BD27" s="36">
        <v>1029.4319973144532</v>
      </c>
      <c r="BE27" s="36">
        <v>75.245000000000005</v>
      </c>
      <c r="BF27" s="36">
        <v>321.88799999999998</v>
      </c>
      <c r="BG27" s="36">
        <v>253.17</v>
      </c>
      <c r="BH27" s="36">
        <v>250.553</v>
      </c>
      <c r="BI27" s="36">
        <v>-3.8120000000000012</v>
      </c>
      <c r="BJ27" s="36">
        <v>303.834</v>
      </c>
      <c r="BK27" s="36">
        <v>-55.131</v>
      </c>
      <c r="BL27" s="36">
        <v>298.54700000000003</v>
      </c>
    </row>
    <row r="28" spans="2:64" ht="15" x14ac:dyDescent="0.2">
      <c r="B28" s="62" t="s">
        <v>477</v>
      </c>
      <c r="C28" s="54" t="e">
        <f>VLOOKUP($B28,#REF!,COLUMNS($B28:C28),0)</f>
        <v>#REF!</v>
      </c>
      <c r="D28" s="55" t="e">
        <f>VLOOKUP($B28,#REF!,COLUMNS($B28:D28),0)</f>
        <v>#REF!</v>
      </c>
      <c r="E28" s="55" t="e">
        <f>VLOOKUP($B28,#REF!,COLUMNS($B28:E28),0)</f>
        <v>#REF!</v>
      </c>
      <c r="F28" s="56" t="e">
        <f>VLOOKUP($B28,#REF!,COLUMNS($B28:F28),0)</f>
        <v>#REF!</v>
      </c>
      <c r="G28" s="57" t="e">
        <f>VLOOKUP($B28,#REF!,COLUMNS($B28:G28),0)</f>
        <v>#REF!</v>
      </c>
      <c r="H28" s="58" t="e">
        <f>VLOOKUP($B28,#REF!,COLUMNS($B28:H28),0)</f>
        <v>#REF!</v>
      </c>
      <c r="I28" s="59" t="e">
        <f>VLOOKUP($B28,#REF!,COLUMNS($B28:I28),0)</f>
        <v>#REF!</v>
      </c>
      <c r="J28" s="60" t="e">
        <f>VLOOKUP($B28,#REF!,COLUMNS($B28:J28),0)</f>
        <v>#REF!</v>
      </c>
      <c r="K28" s="60" t="e">
        <f>VLOOKUP($B28,#REF!,COLUMNS($B28:K28),0)</f>
        <v>#REF!</v>
      </c>
      <c r="L28" s="61" t="e">
        <f>VLOOKUP($B28,#REF!,COLUMNS($B28:L28),0)</f>
        <v>#REF!</v>
      </c>
      <c r="M28" s="61" t="e">
        <f>VLOOKUP($B28,#REF!,COLUMNS($B28:M28),0)</f>
        <v>#REF!</v>
      </c>
      <c r="AD28" s="1" t="s">
        <v>29</v>
      </c>
      <c r="AE28" s="1" t="s">
        <v>30</v>
      </c>
      <c r="AF28" s="36" t="str">
        <f>_xll.BDP($AD28,AF$10)</f>
        <v>Data Processing &amp; Outsourced S</v>
      </c>
      <c r="AG28" s="36">
        <f>_xll.BDH($AD28,AG$10,$C$5,$C$5,"EQY_FUND_CRNCY=USD")</f>
        <v>28349.964</v>
      </c>
      <c r="AH28" s="36">
        <f>_xll.BDH($AD28,AH$10,$C$5,$C$5,"EQY_FUND_CRNCY=USD")</f>
        <v>36344.163999999997</v>
      </c>
      <c r="AI28" s="36">
        <f>_xll.BDP($AD28,AI$10,"EQY_FUND_CRNCY=USD","FA_ADJUSTED=Y")</f>
        <v>3941.1459999999997</v>
      </c>
      <c r="AJ28" s="36">
        <f>_xll.BDP($AD28,AJ$10,"BEST_FPERIOD_OVERRIDE=1TY","EQY_FUND_CRNCY=USD","FA_ADJUSTED=Y")</f>
        <v>4225.7700000000004</v>
      </c>
      <c r="AK28" s="44">
        <f t="shared" si="3"/>
        <v>7.2218588197443312E-2</v>
      </c>
      <c r="AL28" s="36">
        <f>_xll.BDP($AD28,AL$10,"EQY_FUND_CRNCY=USD","FA_ADJUSTED=Y")</f>
        <v>3444.3390258789063</v>
      </c>
      <c r="AM28" s="36" t="str">
        <f>_xll.BDP($AD28,AM$10,"BEST_FPERIOD_OVERRIDE=1TY","EQY_FUND_CRNCY=USD","FA_ADJUSTED=Y")</f>
        <v>#N/A N/A</v>
      </c>
      <c r="AN28" s="36">
        <f>_xll.BDP($AD28,AN$10,"BEST_FPERIOD_OVERRIDE=1TY","EQY_FUND_CRNCY=USD","FA_ADJUSTED=Y")</f>
        <v>0</v>
      </c>
      <c r="AO28" s="36">
        <f>_xll.BDP($AD28,AO$10,"BEST_FPERIOD_OVERRIDE=1TY","EQY_FUND_CRNCY=USD","FA_ADJUSTED=Y")</f>
        <v>669.50599999999997</v>
      </c>
      <c r="AP28" s="36">
        <f>_xll.BDP($AD28,AP$10,"BEST_FPERIOD_OVERRIDE=1TY","EQY_FUND_CRNCY=USD","FA_ADJUSTED=Y")</f>
        <v>295.101</v>
      </c>
      <c r="AQ28" s="36">
        <f>_xll.BDP($AD28,AQ$10,"EQY_FUND_CRNCY=USD","FA_ADJUSTED=Y")</f>
        <v>1533.7880000000002</v>
      </c>
      <c r="AR28" s="36">
        <f>_xll.BDP($AD28,AR$10,"BEST_FPERIOD_OVERRIDE=1TY","EQY_FUND_CRNCY=USD","FA_ADJUSTED=Y")</f>
        <v>2108.078</v>
      </c>
      <c r="AS28" s="36">
        <f>_xll.BDP($AD28,AS$10,"EQY_FUND_CRNCY=USD","FA_ADJUSTED=Y")</f>
        <v>118.32860000000002</v>
      </c>
      <c r="AT28" s="36">
        <f>_xll.BDP($AD28,AT$10,"BEST_FPERIOD_OVERRIDE=1TY","EQY_FUND_CRNCY=USD","FA_ADJUSTED=Y")</f>
        <v>1395.357</v>
      </c>
      <c r="AV28" s="1" t="s">
        <v>29</v>
      </c>
      <c r="AW28" s="1" t="s">
        <v>30</v>
      </c>
      <c r="AX28" s="36" t="s">
        <v>506</v>
      </c>
      <c r="AY28" s="36">
        <v>29089.448</v>
      </c>
      <c r="AZ28" s="36">
        <v>37238.548000000003</v>
      </c>
      <c r="BA28" s="36">
        <v>3957.0110000000004</v>
      </c>
      <c r="BB28" s="36">
        <v>4123.2660000000005</v>
      </c>
      <c r="BC28" s="44">
        <v>4.2015298921332267E-2</v>
      </c>
      <c r="BD28" s="36">
        <v>2980.6710327148439</v>
      </c>
      <c r="BE28" s="36" t="s">
        <v>480</v>
      </c>
      <c r="BF28" s="36">
        <v>0</v>
      </c>
      <c r="BG28" s="36">
        <v>669.50599999999997</v>
      </c>
      <c r="BH28" s="36">
        <v>295.101</v>
      </c>
      <c r="BI28" s="36">
        <v>1336.268</v>
      </c>
      <c r="BJ28" s="36">
        <v>2025.325</v>
      </c>
      <c r="BK28" s="36">
        <v>93.840450000000004</v>
      </c>
      <c r="BL28" s="36">
        <v>1334.0820000000001</v>
      </c>
    </row>
    <row r="29" spans="2:64" ht="15" x14ac:dyDescent="0.2">
      <c r="B29" s="62" t="s">
        <v>478</v>
      </c>
      <c r="C29" s="54" t="e">
        <f>VLOOKUP($B29,#REF!,COLUMNS($B29:C29),0)</f>
        <v>#REF!</v>
      </c>
      <c r="D29" s="55" t="e">
        <f>VLOOKUP($B29,#REF!,COLUMNS($B29:D29),0)</f>
        <v>#REF!</v>
      </c>
      <c r="E29" s="55" t="e">
        <f>VLOOKUP($B29,#REF!,COLUMNS($B29:E29),0)</f>
        <v>#REF!</v>
      </c>
      <c r="F29" s="56" t="e">
        <f>VLOOKUP($B29,#REF!,COLUMNS($B29:F29),0)</f>
        <v>#REF!</v>
      </c>
      <c r="G29" s="57" t="e">
        <f>VLOOKUP($B29,#REF!,COLUMNS($B29:G29),0)</f>
        <v>#REF!</v>
      </c>
      <c r="H29" s="58" t="e">
        <f>VLOOKUP($B29,#REF!,COLUMNS($B29:H29),0)</f>
        <v>#REF!</v>
      </c>
      <c r="I29" s="59" t="e">
        <f>VLOOKUP($B29,#REF!,COLUMNS($B29:I29),0)</f>
        <v>#REF!</v>
      </c>
      <c r="J29" s="60" t="e">
        <f>VLOOKUP($B29,#REF!,COLUMNS($B29:J29),0)</f>
        <v>#REF!</v>
      </c>
      <c r="K29" s="60" t="e">
        <f>VLOOKUP($B29,#REF!,COLUMNS($B29:K29),0)</f>
        <v>#REF!</v>
      </c>
      <c r="L29" s="61" t="e">
        <f>VLOOKUP($B29,#REF!,COLUMNS($B29:L29),0)</f>
        <v>#REF!</v>
      </c>
      <c r="M29" s="61" t="e">
        <f>VLOOKUP($B29,#REF!,COLUMNS($B29:M29),0)</f>
        <v>#REF!</v>
      </c>
      <c r="AD29" s="1" t="s">
        <v>31</v>
      </c>
      <c r="AE29" s="1" t="s">
        <v>32</v>
      </c>
      <c r="AF29" s="36" t="str">
        <f>_xll.BDP($AD29,AF$10)</f>
        <v>Application Software</v>
      </c>
      <c r="AG29" s="36">
        <f>_xll.BDH($AD29,AG$10,$C$5,$C$5,"EQY_FUND_CRNCY=USD")</f>
        <v>27309.589800000002</v>
      </c>
      <c r="AH29" s="36">
        <f>_xll.BDH($AD29,AH$10,$C$5,$C$5,"EQY_FUND_CRNCY=USD")</f>
        <v>27598.889800000001</v>
      </c>
      <c r="AI29" s="36">
        <f>_xll.BDP($AD29,AI$10,"EQY_FUND_CRNCY=USD","FA_ADJUSTED=Y")</f>
        <v>2386.3000000000002</v>
      </c>
      <c r="AJ29" s="36">
        <f>_xll.BDP($AD29,AJ$10,"BEST_FPERIOD_OVERRIDE=1TY","EQY_FUND_CRNCY=USD","FA_ADJUSTED=Y")</f>
        <v>3030.489</v>
      </c>
      <c r="AK29" s="44">
        <f t="shared" si="3"/>
        <v>0.26995306541507769</v>
      </c>
      <c r="AL29" s="36">
        <f>_xll.BDP($AD29,AL$10,"EQY_FUND_CRNCY=USD","FA_ADJUSTED=Y")</f>
        <v>2104.3000427246093</v>
      </c>
      <c r="AM29" s="36">
        <f>_xll.BDP($AD29,AM$10,"BEST_FPERIOD_OVERRIDE=1TY","EQY_FUND_CRNCY=USD","FA_ADJUSTED=Y")</f>
        <v>90.091999999999999</v>
      </c>
      <c r="AN29" s="36">
        <f>_xll.BDP($AD29,AN$10,"BEST_FPERIOD_OVERRIDE=1TY","EQY_FUND_CRNCY=USD","FA_ADJUSTED=Y")</f>
        <v>755.5</v>
      </c>
      <c r="AO29" s="36">
        <f>_xll.BDP($AD29,AO$10,"BEST_FPERIOD_OVERRIDE=1TY","EQY_FUND_CRNCY=USD","FA_ADJUSTED=Y")</f>
        <v>1087.3</v>
      </c>
      <c r="AP29" s="36">
        <f>_xll.BDP($AD29,AP$10,"BEST_FPERIOD_OVERRIDE=1TY","EQY_FUND_CRNCY=USD","FA_ADJUSTED=Y")</f>
        <v>305.2</v>
      </c>
      <c r="AQ29" s="36">
        <f>_xll.BDP($AD29,AQ$10,"EQY_FUND_CRNCY=USD","FA_ADJUSTED=Y")</f>
        <v>-17.899999999999999</v>
      </c>
      <c r="AR29" s="36">
        <f>_xll.BDP($AD29,AR$10,"BEST_FPERIOD_OVERRIDE=1TY","EQY_FUND_CRNCY=USD","FA_ADJUSTED=Y")</f>
        <v>780</v>
      </c>
      <c r="AS29" s="36">
        <f>_xll.BDP($AD29,AS$10,"EQY_FUND_CRNCY=USD","FA_ADJUSTED=Y")</f>
        <v>-212.81955779297198</v>
      </c>
      <c r="AT29" s="36">
        <f>_xll.BDP($AD29,AT$10,"BEST_FPERIOD_OVERRIDE=1TY","EQY_FUND_CRNCY=USD","FA_ADJUSTED=Y")</f>
        <v>562.99800000000005</v>
      </c>
      <c r="AV29" s="1" t="s">
        <v>31</v>
      </c>
      <c r="AW29" s="1" t="s">
        <v>32</v>
      </c>
      <c r="AX29" s="36" t="s">
        <v>495</v>
      </c>
      <c r="AY29" s="36">
        <v>28194.987400000002</v>
      </c>
      <c r="AZ29" s="36">
        <v>28484.287400000001</v>
      </c>
      <c r="BA29" s="36">
        <v>2240.6999999999998</v>
      </c>
      <c r="BB29" s="36">
        <v>2807.2000000000003</v>
      </c>
      <c r="BC29" s="44">
        <v>0.25282277859597468</v>
      </c>
      <c r="BD29" s="36">
        <v>1953.5000061035157</v>
      </c>
      <c r="BE29" s="36">
        <v>89.308000000000007</v>
      </c>
      <c r="BF29" s="36">
        <v>755.5</v>
      </c>
      <c r="BG29" s="36">
        <v>1087.3</v>
      </c>
      <c r="BH29" s="36">
        <v>305.2</v>
      </c>
      <c r="BI29" s="36">
        <v>-131.1</v>
      </c>
      <c r="BJ29" s="36">
        <v>635.5</v>
      </c>
      <c r="BK29" s="36">
        <v>-301.367196788814</v>
      </c>
      <c r="BL29" s="36">
        <v>429.976</v>
      </c>
    </row>
    <row r="30" spans="2:64" ht="15" x14ac:dyDescent="0.2">
      <c r="B30" s="62" t="s">
        <v>479</v>
      </c>
      <c r="C30" s="54" t="e">
        <f>VLOOKUP($B30,#REF!,COLUMNS($B30:C30),0)</f>
        <v>#REF!</v>
      </c>
      <c r="D30" s="55" t="e">
        <f>VLOOKUP($B30,#REF!,COLUMNS($B30:D30),0)</f>
        <v>#REF!</v>
      </c>
      <c r="E30" s="55" t="e">
        <f>VLOOKUP($B30,#REF!,COLUMNS($B30:E30),0)</f>
        <v>#REF!</v>
      </c>
      <c r="F30" s="56" t="e">
        <f>VLOOKUP($B30,#REF!,COLUMNS($B30:F30),0)</f>
        <v>#REF!</v>
      </c>
      <c r="G30" s="57" t="e">
        <f>VLOOKUP($B30,#REF!,COLUMNS($B30:G30),0)</f>
        <v>#REF!</v>
      </c>
      <c r="H30" s="58" t="e">
        <f>VLOOKUP($B30,#REF!,COLUMNS($B30:H30),0)</f>
        <v>#REF!</v>
      </c>
      <c r="I30" s="59" t="e">
        <f>VLOOKUP($B30,#REF!,COLUMNS($B30:I30),0)</f>
        <v>#REF!</v>
      </c>
      <c r="J30" s="60" t="e">
        <f>VLOOKUP($B30,#REF!,COLUMNS($B30:J30),0)</f>
        <v>#REF!</v>
      </c>
      <c r="K30" s="60" t="e">
        <f>VLOOKUP($B30,#REF!,COLUMNS($B30:K30),0)</f>
        <v>#REF!</v>
      </c>
      <c r="L30" s="61" t="e">
        <f>VLOOKUP($B30,#REF!,COLUMNS($B30:L30),0)</f>
        <v>#REF!</v>
      </c>
      <c r="M30" s="61" t="e">
        <f>VLOOKUP($B30,#REF!,COLUMNS($B30:M30),0)</f>
        <v>#REF!</v>
      </c>
      <c r="AD30" s="1" t="s">
        <v>33</v>
      </c>
      <c r="AE30" s="1" t="s">
        <v>34</v>
      </c>
      <c r="AF30" s="36" t="str">
        <f>_xll.BDP($AD30,AF$10)</f>
        <v>Application Software</v>
      </c>
      <c r="AG30" s="36">
        <f>_xll.BDH($AD30,AG$10,$C$5,$C$5,"EQY_FUND_CRNCY=USD")</f>
        <v>26497.87</v>
      </c>
      <c r="AH30" s="36">
        <f>_xll.BDH($AD30,AH$10,$C$5,$C$5,"EQY_FUND_CRNCY=USD")</f>
        <v>24689.784</v>
      </c>
      <c r="AI30" s="36">
        <f>_xll.BDP($AD30,AI$10,"EQY_FUND_CRNCY=USD","FA_ADJUSTED=Y")</f>
        <v>2616.0320000000002</v>
      </c>
      <c r="AJ30" s="36">
        <f>_xll.BDP($AD30,AJ$10,"BEST_FPERIOD_OVERRIDE=1TY","EQY_FUND_CRNCY=USD","FA_ADJUSTED=Y")</f>
        <v>3341.9380000000001</v>
      </c>
      <c r="AK30" s="44">
        <f t="shared" si="3"/>
        <v>0.27748360876319556</v>
      </c>
      <c r="AL30" s="36">
        <f>_xll.BDP($AD30,AL$10,"EQY_FUND_CRNCY=USD","FA_ADJUSTED=Y")</f>
        <v>1843.8780024414064</v>
      </c>
      <c r="AM30" s="36">
        <f>_xll.BDP($AD30,AM$10,"BEST_FPERIOD_OVERRIDE=1TY","EQY_FUND_CRNCY=USD","FA_ADJUSTED=Y")</f>
        <v>75.412999999999997</v>
      </c>
      <c r="AN30" s="36">
        <f>_xll.BDP($AD30,AN$10,"BEST_FPERIOD_OVERRIDE=1TY","EQY_FUND_CRNCY=USD","FA_ADJUSTED=Y")</f>
        <v>910.58399999999995</v>
      </c>
      <c r="AO30" s="36">
        <f>_xll.BDP($AD30,AO$10,"BEST_FPERIOD_OVERRIDE=1TY","EQY_FUND_CRNCY=USD","FA_ADJUSTED=Y")</f>
        <v>683.36699999999996</v>
      </c>
      <c r="AP30" s="36">
        <f>_xll.BDP($AD30,AP$10,"BEST_FPERIOD_OVERRIDE=1TY","EQY_FUND_CRNCY=USD","FA_ADJUSTED=Y")</f>
        <v>222.90899999999999</v>
      </c>
      <c r="AQ30" s="36">
        <f>_xll.BDP($AD30,AQ$10,"EQY_FUND_CRNCY=USD","FA_ADJUSTED=Y")</f>
        <v>-184.267</v>
      </c>
      <c r="AR30" s="36">
        <f>_xll.BDP($AD30,AR$10,"BEST_FPERIOD_OVERRIDE=1TY","EQY_FUND_CRNCY=USD","FA_ADJUSTED=Y")</f>
        <v>607.70000000000005</v>
      </c>
      <c r="AS30" s="36">
        <f>_xll.BDP($AD30,AS$10,"EQY_FUND_CRNCY=USD","FA_ADJUSTED=Y")</f>
        <v>-402.58455359999999</v>
      </c>
      <c r="AT30" s="36">
        <f>_xll.BDP($AD30,AT$10,"BEST_FPERIOD_OVERRIDE=1TY","EQY_FUND_CRNCY=USD","FA_ADJUSTED=Y")</f>
        <v>365.96300000000002</v>
      </c>
      <c r="AV30" s="1" t="s">
        <v>33</v>
      </c>
      <c r="AW30" s="1" t="s">
        <v>34</v>
      </c>
      <c r="AX30" s="36" t="s">
        <v>495</v>
      </c>
      <c r="AY30" s="36">
        <v>27264.9643</v>
      </c>
      <c r="AZ30" s="36">
        <v>25456.8783</v>
      </c>
      <c r="BA30" s="36">
        <v>2428.232</v>
      </c>
      <c r="BB30" s="36">
        <v>3119.846</v>
      </c>
      <c r="BC30" s="44">
        <v>0.28482204336323713</v>
      </c>
      <c r="BD30" s="36">
        <v>1715.5240270996094</v>
      </c>
      <c r="BE30" s="36">
        <v>73.817999999999998</v>
      </c>
      <c r="BF30" s="36">
        <v>910.58399999999995</v>
      </c>
      <c r="BG30" s="36">
        <v>683.36699999999996</v>
      </c>
      <c r="BH30" s="36">
        <v>222.90899999999999</v>
      </c>
      <c r="BI30" s="36">
        <v>-107.83699999999999</v>
      </c>
      <c r="BJ30" s="36">
        <v>502.2</v>
      </c>
      <c r="BK30" s="36">
        <v>-334.86065359999998</v>
      </c>
      <c r="BL30" s="36">
        <v>272.8</v>
      </c>
    </row>
    <row r="31" spans="2:64" ht="15" x14ac:dyDescent="0.2">
      <c r="B31" s="62" t="s">
        <v>481</v>
      </c>
      <c r="C31" s="54" t="e">
        <f>VLOOKUP($B31,#REF!,COLUMNS($B31:C31),0)</f>
        <v>#REF!</v>
      </c>
      <c r="D31" s="55" t="e">
        <f>VLOOKUP($B31,#REF!,COLUMNS($B31:D31),0)</f>
        <v>#REF!</v>
      </c>
      <c r="E31" s="55" t="e">
        <f>VLOOKUP($B31,#REF!,COLUMNS($B31:E31),0)</f>
        <v>#REF!</v>
      </c>
      <c r="F31" s="56" t="e">
        <f>VLOOKUP($B31,#REF!,COLUMNS($B31:F31),0)</f>
        <v>#REF!</v>
      </c>
      <c r="G31" s="57" t="e">
        <f>VLOOKUP($B31,#REF!,COLUMNS($B31:G31),0)</f>
        <v>#REF!</v>
      </c>
      <c r="H31" s="58" t="e">
        <f>VLOOKUP($B31,#REF!,COLUMNS($B31:H31),0)</f>
        <v>#REF!</v>
      </c>
      <c r="I31" s="59" t="e">
        <f>VLOOKUP($B31,#REF!,COLUMNS($B31:I31),0)</f>
        <v>#REF!</v>
      </c>
      <c r="J31" s="60" t="e">
        <f>VLOOKUP($B31,#REF!,COLUMNS($B31:J31),0)</f>
        <v>#REF!</v>
      </c>
      <c r="K31" s="60" t="e">
        <f>VLOOKUP($B31,#REF!,COLUMNS($B31:K31),0)</f>
        <v>#REF!</v>
      </c>
      <c r="L31" s="61" t="e">
        <f>VLOOKUP($B31,#REF!,COLUMNS($B31:L31),0)</f>
        <v>#REF!</v>
      </c>
      <c r="M31" s="61" t="e">
        <f>VLOOKUP($B31,#REF!,COLUMNS($B31:M31),0)</f>
        <v>#REF!</v>
      </c>
      <c r="AD31" s="1" t="s">
        <v>35</v>
      </c>
      <c r="AE31" s="1" t="s">
        <v>36</v>
      </c>
      <c r="AF31" s="36" t="str">
        <f>_xll.BDP($AD31,AF$10)</f>
        <v>Data Processing &amp; Outsourced S</v>
      </c>
      <c r="AG31" s="36">
        <f>_xll.BDH($AD31,AG$10,$C$5,$C$5,"EQY_FUND_CRNCY=USD")</f>
        <v>23038.6973</v>
      </c>
      <c r="AH31" s="36">
        <f>_xll.BDH($AD31,AH$10,$C$5,$C$5,"EQY_FUND_CRNCY=USD")</f>
        <v>22572.397300000001</v>
      </c>
      <c r="AI31" s="36">
        <f>_xll.BDP($AD31,AI$10,"EQY_FUND_CRNCY=USD","FA_ADJUSTED=Y")</f>
        <v>3426.9</v>
      </c>
      <c r="AJ31" s="36">
        <f>_xll.BDP($AD31,AJ$10,"BEST_FPERIOD_OVERRIDE=1TY","EQY_FUND_CRNCY=USD","FA_ADJUSTED=Y")</f>
        <v>3662.9560000000001</v>
      </c>
      <c r="AK31" s="44">
        <f t="shared" si="3"/>
        <v>6.8883247249700963E-2</v>
      </c>
      <c r="AL31" s="36">
        <f>_xll.BDP($AD31,AL$10,"EQY_FUND_CRNCY=USD","FA_ADJUSTED=Y")</f>
        <v>2375.6999633789064</v>
      </c>
      <c r="AM31" s="36">
        <f>_xll.BDP($AD31,AM$10,"BEST_FPERIOD_OVERRIDE=1TY","EQY_FUND_CRNCY=USD","FA_ADJUSTED=Y")</f>
        <v>67.775000000000006</v>
      </c>
      <c r="AN31" s="36">
        <f>_xll.BDP($AD31,AN$10,"BEST_FPERIOD_OVERRIDE=1TY","EQY_FUND_CRNCY=USD","FA_ADJUSTED=Y")</f>
        <v>0</v>
      </c>
      <c r="AO31" s="36" t="str">
        <f>_xll.BDP($AD31,AO$10,"BEST_FPERIOD_OVERRIDE=1TY","EQY_FUND_CRNCY=USD","FA_ADJUSTED=Y")</f>
        <v>#N/A N/A</v>
      </c>
      <c r="AP31" s="36" t="str">
        <f>_xll.BDP($AD31,AP$10,"BEST_FPERIOD_OVERRIDE=1TY","EQY_FUND_CRNCY=USD","FA_ADJUSTED=Y")</f>
        <v>#N/A N/A</v>
      </c>
      <c r="AQ31" s="36">
        <f>_xll.BDP($AD31,AQ$10,"EQY_FUND_CRNCY=USD","FA_ADJUSTED=Y")</f>
        <v>1437.8257196663981</v>
      </c>
      <c r="AR31" s="36">
        <f>_xll.BDP($AD31,AR$10,"BEST_FPERIOD_OVERRIDE=1TY","EQY_FUND_CRNCY=USD","FA_ADJUSTED=Y")</f>
        <v>1518.6670000000001</v>
      </c>
      <c r="AS31" s="36">
        <f>_xll.BDP($AD31,AS$10,"EQY_FUND_CRNCY=USD","FA_ADJUSTED=Y")</f>
        <v>914.04665999999997</v>
      </c>
      <c r="AT31" s="36">
        <f>_xll.BDP($AD31,AT$10,"BEST_FPERIOD_OVERRIDE=1TY","EQY_FUND_CRNCY=USD","FA_ADJUSTED=Y")</f>
        <v>1049.039</v>
      </c>
      <c r="AV31" s="1" t="s">
        <v>35</v>
      </c>
      <c r="AW31" s="1" t="s">
        <v>36</v>
      </c>
      <c r="AX31" s="36" t="s">
        <v>506</v>
      </c>
      <c r="AY31" s="36">
        <v>23584.501899999999</v>
      </c>
      <c r="AZ31" s="36">
        <v>23118.2019</v>
      </c>
      <c r="BA31" s="36">
        <v>3426.9</v>
      </c>
      <c r="BB31" s="36">
        <v>3662.9560000000001</v>
      </c>
      <c r="BC31" s="44">
        <v>6.8883247249700963E-2</v>
      </c>
      <c r="BD31" s="36">
        <v>2375.6999633789064</v>
      </c>
      <c r="BE31" s="36">
        <v>67.775000000000006</v>
      </c>
      <c r="BF31" s="36">
        <v>0</v>
      </c>
      <c r="BG31" s="36" t="s">
        <v>480</v>
      </c>
      <c r="BH31" s="36" t="s">
        <v>480</v>
      </c>
      <c r="BI31" s="36">
        <v>1437.8257196663981</v>
      </c>
      <c r="BJ31" s="36">
        <v>1504.6000000000001</v>
      </c>
      <c r="BK31" s="36">
        <v>914.04665999999997</v>
      </c>
      <c r="BL31" s="36">
        <v>1049.039</v>
      </c>
    </row>
    <row r="32" spans="2:64" ht="15" x14ac:dyDescent="0.2">
      <c r="B32" s="62" t="s">
        <v>482</v>
      </c>
      <c r="C32" s="54" t="e">
        <f>VLOOKUP($B32,#REF!,COLUMNS($B32:C32),0)</f>
        <v>#REF!</v>
      </c>
      <c r="D32" s="55" t="e">
        <f>VLOOKUP($B32,#REF!,COLUMNS($B32:D32),0)</f>
        <v>#REF!</v>
      </c>
      <c r="E32" s="55" t="e">
        <f>VLOOKUP($B32,#REF!,COLUMNS($B32:E32),0)</f>
        <v>#REF!</v>
      </c>
      <c r="F32" s="56" t="e">
        <f>VLOOKUP($B32,#REF!,COLUMNS($B32:F32),0)</f>
        <v>#REF!</v>
      </c>
      <c r="G32" s="57" t="e">
        <f>VLOOKUP($B32,#REF!,COLUMNS($B32:G32),0)</f>
        <v>#REF!</v>
      </c>
      <c r="H32" s="58" t="e">
        <f>VLOOKUP($B32,#REF!,COLUMNS($B32:H32),0)</f>
        <v>#REF!</v>
      </c>
      <c r="I32" s="59" t="e">
        <f>VLOOKUP($B32,#REF!,COLUMNS($B32:I32),0)</f>
        <v>#REF!</v>
      </c>
      <c r="J32" s="60" t="e">
        <f>VLOOKUP($B32,#REF!,COLUMNS($B32:J32),0)</f>
        <v>#REF!</v>
      </c>
      <c r="K32" s="60" t="e">
        <f>VLOOKUP($B32,#REF!,COLUMNS($B32:K32),0)</f>
        <v>#REF!</v>
      </c>
      <c r="L32" s="61" t="e">
        <f>VLOOKUP($B32,#REF!,COLUMNS($B32:L32),0)</f>
        <v>#REF!</v>
      </c>
      <c r="M32" s="61" t="e">
        <f>VLOOKUP($B32,#REF!,COLUMNS($B32:M32),0)</f>
        <v>#REF!</v>
      </c>
      <c r="AD32" s="1" t="s">
        <v>37</v>
      </c>
      <c r="AE32" s="1" t="s">
        <v>38</v>
      </c>
      <c r="AF32" s="36" t="str">
        <f>_xll.BDP($AD32,AF$10)</f>
        <v>Systems Software</v>
      </c>
      <c r="AG32" s="36">
        <f>_xll.BDH($AD32,AG$10,$C$5,$C$5,"EQY_FUND_CRNCY=USD")</f>
        <v>20566.043699999998</v>
      </c>
      <c r="AH32" s="36">
        <f>_xll.BDH($AD32,AH$10,$C$5,$C$5,"EQY_FUND_CRNCY=USD")</f>
        <v>18924.7117</v>
      </c>
      <c r="AI32" s="36">
        <f>_xll.BDP($AD32,AI$10,"EQY_FUND_CRNCY=USD","FA_ADJUSTED=Y")</f>
        <v>3156.587</v>
      </c>
      <c r="AJ32" s="36">
        <f>_xll.BDP($AD32,AJ$10,"BEST_FPERIOD_OVERRIDE=1TY","EQY_FUND_CRNCY=USD","FA_ADJUSTED=Y")</f>
        <v>3606.1730000000002</v>
      </c>
      <c r="AK32" s="44">
        <f t="shared" si="3"/>
        <v>0.14242788175963472</v>
      </c>
      <c r="AL32" s="36">
        <f>_xll.BDP($AD32,AL$10,"EQY_FUND_CRNCY=USD","FA_ADJUSTED=Y")</f>
        <v>2690.5739580078125</v>
      </c>
      <c r="AM32" s="36">
        <f>_xll.BDP($AD32,AM$10,"BEST_FPERIOD_OVERRIDE=1TY","EQY_FUND_CRNCY=USD","FA_ADJUSTED=Y")</f>
        <v>86.373000000000005</v>
      </c>
      <c r="AN32" s="36">
        <f>_xll.BDP($AD32,AN$10,"BEST_FPERIOD_OVERRIDE=1TY","EQY_FUND_CRNCY=USD","FA_ADJUSTED=Y")</f>
        <v>578.32999999999993</v>
      </c>
      <c r="AO32" s="36">
        <f>_xll.BDP($AD32,AO$10,"BEST_FPERIOD_OVERRIDE=1TY","EQY_FUND_CRNCY=USD","FA_ADJUSTED=Y")</f>
        <v>1198.576</v>
      </c>
      <c r="AP32" s="36">
        <f>_xll.BDP($AD32,AP$10,"BEST_FPERIOD_OVERRIDE=1TY","EQY_FUND_CRNCY=USD","FA_ADJUSTED=Y")</f>
        <v>239.316</v>
      </c>
      <c r="AQ32" s="36">
        <f>_xll.BDP($AD32,AQ$10,"EQY_FUND_CRNCY=USD","FA_ADJUSTED=Y")</f>
        <v>602.68600000000004</v>
      </c>
      <c r="AR32" s="36">
        <f>_xll.BDP($AD32,AR$10,"BEST_FPERIOD_OVERRIDE=1TY","EQY_FUND_CRNCY=USD","FA_ADJUSTED=Y")</f>
        <v>997.75</v>
      </c>
      <c r="AS32" s="36">
        <f>_xll.BDP($AD32,AS$10,"EQY_FUND_CRNCY=USD","FA_ADJUSTED=Y")</f>
        <v>417.021865536652</v>
      </c>
      <c r="AT32" s="36">
        <f>_xll.BDP($AD32,AT$10,"BEST_FPERIOD_OVERRIDE=1TY","EQY_FUND_CRNCY=USD","FA_ADJUSTED=Y")</f>
        <v>681.50900000000001</v>
      </c>
      <c r="AV32" s="1" t="s">
        <v>37</v>
      </c>
      <c r="AW32" s="1" t="s">
        <v>38</v>
      </c>
      <c r="AX32" s="36" t="s">
        <v>505</v>
      </c>
      <c r="AY32" s="36">
        <v>20800.9689</v>
      </c>
      <c r="AZ32" s="36">
        <v>19172.8344</v>
      </c>
      <c r="BA32" s="36">
        <v>3156.587</v>
      </c>
      <c r="BB32" s="36">
        <v>3599.1820000000002</v>
      </c>
      <c r="BC32" s="44">
        <v>0.14021314793477901</v>
      </c>
      <c r="BD32" s="36">
        <v>2690.5739580078125</v>
      </c>
      <c r="BE32" s="36">
        <v>86.289000000000001</v>
      </c>
      <c r="BF32" s="36">
        <v>578.32999999999993</v>
      </c>
      <c r="BG32" s="36">
        <v>1198.576</v>
      </c>
      <c r="BH32" s="36">
        <v>239.316</v>
      </c>
      <c r="BI32" s="36">
        <v>602.68600000000004</v>
      </c>
      <c r="BJ32" s="36">
        <v>1001.4</v>
      </c>
      <c r="BK32" s="36">
        <v>417.021865536652</v>
      </c>
      <c r="BL32" s="36">
        <v>679.60699999999997</v>
      </c>
    </row>
    <row r="33" spans="1:64" ht="15" x14ac:dyDescent="0.2">
      <c r="B33" s="63"/>
      <c r="C33" s="63"/>
      <c r="D33" s="63"/>
      <c r="E33" s="63"/>
      <c r="F33" s="63"/>
      <c r="G33" s="64" t="s">
        <v>483</v>
      </c>
      <c r="H33" s="29" t="e">
        <f t="shared" ref="H33:M33" si="4">AVERAGE(H16:H32)</f>
        <v>#REF!</v>
      </c>
      <c r="I33" s="30" t="e">
        <f t="shared" si="4"/>
        <v>#REF!</v>
      </c>
      <c r="J33" s="32" t="e">
        <f t="shared" si="4"/>
        <v>#REF!</v>
      </c>
      <c r="K33" s="32" t="e">
        <f t="shared" si="4"/>
        <v>#REF!</v>
      </c>
      <c r="L33" s="33" t="e">
        <f t="shared" si="4"/>
        <v>#REF!</v>
      </c>
      <c r="M33" s="33" t="e">
        <f t="shared" si="4"/>
        <v>#REF!</v>
      </c>
      <c r="AD33" s="1" t="s">
        <v>39</v>
      </c>
      <c r="AE33" s="1" t="s">
        <v>40</v>
      </c>
      <c r="AF33" s="36" t="str">
        <f>_xll.BDP($AD33,AF$10)</f>
        <v>Data Processing &amp; Outsourced S</v>
      </c>
      <c r="AG33" s="36">
        <f>_xll.BDH($AD33,AG$10,$C$5,$C$5,"EQY_FUND_CRNCY=USD")</f>
        <v>20093.870800000001</v>
      </c>
      <c r="AH33" s="36">
        <f>_xll.BDH($AD33,AH$10,$C$5,$C$5,"EQY_FUND_CRNCY=USD")</f>
        <v>37325.870799999997</v>
      </c>
      <c r="AI33" s="36">
        <f>_xll.BDP($AD33,AI$10,"EQY_FUND_CRNCY=USD","FA_ADJUSTED=Y")</f>
        <v>10249</v>
      </c>
      <c r="AJ33" s="36">
        <f>_xll.BDP($AD33,AJ$10,"BEST_FPERIOD_OVERRIDE=1TY","EQY_FUND_CRNCY=USD","FA_ADJUSTED=Y")</f>
        <v>8845.57</v>
      </c>
      <c r="AK33" s="44">
        <f t="shared" si="3"/>
        <v>-0.13693335935213191</v>
      </c>
      <c r="AL33" s="36">
        <f>_xll.BDP($AD33,AL$10,"EQY_FUND_CRNCY=USD","FA_ADJUSTED=Y")</f>
        <v>5580</v>
      </c>
      <c r="AM33" s="36">
        <f>_xll.BDP($AD33,AM$10,"BEST_FPERIOD_OVERRIDE=1TY","EQY_FUND_CRNCY=USD","FA_ADJUSTED=Y")</f>
        <v>64</v>
      </c>
      <c r="AN33" s="36">
        <f>_xll.BDP($AD33,AN$10,"BEST_FPERIOD_OVERRIDE=1TY","EQY_FUND_CRNCY=USD","FA_ADJUSTED=Y")</f>
        <v>0</v>
      </c>
      <c r="AO33" s="36" t="str">
        <f>_xll.BDP($AD33,AO$10,"BEST_FPERIOD_OVERRIDE=1TY","EQY_FUND_CRNCY=USD","FA_ADJUSTED=Y")</f>
        <v>#N/A N/A</v>
      </c>
      <c r="AP33" s="36" t="str">
        <f>_xll.BDP($AD33,AP$10,"BEST_FPERIOD_OVERRIDE=1TY","EQY_FUND_CRNCY=USD","FA_ADJUSTED=Y")</f>
        <v>#N/A N/A</v>
      </c>
      <c r="AQ33" s="36">
        <f>_xll.BDP($AD33,AQ$10,"EQY_FUND_CRNCY=USD","FA_ADJUSTED=Y")</f>
        <v>3046</v>
      </c>
      <c r="AR33" s="36">
        <f>_xll.BDP($AD33,AR$10,"BEST_FPERIOD_OVERRIDE=1TY","EQY_FUND_CRNCY=USD","FA_ADJUSTED=Y")</f>
        <v>3355.1350000000002</v>
      </c>
      <c r="AS33" s="36">
        <f>_xll.BDP($AD33,AS$10,"EQY_FUND_CRNCY=USD","FA_ADJUSTED=Y")</f>
        <v>1046.4100000000001</v>
      </c>
      <c r="AT33" s="36">
        <f>_xll.BDP($AD33,AT$10,"BEST_FPERIOD_OVERRIDE=1TY","EQY_FUND_CRNCY=USD","FA_ADJUSTED=Y")</f>
        <v>1446.6559999999999</v>
      </c>
      <c r="AV33" s="1" t="s">
        <v>39</v>
      </c>
      <c r="AW33" s="1" t="s">
        <v>40</v>
      </c>
      <c r="AX33" s="36" t="s">
        <v>506</v>
      </c>
      <c r="AY33" s="36">
        <v>20486.037899999999</v>
      </c>
      <c r="AZ33" s="36">
        <v>38637.037900000003</v>
      </c>
      <c r="BA33" s="36">
        <v>10956</v>
      </c>
      <c r="BB33" s="36">
        <v>8994.0679999999993</v>
      </c>
      <c r="BC33" s="44">
        <v>-0.17907374954362909</v>
      </c>
      <c r="BD33" s="36">
        <v>5450</v>
      </c>
      <c r="BE33" s="36">
        <v>65</v>
      </c>
      <c r="BF33" s="36">
        <v>0</v>
      </c>
      <c r="BG33" s="36" t="s">
        <v>480</v>
      </c>
      <c r="BH33" s="36" t="s">
        <v>480</v>
      </c>
      <c r="BI33" s="36">
        <v>3054</v>
      </c>
      <c r="BJ33" s="36">
        <v>3430.4389999999999</v>
      </c>
      <c r="BK33" s="36">
        <v>958.78000000000009</v>
      </c>
      <c r="BL33" s="36">
        <v>1452.2719999999999</v>
      </c>
    </row>
    <row r="34" spans="1:64" ht="15" x14ac:dyDescent="0.2">
      <c r="B34" s="63"/>
      <c r="C34" s="63"/>
      <c r="D34" s="63"/>
      <c r="E34" s="63"/>
      <c r="F34" s="63"/>
      <c r="G34" s="64" t="s">
        <v>484</v>
      </c>
      <c r="H34" s="29" t="e">
        <f t="shared" ref="H34:M34" si="5">MEDIAN(H16:H32)</f>
        <v>#REF!</v>
      </c>
      <c r="I34" s="30" t="e">
        <f t="shared" si="5"/>
        <v>#REF!</v>
      </c>
      <c r="J34" s="32" t="e">
        <f t="shared" si="5"/>
        <v>#REF!</v>
      </c>
      <c r="K34" s="32" t="e">
        <f t="shared" si="5"/>
        <v>#REF!</v>
      </c>
      <c r="L34" s="33" t="e">
        <f t="shared" si="5"/>
        <v>#REF!</v>
      </c>
      <c r="M34" s="33" t="e">
        <f t="shared" si="5"/>
        <v>#REF!</v>
      </c>
      <c r="AD34" s="1" t="s">
        <v>41</v>
      </c>
      <c r="AE34" s="1" t="s">
        <v>42</v>
      </c>
      <c r="AF34" s="36" t="str">
        <f>_xll.BDP($AD34,AF$10)</f>
        <v>Systems Software</v>
      </c>
      <c r="AG34" s="36">
        <f>_xll.BDH($AD34,AG$10,$C$5,$C$5,"EQY_FUND_CRNCY=USD")</f>
        <v>17912.042300000001</v>
      </c>
      <c r="AH34" s="36" t="str">
        <f>_xll.BDH($AD34,AH$10,$C$5,$C$5,"EQY_FUND_CRNCY=USD")</f>
        <v>#N/A N/A</v>
      </c>
      <c r="AI34" s="36">
        <f>_xll.BDP($AD34,AI$10,"EQY_FUND_CRNCY=USD","FA_ADJUSTED=Y")</f>
        <v>29033</v>
      </c>
      <c r="AJ34" s="36">
        <f>_xll.BDP($AD34,AJ$10,"BEST_FPERIOD_OVERRIDE=1TY","EQY_FUND_CRNCY=USD","FA_ADJUSTED=Y")</f>
        <v>90836</v>
      </c>
      <c r="AK34" s="44">
        <f t="shared" si="3"/>
        <v>2.1287155994902354</v>
      </c>
      <c r="AL34" s="36">
        <f>_xll.BDP($AD34,AL$10,"EQY_FUND_CRNCY=USD","FA_ADJUSTED=Y")</f>
        <v>7479</v>
      </c>
      <c r="AM34" s="36">
        <f>_xll.BDP($AD34,AM$10,"BEST_FPERIOD_OVERRIDE=1TY","EQY_FUND_CRNCY=USD","FA_ADJUSTED=Y")</f>
        <v>32</v>
      </c>
      <c r="AN34" s="36">
        <f>_xll.BDP($AD34,AN$10,"BEST_FPERIOD_OVERRIDE=1TY","EQY_FUND_CRNCY=USD","FA_ADJUSTED=Y")</f>
        <v>1394</v>
      </c>
      <c r="AO34" s="36" t="str">
        <f>_xll.BDP($AD34,AO$10,"BEST_FPERIOD_OVERRIDE=1TY","EQY_FUND_CRNCY=USD","FA_ADJUSTED=Y")</f>
        <v>#N/A N/A</v>
      </c>
      <c r="AP34" s="36" t="str">
        <f>_xll.BDP($AD34,AP$10,"BEST_FPERIOD_OVERRIDE=1TY","EQY_FUND_CRNCY=USD","FA_ADJUSTED=Y")</f>
        <v>#N/A N/A</v>
      </c>
      <c r="AQ34" s="36" t="str">
        <f>_xll.BDP($AD34,AQ$10,"EQY_FUND_CRNCY=USD","FA_ADJUSTED=Y")</f>
        <v>#N/A N/A</v>
      </c>
      <c r="AR34" s="36" t="str">
        <f>_xll.BDP($AD34,AR$10,"BEST_FPERIOD_OVERRIDE=1TY","EQY_FUND_CRNCY=USD","FA_ADJUSTED=Y")</f>
        <v>#N/A N/A</v>
      </c>
      <c r="AS34" s="36" t="str">
        <f>_xll.BDP($AD34,AS$10,"EQY_FUND_CRNCY=USD","FA_ADJUSTED=Y")</f>
        <v>#N/A N/A</v>
      </c>
      <c r="AT34" s="36">
        <f>_xll.BDP($AD34,AT$10,"BEST_FPERIOD_OVERRIDE=1TY","EQY_FUND_CRNCY=USD","FA_ADJUSTED=Y")</f>
        <v>4203</v>
      </c>
      <c r="AV34" s="1" t="s">
        <v>41</v>
      </c>
      <c r="AW34" s="1" t="s">
        <v>42</v>
      </c>
      <c r="AX34" s="36" t="s">
        <v>505</v>
      </c>
      <c r="AY34" s="36">
        <v>18215.062300000001</v>
      </c>
      <c r="AZ34" s="36" t="s">
        <v>480</v>
      </c>
      <c r="BA34" s="36">
        <v>8504</v>
      </c>
      <c r="BB34" s="36">
        <v>8837</v>
      </c>
      <c r="BC34" s="44">
        <v>3.9158043273753496E-2</v>
      </c>
      <c r="BD34" s="36">
        <v>7479</v>
      </c>
      <c r="BE34" s="36" t="s">
        <v>480</v>
      </c>
      <c r="BF34" s="36">
        <v>1394</v>
      </c>
      <c r="BG34" s="36" t="s">
        <v>480</v>
      </c>
      <c r="BH34" s="36" t="s">
        <v>480</v>
      </c>
      <c r="BI34" s="36" t="s">
        <v>480</v>
      </c>
      <c r="BJ34" s="36" t="s">
        <v>480</v>
      </c>
      <c r="BK34" s="36" t="s">
        <v>480</v>
      </c>
      <c r="BL34" s="36" t="s">
        <v>480</v>
      </c>
    </row>
    <row r="35" spans="1:64" ht="15" x14ac:dyDescent="0.2">
      <c r="B35" s="65"/>
      <c r="C35" s="65"/>
      <c r="D35" s="65"/>
      <c r="E35" s="65"/>
      <c r="F35" s="65"/>
      <c r="G35" s="64" t="s">
        <v>485</v>
      </c>
      <c r="H35" s="29" t="e">
        <f t="shared" ref="H35:M35" si="6">MAX(H16:H32)</f>
        <v>#REF!</v>
      </c>
      <c r="I35" s="30" t="e">
        <f t="shared" si="6"/>
        <v>#REF!</v>
      </c>
      <c r="J35" s="32" t="e">
        <f t="shared" si="6"/>
        <v>#REF!</v>
      </c>
      <c r="K35" s="32" t="e">
        <f t="shared" si="6"/>
        <v>#REF!</v>
      </c>
      <c r="L35" s="33" t="e">
        <f t="shared" si="6"/>
        <v>#REF!</v>
      </c>
      <c r="M35" s="33" t="e">
        <f t="shared" si="6"/>
        <v>#REF!</v>
      </c>
      <c r="AD35" s="1" t="s">
        <v>43</v>
      </c>
      <c r="AE35" s="1" t="s">
        <v>44</v>
      </c>
      <c r="AF35" s="36" t="str">
        <f>_xll.BDP($AD35,AF$10)</f>
        <v>Systems Software</v>
      </c>
      <c r="AG35" s="36">
        <f>_xll.BDH($AD35,AG$10,$C$5,$C$5,"EQY_FUND_CRNCY=USD")</f>
        <v>18236.214199999999</v>
      </c>
      <c r="AH35" s="36">
        <f>_xll.BDH($AD35,AH$10,$C$5,$C$5,"EQY_FUND_CRNCY=USD")</f>
        <v>17831.214199999999</v>
      </c>
      <c r="AI35" s="36">
        <f>_xll.BDP($AD35,AI$10,"EQY_FUND_CRNCY=USD","FA_ADJUSTED=Y")</f>
        <v>4009</v>
      </c>
      <c r="AJ35" s="36">
        <f>_xll.BDP($AD35,AJ$10,"BEST_FPERIOD_OVERRIDE=1TY","EQY_FUND_CRNCY=USD","FA_ADJUSTED=Y")</f>
        <v>4273</v>
      </c>
      <c r="AK35" s="44">
        <f t="shared" si="3"/>
        <v>6.5851833374906521E-2</v>
      </c>
      <c r="AL35" s="36">
        <f>_xll.BDP($AD35,AL$10,"EQY_FUND_CRNCY=USD","FA_ADJUSTED=Y")</f>
        <v>3416</v>
      </c>
      <c r="AM35" s="36">
        <f>_xll.BDP($AD35,AM$10,"BEST_FPERIOD_OVERRIDE=1TY","EQY_FUND_CRNCY=USD","FA_ADJUSTED=Y")</f>
        <v>85.3</v>
      </c>
      <c r="AN35" s="36">
        <f>_xll.BDP($AD35,AN$10,"BEST_FPERIOD_OVERRIDE=1TY","EQY_FUND_CRNCY=USD","FA_ADJUSTED=Y")</f>
        <v>642</v>
      </c>
      <c r="AO35" s="36">
        <f>_xll.BDP($AD35,AO$10,"BEST_FPERIOD_OVERRIDE=1TY","EQY_FUND_CRNCY=USD","FA_ADJUSTED=Y")</f>
        <v>1061</v>
      </c>
      <c r="AP35" s="36">
        <f>_xll.BDP($AD35,AP$10,"BEST_FPERIOD_OVERRIDE=1TY","EQY_FUND_CRNCY=USD","FA_ADJUSTED=Y")</f>
        <v>406</v>
      </c>
      <c r="AQ35" s="36">
        <f>_xll.BDP($AD35,AQ$10,"EQY_FUND_CRNCY=USD","FA_ADJUSTED=Y")</f>
        <v>1308</v>
      </c>
      <c r="AR35" s="36" t="str">
        <f>_xll.BDP($AD35,AR$10,"BEST_FPERIOD_OVERRIDE=1TY","EQY_FUND_CRNCY=USD","FA_ADJUSTED=Y")</f>
        <v>#N/A N/A</v>
      </c>
      <c r="AS35" s="36">
        <f>_xll.BDP($AD35,AS$10,"EQY_FUND_CRNCY=USD","FA_ADJUSTED=Y")</f>
        <v>738.17239623121998</v>
      </c>
      <c r="AT35" s="36">
        <f>_xll.BDP($AD35,AT$10,"BEST_FPERIOD_OVERRIDE=1TY","EQY_FUND_CRNCY=USD","FA_ADJUSTED=Y")</f>
        <v>1151</v>
      </c>
      <c r="AV35" s="1" t="s">
        <v>43</v>
      </c>
      <c r="AW35" s="1" t="s">
        <v>44</v>
      </c>
      <c r="AX35" s="36" t="s">
        <v>505</v>
      </c>
      <c r="AY35" s="36">
        <v>18309.393199999999</v>
      </c>
      <c r="AZ35" s="36">
        <v>17761.393199999999</v>
      </c>
      <c r="BA35" s="36">
        <v>4148</v>
      </c>
      <c r="BB35" s="36">
        <v>4285.5</v>
      </c>
      <c r="BC35" s="44">
        <v>3.3148505303760789E-2</v>
      </c>
      <c r="BD35" s="36">
        <v>3546</v>
      </c>
      <c r="BE35" s="36">
        <v>86.100000000000009</v>
      </c>
      <c r="BF35" s="36">
        <v>642</v>
      </c>
      <c r="BG35" s="36">
        <v>1061</v>
      </c>
      <c r="BH35" s="36">
        <v>406</v>
      </c>
      <c r="BI35" s="36">
        <v>1440</v>
      </c>
      <c r="BJ35" s="36" t="s">
        <v>480</v>
      </c>
      <c r="BK35" s="36">
        <v>788.04512350394702</v>
      </c>
      <c r="BL35" s="36">
        <v>1167.5</v>
      </c>
    </row>
    <row r="36" spans="1:64" ht="15" x14ac:dyDescent="0.2">
      <c r="B36" s="65"/>
      <c r="C36" s="65"/>
      <c r="D36" s="65"/>
      <c r="E36" s="65"/>
      <c r="F36" s="65"/>
      <c r="G36" s="64" t="s">
        <v>486</v>
      </c>
      <c r="H36" s="29" t="e">
        <f t="shared" ref="H36:M36" si="7">MIN(H16:H32)</f>
        <v>#REF!</v>
      </c>
      <c r="I36" s="30" t="e">
        <f t="shared" si="7"/>
        <v>#REF!</v>
      </c>
      <c r="J36" s="32" t="e">
        <f t="shared" si="7"/>
        <v>#REF!</v>
      </c>
      <c r="K36" s="32" t="e">
        <f t="shared" si="7"/>
        <v>#REF!</v>
      </c>
      <c r="L36" s="33" t="e">
        <f t="shared" si="7"/>
        <v>#REF!</v>
      </c>
      <c r="M36" s="33" t="e">
        <f t="shared" si="7"/>
        <v>#REF!</v>
      </c>
      <c r="AD36" s="1" t="s">
        <v>45</v>
      </c>
      <c r="AE36" s="1" t="s">
        <v>46</v>
      </c>
      <c r="AF36" s="36" t="str">
        <f>_xll.BDP($AD36,AF$10)</f>
        <v>Data Processing &amp; Outsourced S</v>
      </c>
      <c r="AG36" s="36">
        <f>_xll.BDH($AD36,AG$10,$C$5,$C$5,"EQY_FUND_CRNCY=USD")</f>
        <v>17462.094799999999</v>
      </c>
      <c r="AH36" s="36">
        <f>_xll.BDH($AD36,AH$10,$C$5,$C$5,"EQY_FUND_CRNCY=USD")</f>
        <v>22158.8498</v>
      </c>
      <c r="AI36" s="36">
        <f>_xll.BDP($AD36,AI$10,"EQY_FUND_CRNCY=USD","FA_ADJUSTED=Y")</f>
        <v>3540.0639999999994</v>
      </c>
      <c r="AJ36" s="36">
        <f>_xll.BDP($AD36,AJ$10,"BEST_FPERIOD_OVERRIDE=1TY","EQY_FUND_CRNCY=USD","FA_ADJUSTED=Y")</f>
        <v>4326.2060000000001</v>
      </c>
      <c r="AK36" s="44">
        <f t="shared" si="3"/>
        <v>0.22206999647464021</v>
      </c>
      <c r="AL36" s="36">
        <f>_xll.BDP($AD36,AL$10,"EQY_FUND_CRNCY=USD","FA_ADJUSTED=Y")</f>
        <v>2249.451970703125</v>
      </c>
      <c r="AM36" s="36">
        <f>_xll.BDP($AD36,AM$10,"BEST_FPERIOD_OVERRIDE=1TY","EQY_FUND_CRNCY=USD","FA_ADJUSTED=Y")</f>
        <v>63.800000000000004</v>
      </c>
      <c r="AN36" s="36">
        <f>_xll.BDP($AD36,AN$10,"BEST_FPERIOD_OVERRIDE=1TY","EQY_FUND_CRNCY=USD","FA_ADJUSTED=Y")</f>
        <v>0</v>
      </c>
      <c r="AO36" s="36" t="str">
        <f>_xll.BDP($AD36,AO$10,"BEST_FPERIOD_OVERRIDE=1TY","EQY_FUND_CRNCY=USD","FA_ADJUSTED=Y")</f>
        <v>#N/A N/A</v>
      </c>
      <c r="AP36" s="36" t="str">
        <f>_xll.BDP($AD36,AP$10,"BEST_FPERIOD_OVERRIDE=1TY","EQY_FUND_CRNCY=USD","FA_ADJUSTED=Y")</f>
        <v>#N/A N/A</v>
      </c>
      <c r="AQ36" s="36">
        <f>_xll.BDP($AD36,AQ$10,"EQY_FUND_CRNCY=USD","FA_ADJUSTED=Y")</f>
        <v>1272.846</v>
      </c>
      <c r="AR36" s="36">
        <f>_xll.BDP($AD36,AR$10,"BEST_FPERIOD_OVERRIDE=1TY","EQY_FUND_CRNCY=USD","FA_ADJUSTED=Y")</f>
        <v>1541.4960000000001</v>
      </c>
      <c r="AS36" s="36">
        <f>_xll.BDP($AD36,AS$10,"EQY_FUND_CRNCY=USD","FA_ADJUSTED=Y")</f>
        <v>469.17864837067799</v>
      </c>
      <c r="AT36" s="36">
        <f>_xll.BDP($AD36,AT$10,"BEST_FPERIOD_OVERRIDE=1TY","EQY_FUND_CRNCY=USD","FA_ADJUSTED=Y")</f>
        <v>915.57100000000003</v>
      </c>
      <c r="AV36" s="1" t="s">
        <v>45</v>
      </c>
      <c r="AW36" s="1" t="s">
        <v>46</v>
      </c>
      <c r="AX36" s="36" t="s">
        <v>506</v>
      </c>
      <c r="AY36" s="36">
        <v>17794.284</v>
      </c>
      <c r="AZ36" s="36">
        <v>21757.589</v>
      </c>
      <c r="BA36" s="36">
        <v>3721.3010000000004</v>
      </c>
      <c r="BB36" s="36">
        <v>4117.8980000000001</v>
      </c>
      <c r="BC36" s="44">
        <v>0.10657482423485765</v>
      </c>
      <c r="BD36" s="36">
        <v>2202.0189868164061</v>
      </c>
      <c r="BE36" s="36">
        <v>59.4</v>
      </c>
      <c r="BF36" s="36">
        <v>0</v>
      </c>
      <c r="BG36" s="36" t="s">
        <v>480</v>
      </c>
      <c r="BH36" s="36" t="s">
        <v>480</v>
      </c>
      <c r="BI36" s="36">
        <v>1229.5550000000001</v>
      </c>
      <c r="BJ36" s="36">
        <v>1462.3140000000001</v>
      </c>
      <c r="BK36" s="36">
        <v>446.25907235741499</v>
      </c>
      <c r="BL36" s="36">
        <v>872.38800000000003</v>
      </c>
    </row>
    <row r="37" spans="1:64" x14ac:dyDescent="0.2">
      <c r="AD37" s="1" t="s">
        <v>47</v>
      </c>
      <c r="AE37" s="1" t="s">
        <v>48</v>
      </c>
      <c r="AF37" s="36" t="str">
        <f>_xll.BDP($AD37,AF$10)</f>
        <v>Data Processing &amp; Outsourced S</v>
      </c>
      <c r="AG37" s="36">
        <f>_xll.BDH($AD37,AG$10,$C$5,$C$5,"EQY_FUND_CRNCY=USD")</f>
        <v>16985.626700000001</v>
      </c>
      <c r="AH37" s="36">
        <f>_xll.BDH($AD37,AH$10,$C$5,$C$5,"EQY_FUND_CRNCY=USD")</f>
        <v>20534.110700000001</v>
      </c>
      <c r="AI37" s="36">
        <f>_xll.BDP($AD37,AI$10,"EQY_FUND_CRNCY=USD","FA_ADJUSTED=Y")</f>
        <v>2400.0619999999999</v>
      </c>
      <c r="AJ37" s="36">
        <f>_xll.BDP($AD37,AJ$10,"BEST_FPERIOD_OVERRIDE=1TY","EQY_FUND_CRNCY=USD","FA_ADJUSTED=Y")</f>
        <v>2529.4430000000002</v>
      </c>
      <c r="AK37" s="44">
        <f t="shared" si="3"/>
        <v>5.3907357393267574E-2</v>
      </c>
      <c r="AL37" s="36" t="str">
        <f>_xll.BDP($AD37,AL$10,"EQY_FUND_CRNCY=USD","FA_ADJUSTED=Y")</f>
        <v>#N/A N/A</v>
      </c>
      <c r="AM37" s="36">
        <f>_xll.BDP($AD37,AM$10,"BEST_FPERIOD_OVERRIDE=1TY","EQY_FUND_CRNCY=USD","FA_ADJUSTED=Y")</f>
        <v>100</v>
      </c>
      <c r="AN37" s="36">
        <f>_xll.BDP($AD37,AN$10,"BEST_FPERIOD_OVERRIDE=1TY","EQY_FUND_CRNCY=USD","FA_ADJUSTED=Y")</f>
        <v>0</v>
      </c>
      <c r="AO37" s="36">
        <f>_xll.BDP($AD37,AO$10,"BEST_FPERIOD_OVERRIDE=1TY","EQY_FUND_CRNCY=USD","FA_ADJUSTED=Y")</f>
        <v>170.71700000000001</v>
      </c>
      <c r="AP37" s="36">
        <f>_xll.BDP($AD37,AP$10,"BEST_FPERIOD_OVERRIDE=1TY","EQY_FUND_CRNCY=USD","FA_ADJUSTED=Y")</f>
        <v>387.69400000000002</v>
      </c>
      <c r="AQ37" s="36">
        <f>_xll.BDP($AD37,AQ$10,"EQY_FUND_CRNCY=USD","FA_ADJUSTED=Y")</f>
        <v>1337.0309999999999</v>
      </c>
      <c r="AR37" s="36">
        <f>_xll.BDP($AD37,AR$10,"BEST_FPERIOD_OVERRIDE=1TY","EQY_FUND_CRNCY=USD","FA_ADJUSTED=Y")</f>
        <v>1436.95</v>
      </c>
      <c r="AS37" s="36">
        <f>_xll.BDP($AD37,AS$10,"EQY_FUND_CRNCY=USD","FA_ADJUSTED=Y")</f>
        <v>705.30309610453401</v>
      </c>
      <c r="AT37" s="36">
        <f>_xll.BDP($AD37,AT$10,"BEST_FPERIOD_OVERRIDE=1TY","EQY_FUND_CRNCY=USD","FA_ADJUSTED=Y")</f>
        <v>996.95</v>
      </c>
      <c r="AV37" s="1" t="s">
        <v>47</v>
      </c>
      <c r="AW37" s="1" t="s">
        <v>48</v>
      </c>
      <c r="AX37" s="36" t="s">
        <v>506</v>
      </c>
      <c r="AY37" s="36">
        <v>17422.266199999998</v>
      </c>
      <c r="AZ37" s="36">
        <v>20984.8292</v>
      </c>
      <c r="BA37" s="36">
        <v>2358.3530000000001</v>
      </c>
      <c r="BB37" s="36">
        <v>2483.0259999999998</v>
      </c>
      <c r="BC37" s="44">
        <v>5.2864435476792426E-2</v>
      </c>
      <c r="BD37" s="36" t="s">
        <v>480</v>
      </c>
      <c r="BE37" s="36">
        <v>100</v>
      </c>
      <c r="BF37" s="36">
        <v>0</v>
      </c>
      <c r="BG37" s="36">
        <v>170.71700000000001</v>
      </c>
      <c r="BH37" s="36">
        <v>387.69400000000002</v>
      </c>
      <c r="BI37" s="36">
        <v>1154.1590000000001</v>
      </c>
      <c r="BJ37" s="36">
        <v>1419.7329999999999</v>
      </c>
      <c r="BK37" s="36">
        <v>652.66741866715699</v>
      </c>
      <c r="BL37" s="36">
        <v>1018.2</v>
      </c>
    </row>
    <row r="38" spans="1:64" ht="15.75" x14ac:dyDescent="0.2">
      <c r="A38" s="2" t="s">
        <v>457</v>
      </c>
      <c r="B38" s="45" t="s">
        <v>487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2" t="s">
        <v>457</v>
      </c>
      <c r="AD38" s="1" t="s">
        <v>49</v>
      </c>
      <c r="AE38" s="1" t="s">
        <v>50</v>
      </c>
      <c r="AF38" s="36" t="str">
        <f>_xll.BDP($AD38,AF$10)</f>
        <v>Systems Software</v>
      </c>
      <c r="AG38" s="36">
        <f>_xll.BDH($AD38,AG$10,$C$5,$C$5,"EQY_FUND_CRNCY=USD")</f>
        <v>16922.6273</v>
      </c>
      <c r="AH38" s="36">
        <f>_xll.BDH($AD38,AH$10,$C$5,$C$5,"EQY_FUND_CRNCY=USD")</f>
        <v>12850.8573</v>
      </c>
      <c r="AI38" s="36">
        <f>_xll.BDP($AD38,AI$10,"EQY_FUND_CRNCY=USD","FA_ADJUSTED=Y")</f>
        <v>1896.9269999999999</v>
      </c>
      <c r="AJ38" s="36">
        <f>_xll.BDP($AD38,AJ$10,"BEST_FPERIOD_OVERRIDE=1TY","EQY_FUND_CRNCY=USD","FA_ADJUSTED=Y")</f>
        <v>1967.0160000000001</v>
      </c>
      <c r="AK38" s="44">
        <f t="shared" si="3"/>
        <v>3.6948707040386886E-2</v>
      </c>
      <c r="AL38" s="36">
        <f>_xll.BDP($AD38,AL$10,"EQY_FUND_CRNCY=USD","FA_ADJUSTED=Y")</f>
        <v>1698.6110100097656</v>
      </c>
      <c r="AM38" s="36">
        <f>_xll.BDP($AD38,AM$10,"BEST_FPERIOD_OVERRIDE=1TY","EQY_FUND_CRNCY=USD","FA_ADJUSTED=Y")</f>
        <v>89.138999999999996</v>
      </c>
      <c r="AN38" s="36">
        <f>_xll.BDP($AD38,AN$10,"BEST_FPERIOD_OVERRIDE=1TY","EQY_FUND_CRNCY=USD","FA_ADJUSTED=Y")</f>
        <v>192.386</v>
      </c>
      <c r="AO38" s="36">
        <f>_xll.BDP($AD38,AO$10,"BEST_FPERIOD_OVERRIDE=1TY","EQY_FUND_CRNCY=USD","FA_ADJUSTED=Y")</f>
        <v>433.42700000000002</v>
      </c>
      <c r="AP38" s="36">
        <f>_xll.BDP($AD38,AP$10,"BEST_FPERIOD_OVERRIDE=1TY","EQY_FUND_CRNCY=USD","FA_ADJUSTED=Y")</f>
        <v>91.965000000000003</v>
      </c>
      <c r="AQ38" s="36">
        <f>_xll.BDP($AD38,AQ$10,"EQY_FUND_CRNCY=USD","FA_ADJUSTED=Y")</f>
        <v>949.65100000000007</v>
      </c>
      <c r="AR38" s="36">
        <f>_xll.BDP($AD38,AR$10,"BEST_FPERIOD_OVERRIDE=1TY","EQY_FUND_CRNCY=USD","FA_ADJUSTED=Y")</f>
        <v>1036.171</v>
      </c>
      <c r="AS38" s="36">
        <f>_xll.BDP($AD38,AS$10,"EQY_FUND_CRNCY=USD","FA_ADJUSTED=Y")</f>
        <v>822.62414000000001</v>
      </c>
      <c r="AT38" s="36">
        <f>_xll.BDP($AD38,AT$10,"BEST_FPERIOD_OVERRIDE=1TY","EQY_FUND_CRNCY=USD","FA_ADJUSTED=Y")</f>
        <v>923.20299999999997</v>
      </c>
      <c r="AV38" s="1" t="s">
        <v>49</v>
      </c>
      <c r="AW38" s="1" t="s">
        <v>50</v>
      </c>
      <c r="AX38" s="36" t="s">
        <v>505</v>
      </c>
      <c r="AY38" s="36">
        <v>17063.220099999999</v>
      </c>
      <c r="AZ38" s="36">
        <v>12991.4501</v>
      </c>
      <c r="BA38" s="36">
        <v>1896.9269999999999</v>
      </c>
      <c r="BB38" s="36">
        <v>1960.394</v>
      </c>
      <c r="BC38" s="44">
        <v>3.3457797796119682E-2</v>
      </c>
      <c r="BD38" s="36">
        <v>1698.6110100097656</v>
      </c>
      <c r="BE38" s="36">
        <v>89.072000000000003</v>
      </c>
      <c r="BF38" s="36">
        <v>192.386</v>
      </c>
      <c r="BG38" s="36">
        <v>433.42700000000002</v>
      </c>
      <c r="BH38" s="36">
        <v>91.965000000000003</v>
      </c>
      <c r="BI38" s="36">
        <v>949.65100000000007</v>
      </c>
      <c r="BJ38" s="36">
        <v>1030.3389999999999</v>
      </c>
      <c r="BK38" s="36">
        <v>822.62414000000001</v>
      </c>
      <c r="BL38" s="36">
        <v>920.476</v>
      </c>
    </row>
    <row r="39" spans="1:64" ht="47.25" x14ac:dyDescent="0.2">
      <c r="B39" s="10" t="s">
        <v>424</v>
      </c>
      <c r="C39" s="10" t="s">
        <v>425</v>
      </c>
      <c r="D39" s="11" t="s">
        <v>426</v>
      </c>
      <c r="E39" s="11" t="s">
        <v>427</v>
      </c>
      <c r="F39" s="12" t="s">
        <v>428</v>
      </c>
      <c r="G39" s="13"/>
      <c r="H39" s="14" t="s">
        <v>429</v>
      </c>
      <c r="I39" s="13"/>
      <c r="J39" s="12" t="s">
        <v>430</v>
      </c>
      <c r="K39" s="12" t="s">
        <v>431</v>
      </c>
      <c r="L39" s="15" t="s">
        <v>432</v>
      </c>
      <c r="M39" s="15" t="s">
        <v>433</v>
      </c>
      <c r="AD39" s="1" t="s">
        <v>51</v>
      </c>
      <c r="AE39" s="1" t="s">
        <v>52</v>
      </c>
      <c r="AF39" s="36" t="str">
        <f>_xll.BDP($AD39,AF$10)</f>
        <v>Application Software</v>
      </c>
      <c r="AG39" s="36">
        <f>_xll.BDH($AD39,AG$10,$C$5,$C$5,"EQY_FUND_CRNCY=USD")</f>
        <v>15849.8629</v>
      </c>
      <c r="AH39" s="36">
        <f>_xll.BDH($AD39,AH$10,$C$5,$C$5,"EQY_FUND_CRNCY=USD")</f>
        <v>14882.8069</v>
      </c>
      <c r="AI39" s="36">
        <f>_xll.BDP($AD39,AI$10,"EQY_FUND_CRNCY=USD","FA_ADJUSTED=Y")</f>
        <v>947.42399999999998</v>
      </c>
      <c r="AJ39" s="36">
        <f>_xll.BDP($AD39,AJ$10,"BEST_FPERIOD_OVERRIDE=1TY","EQY_FUND_CRNCY=USD","FA_ADJUSTED=Y")</f>
        <v>1256.7830000000001</v>
      </c>
      <c r="AK39" s="44">
        <f t="shared" si="3"/>
        <v>0.32652645489242427</v>
      </c>
      <c r="AL39" s="36">
        <f>_xll.BDP($AD39,AL$10,"EQY_FUND_CRNCY=USD","FA_ADJUSTED=Y")</f>
        <v>769.6390129394531</v>
      </c>
      <c r="AM39" s="36">
        <f>_xll.BDP($AD39,AM$10,"BEST_FPERIOD_OVERRIDE=1TY","EQY_FUND_CRNCY=USD","FA_ADJUSTED=Y")</f>
        <v>85.966999999999999</v>
      </c>
      <c r="AN39" s="36">
        <f>_xll.BDP($AD39,AN$10,"BEST_FPERIOD_OVERRIDE=1TY","EQY_FUND_CRNCY=USD","FA_ADJUSTED=Y")</f>
        <v>415.77599999999995</v>
      </c>
      <c r="AO39" s="36">
        <f>_xll.BDP($AD39,AO$10,"BEST_FPERIOD_OVERRIDE=1TY","EQY_FUND_CRNCY=USD","FA_ADJUSTED=Y")</f>
        <v>187.99</v>
      </c>
      <c r="AP39" s="36">
        <f>_xll.BDP($AD39,AP$10,"BEST_FPERIOD_OVERRIDE=1TY","EQY_FUND_CRNCY=USD","FA_ADJUSTED=Y")</f>
        <v>151.24199999999999</v>
      </c>
      <c r="AQ39" s="36">
        <f>_xll.BDP($AD39,AQ$10,"EQY_FUND_CRNCY=USD","FA_ADJUSTED=Y")</f>
        <v>43.517999999999994</v>
      </c>
      <c r="AR39" s="36">
        <f>_xll.BDP($AD39,AR$10,"BEST_FPERIOD_OVERRIDE=1TY","EQY_FUND_CRNCY=USD","FA_ADJUSTED=Y")</f>
        <v>322.32499999999999</v>
      </c>
      <c r="AS39" s="36">
        <f>_xll.BDP($AD39,AS$10,"EQY_FUND_CRNCY=USD","FA_ADJUSTED=Y")</f>
        <v>-301.38798999999995</v>
      </c>
      <c r="AT39" s="36">
        <f>_xll.BDP($AD39,AT$10,"BEST_FPERIOD_OVERRIDE=1TY","EQY_FUND_CRNCY=USD","FA_ADJUSTED=Y")</f>
        <v>205.422</v>
      </c>
      <c r="AV39" s="1" t="s">
        <v>51</v>
      </c>
      <c r="AW39" s="1" t="s">
        <v>52</v>
      </c>
      <c r="AX39" s="36" t="s">
        <v>495</v>
      </c>
      <c r="AY39" s="36">
        <v>16357.567800000001</v>
      </c>
      <c r="AZ39" s="36">
        <v>15390.5118</v>
      </c>
      <c r="BA39" s="36">
        <v>947.42399999999998</v>
      </c>
      <c r="BB39" s="36">
        <v>1254.6490000000001</v>
      </c>
      <c r="BC39" s="44">
        <v>0.32427403147904221</v>
      </c>
      <c r="BD39" s="36">
        <v>769.6390129394531</v>
      </c>
      <c r="BE39" s="36">
        <v>85.930999999999997</v>
      </c>
      <c r="BF39" s="36">
        <v>415.77599999999995</v>
      </c>
      <c r="BG39" s="36">
        <v>187.99</v>
      </c>
      <c r="BH39" s="36">
        <v>151.24199999999999</v>
      </c>
      <c r="BI39" s="36">
        <v>43.517999999999994</v>
      </c>
      <c r="BJ39" s="36">
        <v>323.28500000000003</v>
      </c>
      <c r="BK39" s="36">
        <v>-301.38798999999995</v>
      </c>
      <c r="BL39" s="36">
        <v>205.11199999999999</v>
      </c>
    </row>
    <row r="40" spans="1:64" ht="15.75" x14ac:dyDescent="0.2">
      <c r="B40" s="18"/>
      <c r="C40" s="18"/>
      <c r="D40" s="18"/>
      <c r="E40" s="18"/>
      <c r="F40" s="19" t="s">
        <v>440</v>
      </c>
      <c r="G40" s="20" t="s">
        <v>441</v>
      </c>
      <c r="H40" s="19" t="s">
        <v>440</v>
      </c>
      <c r="I40" s="20" t="s">
        <v>441</v>
      </c>
      <c r="J40" s="19" t="s">
        <v>441</v>
      </c>
      <c r="K40" s="19" t="s">
        <v>440</v>
      </c>
      <c r="L40" s="20" t="s">
        <v>440</v>
      </c>
      <c r="M40" s="20" t="s">
        <v>440</v>
      </c>
      <c r="AD40" s="1" t="s">
        <v>53</v>
      </c>
      <c r="AE40" s="1" t="s">
        <v>54</v>
      </c>
      <c r="AF40" s="36" t="str">
        <f>_xll.BDP($AD40,AF$10)</f>
        <v>Data Processing &amp; Outsourced S</v>
      </c>
      <c r="AG40" s="36">
        <f>_xll.BDH($AD40,AG$10,$C$5,$C$5,"EQY_FUND_CRNCY=USD")</f>
        <v>16610.986499999999</v>
      </c>
      <c r="AH40" s="36">
        <f>_xll.BDH($AD40,AH$10,$C$5,$C$5,"EQY_FUND_CRNCY=USD")</f>
        <v>20022.391500000002</v>
      </c>
      <c r="AI40" s="36">
        <f>_xll.BDP($AD40,AI$10,"EQY_FUND_CRNCY=USD","FA_ADJUSTED=Y")</f>
        <v>4283.41</v>
      </c>
      <c r="AJ40" s="36">
        <f>_xll.BDP($AD40,AJ$10,"BEST_FPERIOD_OVERRIDE=1TY","EQY_FUND_CRNCY=USD","FA_ADJUSTED=Y")</f>
        <v>4250.0709999999999</v>
      </c>
      <c r="AK40" s="44">
        <f t="shared" si="3"/>
        <v>-7.7832848128009946E-3</v>
      </c>
      <c r="AL40" s="36">
        <f>_xll.BDP($AD40,AL$10,"EQY_FUND_CRNCY=USD","FA_ADJUSTED=Y")</f>
        <v>1488.7579999999998</v>
      </c>
      <c r="AM40" s="36">
        <f>_xll.BDP($AD40,AM$10,"BEST_FPERIOD_OVERRIDE=1TY","EQY_FUND_CRNCY=USD","FA_ADJUSTED=Y")</f>
        <v>32.700000000000003</v>
      </c>
      <c r="AN40" s="36">
        <f>_xll.BDP($AD40,AN$10,"BEST_FPERIOD_OVERRIDE=1TY","EQY_FUND_CRNCY=USD","FA_ADJUSTED=Y")</f>
        <v>0</v>
      </c>
      <c r="AO40" s="36" t="str">
        <f>_xll.BDP($AD40,AO$10,"BEST_FPERIOD_OVERRIDE=1TY","EQY_FUND_CRNCY=USD","FA_ADJUSTED=Y")</f>
        <v>#N/A N/A</v>
      </c>
      <c r="AP40" s="36" t="str">
        <f>_xll.BDP($AD40,AP$10,"BEST_FPERIOD_OVERRIDE=1TY","EQY_FUND_CRNCY=USD","FA_ADJUSTED=Y")</f>
        <v>#N/A N/A</v>
      </c>
      <c r="AQ40" s="36">
        <f>_xll.BDP($AD40,AQ$10,"EQY_FUND_CRNCY=USD","FA_ADJUSTED=Y")</f>
        <v>1222.1279999999999</v>
      </c>
      <c r="AR40" s="36">
        <f>_xll.BDP($AD40,AR$10,"BEST_FPERIOD_OVERRIDE=1TY","EQY_FUND_CRNCY=USD","FA_ADJUSTED=Y")</f>
        <v>1434.375</v>
      </c>
      <c r="AS40" s="36">
        <f>_xll.BDP($AD40,AS$10,"EQY_FUND_CRNCY=USD","FA_ADJUSTED=Y")</f>
        <v>562.78363790922901</v>
      </c>
      <c r="AT40" s="36">
        <f>_xll.BDP($AD40,AT$10,"BEST_FPERIOD_OVERRIDE=1TY","EQY_FUND_CRNCY=USD","FA_ADJUSTED=Y")</f>
        <v>862.6</v>
      </c>
      <c r="AV40" s="1" t="s">
        <v>53</v>
      </c>
      <c r="AW40" s="1" t="s">
        <v>54</v>
      </c>
      <c r="AX40" s="36" t="s">
        <v>506</v>
      </c>
      <c r="AY40" s="36">
        <v>16949.372200000002</v>
      </c>
      <c r="AZ40" s="36">
        <v>20360.7772</v>
      </c>
      <c r="BA40" s="36">
        <v>4283.41</v>
      </c>
      <c r="BB40" s="36">
        <v>4236.25</v>
      </c>
      <c r="BC40" s="44">
        <v>-1.1009919666807533E-2</v>
      </c>
      <c r="BD40" s="36">
        <v>1488.7579999999998</v>
      </c>
      <c r="BE40" s="36">
        <v>32.700000000000003</v>
      </c>
      <c r="BF40" s="36">
        <v>0</v>
      </c>
      <c r="BG40" s="36" t="s">
        <v>480</v>
      </c>
      <c r="BH40" s="36" t="s">
        <v>480</v>
      </c>
      <c r="BI40" s="36">
        <v>1222.1279999999999</v>
      </c>
      <c r="BJ40" s="36">
        <v>1425.299</v>
      </c>
      <c r="BK40" s="36">
        <v>562.78363790922901</v>
      </c>
      <c r="BL40" s="36">
        <v>866.24</v>
      </c>
    </row>
    <row r="41" spans="1:64" ht="30" customHeight="1" x14ac:dyDescent="0.2">
      <c r="B41" s="46" t="str">
        <f t="shared" ref="B41:M41" si="8">B$9</f>
        <v>Databricks</v>
      </c>
      <c r="C41" s="46" t="str">
        <f t="shared" si="8"/>
        <v>Advanced big data processing company.</v>
      </c>
      <c r="D41" s="47">
        <f t="shared" si="8"/>
        <v>0</v>
      </c>
      <c r="E41" s="47">
        <f t="shared" si="8"/>
        <v>0</v>
      </c>
      <c r="F41" s="48">
        <f t="shared" si="8"/>
        <v>0</v>
      </c>
      <c r="G41" s="49">
        <f t="shared" si="8"/>
        <v>0</v>
      </c>
      <c r="H41" s="50" t="e">
        <f t="shared" si="8"/>
        <v>#DIV/0!</v>
      </c>
      <c r="I41" s="51" t="e">
        <f t="shared" si="8"/>
        <v>#DIV/0!</v>
      </c>
      <c r="J41" s="52" t="e">
        <f t="shared" si="8"/>
        <v>#DIV/0!</v>
      </c>
      <c r="K41" s="52" t="e">
        <f t="shared" si="8"/>
        <v>#DIV/0!</v>
      </c>
      <c r="L41" s="53" t="e">
        <f t="shared" si="8"/>
        <v>#DIV/0!</v>
      </c>
      <c r="M41" s="53" t="e">
        <f t="shared" si="8"/>
        <v>#DIV/0!</v>
      </c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1" t="s">
        <v>55</v>
      </c>
      <c r="AE41" s="1" t="s">
        <v>56</v>
      </c>
      <c r="AF41" s="36" t="str">
        <f>_xll.BDP($AD41,AF$10)</f>
        <v>Application Software</v>
      </c>
      <c r="AG41" s="36">
        <f>_xll.BDH($AD41,AG$10,$C$5,$C$5,"EQY_FUND_CRNCY=USD")</f>
        <v>14029.8043</v>
      </c>
      <c r="AH41" s="36">
        <f>_xll.BDH($AD41,AH$10,$C$5,$C$5,"EQY_FUND_CRNCY=USD")</f>
        <v>13973.263199999999</v>
      </c>
      <c r="AI41" s="36">
        <f>_xll.BDP($AD41,AI$10,"EQY_FUND_CRNCY=USD","FA_ADJUSTED=Y")</f>
        <v>2917.1289999999999</v>
      </c>
      <c r="AJ41" s="36">
        <f>_xll.BDP($AD41,AJ$10,"BEST_FPERIOD_OVERRIDE=1TY","EQY_FUND_CRNCY=USD","FA_ADJUSTED=Y")</f>
        <v>3325.25</v>
      </c>
      <c r="AK41" s="44">
        <f t="shared" si="3"/>
        <v>0.13990502305520258</v>
      </c>
      <c r="AL41" s="36">
        <f>_xll.BDP($AD41,AL$10,"EQY_FUND_CRNCY=USD","FA_ADJUSTED=Y")</f>
        <v>2572.9950156249997</v>
      </c>
      <c r="AM41" s="36">
        <f>_xll.BDP($AD41,AM$10,"BEST_FPERIOD_OVERRIDE=1TY","EQY_FUND_CRNCY=USD","FA_ADJUSTED=Y")</f>
        <v>67</v>
      </c>
      <c r="AN41" s="36">
        <f>_xll.BDP($AD41,AN$10,"BEST_FPERIOD_OVERRIDE=1TY","EQY_FUND_CRNCY=USD","FA_ADJUSTED=Y")</f>
        <v>341.4</v>
      </c>
      <c r="AO41" s="36">
        <f>_xll.BDP($AD41,AO$10,"BEST_FPERIOD_OVERRIDE=1TY","EQY_FUND_CRNCY=USD","FA_ADJUSTED=Y")</f>
        <v>180.9</v>
      </c>
      <c r="AP41" s="36">
        <f>_xll.BDP($AD41,AP$10,"BEST_FPERIOD_OVERRIDE=1TY","EQY_FUND_CRNCY=USD","FA_ADJUSTED=Y")</f>
        <v>193.1</v>
      </c>
      <c r="AQ41" s="36">
        <f>_xll.BDP($AD41,AQ$10,"EQY_FUND_CRNCY=USD","FA_ADJUSTED=Y")</f>
        <v>731.34899999999993</v>
      </c>
      <c r="AR41" s="36">
        <f>_xll.BDP($AD41,AR$10,"BEST_FPERIOD_OVERRIDE=1TY","EQY_FUND_CRNCY=USD","FA_ADJUSTED=Y")</f>
        <v>875.6</v>
      </c>
      <c r="AS41" s="36">
        <f>_xll.BDP($AD41,AS$10,"EQY_FUND_CRNCY=USD","FA_ADJUSTED=Y")</f>
        <v>305.21759500000002</v>
      </c>
      <c r="AT41" s="36">
        <f>_xll.BDP($AD41,AT$10,"BEST_FPERIOD_OVERRIDE=1TY","EQY_FUND_CRNCY=USD","FA_ADJUSTED=Y")</f>
        <v>654.33299999999997</v>
      </c>
      <c r="AV41" s="1" t="s">
        <v>55</v>
      </c>
      <c r="AW41" s="1" t="s">
        <v>56</v>
      </c>
      <c r="AX41" s="36" t="s">
        <v>495</v>
      </c>
      <c r="AY41" s="36">
        <v>14142.858</v>
      </c>
      <c r="AZ41" s="36">
        <v>14085.412700000001</v>
      </c>
      <c r="BA41" s="36">
        <v>2794.5149999999999</v>
      </c>
      <c r="BB41" s="36">
        <v>3253.5360000000001</v>
      </c>
      <c r="BC41" s="44">
        <v>0.16425784080600758</v>
      </c>
      <c r="BD41" s="36">
        <v>2459.358009765625</v>
      </c>
      <c r="BE41" s="36">
        <v>66.7</v>
      </c>
      <c r="BF41" s="36">
        <v>341.4</v>
      </c>
      <c r="BG41" s="36">
        <v>180.9</v>
      </c>
      <c r="BH41" s="36">
        <v>193.1</v>
      </c>
      <c r="BI41" s="36">
        <v>707.22400000000005</v>
      </c>
      <c r="BJ41" s="36">
        <v>838.06700000000001</v>
      </c>
      <c r="BK41" s="36">
        <v>288.48589500000003</v>
      </c>
      <c r="BL41" s="36">
        <v>622.91700000000003</v>
      </c>
    </row>
    <row r="42" spans="1:64" ht="30" customHeight="1" x14ac:dyDescent="0.2">
      <c r="B42" s="54" t="s">
        <v>465</v>
      </c>
      <c r="C42" s="54" t="e">
        <f>VLOOKUP($B42,#REF!,COLUMNS($B42:C42),0)</f>
        <v>#REF!</v>
      </c>
      <c r="D42" s="55" t="e">
        <f>VLOOKUP($B42,#REF!,COLUMNS($B42:D42),0)</f>
        <v>#REF!</v>
      </c>
      <c r="E42" s="55" t="e">
        <f>VLOOKUP($B42,#REF!,COLUMNS($B42:E42),0)</f>
        <v>#REF!</v>
      </c>
      <c r="F42" s="56" t="e">
        <f>VLOOKUP($B42,#REF!,COLUMNS($B42:F42),0)</f>
        <v>#REF!</v>
      </c>
      <c r="G42" s="57" t="e">
        <f>VLOOKUP($B42,#REF!,COLUMNS($B42:G42),0)</f>
        <v>#REF!</v>
      </c>
      <c r="H42" s="58" t="e">
        <f>VLOOKUP($B42,#REF!,COLUMNS($B42:H42),0)</f>
        <v>#REF!</v>
      </c>
      <c r="I42" s="59" t="e">
        <f>VLOOKUP($B42,#REF!,COLUMNS($B42:I42),0)</f>
        <v>#REF!</v>
      </c>
      <c r="J42" s="60" t="e">
        <f>VLOOKUP($B42,#REF!,COLUMNS($B42:J42),0)</f>
        <v>#REF!</v>
      </c>
      <c r="K42" s="60" t="e">
        <f>VLOOKUP($B42,#REF!,COLUMNS($B42:K42),0)</f>
        <v>#REF!</v>
      </c>
      <c r="L42" s="61" t="e">
        <f>VLOOKUP($B42,#REF!,COLUMNS($B42:L42),0)</f>
        <v>#REF!</v>
      </c>
      <c r="M42" s="61" t="e">
        <f>VLOOKUP($B42,#REF!,COLUMNS($B42:M42),0)</f>
        <v>#REF!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1" t="s">
        <v>57</v>
      </c>
      <c r="AE42" s="1" t="s">
        <v>58</v>
      </c>
      <c r="AF42" s="36" t="str">
        <f>_xll.BDP($AD42,AF$10)</f>
        <v>Application Software</v>
      </c>
      <c r="AG42" s="36">
        <f>_xll.BDH($AD42,AG$10,$C$5,$C$5,"EQY_FUND_CRNCY=USD")</f>
        <v>13304.824199999999</v>
      </c>
      <c r="AH42" s="36">
        <f>_xll.BDH($AD42,AH$10,$C$5,$C$5,"EQY_FUND_CRNCY=USD")</f>
        <v>12413.2412</v>
      </c>
      <c r="AI42" s="36">
        <f>_xll.BDP($AD42,AI$10,"EQY_FUND_CRNCY=USD","FA_ADJUSTED=Y")</f>
        <v>1600.6480000000001</v>
      </c>
      <c r="AJ42" s="36">
        <f>_xll.BDP($AD42,AJ$10,"BEST_FPERIOD_OVERRIDE=1TY","EQY_FUND_CRNCY=USD","FA_ADJUSTED=Y")</f>
        <v>2024.249</v>
      </c>
      <c r="AK42" s="44">
        <f t="shared" si="3"/>
        <v>0.26464344440501586</v>
      </c>
      <c r="AL42" s="36">
        <f>_xll.BDP($AD42,AL$10,"EQY_FUND_CRNCY=USD","FA_ADJUSTED=Y")</f>
        <v>1275.5019880371094</v>
      </c>
      <c r="AM42" s="36">
        <f>_xll.BDP($AD42,AM$10,"BEST_FPERIOD_OVERRIDE=1TY","EQY_FUND_CRNCY=USD","FA_ADJUSTED=Y")</f>
        <v>86.302999999999997</v>
      </c>
      <c r="AN42" s="36">
        <f>_xll.BDP($AD42,AN$10,"BEST_FPERIOD_OVERRIDE=1TY","EQY_FUND_CRNCY=USD","FA_ADJUSTED=Y")</f>
        <v>301.11399999999998</v>
      </c>
      <c r="AO42" s="36">
        <f>_xll.BDP($AD42,AO$10,"BEST_FPERIOD_OVERRIDE=1TY","EQY_FUND_CRNCY=USD","FA_ADJUSTED=Y")</f>
        <v>808.41700000000003</v>
      </c>
      <c r="AP42" s="36">
        <f>_xll.BDP($AD42,AP$10,"BEST_FPERIOD_OVERRIDE=1TY","EQY_FUND_CRNCY=USD","FA_ADJUSTED=Y")</f>
        <v>159.143</v>
      </c>
      <c r="AQ42" s="36">
        <f>_xll.BDP($AD42,AQ$10,"EQY_FUND_CRNCY=USD","FA_ADJUSTED=Y")</f>
        <v>-249.64099999999999</v>
      </c>
      <c r="AR42" s="36">
        <f>_xll.BDP($AD42,AR$10,"BEST_FPERIOD_OVERRIDE=1TY","EQY_FUND_CRNCY=USD","FA_ADJUSTED=Y")</f>
        <v>318.02500000000003</v>
      </c>
      <c r="AS42" s="36">
        <f>_xll.BDP($AD42,AS$10,"EQY_FUND_CRNCY=USD","FA_ADJUSTED=Y")</f>
        <v>-318.53311000000002</v>
      </c>
      <c r="AT42" s="36">
        <f>_xll.BDP($AD42,AT$10,"BEST_FPERIOD_OVERRIDE=1TY","EQY_FUND_CRNCY=USD","FA_ADJUSTED=Y")</f>
        <v>228.90200000000002</v>
      </c>
      <c r="AV42" s="1" t="s">
        <v>57</v>
      </c>
      <c r="AW42" s="1" t="s">
        <v>58</v>
      </c>
      <c r="AX42" s="36" t="s">
        <v>495</v>
      </c>
      <c r="AY42" s="36">
        <v>13669.9229</v>
      </c>
      <c r="AZ42" s="36">
        <v>12778.339900000001</v>
      </c>
      <c r="BA42" s="36">
        <v>1448.318</v>
      </c>
      <c r="BB42" s="36">
        <v>1866.8810000000001</v>
      </c>
      <c r="BC42" s="44">
        <v>0.28899937720859659</v>
      </c>
      <c r="BD42" s="36">
        <v>1148.2299877929688</v>
      </c>
      <c r="BE42" s="36">
        <v>83.668000000000006</v>
      </c>
      <c r="BF42" s="36">
        <v>301.11399999999998</v>
      </c>
      <c r="BG42" s="36">
        <v>808.41700000000003</v>
      </c>
      <c r="BH42" s="36">
        <v>159.143</v>
      </c>
      <c r="BI42" s="36">
        <v>-257.30799999999999</v>
      </c>
      <c r="BJ42" s="36">
        <v>294.62</v>
      </c>
      <c r="BK42" s="36">
        <v>-319.97310999999996</v>
      </c>
      <c r="BL42" s="36">
        <v>199.589</v>
      </c>
    </row>
    <row r="43" spans="1:64" ht="30" customHeight="1" x14ac:dyDescent="0.2">
      <c r="B43" s="62" t="s">
        <v>470</v>
      </c>
      <c r="C43" s="54" t="e">
        <f>VLOOKUP($B43,#REF!,COLUMNS($B43:C43),0)</f>
        <v>#REF!</v>
      </c>
      <c r="D43" s="66" t="e">
        <f>VLOOKUP($B43,#REF!,COLUMNS($B43:D43),0)</f>
        <v>#REF!</v>
      </c>
      <c r="E43" s="66" t="e">
        <f>VLOOKUP($B43,#REF!,COLUMNS($B43:E43),0)</f>
        <v>#REF!</v>
      </c>
      <c r="F43" s="67" t="e">
        <f>VLOOKUP($B43,#REF!,COLUMNS($B43:F43),0)</f>
        <v>#REF!</v>
      </c>
      <c r="G43" s="68" t="e">
        <f>VLOOKUP($B43,#REF!,COLUMNS($B43:G43),0)</f>
        <v>#REF!</v>
      </c>
      <c r="H43" s="69" t="e">
        <f>VLOOKUP($B43,#REF!,COLUMNS($B43:H43),0)</f>
        <v>#REF!</v>
      </c>
      <c r="I43" s="70" t="e">
        <f>VLOOKUP($B43,#REF!,COLUMNS($B43:I43),0)</f>
        <v>#REF!</v>
      </c>
      <c r="J43" s="71" t="e">
        <f>VLOOKUP($B43,#REF!,COLUMNS($B43:J43),0)</f>
        <v>#REF!</v>
      </c>
      <c r="K43" s="60" t="e">
        <f>VLOOKUP($B43,#REF!,COLUMNS($B43:K43),0)</f>
        <v>#REF!</v>
      </c>
      <c r="L43" s="61" t="e">
        <f>VLOOKUP($B43,#REF!,COLUMNS($B43:L43),0)</f>
        <v>#REF!</v>
      </c>
      <c r="M43" s="61" t="e">
        <f>VLOOKUP($B43,#REF!,COLUMNS($B43:M43),0)</f>
        <v>#REF!</v>
      </c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1" t="s">
        <v>59</v>
      </c>
      <c r="AE43" s="1" t="s">
        <v>60</v>
      </c>
      <c r="AF43" s="36" t="str">
        <f>_xll.BDP($AD43,AF$10)</f>
        <v>Systems Software</v>
      </c>
      <c r="AG43" s="36">
        <f>_xll.BDH($AD43,AG$10,$C$5,$C$5,"EQY_FUND_CRNCY=USD")</f>
        <v>13378.733399999999</v>
      </c>
      <c r="AH43" s="36">
        <f>_xll.BDH($AD43,AH$10,$C$5,$C$5,"EQY_FUND_CRNCY=USD")</f>
        <v>11744.5334</v>
      </c>
      <c r="AI43" s="36">
        <f>_xll.BDP($AD43,AI$10,"EQY_FUND_CRNCY=USD","FA_ADJUSTED=Y")</f>
        <v>1710.8679999999999</v>
      </c>
      <c r="AJ43" s="36">
        <f>_xll.BDP($AD43,AJ$10,"BEST_FPERIOD_OVERRIDE=1TY","EQY_FUND_CRNCY=USD","FA_ADJUSTED=Y")</f>
        <v>1984.9860000000001</v>
      </c>
      <c r="AK43" s="44">
        <f t="shared" si="3"/>
        <v>0.16022159512013801</v>
      </c>
      <c r="AL43" s="36">
        <f>_xll.BDP($AD43,AL$10,"EQY_FUND_CRNCY=USD","FA_ADJUSTED=Y")</f>
        <v>1283.5489929199218</v>
      </c>
      <c r="AM43" s="36">
        <f>_xll.BDP($AD43,AM$10,"BEST_FPERIOD_OVERRIDE=1TY","EQY_FUND_CRNCY=USD","FA_ADJUSTED=Y")</f>
        <v>75.719000000000008</v>
      </c>
      <c r="AN43" s="36">
        <f>_xll.BDP($AD43,AN$10,"BEST_FPERIOD_OVERRIDE=1TY","EQY_FUND_CRNCY=USD","FA_ADJUSTED=Y")</f>
        <v>210.614</v>
      </c>
      <c r="AO43" s="36">
        <f>_xll.BDP($AD43,AO$10,"BEST_FPERIOD_OVERRIDE=1TY","EQY_FUND_CRNCY=USD","FA_ADJUSTED=Y")</f>
        <v>701.02599999999995</v>
      </c>
      <c r="AP43" s="36">
        <f>_xll.BDP($AD43,AP$10,"BEST_FPERIOD_OVERRIDE=1TY","EQY_FUND_CRNCY=USD","FA_ADJUSTED=Y")</f>
        <v>87.861999999999995</v>
      </c>
      <c r="AQ43" s="36">
        <f>_xll.BDP($AD43,AQ$10,"EQY_FUND_CRNCY=USD","FA_ADJUSTED=Y")</f>
        <v>243.36600000000001</v>
      </c>
      <c r="AR43" s="36">
        <f>_xll.BDP($AD43,AR$10,"BEST_FPERIOD_OVERRIDE=1TY","EQY_FUND_CRNCY=USD","FA_ADJUSTED=Y")</f>
        <v>499.75</v>
      </c>
      <c r="AS43" s="36">
        <f>_xll.BDP($AD43,AS$10,"EQY_FUND_CRNCY=USD","FA_ADJUSTED=Y")</f>
        <v>167.36590804597699</v>
      </c>
      <c r="AT43" s="36">
        <f>_xll.BDP($AD43,AT$10,"BEST_FPERIOD_OVERRIDE=1TY","EQY_FUND_CRNCY=USD","FA_ADJUSTED=Y")</f>
        <v>342.48500000000001</v>
      </c>
      <c r="AV43" s="1" t="s">
        <v>59</v>
      </c>
      <c r="AW43" s="1" t="s">
        <v>60</v>
      </c>
      <c r="AX43" s="36" t="s">
        <v>505</v>
      </c>
      <c r="AY43" s="36">
        <v>13796.5016</v>
      </c>
      <c r="AZ43" s="36">
        <v>12362.801600000001</v>
      </c>
      <c r="BA43" s="36">
        <v>1631.1849999999999</v>
      </c>
      <c r="BB43" s="36">
        <v>1909.7080000000001</v>
      </c>
      <c r="BC43" s="44">
        <v>0.17074887275201789</v>
      </c>
      <c r="BD43" s="36">
        <v>1221.8169738769532</v>
      </c>
      <c r="BE43" s="36">
        <v>75.704999999999998</v>
      </c>
      <c r="BF43" s="36">
        <v>210.614</v>
      </c>
      <c r="BG43" s="36">
        <v>701.02599999999995</v>
      </c>
      <c r="BH43" s="36">
        <v>87.861999999999995</v>
      </c>
      <c r="BI43" s="36">
        <v>213.77799999999999</v>
      </c>
      <c r="BJ43" s="36">
        <v>476.64300000000003</v>
      </c>
      <c r="BK43" s="36">
        <v>136.69200000000001</v>
      </c>
      <c r="BL43" s="36">
        <v>317.08300000000003</v>
      </c>
    </row>
    <row r="44" spans="1:64" ht="30" customHeight="1" x14ac:dyDescent="0.2">
      <c r="B44" s="62" t="s">
        <v>471</v>
      </c>
      <c r="C44" s="54" t="e">
        <f>VLOOKUP($B44,#REF!,COLUMNS($B44:C44),0)</f>
        <v>#REF!</v>
      </c>
      <c r="D44" s="66" t="e">
        <f>VLOOKUP($B44,#REF!,COLUMNS($B44:D44),0)</f>
        <v>#REF!</v>
      </c>
      <c r="E44" s="66" t="e">
        <f>VLOOKUP($B44,#REF!,COLUMNS($B44:E44),0)</f>
        <v>#REF!</v>
      </c>
      <c r="F44" s="67" t="e">
        <f>VLOOKUP($B44,#REF!,COLUMNS($B44:F44),0)</f>
        <v>#REF!</v>
      </c>
      <c r="G44" s="68" t="e">
        <f>VLOOKUP($B44,#REF!,COLUMNS($B44:G44),0)</f>
        <v>#REF!</v>
      </c>
      <c r="H44" s="69" t="e">
        <f>VLOOKUP($B44,#REF!,COLUMNS($B44:H44),0)</f>
        <v>#REF!</v>
      </c>
      <c r="I44" s="70" t="e">
        <f>VLOOKUP($B44,#REF!,COLUMNS($B44:I44),0)</f>
        <v>#REF!</v>
      </c>
      <c r="J44" s="71" t="e">
        <f>VLOOKUP($B44,#REF!,COLUMNS($B44:J44),0)</f>
        <v>#REF!</v>
      </c>
      <c r="K44" s="60" t="e">
        <f>VLOOKUP($B44,#REF!,COLUMNS($B44:K44),0)</f>
        <v>#REF!</v>
      </c>
      <c r="L44" s="61" t="e">
        <f>VLOOKUP($B44,#REF!,COLUMNS($B44:L44),0)</f>
        <v>#REF!</v>
      </c>
      <c r="M44" s="61" t="e">
        <f>VLOOKUP($B44,#REF!,COLUMNS($B44:M44),0)</f>
        <v>#REF!</v>
      </c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1" t="s">
        <v>61</v>
      </c>
      <c r="AE44" s="1" t="s">
        <v>62</v>
      </c>
      <c r="AF44" s="36" t="str">
        <f>_xll.BDP($AD44,AF$10)</f>
        <v>Application Software</v>
      </c>
      <c r="AG44" s="36">
        <f>_xll.BDH($AD44,AG$10,$C$5,$C$5,"EQY_FUND_CRNCY=USD")</f>
        <v>13556.3485</v>
      </c>
      <c r="AH44" s="36">
        <f>_xll.BDH($AD44,AH$10,$C$5,$C$5,"EQY_FUND_CRNCY=USD")</f>
        <v>13899.2775</v>
      </c>
      <c r="AI44" s="36">
        <f>_xll.BDP($AD44,AI$10,"EQY_FUND_CRNCY=USD","FA_ADJUSTED=Y")</f>
        <v>2949.89</v>
      </c>
      <c r="AJ44" s="36">
        <f>_xll.BDP($AD44,AJ$10,"BEST_FPERIOD_OVERRIDE=1TY","EQY_FUND_CRNCY=USD","FA_ADJUSTED=Y")</f>
        <v>3053.569</v>
      </c>
      <c r="AK44" s="44">
        <f t="shared" si="3"/>
        <v>3.5146734285007364E-2</v>
      </c>
      <c r="AL44" s="36">
        <f>_xll.BDP($AD44,AL$10,"EQY_FUND_CRNCY=USD","FA_ADJUSTED=Y")</f>
        <v>2506.9990634765627</v>
      </c>
      <c r="AM44" s="36">
        <f>_xll.BDP($AD44,AM$10,"BEST_FPERIOD_OVERRIDE=1TY","EQY_FUND_CRNCY=USD","FA_ADJUSTED=Y")</f>
        <v>87.007999999999996</v>
      </c>
      <c r="AN44" s="36">
        <f>_xll.BDP($AD44,AN$10,"BEST_FPERIOD_OVERRIDE=1TY","EQY_FUND_CRNCY=USD","FA_ADJUSTED=Y")</f>
        <v>415.80099999999999</v>
      </c>
      <c r="AO44" s="36">
        <f>_xll.BDP($AD44,AO$10,"BEST_FPERIOD_OVERRIDE=1TY","EQY_FUND_CRNCY=USD","FA_ADJUSTED=Y")</f>
        <v>1006.112</v>
      </c>
      <c r="AP44" s="36">
        <f>_xll.BDP($AD44,AP$10,"BEST_FPERIOD_OVERRIDE=1TY","EQY_FUND_CRNCY=USD","FA_ADJUSTED=Y")</f>
        <v>302.565</v>
      </c>
      <c r="AQ44" s="36">
        <f>_xll.BDP($AD44,AQ$10,"EQY_FUND_CRNCY=USD","FA_ADJUSTED=Y")</f>
        <v>913.80700000000002</v>
      </c>
      <c r="AR44" s="36">
        <f>_xll.BDP($AD44,AR$10,"BEST_FPERIOD_OVERRIDE=1TY","EQY_FUND_CRNCY=USD","FA_ADJUSTED=Y")</f>
        <v>1054.1669999999999</v>
      </c>
      <c r="AS44" s="36">
        <f>_xll.BDP($AD44,AS$10,"EQY_FUND_CRNCY=USD","FA_ADJUSTED=Y")</f>
        <v>586.04248313062203</v>
      </c>
      <c r="AT44" s="36">
        <f>_xll.BDP($AD44,AT$10,"BEST_FPERIOD_OVERRIDE=1TY","EQY_FUND_CRNCY=USD","FA_ADJUSTED=Y")</f>
        <v>804.32799999999997</v>
      </c>
      <c r="AV44" s="1" t="s">
        <v>61</v>
      </c>
      <c r="AW44" s="1" t="s">
        <v>62</v>
      </c>
      <c r="AX44" s="36" t="s">
        <v>495</v>
      </c>
      <c r="AY44" s="36">
        <v>13766.6196</v>
      </c>
      <c r="AZ44" s="36">
        <v>14433.059600000001</v>
      </c>
      <c r="BA44" s="36">
        <v>2908.3389999999999</v>
      </c>
      <c r="BB44" s="36">
        <v>2991.1260000000002</v>
      </c>
      <c r="BC44" s="44">
        <v>2.8465388663426294E-2</v>
      </c>
      <c r="BD44" s="36">
        <v>2463.42801171875</v>
      </c>
      <c r="BE44" s="36">
        <v>86.769000000000005</v>
      </c>
      <c r="BF44" s="36">
        <v>415.80099999999999</v>
      </c>
      <c r="BG44" s="36">
        <v>1006.112</v>
      </c>
      <c r="BH44" s="36">
        <v>302.565</v>
      </c>
      <c r="BI44" s="36">
        <v>891.87300000000005</v>
      </c>
      <c r="BJ44" s="36">
        <v>1100.25</v>
      </c>
      <c r="BK44" s="36">
        <v>590.64465502973098</v>
      </c>
      <c r="BL44" s="36">
        <v>750.726</v>
      </c>
    </row>
    <row r="45" spans="1:64" ht="30" customHeight="1" x14ac:dyDescent="0.2">
      <c r="B45" s="62" t="s">
        <v>473</v>
      </c>
      <c r="C45" s="54" t="e">
        <f>VLOOKUP($B45,#REF!,COLUMNS($B45:C45),0)</f>
        <v>#REF!</v>
      </c>
      <c r="D45" s="66" t="e">
        <f>VLOOKUP($B45,#REF!,COLUMNS($B45:D45),0)</f>
        <v>#REF!</v>
      </c>
      <c r="E45" s="66" t="e">
        <f>VLOOKUP($B45,#REF!,COLUMNS($B45:E45),0)</f>
        <v>#REF!</v>
      </c>
      <c r="F45" s="67" t="e">
        <f>VLOOKUP($B45,#REF!,COLUMNS($B45:F45),0)</f>
        <v>#REF!</v>
      </c>
      <c r="G45" s="68" t="e">
        <f>VLOOKUP($B45,#REF!,COLUMNS($B45:G45),0)</f>
        <v>#REF!</v>
      </c>
      <c r="H45" s="69" t="e">
        <f>VLOOKUP($B45,#REF!,COLUMNS($B45:H45),0)</f>
        <v>#REF!</v>
      </c>
      <c r="I45" s="70" t="e">
        <f>VLOOKUP($B45,#REF!,COLUMNS($B45:I45),0)</f>
        <v>#REF!</v>
      </c>
      <c r="J45" s="71" t="e">
        <f>VLOOKUP($B45,#REF!,COLUMNS($B45:J45),0)</f>
        <v>#REF!</v>
      </c>
      <c r="K45" s="60" t="e">
        <f>VLOOKUP($B45,#REF!,COLUMNS($B45:K45),0)</f>
        <v>#REF!</v>
      </c>
      <c r="L45" s="61" t="e">
        <f>VLOOKUP($B45,#REF!,COLUMNS($B45:L45),0)</f>
        <v>#REF!</v>
      </c>
      <c r="M45" s="61" t="e">
        <f>VLOOKUP($B45,#REF!,COLUMNS($B45:M45),0)</f>
        <v>#REF!</v>
      </c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1" t="s">
        <v>63</v>
      </c>
      <c r="AE45" s="1" t="s">
        <v>64</v>
      </c>
      <c r="AF45" s="36" t="str">
        <f>_xll.BDP($AD45,AF$10)</f>
        <v>Application Software</v>
      </c>
      <c r="AG45" s="36">
        <f>_xll.BDH($AD45,AG$10,$C$5,$C$5,"EQY_FUND_CRNCY=USD")</f>
        <v>13040.0923</v>
      </c>
      <c r="AH45" s="36">
        <f>_xll.BDH($AD45,AH$10,$C$5,$C$5,"EQY_FUND_CRNCY=USD")</f>
        <v>12926.2773</v>
      </c>
      <c r="AI45" s="36">
        <f>_xll.BDP($AD45,AI$10,"EQY_FUND_CRNCY=USD","FA_ADJUSTED=Y")</f>
        <v>3022.62</v>
      </c>
      <c r="AJ45" s="36">
        <f>_xll.BDP($AD45,AJ$10,"BEST_FPERIOD_OVERRIDE=1TY","EQY_FUND_CRNCY=USD","FA_ADJUSTED=Y")</f>
        <v>3239.1</v>
      </c>
      <c r="AK45" s="44">
        <f t="shared" si="3"/>
        <v>7.1619985310756862E-2</v>
      </c>
      <c r="AL45" s="36">
        <f>_xll.BDP($AD45,AL$10,"EQY_FUND_CRNCY=USD","FA_ADJUSTED=Y")</f>
        <v>2310.4400556640626</v>
      </c>
      <c r="AM45" s="36">
        <f>_xll.BDP($AD45,AM$10,"BEST_FPERIOD_OVERRIDE=1TY","EQY_FUND_CRNCY=USD","FA_ADJUSTED=Y")</f>
        <v>79.45</v>
      </c>
      <c r="AN45" s="36">
        <f>_xll.BDP($AD45,AN$10,"BEST_FPERIOD_OVERRIDE=1TY","EQY_FUND_CRNCY=USD","FA_ADJUSTED=Y")</f>
        <v>908.84100000000001</v>
      </c>
      <c r="AO45" s="36">
        <f>_xll.BDP($AD45,AO$10,"BEST_FPERIOD_OVERRIDE=1TY","EQY_FUND_CRNCY=USD","FA_ADJUSTED=Y")</f>
        <v>549.24800000000005</v>
      </c>
      <c r="AP45" s="36">
        <f>_xll.BDP($AD45,AP$10,"BEST_FPERIOD_OVERRIDE=1TY","EQY_FUND_CRNCY=USD","FA_ADJUSTED=Y")</f>
        <v>196.84399999999999</v>
      </c>
      <c r="AQ45" s="36">
        <f>_xll.BDP($AD45,AQ$10,"EQY_FUND_CRNCY=USD","FA_ADJUSTED=Y")</f>
        <v>650.30199999999991</v>
      </c>
      <c r="AR45" s="36">
        <f>_xll.BDP($AD45,AR$10,"BEST_FPERIOD_OVERRIDE=1TY","EQY_FUND_CRNCY=USD","FA_ADJUSTED=Y")</f>
        <v>787.66700000000003</v>
      </c>
      <c r="AS45" s="36">
        <f>_xll.BDP($AD45,AS$10,"EQY_FUND_CRNCY=USD","FA_ADJUSTED=Y")</f>
        <v>367.32709702556298</v>
      </c>
      <c r="AT45" s="36">
        <f>_xll.BDP($AD45,AT$10,"BEST_FPERIOD_OVERRIDE=1TY","EQY_FUND_CRNCY=USD","FA_ADJUSTED=Y")</f>
        <v>608.80000000000007</v>
      </c>
      <c r="AV45" s="1" t="s">
        <v>63</v>
      </c>
      <c r="AW45" s="1" t="s">
        <v>64</v>
      </c>
      <c r="AX45" s="36" t="s">
        <v>495</v>
      </c>
      <c r="AY45" s="36">
        <v>13366.986000000001</v>
      </c>
      <c r="AZ45" s="36">
        <v>13254.6572</v>
      </c>
      <c r="BA45" s="36">
        <v>3022.62</v>
      </c>
      <c r="BB45" s="36">
        <v>3239.1</v>
      </c>
      <c r="BC45" s="44">
        <v>7.1619985310756862E-2</v>
      </c>
      <c r="BD45" s="36">
        <v>2310.4400556640626</v>
      </c>
      <c r="BE45" s="36">
        <v>79.45</v>
      </c>
      <c r="BF45" s="36">
        <v>908.84100000000001</v>
      </c>
      <c r="BG45" s="36">
        <v>549.24800000000005</v>
      </c>
      <c r="BH45" s="36">
        <v>196.84399999999999</v>
      </c>
      <c r="BI45" s="36">
        <v>650.30199999999991</v>
      </c>
      <c r="BJ45" s="36">
        <v>778</v>
      </c>
      <c r="BK45" s="36">
        <v>367.32709702556298</v>
      </c>
      <c r="BL45" s="36">
        <v>608.80000000000007</v>
      </c>
    </row>
    <row r="46" spans="1:64" ht="30" customHeight="1" x14ac:dyDescent="0.2">
      <c r="B46" s="62" t="s">
        <v>478</v>
      </c>
      <c r="C46" s="54" t="e">
        <f>VLOOKUP($B46,#REF!,COLUMNS($B46:C46),0)</f>
        <v>#REF!</v>
      </c>
      <c r="D46" s="66" t="e">
        <f>VLOOKUP($B46,#REF!,COLUMNS($B46:D46),0)</f>
        <v>#REF!</v>
      </c>
      <c r="E46" s="66" t="e">
        <f>VLOOKUP($B46,#REF!,COLUMNS($B46:E46),0)</f>
        <v>#REF!</v>
      </c>
      <c r="F46" s="67" t="e">
        <f>VLOOKUP($B46,#REF!,COLUMNS($B46:F46),0)</f>
        <v>#REF!</v>
      </c>
      <c r="G46" s="68" t="e">
        <f>VLOOKUP($B46,#REF!,COLUMNS($B46:G46),0)</f>
        <v>#REF!</v>
      </c>
      <c r="H46" s="69" t="e">
        <f>VLOOKUP($B46,#REF!,COLUMNS($B46:H46),0)</f>
        <v>#REF!</v>
      </c>
      <c r="I46" s="70" t="e">
        <f>VLOOKUP($B46,#REF!,COLUMNS($B46:I46),0)</f>
        <v>#REF!</v>
      </c>
      <c r="J46" s="71" t="e">
        <f>VLOOKUP($B46,#REF!,COLUMNS($B46:J46),0)</f>
        <v>#REF!</v>
      </c>
      <c r="K46" s="60" t="e">
        <f>VLOOKUP($B46,#REF!,COLUMNS($B46:K46),0)</f>
        <v>#REF!</v>
      </c>
      <c r="L46" s="61" t="e">
        <f>VLOOKUP($B46,#REF!,COLUMNS($B46:L46),0)</f>
        <v>#REF!</v>
      </c>
      <c r="M46" s="61" t="e">
        <f>VLOOKUP($B46,#REF!,COLUMNS($B46:M46),0)</f>
        <v>#REF!</v>
      </c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1" t="s">
        <v>65</v>
      </c>
      <c r="AE46" s="1" t="s">
        <v>66</v>
      </c>
      <c r="AF46" s="36" t="str">
        <f>_xll.BDP($AD46,AF$10)</f>
        <v>Data Processing &amp; Outsourced S</v>
      </c>
      <c r="AG46" s="36">
        <f>_xll.BDH($AD46,AG$10,$C$5,$C$5,"EQY_FUND_CRNCY=USD")</f>
        <v>13104.0339</v>
      </c>
      <c r="AH46" s="36">
        <f>_xll.BDH($AD46,AH$10,$C$5,$C$5,"EQY_FUND_CRNCY=USD")</f>
        <v>14043.0339</v>
      </c>
      <c r="AI46" s="36">
        <f>_xll.BDP($AD46,AI$10,"EQY_FUND_CRNCY=USD","FA_ADJUSTED=Y")</f>
        <v>4377.8999999999996</v>
      </c>
      <c r="AJ46" s="36">
        <f>_xll.BDP($AD46,AJ$10,"BEST_FPERIOD_OVERRIDE=1TY","EQY_FUND_CRNCY=USD","FA_ADJUSTED=Y")</f>
        <v>4518.3330000000005</v>
      </c>
      <c r="AK46" s="44">
        <f t="shared" si="3"/>
        <v>3.2077708490372281E-2</v>
      </c>
      <c r="AL46" s="36">
        <f>_xll.BDP($AD46,AL$10,"EQY_FUND_CRNCY=USD","FA_ADJUSTED=Y")</f>
        <v>1195.8999755859375</v>
      </c>
      <c r="AM46" s="36">
        <f>_xll.BDP($AD46,AM$10,"BEST_FPERIOD_OVERRIDE=1TY","EQY_FUND_CRNCY=USD","FA_ADJUSTED=Y")</f>
        <v>22.5</v>
      </c>
      <c r="AN46" s="36">
        <f>_xll.BDP($AD46,AN$10,"BEST_FPERIOD_OVERRIDE=1TY","EQY_FUND_CRNCY=USD","FA_ADJUSTED=Y")</f>
        <v>0</v>
      </c>
      <c r="AO46" s="36" t="str">
        <f>_xll.BDP($AD46,AO$10,"BEST_FPERIOD_OVERRIDE=1TY","EQY_FUND_CRNCY=USD","FA_ADJUSTED=Y")</f>
        <v>#N/A N/A</v>
      </c>
      <c r="AP46" s="36" t="str">
        <f>_xll.BDP($AD46,AP$10,"BEST_FPERIOD_OVERRIDE=1TY","EQY_FUND_CRNCY=USD","FA_ADJUSTED=Y")</f>
        <v>#N/A N/A</v>
      </c>
      <c r="AQ46" s="36">
        <f>_xll.BDP($AD46,AQ$10,"EQY_FUND_CRNCY=USD","FA_ADJUSTED=Y")</f>
        <v>829</v>
      </c>
      <c r="AR46" s="36">
        <f>_xll.BDP($AD46,AR$10,"BEST_FPERIOD_OVERRIDE=1TY","EQY_FUND_CRNCY=USD","FA_ADJUSTED=Y")</f>
        <v>930.75</v>
      </c>
      <c r="AS46" s="36">
        <f>_xll.BDP($AD46,AS$10,"EQY_FUND_CRNCY=USD","FA_ADJUSTED=Y")</f>
        <v>471.56510566812801</v>
      </c>
      <c r="AT46" s="36">
        <f>_xll.BDP($AD46,AT$10,"BEST_FPERIOD_OVERRIDE=1TY","EQY_FUND_CRNCY=USD","FA_ADJUSTED=Y")</f>
        <v>555.20000000000005</v>
      </c>
      <c r="AV46" s="1" t="s">
        <v>65</v>
      </c>
      <c r="AW46" s="1" t="s">
        <v>66</v>
      </c>
      <c r="AX46" s="36" t="s">
        <v>506</v>
      </c>
      <c r="AY46" s="36">
        <v>13553.7274</v>
      </c>
      <c r="AZ46" s="36">
        <v>14343.2274</v>
      </c>
      <c r="BA46" s="36">
        <v>4329.9000000000005</v>
      </c>
      <c r="BB46" s="36">
        <v>4491.5709999999999</v>
      </c>
      <c r="BC46" s="44">
        <v>3.7338275710755209E-2</v>
      </c>
      <c r="BD46" s="36">
        <v>1160.2999847412111</v>
      </c>
      <c r="BE46" s="36">
        <v>21.3</v>
      </c>
      <c r="BF46" s="36">
        <v>0</v>
      </c>
      <c r="BG46" s="36" t="s">
        <v>480</v>
      </c>
      <c r="BH46" s="36" t="s">
        <v>480</v>
      </c>
      <c r="BI46" s="36">
        <v>810.10000000000014</v>
      </c>
      <c r="BJ46" s="36">
        <v>903</v>
      </c>
      <c r="BK46" s="36">
        <v>445.40826848170406</v>
      </c>
      <c r="BL46" s="36">
        <v>557.30000000000007</v>
      </c>
    </row>
    <row r="47" spans="1:64" ht="30" customHeight="1" x14ac:dyDescent="0.2">
      <c r="B47" s="62" t="s">
        <v>482</v>
      </c>
      <c r="C47" s="54" t="e">
        <f>VLOOKUP($B47,#REF!,COLUMNS($B47:C47),0)</f>
        <v>#REF!</v>
      </c>
      <c r="D47" s="66" t="e">
        <f>VLOOKUP($B47,#REF!,COLUMNS($B47:D47),0)</f>
        <v>#REF!</v>
      </c>
      <c r="E47" s="66" t="e">
        <f>VLOOKUP($B47,#REF!,COLUMNS($B47:E47),0)</f>
        <v>#REF!</v>
      </c>
      <c r="F47" s="67" t="e">
        <f>VLOOKUP($B47,#REF!,COLUMNS($B47:F47),0)</f>
        <v>#REF!</v>
      </c>
      <c r="G47" s="68" t="e">
        <f>VLOOKUP($B47,#REF!,COLUMNS($B47:G47),0)</f>
        <v>#REF!</v>
      </c>
      <c r="H47" s="69" t="e">
        <f>VLOOKUP($B47,#REF!,COLUMNS($B47:H47),0)</f>
        <v>#REF!</v>
      </c>
      <c r="I47" s="70" t="e">
        <f>VLOOKUP($B47,#REF!,COLUMNS($B47:I47),0)</f>
        <v>#REF!</v>
      </c>
      <c r="J47" s="71" t="e">
        <f>VLOOKUP($B47,#REF!,COLUMNS($B47:J47),0)</f>
        <v>#REF!</v>
      </c>
      <c r="K47" s="60" t="e">
        <f>VLOOKUP($B47,#REF!,COLUMNS($B47:K47),0)</f>
        <v>#REF!</v>
      </c>
      <c r="L47" s="61" t="e">
        <f>VLOOKUP($B47,#REF!,COLUMNS($B47:L47),0)</f>
        <v>#REF!</v>
      </c>
      <c r="M47" s="61" t="e">
        <f>VLOOKUP($B47,#REF!,COLUMNS($B47:M47),0)</f>
        <v>#REF!</v>
      </c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1" t="s">
        <v>67</v>
      </c>
      <c r="AE47" s="1" t="s">
        <v>68</v>
      </c>
      <c r="AF47" s="36" t="str">
        <f>_xll.BDP($AD47,AF$10)</f>
        <v>Application Software</v>
      </c>
      <c r="AG47" s="36">
        <f>_xll.BDH($AD47,AG$10,$C$5,$C$5,"EQY_FUND_CRNCY=USD")</f>
        <v>12727.4256</v>
      </c>
      <c r="AH47" s="36">
        <f>_xll.BDH($AD47,AH$10,$C$5,$C$5,"EQY_FUND_CRNCY=USD")</f>
        <v>12522.507600000001</v>
      </c>
      <c r="AI47" s="36">
        <f>_xll.BDP($AD47,AI$10,"EQY_FUND_CRNCY=USD","FA_ADJUSTED=Y")</f>
        <v>2069.8940000000002</v>
      </c>
      <c r="AJ47" s="36">
        <f>_xll.BDP($AD47,AJ$10,"BEST_FPERIOD_OVERRIDE=1TY","EQY_FUND_CRNCY=USD","FA_ADJUSTED=Y")</f>
        <v>2222.125</v>
      </c>
      <c r="AK47" s="44">
        <f t="shared" si="3"/>
        <v>7.3545311982159411E-2</v>
      </c>
      <c r="AL47" s="36">
        <f>_xll.BDP($AD47,AL$10,"EQY_FUND_CRNCY=USD","FA_ADJUSTED=Y")</f>
        <v>1826.9869919433593</v>
      </c>
      <c r="AM47" s="36">
        <f>_xll.BDP($AD47,AM$10,"BEST_FPERIOD_OVERRIDE=1TY","EQY_FUND_CRNCY=USD","FA_ADJUSTED=Y")</f>
        <v>90.5</v>
      </c>
      <c r="AN47" s="36">
        <f>_xll.BDP($AD47,AN$10,"BEST_FPERIOD_OVERRIDE=1TY","EQY_FUND_CRNCY=USD","FA_ADJUSTED=Y")</f>
        <v>804.22299999999996</v>
      </c>
      <c r="AO47" s="36">
        <f>_xll.BDP($AD47,AO$10,"BEST_FPERIOD_OVERRIDE=1TY","EQY_FUND_CRNCY=USD","FA_ADJUSTED=Y")</f>
        <v>419.161</v>
      </c>
      <c r="AP47" s="36">
        <f>_xll.BDP($AD47,AP$10,"BEST_FPERIOD_OVERRIDE=1TY","EQY_FUND_CRNCY=USD","FA_ADJUSTED=Y")</f>
        <v>134.18100000000001</v>
      </c>
      <c r="AQ47" s="36">
        <f>_xll.BDP($AD47,AQ$10,"EQY_FUND_CRNCY=USD","FA_ADJUSTED=Y")</f>
        <v>518.21699999999998</v>
      </c>
      <c r="AR47" s="36">
        <f>_xll.BDP($AD47,AR$10,"BEST_FPERIOD_OVERRIDE=1TY","EQY_FUND_CRNCY=USD","FA_ADJUSTED=Y")</f>
        <v>725.5</v>
      </c>
      <c r="AS47" s="36">
        <f>_xll.BDP($AD47,AS$10,"EQY_FUND_CRNCY=USD","FA_ADJUSTED=Y")</f>
        <v>347.59648759077601</v>
      </c>
      <c r="AT47" s="36">
        <f>_xll.BDP($AD47,AT$10,"BEST_FPERIOD_OVERRIDE=1TY","EQY_FUND_CRNCY=USD","FA_ADJUSTED=Y")</f>
        <v>539.6</v>
      </c>
      <c r="AV47" s="1" t="s">
        <v>67</v>
      </c>
      <c r="AW47" s="1" t="s">
        <v>68</v>
      </c>
      <c r="AX47" s="36" t="s">
        <v>495</v>
      </c>
      <c r="AY47" s="36">
        <v>12978.531999999999</v>
      </c>
      <c r="AZ47" s="36">
        <v>12773.614</v>
      </c>
      <c r="BA47" s="36">
        <v>2069.8940000000002</v>
      </c>
      <c r="BB47" s="36">
        <v>2201.5</v>
      </c>
      <c r="BC47" s="44">
        <v>6.3581033618146598E-2</v>
      </c>
      <c r="BD47" s="36">
        <v>1826.9869919433593</v>
      </c>
      <c r="BE47" s="36">
        <v>90.5</v>
      </c>
      <c r="BF47" s="36">
        <v>804.22299999999996</v>
      </c>
      <c r="BG47" s="36">
        <v>419.161</v>
      </c>
      <c r="BH47" s="36">
        <v>134.18100000000001</v>
      </c>
      <c r="BI47" s="36">
        <v>518.21699999999998</v>
      </c>
      <c r="BJ47" s="36">
        <v>749</v>
      </c>
      <c r="BK47" s="36">
        <v>347.59648759077601</v>
      </c>
      <c r="BL47" s="36">
        <v>523.6</v>
      </c>
    </row>
    <row r="48" spans="1:64" ht="30" customHeight="1" x14ac:dyDescent="0.2">
      <c r="B48" s="63"/>
      <c r="C48" s="63"/>
      <c r="D48" s="63"/>
      <c r="E48" s="63"/>
      <c r="F48" s="63"/>
      <c r="G48" s="64" t="s">
        <v>483</v>
      </c>
      <c r="H48" s="29" t="e">
        <f t="shared" ref="H48:M48" si="9">AVERAGE(H42:H47)</f>
        <v>#REF!</v>
      </c>
      <c r="I48" s="30" t="e">
        <f t="shared" si="9"/>
        <v>#REF!</v>
      </c>
      <c r="J48" s="32" t="e">
        <f t="shared" si="9"/>
        <v>#REF!</v>
      </c>
      <c r="K48" s="32" t="e">
        <f t="shared" si="9"/>
        <v>#REF!</v>
      </c>
      <c r="L48" s="33" t="e">
        <f t="shared" si="9"/>
        <v>#REF!</v>
      </c>
      <c r="M48" s="33" t="e">
        <f t="shared" si="9"/>
        <v>#REF!</v>
      </c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1" t="s">
        <v>69</v>
      </c>
      <c r="AE48" s="1" t="s">
        <v>70</v>
      </c>
      <c r="AF48" s="36" t="str">
        <f>_xll.BDP($AD48,AF$10)</f>
        <v>Application Software</v>
      </c>
      <c r="AG48" s="36">
        <f>_xll.BDH($AD48,AG$10,$C$5,$C$5,"EQY_FUND_CRNCY=USD")</f>
        <v>12138.885200000001</v>
      </c>
      <c r="AH48" s="36">
        <f>_xll.BDH($AD48,AH$10,$C$5,$C$5,"EQY_FUND_CRNCY=USD")</f>
        <v>11409.494199999999</v>
      </c>
      <c r="AI48" s="36">
        <f>_xll.BDP($AD48,AI$10,"EQY_FUND_CRNCY=USD","FA_ADJUSTED=Y")</f>
        <v>1191.9960000000001</v>
      </c>
      <c r="AJ48" s="36">
        <f>_xll.BDP($AD48,AJ$10,"BEST_FPERIOD_OVERRIDE=1TY","EQY_FUND_CRNCY=USD","FA_ADJUSTED=Y")</f>
        <v>1345.0250000000001</v>
      </c>
      <c r="AK48" s="44">
        <f t="shared" si="3"/>
        <v>0.12838046436397432</v>
      </c>
      <c r="AL48" s="36">
        <f>_xll.BDP($AD48,AL$10,"EQY_FUND_CRNCY=USD","FA_ADJUSTED=Y")</f>
        <v>1035.3879998779298</v>
      </c>
      <c r="AM48" s="36">
        <f>_xll.BDP($AD48,AM$10,"BEST_FPERIOD_OVERRIDE=1TY","EQY_FUND_CRNCY=USD","FA_ADJUSTED=Y")</f>
        <v>89.954999999999998</v>
      </c>
      <c r="AN48" s="36">
        <f>_xll.BDP($AD48,AN$10,"BEST_FPERIOD_OVERRIDE=1TY","EQY_FUND_CRNCY=USD","FA_ADJUSTED=Y")</f>
        <v>202.74599999999998</v>
      </c>
      <c r="AO48" s="36" t="str">
        <f>_xll.BDP($AD48,AO$10,"BEST_FPERIOD_OVERRIDE=1TY","EQY_FUND_CRNCY=USD","FA_ADJUSTED=Y")</f>
        <v>#N/A N/A</v>
      </c>
      <c r="AP48" s="36" t="str">
        <f>_xll.BDP($AD48,AP$10,"BEST_FPERIOD_OVERRIDE=1TY","EQY_FUND_CRNCY=USD","FA_ADJUSTED=Y")</f>
        <v>#N/A N/A</v>
      </c>
      <c r="AQ48" s="36">
        <f>_xll.BDP($AD48,AQ$10,"EQY_FUND_CRNCY=USD","FA_ADJUSTED=Y")</f>
        <v>497.34900000000005</v>
      </c>
      <c r="AR48" s="36">
        <f>_xll.BDP($AD48,AR$10,"BEST_FPERIOD_OVERRIDE=1TY","EQY_FUND_CRNCY=USD","FA_ADJUSTED=Y")</f>
        <v>625.16700000000003</v>
      </c>
      <c r="AS48" s="36">
        <f>_xll.BDP($AD48,AS$10,"EQY_FUND_CRNCY=USD","FA_ADJUSTED=Y")</f>
        <v>351.20801191806402</v>
      </c>
      <c r="AT48" s="36">
        <f>_xll.BDP($AD48,AT$10,"BEST_FPERIOD_OVERRIDE=1TY","EQY_FUND_CRNCY=USD","FA_ADJUSTED=Y")</f>
        <v>483.90500000000003</v>
      </c>
      <c r="AV48" s="1" t="s">
        <v>69</v>
      </c>
      <c r="AW48" s="1" t="s">
        <v>70</v>
      </c>
      <c r="AX48" s="36" t="s">
        <v>495</v>
      </c>
      <c r="AY48" s="36">
        <v>12412.0106</v>
      </c>
      <c r="AZ48" s="36">
        <v>11715.847599999999</v>
      </c>
      <c r="BA48" s="36">
        <v>1172.3630000000001</v>
      </c>
      <c r="BB48" s="36">
        <v>1282.5710000000001</v>
      </c>
      <c r="BC48" s="44">
        <v>9.4005013805451121E-2</v>
      </c>
      <c r="BD48" s="36">
        <v>1016.0799910888672</v>
      </c>
      <c r="BE48" s="36">
        <v>89.063000000000002</v>
      </c>
      <c r="BF48" s="36">
        <v>202.74599999999998</v>
      </c>
      <c r="BG48" s="36" t="s">
        <v>480</v>
      </c>
      <c r="BH48" s="36" t="s">
        <v>480</v>
      </c>
      <c r="BI48" s="36">
        <v>497.34900000000005</v>
      </c>
      <c r="BJ48" s="36">
        <v>591.66700000000003</v>
      </c>
      <c r="BK48" s="36">
        <v>334.11229267563596</v>
      </c>
      <c r="BL48" s="36">
        <v>429.33500000000004</v>
      </c>
    </row>
    <row r="49" spans="1:64" ht="30" customHeight="1" x14ac:dyDescent="0.2">
      <c r="B49" s="63"/>
      <c r="C49" s="63"/>
      <c r="D49" s="63"/>
      <c r="E49" s="63"/>
      <c r="F49" s="63"/>
      <c r="G49" s="64" t="s">
        <v>484</v>
      </c>
      <c r="H49" s="29" t="e">
        <f t="shared" ref="H49:M49" si="10">MEDIAN(H42:H47)</f>
        <v>#REF!</v>
      </c>
      <c r="I49" s="30" t="e">
        <f t="shared" si="10"/>
        <v>#REF!</v>
      </c>
      <c r="J49" s="32" t="e">
        <f t="shared" si="10"/>
        <v>#REF!</v>
      </c>
      <c r="K49" s="32" t="e">
        <f t="shared" si="10"/>
        <v>#REF!</v>
      </c>
      <c r="L49" s="33" t="e">
        <f t="shared" si="10"/>
        <v>#REF!</v>
      </c>
      <c r="M49" s="33" t="e">
        <f t="shared" si="10"/>
        <v>#REF!</v>
      </c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1" t="s">
        <v>71</v>
      </c>
      <c r="AE49" s="1" t="s">
        <v>72</v>
      </c>
      <c r="AF49" s="36" t="str">
        <f>_xll.BDP($AD49,AF$10)</f>
        <v>Application Software</v>
      </c>
      <c r="AG49" s="36">
        <f>_xll.BDH($AD49,AG$10,$C$5,$C$5,"EQY_FUND_CRNCY=USD")</f>
        <v>11859.948899999999</v>
      </c>
      <c r="AH49" s="36">
        <f>_xll.BDH($AD49,AH$10,$C$5,$C$5,"EQY_FUND_CRNCY=USD")</f>
        <v>17813.848900000001</v>
      </c>
      <c r="AI49" s="36">
        <f>_xll.BDP($AD49,AI$10,"EQY_FUND_CRNCY=USD","FA_ADJUSTED=Y")</f>
        <v>2748.4939999999997</v>
      </c>
      <c r="AJ49" s="36">
        <f>_xll.BDP($AD49,AJ$10,"BEST_FPERIOD_OVERRIDE=1TY","EQY_FUND_CRNCY=USD","FA_ADJUSTED=Y")</f>
        <v>4559.5</v>
      </c>
      <c r="AK49" s="44">
        <f t="shared" si="3"/>
        <v>0.65890847860682999</v>
      </c>
      <c r="AL49" s="36">
        <f>_xll.BDP($AD49,AL$10,"EQY_FUND_CRNCY=USD","FA_ADJUSTED=Y")</f>
        <v>1109.8419921875</v>
      </c>
      <c r="AM49" s="36">
        <f>_xll.BDP($AD49,AM$10,"BEST_FPERIOD_OVERRIDE=1TY","EQY_FUND_CRNCY=USD","FA_ADJUSTED=Y")</f>
        <v>45.02</v>
      </c>
      <c r="AN49" s="36">
        <f>_xll.BDP($AD49,AN$10,"BEST_FPERIOD_OVERRIDE=1TY","EQY_FUND_CRNCY=USD","FA_ADJUSTED=Y")</f>
        <v>153.334</v>
      </c>
      <c r="AO49" s="36">
        <f>_xll.BDP($AD49,AO$10,"BEST_FPERIOD_OVERRIDE=1TY","EQY_FUND_CRNCY=USD","FA_ADJUSTED=Y")</f>
        <v>118.449</v>
      </c>
      <c r="AP49" s="36">
        <f>_xll.BDP($AD49,AP$10,"BEST_FPERIOD_OVERRIDE=1TY","EQY_FUND_CRNCY=USD","FA_ADJUSTED=Y")</f>
        <v>120.17400000000001</v>
      </c>
      <c r="AQ49" s="36">
        <f>_xll.BDP($AD49,AQ$10,"EQY_FUND_CRNCY=USD","FA_ADJUSTED=Y")</f>
        <v>916.71299999999997</v>
      </c>
      <c r="AR49" s="36">
        <f>_xll.BDP($AD49,AR$10,"BEST_FPERIOD_OVERRIDE=1TY","EQY_FUND_CRNCY=USD","FA_ADJUSTED=Y")</f>
        <v>1685.05</v>
      </c>
      <c r="AS49" s="36">
        <f>_xll.BDP($AD49,AS$10,"EQY_FUND_CRNCY=USD","FA_ADJUSTED=Y")</f>
        <v>260.25656690144103</v>
      </c>
      <c r="AT49" s="36">
        <f>_xll.BDP($AD49,AT$10,"BEST_FPERIOD_OVERRIDE=1TY","EQY_FUND_CRNCY=USD","FA_ADJUSTED=Y")</f>
        <v>894.625</v>
      </c>
      <c r="AV49" s="1" t="s">
        <v>71</v>
      </c>
      <c r="AW49" s="1" t="s">
        <v>72</v>
      </c>
      <c r="AX49" s="36" t="s">
        <v>495</v>
      </c>
      <c r="AY49" s="36">
        <v>12161.8995</v>
      </c>
      <c r="AZ49" s="36">
        <v>18277.499500000002</v>
      </c>
      <c r="BA49" s="36">
        <v>2174.3449999999998</v>
      </c>
      <c r="BB49" s="36">
        <v>4355.393</v>
      </c>
      <c r="BC49" s="44">
        <v>1.003082767454107</v>
      </c>
      <c r="BD49" s="36">
        <v>895.99100952148433</v>
      </c>
      <c r="BE49" s="36">
        <v>41.5</v>
      </c>
      <c r="BF49" s="36">
        <v>153.334</v>
      </c>
      <c r="BG49" s="36">
        <v>118.449</v>
      </c>
      <c r="BH49" s="36">
        <v>120.17400000000001</v>
      </c>
      <c r="BI49" s="36">
        <v>748.41300000000001</v>
      </c>
      <c r="BJ49" s="36">
        <v>1565</v>
      </c>
      <c r="BK49" s="36">
        <v>260.79930813918901</v>
      </c>
      <c r="BL49" s="36">
        <v>771.38900000000001</v>
      </c>
    </row>
    <row r="50" spans="1:64" ht="30" customHeight="1" x14ac:dyDescent="0.2">
      <c r="B50" s="65"/>
      <c r="C50" s="65"/>
      <c r="D50" s="65"/>
      <c r="E50" s="65"/>
      <c r="F50" s="65"/>
      <c r="G50" s="64" t="s">
        <v>485</v>
      </c>
      <c r="H50" s="29" t="e">
        <f t="shared" ref="H50:M50" si="11">MAX(H42:H47)</f>
        <v>#REF!</v>
      </c>
      <c r="I50" s="30" t="e">
        <f t="shared" si="11"/>
        <v>#REF!</v>
      </c>
      <c r="J50" s="32" t="e">
        <f t="shared" si="11"/>
        <v>#REF!</v>
      </c>
      <c r="K50" s="32" t="e">
        <f t="shared" si="11"/>
        <v>#REF!</v>
      </c>
      <c r="L50" s="33" t="e">
        <f t="shared" si="11"/>
        <v>#REF!</v>
      </c>
      <c r="M50" s="33" t="e">
        <f t="shared" si="11"/>
        <v>#REF!</v>
      </c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1" t="s">
        <v>73</v>
      </c>
      <c r="AE50" s="1" t="s">
        <v>74</v>
      </c>
      <c r="AF50" s="36" t="str">
        <f>_xll.BDP($AD50,AF$10)</f>
        <v>Systems Software</v>
      </c>
      <c r="AG50" s="36">
        <f>_xll.BDH($AD50,AG$10,$C$5,$C$5,"EQY_FUND_CRNCY=USD")</f>
        <v>11548.188099999999</v>
      </c>
      <c r="AH50" s="36">
        <f>_xll.BDH($AD50,AH$10,$C$5,$C$5,"EQY_FUND_CRNCY=USD")</f>
        <v>14151.188099999999</v>
      </c>
      <c r="AI50" s="36">
        <f>_xll.BDP($AD50,AI$10,"EQY_FUND_CRNCY=USD","FA_ADJUSTED=Y")</f>
        <v>4750</v>
      </c>
      <c r="AJ50" s="36">
        <f>_xll.BDP($AD50,AJ$10,"BEST_FPERIOD_OVERRIDE=1TY","EQY_FUND_CRNCY=USD","FA_ADJUSTED=Y")</f>
        <v>4828.2740000000003</v>
      </c>
      <c r="AK50" s="44">
        <f t="shared" si="3"/>
        <v>1.6478736842105324E-2</v>
      </c>
      <c r="AL50" s="36">
        <f>_xll.BDP($AD50,AL$10,"EQY_FUND_CRNCY=USD","FA_ADJUSTED=Y")</f>
        <v>3732</v>
      </c>
      <c r="AM50" s="36">
        <f>_xll.BDP($AD50,AM$10,"BEST_FPERIOD_OVERRIDE=1TY","EQY_FUND_CRNCY=USD","FA_ADJUSTED=Y")</f>
        <v>83.864999999999995</v>
      </c>
      <c r="AN50" s="36">
        <f>_xll.BDP($AD50,AN$10,"BEST_FPERIOD_OVERRIDE=1TY","EQY_FUND_CRNCY=USD","FA_ADJUSTED=Y")</f>
        <v>956</v>
      </c>
      <c r="AO50" s="36">
        <f>_xll.BDP($AD50,AO$10,"BEST_FPERIOD_OVERRIDE=1TY","EQY_FUND_CRNCY=USD","FA_ADJUSTED=Y")</f>
        <v>1593</v>
      </c>
      <c r="AP50" s="36">
        <f>_xll.BDP($AD50,AP$10,"BEST_FPERIOD_OVERRIDE=1TY","EQY_FUND_CRNCY=USD","FA_ADJUSTED=Y")</f>
        <v>574</v>
      </c>
      <c r="AQ50" s="36">
        <f>_xll.BDP($AD50,AQ$10,"EQY_FUND_CRNCY=USD","FA_ADJUSTED=Y")</f>
        <v>1259</v>
      </c>
      <c r="AR50" s="36">
        <f>_xll.BDP($AD50,AR$10,"BEST_FPERIOD_OVERRIDE=1TY","EQY_FUND_CRNCY=USD","FA_ADJUSTED=Y")</f>
        <v>1907.5830000000001</v>
      </c>
      <c r="AS50" s="36">
        <f>_xll.BDP($AD50,AS$10,"EQY_FUND_CRNCY=USD","FA_ADJUSTED=Y")</f>
        <v>456.24167622429002</v>
      </c>
      <c r="AT50" s="36">
        <f>_xll.BDP($AD50,AT$10,"BEST_FPERIOD_OVERRIDE=1TY","EQY_FUND_CRNCY=USD","FA_ADJUSTED=Y")</f>
        <v>1065.7830000000001</v>
      </c>
      <c r="AV50" s="1" t="s">
        <v>73</v>
      </c>
      <c r="AW50" s="1" t="s">
        <v>74</v>
      </c>
      <c r="AX50" s="36" t="s">
        <v>505</v>
      </c>
      <c r="AY50" s="36">
        <v>11921.111500000001</v>
      </c>
      <c r="AZ50" s="36">
        <v>14628.111500000001</v>
      </c>
      <c r="BA50" s="36">
        <v>4827</v>
      </c>
      <c r="BB50" s="36">
        <v>4770.0380000000005</v>
      </c>
      <c r="BC50" s="44">
        <v>-1.180070437124503E-2</v>
      </c>
      <c r="BD50" s="36">
        <v>3803</v>
      </c>
      <c r="BE50" s="36">
        <v>83.521000000000001</v>
      </c>
      <c r="BF50" s="36">
        <v>957</v>
      </c>
      <c r="BG50" s="36">
        <v>1593</v>
      </c>
      <c r="BH50" s="36">
        <v>578</v>
      </c>
      <c r="BI50" s="36">
        <v>1276</v>
      </c>
      <c r="BJ50" s="36">
        <v>2019.2670000000001</v>
      </c>
      <c r="BK50" s="36">
        <v>412.36329172576399</v>
      </c>
      <c r="BL50" s="36">
        <v>1047.7170000000001</v>
      </c>
    </row>
    <row r="51" spans="1:64" ht="30" customHeight="1" x14ac:dyDescent="0.2">
      <c r="B51" s="65"/>
      <c r="C51" s="65"/>
      <c r="D51" s="65"/>
      <c r="E51" s="65"/>
      <c r="F51" s="65"/>
      <c r="G51" s="64" t="s">
        <v>486</v>
      </c>
      <c r="H51" s="29" t="e">
        <f t="shared" ref="H51:M51" si="12">MIN(H42:H47)</f>
        <v>#REF!</v>
      </c>
      <c r="I51" s="30" t="e">
        <f t="shared" si="12"/>
        <v>#REF!</v>
      </c>
      <c r="J51" s="32" t="e">
        <f t="shared" si="12"/>
        <v>#REF!</v>
      </c>
      <c r="K51" s="32" t="e">
        <f t="shared" si="12"/>
        <v>#REF!</v>
      </c>
      <c r="L51" s="33" t="e">
        <f t="shared" si="12"/>
        <v>#REF!</v>
      </c>
      <c r="M51" s="33" t="e">
        <f t="shared" si="12"/>
        <v>#REF!</v>
      </c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1" t="s">
        <v>75</v>
      </c>
      <c r="AE51" s="1" t="s">
        <v>76</v>
      </c>
      <c r="AF51" s="36" t="str">
        <f>_xll.BDP($AD51,AF$10)</f>
        <v>Data Processing &amp; Outsourced S</v>
      </c>
      <c r="AG51" s="36">
        <f>_xll.BDH($AD51,AG$10,$C$5,$C$5,"EQY_FUND_CRNCY=USD")</f>
        <v>11501.115</v>
      </c>
      <c r="AH51" s="36">
        <f>_xll.BDH($AD51,AH$10,$C$5,$C$5,"EQY_FUND_CRNCY=USD")</f>
        <v>11386.243</v>
      </c>
      <c r="AI51" s="36">
        <f>_xll.BDP($AD51,AI$10,"EQY_FUND_CRNCY=USD","FA_ADJUSTED=Y")</f>
        <v>1569.212</v>
      </c>
      <c r="AJ51" s="36">
        <f>_xll.BDP($AD51,AJ$10,"BEST_FPERIOD_OVERRIDE=1TY","EQY_FUND_CRNCY=USD","FA_ADJUSTED=Y")</f>
        <v>1605.2619999999999</v>
      </c>
      <c r="AK51" s="44">
        <f t="shared" si="3"/>
        <v>2.2973313994539835E-2</v>
      </c>
      <c r="AL51" s="36">
        <f>_xll.BDP($AD51,AL$10,"EQY_FUND_CRNCY=USD","FA_ADJUSTED=Y")</f>
        <v>680.17298913574223</v>
      </c>
      <c r="AM51" s="36">
        <f>_xll.BDP($AD51,AM$10,"BEST_FPERIOD_OVERRIDE=1TY","EQY_FUND_CRNCY=USD","FA_ADJUSTED=Y")</f>
        <v>42.082999999999998</v>
      </c>
      <c r="AN51" s="36">
        <f>_xll.BDP($AD51,AN$10,"BEST_FPERIOD_OVERRIDE=1TY","EQY_FUND_CRNCY=USD","FA_ADJUSTED=Y")</f>
        <v>90.339999999999989</v>
      </c>
      <c r="AO51" s="36" t="str">
        <f>_xll.BDP($AD51,AO$10,"BEST_FPERIOD_OVERRIDE=1TY","EQY_FUND_CRNCY=USD","FA_ADJUSTED=Y")</f>
        <v>#N/A N/A</v>
      </c>
      <c r="AP51" s="36" t="str">
        <f>_xll.BDP($AD51,AP$10,"BEST_FPERIOD_OVERRIDE=1TY","EQY_FUND_CRNCY=USD","FA_ADJUSTED=Y")</f>
        <v>#N/A N/A</v>
      </c>
      <c r="AQ51" s="36">
        <f>_xll.BDP($AD51,AQ$10,"EQY_FUND_CRNCY=USD","FA_ADJUSTED=Y")</f>
        <v>557.52800000000002</v>
      </c>
      <c r="AR51" s="36">
        <f>_xll.BDP($AD51,AR$10,"BEST_FPERIOD_OVERRIDE=1TY","EQY_FUND_CRNCY=USD","FA_ADJUSTED=Y")</f>
        <v>548.20000000000005</v>
      </c>
      <c r="AS51" s="36">
        <f>_xll.BDP($AD51,AS$10,"EQY_FUND_CRNCY=USD","FA_ADJUSTED=Y")</f>
        <v>303.40622000000002</v>
      </c>
      <c r="AT51" s="36">
        <f>_xll.BDP($AD51,AT$10,"BEST_FPERIOD_OVERRIDE=1TY","EQY_FUND_CRNCY=USD","FA_ADJUSTED=Y")</f>
        <v>286.65500000000003</v>
      </c>
      <c r="AV51" s="1" t="s">
        <v>75</v>
      </c>
      <c r="AW51" s="1" t="s">
        <v>76</v>
      </c>
      <c r="AX51" s="36" t="s">
        <v>506</v>
      </c>
      <c r="AY51" s="36">
        <v>11691.1903</v>
      </c>
      <c r="AZ51" s="36">
        <v>11659.7503</v>
      </c>
      <c r="BA51" s="36">
        <v>1536.6029999999998</v>
      </c>
      <c r="BB51" s="36">
        <v>1642.25</v>
      </c>
      <c r="BC51" s="44">
        <v>6.8753607795897898E-2</v>
      </c>
      <c r="BD51" s="36">
        <v>662.96098620605471</v>
      </c>
      <c r="BE51" s="36">
        <v>42.582999999999998</v>
      </c>
      <c r="BF51" s="36">
        <v>90.339999999999989</v>
      </c>
      <c r="BG51" s="36" t="s">
        <v>480</v>
      </c>
      <c r="BH51" s="36" t="s">
        <v>480</v>
      </c>
      <c r="BI51" s="36">
        <v>542.40800000000002</v>
      </c>
      <c r="BJ51" s="36">
        <v>568.83299999999997</v>
      </c>
      <c r="BK51" s="36">
        <v>282.15797000000003</v>
      </c>
      <c r="BL51" s="36">
        <v>310.75</v>
      </c>
    </row>
    <row r="52" spans="1:64" x14ac:dyDescent="0.2">
      <c r="AD52" s="1" t="s">
        <v>77</v>
      </c>
      <c r="AE52" s="1" t="s">
        <v>78</v>
      </c>
      <c r="AF52" s="36" t="str">
        <f>_xll.BDP($AD52,AF$10)</f>
        <v>Data Processing &amp; Outsourced S</v>
      </c>
      <c r="AG52" s="36">
        <f>_xll.BDH($AD52,AG$10,$C$5,$C$5,"EQY_FUND_CRNCY=USD")</f>
        <v>10929.928599999999</v>
      </c>
      <c r="AH52" s="36">
        <f>_xll.BDH($AD52,AH$10,$C$5,$C$5,"EQY_FUND_CRNCY=USD")</f>
        <v>13136.328600000001</v>
      </c>
      <c r="AI52" s="36">
        <f>_xll.BDP($AD52,AI$10,"EQY_FUND_CRNCY=USD","FA_ADJUSTED=Y")</f>
        <v>7841.5</v>
      </c>
      <c r="AJ52" s="36">
        <f>_xll.BDP($AD52,AJ$10,"BEST_FPERIOD_OVERRIDE=1TY","EQY_FUND_CRNCY=USD","FA_ADJUSTED=Y")</f>
        <v>8212.3880000000008</v>
      </c>
      <c r="AK52" s="44">
        <f t="shared" si="3"/>
        <v>4.7298093477013525E-2</v>
      </c>
      <c r="AL52" s="36">
        <f>_xll.BDP($AD52,AL$10,"EQY_FUND_CRNCY=USD","FA_ADJUSTED=Y")</f>
        <v>3577.2999511718754</v>
      </c>
      <c r="AM52" s="36">
        <f>_xll.BDP($AD52,AM$10,"BEST_FPERIOD_OVERRIDE=1TY","EQY_FUND_CRNCY=USD","FA_ADJUSTED=Y")</f>
        <v>47.050000000000004</v>
      </c>
      <c r="AN52" s="36">
        <f>_xll.BDP($AD52,AN$10,"BEST_FPERIOD_OVERRIDE=1TY","EQY_FUND_CRNCY=USD","FA_ADJUSTED=Y")</f>
        <v>0</v>
      </c>
      <c r="AO52" s="36" t="str">
        <f>_xll.BDP($AD52,AO$10,"BEST_FPERIOD_OVERRIDE=1TY","EQY_FUND_CRNCY=USD","FA_ADJUSTED=Y")</f>
        <v>#N/A N/A</v>
      </c>
      <c r="AP52" s="36">
        <f>_xll.BDP($AD52,AP$10,"BEST_FPERIOD_OVERRIDE=1TY","EQY_FUND_CRNCY=USD","FA_ADJUSTED=Y")</f>
        <v>166.3</v>
      </c>
      <c r="AQ52" s="36">
        <f>_xll.BDP($AD52,AQ$10,"EQY_FUND_CRNCY=USD","FA_ADJUSTED=Y")</f>
        <v>2272.1</v>
      </c>
      <c r="AR52" s="36">
        <f>_xll.BDP($AD52,AR$10,"BEST_FPERIOD_OVERRIDE=1TY","EQY_FUND_CRNCY=USD","FA_ADJUSTED=Y")</f>
        <v>2316.5709999999999</v>
      </c>
      <c r="AS52" s="36">
        <f>_xll.BDP($AD52,AS$10,"EQY_FUND_CRNCY=USD","FA_ADJUSTED=Y")</f>
        <v>884.5</v>
      </c>
      <c r="AT52" s="36">
        <f>_xll.BDP($AD52,AT$10,"BEST_FPERIOD_OVERRIDE=1TY","EQY_FUND_CRNCY=USD","FA_ADJUSTED=Y")</f>
        <v>1332</v>
      </c>
      <c r="AV52" s="1" t="s">
        <v>77</v>
      </c>
      <c r="AW52" s="1" t="s">
        <v>78</v>
      </c>
      <c r="AX52" s="36" t="s">
        <v>506</v>
      </c>
      <c r="AY52" s="36">
        <v>11146.956</v>
      </c>
      <c r="AZ52" s="36">
        <v>13353.356</v>
      </c>
      <c r="BA52" s="36">
        <v>7841.5</v>
      </c>
      <c r="BB52" s="36">
        <v>8247.7070000000003</v>
      </c>
      <c r="BC52" s="44">
        <v>5.1802206210546542E-2</v>
      </c>
      <c r="BD52" s="36">
        <v>3531.9999511718752</v>
      </c>
      <c r="BE52" s="36">
        <v>45.9</v>
      </c>
      <c r="BF52" s="36">
        <v>0</v>
      </c>
      <c r="BG52" s="36" t="s">
        <v>480</v>
      </c>
      <c r="BH52" s="36">
        <v>166.3</v>
      </c>
      <c r="BI52" s="36">
        <v>2272.1</v>
      </c>
      <c r="BJ52" s="36">
        <v>2256.143</v>
      </c>
      <c r="BK52" s="36">
        <v>884.5</v>
      </c>
      <c r="BL52" s="36">
        <v>1348.825</v>
      </c>
    </row>
    <row r="53" spans="1:64" ht="30" customHeight="1" x14ac:dyDescent="0.2">
      <c r="A53" s="2" t="s">
        <v>457</v>
      </c>
      <c r="B53" s="45" t="s">
        <v>488</v>
      </c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2" t="s">
        <v>457</v>
      </c>
      <c r="AD53" s="1" t="s">
        <v>79</v>
      </c>
      <c r="AE53" s="1" t="s">
        <v>80</v>
      </c>
      <c r="AF53" s="36" t="str">
        <f>_xll.BDP($AD53,AF$10)</f>
        <v>Application Software</v>
      </c>
      <c r="AG53" s="36">
        <f>_xll.BDH($AD53,AG$10,$C$5,$C$5,"EQY_FUND_CRNCY=USD")</f>
        <v>9968.3937000000005</v>
      </c>
      <c r="AH53" s="36">
        <f>_xll.BDH($AD53,AH$10,$C$5,$C$5,"EQY_FUND_CRNCY=USD")</f>
        <v>10295.7647</v>
      </c>
      <c r="AI53" s="36">
        <f>_xll.BDP($AD53,AI$10,"EQY_FUND_CRNCY=USD","FA_ADJUSTED=Y")</f>
        <v>1241.825</v>
      </c>
      <c r="AJ53" s="36">
        <f>_xll.BDP($AD53,AJ$10,"BEST_FPERIOD_OVERRIDE=1TY","EQY_FUND_CRNCY=USD","FA_ADJUSTED=Y")</f>
        <v>1333.462</v>
      </c>
      <c r="AK53" s="44">
        <f t="shared" si="3"/>
        <v>7.3792200994504009E-2</v>
      </c>
      <c r="AL53" s="36">
        <f>_xll.BDP($AD53,AL$10,"EQY_FUND_CRNCY=USD","FA_ADJUSTED=Y")</f>
        <v>915.63099658203123</v>
      </c>
      <c r="AM53" s="36">
        <f>_xll.BDP($AD53,AM$10,"BEST_FPERIOD_OVERRIDE=1TY","EQY_FUND_CRNCY=USD","FA_ADJUSTED=Y")</f>
        <v>77.7</v>
      </c>
      <c r="AN53" s="36">
        <f>_xll.BDP($AD53,AN$10,"BEST_FPERIOD_OVERRIDE=1TY","EQY_FUND_CRNCY=USD","FA_ADJUSTED=Y")</f>
        <v>249.774</v>
      </c>
      <c r="AO53" s="36">
        <f>_xll.BDP($AD53,AO$10,"BEST_FPERIOD_OVERRIDE=1TY","EQY_FUND_CRNCY=USD","FA_ADJUSTED=Y")</f>
        <v>414.524</v>
      </c>
      <c r="AP53" s="36">
        <f>_xll.BDP($AD53,AP$10,"BEST_FPERIOD_OVERRIDE=1TY","EQY_FUND_CRNCY=USD","FA_ADJUSTED=Y")</f>
        <v>142.98099999999999</v>
      </c>
      <c r="AQ53" s="36">
        <f>_xll.BDP($AD53,AQ$10,"EQY_FUND_CRNCY=USD","FA_ADJUSTED=Y")</f>
        <v>175.55899999999997</v>
      </c>
      <c r="AR53" s="36">
        <f>_xll.BDP($AD53,AR$10,"BEST_FPERIOD_OVERRIDE=1TY","EQY_FUND_CRNCY=USD","FA_ADJUSTED=Y")</f>
        <v>405.3</v>
      </c>
      <c r="AS53" s="36">
        <f>_xll.BDP($AD53,AS$10,"EQY_FUND_CRNCY=USD","FA_ADJUSTED=Y")</f>
        <v>51.075353846158009</v>
      </c>
      <c r="AT53" s="36">
        <f>_xll.BDP($AD53,AT$10,"BEST_FPERIOD_OVERRIDE=1TY","EQY_FUND_CRNCY=USD","FA_ADJUSTED=Y")</f>
        <v>191.91800000000001</v>
      </c>
      <c r="AV53" s="1" t="s">
        <v>79</v>
      </c>
      <c r="AW53" s="1" t="s">
        <v>80</v>
      </c>
      <c r="AX53" s="36" t="s">
        <v>495</v>
      </c>
      <c r="AY53" s="36">
        <v>10263.557500000001</v>
      </c>
      <c r="AZ53" s="36">
        <v>10635.886500000001</v>
      </c>
      <c r="BA53" s="36">
        <v>1235.683</v>
      </c>
      <c r="BB53" s="36">
        <v>1329.231</v>
      </c>
      <c r="BC53" s="44">
        <v>7.5705500520764524E-2</v>
      </c>
      <c r="BD53" s="36">
        <v>904.73300866699219</v>
      </c>
      <c r="BE53" s="36">
        <v>78.055999999999997</v>
      </c>
      <c r="BF53" s="36">
        <v>236.059</v>
      </c>
      <c r="BG53" s="36">
        <v>372.94600000000003</v>
      </c>
      <c r="BH53" s="36">
        <v>145.06700000000001</v>
      </c>
      <c r="BI53" s="36">
        <v>170.774</v>
      </c>
      <c r="BJ53" s="36">
        <v>372.6</v>
      </c>
      <c r="BK53" s="36">
        <v>48.873303467433999</v>
      </c>
      <c r="BL53" s="36">
        <v>217.095</v>
      </c>
    </row>
    <row r="54" spans="1:64" ht="47.25" x14ac:dyDescent="0.2">
      <c r="B54" s="10" t="s">
        <v>424</v>
      </c>
      <c r="C54" s="10" t="s">
        <v>425</v>
      </c>
      <c r="D54" s="11" t="s">
        <v>426</v>
      </c>
      <c r="E54" s="11" t="s">
        <v>427</v>
      </c>
      <c r="F54" s="12" t="s">
        <v>428</v>
      </c>
      <c r="G54" s="13"/>
      <c r="H54" s="14" t="s">
        <v>429</v>
      </c>
      <c r="I54" s="13"/>
      <c r="J54" s="12" t="s">
        <v>430</v>
      </c>
      <c r="K54" s="12" t="s">
        <v>431</v>
      </c>
      <c r="L54" s="15" t="s">
        <v>432</v>
      </c>
      <c r="M54" s="15" t="s">
        <v>433</v>
      </c>
      <c r="AD54" s="1" t="s">
        <v>81</v>
      </c>
      <c r="AE54" s="1" t="s">
        <v>82</v>
      </c>
      <c r="AF54" s="36" t="str">
        <f>_xll.BDP($AD54,AF$10)</f>
        <v>Data Processing &amp; Outsourced S</v>
      </c>
      <c r="AG54" s="36">
        <f>_xll.BDH($AD54,AG$10,$C$5,$C$5,"EQY_FUND_CRNCY=USD")</f>
        <v>9718.8613999999998</v>
      </c>
      <c r="AH54" s="36">
        <f>_xll.BDH($AD54,AH$10,$C$5,$C$5,"EQY_FUND_CRNCY=USD")</f>
        <v>9699.759</v>
      </c>
      <c r="AI54" s="36">
        <f>_xll.BDP($AD54,AI$10,"EQY_FUND_CRNCY=USD","FA_ADJUSTED=Y")</f>
        <v>790.56539610288553</v>
      </c>
      <c r="AJ54" s="36">
        <f>_xll.BDP($AD54,AJ$10,"BEST_FPERIOD_OVERRIDE=1TY","EQY_FUND_CRNCY=USD","FA_ADJUSTED=Y")</f>
        <v>1386.2660000000001</v>
      </c>
      <c r="AK54" s="44">
        <f t="shared" si="3"/>
        <v>0.75351211529575868</v>
      </c>
      <c r="AL54" s="36">
        <f>_xll.BDP($AD54,AL$10,"EQY_FUND_CRNCY=USD","FA_ADJUSTED=Y")</f>
        <v>375.64298066063651</v>
      </c>
      <c r="AM54" s="36">
        <f>_xll.BDP($AD54,AM$10,"BEST_FPERIOD_OVERRIDE=1TY","EQY_FUND_CRNCY=USD","FA_ADJUSTED=Y")</f>
        <v>56.6</v>
      </c>
      <c r="AN54" s="36">
        <f>_xll.BDP($AD54,AN$10,"BEST_FPERIOD_OVERRIDE=1TY","EQY_FUND_CRNCY=USD","FA_ADJUSTED=Y")</f>
        <v>0</v>
      </c>
      <c r="AO54" s="36">
        <f>_xll.BDP($AD54,AO$10,"BEST_FPERIOD_OVERRIDE=1TY","EQY_FUND_CRNCY=USD","FA_ADJUSTED=Y")</f>
        <v>76.995211266155991</v>
      </c>
      <c r="AP54" s="36">
        <f>_xll.BDP($AD54,AP$10,"BEST_FPERIOD_OVERRIDE=1TY","EQY_FUND_CRNCY=USD","FA_ADJUSTED=Y")</f>
        <v>47.989678815896774</v>
      </c>
      <c r="AQ54" s="36">
        <f>_xll.BDP($AD54,AQ$10,"EQY_FUND_CRNCY=USD","FA_ADJUSTED=Y")</f>
        <v>266.81505752671961</v>
      </c>
      <c r="AR54" s="36">
        <f>_xll.BDP($AD54,AR$10,"BEST_FPERIOD_OVERRIDE=1TY","EQY_FUND_CRNCY=USD","FA_ADJUSTED=Y")</f>
        <v>521.20299999999997</v>
      </c>
      <c r="AS54" s="36">
        <f>_xll.BDP($AD54,AS$10,"EQY_FUND_CRNCY=USD","FA_ADJUSTED=Y")</f>
        <v>149.99997658365078</v>
      </c>
      <c r="AT54" s="36">
        <f>_xll.BDP($AD54,AT$10,"BEST_FPERIOD_OVERRIDE=1TY","EQY_FUND_CRNCY=USD","FA_ADJUSTED=Y")</f>
        <v>364.82499999999999</v>
      </c>
      <c r="AV54" s="1" t="s">
        <v>81</v>
      </c>
      <c r="AW54" s="1" t="s">
        <v>82</v>
      </c>
      <c r="AX54" s="36" t="s">
        <v>506</v>
      </c>
      <c r="AY54" s="36">
        <v>10068.413699999999</v>
      </c>
      <c r="AZ54" s="36">
        <v>10049.311299999999</v>
      </c>
      <c r="BA54" s="36">
        <v>790.56539690225225</v>
      </c>
      <c r="BB54" s="36">
        <v>1373.425</v>
      </c>
      <c r="BC54" s="44">
        <v>0.73726930799352219</v>
      </c>
      <c r="BD54" s="36">
        <v>375.64298104046151</v>
      </c>
      <c r="BE54" s="36">
        <v>57.4</v>
      </c>
      <c r="BF54" s="36">
        <v>0</v>
      </c>
      <c r="BG54" s="36">
        <v>76.995211344008382</v>
      </c>
      <c r="BH54" s="36">
        <v>47.989678864420718</v>
      </c>
      <c r="BI54" s="36">
        <v>266.81505779650513</v>
      </c>
      <c r="BJ54" s="36">
        <v>498.81</v>
      </c>
      <c r="BK54" s="36">
        <v>149.9999767353207</v>
      </c>
      <c r="BL54" s="36">
        <v>349.94299999999998</v>
      </c>
    </row>
    <row r="55" spans="1:64" ht="15.75" x14ac:dyDescent="0.2">
      <c r="B55" s="18"/>
      <c r="C55" s="18"/>
      <c r="D55" s="18"/>
      <c r="E55" s="18"/>
      <c r="F55" s="19" t="s">
        <v>440</v>
      </c>
      <c r="G55" s="20" t="s">
        <v>441</v>
      </c>
      <c r="H55" s="19" t="s">
        <v>440</v>
      </c>
      <c r="I55" s="20" t="s">
        <v>441</v>
      </c>
      <c r="J55" s="19" t="s">
        <v>441</v>
      </c>
      <c r="K55" s="19" t="s">
        <v>440</v>
      </c>
      <c r="L55" s="20" t="s">
        <v>440</v>
      </c>
      <c r="M55" s="20" t="s">
        <v>440</v>
      </c>
      <c r="AD55" s="1" t="s">
        <v>83</v>
      </c>
      <c r="AE55" s="1" t="s">
        <v>84</v>
      </c>
      <c r="AF55" s="36" t="str">
        <f>_xll.BDP($AD55,AF$10)</f>
        <v>Application Software</v>
      </c>
      <c r="AG55" s="36">
        <f>_xll.BDH($AD55,AG$10,$C$5,$C$5,"EQY_FUND_CRNCY=USD")</f>
        <v>8846.7139999999999</v>
      </c>
      <c r="AH55" s="36">
        <f>_xll.BDH($AD55,AH$10,$C$5,$C$5,"EQY_FUND_CRNCY=USD")</f>
        <v>9215.7139999999999</v>
      </c>
      <c r="AI55" s="36">
        <f>_xll.BDP($AD55,AI$10,"EQY_FUND_CRNCY=USD","FA_ADJUSTED=Y")</f>
        <v>1106.8</v>
      </c>
      <c r="AJ55" s="36">
        <f>_xll.BDP($AD55,AJ$10,"BEST_FPERIOD_OVERRIDE=1TY","EQY_FUND_CRNCY=USD","FA_ADJUSTED=Y")</f>
        <v>1549.981</v>
      </c>
      <c r="AK55" s="44">
        <f t="shared" si="3"/>
        <v>0.40041651608239981</v>
      </c>
      <c r="AL55" s="36">
        <f>_xll.BDP($AD55,AL$10,"EQY_FUND_CRNCY=USD","FA_ADJUSTED=Y")</f>
        <v>737.9</v>
      </c>
      <c r="AM55" s="36">
        <f>_xll.BDP($AD55,AM$10,"BEST_FPERIOD_OVERRIDE=1TY","EQY_FUND_CRNCY=USD","FA_ADJUSTED=Y")</f>
        <v>75.213999999999999</v>
      </c>
      <c r="AN55" s="36">
        <f>_xll.BDP($AD55,AN$10,"BEST_FPERIOD_OVERRIDE=1TY","EQY_FUND_CRNCY=USD","FA_ADJUSTED=Y")</f>
        <v>380.29999999999995</v>
      </c>
      <c r="AO55" s="36">
        <f>_xll.BDP($AD55,AO$10,"BEST_FPERIOD_OVERRIDE=1TY","EQY_FUND_CRNCY=USD","FA_ADJUSTED=Y")</f>
        <v>314</v>
      </c>
      <c r="AP55" s="36">
        <f>_xll.BDP($AD55,AP$10,"BEST_FPERIOD_OVERRIDE=1TY","EQY_FUND_CRNCY=USD","FA_ADJUSTED=Y")</f>
        <v>157.30000000000001</v>
      </c>
      <c r="AQ55" s="36">
        <f>_xll.BDP($AD55,AQ$10,"EQY_FUND_CRNCY=USD","FA_ADJUSTED=Y")</f>
        <v>68.100000000000009</v>
      </c>
      <c r="AR55" s="36">
        <f>_xll.BDP($AD55,AR$10,"BEST_FPERIOD_OVERRIDE=1TY","EQY_FUND_CRNCY=USD","FA_ADJUSTED=Y")</f>
        <v>366.02</v>
      </c>
      <c r="AS55" s="36">
        <f>_xll.BDP($AD55,AS$10,"EQY_FUND_CRNCY=USD","FA_ADJUSTED=Y")</f>
        <v>-50</v>
      </c>
      <c r="AT55" s="36">
        <f>_xll.BDP($AD55,AT$10,"BEST_FPERIOD_OVERRIDE=1TY","EQY_FUND_CRNCY=USD","FA_ADJUSTED=Y")</f>
        <v>170.66400000000002</v>
      </c>
      <c r="AV55" s="1" t="s">
        <v>83</v>
      </c>
      <c r="AW55" s="1" t="s">
        <v>84</v>
      </c>
      <c r="AX55" s="36" t="s">
        <v>495</v>
      </c>
      <c r="AY55" s="36">
        <v>9184.6566000000003</v>
      </c>
      <c r="AZ55" s="36">
        <v>9553.6566000000003</v>
      </c>
      <c r="BA55" s="36">
        <v>1106.8</v>
      </c>
      <c r="BB55" s="36">
        <v>1480.6469999999999</v>
      </c>
      <c r="BC55" s="44">
        <v>0.33777285869172391</v>
      </c>
      <c r="BD55" s="36">
        <v>737.9</v>
      </c>
      <c r="BE55" s="36">
        <v>74.016999999999996</v>
      </c>
      <c r="BF55" s="36">
        <v>380.29999999999995</v>
      </c>
      <c r="BG55" s="36">
        <v>314</v>
      </c>
      <c r="BH55" s="36">
        <v>157.30000000000001</v>
      </c>
      <c r="BI55" s="36">
        <v>68.100000000000009</v>
      </c>
      <c r="BJ55" s="36">
        <v>323.16000000000003</v>
      </c>
      <c r="BK55" s="36">
        <v>-50</v>
      </c>
      <c r="BL55" s="36">
        <v>133.304</v>
      </c>
    </row>
    <row r="56" spans="1:64" ht="30" customHeight="1" x14ac:dyDescent="0.2">
      <c r="B56" s="46" t="str">
        <f t="shared" ref="B56:M56" si="13">B$9</f>
        <v>Databricks</v>
      </c>
      <c r="C56" s="46" t="str">
        <f t="shared" si="13"/>
        <v>Advanced big data processing company.</v>
      </c>
      <c r="D56" s="47">
        <f t="shared" si="13"/>
        <v>0</v>
      </c>
      <c r="E56" s="47">
        <f t="shared" si="13"/>
        <v>0</v>
      </c>
      <c r="F56" s="48">
        <f t="shared" si="13"/>
        <v>0</v>
      </c>
      <c r="G56" s="49">
        <f t="shared" si="13"/>
        <v>0</v>
      </c>
      <c r="H56" s="50" t="e">
        <f t="shared" si="13"/>
        <v>#DIV/0!</v>
      </c>
      <c r="I56" s="51" t="e">
        <f t="shared" si="13"/>
        <v>#DIV/0!</v>
      </c>
      <c r="J56" s="52" t="e">
        <f t="shared" si="13"/>
        <v>#DIV/0!</v>
      </c>
      <c r="K56" s="52" t="e">
        <f t="shared" si="13"/>
        <v>#DIV/0!</v>
      </c>
      <c r="L56" s="53" t="e">
        <f t="shared" si="13"/>
        <v>#DIV/0!</v>
      </c>
      <c r="M56" s="53" t="e">
        <f t="shared" si="13"/>
        <v>#DIV/0!</v>
      </c>
      <c r="AD56" s="1" t="s">
        <v>85</v>
      </c>
      <c r="AE56" s="1" t="s">
        <v>86</v>
      </c>
      <c r="AF56" s="36" t="str">
        <f>_xll.BDP($AD56,AF$10)</f>
        <v>Application Software</v>
      </c>
      <c r="AG56" s="36">
        <f>_xll.BDH($AD56,AG$10,$C$5,$C$5,"EQY_FUND_CRNCY=USD")</f>
        <v>9046.6478999999999</v>
      </c>
      <c r="AH56" s="36">
        <f>_xll.BDH($AD56,AH$10,$C$5,$C$5,"EQY_FUND_CRNCY=USD")</f>
        <v>10871.785</v>
      </c>
      <c r="AI56" s="36">
        <f>_xll.BDP($AD56,AI$10,"EQY_FUND_CRNCY=USD","FA_ADJUSTED=Y")</f>
        <v>2841.7110000000002</v>
      </c>
      <c r="AJ56" s="36">
        <f>_xll.BDP($AD56,AJ$10,"BEST_FPERIOD_OVERRIDE=1TY","EQY_FUND_CRNCY=USD","FA_ADJUSTED=Y")</f>
        <v>2857.9079999999999</v>
      </c>
      <c r="AK56" s="44">
        <f t="shared" si="3"/>
        <v>5.6997351243668337E-3</v>
      </c>
      <c r="AL56" s="36">
        <f>_xll.BDP($AD56,AL$10,"EQY_FUND_CRNCY=USD","FA_ADJUSTED=Y")</f>
        <v>1887.4870053710938</v>
      </c>
      <c r="AM56" s="36">
        <f>_xll.BDP($AD56,AM$10,"BEST_FPERIOD_OVERRIDE=1TY","EQY_FUND_CRNCY=USD","FA_ADJUSTED=Y")</f>
        <v>73.632999999999996</v>
      </c>
      <c r="AN56" s="36">
        <f>_xll.BDP($AD56,AN$10,"BEST_FPERIOD_OVERRIDE=1TY","EQY_FUND_CRNCY=USD","FA_ADJUSTED=Y")</f>
        <v>323.46100000000001</v>
      </c>
      <c r="AO56" s="36">
        <f>_xll.BDP($AD56,AO$10,"BEST_FPERIOD_OVERRIDE=1TY","EQY_FUND_CRNCY=USD","FA_ADJUSTED=Y")</f>
        <v>529.38099999999997</v>
      </c>
      <c r="AP56" s="36">
        <f>_xll.BDP($AD56,AP$10,"BEST_FPERIOD_OVERRIDE=1TY","EQY_FUND_CRNCY=USD","FA_ADJUSTED=Y")</f>
        <v>205.31299999999999</v>
      </c>
      <c r="AQ56" s="36">
        <f>_xll.BDP($AD56,AQ$10,"EQY_FUND_CRNCY=USD","FA_ADJUSTED=Y")</f>
        <v>1042.2829999999999</v>
      </c>
      <c r="AR56" s="36">
        <f>_xll.BDP($AD56,AR$10,"BEST_FPERIOD_OVERRIDE=1TY","EQY_FUND_CRNCY=USD","FA_ADJUSTED=Y")</f>
        <v>1078.825</v>
      </c>
      <c r="AS56" s="36">
        <f>_xll.BDP($AD56,AS$10,"EQY_FUND_CRNCY=USD","FA_ADJUSTED=Y")</f>
        <v>308.39893730399899</v>
      </c>
      <c r="AT56" s="36">
        <f>_xll.BDP($AD56,AT$10,"BEST_FPERIOD_OVERRIDE=1TY","EQY_FUND_CRNCY=USD","FA_ADJUSTED=Y")</f>
        <v>725.6</v>
      </c>
      <c r="AV56" s="1" t="s">
        <v>85</v>
      </c>
      <c r="AW56" s="1" t="s">
        <v>86</v>
      </c>
      <c r="AX56" s="36" t="s">
        <v>495</v>
      </c>
      <c r="AY56" s="36">
        <v>9193.2610000000004</v>
      </c>
      <c r="AZ56" s="36">
        <v>11155.011</v>
      </c>
      <c r="BA56" s="36">
        <v>2815.241</v>
      </c>
      <c r="BB56" s="36">
        <v>2896.0419999999999</v>
      </c>
      <c r="BC56" s="44">
        <v>2.8701272821758383E-2</v>
      </c>
      <c r="BD56" s="36">
        <v>1863.8300090332032</v>
      </c>
      <c r="BE56" s="36">
        <v>72.183000000000007</v>
      </c>
      <c r="BF56" s="36">
        <v>323.46100000000001</v>
      </c>
      <c r="BG56" s="36">
        <v>529.38099999999997</v>
      </c>
      <c r="BH56" s="36">
        <v>205.31299999999999</v>
      </c>
      <c r="BI56" s="36">
        <v>991.54299999999989</v>
      </c>
      <c r="BJ56" s="36">
        <v>1070.75</v>
      </c>
      <c r="BK56" s="36">
        <v>279.654731196885</v>
      </c>
      <c r="BL56" s="36">
        <v>728.4</v>
      </c>
    </row>
    <row r="57" spans="1:64" ht="30" customHeight="1" x14ac:dyDescent="0.2">
      <c r="B57" s="54" t="s">
        <v>467</v>
      </c>
      <c r="C57" s="54" t="e">
        <f>VLOOKUP($B57,#REF!,COLUMNS($B57:C57),0)</f>
        <v>#REF!</v>
      </c>
      <c r="D57" s="66" t="e">
        <f>VLOOKUP($B57,#REF!,COLUMNS($B57:D57),0)</f>
        <v>#REF!</v>
      </c>
      <c r="E57" s="66" t="e">
        <f>VLOOKUP($B57,#REF!,COLUMNS($B57:E57),0)</f>
        <v>#REF!</v>
      </c>
      <c r="F57" s="67" t="e">
        <f>VLOOKUP($B57,#REF!,COLUMNS($B57:F57),0)</f>
        <v>#REF!</v>
      </c>
      <c r="G57" s="68" t="e">
        <f>VLOOKUP($B57,#REF!,COLUMNS($B57:G57),0)</f>
        <v>#REF!</v>
      </c>
      <c r="H57" s="69" t="e">
        <f>VLOOKUP($B57,#REF!,COLUMNS($B57:H57),0)</f>
        <v>#REF!</v>
      </c>
      <c r="I57" s="70" t="e">
        <f>VLOOKUP($B57,#REF!,COLUMNS($B57:I57),0)</f>
        <v>#REF!</v>
      </c>
      <c r="J57" s="71" t="e">
        <f>VLOOKUP($B57,#REF!,COLUMNS($B57:J57),0)</f>
        <v>#REF!</v>
      </c>
      <c r="K57" s="60" t="e">
        <f>VLOOKUP($B57,#REF!,COLUMNS($B57:K57),0)</f>
        <v>#REF!</v>
      </c>
      <c r="L57" s="61" t="e">
        <f>VLOOKUP($B57,#REF!,COLUMNS($B57:L57),0)</f>
        <v>#REF!</v>
      </c>
      <c r="M57" s="61" t="e">
        <f>VLOOKUP($B57,#REF!,COLUMNS($B57:M57),0)</f>
        <v>#REF!</v>
      </c>
      <c r="AD57" s="1" t="s">
        <v>87</v>
      </c>
      <c r="AE57" s="1" t="s">
        <v>88</v>
      </c>
      <c r="AF57" s="36" t="str">
        <f>_xll.BDP($AD57,AF$10)</f>
        <v>Application Software</v>
      </c>
      <c r="AG57" s="36">
        <f>_xll.BDH($AD57,AG$10,$C$5,$C$5,"EQY_FUND_CRNCY=USD")</f>
        <v>8703.2124000000003</v>
      </c>
      <c r="AH57" s="36">
        <f>_xll.BDH($AD57,AH$10,$C$5,$C$5,"EQY_FUND_CRNCY=USD")</f>
        <v>8574.6314000000002</v>
      </c>
      <c r="AI57" s="36">
        <f>_xll.BDP($AD57,AI$10,"EQY_FUND_CRNCY=USD","FA_ADJUSTED=Y")</f>
        <v>1087.175</v>
      </c>
      <c r="AJ57" s="36">
        <f>_xll.BDP($AD57,AJ$10,"BEST_FPERIOD_OVERRIDE=1TY","EQY_FUND_CRNCY=USD","FA_ADJUSTED=Y")</f>
        <v>1303.3610000000001</v>
      </c>
      <c r="AK57" s="44">
        <f t="shared" si="3"/>
        <v>0.19885115091866545</v>
      </c>
      <c r="AL57" s="36">
        <f>_xll.BDP($AD57,AL$10,"EQY_FUND_CRNCY=USD","FA_ADJUSTED=Y")</f>
        <v>676.96299694824222</v>
      </c>
      <c r="AM57" s="36">
        <f>_xll.BDP($AD57,AM$10,"BEST_FPERIOD_OVERRIDE=1TY","EQY_FUND_CRNCY=USD","FA_ADJUSTED=Y")</f>
        <v>65.587000000000003</v>
      </c>
      <c r="AN57" s="36">
        <f>_xll.BDP($AD57,AN$10,"BEST_FPERIOD_OVERRIDE=1TY","EQY_FUND_CRNCY=USD","FA_ADJUSTED=Y")</f>
        <v>150.583</v>
      </c>
      <c r="AO57" s="36">
        <f>_xll.BDP($AD57,AO$10,"BEST_FPERIOD_OVERRIDE=1TY","EQY_FUND_CRNCY=USD","FA_ADJUSTED=Y")</f>
        <v>269.78100000000001</v>
      </c>
      <c r="AP57" s="36">
        <f>_xll.BDP($AD57,AP$10,"BEST_FPERIOD_OVERRIDE=1TY","EQY_FUND_CRNCY=USD","FA_ADJUSTED=Y")</f>
        <v>122.119</v>
      </c>
      <c r="AQ57" s="36">
        <f>_xll.BDP($AD57,AQ$10,"EQY_FUND_CRNCY=USD","FA_ADJUSTED=Y")</f>
        <v>124.28400000000001</v>
      </c>
      <c r="AR57" s="36">
        <f>_xll.BDP($AD57,AR$10,"BEST_FPERIOD_OVERRIDE=1TY","EQY_FUND_CRNCY=USD","FA_ADJUSTED=Y")</f>
        <v>314.54599999999999</v>
      </c>
      <c r="AS57" s="36">
        <f>_xll.BDP($AD57,AS$10,"EQY_FUND_CRNCY=USD","FA_ADJUSTED=Y")</f>
        <v>60.455228033468003</v>
      </c>
      <c r="AT57" s="36">
        <f>_xll.BDP($AD57,AT$10,"BEST_FPERIOD_OVERRIDE=1TY","EQY_FUND_CRNCY=USD","FA_ADJUSTED=Y")</f>
        <v>192.18800000000002</v>
      </c>
      <c r="AV57" s="1" t="s">
        <v>87</v>
      </c>
      <c r="AW57" s="1" t="s">
        <v>88</v>
      </c>
      <c r="AX57" s="36" t="s">
        <v>495</v>
      </c>
      <c r="AY57" s="36">
        <v>8905.6998000000003</v>
      </c>
      <c r="AZ57" s="36">
        <v>8730.4277999999995</v>
      </c>
      <c r="BA57" s="36">
        <v>1035.461</v>
      </c>
      <c r="BB57" s="36">
        <v>1245.01</v>
      </c>
      <c r="BC57" s="44">
        <v>0.20237266299744738</v>
      </c>
      <c r="BD57" s="36">
        <v>648.36900695800773</v>
      </c>
      <c r="BE57" s="36">
        <v>64.697000000000003</v>
      </c>
      <c r="BF57" s="36">
        <v>150.583</v>
      </c>
      <c r="BG57" s="36">
        <v>269.78100000000001</v>
      </c>
      <c r="BH57" s="36">
        <v>122.119</v>
      </c>
      <c r="BI57" s="36">
        <v>114.41199999999999</v>
      </c>
      <c r="BJ57" s="36">
        <v>301.96199999999999</v>
      </c>
      <c r="BK57" s="36">
        <v>46.960708818636007</v>
      </c>
      <c r="BL57" s="36">
        <v>188.41400000000002</v>
      </c>
    </row>
    <row r="58" spans="1:64" ht="30" customHeight="1" x14ac:dyDescent="0.2">
      <c r="B58" s="62" t="s">
        <v>468</v>
      </c>
      <c r="C58" s="54" t="e">
        <f>VLOOKUP($B58,#REF!,COLUMNS($B58:C58),0)</f>
        <v>#REF!</v>
      </c>
      <c r="D58" s="66" t="e">
        <f>VLOOKUP($B58,#REF!,COLUMNS($B58:D58),0)</f>
        <v>#REF!</v>
      </c>
      <c r="E58" s="66" t="e">
        <f>VLOOKUP($B58,#REF!,COLUMNS($B58:E58),0)</f>
        <v>#REF!</v>
      </c>
      <c r="F58" s="67" t="e">
        <f>VLOOKUP($B58,#REF!,COLUMNS($B58:F58),0)</f>
        <v>#REF!</v>
      </c>
      <c r="G58" s="68" t="e">
        <f>VLOOKUP($B58,#REF!,COLUMNS($B58:G58),0)</f>
        <v>#REF!</v>
      </c>
      <c r="H58" s="69" t="e">
        <f>VLOOKUP($B58,#REF!,COLUMNS($B58:H58),0)</f>
        <v>#REF!</v>
      </c>
      <c r="I58" s="70" t="e">
        <f>VLOOKUP($B58,#REF!,COLUMNS($B58:I58),0)</f>
        <v>#REF!</v>
      </c>
      <c r="J58" s="71" t="e">
        <f>VLOOKUP($B58,#REF!,COLUMNS($B58:J58),0)</f>
        <v>#REF!</v>
      </c>
      <c r="K58" s="60" t="e">
        <f>VLOOKUP($B58,#REF!,COLUMNS($B58:K58),0)</f>
        <v>#REF!</v>
      </c>
      <c r="L58" s="61" t="e">
        <f>VLOOKUP($B58,#REF!,COLUMNS($B58:L58),0)</f>
        <v>#REF!</v>
      </c>
      <c r="M58" s="61" t="e">
        <f>VLOOKUP($B58,#REF!,COLUMNS($B58:M58),0)</f>
        <v>#REF!</v>
      </c>
      <c r="AD58" s="1" t="s">
        <v>89</v>
      </c>
      <c r="AE58" s="1" t="s">
        <v>90</v>
      </c>
      <c r="AF58" s="36" t="str">
        <f>_xll.BDP($AD58,AF$10)</f>
        <v>Systems Software</v>
      </c>
      <c r="AG58" s="36">
        <f>_xll.BDH($AD58,AG$10,$C$5,$C$5,"EQY_FUND_CRNCY=USD")</f>
        <v>8037.2290000000003</v>
      </c>
      <c r="AH58" s="36">
        <f>_xll.BDH($AD58,AH$10,$C$5,$C$5,"EQY_FUND_CRNCY=USD")</f>
        <v>7080.47</v>
      </c>
      <c r="AI58" s="36">
        <f>_xll.BDP($AD58,AI$10,"EQY_FUND_CRNCY=USD","FA_ADJUSTED=Y")</f>
        <v>1068.4319999999998</v>
      </c>
      <c r="AJ58" s="36">
        <f>_xll.BDP($AD58,AJ$10,"BEST_FPERIOD_OVERRIDE=1TY","EQY_FUND_CRNCY=USD","FA_ADJUSTED=Y")</f>
        <v>1173.9190000000001</v>
      </c>
      <c r="AK58" s="44">
        <f t="shared" si="3"/>
        <v>9.8730663252317719E-2</v>
      </c>
      <c r="AL58" s="36">
        <f>_xll.BDP($AD58,AL$10,"EQY_FUND_CRNCY=USD","FA_ADJUSTED=Y")</f>
        <v>935.69299829101556</v>
      </c>
      <c r="AM58" s="36">
        <f>_xll.BDP($AD58,AM$10,"BEST_FPERIOD_OVERRIDE=1TY","EQY_FUND_CRNCY=USD","FA_ADJUSTED=Y")</f>
        <v>87.975999999999999</v>
      </c>
      <c r="AN58" s="36">
        <f>_xll.BDP($AD58,AN$10,"BEST_FPERIOD_OVERRIDE=1TY","EQY_FUND_CRNCY=USD","FA_ADJUSTED=Y")</f>
        <v>334.14799999999997</v>
      </c>
      <c r="AO58" s="36">
        <f>_xll.BDP($AD58,AO$10,"BEST_FPERIOD_OVERRIDE=1TY","EQY_FUND_CRNCY=USD","FA_ADJUSTED=Y")</f>
        <v>517.44600000000003</v>
      </c>
      <c r="AP58" s="36">
        <f>_xll.BDP($AD58,AP$10,"BEST_FPERIOD_OVERRIDE=1TY","EQY_FUND_CRNCY=USD","FA_ADJUSTED=Y")</f>
        <v>102.871</v>
      </c>
      <c r="AQ58" s="36">
        <f>_xll.BDP($AD58,AQ$10,"EQY_FUND_CRNCY=USD","FA_ADJUSTED=Y")</f>
        <v>-91.734000000000009</v>
      </c>
      <c r="AR58" s="36">
        <f>_xll.BDP($AD58,AR$10,"BEST_FPERIOD_OVERRIDE=1TY","EQY_FUND_CRNCY=USD","FA_ADJUSTED=Y")</f>
        <v>92.819000000000003</v>
      </c>
      <c r="AS58" s="36">
        <f>_xll.BDP($AD58,AS$10,"EQY_FUND_CRNCY=USD","FA_ADJUSTED=Y")</f>
        <v>-121.71299999999999</v>
      </c>
      <c r="AT58" s="36">
        <f>_xll.BDP($AD58,AT$10,"BEST_FPERIOD_OVERRIDE=1TY","EQY_FUND_CRNCY=USD","FA_ADJUSTED=Y")</f>
        <v>36.744999999999997</v>
      </c>
      <c r="AV58" s="1" t="s">
        <v>89</v>
      </c>
      <c r="AW58" s="1" t="s">
        <v>90</v>
      </c>
      <c r="AX58" s="36" t="s">
        <v>505</v>
      </c>
      <c r="AY58" s="36">
        <v>8352.4141999999993</v>
      </c>
      <c r="AZ58" s="36">
        <v>7440.2691999999997</v>
      </c>
      <c r="BA58" s="36">
        <v>992.76900000000001</v>
      </c>
      <c r="BB58" s="36">
        <v>1052.4590000000001</v>
      </c>
      <c r="BC58" s="44">
        <v>6.0124762155143952E-2</v>
      </c>
      <c r="BD58" s="36">
        <v>864.88000952148434</v>
      </c>
      <c r="BE58" s="36">
        <v>86.718000000000004</v>
      </c>
      <c r="BF58" s="36">
        <v>334.14799999999997</v>
      </c>
      <c r="BG58" s="36">
        <v>517.44600000000003</v>
      </c>
      <c r="BH58" s="36">
        <v>102.871</v>
      </c>
      <c r="BI58" s="36">
        <v>-123.949</v>
      </c>
      <c r="BJ58" s="36">
        <v>17.222000000000001</v>
      </c>
      <c r="BK58" s="36">
        <v>-146.929</v>
      </c>
      <c r="BL58" s="36">
        <v>-13.881</v>
      </c>
    </row>
    <row r="59" spans="1:64" ht="30" customHeight="1" x14ac:dyDescent="0.2">
      <c r="B59" s="62" t="s">
        <v>469</v>
      </c>
      <c r="C59" s="54" t="e">
        <f>VLOOKUP($B59,#REF!,COLUMNS($B59:C59),0)</f>
        <v>#REF!</v>
      </c>
      <c r="D59" s="66" t="e">
        <f>VLOOKUP($B59,#REF!,COLUMNS($B59:D59),0)</f>
        <v>#REF!</v>
      </c>
      <c r="E59" s="66" t="e">
        <f>VLOOKUP($B59,#REF!,COLUMNS($B59:E59),0)</f>
        <v>#REF!</v>
      </c>
      <c r="F59" s="67" t="e">
        <f>VLOOKUP($B59,#REF!,COLUMNS($B59:F59),0)</f>
        <v>#REF!</v>
      </c>
      <c r="G59" s="68" t="e">
        <f>VLOOKUP($B59,#REF!,COLUMNS($B59:G59),0)</f>
        <v>#REF!</v>
      </c>
      <c r="H59" s="69" t="e">
        <f>VLOOKUP($B59,#REF!,COLUMNS($B59:H59),0)</f>
        <v>#REF!</v>
      </c>
      <c r="I59" s="70" t="e">
        <f>VLOOKUP($B59,#REF!,COLUMNS($B59:I59),0)</f>
        <v>#REF!</v>
      </c>
      <c r="J59" s="71" t="e">
        <f>VLOOKUP($B59,#REF!,COLUMNS($B59:J59),0)</f>
        <v>#REF!</v>
      </c>
      <c r="K59" s="60" t="e">
        <f>VLOOKUP($B59,#REF!,COLUMNS($B59:K59),0)</f>
        <v>#REF!</v>
      </c>
      <c r="L59" s="61" t="e">
        <f>VLOOKUP($B59,#REF!,COLUMNS($B59:L59),0)</f>
        <v>#REF!</v>
      </c>
      <c r="M59" s="61" t="e">
        <f>VLOOKUP($B59,#REF!,COLUMNS($B59:M59),0)</f>
        <v>#REF!</v>
      </c>
      <c r="AD59" s="1" t="s">
        <v>91</v>
      </c>
      <c r="AE59" s="1" t="s">
        <v>92</v>
      </c>
      <c r="AF59" s="36" t="str">
        <f>_xll.BDP($AD59,AF$10)</f>
        <v>Application Software</v>
      </c>
      <c r="AG59" s="36">
        <f>_xll.BDH($AD59,AG$10,$C$5,$C$5,"EQY_FUND_CRNCY=USD")</f>
        <v>7966.0506999999998</v>
      </c>
      <c r="AH59" s="36">
        <f>_xll.BDH($AD59,AH$10,$C$5,$C$5,"EQY_FUND_CRNCY=USD")</f>
        <v>7694.2497000000003</v>
      </c>
      <c r="AI59" s="36">
        <f>_xll.BDP($AD59,AI$10,"EQY_FUND_CRNCY=USD","FA_ADJUSTED=Y")</f>
        <v>914.32399999999996</v>
      </c>
      <c r="AJ59" s="36">
        <f>_xll.BDP($AD59,AJ$10,"BEST_FPERIOD_OVERRIDE=1TY","EQY_FUND_CRNCY=USD","FA_ADJUSTED=Y")</f>
        <v>1019.25</v>
      </c>
      <c r="AK59" s="44">
        <f t="shared" si="3"/>
        <v>0.11475800700845662</v>
      </c>
      <c r="AL59" s="36">
        <f>_xll.BDP($AD59,AL$10,"EQY_FUND_CRNCY=USD","FA_ADJUSTED=Y")</f>
        <v>432.37900280761721</v>
      </c>
      <c r="AM59" s="36">
        <f>_xll.BDP($AD59,AM$10,"BEST_FPERIOD_OVERRIDE=1TY","EQY_FUND_CRNCY=USD","FA_ADJUSTED=Y")</f>
        <v>51.233000000000004</v>
      </c>
      <c r="AN59" s="36">
        <f>_xll.BDP($AD59,AN$10,"BEST_FPERIOD_OVERRIDE=1TY","EQY_FUND_CRNCY=USD","FA_ADJUSTED=Y")</f>
        <v>47.323999999999998</v>
      </c>
      <c r="AO59" s="36" t="str">
        <f>_xll.BDP($AD59,AO$10,"BEST_FPERIOD_OVERRIDE=1TY","EQY_FUND_CRNCY=USD","FA_ADJUSTED=Y")</f>
        <v>#N/A N/A</v>
      </c>
      <c r="AP59" s="36" t="str">
        <f>_xll.BDP($AD59,AP$10,"BEST_FPERIOD_OVERRIDE=1TY","EQY_FUND_CRNCY=USD","FA_ADJUSTED=Y")</f>
        <v>#N/A N/A</v>
      </c>
      <c r="AQ59" s="36">
        <f>_xll.BDP($AD59,AQ$10,"EQY_FUND_CRNCY=USD","FA_ADJUSTED=Y")</f>
        <v>220.452</v>
      </c>
      <c r="AR59" s="36">
        <f>_xll.BDP($AD59,AR$10,"BEST_FPERIOD_OVERRIDE=1TY","EQY_FUND_CRNCY=USD","FA_ADJUSTED=Y")</f>
        <v>303.75700000000001</v>
      </c>
      <c r="AS59" s="36">
        <f>_xll.BDP($AD59,AS$10,"EQY_FUND_CRNCY=USD","FA_ADJUSTED=Y")</f>
        <v>146.47692695931499</v>
      </c>
      <c r="AT59" s="36">
        <f>_xll.BDP($AD59,AT$10,"BEST_FPERIOD_OVERRIDE=1TY","EQY_FUND_CRNCY=USD","FA_ADJUSTED=Y")</f>
        <v>213.52199999999999</v>
      </c>
      <c r="AV59" s="1" t="s">
        <v>91</v>
      </c>
      <c r="AW59" s="1" t="s">
        <v>92</v>
      </c>
      <c r="AX59" s="36" t="s">
        <v>495</v>
      </c>
      <c r="AY59" s="36">
        <v>8104.8091999999997</v>
      </c>
      <c r="AZ59" s="36">
        <v>7952.1031999999996</v>
      </c>
      <c r="BA59" s="36">
        <v>891.15700000000004</v>
      </c>
      <c r="BB59" s="36">
        <v>1005.667</v>
      </c>
      <c r="BC59" s="44">
        <v>0.12849587670859353</v>
      </c>
      <c r="BD59" s="36">
        <v>422.93600115966797</v>
      </c>
      <c r="BE59" s="36">
        <v>51.216999999999999</v>
      </c>
      <c r="BF59" s="36">
        <v>47.323999999999998</v>
      </c>
      <c r="BG59" s="36" t="s">
        <v>480</v>
      </c>
      <c r="BH59" s="36" t="s">
        <v>480</v>
      </c>
      <c r="BI59" s="36">
        <v>222.82000000000002</v>
      </c>
      <c r="BJ59" s="36">
        <v>297.92500000000001</v>
      </c>
      <c r="BK59" s="36">
        <v>145.27799871199099</v>
      </c>
      <c r="BL59" s="36">
        <v>206.56300000000002</v>
      </c>
    </row>
    <row r="60" spans="1:64" ht="30" customHeight="1" x14ac:dyDescent="0.2">
      <c r="B60" s="62" t="s">
        <v>472</v>
      </c>
      <c r="C60" s="54" t="e">
        <f>VLOOKUP($B60,#REF!,COLUMNS($B60:C60),0)</f>
        <v>#REF!</v>
      </c>
      <c r="D60" s="66" t="e">
        <f>VLOOKUP($B60,#REF!,COLUMNS($B60:D60),0)</f>
        <v>#REF!</v>
      </c>
      <c r="E60" s="66" t="e">
        <f>VLOOKUP($B60,#REF!,COLUMNS($B60:E60),0)</f>
        <v>#REF!</v>
      </c>
      <c r="F60" s="67" t="e">
        <f>VLOOKUP($B60,#REF!,COLUMNS($B60:F60),0)</f>
        <v>#REF!</v>
      </c>
      <c r="G60" s="68" t="e">
        <f>VLOOKUP($B60,#REF!,COLUMNS($B60:G60),0)</f>
        <v>#REF!</v>
      </c>
      <c r="H60" s="69" t="e">
        <f>VLOOKUP($B60,#REF!,COLUMNS($B60:H60),0)</f>
        <v>#REF!</v>
      </c>
      <c r="I60" s="70" t="e">
        <f>VLOOKUP($B60,#REF!,COLUMNS($B60:I60),0)</f>
        <v>#REF!</v>
      </c>
      <c r="J60" s="71" t="e">
        <f>VLOOKUP($B60,#REF!,COLUMNS($B60:J60),0)</f>
        <v>#REF!</v>
      </c>
      <c r="K60" s="60" t="e">
        <f>VLOOKUP($B60,#REF!,COLUMNS($B60:K60),0)</f>
        <v>#REF!</v>
      </c>
      <c r="L60" s="61" t="e">
        <f>VLOOKUP($B60,#REF!,COLUMNS($B60:L60),0)</f>
        <v>#REF!</v>
      </c>
      <c r="M60" s="61" t="e">
        <f>VLOOKUP($B60,#REF!,COLUMNS($B60:M60),0)</f>
        <v>#REF!</v>
      </c>
      <c r="AD60" s="1" t="s">
        <v>93</v>
      </c>
      <c r="AE60" s="1" t="s">
        <v>94</v>
      </c>
      <c r="AF60" s="36" t="str">
        <f>_xll.BDP($AD60,AF$10)</f>
        <v>Data Processing &amp; Outsourced S</v>
      </c>
      <c r="AG60" s="36">
        <f>_xll.BDH($AD60,AG$10,$C$5,$C$5,"EQY_FUND_CRNCY=USD")</f>
        <v>7902.9189999999999</v>
      </c>
      <c r="AH60" s="36">
        <f>_xll.BDH($AD60,AH$10,$C$5,$C$5,"EQY_FUND_CRNCY=USD")</f>
        <v>10430.319</v>
      </c>
      <c r="AI60" s="36">
        <f>_xll.BDP($AD60,AI$10,"EQY_FUND_CRNCY=USD","FA_ADJUSTED=Y")</f>
        <v>5626.5999999999995</v>
      </c>
      <c r="AJ60" s="36">
        <f>_xll.BDP($AD60,AJ$10,"BEST_FPERIOD_OVERRIDE=1TY","EQY_FUND_CRNCY=USD","FA_ADJUSTED=Y")</f>
        <v>5745.933</v>
      </c>
      <c r="AK60" s="44">
        <f t="shared" si="3"/>
        <v>2.1208722852166684E-2</v>
      </c>
      <c r="AL60" s="36">
        <f>_xll.BDP($AD60,AL$10,"EQY_FUND_CRNCY=USD","FA_ADJUSTED=Y")</f>
        <v>2288.7000488281251</v>
      </c>
      <c r="AM60" s="36">
        <f>_xll.BDP($AD60,AM$10,"BEST_FPERIOD_OVERRIDE=1TY","EQY_FUND_CRNCY=USD","FA_ADJUSTED=Y")</f>
        <v>40.533000000000001</v>
      </c>
      <c r="AN60" s="36">
        <f>_xll.BDP($AD60,AN$10,"BEST_FPERIOD_OVERRIDE=1TY","EQY_FUND_CRNCY=USD","FA_ADJUSTED=Y")</f>
        <v>0</v>
      </c>
      <c r="AO60" s="36" t="str">
        <f>_xll.BDP($AD60,AO$10,"BEST_FPERIOD_OVERRIDE=1TY","EQY_FUND_CRNCY=USD","FA_ADJUSTED=Y")</f>
        <v>#N/A N/A</v>
      </c>
      <c r="AP60" s="36" t="str">
        <f>_xll.BDP($AD60,AP$10,"BEST_FPERIOD_OVERRIDE=1TY","EQY_FUND_CRNCY=USD","FA_ADJUSTED=Y")</f>
        <v>#N/A N/A</v>
      </c>
      <c r="AQ60" s="36">
        <f>_xll.BDP($AD60,AQ$10,"EQY_FUND_CRNCY=USD","FA_ADJUSTED=Y")</f>
        <v>1370.6</v>
      </c>
      <c r="AR60" s="36">
        <f>_xll.BDP($AD60,AR$10,"BEST_FPERIOD_OVERRIDE=1TY","EQY_FUND_CRNCY=USD","FA_ADJUSTED=Y")</f>
        <v>1429.1669999999999</v>
      </c>
      <c r="AS60" s="36">
        <f>_xll.BDP($AD60,AS$10,"EQY_FUND_CRNCY=USD","FA_ADJUSTED=Y")</f>
        <v>839.45</v>
      </c>
      <c r="AT60" s="36">
        <f>_xll.BDP($AD60,AT$10,"BEST_FPERIOD_OVERRIDE=1TY","EQY_FUND_CRNCY=USD","FA_ADJUSTED=Y")</f>
        <v>868.351</v>
      </c>
      <c r="AV60" s="1" t="s">
        <v>93</v>
      </c>
      <c r="AW60" s="1" t="s">
        <v>94</v>
      </c>
      <c r="AX60" s="36" t="s">
        <v>506</v>
      </c>
      <c r="AY60" s="36">
        <v>8005.7865000000002</v>
      </c>
      <c r="AZ60" s="36">
        <v>10399.2865</v>
      </c>
      <c r="BA60" s="36">
        <v>5643.5</v>
      </c>
      <c r="BB60" s="36">
        <v>5758.5690000000004</v>
      </c>
      <c r="BC60" s="44">
        <v>2.0389651811818954E-2</v>
      </c>
      <c r="BD60" s="36">
        <v>2280.8999999999996</v>
      </c>
      <c r="BE60" s="36">
        <v>40.567</v>
      </c>
      <c r="BF60" s="36">
        <v>0</v>
      </c>
      <c r="BG60" s="36" t="s">
        <v>480</v>
      </c>
      <c r="BH60" s="36" t="s">
        <v>480</v>
      </c>
      <c r="BI60" s="36">
        <v>1359.4</v>
      </c>
      <c r="BJ60" s="36">
        <v>1420.375</v>
      </c>
      <c r="BK60" s="36">
        <v>852.35</v>
      </c>
      <c r="BL60" s="36">
        <v>860.87900000000002</v>
      </c>
    </row>
    <row r="61" spans="1:64" ht="30" customHeight="1" x14ac:dyDescent="0.2">
      <c r="B61" s="62" t="s">
        <v>474</v>
      </c>
      <c r="C61" s="54" t="e">
        <f>VLOOKUP($B61,#REF!,COLUMNS($B61:C61),0)</f>
        <v>#REF!</v>
      </c>
      <c r="D61" s="66" t="e">
        <f>VLOOKUP($B61,#REF!,COLUMNS($B61:D61),0)</f>
        <v>#REF!</v>
      </c>
      <c r="E61" s="66" t="e">
        <f>VLOOKUP($B61,#REF!,COLUMNS($B61:E61),0)</f>
        <v>#REF!</v>
      </c>
      <c r="F61" s="67" t="e">
        <f>VLOOKUP($B61,#REF!,COLUMNS($B61:F61),0)</f>
        <v>#REF!</v>
      </c>
      <c r="G61" s="68" t="e">
        <f>VLOOKUP($B61,#REF!,COLUMNS($B61:G61),0)</f>
        <v>#REF!</v>
      </c>
      <c r="H61" s="69" t="e">
        <f>VLOOKUP($B61,#REF!,COLUMNS($B61:H61),0)</f>
        <v>#REF!</v>
      </c>
      <c r="I61" s="70" t="e">
        <f>VLOOKUP($B61,#REF!,COLUMNS($B61:I61),0)</f>
        <v>#REF!</v>
      </c>
      <c r="J61" s="71" t="e">
        <f>VLOOKUP($B61,#REF!,COLUMNS($B61:J61),0)</f>
        <v>#REF!</v>
      </c>
      <c r="K61" s="60" t="e">
        <f>VLOOKUP($B61,#REF!,COLUMNS($B61:K61),0)</f>
        <v>#REF!</v>
      </c>
      <c r="L61" s="61" t="e">
        <f>VLOOKUP($B61,#REF!,COLUMNS($B61:L61),0)</f>
        <v>#REF!</v>
      </c>
      <c r="M61" s="61" t="e">
        <f>VLOOKUP($B61,#REF!,COLUMNS($B61:M61),0)</f>
        <v>#REF!</v>
      </c>
      <c r="AD61" s="1" t="s">
        <v>95</v>
      </c>
      <c r="AE61" s="1" t="s">
        <v>96</v>
      </c>
      <c r="AF61" s="36" t="str">
        <f>_xll.BDP($AD61,AF$10)</f>
        <v>Data Processing &amp; Outsourced S</v>
      </c>
      <c r="AG61" s="36">
        <f>_xll.BDH($AD61,AG$10,$C$5,$C$5,"EQY_FUND_CRNCY=USD")</f>
        <v>7581.0968999999996</v>
      </c>
      <c r="AH61" s="36">
        <f>_xll.BDH($AD61,AH$10,$C$5,$C$5,"EQY_FUND_CRNCY=USD")</f>
        <v>9413.1468999999997</v>
      </c>
      <c r="AI61" s="36">
        <f>_xll.BDP($AD61,AI$10,"EQY_FUND_CRNCY=USD","FA_ADJUSTED=Y")</f>
        <v>1439.7</v>
      </c>
      <c r="AJ61" s="36">
        <f>_xll.BDP($AD61,AJ$10,"BEST_FPERIOD_OVERRIDE=1TY","EQY_FUND_CRNCY=USD","FA_ADJUSTED=Y")</f>
        <v>1601.4660000000001</v>
      </c>
      <c r="AK61" s="44">
        <f t="shared" si="3"/>
        <v>0.11236090852260894</v>
      </c>
      <c r="AL61" s="36">
        <f>_xll.BDP($AD61,AL$10,"EQY_FUND_CRNCY=USD","FA_ADJUSTED=Y")</f>
        <v>993.98299768066408</v>
      </c>
      <c r="AM61" s="36">
        <f>_xll.BDP($AD61,AM$10,"BEST_FPERIOD_OVERRIDE=1TY","EQY_FUND_CRNCY=USD","FA_ADJUSTED=Y")</f>
        <v>63.2</v>
      </c>
      <c r="AN61" s="36">
        <f>_xll.BDP($AD61,AN$10,"BEST_FPERIOD_OVERRIDE=1TY","EQY_FUND_CRNCY=USD","FA_ADJUSTED=Y")</f>
        <v>0</v>
      </c>
      <c r="AO61" s="36">
        <f>_xll.BDP($AD61,AO$10,"BEST_FPERIOD_OVERRIDE=1TY","EQY_FUND_CRNCY=USD","FA_ADJUSTED=Y")</f>
        <v>0</v>
      </c>
      <c r="AP61" s="36" t="str">
        <f>_xll.BDP($AD61,AP$10,"BEST_FPERIOD_OVERRIDE=1TY","EQY_FUND_CRNCY=USD","FA_ADJUSTED=Y")</f>
        <v>#N/A N/A</v>
      </c>
      <c r="AQ61" s="36">
        <f>_xll.BDP($AD61,AQ$10,"EQY_FUND_CRNCY=USD","FA_ADJUSTED=Y")</f>
        <v>574.45399999999995</v>
      </c>
      <c r="AR61" s="36">
        <f>_xll.BDP($AD61,AR$10,"BEST_FPERIOD_OVERRIDE=1TY","EQY_FUND_CRNCY=USD","FA_ADJUSTED=Y")</f>
        <v>708.16700000000003</v>
      </c>
      <c r="AS61" s="36">
        <f>_xll.BDP($AD61,AS$10,"EQY_FUND_CRNCY=USD","FA_ADJUSTED=Y")</f>
        <v>180.43946355356499</v>
      </c>
      <c r="AT61" s="36">
        <f>_xll.BDP($AD61,AT$10,"BEST_FPERIOD_OVERRIDE=1TY","EQY_FUND_CRNCY=USD","FA_ADJUSTED=Y")</f>
        <v>399.39</v>
      </c>
      <c r="AV61" s="1" t="s">
        <v>95</v>
      </c>
      <c r="AW61" s="1" t="s">
        <v>96</v>
      </c>
      <c r="AX61" s="36" t="s">
        <v>506</v>
      </c>
      <c r="AY61" s="36">
        <v>7756.0488999999998</v>
      </c>
      <c r="AZ61" s="36">
        <v>9911.8019000000004</v>
      </c>
      <c r="BA61" s="36">
        <v>1381.0119999999999</v>
      </c>
      <c r="BB61" s="36">
        <v>1551.74</v>
      </c>
      <c r="BC61" s="44">
        <v>0.12362528348776114</v>
      </c>
      <c r="BD61" s="36">
        <v>1037.137987915039</v>
      </c>
      <c r="BE61" s="36">
        <v>64.7</v>
      </c>
      <c r="BF61" s="36">
        <v>0</v>
      </c>
      <c r="BG61" s="36">
        <v>0</v>
      </c>
      <c r="BH61" s="36" t="s">
        <v>480</v>
      </c>
      <c r="BI61" s="36">
        <v>541.74800000000005</v>
      </c>
      <c r="BJ61" s="36">
        <v>659.16700000000003</v>
      </c>
      <c r="BK61" s="36">
        <v>160.82074499958901</v>
      </c>
      <c r="BL61" s="36">
        <v>378.98200000000003</v>
      </c>
    </row>
    <row r="62" spans="1:64" ht="30" customHeight="1" x14ac:dyDescent="0.2">
      <c r="B62" s="62" t="s">
        <v>475</v>
      </c>
      <c r="C62" s="54" t="e">
        <f>VLOOKUP($B62,#REF!,COLUMNS($B62:C62),0)</f>
        <v>#REF!</v>
      </c>
      <c r="D62" s="66" t="e">
        <f>VLOOKUP($B62,#REF!,COLUMNS($B62:D62),0)</f>
        <v>#REF!</v>
      </c>
      <c r="E62" s="66" t="e">
        <f>VLOOKUP($B62,#REF!,COLUMNS($B62:E62),0)</f>
        <v>#REF!</v>
      </c>
      <c r="F62" s="67" t="e">
        <f>VLOOKUP($B62,#REF!,COLUMNS($B62:F62),0)</f>
        <v>#REF!</v>
      </c>
      <c r="G62" s="68" t="e">
        <f>VLOOKUP($B62,#REF!,COLUMNS($B62:G62),0)</f>
        <v>#REF!</v>
      </c>
      <c r="H62" s="69" t="e">
        <f>VLOOKUP($B62,#REF!,COLUMNS($B62:H62),0)</f>
        <v>#REF!</v>
      </c>
      <c r="I62" s="70" t="e">
        <f>VLOOKUP($B62,#REF!,COLUMNS($B62:I62),0)</f>
        <v>#REF!</v>
      </c>
      <c r="J62" s="71" t="e">
        <f>VLOOKUP($B62,#REF!,COLUMNS($B62:J62),0)</f>
        <v>#REF!</v>
      </c>
      <c r="K62" s="60" t="e">
        <f>VLOOKUP($B62,#REF!,COLUMNS($B62:K62),0)</f>
        <v>#REF!</v>
      </c>
      <c r="L62" s="61" t="e">
        <f>VLOOKUP($B62,#REF!,COLUMNS($B62:L62),0)</f>
        <v>#REF!</v>
      </c>
      <c r="M62" s="61" t="e">
        <f>VLOOKUP($B62,#REF!,COLUMNS($B62:M62),0)</f>
        <v>#REF!</v>
      </c>
      <c r="AD62" s="1" t="s">
        <v>97</v>
      </c>
      <c r="AE62" s="1" t="s">
        <v>98</v>
      </c>
      <c r="AF62" s="36" t="str">
        <f>_xll.BDP($AD62,AF$10)</f>
        <v>Application Software</v>
      </c>
      <c r="AG62" s="36">
        <f>_xll.BDH($AD62,AG$10,$C$5,$C$5,"EQY_FUND_CRNCY=USD")</f>
        <v>7239.0344999999998</v>
      </c>
      <c r="AH62" s="36">
        <f>_xll.BDH($AD62,AH$10,$C$5,$C$5,"EQY_FUND_CRNCY=USD")</f>
        <v>7188.8104999999996</v>
      </c>
      <c r="AI62" s="36">
        <f>_xll.BDP($AD62,AI$10,"EQY_FUND_CRNCY=USD","FA_ADJUSTED=Y")</f>
        <v>530.029</v>
      </c>
      <c r="AJ62" s="36">
        <f>_xll.BDP($AD62,AJ$10,"BEST_FPERIOD_OVERRIDE=1TY","EQY_FUND_CRNCY=USD","FA_ADJUSTED=Y")</f>
        <v>659.4</v>
      </c>
      <c r="AK62" s="44">
        <f t="shared" si="3"/>
        <v>0.24408287093725067</v>
      </c>
      <c r="AL62" s="36">
        <f>_xll.BDP($AD62,AL$10,"EQY_FUND_CRNCY=USD","FA_ADJUSTED=Y")</f>
        <v>444.18800915527345</v>
      </c>
      <c r="AM62" s="36">
        <f>_xll.BDP($AD62,AM$10,"BEST_FPERIOD_OVERRIDE=1TY","EQY_FUND_CRNCY=USD","FA_ADJUSTED=Y")</f>
        <v>83.378</v>
      </c>
      <c r="AN62" s="36">
        <f>_xll.BDP($AD62,AN$10,"BEST_FPERIOD_OVERRIDE=1TY","EQY_FUND_CRNCY=USD","FA_ADJUSTED=Y")</f>
        <v>30.43</v>
      </c>
      <c r="AO62" s="36">
        <f>_xll.BDP($AD62,AO$10,"BEST_FPERIOD_OVERRIDE=1TY","EQY_FUND_CRNCY=USD","FA_ADJUSTED=Y")</f>
        <v>150.512</v>
      </c>
      <c r="AP62" s="36">
        <f>_xll.BDP($AD62,AP$10,"BEST_FPERIOD_OVERRIDE=1TY","EQY_FUND_CRNCY=USD","FA_ADJUSTED=Y")</f>
        <v>91.647000000000006</v>
      </c>
      <c r="AQ62" s="36">
        <f>_xll.BDP($AD62,AQ$10,"EQY_FUND_CRNCY=USD","FA_ADJUSTED=Y")</f>
        <v>176.16399999999999</v>
      </c>
      <c r="AR62" s="36">
        <f>_xll.BDP($AD62,AR$10,"BEST_FPERIOD_OVERRIDE=1TY","EQY_FUND_CRNCY=USD","FA_ADJUSTED=Y")</f>
        <v>270.82800000000003</v>
      </c>
      <c r="AS62" s="36">
        <f>_xll.BDP($AD62,AS$10,"EQY_FUND_CRNCY=USD","FA_ADJUSTED=Y")</f>
        <v>119.139977254936</v>
      </c>
      <c r="AT62" s="36">
        <f>_xll.BDP($AD62,AT$10,"BEST_FPERIOD_OVERRIDE=1TY","EQY_FUND_CRNCY=USD","FA_ADJUSTED=Y")</f>
        <v>179.447</v>
      </c>
      <c r="AV62" s="1" t="s">
        <v>97</v>
      </c>
      <c r="AW62" s="1" t="s">
        <v>98</v>
      </c>
      <c r="AX62" s="36" t="s">
        <v>495</v>
      </c>
      <c r="AY62" s="36">
        <v>7426.6350000000002</v>
      </c>
      <c r="AZ62" s="36">
        <v>7407.2659999999996</v>
      </c>
      <c r="BA62" s="36">
        <v>498.02800000000002</v>
      </c>
      <c r="BB62" s="36">
        <v>621.76</v>
      </c>
      <c r="BC62" s="44">
        <v>0.24844386259407103</v>
      </c>
      <c r="BD62" s="36">
        <v>416.48600439453128</v>
      </c>
      <c r="BE62" s="36">
        <v>82.850000000000009</v>
      </c>
      <c r="BF62" s="36">
        <v>30.43</v>
      </c>
      <c r="BG62" s="36">
        <v>150.512</v>
      </c>
      <c r="BH62" s="36">
        <v>91.647000000000006</v>
      </c>
      <c r="BI62" s="36">
        <v>148.13299999999998</v>
      </c>
      <c r="BJ62" s="36">
        <v>254.15200000000002</v>
      </c>
      <c r="BK62" s="36">
        <v>104.562799698118</v>
      </c>
      <c r="BL62" s="36">
        <v>171.12</v>
      </c>
    </row>
    <row r="63" spans="1:64" ht="30" customHeight="1" x14ac:dyDescent="0.2">
      <c r="B63" s="62" t="s">
        <v>476</v>
      </c>
      <c r="C63" s="54" t="e">
        <f>VLOOKUP($B63,#REF!,COLUMNS($B63:C63),0)</f>
        <v>#REF!</v>
      </c>
      <c r="D63" s="66" t="e">
        <f>VLOOKUP($B63,#REF!,COLUMNS($B63:D63),0)</f>
        <v>#REF!</v>
      </c>
      <c r="E63" s="66" t="e">
        <f>VLOOKUP($B63,#REF!,COLUMNS($B63:E63),0)</f>
        <v>#REF!</v>
      </c>
      <c r="F63" s="67" t="e">
        <f>VLOOKUP($B63,#REF!,COLUMNS($B63:F63),0)</f>
        <v>#REF!</v>
      </c>
      <c r="G63" s="68" t="e">
        <f>VLOOKUP($B63,#REF!,COLUMNS($B63:G63),0)</f>
        <v>#REF!</v>
      </c>
      <c r="H63" s="69" t="e">
        <f>VLOOKUP($B63,#REF!,COLUMNS($B63:H63),0)</f>
        <v>#REF!</v>
      </c>
      <c r="I63" s="70" t="e">
        <f>VLOOKUP($B63,#REF!,COLUMNS($B63:I63),0)</f>
        <v>#REF!</v>
      </c>
      <c r="J63" s="71" t="e">
        <f>VLOOKUP($B63,#REF!,COLUMNS($B63:J63),0)</f>
        <v>#REF!</v>
      </c>
      <c r="K63" s="60" t="e">
        <f>VLOOKUP($B63,#REF!,COLUMNS($B63:K63),0)</f>
        <v>#REF!</v>
      </c>
      <c r="L63" s="61" t="e">
        <f>VLOOKUP($B63,#REF!,COLUMNS($B63:L63),0)</f>
        <v>#REF!</v>
      </c>
      <c r="M63" s="61" t="e">
        <f>VLOOKUP($B63,#REF!,COLUMNS($B63:M63),0)</f>
        <v>#REF!</v>
      </c>
      <c r="AD63" s="1" t="s">
        <v>99</v>
      </c>
      <c r="AE63" s="1" t="s">
        <v>100</v>
      </c>
      <c r="AF63" s="36" t="str">
        <f>_xll.BDP($AD63,AF$10)</f>
        <v>Application Software</v>
      </c>
      <c r="AG63" s="36">
        <f>_xll.BDH($AD63,AG$10,$C$5,$C$5,"EQY_FUND_CRNCY=USD")</f>
        <v>7313.5020000000004</v>
      </c>
      <c r="AH63" s="36">
        <f>_xll.BDH($AD63,AH$10,$C$5,$C$5,"EQY_FUND_CRNCY=USD")</f>
        <v>9707.3019999999997</v>
      </c>
      <c r="AI63" s="36">
        <f>_xll.BDP($AD63,AI$10,"EQY_FUND_CRNCY=USD","FA_ADJUSTED=Y")</f>
        <v>2262</v>
      </c>
      <c r="AJ63" s="36">
        <f>_xll.BDP($AD63,AJ$10,"BEST_FPERIOD_OVERRIDE=1TY","EQY_FUND_CRNCY=USD","FA_ADJUSTED=Y")</f>
        <v>2361.4670000000001</v>
      </c>
      <c r="AK63" s="44">
        <f t="shared" si="3"/>
        <v>4.3973032714412108E-2</v>
      </c>
      <c r="AL63" s="36">
        <f>_xll.BDP($AD63,AL$10,"EQY_FUND_CRNCY=USD","FA_ADJUSTED=Y")</f>
        <v>1106.1000122070313</v>
      </c>
      <c r="AM63" s="36">
        <f>_xll.BDP($AD63,AM$10,"BEST_FPERIOD_OVERRIDE=1TY","EQY_FUND_CRNCY=USD","FA_ADJUSTED=Y")</f>
        <v>49.233000000000004</v>
      </c>
      <c r="AN63" s="36">
        <f>_xll.BDP($AD63,AN$10,"BEST_FPERIOD_OVERRIDE=1TY","EQY_FUND_CRNCY=USD","FA_ADJUSTED=Y")</f>
        <v>0</v>
      </c>
      <c r="AO63" s="36" t="str">
        <f>_xll.BDP($AD63,AO$10,"BEST_FPERIOD_OVERRIDE=1TY","EQY_FUND_CRNCY=USD","FA_ADJUSTED=Y")</f>
        <v>#N/A N/A</v>
      </c>
      <c r="AP63" s="36" t="str">
        <f>_xll.BDP($AD63,AP$10,"BEST_FPERIOD_OVERRIDE=1TY","EQY_FUND_CRNCY=USD","FA_ADJUSTED=Y")</f>
        <v>#N/A N/A</v>
      </c>
      <c r="AQ63" s="36">
        <f>_xll.BDP($AD63,AQ$10,"EQY_FUND_CRNCY=USD","FA_ADJUSTED=Y")</f>
        <v>790.9</v>
      </c>
      <c r="AR63" s="36">
        <f>_xll.BDP($AD63,AR$10,"BEST_FPERIOD_OVERRIDE=1TY","EQY_FUND_CRNCY=USD","FA_ADJUSTED=Y")</f>
        <v>894.5</v>
      </c>
      <c r="AS63" s="36">
        <f>_xll.BDP($AD63,AS$10,"EQY_FUND_CRNCY=USD","FA_ADJUSTED=Y")</f>
        <v>438.51140215885999</v>
      </c>
      <c r="AT63" s="36">
        <f>_xll.BDP($AD63,AT$10,"BEST_FPERIOD_OVERRIDE=1TY","EQY_FUND_CRNCY=USD","FA_ADJUSTED=Y")</f>
        <v>474.83300000000003</v>
      </c>
      <c r="AV63" s="1" t="s">
        <v>99</v>
      </c>
      <c r="AW63" s="1" t="s">
        <v>100</v>
      </c>
      <c r="AX63" s="36" t="s">
        <v>495</v>
      </c>
      <c r="AY63" s="36">
        <v>7408.9178000000002</v>
      </c>
      <c r="AZ63" s="36">
        <v>9247.8755000000001</v>
      </c>
      <c r="BA63" s="36">
        <v>2273.2000000000003</v>
      </c>
      <c r="BB63" s="36">
        <v>2275</v>
      </c>
      <c r="BC63" s="44">
        <v>7.9183529825788135E-4</v>
      </c>
      <c r="BD63" s="36">
        <v>1091.2</v>
      </c>
      <c r="BE63" s="36">
        <v>49.633000000000003</v>
      </c>
      <c r="BF63" s="36">
        <v>0</v>
      </c>
      <c r="BG63" s="36" t="s">
        <v>480</v>
      </c>
      <c r="BH63" s="36" t="s">
        <v>480</v>
      </c>
      <c r="BI63" s="36">
        <v>767.59999999999991</v>
      </c>
      <c r="BJ63" s="36">
        <v>898.33299999999997</v>
      </c>
      <c r="BK63" s="36">
        <v>426.99656571026196</v>
      </c>
      <c r="BL63" s="36">
        <v>496.33300000000003</v>
      </c>
    </row>
    <row r="64" spans="1:64" ht="30" customHeight="1" x14ac:dyDescent="0.2">
      <c r="B64" s="62" t="s">
        <v>479</v>
      </c>
      <c r="C64" s="54" t="e">
        <f>VLOOKUP($B64,#REF!,COLUMNS($B64:C64),0)</f>
        <v>#REF!</v>
      </c>
      <c r="D64" s="66" t="e">
        <f>VLOOKUP($B64,#REF!,COLUMNS($B64:D64),0)</f>
        <v>#REF!</v>
      </c>
      <c r="E64" s="66" t="e">
        <f>VLOOKUP($B64,#REF!,COLUMNS($B64:E64),0)</f>
        <v>#REF!</v>
      </c>
      <c r="F64" s="67" t="e">
        <f>VLOOKUP($B64,#REF!,COLUMNS($B64:F64),0)</f>
        <v>#REF!</v>
      </c>
      <c r="G64" s="68" t="e">
        <f>VLOOKUP($B64,#REF!,COLUMNS($B64:G64),0)</f>
        <v>#REF!</v>
      </c>
      <c r="H64" s="69" t="e">
        <f>VLOOKUP($B64,#REF!,COLUMNS($B64:H64),0)</f>
        <v>#REF!</v>
      </c>
      <c r="I64" s="70" t="e">
        <f>VLOOKUP($B64,#REF!,COLUMNS($B64:I64),0)</f>
        <v>#REF!</v>
      </c>
      <c r="J64" s="71" t="e">
        <f>VLOOKUP($B64,#REF!,COLUMNS($B64:J64),0)</f>
        <v>#REF!</v>
      </c>
      <c r="K64" s="60" t="e">
        <f>VLOOKUP($B64,#REF!,COLUMNS($B64:K64),0)</f>
        <v>#REF!</v>
      </c>
      <c r="L64" s="61" t="e">
        <f>VLOOKUP($B64,#REF!,COLUMNS($B64:L64),0)</f>
        <v>#REF!</v>
      </c>
      <c r="M64" s="61" t="e">
        <f>VLOOKUP($B64,#REF!,COLUMNS($B64:M64),0)</f>
        <v>#REF!</v>
      </c>
      <c r="AD64" s="1" t="s">
        <v>101</v>
      </c>
      <c r="AE64" s="1" t="s">
        <v>102</v>
      </c>
      <c r="AF64" s="36" t="str">
        <f>_xll.BDP($AD64,AF$10)</f>
        <v>Application Software</v>
      </c>
      <c r="AG64" s="36">
        <f>_xll.BDH($AD64,AG$10,$C$5,$C$5,"EQY_FUND_CRNCY=USD")</f>
        <v>7000.0263999999997</v>
      </c>
      <c r="AH64" s="36">
        <f>_xll.BDH($AD64,AH$10,$C$5,$C$5,"EQY_FUND_CRNCY=USD")</f>
        <v>6238.0064000000002</v>
      </c>
      <c r="AI64" s="36">
        <f>_xll.BDP($AD64,AI$10,"EQY_FUND_CRNCY=USD","FA_ADJUSTED=Y")</f>
        <v>661.06700000000001</v>
      </c>
      <c r="AJ64" s="36">
        <f>_xll.BDP($AD64,AJ$10,"BEST_FPERIOD_OVERRIDE=1TY","EQY_FUND_CRNCY=USD","FA_ADJUSTED=Y")</f>
        <v>749.7</v>
      </c>
      <c r="AK64" s="44">
        <f t="shared" si="3"/>
        <v>0.13407566857822273</v>
      </c>
      <c r="AL64" s="36">
        <f>_xll.BDP($AD64,AL$10,"EQY_FUND_CRNCY=USD","FA_ADJUSTED=Y")</f>
        <v>364.36000024414062</v>
      </c>
      <c r="AM64" s="36">
        <f>_xll.BDP($AD64,AM$10,"BEST_FPERIOD_OVERRIDE=1TY","EQY_FUND_CRNCY=USD","FA_ADJUSTED=Y")</f>
        <v>59.675000000000004</v>
      </c>
      <c r="AN64" s="36">
        <f>_xll.BDP($AD64,AN$10,"BEST_FPERIOD_OVERRIDE=1TY","EQY_FUND_CRNCY=USD","FA_ADJUSTED=Y")</f>
        <v>171.65699999999998</v>
      </c>
      <c r="AO64" s="36">
        <f>_xll.BDP($AD64,AO$10,"BEST_FPERIOD_OVERRIDE=1TY","EQY_FUND_CRNCY=USD","FA_ADJUSTED=Y")</f>
        <v>124.117</v>
      </c>
      <c r="AP64" s="36">
        <f>_xll.BDP($AD64,AP$10,"BEST_FPERIOD_OVERRIDE=1TY","EQY_FUND_CRNCY=USD","FA_ADJUSTED=Y")</f>
        <v>75.915999999999997</v>
      </c>
      <c r="AQ64" s="36">
        <f>_xll.BDP($AD64,AQ$10,"EQY_FUND_CRNCY=USD","FA_ADJUSTED=Y")</f>
        <v>28.280999999999985</v>
      </c>
      <c r="AR64" s="36">
        <f>_xll.BDP($AD64,AR$10,"BEST_FPERIOD_OVERRIDE=1TY","EQY_FUND_CRNCY=USD","FA_ADJUSTED=Y")</f>
        <v>147.46700000000001</v>
      </c>
      <c r="AS64" s="36">
        <f>_xll.BDP($AD64,AS$10,"EQY_FUND_CRNCY=USD","FA_ADJUSTED=Y")</f>
        <v>35.34196</v>
      </c>
      <c r="AT64" s="36">
        <f>_xll.BDP($AD64,AT$10,"BEST_FPERIOD_OVERRIDE=1TY","EQY_FUND_CRNCY=USD","FA_ADJUSTED=Y")</f>
        <v>101.65600000000001</v>
      </c>
      <c r="AV64" s="1" t="s">
        <v>101</v>
      </c>
      <c r="AW64" s="1" t="s">
        <v>102</v>
      </c>
      <c r="AX64" s="36" t="s">
        <v>495</v>
      </c>
      <c r="AY64" s="36">
        <v>7152.3764000000001</v>
      </c>
      <c r="AZ64" s="36">
        <v>6390.3563999999997</v>
      </c>
      <c r="BA64" s="36">
        <v>661.06700000000001</v>
      </c>
      <c r="BB64" s="36">
        <v>749.7</v>
      </c>
      <c r="BC64" s="44">
        <v>0.13407566857822273</v>
      </c>
      <c r="BD64" s="36">
        <v>364.36000024414062</v>
      </c>
      <c r="BE64" s="36">
        <v>59.675000000000004</v>
      </c>
      <c r="BF64" s="36">
        <v>171.65699999999998</v>
      </c>
      <c r="BG64" s="36">
        <v>124.117</v>
      </c>
      <c r="BH64" s="36">
        <v>75.915999999999997</v>
      </c>
      <c r="BI64" s="36">
        <v>28.280999999999985</v>
      </c>
      <c r="BJ64" s="36">
        <v>147.46700000000001</v>
      </c>
      <c r="BK64" s="36">
        <v>35.34196</v>
      </c>
      <c r="BL64" s="36">
        <v>101.65600000000001</v>
      </c>
    </row>
    <row r="65" spans="1:64" ht="30" customHeight="1" x14ac:dyDescent="0.2">
      <c r="B65" s="62" t="s">
        <v>481</v>
      </c>
      <c r="C65" s="54" t="e">
        <f>VLOOKUP($B65,#REF!,COLUMNS($B65:C65),0)</f>
        <v>#REF!</v>
      </c>
      <c r="D65" s="66" t="e">
        <f>VLOOKUP($B65,#REF!,COLUMNS($B65:D65),0)</f>
        <v>#REF!</v>
      </c>
      <c r="E65" s="66" t="e">
        <f>VLOOKUP($B65,#REF!,COLUMNS($B65:E65),0)</f>
        <v>#REF!</v>
      </c>
      <c r="F65" s="67" t="e">
        <f>VLOOKUP($B65,#REF!,COLUMNS($B65:F65),0)</f>
        <v>#REF!</v>
      </c>
      <c r="G65" s="68" t="e">
        <f>VLOOKUP($B65,#REF!,COLUMNS($B65:G65),0)</f>
        <v>#REF!</v>
      </c>
      <c r="H65" s="69" t="e">
        <f>VLOOKUP($B65,#REF!,COLUMNS($B65:H65),0)</f>
        <v>#REF!</v>
      </c>
      <c r="I65" s="70" t="e">
        <f>VLOOKUP($B65,#REF!,COLUMNS($B65:I65),0)</f>
        <v>#REF!</v>
      </c>
      <c r="J65" s="71" t="e">
        <f>VLOOKUP($B65,#REF!,COLUMNS($B65:J65),0)</f>
        <v>#REF!</v>
      </c>
      <c r="K65" s="60" t="e">
        <f>VLOOKUP($B65,#REF!,COLUMNS($B65:K65),0)</f>
        <v>#REF!</v>
      </c>
      <c r="L65" s="61" t="e">
        <f>VLOOKUP($B65,#REF!,COLUMNS($B65:L65),0)</f>
        <v>#REF!</v>
      </c>
      <c r="M65" s="61" t="e">
        <f>VLOOKUP($B65,#REF!,COLUMNS($B65:M65),0)</f>
        <v>#REF!</v>
      </c>
      <c r="AD65" s="1" t="s">
        <v>103</v>
      </c>
      <c r="AE65" s="1" t="s">
        <v>104</v>
      </c>
      <c r="AF65" s="36" t="str">
        <f>_xll.BDP($AD65,AF$10)</f>
        <v>Data Processing &amp; Outsourced S</v>
      </c>
      <c r="AG65" s="36">
        <f>_xll.BDH($AD65,AG$10,$C$5,$C$5,"EQY_FUND_CRNCY=USD")</f>
        <v>6944.3179</v>
      </c>
      <c r="AH65" s="36">
        <f>_xll.BDH($AD65,AH$10,$C$5,$C$5,"EQY_FUND_CRNCY=USD")</f>
        <v>8325.4179000000004</v>
      </c>
      <c r="AI65" s="36">
        <f>_xll.BDP($AD65,AI$10,"EQY_FUND_CRNCY=USD","FA_ADJUSTED=Y")</f>
        <v>1096.0999999999999</v>
      </c>
      <c r="AJ65" s="36">
        <f>_xll.BDP($AD65,AJ$10,"BEST_FPERIOD_OVERRIDE=1TY","EQY_FUND_CRNCY=USD","FA_ADJUSTED=Y")</f>
        <v>1169.5830000000001</v>
      </c>
      <c r="AK65" s="44">
        <f t="shared" si="3"/>
        <v>6.7040416020436311E-2</v>
      </c>
      <c r="AL65" s="36" t="str">
        <f>_xll.BDP($AD65,AL$10,"EQY_FUND_CRNCY=USD","FA_ADJUSTED=Y")</f>
        <v>#N/A N/A</v>
      </c>
      <c r="AM65" s="36" t="str">
        <f>_xll.BDP($AD65,AM$10,"BEST_FPERIOD_OVERRIDE=1TY","EQY_FUND_CRNCY=USD","FA_ADJUSTED=Y")</f>
        <v>#N/A N/A</v>
      </c>
      <c r="AN65" s="36">
        <f>_xll.BDP($AD65,AN$10,"BEST_FPERIOD_OVERRIDE=1TY","EQY_FUND_CRNCY=USD","FA_ADJUSTED=Y")</f>
        <v>0</v>
      </c>
      <c r="AO65" s="36" t="str">
        <f>_xll.BDP($AD65,AO$10,"BEST_FPERIOD_OVERRIDE=1TY","EQY_FUND_CRNCY=USD","FA_ADJUSTED=Y")</f>
        <v>#N/A N/A</v>
      </c>
      <c r="AP65" s="36" t="str">
        <f>_xll.BDP($AD65,AP$10,"BEST_FPERIOD_OVERRIDE=1TY","EQY_FUND_CRNCY=USD","FA_ADJUSTED=Y")</f>
        <v>#N/A N/A</v>
      </c>
      <c r="AQ65" s="36">
        <f>_xll.BDP($AD65,AQ$10,"EQY_FUND_CRNCY=USD","FA_ADJUSTED=Y")</f>
        <v>482.20000000000005</v>
      </c>
      <c r="AR65" s="36">
        <f>_xll.BDP($AD65,AR$10,"BEST_FPERIOD_OVERRIDE=1TY","EQY_FUND_CRNCY=USD","FA_ADJUSTED=Y")</f>
        <v>581.80000000000007</v>
      </c>
      <c r="AS65" s="36">
        <f>_xll.BDP($AD65,AS$10,"EQY_FUND_CRNCY=USD","FA_ADJUSTED=Y")</f>
        <v>272.89999999999998</v>
      </c>
      <c r="AT65" s="36">
        <f>_xll.BDP($AD65,AT$10,"BEST_FPERIOD_OVERRIDE=1TY","EQY_FUND_CRNCY=USD","FA_ADJUSTED=Y")</f>
        <v>289.60200000000003</v>
      </c>
      <c r="AV65" s="1" t="s">
        <v>103</v>
      </c>
      <c r="AW65" s="1" t="s">
        <v>104</v>
      </c>
      <c r="AX65" s="36" t="s">
        <v>506</v>
      </c>
      <c r="AY65" s="36">
        <v>7005.5735999999997</v>
      </c>
      <c r="AZ65" s="36">
        <v>8458.5735999999997</v>
      </c>
      <c r="BA65" s="36">
        <v>1078.2</v>
      </c>
      <c r="BB65" s="36">
        <v>1157.489</v>
      </c>
      <c r="BC65" s="44">
        <v>7.3538304581710179E-2</v>
      </c>
      <c r="BD65" s="36" t="s">
        <v>480</v>
      </c>
      <c r="BE65" s="36" t="s">
        <v>480</v>
      </c>
      <c r="BF65" s="36">
        <v>0</v>
      </c>
      <c r="BG65" s="36" t="s">
        <v>480</v>
      </c>
      <c r="BH65" s="36" t="s">
        <v>480</v>
      </c>
      <c r="BI65" s="36">
        <v>480.29999999999995</v>
      </c>
      <c r="BJ65" s="36">
        <v>564.93700000000001</v>
      </c>
      <c r="BK65" s="36">
        <v>244.59999999999997</v>
      </c>
      <c r="BL65" s="36">
        <v>282.3</v>
      </c>
    </row>
    <row r="66" spans="1:64" ht="30" customHeight="1" x14ac:dyDescent="0.2">
      <c r="B66" s="63"/>
      <c r="C66" s="63"/>
      <c r="G66" s="64" t="s">
        <v>483</v>
      </c>
      <c r="H66" s="29" t="e">
        <f t="shared" ref="H66:M66" si="14">AVERAGE(H57:H65)</f>
        <v>#REF!</v>
      </c>
      <c r="I66" s="30" t="e">
        <f t="shared" si="14"/>
        <v>#REF!</v>
      </c>
      <c r="J66" s="72" t="e">
        <f t="shared" si="14"/>
        <v>#REF!</v>
      </c>
      <c r="K66" s="32" t="e">
        <f t="shared" si="14"/>
        <v>#REF!</v>
      </c>
      <c r="L66" s="33" t="e">
        <f t="shared" si="14"/>
        <v>#REF!</v>
      </c>
      <c r="M66" s="33" t="e">
        <f t="shared" si="14"/>
        <v>#REF!</v>
      </c>
      <c r="AD66" s="1" t="s">
        <v>105</v>
      </c>
      <c r="AE66" s="1" t="s">
        <v>106</v>
      </c>
      <c r="AF66" s="36" t="str">
        <f>_xll.BDP($AD66,AF$10)</f>
        <v>Application Software</v>
      </c>
      <c r="AG66" s="36">
        <f>_xll.BDH($AD66,AG$10,$C$5,$C$5,"EQY_FUND_CRNCY=USD")</f>
        <v>6683.5072</v>
      </c>
      <c r="AH66" s="36">
        <f>_xll.BDH($AD66,AH$10,$C$5,$C$5,"EQY_FUND_CRNCY=USD")</f>
        <v>6801.4592000000002</v>
      </c>
      <c r="AI66" s="36">
        <f>_xll.BDP($AD66,AI$10,"EQY_FUND_CRNCY=USD","FA_ADJUSTED=Y")</f>
        <v>490.90199999999999</v>
      </c>
      <c r="AJ66" s="36">
        <f>_xll.BDP($AD66,AJ$10,"BEST_FPERIOD_OVERRIDE=1TY","EQY_FUND_CRNCY=USD","FA_ADJUSTED=Y")</f>
        <v>564</v>
      </c>
      <c r="AK66" s="44">
        <f t="shared" si="3"/>
        <v>0.14890548419032723</v>
      </c>
      <c r="AL66" s="36">
        <f>_xll.BDP($AD66,AL$10,"EQY_FUND_CRNCY=USD","FA_ADJUSTED=Y")</f>
        <v>439.76300677490235</v>
      </c>
      <c r="AM66" s="36">
        <f>_xll.BDP($AD66,AM$10,"BEST_FPERIOD_OVERRIDE=1TY","EQY_FUND_CRNCY=USD","FA_ADJUSTED=Y")</f>
        <v>89.98</v>
      </c>
      <c r="AN66" s="36">
        <f>_xll.BDP($AD66,AN$10,"BEST_FPERIOD_OVERRIDE=1TY","EQY_FUND_CRNCY=USD","FA_ADJUSTED=Y")</f>
        <v>82.075999999999993</v>
      </c>
      <c r="AO66" s="36">
        <f>_xll.BDP($AD66,AO$10,"BEST_FPERIOD_OVERRIDE=1TY","EQY_FUND_CRNCY=USD","FA_ADJUSTED=Y")</f>
        <v>101.077</v>
      </c>
      <c r="AP66" s="36">
        <f>_xll.BDP($AD66,AP$10,"BEST_FPERIOD_OVERRIDE=1TY","EQY_FUND_CRNCY=USD","FA_ADJUSTED=Y")</f>
        <v>56.076000000000001</v>
      </c>
      <c r="AQ66" s="36">
        <f>_xll.BDP($AD66,AQ$10,"EQY_FUND_CRNCY=USD","FA_ADJUSTED=Y")</f>
        <v>202.38199999999998</v>
      </c>
      <c r="AR66" s="36">
        <f>_xll.BDP($AD66,AR$10,"BEST_FPERIOD_OVERRIDE=1TY","EQY_FUND_CRNCY=USD","FA_ADJUSTED=Y")</f>
        <v>282.5</v>
      </c>
      <c r="AS66" s="36">
        <f>_xll.BDP($AD66,AS$10,"EQY_FUND_CRNCY=USD","FA_ADJUSTED=Y")</f>
        <v>153.49481250075101</v>
      </c>
      <c r="AT66" s="36">
        <f>_xll.BDP($AD66,AT$10,"BEST_FPERIOD_OVERRIDE=1TY","EQY_FUND_CRNCY=USD","FA_ADJUSTED=Y")</f>
        <v>236.41400000000002</v>
      </c>
      <c r="AV66" s="1" t="s">
        <v>105</v>
      </c>
      <c r="AW66" s="1" t="s">
        <v>106</v>
      </c>
      <c r="AX66" s="36" t="s">
        <v>495</v>
      </c>
      <c r="AY66" s="36">
        <v>6820.7802000000001</v>
      </c>
      <c r="AZ66" s="36">
        <v>6894.6152000000002</v>
      </c>
      <c r="BA66" s="36">
        <v>499.51400000000001</v>
      </c>
      <c r="BB66" s="36">
        <v>548.56299999999999</v>
      </c>
      <c r="BC66" s="44">
        <v>9.8193444027594667E-2</v>
      </c>
      <c r="BD66" s="36">
        <v>448.87000836181642</v>
      </c>
      <c r="BE66" s="36">
        <v>89.632999999999996</v>
      </c>
      <c r="BF66" s="36">
        <v>82.075999999999993</v>
      </c>
      <c r="BG66" s="36">
        <v>101.077</v>
      </c>
      <c r="BH66" s="36">
        <v>56.076000000000001</v>
      </c>
      <c r="BI66" s="36">
        <v>218.595</v>
      </c>
      <c r="BJ66" s="36">
        <v>277.47500000000002</v>
      </c>
      <c r="BK66" s="36">
        <v>150.27254635458399</v>
      </c>
      <c r="BL66" s="36">
        <v>222.1</v>
      </c>
    </row>
    <row r="67" spans="1:64" ht="30" customHeight="1" x14ac:dyDescent="0.2">
      <c r="B67" s="63"/>
      <c r="C67" s="63"/>
      <c r="G67" s="64" t="s">
        <v>484</v>
      </c>
      <c r="H67" s="29" t="e">
        <f t="shared" ref="H67:M67" si="15">MEDIAN(H57:H65)</f>
        <v>#REF!</v>
      </c>
      <c r="I67" s="30" t="e">
        <f t="shared" si="15"/>
        <v>#REF!</v>
      </c>
      <c r="J67" s="72" t="e">
        <f t="shared" si="15"/>
        <v>#REF!</v>
      </c>
      <c r="K67" s="32" t="e">
        <f t="shared" si="15"/>
        <v>#REF!</v>
      </c>
      <c r="L67" s="33" t="e">
        <f t="shared" si="15"/>
        <v>#REF!</v>
      </c>
      <c r="M67" s="33" t="e">
        <f t="shared" si="15"/>
        <v>#REF!</v>
      </c>
      <c r="AD67" s="1" t="s">
        <v>107</v>
      </c>
      <c r="AE67" s="1" t="s">
        <v>108</v>
      </c>
      <c r="AF67" s="36" t="str">
        <f>_xll.BDP($AD67,AF$10)</f>
        <v>Application Software</v>
      </c>
      <c r="AG67" s="36">
        <f>_xll.BDH($AD67,AG$10,$C$5,$C$5,"EQY_FUND_CRNCY=USD")</f>
        <v>6472.9633999999996</v>
      </c>
      <c r="AH67" s="36">
        <f>_xll.BDH($AD67,AH$10,$C$5,$C$5,"EQY_FUND_CRNCY=USD")</f>
        <v>5968.2583999999997</v>
      </c>
      <c r="AI67" s="36">
        <f>_xll.BDP($AD67,AI$10,"EQY_FUND_CRNCY=USD","FA_ADJUSTED=Y")</f>
        <v>1193.1880000000001</v>
      </c>
      <c r="AJ67" s="36">
        <f>_xll.BDP($AD67,AJ$10,"BEST_FPERIOD_OVERRIDE=1TY","EQY_FUND_CRNCY=USD","FA_ADJUSTED=Y")</f>
        <v>1485.229</v>
      </c>
      <c r="AK67" s="44">
        <f t="shared" si="3"/>
        <v>0.24475690335471012</v>
      </c>
      <c r="AL67" s="36">
        <f>_xll.BDP($AD67,AL$10,"EQY_FUND_CRNCY=USD","FA_ADJUSTED=Y")</f>
        <v>841.67400927734377</v>
      </c>
      <c r="AM67" s="36">
        <f>_xll.BDP($AD67,AM$10,"BEST_FPERIOD_OVERRIDE=1TY","EQY_FUND_CRNCY=USD","FA_ADJUSTED=Y")</f>
        <v>78.653000000000006</v>
      </c>
      <c r="AN67" s="36">
        <f>_xll.BDP($AD67,AN$10,"BEST_FPERIOD_OVERRIDE=1TY","EQY_FUND_CRNCY=USD","FA_ADJUSTED=Y")</f>
        <v>313.77699999999999</v>
      </c>
      <c r="AO67" s="36">
        <f>_xll.BDP($AD67,AO$10,"BEST_FPERIOD_OVERRIDE=1TY","EQY_FUND_CRNCY=USD","FA_ADJUSTED=Y")</f>
        <v>649.65700000000004</v>
      </c>
      <c r="AP67" s="36">
        <f>_xll.BDP($AD67,AP$10,"BEST_FPERIOD_OVERRIDE=1TY","EQY_FUND_CRNCY=USD","FA_ADJUSTED=Y")</f>
        <v>86.400999999999996</v>
      </c>
      <c r="AQ67" s="36">
        <f>_xll.BDP($AD67,AQ$10,"EQY_FUND_CRNCY=USD","FA_ADJUSTED=Y")</f>
        <v>-259.76686075949397</v>
      </c>
      <c r="AR67" s="36">
        <f>_xll.BDP($AD67,AR$10,"BEST_FPERIOD_OVERRIDE=1TY","EQY_FUND_CRNCY=USD","FA_ADJUSTED=Y")</f>
        <v>-125.09</v>
      </c>
      <c r="AS67" s="36">
        <f>_xll.BDP($AD67,AS$10,"EQY_FUND_CRNCY=USD","FA_ADJUSTED=Y")</f>
        <v>-330.03622449999995</v>
      </c>
      <c r="AT67" s="36">
        <f>_xll.BDP($AD67,AT$10,"BEST_FPERIOD_OVERRIDE=1TY","EQY_FUND_CRNCY=USD","FA_ADJUSTED=Y")</f>
        <v>-174.411</v>
      </c>
      <c r="AV67" s="1" t="s">
        <v>107</v>
      </c>
      <c r="AW67" s="1" t="s">
        <v>108</v>
      </c>
      <c r="AX67" s="36" t="s">
        <v>495</v>
      </c>
      <c r="AY67" s="36">
        <v>6740.9416000000001</v>
      </c>
      <c r="AZ67" s="36">
        <v>6236.2366000000002</v>
      </c>
      <c r="BA67" s="36">
        <v>1155.4570000000001</v>
      </c>
      <c r="BB67" s="36">
        <v>1366.1669999999999</v>
      </c>
      <c r="BC67" s="44">
        <v>0.18236074557512727</v>
      </c>
      <c r="BD67" s="36">
        <v>769.42700024414057</v>
      </c>
      <c r="BE67" s="36">
        <v>78.515000000000001</v>
      </c>
      <c r="BF67" s="36">
        <v>313.77699999999999</v>
      </c>
      <c r="BG67" s="36">
        <v>649.65700000000004</v>
      </c>
      <c r="BH67" s="36">
        <v>86.400999999999996</v>
      </c>
      <c r="BI67" s="36">
        <v>-222.005860759494</v>
      </c>
      <c r="BJ67" s="36">
        <v>-120.633</v>
      </c>
      <c r="BK67" s="36">
        <v>-290.7982245</v>
      </c>
      <c r="BL67" s="36">
        <v>-189.75900000000001</v>
      </c>
    </row>
    <row r="68" spans="1:64" ht="30" customHeight="1" x14ac:dyDescent="0.2">
      <c r="B68" s="65"/>
      <c r="C68" s="65"/>
      <c r="G68" s="64" t="s">
        <v>485</v>
      </c>
      <c r="H68" s="29" t="e">
        <f t="shared" ref="H68:M68" si="16">MAX(H57:H65)</f>
        <v>#REF!</v>
      </c>
      <c r="I68" s="30" t="e">
        <f t="shared" si="16"/>
        <v>#REF!</v>
      </c>
      <c r="J68" s="72" t="e">
        <f t="shared" si="16"/>
        <v>#REF!</v>
      </c>
      <c r="K68" s="32" t="e">
        <f t="shared" si="16"/>
        <v>#REF!</v>
      </c>
      <c r="L68" s="33" t="e">
        <f t="shared" si="16"/>
        <v>#REF!</v>
      </c>
      <c r="M68" s="33" t="e">
        <f t="shared" si="16"/>
        <v>#REF!</v>
      </c>
      <c r="AD68" s="1" t="s">
        <v>109</v>
      </c>
      <c r="AE68" s="1" t="s">
        <v>110</v>
      </c>
      <c r="AF68" s="36" t="str">
        <f>_xll.BDP($AD68,AF$10)</f>
        <v>Data Processing &amp; Outsourced S</v>
      </c>
      <c r="AG68" s="36">
        <f>_xll.BDH($AD68,AG$10,$C$5,$C$5,"EQY_FUND_CRNCY=USD")</f>
        <v>6484.6941999999999</v>
      </c>
      <c r="AH68" s="36">
        <f>_xll.BDH($AD68,AH$10,$C$5,$C$5,"EQY_FUND_CRNCY=USD")</f>
        <v>9466.4642000000003</v>
      </c>
      <c r="AI68" s="36">
        <f>_xll.BDP($AD68,AI$10,"EQY_FUND_CRNCY=USD","FA_ADJUSTED=Y")</f>
        <v>3824.8900000000003</v>
      </c>
      <c r="AJ68" s="36">
        <f>_xll.BDP($AD68,AJ$10,"BEST_FPERIOD_OVERRIDE=1TY","EQY_FUND_CRNCY=USD","FA_ADJUSTED=Y")</f>
        <v>4029.75</v>
      </c>
      <c r="AK68" s="44">
        <f t="shared" si="3"/>
        <v>5.3559710213888501E-2</v>
      </c>
      <c r="AL68" s="36">
        <f>_xll.BDP($AD68,AL$10,"EQY_FUND_CRNCY=USD","FA_ADJUSTED=Y")</f>
        <v>1075.2999945068359</v>
      </c>
      <c r="AM68" s="36">
        <f>_xll.BDP($AD68,AM$10,"BEST_FPERIOD_OVERRIDE=1TY","EQY_FUND_CRNCY=USD","FA_ADJUSTED=Y")</f>
        <v>39.1</v>
      </c>
      <c r="AN68" s="36">
        <f>_xll.BDP($AD68,AN$10,"BEST_FPERIOD_OVERRIDE=1TY","EQY_FUND_CRNCY=USD","FA_ADJUSTED=Y")</f>
        <v>0</v>
      </c>
      <c r="AO68" s="36" t="str">
        <f>_xll.BDP($AD68,AO$10,"BEST_FPERIOD_OVERRIDE=1TY","EQY_FUND_CRNCY=USD","FA_ADJUSTED=Y")</f>
        <v>#N/A N/A</v>
      </c>
      <c r="AP68" s="36" t="str">
        <f>_xll.BDP($AD68,AP$10,"BEST_FPERIOD_OVERRIDE=1TY","EQY_FUND_CRNCY=USD","FA_ADJUSTED=Y")</f>
        <v>#N/A N/A</v>
      </c>
      <c r="AQ68" s="36">
        <f>_xll.BDP($AD68,AQ$10,"EQY_FUND_CRNCY=USD","FA_ADJUSTED=Y")</f>
        <v>984.08699999999999</v>
      </c>
      <c r="AR68" s="36">
        <f>_xll.BDP($AD68,AR$10,"BEST_FPERIOD_OVERRIDE=1TY","EQY_FUND_CRNCY=USD","FA_ADJUSTED=Y")</f>
        <v>1171</v>
      </c>
      <c r="AS68" s="36">
        <f>_xll.BDP($AD68,AS$10,"EQY_FUND_CRNCY=USD","FA_ADJUSTED=Y")</f>
        <v>316.69753937280802</v>
      </c>
      <c r="AT68" s="36">
        <f>_xll.BDP($AD68,AT$10,"BEST_FPERIOD_OVERRIDE=1TY","EQY_FUND_CRNCY=USD","FA_ADJUSTED=Y")</f>
        <v>445.78300000000002</v>
      </c>
      <c r="AV68" s="1" t="s">
        <v>109</v>
      </c>
      <c r="AW68" s="1" t="s">
        <v>110</v>
      </c>
      <c r="AX68" s="36" t="s">
        <v>506</v>
      </c>
      <c r="AY68" s="36">
        <v>6666.2766000000001</v>
      </c>
      <c r="AZ68" s="36">
        <v>9733.1316000000006</v>
      </c>
      <c r="BA68" s="36">
        <v>3755.2129999999997</v>
      </c>
      <c r="BB68" s="36">
        <v>3945.0750000000003</v>
      </c>
      <c r="BC68" s="44">
        <v>5.0559582106261436E-2</v>
      </c>
      <c r="BD68" s="36">
        <v>1077.0209764404296</v>
      </c>
      <c r="BE68" s="36">
        <v>38.840000000000003</v>
      </c>
      <c r="BF68" s="36">
        <v>0</v>
      </c>
      <c r="BG68" s="36" t="s">
        <v>480</v>
      </c>
      <c r="BH68" s="36" t="s">
        <v>480</v>
      </c>
      <c r="BI68" s="36">
        <v>972.27599999999995</v>
      </c>
      <c r="BJ68" s="36">
        <v>1138.2860000000001</v>
      </c>
      <c r="BK68" s="36">
        <v>307.796316586464</v>
      </c>
      <c r="BL68" s="36">
        <v>431.33300000000003</v>
      </c>
    </row>
    <row r="69" spans="1:64" ht="30" customHeight="1" x14ac:dyDescent="0.2">
      <c r="B69" s="65"/>
      <c r="C69" s="65"/>
      <c r="G69" s="64" t="s">
        <v>486</v>
      </c>
      <c r="H69" s="29" t="e">
        <f t="shared" ref="H69:M69" si="17">MIN(H57:H65)</f>
        <v>#REF!</v>
      </c>
      <c r="I69" s="30" t="e">
        <f t="shared" si="17"/>
        <v>#REF!</v>
      </c>
      <c r="J69" s="72" t="e">
        <f t="shared" si="17"/>
        <v>#REF!</v>
      </c>
      <c r="K69" s="32" t="e">
        <f t="shared" si="17"/>
        <v>#REF!</v>
      </c>
      <c r="L69" s="33" t="e">
        <f t="shared" si="17"/>
        <v>#REF!</v>
      </c>
      <c r="M69" s="33" t="e">
        <f t="shared" si="17"/>
        <v>#REF!</v>
      </c>
      <c r="AD69" s="1" t="s">
        <v>111</v>
      </c>
      <c r="AE69" s="1" t="s">
        <v>112</v>
      </c>
      <c r="AF69" s="36" t="str">
        <f>_xll.BDP($AD69,AF$10)</f>
        <v>Application Software</v>
      </c>
      <c r="AG69" s="36">
        <f>_xll.BDH($AD69,AG$10,$C$5,$C$5,"EQY_FUND_CRNCY=USD")</f>
        <v>6141.2947999999997</v>
      </c>
      <c r="AH69" s="36">
        <f>_xll.BDH($AD69,AH$10,$C$5,$C$5,"EQY_FUND_CRNCY=USD")</f>
        <v>5871.4098000000004</v>
      </c>
      <c r="AI69" s="36">
        <f>_xll.BDP($AD69,AI$10,"EQY_FUND_CRNCY=USD","FA_ADJUSTED=Y")</f>
        <v>602.31500000000005</v>
      </c>
      <c r="AJ69" s="36">
        <f>_xll.BDP($AD69,AJ$10,"BEST_FPERIOD_OVERRIDE=1TY","EQY_FUND_CRNCY=USD","FA_ADJUSTED=Y")</f>
        <v>762.5</v>
      </c>
      <c r="AK69" s="44">
        <f t="shared" si="3"/>
        <v>0.26594888056913724</v>
      </c>
      <c r="AL69" s="36">
        <f>_xll.BDP($AD69,AL$10,"EQY_FUND_CRNCY=USD","FA_ADJUSTED=Y")</f>
        <v>444.96900311279296</v>
      </c>
      <c r="AM69" s="36">
        <f>_xll.BDP($AD69,AM$10,"BEST_FPERIOD_OVERRIDE=1TY","EQY_FUND_CRNCY=USD","FA_ADJUSTED=Y")</f>
        <v>79.150000000000006</v>
      </c>
      <c r="AN69" s="36">
        <f>_xll.BDP($AD69,AN$10,"BEST_FPERIOD_OVERRIDE=1TY","EQY_FUND_CRNCY=USD","FA_ADJUSTED=Y")</f>
        <v>92.427999999999997</v>
      </c>
      <c r="AO69" s="36">
        <f>_xll.BDP($AD69,AO$10,"BEST_FPERIOD_OVERRIDE=1TY","EQY_FUND_CRNCY=USD","FA_ADJUSTED=Y")</f>
        <v>277.93</v>
      </c>
      <c r="AP69" s="36">
        <f>_xll.BDP($AD69,AP$10,"BEST_FPERIOD_OVERRIDE=1TY","EQY_FUND_CRNCY=USD","FA_ADJUSTED=Y")</f>
        <v>81.525999999999996</v>
      </c>
      <c r="AQ69" s="36" t="str">
        <f>_xll.BDP($AD69,AQ$10,"EQY_FUND_CRNCY=USD","FA_ADJUSTED=Y")</f>
        <v>#N/A N/A</v>
      </c>
      <c r="AR69" s="36">
        <f>_xll.BDP($AD69,AR$10,"BEST_FPERIOD_OVERRIDE=1TY","EQY_FUND_CRNCY=USD","FA_ADJUSTED=Y")</f>
        <v>31.82</v>
      </c>
      <c r="AS69" s="36">
        <f>_xll.BDP($AD69,AS$10,"EQY_FUND_CRNCY=USD","FA_ADJUSTED=Y")</f>
        <v>-328.25799999999998</v>
      </c>
      <c r="AT69" s="36">
        <f>_xll.BDP($AD69,AT$10,"BEST_FPERIOD_OVERRIDE=1TY","EQY_FUND_CRNCY=USD","FA_ADJUSTED=Y")</f>
        <v>-4.5419999999999998</v>
      </c>
      <c r="AV69" s="1" t="s">
        <v>111</v>
      </c>
      <c r="AW69" s="1" t="s">
        <v>112</v>
      </c>
      <c r="AX69" s="36" t="s">
        <v>495</v>
      </c>
      <c r="AY69" s="36">
        <v>6261.2359999999999</v>
      </c>
      <c r="AZ69" s="36">
        <v>5991.3509999999997</v>
      </c>
      <c r="BA69" s="36">
        <v>602.31500000000005</v>
      </c>
      <c r="BB69" s="36">
        <v>762.5</v>
      </c>
      <c r="BC69" s="44">
        <v>0.26594888056913724</v>
      </c>
      <c r="BD69" s="36">
        <v>444.96900311279296</v>
      </c>
      <c r="BE69" s="36">
        <v>79.150000000000006</v>
      </c>
      <c r="BF69" s="36">
        <v>92.427999999999997</v>
      </c>
      <c r="BG69" s="36">
        <v>277.93</v>
      </c>
      <c r="BH69" s="36">
        <v>81.525999999999996</v>
      </c>
      <c r="BI69" s="36" t="s">
        <v>480</v>
      </c>
      <c r="BJ69" s="36">
        <v>31.82</v>
      </c>
      <c r="BK69" s="36">
        <v>-328.25799999999998</v>
      </c>
      <c r="BL69" s="36">
        <v>-4.5419999999999998</v>
      </c>
    </row>
    <row r="70" spans="1:64" x14ac:dyDescent="0.2">
      <c r="AD70" s="1" t="s">
        <v>113</v>
      </c>
      <c r="AE70" s="1" t="s">
        <v>114</v>
      </c>
      <c r="AF70" s="36" t="str">
        <f>_xll.BDP($AD70,AF$10)</f>
        <v>Application Software</v>
      </c>
      <c r="AG70" s="36">
        <f>_xll.BDH($AD70,AG$10,$C$5,$C$5,"EQY_FUND_CRNCY=USD")</f>
        <v>5901.9057000000003</v>
      </c>
      <c r="AH70" s="36">
        <f>_xll.BDH($AD70,AH$10,$C$5,$C$5,"EQY_FUND_CRNCY=USD")</f>
        <v>5542.8747000000003</v>
      </c>
      <c r="AI70" s="36">
        <f>_xll.BDP($AD70,AI$10,"EQY_FUND_CRNCY=USD","FA_ADJUSTED=Y")</f>
        <v>549.92700000000002</v>
      </c>
      <c r="AJ70" s="36">
        <f>_xll.BDP($AD70,AJ$10,"BEST_FPERIOD_OVERRIDE=1TY","EQY_FUND_CRNCY=USD","FA_ADJUSTED=Y")</f>
        <v>728.471</v>
      </c>
      <c r="AK70" s="44">
        <f t="shared" si="3"/>
        <v>0.32466854691622693</v>
      </c>
      <c r="AL70" s="36">
        <f>_xll.BDP($AD70,AL$10,"EQY_FUND_CRNCY=USD","FA_ADJUSTED=Y")</f>
        <v>384.76100305175783</v>
      </c>
      <c r="AM70" s="36">
        <f>_xll.BDP($AD70,AM$10,"BEST_FPERIOD_OVERRIDE=1TY","EQY_FUND_CRNCY=USD","FA_ADJUSTED=Y")</f>
        <v>72.969000000000008</v>
      </c>
      <c r="AN70" s="36">
        <f>_xll.BDP($AD70,AN$10,"BEST_FPERIOD_OVERRIDE=1TY","EQY_FUND_CRNCY=USD","FA_ADJUSTED=Y")</f>
        <v>115.291</v>
      </c>
      <c r="AO70" s="36">
        <f>_xll.BDP($AD70,AO$10,"BEST_FPERIOD_OVERRIDE=1TY","EQY_FUND_CRNCY=USD","FA_ADJUSTED=Y")</f>
        <v>220.74199999999999</v>
      </c>
      <c r="AP70" s="36">
        <f>_xll.BDP($AD70,AP$10,"BEST_FPERIOD_OVERRIDE=1TY","EQY_FUND_CRNCY=USD","FA_ADJUSTED=Y")</f>
        <v>81.680000000000007</v>
      </c>
      <c r="AQ70" s="36">
        <f>_xll.BDP($AD70,AQ$10,"EQY_FUND_CRNCY=USD","FA_ADJUSTED=Y")</f>
        <v>-88.114668938655996</v>
      </c>
      <c r="AR70" s="36">
        <f>_xll.BDP($AD70,AR$10,"BEST_FPERIOD_OVERRIDE=1TY","EQY_FUND_CRNCY=USD","FA_ADJUSTED=Y")</f>
        <v>43.024999999999999</v>
      </c>
      <c r="AS70" s="36">
        <f>_xll.BDP($AD70,AS$10,"EQY_FUND_CRNCY=USD","FA_ADJUSTED=Y")</f>
        <v>-119.143</v>
      </c>
      <c r="AT70" s="36">
        <f>_xll.BDP($AD70,AT$10,"BEST_FPERIOD_OVERRIDE=1TY","EQY_FUND_CRNCY=USD","FA_ADJUSTED=Y")</f>
        <v>25.948</v>
      </c>
      <c r="AV70" s="1" t="s">
        <v>113</v>
      </c>
      <c r="AW70" s="1" t="s">
        <v>114</v>
      </c>
      <c r="AX70" s="36" t="s">
        <v>495</v>
      </c>
      <c r="AY70" s="36">
        <v>6043.8905999999997</v>
      </c>
      <c r="AZ70" s="36">
        <v>5616.1094999999996</v>
      </c>
      <c r="BA70" s="36">
        <v>507.88499999999999</v>
      </c>
      <c r="BB70" s="36">
        <v>667.96900000000005</v>
      </c>
      <c r="BC70" s="44">
        <v>0.31519733798005456</v>
      </c>
      <c r="BD70" s="36">
        <v>356.01800524902342</v>
      </c>
      <c r="BE70" s="36">
        <v>73.061000000000007</v>
      </c>
      <c r="BF70" s="36">
        <v>115.291</v>
      </c>
      <c r="BG70" s="36">
        <v>220.74199999999999</v>
      </c>
      <c r="BH70" s="36">
        <v>81.680000000000007</v>
      </c>
      <c r="BI70" s="36">
        <v>-86.045139240506003</v>
      </c>
      <c r="BJ70" s="36">
        <v>50.771999999999998</v>
      </c>
      <c r="BK70" s="36">
        <v>-115.405</v>
      </c>
      <c r="BL70" s="36">
        <v>25.371000000000002</v>
      </c>
    </row>
    <row r="71" spans="1:64" ht="30" customHeight="1" x14ac:dyDescent="0.2">
      <c r="A71" s="2" t="s">
        <v>457</v>
      </c>
      <c r="B71" s="45" t="s">
        <v>489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2" t="s">
        <v>457</v>
      </c>
      <c r="AD71" s="1" t="s">
        <v>115</v>
      </c>
      <c r="AE71" s="1" t="s">
        <v>116</v>
      </c>
      <c r="AF71" s="36" t="str">
        <f>_xll.BDP($AD71,AF$10)</f>
        <v>Application Software</v>
      </c>
      <c r="AG71" s="36">
        <f>_xll.BDH($AD71,AG$10,$C$5,$C$5,"EQY_FUND_CRNCY=USD")</f>
        <v>5692.5747000000001</v>
      </c>
      <c r="AH71" s="36">
        <f>_xll.BDH($AD71,AH$10,$C$5,$C$5,"EQY_FUND_CRNCY=USD")</f>
        <v>5480.7007000000003</v>
      </c>
      <c r="AI71" s="36">
        <f>_xll.BDP($AD71,AI$10,"EQY_FUND_CRNCY=USD","FA_ADJUSTED=Y")</f>
        <v>625.53499999999997</v>
      </c>
      <c r="AJ71" s="36">
        <f>_xll.BDP($AD71,AJ$10,"BEST_FPERIOD_OVERRIDE=1TY","EQY_FUND_CRNCY=USD","FA_ADJUSTED=Y")</f>
        <v>780.29300000000001</v>
      </c>
      <c r="AK71" s="44">
        <f t="shared" si="3"/>
        <v>0.24740102472283731</v>
      </c>
      <c r="AL71" s="36">
        <f>_xll.BDP($AD71,AL$10,"EQY_FUND_CRNCY=USD","FA_ADJUSTED=Y")</f>
        <v>478.90099847412108</v>
      </c>
      <c r="AM71" s="36">
        <f>_xll.BDP($AD71,AM$10,"BEST_FPERIOD_OVERRIDE=1TY","EQY_FUND_CRNCY=USD","FA_ADJUSTED=Y")</f>
        <v>77.427000000000007</v>
      </c>
      <c r="AN71" s="36">
        <f>_xll.BDP($AD71,AN$10,"BEST_FPERIOD_OVERRIDE=1TY","EQY_FUND_CRNCY=USD","FA_ADJUSTED=Y")</f>
        <v>75.147999999999996</v>
      </c>
      <c r="AO71" s="36">
        <f>_xll.BDP($AD71,AO$10,"BEST_FPERIOD_OVERRIDE=1TY","EQY_FUND_CRNCY=USD","FA_ADJUSTED=Y")</f>
        <v>260.06900000000002</v>
      </c>
      <c r="AP71" s="36">
        <f>_xll.BDP($AD71,AP$10,"BEST_FPERIOD_OVERRIDE=1TY","EQY_FUND_CRNCY=USD","FA_ADJUSTED=Y")</f>
        <v>72.313000000000002</v>
      </c>
      <c r="AQ71" s="36">
        <f>_xll.BDP($AD71,AQ$10,"EQY_FUND_CRNCY=USD","FA_ADJUSTED=Y")</f>
        <v>3.2461509250240006</v>
      </c>
      <c r="AR71" s="36">
        <f>_xll.BDP($AD71,AR$10,"BEST_FPERIOD_OVERRIDE=1TY","EQY_FUND_CRNCY=USD","FA_ADJUSTED=Y")</f>
        <v>81.076000000000008</v>
      </c>
      <c r="AS71" s="36">
        <f>_xll.BDP($AD71,AS$10,"EQY_FUND_CRNCY=USD","FA_ADJUSTED=Y")</f>
        <v>-25.689999999999998</v>
      </c>
      <c r="AT71" s="36">
        <f>_xll.BDP($AD71,AT$10,"BEST_FPERIOD_OVERRIDE=1TY","EQY_FUND_CRNCY=USD","FA_ADJUSTED=Y")</f>
        <v>57.524999999999999</v>
      </c>
      <c r="AV71" s="1" t="s">
        <v>115</v>
      </c>
      <c r="AW71" s="1" t="s">
        <v>116</v>
      </c>
      <c r="AX71" s="36" t="s">
        <v>495</v>
      </c>
      <c r="AY71" s="36">
        <v>5895.5968999999996</v>
      </c>
      <c r="AZ71" s="36">
        <v>5688.8769000000002</v>
      </c>
      <c r="BA71" s="36">
        <v>581.47399999999993</v>
      </c>
      <c r="BB71" s="36">
        <v>724.625</v>
      </c>
      <c r="BC71" s="44">
        <v>0.24618641590165691</v>
      </c>
      <c r="BD71" s="36">
        <v>443.33000299072262</v>
      </c>
      <c r="BE71" s="36">
        <v>77.007999999999996</v>
      </c>
      <c r="BF71" s="36">
        <v>75.147999999999996</v>
      </c>
      <c r="BG71" s="36">
        <v>260.06900000000002</v>
      </c>
      <c r="BH71" s="36">
        <v>72.313000000000002</v>
      </c>
      <c r="BI71" s="36">
        <v>1.981681596884</v>
      </c>
      <c r="BJ71" s="36">
        <v>88.007999999999996</v>
      </c>
      <c r="BK71" s="36">
        <v>-22.126999999999999</v>
      </c>
      <c r="BL71" s="36">
        <v>62.160000000000004</v>
      </c>
    </row>
    <row r="72" spans="1:64" ht="47.25" x14ac:dyDescent="0.2">
      <c r="B72" s="10" t="s">
        <v>424</v>
      </c>
      <c r="C72" s="10" t="s">
        <v>425</v>
      </c>
      <c r="D72" s="11" t="s">
        <v>426</v>
      </c>
      <c r="E72" s="11" t="s">
        <v>427</v>
      </c>
      <c r="F72" s="12" t="s">
        <v>428</v>
      </c>
      <c r="G72" s="13"/>
      <c r="H72" s="14" t="s">
        <v>429</v>
      </c>
      <c r="I72" s="13"/>
      <c r="J72" s="12" t="s">
        <v>430</v>
      </c>
      <c r="K72" s="12" t="s">
        <v>431</v>
      </c>
      <c r="L72" s="15" t="s">
        <v>432</v>
      </c>
      <c r="M72" s="15" t="s">
        <v>433</v>
      </c>
      <c r="AD72" s="1" t="s">
        <v>117</v>
      </c>
      <c r="AE72" s="1" t="s">
        <v>118</v>
      </c>
      <c r="AF72" s="36" t="str">
        <f>_xll.BDP($AD72,AF$10)</f>
        <v>Application Software</v>
      </c>
      <c r="AG72" s="36">
        <f>_xll.BDH($AD72,AG$10,$C$5,$C$5,"EQY_FUND_CRNCY=USD")</f>
        <v>5735.6054999999997</v>
      </c>
      <c r="AH72" s="36">
        <f>_xll.BDH($AD72,AH$10,$C$5,$C$5,"EQY_FUND_CRNCY=USD")</f>
        <v>6391.4674999999997</v>
      </c>
      <c r="AI72" s="36">
        <f>_xll.BDP($AD72,AI$10,"EQY_FUND_CRNCY=USD","FA_ADJUSTED=Y")</f>
        <v>1032.4749999999999</v>
      </c>
      <c r="AJ72" s="36">
        <f>_xll.BDP($AD72,AJ$10,"BEST_FPERIOD_OVERRIDE=1TY","EQY_FUND_CRNCY=USD","FA_ADJUSTED=Y")</f>
        <v>1125.5</v>
      </c>
      <c r="AK72" s="44">
        <f t="shared" si="3"/>
        <v>9.009903387491236E-2</v>
      </c>
      <c r="AL72" s="36">
        <f>_xll.BDP($AD72,AL$10,"EQY_FUND_CRNCY=USD","FA_ADJUSTED=Y")</f>
        <v>721.77601562500001</v>
      </c>
      <c r="AM72" s="36">
        <f>_xll.BDP($AD72,AM$10,"BEST_FPERIOD_OVERRIDE=1TY","EQY_FUND_CRNCY=USD","FA_ADJUSTED=Y")</f>
        <v>68.7</v>
      </c>
      <c r="AN72" s="36">
        <f>_xll.BDP($AD72,AN$10,"BEST_FPERIOD_OVERRIDE=1TY","EQY_FUND_CRNCY=USD","FA_ADJUSTED=Y")</f>
        <v>128.38300000000001</v>
      </c>
      <c r="AO72" s="36" t="str">
        <f>_xll.BDP($AD72,AO$10,"BEST_FPERIOD_OVERRIDE=1TY","EQY_FUND_CRNCY=USD","FA_ADJUSTED=Y")</f>
        <v>#N/A N/A</v>
      </c>
      <c r="AP72" s="36" t="str">
        <f>_xll.BDP($AD72,AP$10,"BEST_FPERIOD_OVERRIDE=1TY","EQY_FUND_CRNCY=USD","FA_ADJUSTED=Y")</f>
        <v>#N/A N/A</v>
      </c>
      <c r="AQ72" s="36">
        <f>_xll.BDP($AD72,AQ$10,"EQY_FUND_CRNCY=USD","FA_ADJUSTED=Y")</f>
        <v>236.53799999999998</v>
      </c>
      <c r="AR72" s="36">
        <f>_xll.BDP($AD72,AR$10,"BEST_FPERIOD_OVERRIDE=1TY","EQY_FUND_CRNCY=USD","FA_ADJUSTED=Y")</f>
        <v>344.3</v>
      </c>
      <c r="AS72" s="36">
        <f>_xll.BDP($AD72,AS$10,"EQY_FUND_CRNCY=USD","FA_ADJUSTED=Y")</f>
        <v>131.72335000000001</v>
      </c>
      <c r="AT72" s="36">
        <f>_xll.BDP($AD72,AT$10,"BEST_FPERIOD_OVERRIDE=1TY","EQY_FUND_CRNCY=USD","FA_ADJUSTED=Y")</f>
        <v>208.20000000000002</v>
      </c>
      <c r="AV72" s="1" t="s">
        <v>117</v>
      </c>
      <c r="AW72" s="1" t="s">
        <v>118</v>
      </c>
      <c r="AX72" s="36" t="s">
        <v>495</v>
      </c>
      <c r="AY72" s="36">
        <v>5899.6878999999999</v>
      </c>
      <c r="AZ72" s="36">
        <v>6521.5419000000002</v>
      </c>
      <c r="BA72" s="36">
        <v>1005.8890000000001</v>
      </c>
      <c r="BB72" s="36">
        <v>1083.6669999999999</v>
      </c>
      <c r="BC72" s="44">
        <v>7.732264693221591E-2</v>
      </c>
      <c r="BD72" s="36">
        <v>699.41901611328126</v>
      </c>
      <c r="BE72" s="36">
        <v>72.05</v>
      </c>
      <c r="BF72" s="36">
        <v>110.86999999999999</v>
      </c>
      <c r="BG72" s="36" t="s">
        <v>480</v>
      </c>
      <c r="BH72" s="36" t="s">
        <v>480</v>
      </c>
      <c r="BI72" s="36">
        <v>228.197</v>
      </c>
      <c r="BJ72" s="36">
        <v>336.8</v>
      </c>
      <c r="BK72" s="36">
        <v>130.87135000000001</v>
      </c>
      <c r="BL72" s="36">
        <v>217.4</v>
      </c>
    </row>
    <row r="73" spans="1:64" ht="15.75" x14ac:dyDescent="0.2">
      <c r="B73" s="18"/>
      <c r="C73" s="18"/>
      <c r="D73" s="18"/>
      <c r="E73" s="18"/>
      <c r="F73" s="19" t="s">
        <v>440</v>
      </c>
      <c r="G73" s="20" t="s">
        <v>441</v>
      </c>
      <c r="H73" s="19" t="s">
        <v>440</v>
      </c>
      <c r="I73" s="20" t="s">
        <v>441</v>
      </c>
      <c r="J73" s="19" t="s">
        <v>441</v>
      </c>
      <c r="K73" s="19" t="s">
        <v>440</v>
      </c>
      <c r="L73" s="20" t="s">
        <v>440</v>
      </c>
      <c r="M73" s="20" t="s">
        <v>440</v>
      </c>
      <c r="AD73" s="1" t="s">
        <v>119</v>
      </c>
      <c r="AE73" s="1" t="s">
        <v>120</v>
      </c>
      <c r="AF73" s="36" t="str">
        <f>_xll.BDP($AD73,AF$10)</f>
        <v>Data Processing &amp; Outsourced S</v>
      </c>
      <c r="AG73" s="36">
        <f>_xll.BDH($AD73,AG$10,$C$5,$C$5,"EQY_FUND_CRNCY=USD")</f>
        <v>5637.4767000000002</v>
      </c>
      <c r="AH73" s="36">
        <f>_xll.BDH($AD73,AH$10,$C$5,$C$5,"EQY_FUND_CRNCY=USD")</f>
        <v>5396.7767000000003</v>
      </c>
      <c r="AI73" s="36">
        <f>_xll.BDP($AD73,AI$10,"EQY_FUND_CRNCY=USD","FA_ADJUSTED=Y")</f>
        <v>2491.8389999999999</v>
      </c>
      <c r="AJ73" s="36">
        <f>_xll.BDP($AD73,AJ$10,"BEST_FPERIOD_OVERRIDE=1TY","EQY_FUND_CRNCY=USD","FA_ADJUSTED=Y")</f>
        <v>2815.54</v>
      </c>
      <c r="AK73" s="44">
        <f t="shared" si="3"/>
        <v>0.12990446011961443</v>
      </c>
      <c r="AL73" s="36">
        <f>_xll.BDP($AD73,AL$10,"EQY_FUND_CRNCY=USD","FA_ADJUSTED=Y")</f>
        <v>1021.3030059814453</v>
      </c>
      <c r="AM73" s="36">
        <f>_xll.BDP($AD73,AM$10,"BEST_FPERIOD_OVERRIDE=1TY","EQY_FUND_CRNCY=USD","FA_ADJUSTED=Y")</f>
        <v>39.6</v>
      </c>
      <c r="AN73" s="36">
        <f>_xll.BDP($AD73,AN$10,"BEST_FPERIOD_OVERRIDE=1TY","EQY_FUND_CRNCY=USD","FA_ADJUSTED=Y")</f>
        <v>0</v>
      </c>
      <c r="AO73" s="36" t="str">
        <f>_xll.BDP($AD73,AO$10,"BEST_FPERIOD_OVERRIDE=1TY","EQY_FUND_CRNCY=USD","FA_ADJUSTED=Y")</f>
        <v>#N/A N/A</v>
      </c>
      <c r="AP73" s="36" t="str">
        <f>_xll.BDP($AD73,AP$10,"BEST_FPERIOD_OVERRIDE=1TY","EQY_FUND_CRNCY=USD","FA_ADJUSTED=Y")</f>
        <v>#N/A N/A</v>
      </c>
      <c r="AQ73" s="36">
        <f>_xll.BDP($AD73,AQ$10,"EQY_FUND_CRNCY=USD","FA_ADJUSTED=Y")</f>
        <v>464.61600000000004</v>
      </c>
      <c r="AR73" s="36">
        <f>_xll.BDP($AD73,AR$10,"BEST_FPERIOD_OVERRIDE=1TY","EQY_FUND_CRNCY=USD","FA_ADJUSTED=Y")</f>
        <v>577.84199999999998</v>
      </c>
      <c r="AS73" s="36">
        <f>_xll.BDP($AD73,AS$10,"EQY_FUND_CRNCY=USD","FA_ADJUSTED=Y")</f>
        <v>221.3084125</v>
      </c>
      <c r="AT73" s="36">
        <f>_xll.BDP($AD73,AT$10,"BEST_FPERIOD_OVERRIDE=1TY","EQY_FUND_CRNCY=USD","FA_ADJUSTED=Y")</f>
        <v>354.21300000000002</v>
      </c>
      <c r="AV73" s="1" t="s">
        <v>119</v>
      </c>
      <c r="AW73" s="1" t="s">
        <v>120</v>
      </c>
      <c r="AX73" s="36" t="s">
        <v>506</v>
      </c>
      <c r="AY73" s="36">
        <v>5740.0319</v>
      </c>
      <c r="AZ73" s="36">
        <v>5499.3319000000001</v>
      </c>
      <c r="BA73" s="36">
        <v>2491.8389999999999</v>
      </c>
      <c r="BB73" s="36">
        <v>2815.54</v>
      </c>
      <c r="BC73" s="44">
        <v>0.12990446011961443</v>
      </c>
      <c r="BD73" s="36">
        <v>1021.3030059814453</v>
      </c>
      <c r="BE73" s="36">
        <v>39.6</v>
      </c>
      <c r="BF73" s="36">
        <v>0</v>
      </c>
      <c r="BG73" s="36" t="s">
        <v>480</v>
      </c>
      <c r="BH73" s="36" t="s">
        <v>480</v>
      </c>
      <c r="BI73" s="36">
        <v>464.61600000000004</v>
      </c>
      <c r="BJ73" s="36">
        <v>577.71699999999998</v>
      </c>
      <c r="BK73" s="36">
        <v>221.308428571429</v>
      </c>
      <c r="BL73" s="36">
        <v>354.21300000000002</v>
      </c>
    </row>
    <row r="74" spans="1:64" ht="30" customHeight="1" x14ac:dyDescent="0.2">
      <c r="B74" s="46" t="str">
        <f t="shared" ref="B74:L74" si="18">B$9</f>
        <v>Databricks</v>
      </c>
      <c r="C74" s="46" t="str">
        <f t="shared" si="18"/>
        <v>Advanced big data processing company.</v>
      </c>
      <c r="D74" s="47">
        <f t="shared" si="18"/>
        <v>0</v>
      </c>
      <c r="E74" s="47">
        <f t="shared" si="18"/>
        <v>0</v>
      </c>
      <c r="F74" s="48">
        <f t="shared" si="18"/>
        <v>0</v>
      </c>
      <c r="G74" s="49">
        <f t="shared" si="18"/>
        <v>0</v>
      </c>
      <c r="H74" s="50" t="e">
        <f t="shared" si="18"/>
        <v>#DIV/0!</v>
      </c>
      <c r="I74" s="51" t="e">
        <f t="shared" si="18"/>
        <v>#DIV/0!</v>
      </c>
      <c r="J74" s="52" t="e">
        <f t="shared" si="18"/>
        <v>#DIV/0!</v>
      </c>
      <c r="K74" s="52" t="e">
        <f t="shared" si="18"/>
        <v>#DIV/0!</v>
      </c>
      <c r="L74" s="53" t="e">
        <f t="shared" si="18"/>
        <v>#DIV/0!</v>
      </c>
      <c r="M74" s="53" t="e">
        <f>M$9</f>
        <v>#DIV/0!</v>
      </c>
      <c r="AD74" s="1" t="s">
        <v>121</v>
      </c>
      <c r="AE74" s="1" t="s">
        <v>122</v>
      </c>
      <c r="AF74" s="36" t="str">
        <f>_xll.BDP($AD74,AF$10)</f>
        <v>Data Processing &amp; Outsourced S</v>
      </c>
      <c r="AG74" s="36">
        <f>_xll.BDH($AD74,AG$10,$C$5,$C$5,"EQY_FUND_CRNCY=USD")</f>
        <v>5189.4120000000003</v>
      </c>
      <c r="AH74" s="36">
        <f>_xll.BDH($AD74,AH$10,$C$5,$C$5,"EQY_FUND_CRNCY=USD")</f>
        <v>6135.5420000000004</v>
      </c>
      <c r="AI74" s="36">
        <f>_xll.BDP($AD74,AI$10,"EQY_FUND_CRNCY=USD","FA_ADJUSTED=Y")</f>
        <v>2899.864</v>
      </c>
      <c r="AJ74" s="36">
        <f>_xll.BDP($AD74,AJ$10,"BEST_FPERIOD_OVERRIDE=1TY","EQY_FUND_CRNCY=USD","FA_ADJUSTED=Y")</f>
        <v>3207.75</v>
      </c>
      <c r="AK74" s="44">
        <f t="shared" si="3"/>
        <v>0.10617256533409836</v>
      </c>
      <c r="AL74" s="36">
        <f>_xll.BDP($AD74,AL$10,"EQY_FUND_CRNCY=USD","FA_ADJUSTED=Y")</f>
        <v>1055.346990600586</v>
      </c>
      <c r="AM74" s="36">
        <f>_xll.BDP($AD74,AM$10,"BEST_FPERIOD_OVERRIDE=1TY","EQY_FUND_CRNCY=USD","FA_ADJUSTED=Y")</f>
        <v>37.614000000000004</v>
      </c>
      <c r="AN74" s="36">
        <f>_xll.BDP($AD74,AN$10,"BEST_FPERIOD_OVERRIDE=1TY","EQY_FUND_CRNCY=USD","FA_ADJUSTED=Y")</f>
        <v>0</v>
      </c>
      <c r="AO74" s="36" t="str">
        <f>_xll.BDP($AD74,AO$10,"BEST_FPERIOD_OVERRIDE=1TY","EQY_FUND_CRNCY=USD","FA_ADJUSTED=Y")</f>
        <v>#N/A N/A</v>
      </c>
      <c r="AP74" s="36" t="str">
        <f>_xll.BDP($AD74,AP$10,"BEST_FPERIOD_OVERRIDE=1TY","EQY_FUND_CRNCY=USD","FA_ADJUSTED=Y")</f>
        <v>#N/A N/A</v>
      </c>
      <c r="AQ74" s="36">
        <f>_xll.BDP($AD74,AQ$10,"EQY_FUND_CRNCY=USD","FA_ADJUSTED=Y")</f>
        <v>416.31500000000005</v>
      </c>
      <c r="AR74" s="36">
        <f>_xll.BDP($AD74,AR$10,"BEST_FPERIOD_OVERRIDE=1TY","EQY_FUND_CRNCY=USD","FA_ADJUSTED=Y")</f>
        <v>519.5</v>
      </c>
      <c r="AS74" s="36">
        <f>_xll.BDP($AD74,AS$10,"EQY_FUND_CRNCY=USD","FA_ADJUSTED=Y")</f>
        <v>273.07423</v>
      </c>
      <c r="AT74" s="36">
        <f>_xll.BDP($AD74,AT$10,"BEST_FPERIOD_OVERRIDE=1TY","EQY_FUND_CRNCY=USD","FA_ADJUSTED=Y")</f>
        <v>361.625</v>
      </c>
      <c r="AV74" s="1" t="s">
        <v>121</v>
      </c>
      <c r="AW74" s="1" t="s">
        <v>122</v>
      </c>
      <c r="AX74" s="36" t="s">
        <v>506</v>
      </c>
      <c r="AY74" s="36">
        <v>5282.4870000000001</v>
      </c>
      <c r="AZ74" s="36">
        <v>6190.1469999999999</v>
      </c>
      <c r="BA74" s="36">
        <v>2860.71</v>
      </c>
      <c r="BB74" s="36">
        <v>3102.7919999999999</v>
      </c>
      <c r="BC74" s="44">
        <v>8.4623048124416567E-2</v>
      </c>
      <c r="BD74" s="36">
        <v>1068.4139918212891</v>
      </c>
      <c r="BE74" s="36">
        <v>39.024999999999999</v>
      </c>
      <c r="BF74" s="36">
        <v>0</v>
      </c>
      <c r="BG74" s="36" t="s">
        <v>480</v>
      </c>
      <c r="BH74" s="36" t="s">
        <v>480</v>
      </c>
      <c r="BI74" s="36">
        <v>407.05099999999999</v>
      </c>
      <c r="BJ74" s="36">
        <v>514.5</v>
      </c>
      <c r="BK74" s="36">
        <v>271.84730999999999</v>
      </c>
      <c r="BL74" s="36">
        <v>348.45100000000002</v>
      </c>
    </row>
    <row r="75" spans="1:64" ht="30" customHeight="1" x14ac:dyDescent="0.2">
      <c r="B75" s="54" t="s">
        <v>466</v>
      </c>
      <c r="C75" s="54" t="e">
        <f>VLOOKUP($B75,#REF!,COLUMNS($B75:C75),0)</f>
        <v>#REF!</v>
      </c>
      <c r="D75" s="66" t="e">
        <f>VLOOKUP($B75,#REF!,COLUMNS($B75:D75),0)</f>
        <v>#REF!</v>
      </c>
      <c r="E75" s="66" t="e">
        <f>VLOOKUP($B75,#REF!,COLUMNS($B75:E75),0)</f>
        <v>#REF!</v>
      </c>
      <c r="F75" s="67" t="e">
        <f>VLOOKUP($B75,#REF!,COLUMNS($B75:F75),0)</f>
        <v>#REF!</v>
      </c>
      <c r="G75" s="68" t="e">
        <f>VLOOKUP($B75,#REF!,COLUMNS($B75:G75),0)</f>
        <v>#REF!</v>
      </c>
      <c r="H75" s="69" t="e">
        <f>VLOOKUP($B75,#REF!,COLUMNS($B75:H75),0)</f>
        <v>#REF!</v>
      </c>
      <c r="I75" s="70" t="e">
        <f>VLOOKUP($B75,#REF!,COLUMNS($B75:I75),0)</f>
        <v>#REF!</v>
      </c>
      <c r="J75" s="71" t="e">
        <f>VLOOKUP($B75,#REF!,COLUMNS($B75:J75),0)</f>
        <v>#REF!</v>
      </c>
      <c r="K75" s="60" t="e">
        <f>VLOOKUP($B75,#REF!,COLUMNS($B75:K75),0)</f>
        <v>#REF!</v>
      </c>
      <c r="L75" s="61" t="e">
        <f>VLOOKUP($B75,#REF!,COLUMNS($B75:L75),0)</f>
        <v>#REF!</v>
      </c>
      <c r="M75" s="61" t="e">
        <f>VLOOKUP($B75,#REF!,COLUMNS($B75:M75),0)</f>
        <v>#REF!</v>
      </c>
      <c r="AD75" s="1" t="s">
        <v>123</v>
      </c>
      <c r="AE75" s="1" t="s">
        <v>124</v>
      </c>
      <c r="AF75" s="36" t="str">
        <f>_xll.BDP($AD75,AF$10)</f>
        <v>Application Software</v>
      </c>
      <c r="AG75" s="36">
        <f>_xll.BDH($AD75,AG$10,$C$5,$C$5,"EQY_FUND_CRNCY=USD")</f>
        <v>5034.2312000000002</v>
      </c>
      <c r="AH75" s="36">
        <f>_xll.BDH($AD75,AH$10,$C$5,$C$5,"EQY_FUND_CRNCY=USD")</f>
        <v>5351.8642</v>
      </c>
      <c r="AI75" s="36">
        <f>_xll.BDP($AD75,AI$10,"EQY_FUND_CRNCY=USD","FA_ADJUSTED=Y")</f>
        <v>830.18600000000015</v>
      </c>
      <c r="AJ75" s="36">
        <f>_xll.BDP($AD75,AJ$10,"BEST_FPERIOD_OVERRIDE=1TY","EQY_FUND_CRNCY=USD","FA_ADJUSTED=Y")</f>
        <v>971.34300000000007</v>
      </c>
      <c r="AK75" s="44">
        <f t="shared" si="3"/>
        <v>0.17003057146229872</v>
      </c>
      <c r="AL75" s="36">
        <f>_xll.BDP($AD75,AL$10,"EQY_FUND_CRNCY=USD","FA_ADJUSTED=Y")</f>
        <v>500.62000061035155</v>
      </c>
      <c r="AM75" s="36">
        <f>_xll.BDP($AD75,AM$10,"BEST_FPERIOD_OVERRIDE=1TY","EQY_FUND_CRNCY=USD","FA_ADJUSTED=Y")</f>
        <v>64.966999999999999</v>
      </c>
      <c r="AN75" s="36">
        <f>_xll.BDP($AD75,AN$10,"BEST_FPERIOD_OVERRIDE=1TY","EQY_FUND_CRNCY=USD","FA_ADJUSTED=Y")</f>
        <v>89.451999999999998</v>
      </c>
      <c r="AO75" s="36">
        <f>_xll.BDP($AD75,AO$10,"BEST_FPERIOD_OVERRIDE=1TY","EQY_FUND_CRNCY=USD","FA_ADJUSTED=Y")</f>
        <v>165.07900000000001</v>
      </c>
      <c r="AP75" s="36">
        <f>_xll.BDP($AD75,AP$10,"BEST_FPERIOD_OVERRIDE=1TY","EQY_FUND_CRNCY=USD","FA_ADJUSTED=Y")</f>
        <v>112.97499999999999</v>
      </c>
      <c r="AQ75" s="36">
        <f>_xll.BDP($AD75,AQ$10,"EQY_FUND_CRNCY=USD","FA_ADJUSTED=Y")</f>
        <v>171.43800000000002</v>
      </c>
      <c r="AR75" s="36">
        <f>_xll.BDP($AD75,AR$10,"BEST_FPERIOD_OVERRIDE=1TY","EQY_FUND_CRNCY=USD","FA_ADJUSTED=Y")</f>
        <v>269.95999999999998</v>
      </c>
      <c r="AS75" s="36">
        <f>_xll.BDP($AD75,AS$10,"EQY_FUND_CRNCY=USD","FA_ADJUSTED=Y")</f>
        <v>40.528611792959992</v>
      </c>
      <c r="AT75" s="36">
        <f>_xll.BDP($AD75,AT$10,"BEST_FPERIOD_OVERRIDE=1TY","EQY_FUND_CRNCY=USD","FA_ADJUSTED=Y")</f>
        <v>157.53300000000002</v>
      </c>
      <c r="AV75" s="1" t="s">
        <v>123</v>
      </c>
      <c r="AW75" s="1" t="s">
        <v>124</v>
      </c>
      <c r="AX75" s="36" t="s">
        <v>495</v>
      </c>
      <c r="AY75" s="36">
        <v>5142.1211000000003</v>
      </c>
      <c r="AZ75" s="36">
        <v>5264.8521000000001</v>
      </c>
      <c r="BA75" s="36">
        <v>774.29099999999994</v>
      </c>
      <c r="BB75" s="36">
        <v>940.42899999999997</v>
      </c>
      <c r="BC75" s="44">
        <v>0.21456790793125591</v>
      </c>
      <c r="BD75" s="36">
        <v>470.14299932861331</v>
      </c>
      <c r="BE75" s="36">
        <v>64.5</v>
      </c>
      <c r="BF75" s="36">
        <v>89.451999999999998</v>
      </c>
      <c r="BG75" s="36">
        <v>165.07900000000001</v>
      </c>
      <c r="BH75" s="36">
        <v>112.97499999999999</v>
      </c>
      <c r="BI75" s="36">
        <v>151.96100000000001</v>
      </c>
      <c r="BJ75" s="36">
        <v>254.5</v>
      </c>
      <c r="BK75" s="36">
        <v>39.375608755979997</v>
      </c>
      <c r="BL75" s="36">
        <v>147.19200000000001</v>
      </c>
    </row>
    <row r="76" spans="1:64" ht="30" customHeight="1" x14ac:dyDescent="0.2">
      <c r="B76" s="62" t="s">
        <v>469</v>
      </c>
      <c r="C76" s="62" t="e">
        <f>VLOOKUP($B76,#REF!,COLUMNS($B76:C76),0)</f>
        <v>#REF!</v>
      </c>
      <c r="D76" s="66" t="e">
        <f>VLOOKUP($B76,#REF!,COLUMNS($B76:D76),0)</f>
        <v>#REF!</v>
      </c>
      <c r="E76" s="66" t="e">
        <f>VLOOKUP($B76,#REF!,COLUMNS($B76:E76),0)</f>
        <v>#REF!</v>
      </c>
      <c r="F76" s="67" t="e">
        <f>VLOOKUP($B76,#REF!,COLUMNS($B76:F76),0)</f>
        <v>#REF!</v>
      </c>
      <c r="G76" s="68" t="e">
        <f>VLOOKUP($B76,#REF!,COLUMNS($B76:G76),0)</f>
        <v>#REF!</v>
      </c>
      <c r="H76" s="69" t="e">
        <f>VLOOKUP($B76,#REF!,COLUMNS($B76:H76),0)</f>
        <v>#REF!</v>
      </c>
      <c r="I76" s="70" t="e">
        <f>VLOOKUP($B76,#REF!,COLUMNS($B76:I76),0)</f>
        <v>#REF!</v>
      </c>
      <c r="J76" s="71" t="e">
        <f>VLOOKUP($B76,#REF!,COLUMNS($B76:J76),0)</f>
        <v>#REF!</v>
      </c>
      <c r="K76" s="60" t="e">
        <f>VLOOKUP($B76,#REF!,COLUMNS($B76:K76),0)</f>
        <v>#REF!</v>
      </c>
      <c r="L76" s="61" t="e">
        <f>VLOOKUP($B76,#REF!,COLUMNS($B76:L76),0)</f>
        <v>#REF!</v>
      </c>
      <c r="M76" s="61" t="e">
        <f>VLOOKUP($B76,#REF!,COLUMNS($B76:M76),0)</f>
        <v>#REF!</v>
      </c>
      <c r="AD76" s="1" t="s">
        <v>125</v>
      </c>
      <c r="AE76" s="1" t="s">
        <v>126</v>
      </c>
      <c r="AF76" s="36" t="str">
        <f>_xll.BDP($AD76,AF$10)</f>
        <v>Application Software</v>
      </c>
      <c r="AG76" s="36">
        <f>_xll.BDH($AD76,AG$10,$C$5,$C$5,"EQY_FUND_CRNCY=USD")</f>
        <v>4883.9189999999999</v>
      </c>
      <c r="AH76" s="36">
        <f>_xll.BDH($AD76,AH$10,$C$5,$C$5,"EQY_FUND_CRNCY=USD")</f>
        <v>4717.57</v>
      </c>
      <c r="AI76" s="36">
        <f>_xll.BDP($AD76,AI$10,"EQY_FUND_CRNCY=USD","FA_ADJUSTED=Y")</f>
        <v>419.47400000000005</v>
      </c>
      <c r="AJ76" s="36">
        <f>_xll.BDP($AD76,AJ$10,"BEST_FPERIOD_OVERRIDE=1TY","EQY_FUND_CRNCY=USD","FA_ADJUSTED=Y")</f>
        <v>572.029</v>
      </c>
      <c r="AK76" s="44">
        <f t="shared" si="3"/>
        <v>0.3636816584579734</v>
      </c>
      <c r="AL76" s="36" t="str">
        <f>_xll.BDP($AD76,AL$10,"EQY_FUND_CRNCY=USD","FA_ADJUSTED=Y")</f>
        <v>#N/A N/A</v>
      </c>
      <c r="AM76" s="36">
        <f>_xll.BDP($AD76,AM$10,"BEST_FPERIOD_OVERRIDE=1TY","EQY_FUND_CRNCY=USD","FA_ADJUSTED=Y")</f>
        <v>77.95</v>
      </c>
      <c r="AN76" s="36">
        <f>_xll.BDP($AD76,AN$10,"BEST_FPERIOD_OVERRIDE=1TY","EQY_FUND_CRNCY=USD","FA_ADJUSTED=Y")</f>
        <v>52.805999999999997</v>
      </c>
      <c r="AO76" s="36">
        <f>_xll.BDP($AD76,AO$10,"BEST_FPERIOD_OVERRIDE=1TY","EQY_FUND_CRNCY=USD","FA_ADJUSTED=Y")</f>
        <v>61.378999999999998</v>
      </c>
      <c r="AP76" s="36">
        <f>_xll.BDP($AD76,AP$10,"BEST_FPERIOD_OVERRIDE=1TY","EQY_FUND_CRNCY=USD","FA_ADJUSTED=Y")</f>
        <v>58.445999999999998</v>
      </c>
      <c r="AQ76" s="36">
        <f>_xll.BDP($AD76,AQ$10,"EQY_FUND_CRNCY=USD","FA_ADJUSTED=Y")</f>
        <v>97.832000000000008</v>
      </c>
      <c r="AR76" s="36">
        <f>_xll.BDP($AD76,AR$10,"BEST_FPERIOD_OVERRIDE=1TY","EQY_FUND_CRNCY=USD","FA_ADJUSTED=Y")</f>
        <v>171.322</v>
      </c>
      <c r="AS76" s="36">
        <f>_xll.BDP($AD76,AS$10,"EQY_FUND_CRNCY=USD","FA_ADJUSTED=Y")</f>
        <v>65.516000000000005</v>
      </c>
      <c r="AT76" s="36">
        <f>_xll.BDP($AD76,AT$10,"BEST_FPERIOD_OVERRIDE=1TY","EQY_FUND_CRNCY=USD","FA_ADJUSTED=Y")</f>
        <v>115.901</v>
      </c>
      <c r="AV76" s="1" t="s">
        <v>125</v>
      </c>
      <c r="AW76" s="1" t="s">
        <v>126</v>
      </c>
      <c r="AX76" s="36" t="s">
        <v>495</v>
      </c>
      <c r="AY76" s="36">
        <v>5071.8941000000004</v>
      </c>
      <c r="AZ76" s="36">
        <v>4930.2130999999999</v>
      </c>
      <c r="BA76" s="36">
        <v>380.06200000000001</v>
      </c>
      <c r="BB76" s="36">
        <v>526.21400000000006</v>
      </c>
      <c r="BC76" s="44">
        <v>0.38454778430887604</v>
      </c>
      <c r="BD76" s="36" t="s">
        <v>480</v>
      </c>
      <c r="BE76" s="36">
        <v>76.424999999999997</v>
      </c>
      <c r="BF76" s="36">
        <v>52.805999999999997</v>
      </c>
      <c r="BG76" s="36">
        <v>61.378999999999998</v>
      </c>
      <c r="BH76" s="36">
        <v>58.445999999999998</v>
      </c>
      <c r="BI76" s="36">
        <v>92.668000000000006</v>
      </c>
      <c r="BJ76" s="36">
        <v>153.29599999999999</v>
      </c>
      <c r="BK76" s="36">
        <v>55.453000000000003</v>
      </c>
      <c r="BL76" s="36">
        <v>107.494</v>
      </c>
    </row>
    <row r="77" spans="1:64" ht="30" customHeight="1" x14ac:dyDescent="0.2">
      <c r="B77" s="62" t="s">
        <v>475</v>
      </c>
      <c r="C77" s="62" t="e">
        <f>VLOOKUP($B77,#REF!,COLUMNS($B77:C77),0)</f>
        <v>#REF!</v>
      </c>
      <c r="D77" s="66" t="e">
        <f>VLOOKUP($B77,#REF!,COLUMNS($B77:D77),0)</f>
        <v>#REF!</v>
      </c>
      <c r="E77" s="66" t="e">
        <f>VLOOKUP($B77,#REF!,COLUMNS($B77:E77),0)</f>
        <v>#REF!</v>
      </c>
      <c r="F77" s="67" t="e">
        <f>VLOOKUP($B77,#REF!,COLUMNS($B77:F77),0)</f>
        <v>#REF!</v>
      </c>
      <c r="G77" s="68" t="e">
        <f>VLOOKUP($B77,#REF!,COLUMNS($B77:G77),0)</f>
        <v>#REF!</v>
      </c>
      <c r="H77" s="69" t="e">
        <f>VLOOKUP($B77,#REF!,COLUMNS($B77:H77),0)</f>
        <v>#REF!</v>
      </c>
      <c r="I77" s="70" t="e">
        <f>VLOOKUP($B77,#REF!,COLUMNS($B77:I77),0)</f>
        <v>#REF!</v>
      </c>
      <c r="J77" s="71" t="e">
        <f>VLOOKUP($B77,#REF!,COLUMNS($B77:J77),0)</f>
        <v>#REF!</v>
      </c>
      <c r="K77" s="60" t="e">
        <f>VLOOKUP($B77,#REF!,COLUMNS($B77:K77),0)</f>
        <v>#REF!</v>
      </c>
      <c r="L77" s="61" t="e">
        <f>VLOOKUP($B77,#REF!,COLUMNS($B77:L77),0)</f>
        <v>#REF!</v>
      </c>
      <c r="M77" s="61" t="e">
        <f>VLOOKUP($B77,#REF!,COLUMNS($B77:M77),0)</f>
        <v>#REF!</v>
      </c>
      <c r="AD77" s="1" t="s">
        <v>127</v>
      </c>
      <c r="AE77" s="1" t="s">
        <v>128</v>
      </c>
      <c r="AF77" s="36" t="str">
        <f>_xll.BDP($AD77,AF$10)</f>
        <v>Systems Software</v>
      </c>
      <c r="AG77" s="36">
        <f>_xll.BDH($AD77,AG$10,$C$5,$C$5,"EQY_FUND_CRNCY=USD")</f>
        <v>4996.4574000000002</v>
      </c>
      <c r="AH77" s="36">
        <f>_xll.BDH($AD77,AH$10,$C$5,$C$5,"EQY_FUND_CRNCY=USD")</f>
        <v>4806.1283999999996</v>
      </c>
      <c r="AI77" s="36">
        <f>_xll.BDP($AD77,AI$10,"EQY_FUND_CRNCY=USD","FA_ADJUSTED=Y")</f>
        <v>663.91300000000001</v>
      </c>
      <c r="AJ77" s="36">
        <f>_xll.BDP($AD77,AJ$10,"BEST_FPERIOD_OVERRIDE=1TY","EQY_FUND_CRNCY=USD","FA_ADJUSTED=Y")</f>
        <v>825.54899999999998</v>
      </c>
      <c r="AK77" s="44">
        <f t="shared" si="3"/>
        <v>0.24345960991876936</v>
      </c>
      <c r="AL77" s="36">
        <f>_xll.BDP($AD77,AL$10,"EQY_FUND_CRNCY=USD","FA_ADJUSTED=Y")</f>
        <v>474.64899768066408</v>
      </c>
      <c r="AM77" s="36">
        <f>_xll.BDP($AD77,AM$10,"BEST_FPERIOD_OVERRIDE=1TY","EQY_FUND_CRNCY=USD","FA_ADJUSTED=Y")</f>
        <v>77.938000000000002</v>
      </c>
      <c r="AN77" s="36">
        <f>_xll.BDP($AD77,AN$10,"BEST_FPERIOD_OVERRIDE=1TY","EQY_FUND_CRNCY=USD","FA_ADJUSTED=Y")</f>
        <v>129.803</v>
      </c>
      <c r="AO77" s="36">
        <f>_xll.BDP($AD77,AO$10,"BEST_FPERIOD_OVERRIDE=1TY","EQY_FUND_CRNCY=USD","FA_ADJUSTED=Y")</f>
        <v>258.83699999999999</v>
      </c>
      <c r="AP77" s="36">
        <f>_xll.BDP($AD77,AP$10,"BEST_FPERIOD_OVERRIDE=1TY","EQY_FUND_CRNCY=USD","FA_ADJUSTED=Y")</f>
        <v>52.734999999999999</v>
      </c>
      <c r="AQ77" s="36">
        <f>_xll.BDP($AD77,AQ$10,"EQY_FUND_CRNCY=USD","FA_ADJUSTED=Y")</f>
        <v>-24.201000000000001</v>
      </c>
      <c r="AR77" s="36">
        <f>_xll.BDP($AD77,AR$10,"BEST_FPERIOD_OVERRIDE=1TY","EQY_FUND_CRNCY=USD","FA_ADJUSTED=Y")</f>
        <v>144.5</v>
      </c>
      <c r="AS77" s="36">
        <f>_xll.BDP($AD77,AS$10,"EQY_FUND_CRNCY=USD","FA_ADJUSTED=Y")</f>
        <v>-85.366269545967</v>
      </c>
      <c r="AT77" s="36">
        <f>_xll.BDP($AD77,AT$10,"BEST_FPERIOD_OVERRIDE=1TY","EQY_FUND_CRNCY=USD","FA_ADJUSTED=Y")</f>
        <v>84.007000000000005</v>
      </c>
      <c r="AV77" s="1" t="s">
        <v>127</v>
      </c>
      <c r="AW77" s="1" t="s">
        <v>128</v>
      </c>
      <c r="AX77" s="36" t="s">
        <v>505</v>
      </c>
      <c r="AY77" s="36">
        <v>5107.2048999999997</v>
      </c>
      <c r="AZ77" s="36">
        <v>5177.2318999999998</v>
      </c>
      <c r="BA77" s="36">
        <v>614.04600000000005</v>
      </c>
      <c r="BB77" s="36">
        <v>792.19399999999996</v>
      </c>
      <c r="BC77" s="44">
        <v>0.29012158698208257</v>
      </c>
      <c r="BD77" s="36">
        <v>439.7080033569336</v>
      </c>
      <c r="BE77" s="36">
        <v>77.510000000000005</v>
      </c>
      <c r="BF77" s="36">
        <v>129.803</v>
      </c>
      <c r="BG77" s="36">
        <v>258.83699999999999</v>
      </c>
      <c r="BH77" s="36">
        <v>52.734999999999999</v>
      </c>
      <c r="BI77" s="36">
        <v>-23.048000000000005</v>
      </c>
      <c r="BJ77" s="36">
        <v>135.55000000000001</v>
      </c>
      <c r="BK77" s="36">
        <v>-78.538188416806008</v>
      </c>
      <c r="BL77" s="36">
        <v>74.016999999999996</v>
      </c>
    </row>
    <row r="78" spans="1:64" ht="30" customHeight="1" x14ac:dyDescent="0.2">
      <c r="B78" s="62" t="s">
        <v>477</v>
      </c>
      <c r="C78" s="62" t="e">
        <f>VLOOKUP($B78,#REF!,COLUMNS($B78:C78),0)</f>
        <v>#REF!</v>
      </c>
      <c r="D78" s="66" t="e">
        <f>VLOOKUP($B78,#REF!,COLUMNS($B78:D78),0)</f>
        <v>#REF!</v>
      </c>
      <c r="E78" s="66" t="e">
        <f>VLOOKUP($B78,#REF!,COLUMNS($B78:E78),0)</f>
        <v>#REF!</v>
      </c>
      <c r="F78" s="67" t="e">
        <f>VLOOKUP($B78,#REF!,COLUMNS($B78:F78),0)</f>
        <v>#REF!</v>
      </c>
      <c r="G78" s="68" t="e">
        <f>VLOOKUP($B78,#REF!,COLUMNS($B78:G78),0)</f>
        <v>#REF!</v>
      </c>
      <c r="H78" s="69" t="e">
        <f>VLOOKUP($B78,#REF!,COLUMNS($B78:H78),0)</f>
        <v>#REF!</v>
      </c>
      <c r="I78" s="70" t="e">
        <f>VLOOKUP($B78,#REF!,COLUMNS($B78:I78),0)</f>
        <v>#REF!</v>
      </c>
      <c r="J78" s="71" t="e">
        <f>VLOOKUP($B78,#REF!,COLUMNS($B78:J78),0)</f>
        <v>#REF!</v>
      </c>
      <c r="K78" s="60" t="e">
        <f>VLOOKUP($B78,#REF!,COLUMNS($B78:K78),0)</f>
        <v>#REF!</v>
      </c>
      <c r="L78" s="61" t="e">
        <f>VLOOKUP($B78,#REF!,COLUMNS($B78:L78),0)</f>
        <v>#REF!</v>
      </c>
      <c r="M78" s="61" t="e">
        <f>VLOOKUP($B78,#REF!,COLUMNS($B78:M78),0)</f>
        <v>#REF!</v>
      </c>
      <c r="AD78" s="1" t="s">
        <v>129</v>
      </c>
      <c r="AE78" s="1" t="s">
        <v>130</v>
      </c>
      <c r="AF78" s="36" t="str">
        <f>_xll.BDP($AD78,AF$10)</f>
        <v>Application Software</v>
      </c>
      <c r="AG78" s="36">
        <f>_xll.BDH($AD78,AG$10,$C$5,$C$5,"EQY_FUND_CRNCY=USD")</f>
        <v>4892.9650000000001</v>
      </c>
      <c r="AH78" s="36">
        <f>_xll.BDH($AD78,AH$10,$C$5,$C$5,"EQY_FUND_CRNCY=USD")</f>
        <v>4645.2269999999999</v>
      </c>
      <c r="AI78" s="36">
        <f>_xll.BDP($AD78,AI$10,"EQY_FUND_CRNCY=USD","FA_ADJUSTED=Y")</f>
        <v>475.49899999999997</v>
      </c>
      <c r="AJ78" s="36">
        <f>_xll.BDP($AD78,AJ$10,"BEST_FPERIOD_OVERRIDE=1TY","EQY_FUND_CRNCY=USD","FA_ADJUSTED=Y")</f>
        <v>601.93799999999999</v>
      </c>
      <c r="AK78" s="44">
        <f t="shared" si="3"/>
        <v>0.26590802504316535</v>
      </c>
      <c r="AL78" s="36">
        <f>_xll.BDP($AD78,AL$10,"EQY_FUND_CRNCY=USD","FA_ADJUSTED=Y")</f>
        <v>381.44999993896482</v>
      </c>
      <c r="AM78" s="36">
        <f>_xll.BDP($AD78,AM$10,"BEST_FPERIOD_OVERRIDE=1TY","EQY_FUND_CRNCY=USD","FA_ADJUSTED=Y")</f>
        <v>81.918999999999997</v>
      </c>
      <c r="AN78" s="36">
        <f>_xll.BDP($AD78,AN$10,"BEST_FPERIOD_OVERRIDE=1TY","EQY_FUND_CRNCY=USD","FA_ADJUSTED=Y")</f>
        <v>70.37299999999999</v>
      </c>
      <c r="AO78" s="36">
        <f>_xll.BDP($AD78,AO$10,"BEST_FPERIOD_OVERRIDE=1TY","EQY_FUND_CRNCY=USD","FA_ADJUSTED=Y")</f>
        <v>212.85900000000001</v>
      </c>
      <c r="AP78" s="36">
        <f>_xll.BDP($AD78,AP$10,"BEST_FPERIOD_OVERRIDE=1TY","EQY_FUND_CRNCY=USD","FA_ADJUSTED=Y")</f>
        <v>56.786999999999999</v>
      </c>
      <c r="AQ78" s="36">
        <f>_xll.BDP($AD78,AQ$10,"EQY_FUND_CRNCY=USD","FA_ADJUSTED=Y")</f>
        <v>-24.783164556961999</v>
      </c>
      <c r="AR78" s="36">
        <f>_xll.BDP($AD78,AR$10,"BEST_FPERIOD_OVERRIDE=1TY","EQY_FUND_CRNCY=USD","FA_ADJUSTED=Y")</f>
        <v>67.698999999999998</v>
      </c>
      <c r="AS78" s="36">
        <f>_xll.BDP($AD78,AS$10,"EQY_FUND_CRNCY=USD","FA_ADJUSTED=Y")</f>
        <v>-63.40645</v>
      </c>
      <c r="AT78" s="36">
        <f>_xll.BDP($AD78,AT$10,"BEST_FPERIOD_OVERRIDE=1TY","EQY_FUND_CRNCY=USD","FA_ADJUSTED=Y")</f>
        <v>45.274000000000001</v>
      </c>
      <c r="AV78" s="1" t="s">
        <v>129</v>
      </c>
      <c r="AW78" s="1" t="s">
        <v>130</v>
      </c>
      <c r="AX78" s="36" t="s">
        <v>495</v>
      </c>
      <c r="AY78" s="36">
        <v>4998.8274000000001</v>
      </c>
      <c r="AZ78" s="36">
        <v>4738.1673000000001</v>
      </c>
      <c r="BA78" s="36">
        <v>441.399</v>
      </c>
      <c r="BB78" s="36">
        <v>558.06700000000001</v>
      </c>
      <c r="BC78" s="44">
        <v>0.26431414661111607</v>
      </c>
      <c r="BD78" s="36">
        <v>354.10500488281252</v>
      </c>
      <c r="BE78" s="36">
        <v>81.478999999999999</v>
      </c>
      <c r="BF78" s="36">
        <v>70.37299999999999</v>
      </c>
      <c r="BG78" s="36">
        <v>212.85900000000001</v>
      </c>
      <c r="BH78" s="36">
        <v>56.786999999999999</v>
      </c>
      <c r="BI78" s="36">
        <v>-24.503810126582</v>
      </c>
      <c r="BJ78" s="36">
        <v>59.963000000000001</v>
      </c>
      <c r="BK78" s="36">
        <v>-55.844099999999997</v>
      </c>
      <c r="BL78" s="36">
        <v>37.355000000000004</v>
      </c>
    </row>
    <row r="79" spans="1:64" ht="30" customHeight="1" x14ac:dyDescent="0.2">
      <c r="B79" s="62" t="s">
        <v>478</v>
      </c>
      <c r="C79" s="62" t="e">
        <f>VLOOKUP($B79,#REF!,COLUMNS($B79:C79),0)</f>
        <v>#REF!</v>
      </c>
      <c r="D79" s="66" t="e">
        <f>VLOOKUP($B79,#REF!,COLUMNS($B79:D79),0)</f>
        <v>#REF!</v>
      </c>
      <c r="E79" s="66" t="e">
        <f>VLOOKUP($B79,#REF!,COLUMNS($B79:E79),0)</f>
        <v>#REF!</v>
      </c>
      <c r="F79" s="67" t="e">
        <f>VLOOKUP($B79,#REF!,COLUMNS($B79:F79),0)</f>
        <v>#REF!</v>
      </c>
      <c r="G79" s="68" t="e">
        <f>VLOOKUP($B79,#REF!,COLUMNS($B79:G79),0)</f>
        <v>#REF!</v>
      </c>
      <c r="H79" s="69" t="e">
        <f>VLOOKUP($B79,#REF!,COLUMNS($B79:H79),0)</f>
        <v>#REF!</v>
      </c>
      <c r="I79" s="70" t="e">
        <f>VLOOKUP($B79,#REF!,COLUMNS($B79:I79),0)</f>
        <v>#REF!</v>
      </c>
      <c r="J79" s="71" t="e">
        <f>VLOOKUP($B79,#REF!,COLUMNS($B79:J79),0)</f>
        <v>#REF!</v>
      </c>
      <c r="K79" s="60" t="e">
        <f>VLOOKUP($B79,#REF!,COLUMNS($B79:K79),0)</f>
        <v>#REF!</v>
      </c>
      <c r="L79" s="61" t="e">
        <f>VLOOKUP($B79,#REF!,COLUMNS($B79:L79),0)</f>
        <v>#REF!</v>
      </c>
      <c r="M79" s="61" t="e">
        <f>VLOOKUP($B79,#REF!,COLUMNS($B79:M79),0)</f>
        <v>#REF!</v>
      </c>
      <c r="AD79" s="1" t="s">
        <v>131</v>
      </c>
      <c r="AE79" s="1" t="s">
        <v>132</v>
      </c>
      <c r="AF79" s="36" t="str">
        <f>_xll.BDP($AD79,AF$10)</f>
        <v>Systems Software</v>
      </c>
      <c r="AG79" s="36">
        <f>_xll.BDH($AD79,AG$10,$C$5,$C$5,"EQY_FUND_CRNCY=USD")</f>
        <v>4785.6773999999996</v>
      </c>
      <c r="AH79" s="36">
        <f>_xll.BDH($AD79,AH$10,$C$5,$C$5,"EQY_FUND_CRNCY=USD")</f>
        <v>3252.3420999999998</v>
      </c>
      <c r="AI79" s="36">
        <f>_xll.BDP($AD79,AI$10,"EQY_FUND_CRNCY=USD","FA_ADJUSTED=Y")</f>
        <v>882</v>
      </c>
      <c r="AJ79" s="36">
        <f>_xll.BDP($AD79,AJ$10,"BEST_FPERIOD_OVERRIDE=1TY","EQY_FUND_CRNCY=USD","FA_ADJUSTED=Y")</f>
        <v>929.36900000000003</v>
      </c>
      <c r="AK79" s="44">
        <f t="shared" ref="AK79:AK142" si="19">(AJ79/AI79)-1</f>
        <v>5.3706349206349202E-2</v>
      </c>
      <c r="AL79" s="36">
        <f>_xll.BDP($AD79,AL$10,"EQY_FUND_CRNCY=USD","FA_ADJUSTED=Y")</f>
        <v>675</v>
      </c>
      <c r="AM79" s="36">
        <f>_xll.BDP($AD79,AM$10,"BEST_FPERIOD_OVERRIDE=1TY","EQY_FUND_CRNCY=USD","FA_ADJUSTED=Y")</f>
        <v>75.55</v>
      </c>
      <c r="AN79" s="36">
        <f>_xll.BDP($AD79,AN$10,"BEST_FPERIOD_OVERRIDE=1TY","EQY_FUND_CRNCY=USD","FA_ADJUSTED=Y")</f>
        <v>239</v>
      </c>
      <c r="AO79" s="36">
        <f>_xll.BDP($AD79,AO$10,"BEST_FPERIOD_OVERRIDE=1TY","EQY_FUND_CRNCY=USD","FA_ADJUSTED=Y")</f>
        <v>0</v>
      </c>
      <c r="AP79" s="36" t="str">
        <f>_xll.BDP($AD79,AP$10,"BEST_FPERIOD_OVERRIDE=1TY","EQY_FUND_CRNCY=USD","FA_ADJUSTED=Y")</f>
        <v>#N/A N/A</v>
      </c>
      <c r="AQ79" s="36">
        <f>_xll.BDP($AD79,AQ$10,"EQY_FUND_CRNCY=USD","FA_ADJUSTED=Y")</f>
        <v>74</v>
      </c>
      <c r="AR79" s="36">
        <f>_xll.BDP($AD79,AR$10,"BEST_FPERIOD_OVERRIDE=1TY","EQY_FUND_CRNCY=USD","FA_ADJUSTED=Y")</f>
        <v>155.93200000000002</v>
      </c>
      <c r="AS79" s="36">
        <f>_xll.BDP($AD79,AS$10,"EQY_FUND_CRNCY=USD","FA_ADJUSTED=Y")</f>
        <v>-68.715000000000003</v>
      </c>
      <c r="AT79" s="36">
        <f>_xll.BDP($AD79,AT$10,"BEST_FPERIOD_OVERRIDE=1TY","EQY_FUND_CRNCY=USD","FA_ADJUSTED=Y")</f>
        <v>83.852000000000004</v>
      </c>
      <c r="AV79" s="1" t="s">
        <v>131</v>
      </c>
      <c r="AW79" s="1" t="s">
        <v>132</v>
      </c>
      <c r="AX79" s="36" t="s">
        <v>505</v>
      </c>
      <c r="AY79" s="36">
        <v>4889.1738999999998</v>
      </c>
      <c r="AZ79" s="36">
        <v>3355.8386999999998</v>
      </c>
      <c r="BA79" s="36">
        <v>882</v>
      </c>
      <c r="BB79" s="36">
        <v>905.96699999999998</v>
      </c>
      <c r="BC79" s="44">
        <v>2.7173469387755E-2</v>
      </c>
      <c r="BD79" s="36">
        <v>675</v>
      </c>
      <c r="BE79" s="36">
        <v>75.55</v>
      </c>
      <c r="BF79" s="36">
        <v>239</v>
      </c>
      <c r="BG79" s="36">
        <v>0</v>
      </c>
      <c r="BH79" s="36" t="s">
        <v>480</v>
      </c>
      <c r="BI79" s="36">
        <v>74</v>
      </c>
      <c r="BJ79" s="36">
        <v>159.923</v>
      </c>
      <c r="BK79" s="36">
        <v>-68.715000000000003</v>
      </c>
      <c r="BL79" s="36">
        <v>88.109000000000009</v>
      </c>
    </row>
    <row r="80" spans="1:64" ht="30" customHeight="1" x14ac:dyDescent="0.2">
      <c r="B80" s="63"/>
      <c r="C80" s="63"/>
      <c r="G80" s="64" t="s">
        <v>483</v>
      </c>
      <c r="H80" s="29" t="e">
        <f>AVERAGE(H75:H79)</f>
        <v>#REF!</v>
      </c>
      <c r="I80" s="30" t="e">
        <f>AVERAGE(I75:I79)</f>
        <v>#REF!</v>
      </c>
      <c r="J80" s="72" t="e">
        <f>AVERAGE(J75:J79)</f>
        <v>#REF!</v>
      </c>
      <c r="K80" s="32" t="e">
        <f>AVERAGE(K75:K79)</f>
        <v>#REF!</v>
      </c>
      <c r="L80" s="33" t="e">
        <f t="shared" ref="L80" si="20">AVERAGE(L75:L79)</f>
        <v>#REF!</v>
      </c>
      <c r="M80" s="33" t="e">
        <f>AVERAGE(M75:M79)</f>
        <v>#REF!</v>
      </c>
      <c r="AD80" s="1" t="s">
        <v>133</v>
      </c>
      <c r="AE80" s="1" t="s">
        <v>134</v>
      </c>
      <c r="AF80" s="36" t="str">
        <f>_xll.BDP($AD80,AF$10)</f>
        <v>Application Software</v>
      </c>
      <c r="AG80" s="36">
        <f>_xll.BDH($AD80,AG$10,$C$5,$C$5,"EQY_FUND_CRNCY=USD")</f>
        <v>4931.8344999999999</v>
      </c>
      <c r="AH80" s="36">
        <f>_xll.BDH($AD80,AH$10,$C$5,$C$5,"EQY_FUND_CRNCY=USD")</f>
        <v>6175.2344999999996</v>
      </c>
      <c r="AI80" s="36">
        <f>_xll.BDP($AD80,AI$10,"EQY_FUND_CRNCY=USD","FA_ADJUSTED=Y")</f>
        <v>750.7</v>
      </c>
      <c r="AJ80" s="36">
        <f>_xll.BDP($AD80,AJ$10,"BEST_FPERIOD_OVERRIDE=1TY","EQY_FUND_CRNCY=USD","FA_ADJUSTED=Y")</f>
        <v>793.77800000000002</v>
      </c>
      <c r="AK80" s="44">
        <f t="shared" si="19"/>
        <v>5.7383775143199589E-2</v>
      </c>
      <c r="AL80" s="36">
        <f>_xll.BDP($AD80,AL$10,"EQY_FUND_CRNCY=USD","FA_ADJUSTED=Y")</f>
        <v>293.00000000000006</v>
      </c>
      <c r="AM80" s="36">
        <f>_xll.BDP($AD80,AM$10,"BEST_FPERIOD_OVERRIDE=1TY","EQY_FUND_CRNCY=USD","FA_ADJUSTED=Y")</f>
        <v>45.433</v>
      </c>
      <c r="AN80" s="36">
        <f>_xll.BDP($AD80,AN$10,"BEST_FPERIOD_OVERRIDE=1TY","EQY_FUND_CRNCY=USD","FA_ADJUSTED=Y")</f>
        <v>0</v>
      </c>
      <c r="AO80" s="36" t="str">
        <f>_xll.BDP($AD80,AO$10,"BEST_FPERIOD_OVERRIDE=1TY","EQY_FUND_CRNCY=USD","FA_ADJUSTED=Y")</f>
        <v>#N/A N/A</v>
      </c>
      <c r="AP80" s="36" t="str">
        <f>_xll.BDP($AD80,AP$10,"BEST_FPERIOD_OVERRIDE=1TY","EQY_FUND_CRNCY=USD","FA_ADJUSTED=Y")</f>
        <v>#N/A N/A</v>
      </c>
      <c r="AQ80" s="36">
        <f>_xll.BDP($AD80,AQ$10,"EQY_FUND_CRNCY=USD","FA_ADJUSTED=Y")</f>
        <v>90.5</v>
      </c>
      <c r="AR80" s="36">
        <f>_xll.BDP($AD80,AR$10,"BEST_FPERIOD_OVERRIDE=1TY","EQY_FUND_CRNCY=USD","FA_ADJUSTED=Y")</f>
        <v>166.15299999999999</v>
      </c>
      <c r="AS80" s="36">
        <f>_xll.BDP($AD80,AS$10,"EQY_FUND_CRNCY=USD","FA_ADJUSTED=Y")</f>
        <v>-9.1999999999999993</v>
      </c>
      <c r="AT80" s="36">
        <f>_xll.BDP($AD80,AT$10,"BEST_FPERIOD_OVERRIDE=1TY","EQY_FUND_CRNCY=USD","FA_ADJUSTED=Y")</f>
        <v>54.17</v>
      </c>
      <c r="AV80" s="1" t="s">
        <v>133</v>
      </c>
      <c r="AW80" s="1" t="s">
        <v>134</v>
      </c>
      <c r="AX80" s="36" t="s">
        <v>495</v>
      </c>
      <c r="AY80" s="36">
        <v>5030.9390999999996</v>
      </c>
      <c r="AZ80" s="36">
        <v>6274.3391000000001</v>
      </c>
      <c r="BA80" s="36">
        <v>750.7</v>
      </c>
      <c r="BB80" s="36">
        <v>763.30000000000007</v>
      </c>
      <c r="BC80" s="44">
        <v>1.6784334621020358E-2</v>
      </c>
      <c r="BD80" s="36">
        <v>293.00000000000006</v>
      </c>
      <c r="BE80" s="36">
        <v>42.375</v>
      </c>
      <c r="BF80" s="36">
        <v>0</v>
      </c>
      <c r="BG80" s="36" t="s">
        <v>480</v>
      </c>
      <c r="BH80" s="36" t="s">
        <v>480</v>
      </c>
      <c r="BI80" s="36">
        <v>90.5</v>
      </c>
      <c r="BJ80" s="36">
        <v>163.22800000000001</v>
      </c>
      <c r="BK80" s="36">
        <v>-9.1999999999999993</v>
      </c>
      <c r="BL80" s="36">
        <v>49.454999999999998</v>
      </c>
    </row>
    <row r="81" spans="1:64" ht="30" customHeight="1" x14ac:dyDescent="0.2">
      <c r="B81" s="63"/>
      <c r="C81" s="63"/>
      <c r="G81" s="64" t="s">
        <v>484</v>
      </c>
      <c r="H81" s="29" t="e">
        <f>MEDIAN(H75:H79)</f>
        <v>#REF!</v>
      </c>
      <c r="I81" s="30" t="e">
        <f>MEDIAN(I75:I79)</f>
        <v>#REF!</v>
      </c>
      <c r="J81" s="72" t="e">
        <f>MEDIAN(J75:J79)</f>
        <v>#REF!</v>
      </c>
      <c r="K81" s="32" t="e">
        <f>MEDIAN(K75:K79)</f>
        <v>#REF!</v>
      </c>
      <c r="L81" s="33" t="e">
        <f t="shared" ref="L81" si="21">MEDIAN(L75:L79)</f>
        <v>#REF!</v>
      </c>
      <c r="M81" s="33" t="e">
        <f>MEDIAN(M75:M79)</f>
        <v>#REF!</v>
      </c>
      <c r="AD81" s="1" t="s">
        <v>135</v>
      </c>
      <c r="AE81" s="1" t="s">
        <v>136</v>
      </c>
      <c r="AF81" s="36" t="str">
        <f>_xll.BDP($AD81,AF$10)</f>
        <v>Application Software</v>
      </c>
      <c r="AG81" s="36">
        <f>_xll.BDH($AD81,AG$10,$C$5,$C$5,"EQY_FUND_CRNCY=USD")</f>
        <v>4781.0045</v>
      </c>
      <c r="AH81" s="36">
        <f>_xll.BDH($AD81,AH$10,$C$5,$C$5,"EQY_FUND_CRNCY=USD")</f>
        <v>6492.8914999999997</v>
      </c>
      <c r="AI81" s="36">
        <f>_xll.BDP($AD81,AI$10,"EQY_FUND_CRNCY=USD","FA_ADJUSTED=Y")</f>
        <v>2069.3819999999996</v>
      </c>
      <c r="AJ81" s="36">
        <f>_xll.BDP($AD81,AJ$10,"BEST_FPERIOD_OVERRIDE=1TY","EQY_FUND_CRNCY=USD","FA_ADJUSTED=Y")</f>
        <v>2081.75</v>
      </c>
      <c r="AK81" s="44">
        <f t="shared" si="19"/>
        <v>5.9766635642912735E-3</v>
      </c>
      <c r="AL81" s="36">
        <f>_xll.BDP($AD81,AL$10,"EQY_FUND_CRNCY=USD","FA_ADJUSTED=Y")</f>
        <v>1195.8120112304687</v>
      </c>
      <c r="AM81" s="36">
        <f>_xll.BDP($AD81,AM$10,"BEST_FPERIOD_OVERRIDE=1TY","EQY_FUND_CRNCY=USD","FA_ADJUSTED=Y")</f>
        <v>61.825000000000003</v>
      </c>
      <c r="AN81" s="36">
        <f>_xll.BDP($AD81,AN$10,"BEST_FPERIOD_OVERRIDE=1TY","EQY_FUND_CRNCY=USD","FA_ADJUSTED=Y")</f>
        <v>305.32299999999998</v>
      </c>
      <c r="AO81" s="36">
        <f>_xll.BDP($AD81,AO$10,"BEST_FPERIOD_OVERRIDE=1TY","EQY_FUND_CRNCY=USD","FA_ADJUSTED=Y")</f>
        <v>388.30500000000001</v>
      </c>
      <c r="AP81" s="36">
        <f>_xll.BDP($AD81,AP$10,"BEST_FPERIOD_OVERRIDE=1TY","EQY_FUND_CRNCY=USD","FA_ADJUSTED=Y")</f>
        <v>229.774</v>
      </c>
      <c r="AQ81" s="36">
        <f>_xll.BDP($AD81,AQ$10,"EQY_FUND_CRNCY=USD","FA_ADJUSTED=Y")</f>
        <v>399.733</v>
      </c>
      <c r="AR81" s="36">
        <f>_xll.BDP($AD81,AR$10,"BEST_FPERIOD_OVERRIDE=1TY","EQY_FUND_CRNCY=USD","FA_ADJUSTED=Y")</f>
        <v>611</v>
      </c>
      <c r="AS81" s="36">
        <f>_xll.BDP($AD81,AS$10,"EQY_FUND_CRNCY=USD","FA_ADJUSTED=Y")</f>
        <v>39.284579513842999</v>
      </c>
      <c r="AT81" s="36">
        <f>_xll.BDP($AD81,AT$10,"BEST_FPERIOD_OVERRIDE=1TY","EQY_FUND_CRNCY=USD","FA_ADJUSTED=Y")</f>
        <v>363.22500000000002</v>
      </c>
      <c r="AV81" s="1" t="s">
        <v>135</v>
      </c>
      <c r="AW81" s="1" t="s">
        <v>136</v>
      </c>
      <c r="AX81" s="36" t="s">
        <v>495</v>
      </c>
      <c r="AY81" s="36">
        <v>4912.9336000000003</v>
      </c>
      <c r="AZ81" s="36">
        <v>6727.3046000000004</v>
      </c>
      <c r="BA81" s="36">
        <v>2007.8210000000001</v>
      </c>
      <c r="BB81" s="36">
        <v>2103.1669999999999</v>
      </c>
      <c r="BC81" s="44">
        <v>4.7487300909792252E-2</v>
      </c>
      <c r="BD81" s="36">
        <v>1132.4420061035157</v>
      </c>
      <c r="BE81" s="36">
        <v>63.65</v>
      </c>
      <c r="BF81" s="36">
        <v>266.09699999999998</v>
      </c>
      <c r="BG81" s="36">
        <v>398.13</v>
      </c>
      <c r="BH81" s="36">
        <v>166.67699999999999</v>
      </c>
      <c r="BI81" s="36">
        <v>344.83600000000001</v>
      </c>
      <c r="BJ81" s="36">
        <v>589</v>
      </c>
      <c r="BK81" s="36">
        <v>21.322419709094</v>
      </c>
      <c r="BL81" s="36">
        <v>352.72500000000002</v>
      </c>
    </row>
    <row r="82" spans="1:64" ht="30" customHeight="1" x14ac:dyDescent="0.2">
      <c r="B82" s="65"/>
      <c r="C82" s="65"/>
      <c r="G82" s="64" t="s">
        <v>485</v>
      </c>
      <c r="H82" s="29" t="e">
        <f>MAX(H75:H79)</f>
        <v>#REF!</v>
      </c>
      <c r="I82" s="30" t="e">
        <f>MAX(I75:I79)</f>
        <v>#REF!</v>
      </c>
      <c r="J82" s="72" t="e">
        <f>MAX(J75:J79)</f>
        <v>#REF!</v>
      </c>
      <c r="K82" s="32" t="e">
        <f>MAX(K75:K79)</f>
        <v>#REF!</v>
      </c>
      <c r="L82" s="33" t="e">
        <f t="shared" ref="L82" si="22">MAX(L75:L79)</f>
        <v>#REF!</v>
      </c>
      <c r="M82" s="33" t="e">
        <f>MAX(M75:M79)</f>
        <v>#REF!</v>
      </c>
      <c r="AD82" s="1" t="s">
        <v>137</v>
      </c>
      <c r="AE82" s="1" t="s">
        <v>138</v>
      </c>
      <c r="AF82" s="36" t="str">
        <f>_xll.BDP($AD82,AF$10)</f>
        <v>Application Software</v>
      </c>
      <c r="AG82" s="36">
        <f>_xll.BDH($AD82,AG$10,$C$5,$C$5,"EQY_FUND_CRNCY=USD")</f>
        <v>4640.5906999999997</v>
      </c>
      <c r="AH82" s="36">
        <f>_xll.BDH($AD82,AH$10,$C$5,$C$5,"EQY_FUND_CRNCY=USD")</f>
        <v>4305.3067000000001</v>
      </c>
      <c r="AI82" s="36">
        <f>_xll.BDP($AD82,AI$10,"EQY_FUND_CRNCY=USD","FA_ADJUSTED=Y")</f>
        <v>413.392</v>
      </c>
      <c r="AJ82" s="36">
        <f>_xll.BDP($AD82,AJ$10,"BEST_FPERIOD_OVERRIDE=1TY","EQY_FUND_CRNCY=USD","FA_ADJUSTED=Y")</f>
        <v>527.12900000000002</v>
      </c>
      <c r="AK82" s="44">
        <f t="shared" si="19"/>
        <v>0.27513111042303673</v>
      </c>
      <c r="AL82" s="36">
        <f>_xll.BDP($AD82,AL$10,"EQY_FUND_CRNCY=USD","FA_ADJUSTED=Y")</f>
        <v>345.84099829101564</v>
      </c>
      <c r="AM82" s="36">
        <f>_xll.BDP($AD82,AM$10,"BEST_FPERIOD_OVERRIDE=1TY","EQY_FUND_CRNCY=USD","FA_ADJUSTED=Y")</f>
        <v>83.4</v>
      </c>
      <c r="AN82" s="36">
        <f>_xll.BDP($AD82,AN$10,"BEST_FPERIOD_OVERRIDE=1TY","EQY_FUND_CRNCY=USD","FA_ADJUSTED=Y")</f>
        <v>74.331999999999994</v>
      </c>
      <c r="AO82" s="36">
        <f>_xll.BDP($AD82,AO$10,"BEST_FPERIOD_OVERRIDE=1TY","EQY_FUND_CRNCY=USD","FA_ADJUSTED=Y")</f>
        <v>207.02099999999999</v>
      </c>
      <c r="AP82" s="36">
        <f>_xll.BDP($AD82,AP$10,"BEST_FPERIOD_OVERRIDE=1TY","EQY_FUND_CRNCY=USD","FA_ADJUSTED=Y")</f>
        <v>57.787999999999997</v>
      </c>
      <c r="AQ82" s="36">
        <f>_xll.BDP($AD82,AQ$10,"EQY_FUND_CRNCY=USD","FA_ADJUSTED=Y")</f>
        <v>11.508000000000001</v>
      </c>
      <c r="AR82" s="36">
        <f>_xll.BDP($AD82,AR$10,"BEST_FPERIOD_OVERRIDE=1TY","EQY_FUND_CRNCY=USD","FA_ADJUSTED=Y")</f>
        <v>57.545999999999999</v>
      </c>
      <c r="AS82" s="36">
        <f>_xll.BDP($AD82,AS$10,"EQY_FUND_CRNCY=USD","FA_ADJUSTED=Y")</f>
        <v>-27.0502</v>
      </c>
      <c r="AT82" s="36">
        <f>_xll.BDP($AD82,AT$10,"BEST_FPERIOD_OVERRIDE=1TY","EQY_FUND_CRNCY=USD","FA_ADJUSTED=Y")</f>
        <v>30.332000000000001</v>
      </c>
      <c r="AV82" s="1" t="s">
        <v>137</v>
      </c>
      <c r="AW82" s="1" t="s">
        <v>138</v>
      </c>
      <c r="AX82" s="36" t="s">
        <v>495</v>
      </c>
      <c r="AY82" s="36">
        <v>4775.0842000000002</v>
      </c>
      <c r="AZ82" s="36">
        <v>4436.8191999999999</v>
      </c>
      <c r="BA82" s="36">
        <v>383.18099999999998</v>
      </c>
      <c r="BB82" s="36">
        <v>489.97500000000002</v>
      </c>
      <c r="BC82" s="44">
        <v>0.27870379794405276</v>
      </c>
      <c r="BD82" s="36">
        <v>318.38299798583984</v>
      </c>
      <c r="BE82" s="36">
        <v>83.225000000000009</v>
      </c>
      <c r="BF82" s="36">
        <v>74.331999999999994</v>
      </c>
      <c r="BG82" s="36">
        <v>207.02099999999999</v>
      </c>
      <c r="BH82" s="36">
        <v>57.787999999999997</v>
      </c>
      <c r="BI82" s="36">
        <v>-2.2589999999999986</v>
      </c>
      <c r="BJ82" s="36">
        <v>54.381999999999998</v>
      </c>
      <c r="BK82" s="36">
        <v>-33.405200000000001</v>
      </c>
      <c r="BL82" s="36">
        <v>28.193000000000001</v>
      </c>
    </row>
    <row r="83" spans="1:64" ht="30" customHeight="1" x14ac:dyDescent="0.2">
      <c r="B83" s="65"/>
      <c r="C83" s="65"/>
      <c r="G83" s="64" t="s">
        <v>486</v>
      </c>
      <c r="H83" s="29" t="e">
        <f>MIN(H75:H79)</f>
        <v>#REF!</v>
      </c>
      <c r="I83" s="30" t="e">
        <f>MIN(I75:I79)</f>
        <v>#REF!</v>
      </c>
      <c r="J83" s="72" t="e">
        <f>MIN(J75:J79)</f>
        <v>#REF!</v>
      </c>
      <c r="K83" s="32" t="e">
        <f>MIN(K75:K79)</f>
        <v>#REF!</v>
      </c>
      <c r="L83" s="33" t="e">
        <f t="shared" ref="L83" si="23">MIN(L75:L79)</f>
        <v>#REF!</v>
      </c>
      <c r="M83" s="33" t="e">
        <f>MIN(M75:M79)</f>
        <v>#REF!</v>
      </c>
      <c r="AD83" s="1" t="s">
        <v>139</v>
      </c>
      <c r="AE83" s="1" t="s">
        <v>140</v>
      </c>
      <c r="AF83" s="36" t="str">
        <f>_xll.BDP($AD83,AF$10)</f>
        <v>Application Software</v>
      </c>
      <c r="AG83" s="36">
        <f>_xll.BDH($AD83,AG$10,$C$5,$C$5,"EQY_FUND_CRNCY=USD")</f>
        <v>4473.3589000000002</v>
      </c>
      <c r="AH83" s="36">
        <f>_xll.BDH($AD83,AH$10,$C$5,$C$5,"EQY_FUND_CRNCY=USD")</f>
        <v>4401.0589</v>
      </c>
      <c r="AI83" s="36">
        <f>_xll.BDP($AD83,AI$10,"EQY_FUND_CRNCY=USD","FA_ADJUSTED=Y")</f>
        <v>509.43599999999998</v>
      </c>
      <c r="AJ83" s="36">
        <f>_xll.BDP($AD83,AJ$10,"BEST_FPERIOD_OVERRIDE=1TY","EQY_FUND_CRNCY=USD","FA_ADJUSTED=Y")</f>
        <v>735.4</v>
      </c>
      <c r="AK83" s="44">
        <f t="shared" si="19"/>
        <v>0.44355718873420802</v>
      </c>
      <c r="AL83" s="36">
        <f>_xll.BDP($AD83,AL$10,"EQY_FUND_CRNCY=USD","FA_ADJUSTED=Y")</f>
        <v>281.04199999999997</v>
      </c>
      <c r="AM83" s="36">
        <f>_xll.BDP($AD83,AM$10,"BEST_FPERIOD_OVERRIDE=1TY","EQY_FUND_CRNCY=USD","FA_ADJUSTED=Y")</f>
        <v>63.65</v>
      </c>
      <c r="AN83" s="36">
        <f>_xll.BDP($AD83,AN$10,"BEST_FPERIOD_OVERRIDE=1TY","EQY_FUND_CRNCY=USD","FA_ADJUSTED=Y")</f>
        <v>160.947</v>
      </c>
      <c r="AO83" s="36">
        <f>_xll.BDP($AD83,AO$10,"BEST_FPERIOD_OVERRIDE=1TY","EQY_FUND_CRNCY=USD","FA_ADJUSTED=Y")</f>
        <v>221.18700000000001</v>
      </c>
      <c r="AP83" s="36">
        <f>_xll.BDP($AD83,AP$10,"BEST_FPERIOD_OVERRIDE=1TY","EQY_FUND_CRNCY=USD","FA_ADJUSTED=Y")</f>
        <v>67.203999999999994</v>
      </c>
      <c r="AQ83" s="36">
        <f>_xll.BDP($AD83,AQ$10,"EQY_FUND_CRNCY=USD","FA_ADJUSTED=Y")</f>
        <v>-146.059</v>
      </c>
      <c r="AR83" s="36">
        <f>_xll.BDP($AD83,AR$10,"BEST_FPERIOD_OVERRIDE=1TY","EQY_FUND_CRNCY=USD","FA_ADJUSTED=Y")</f>
        <v>-47.813000000000002</v>
      </c>
      <c r="AS83" s="36">
        <f>_xll.BDP($AD83,AS$10,"EQY_FUND_CRNCY=USD","FA_ADJUSTED=Y")</f>
        <v>-163.51499999999999</v>
      </c>
      <c r="AT83" s="36">
        <f>_xll.BDP($AD83,AT$10,"BEST_FPERIOD_OVERRIDE=1TY","EQY_FUND_CRNCY=USD","FA_ADJUSTED=Y")</f>
        <v>-73.906999999999996</v>
      </c>
      <c r="AV83" s="1" t="s">
        <v>139</v>
      </c>
      <c r="AW83" s="1" t="s">
        <v>140</v>
      </c>
      <c r="AX83" s="36" t="s">
        <v>495</v>
      </c>
      <c r="AY83" s="36">
        <v>4558.2957999999999</v>
      </c>
      <c r="AZ83" s="36">
        <v>4485.9957999999997</v>
      </c>
      <c r="BA83" s="36">
        <v>509.43599999999998</v>
      </c>
      <c r="BB83" s="36">
        <v>735.4</v>
      </c>
      <c r="BC83" s="44">
        <v>0.44355718873420802</v>
      </c>
      <c r="BD83" s="36">
        <v>281.04199999999997</v>
      </c>
      <c r="BE83" s="36">
        <v>63.5</v>
      </c>
      <c r="BF83" s="36">
        <v>160.947</v>
      </c>
      <c r="BG83" s="36">
        <v>221.18700000000001</v>
      </c>
      <c r="BH83" s="36">
        <v>67.203999999999994</v>
      </c>
      <c r="BI83" s="36">
        <v>-146.059</v>
      </c>
      <c r="BJ83" s="36">
        <v>-47.813000000000002</v>
      </c>
      <c r="BK83" s="36">
        <v>-163.51499999999999</v>
      </c>
      <c r="BL83" s="36">
        <v>-73.906999999999996</v>
      </c>
    </row>
    <row r="84" spans="1:64" x14ac:dyDescent="0.2">
      <c r="AD84" s="1" t="s">
        <v>141</v>
      </c>
      <c r="AE84" s="1" t="s">
        <v>142</v>
      </c>
      <c r="AF84" s="36" t="str">
        <f>_xll.BDP($AD84,AF$10)</f>
        <v>Application Software</v>
      </c>
      <c r="AG84" s="36">
        <f>_xll.BDH($AD84,AG$10,$C$5,$C$5,"EQY_FUND_CRNCY=USD")</f>
        <v>4494.1611999999996</v>
      </c>
      <c r="AH84" s="36">
        <f>_xll.BDH($AD84,AH$10,$C$5,$C$5,"EQY_FUND_CRNCY=USD")</f>
        <v>6479.0172000000002</v>
      </c>
      <c r="AI84" s="36">
        <f>_xll.BDP($AD84,AI$10,"EQY_FUND_CRNCY=USD","FA_ADJUSTED=Y")</f>
        <v>728.01700000000005</v>
      </c>
      <c r="AJ84" s="36">
        <f>_xll.BDP($AD84,AJ$10,"BEST_FPERIOD_OVERRIDE=1TY","EQY_FUND_CRNCY=USD","FA_ADJUSTED=Y")</f>
        <v>899.16800000000001</v>
      </c>
      <c r="AK84" s="44">
        <f t="shared" si="19"/>
        <v>0.23509203768593312</v>
      </c>
      <c r="AL84" s="36">
        <f>_xll.BDP($AD84,AL$10,"EQY_FUND_CRNCY=USD","FA_ADJUSTED=Y")</f>
        <v>496.28600000000006</v>
      </c>
      <c r="AM84" s="36">
        <f>_xll.BDP($AD84,AM$10,"BEST_FPERIOD_OVERRIDE=1TY","EQY_FUND_CRNCY=USD","FA_ADJUSTED=Y")</f>
        <v>91.713000000000008</v>
      </c>
      <c r="AN84" s="36">
        <f>_xll.BDP($AD84,AN$10,"BEST_FPERIOD_OVERRIDE=1TY","EQY_FUND_CRNCY=USD","FA_ADJUSTED=Y")</f>
        <v>86.617999999999995</v>
      </c>
      <c r="AO84" s="36">
        <f>_xll.BDP($AD84,AO$10,"BEST_FPERIOD_OVERRIDE=1TY","EQY_FUND_CRNCY=USD","FA_ADJUSTED=Y")</f>
        <v>205.631</v>
      </c>
      <c r="AP84" s="36">
        <f>_xll.BDP($AD84,AP$10,"BEST_FPERIOD_OVERRIDE=1TY","EQY_FUND_CRNCY=USD","FA_ADJUSTED=Y")</f>
        <v>67.302999999999997</v>
      </c>
      <c r="AQ84" s="36">
        <f>_xll.BDP($AD84,AQ$10,"EQY_FUND_CRNCY=USD","FA_ADJUSTED=Y")</f>
        <v>320.52999999999997</v>
      </c>
      <c r="AR84" s="36">
        <f>_xll.BDP($AD84,AR$10,"BEST_FPERIOD_OVERRIDE=1TY","EQY_FUND_CRNCY=USD","FA_ADJUSTED=Y")</f>
        <v>427.90000000000003</v>
      </c>
      <c r="AS84" s="36">
        <f>_xll.BDP($AD84,AS$10,"EQY_FUND_CRNCY=USD","FA_ADJUSTED=Y")</f>
        <v>-83.866</v>
      </c>
      <c r="AT84" s="36">
        <f>_xll.BDP($AD84,AT$10,"BEST_FPERIOD_OVERRIDE=1TY","EQY_FUND_CRNCY=USD","FA_ADJUSTED=Y")</f>
        <v>243.721</v>
      </c>
      <c r="AV84" s="1" t="s">
        <v>141</v>
      </c>
      <c r="AW84" s="1" t="s">
        <v>142</v>
      </c>
      <c r="AX84" s="36" t="s">
        <v>505</v>
      </c>
      <c r="AY84" s="36">
        <v>4491.0617000000002</v>
      </c>
      <c r="AZ84" s="36" t="s">
        <v>480</v>
      </c>
      <c r="BA84" s="36" t="s">
        <v>480</v>
      </c>
      <c r="BB84" s="36" t="s">
        <v>480</v>
      </c>
      <c r="BC84" s="44" t="e">
        <v>#VALUE!</v>
      </c>
      <c r="BD84" s="36" t="s">
        <v>480</v>
      </c>
      <c r="BE84" s="36" t="s">
        <v>480</v>
      </c>
      <c r="BF84" s="36" t="s">
        <v>480</v>
      </c>
      <c r="BG84" s="36" t="s">
        <v>480</v>
      </c>
      <c r="BH84" s="36" t="s">
        <v>480</v>
      </c>
      <c r="BI84" s="36" t="s">
        <v>480</v>
      </c>
      <c r="BJ84" s="36" t="s">
        <v>480</v>
      </c>
      <c r="BK84" s="36" t="s">
        <v>480</v>
      </c>
      <c r="BL84" s="36" t="s">
        <v>480</v>
      </c>
    </row>
    <row r="85" spans="1:64" ht="30" customHeight="1" x14ac:dyDescent="0.2">
      <c r="A85" s="2" t="s">
        <v>457</v>
      </c>
      <c r="C85" s="45" t="s">
        <v>490</v>
      </c>
      <c r="D85" s="45"/>
      <c r="E85" s="45"/>
      <c r="F85" s="45"/>
      <c r="G85" s="45"/>
      <c r="H85" s="45"/>
      <c r="I85" s="45"/>
      <c r="J85" s="45"/>
      <c r="N85" s="65" t="s">
        <v>457</v>
      </c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1" t="s">
        <v>143</v>
      </c>
      <c r="AE85" s="1" t="s">
        <v>144</v>
      </c>
      <c r="AF85" s="36" t="str">
        <f>_xll.BDP($AD85,AF$10)</f>
        <v>Application Software</v>
      </c>
      <c r="AG85" s="36">
        <f>_xll.BDH($AD85,AG$10,$C$5,$C$5,"EQY_FUND_CRNCY=USD")</f>
        <v>4299.5793000000003</v>
      </c>
      <c r="AH85" s="36">
        <f>_xll.BDH($AD85,AH$10,$C$5,$C$5,"EQY_FUND_CRNCY=USD")</f>
        <v>4450.1313</v>
      </c>
      <c r="AI85" s="36">
        <f>_xll.BDP($AD85,AI$10,"EQY_FUND_CRNCY=USD","FA_ADJUSTED=Y")</f>
        <v>159.935</v>
      </c>
      <c r="AJ85" s="36">
        <f>_xll.BDP($AD85,AJ$10,"BEST_FPERIOD_OVERRIDE=1TY","EQY_FUND_CRNCY=USD","FA_ADJUSTED=Y")</f>
        <v>253.53700000000001</v>
      </c>
      <c r="AK85" s="44">
        <f t="shared" si="19"/>
        <v>0.58525025791727892</v>
      </c>
      <c r="AL85" s="36">
        <f>_xll.BDP($AD85,AL$10,"EQY_FUND_CRNCY=USD","FA_ADJUSTED=Y")</f>
        <v>119.19499999999999</v>
      </c>
      <c r="AM85" s="36">
        <f>_xll.BDP($AD85,AM$10,"BEST_FPERIOD_OVERRIDE=1TY","EQY_FUND_CRNCY=USD","FA_ADJUSTED=Y")</f>
        <v>71.7</v>
      </c>
      <c r="AN85" s="36">
        <f>_xll.BDP($AD85,AN$10,"BEST_FPERIOD_OVERRIDE=1TY","EQY_FUND_CRNCY=USD","FA_ADJUSTED=Y")</f>
        <v>55.640999999999998</v>
      </c>
      <c r="AO85" s="36">
        <f>_xll.BDP($AD85,AO$10,"BEST_FPERIOD_OVERRIDE=1TY","EQY_FUND_CRNCY=USD","FA_ADJUSTED=Y")</f>
        <v>82.605999999999995</v>
      </c>
      <c r="AP85" s="36">
        <f>_xll.BDP($AD85,AP$10,"BEST_FPERIOD_OVERRIDE=1TY","EQY_FUND_CRNCY=USD","FA_ADJUSTED=Y")</f>
        <v>28.942</v>
      </c>
      <c r="AQ85" s="36">
        <f>_xll.BDP($AD85,AQ$10,"EQY_FUND_CRNCY=USD","FA_ADJUSTED=Y")</f>
        <v>-42.927999999999997</v>
      </c>
      <c r="AR85" s="36">
        <f>_xll.BDP($AD85,AR$10,"BEST_FPERIOD_OVERRIDE=1TY","EQY_FUND_CRNCY=USD","FA_ADJUSTED=Y")</f>
        <v>-66.2</v>
      </c>
      <c r="AS85" s="36">
        <f>_xll.BDP($AD85,AS$10,"EQY_FUND_CRNCY=USD","FA_ADJUSTED=Y")</f>
        <v>-52.726999999999997</v>
      </c>
      <c r="AT85" s="36">
        <f>_xll.BDP($AD85,AT$10,"BEST_FPERIOD_OVERRIDE=1TY","EQY_FUND_CRNCY=USD","FA_ADJUSTED=Y")</f>
        <v>-93.667000000000002</v>
      </c>
      <c r="AV85" s="1" t="s">
        <v>143</v>
      </c>
      <c r="AW85" s="1" t="s">
        <v>144</v>
      </c>
      <c r="AX85" s="36" t="s">
        <v>495</v>
      </c>
      <c r="AY85" s="36">
        <v>4410.3314</v>
      </c>
      <c r="AZ85" s="36">
        <v>4560.8833999999997</v>
      </c>
      <c r="BA85" s="36">
        <v>159.935</v>
      </c>
      <c r="BB85" s="36" t="s">
        <v>480</v>
      </c>
      <c r="BC85" s="44" t="e">
        <v>#VALUE!</v>
      </c>
      <c r="BD85" s="36">
        <v>119.19499999999999</v>
      </c>
      <c r="BE85" s="36" t="s">
        <v>480</v>
      </c>
      <c r="BF85" s="36">
        <v>55.640999999999998</v>
      </c>
      <c r="BG85" s="36">
        <v>82.605999999999995</v>
      </c>
      <c r="BH85" s="36">
        <v>28.942</v>
      </c>
      <c r="BI85" s="36">
        <v>-42.927999999999997</v>
      </c>
      <c r="BJ85" s="36" t="s">
        <v>480</v>
      </c>
      <c r="BK85" s="36">
        <v>-52.726999999999997</v>
      </c>
      <c r="BL85" s="36" t="s">
        <v>480</v>
      </c>
    </row>
    <row r="86" spans="1:64" ht="15.75" x14ac:dyDescent="0.2">
      <c r="C86" s="10" t="s">
        <v>491</v>
      </c>
      <c r="D86" s="11" t="s">
        <v>492</v>
      </c>
      <c r="E86" s="14" t="s">
        <v>429</v>
      </c>
      <c r="F86" s="13"/>
      <c r="G86" s="12" t="s">
        <v>430</v>
      </c>
      <c r="H86" s="12" t="s">
        <v>431</v>
      </c>
      <c r="I86" s="15" t="s">
        <v>432</v>
      </c>
      <c r="J86" s="15" t="s">
        <v>433</v>
      </c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1" t="s">
        <v>145</v>
      </c>
      <c r="AE86" s="1" t="s">
        <v>146</v>
      </c>
      <c r="AF86" s="36" t="str">
        <f>_xll.BDP($AD86,AF$10)</f>
        <v>Systems Software</v>
      </c>
      <c r="AG86" s="36">
        <f>_xll.BDH($AD86,AG$10,$C$5,$C$5,"EQY_FUND_CRNCY=USD")</f>
        <v>4074.6819999999998</v>
      </c>
      <c r="AH86" s="36">
        <f>_xll.BDH($AD86,AH$10,$C$5,$C$5,"EQY_FUND_CRNCY=USD")</f>
        <v>3776.143</v>
      </c>
      <c r="AI86" s="36">
        <f>_xll.BDP($AD86,AI$10,"EQY_FUND_CRNCY=USD","FA_ADJUSTED=Y")</f>
        <v>190.17399999999998</v>
      </c>
      <c r="AJ86" s="36">
        <f>_xll.BDP($AD86,AJ$10,"BEST_FPERIOD_OVERRIDE=1TY","EQY_FUND_CRNCY=USD","FA_ADJUSTED=Y")</f>
        <v>258.79000000000002</v>
      </c>
      <c r="AK86" s="44">
        <f t="shared" si="19"/>
        <v>0.36080641938435365</v>
      </c>
      <c r="AL86" s="36">
        <f>_xll.BDP($AD86,AL$10,"EQY_FUND_CRNCY=USD","FA_ADJUSTED=Y")</f>
        <v>152.2989994506836</v>
      </c>
      <c r="AM86" s="36">
        <f>_xll.BDP($AD86,AM$10,"BEST_FPERIOD_OVERRIDE=1TY","EQY_FUND_CRNCY=USD","FA_ADJUSTED=Y")</f>
        <v>80.257000000000005</v>
      </c>
      <c r="AN86" s="36">
        <f>_xll.BDP($AD86,AN$10,"BEST_FPERIOD_OVERRIDE=1TY","EQY_FUND_CRNCY=USD","FA_ADJUSTED=Y")</f>
        <v>39.378999999999998</v>
      </c>
      <c r="AO86" s="36">
        <f>_xll.BDP($AD86,AO$10,"BEST_FPERIOD_OVERRIDE=1TY","EQY_FUND_CRNCY=USD","FA_ADJUSTED=Y")</f>
        <v>116.40900000000001</v>
      </c>
      <c r="AP86" s="36">
        <f>_xll.BDP($AD86,AP$10,"BEST_FPERIOD_OVERRIDE=1TY","EQY_FUND_CRNCY=USD","FA_ADJUSTED=Y")</f>
        <v>31.135000000000002</v>
      </c>
      <c r="AQ86" s="36" t="str">
        <f>_xll.BDP($AD86,AQ$10,"EQY_FUND_CRNCY=USD","FA_ADJUSTED=Y")</f>
        <v>#N/A N/A</v>
      </c>
      <c r="AR86" s="36">
        <f>_xll.BDP($AD86,AR$10,"BEST_FPERIOD_OVERRIDE=1TY","EQY_FUND_CRNCY=USD","FA_ADJUSTED=Y")</f>
        <v>-7.476</v>
      </c>
      <c r="AS86" s="36">
        <f>_xll.BDP($AD86,AS$10,"EQY_FUND_CRNCY=USD","FA_ADJUSTED=Y")</f>
        <v>-29.382999999999999</v>
      </c>
      <c r="AT86" s="36">
        <f>_xll.BDP($AD86,AT$10,"BEST_FPERIOD_OVERRIDE=1TY","EQY_FUND_CRNCY=USD","FA_ADJUSTED=Y")</f>
        <v>-14.838000000000001</v>
      </c>
      <c r="AV86" s="1" t="s">
        <v>145</v>
      </c>
      <c r="AW86" s="1" t="s">
        <v>146</v>
      </c>
      <c r="AX86" s="36" t="s">
        <v>505</v>
      </c>
      <c r="AY86" s="36">
        <v>4182.4776000000002</v>
      </c>
      <c r="AZ86" s="36">
        <v>3853.3966999999998</v>
      </c>
      <c r="BA86" s="36">
        <v>190.17399999999998</v>
      </c>
      <c r="BB86" s="36">
        <v>258.79000000000002</v>
      </c>
      <c r="BC86" s="44">
        <v>0.36080641938435365</v>
      </c>
      <c r="BD86" s="36">
        <v>152.2989994506836</v>
      </c>
      <c r="BE86" s="36">
        <v>80.317000000000007</v>
      </c>
      <c r="BF86" s="36">
        <v>39.378999999999998</v>
      </c>
      <c r="BG86" s="36">
        <v>116.40900000000001</v>
      </c>
      <c r="BH86" s="36">
        <v>31.135000000000002</v>
      </c>
      <c r="BI86" s="36" t="s">
        <v>480</v>
      </c>
      <c r="BJ86" s="36">
        <v>-7.476</v>
      </c>
      <c r="BK86" s="36">
        <v>-29.382999999999999</v>
      </c>
      <c r="BL86" s="36">
        <v>-14.838000000000001</v>
      </c>
    </row>
    <row r="87" spans="1:64" ht="30" customHeight="1" x14ac:dyDescent="0.2">
      <c r="C87" s="18"/>
      <c r="D87" s="18"/>
      <c r="E87" s="19" t="s">
        <v>440</v>
      </c>
      <c r="F87" s="20" t="s">
        <v>441</v>
      </c>
      <c r="G87" s="19" t="s">
        <v>441</v>
      </c>
      <c r="H87" s="19" t="s">
        <v>440</v>
      </c>
      <c r="I87" s="20" t="s">
        <v>440</v>
      </c>
      <c r="J87" s="20" t="s">
        <v>440</v>
      </c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1" t="s">
        <v>147</v>
      </c>
      <c r="AE87" s="1" t="s">
        <v>148</v>
      </c>
      <c r="AF87" s="36" t="str">
        <f>_xll.BDP($AD87,AF$10)</f>
        <v>Application Software</v>
      </c>
      <c r="AG87" s="36">
        <f>_xll.BDH($AD87,AG$10,$C$5,$C$5,"EQY_FUND_CRNCY=USD")</f>
        <v>4022.7127999999998</v>
      </c>
      <c r="AH87" s="36">
        <f>_xll.BDH($AD87,AH$10,$C$5,$C$5,"EQY_FUND_CRNCY=USD")</f>
        <v>3816.7357999999999</v>
      </c>
      <c r="AI87" s="36">
        <f>_xll.BDP($AD87,AI$10,"EQY_FUND_CRNCY=USD","FA_ADJUSTED=Y")</f>
        <v>874.76400000000001</v>
      </c>
      <c r="AJ87" s="36">
        <f>_xll.BDP($AD87,AJ$10,"BEST_FPERIOD_OVERRIDE=1TY","EQY_FUND_CRNCY=USD","FA_ADJUSTED=Y")</f>
        <v>942.2</v>
      </c>
      <c r="AK87" s="44">
        <f t="shared" si="19"/>
        <v>7.7090506696663397E-2</v>
      </c>
      <c r="AL87" s="36">
        <f>_xll.BDP($AD87,AL$10,"EQY_FUND_CRNCY=USD","FA_ADJUSTED=Y")</f>
        <v>576.93299468994144</v>
      </c>
      <c r="AM87" s="36">
        <f>_xll.BDP($AD87,AM$10,"BEST_FPERIOD_OVERRIDE=1TY","EQY_FUND_CRNCY=USD","FA_ADJUSTED=Y")</f>
        <v>70.375</v>
      </c>
      <c r="AN87" s="36">
        <f>_xll.BDP($AD87,AN$10,"BEST_FPERIOD_OVERRIDE=1TY","EQY_FUND_CRNCY=USD","FA_ADJUSTED=Y")</f>
        <v>162.886</v>
      </c>
      <c r="AO87" s="36">
        <f>_xll.BDP($AD87,AO$10,"BEST_FPERIOD_OVERRIDE=1TY","EQY_FUND_CRNCY=USD","FA_ADJUSTED=Y")</f>
        <v>307.20999999999998</v>
      </c>
      <c r="AP87" s="36">
        <f>_xll.BDP($AD87,AP$10,"BEST_FPERIOD_OVERRIDE=1TY","EQY_FUND_CRNCY=USD","FA_ADJUSTED=Y")</f>
        <v>52.152999999999999</v>
      </c>
      <c r="AQ87" s="36">
        <f>_xll.BDP($AD87,AQ$10,"EQY_FUND_CRNCY=USD","FA_ADJUSTED=Y")</f>
        <v>13.558999999999997</v>
      </c>
      <c r="AR87" s="36">
        <f>_xll.BDP($AD87,AR$10,"BEST_FPERIOD_OVERRIDE=1TY","EQY_FUND_CRNCY=USD","FA_ADJUSTED=Y")</f>
        <v>83.177999999999997</v>
      </c>
      <c r="AS87" s="36">
        <f>_xll.BDP($AD87,AS$10,"EQY_FUND_CRNCY=USD","FA_ADJUSTED=Y")</f>
        <v>10.922999999999998</v>
      </c>
      <c r="AT87" s="36">
        <f>_xll.BDP($AD87,AT$10,"BEST_FPERIOD_OVERRIDE=1TY","EQY_FUND_CRNCY=USD","FA_ADJUSTED=Y")</f>
        <v>55.834000000000003</v>
      </c>
      <c r="AV87" s="1" t="s">
        <v>147</v>
      </c>
      <c r="AW87" s="1" t="s">
        <v>148</v>
      </c>
      <c r="AX87" s="36" t="s">
        <v>495</v>
      </c>
      <c r="AY87" s="36">
        <v>4131.2433000000001</v>
      </c>
      <c r="AZ87" s="36">
        <v>3887.6603</v>
      </c>
      <c r="BA87" s="36">
        <v>851.31600000000003</v>
      </c>
      <c r="BB87" s="36">
        <v>927.80000000000007</v>
      </c>
      <c r="BC87" s="44">
        <v>8.9842079791757845E-2</v>
      </c>
      <c r="BD87" s="36">
        <v>558.17699633789061</v>
      </c>
      <c r="BE87" s="36">
        <v>64.025000000000006</v>
      </c>
      <c r="BF87" s="36">
        <v>162.886</v>
      </c>
      <c r="BG87" s="36">
        <v>307.20999999999998</v>
      </c>
      <c r="BH87" s="36">
        <v>52.152999999999999</v>
      </c>
      <c r="BI87" s="36">
        <v>16.656999999999996</v>
      </c>
      <c r="BJ87" s="36">
        <v>104.4</v>
      </c>
      <c r="BK87" s="36">
        <v>16.697999999999997</v>
      </c>
      <c r="BL87" s="36">
        <v>69.878</v>
      </c>
    </row>
    <row r="88" spans="1:64" ht="30" customHeight="1" x14ac:dyDescent="0.2">
      <c r="C88" s="73" t="s">
        <v>417</v>
      </c>
      <c r="D88" s="47" t="s">
        <v>493</v>
      </c>
      <c r="E88" s="50" t="e">
        <f t="shared" ref="E88:J88" si="24">H$9</f>
        <v>#DIV/0!</v>
      </c>
      <c r="F88" s="51" t="e">
        <f t="shared" si="24"/>
        <v>#DIV/0!</v>
      </c>
      <c r="G88" s="74" t="e">
        <f t="shared" si="24"/>
        <v>#DIV/0!</v>
      </c>
      <c r="H88" s="52" t="e">
        <f t="shared" si="24"/>
        <v>#DIV/0!</v>
      </c>
      <c r="I88" s="53" t="e">
        <f t="shared" si="24"/>
        <v>#DIV/0!</v>
      </c>
      <c r="J88" s="53" t="e">
        <f t="shared" si="24"/>
        <v>#DIV/0!</v>
      </c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1" t="s">
        <v>149</v>
      </c>
      <c r="AE88" s="1" t="s">
        <v>150</v>
      </c>
      <c r="AF88" s="36" t="str">
        <f>_xll.BDP($AD88,AF$10)</f>
        <v>Data Processing &amp; Outsourced S</v>
      </c>
      <c r="AG88" s="36">
        <f>_xll.BDH($AD88,AG$10,$C$5,$C$5,"EQY_FUND_CRNCY=USD")</f>
        <v>4056.6428999999998</v>
      </c>
      <c r="AH88" s="36">
        <f>_xll.BDH($AD88,AH$10,$C$5,$C$5,"EQY_FUND_CRNCY=USD")</f>
        <v>5167.6428999999998</v>
      </c>
      <c r="AI88" s="36">
        <f>_xll.BDP($AD88,AI$10,"EQY_FUND_CRNCY=USD","FA_ADJUSTED=Y")</f>
        <v>5604</v>
      </c>
      <c r="AJ88" s="36">
        <f>_xll.BDP($AD88,AJ$10,"BEST_FPERIOD_OVERRIDE=1TY","EQY_FUND_CRNCY=USD","FA_ADJUSTED=Y")</f>
        <v>4755</v>
      </c>
      <c r="AK88" s="44">
        <f t="shared" si="19"/>
        <v>-0.15149892933618847</v>
      </c>
      <c r="AL88" s="36">
        <f>_xll.BDP($AD88,AL$10,"EQY_FUND_CRNCY=USD","FA_ADJUSTED=Y")</f>
        <v>1046</v>
      </c>
      <c r="AM88" s="36">
        <f>_xll.BDP($AD88,AM$10,"BEST_FPERIOD_OVERRIDE=1TY","EQY_FUND_CRNCY=USD","FA_ADJUSTED=Y")</f>
        <v>19.28</v>
      </c>
      <c r="AN88" s="36">
        <f>_xll.BDP($AD88,AN$10,"BEST_FPERIOD_OVERRIDE=1TY","EQY_FUND_CRNCY=USD","FA_ADJUSTED=Y")</f>
        <v>13</v>
      </c>
      <c r="AO88" s="36" t="str">
        <f>_xll.BDP($AD88,AO$10,"BEST_FPERIOD_OVERRIDE=1TY","EQY_FUND_CRNCY=USD","FA_ADJUSTED=Y")</f>
        <v>#N/A N/A</v>
      </c>
      <c r="AP88" s="36" t="str">
        <f>_xll.BDP($AD88,AP$10,"BEST_FPERIOD_OVERRIDE=1TY","EQY_FUND_CRNCY=USD","FA_ADJUSTED=Y")</f>
        <v>#N/A N/A</v>
      </c>
      <c r="AQ88" s="36">
        <f>_xll.BDP($AD88,AQ$10,"EQY_FUND_CRNCY=USD","FA_ADJUSTED=Y")</f>
        <v>668</v>
      </c>
      <c r="AR88" s="36">
        <f>_xll.BDP($AD88,AR$10,"BEST_FPERIOD_OVERRIDE=1TY","EQY_FUND_CRNCY=USD","FA_ADJUSTED=Y")</f>
        <v>623.80000000000007</v>
      </c>
      <c r="AS88" s="36">
        <f>_xll.BDP($AD88,AS$10,"EQY_FUND_CRNCY=USD","FA_ADJUSTED=Y")</f>
        <v>49.260067827869996</v>
      </c>
      <c r="AT88" s="36">
        <f>_xll.BDP($AD88,AT$10,"BEST_FPERIOD_OVERRIDE=1TY","EQY_FUND_CRNCY=USD","FA_ADJUSTED=Y")</f>
        <v>224.20000000000002</v>
      </c>
      <c r="AV88" s="1" t="s">
        <v>149</v>
      </c>
      <c r="AW88" s="1" t="s">
        <v>150</v>
      </c>
      <c r="AX88" s="36" t="s">
        <v>506</v>
      </c>
      <c r="AY88" s="36">
        <v>4143.2241999999997</v>
      </c>
      <c r="AZ88" s="36">
        <v>5314.2241999999997</v>
      </c>
      <c r="BA88" s="36">
        <v>5780</v>
      </c>
      <c r="BB88" s="36">
        <v>5298.5830000000005</v>
      </c>
      <c r="BC88" s="44">
        <v>-8.3290138408304459E-2</v>
      </c>
      <c r="BD88" s="36">
        <v>1057</v>
      </c>
      <c r="BE88" s="36">
        <v>18.580000000000002</v>
      </c>
      <c r="BF88" s="36">
        <v>13</v>
      </c>
      <c r="BG88" s="36" t="s">
        <v>480</v>
      </c>
      <c r="BH88" s="36" t="s">
        <v>480</v>
      </c>
      <c r="BI88" s="36">
        <v>689</v>
      </c>
      <c r="BJ88" s="36">
        <v>679.75</v>
      </c>
      <c r="BK88" s="36">
        <v>34.552340425531995</v>
      </c>
      <c r="BL88" s="36">
        <v>248.583</v>
      </c>
    </row>
    <row r="89" spans="1:64" ht="30" customHeight="1" x14ac:dyDescent="0.2">
      <c r="C89" s="75" t="s">
        <v>494</v>
      </c>
      <c r="D89" s="55">
        <f>COUNTA(B16:B32)</f>
        <v>17</v>
      </c>
      <c r="E89" s="58" t="e">
        <f t="shared" ref="E89:J89" si="25">H33</f>
        <v>#REF!</v>
      </c>
      <c r="F89" s="59" t="e">
        <f t="shared" si="25"/>
        <v>#REF!</v>
      </c>
      <c r="G89" s="76" t="e">
        <f t="shared" si="25"/>
        <v>#REF!</v>
      </c>
      <c r="H89" s="60" t="e">
        <f t="shared" si="25"/>
        <v>#REF!</v>
      </c>
      <c r="I89" s="61" t="e">
        <f t="shared" si="25"/>
        <v>#REF!</v>
      </c>
      <c r="J89" s="61" t="e">
        <f t="shared" si="25"/>
        <v>#REF!</v>
      </c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1" t="s">
        <v>151</v>
      </c>
      <c r="AE89" s="1" t="s">
        <v>152</v>
      </c>
      <c r="AF89" s="36" t="str">
        <f>_xll.BDP($AD89,AF$10)</f>
        <v>Data Processing &amp; Outsourced S</v>
      </c>
      <c r="AG89" s="36">
        <f>_xll.BDH($AD89,AG$10,$C$5,$C$5,"EQY_FUND_CRNCY=USD")</f>
        <v>4140.7901000000002</v>
      </c>
      <c r="AH89" s="36">
        <f>_xll.BDH($AD89,AH$10,$C$5,$C$5,"EQY_FUND_CRNCY=USD")</f>
        <v>3773.8330999999998</v>
      </c>
      <c r="AI89" s="36">
        <f>_xll.BDP($AD89,AI$10,"EQY_FUND_CRNCY=USD","FA_ADJUSTED=Y")</f>
        <v>2392.2359999999999</v>
      </c>
      <c r="AJ89" s="36">
        <f>_xll.BDP($AD89,AJ$10,"BEST_FPERIOD_OVERRIDE=1TY","EQY_FUND_CRNCY=USD","FA_ADJUSTED=Y")</f>
        <v>2889.2860000000001</v>
      </c>
      <c r="AK89" s="44">
        <f t="shared" si="19"/>
        <v>0.20777632307180394</v>
      </c>
      <c r="AL89" s="36">
        <f>_xll.BDP($AD89,AL$10,"EQY_FUND_CRNCY=USD","FA_ADJUSTED=Y")</f>
        <v>594.38500622558604</v>
      </c>
      <c r="AM89" s="36">
        <f>_xll.BDP($AD89,AM$10,"BEST_FPERIOD_OVERRIDE=1TY","EQY_FUND_CRNCY=USD","FA_ADJUSTED=Y")</f>
        <v>23.35</v>
      </c>
      <c r="AN89" s="36">
        <f>_xll.BDP($AD89,AN$10,"BEST_FPERIOD_OVERRIDE=1TY","EQY_FUND_CRNCY=USD","FA_ADJUSTED=Y")</f>
        <v>0</v>
      </c>
      <c r="AO89" s="36" t="str">
        <f>_xll.BDP($AD89,AO$10,"BEST_FPERIOD_OVERRIDE=1TY","EQY_FUND_CRNCY=USD","FA_ADJUSTED=Y")</f>
        <v>#N/A N/A</v>
      </c>
      <c r="AP89" s="36" t="str">
        <f>_xll.BDP($AD89,AP$10,"BEST_FPERIOD_OVERRIDE=1TY","EQY_FUND_CRNCY=USD","FA_ADJUSTED=Y")</f>
        <v>#N/A N/A</v>
      </c>
      <c r="AQ89" s="36">
        <f>_xll.BDP($AD89,AQ$10,"EQY_FUND_CRNCY=USD","FA_ADJUSTED=Y")</f>
        <v>361.97499999999997</v>
      </c>
      <c r="AR89" s="36">
        <f>_xll.BDP($AD89,AR$10,"BEST_FPERIOD_OVERRIDE=1TY","EQY_FUND_CRNCY=USD","FA_ADJUSTED=Y")</f>
        <v>391.2</v>
      </c>
      <c r="AS89" s="36">
        <f>_xll.BDP($AD89,AS$10,"EQY_FUND_CRNCY=USD","FA_ADJUSTED=Y")</f>
        <v>224.14800000000002</v>
      </c>
      <c r="AT89" s="36">
        <f>_xll.BDP($AD89,AT$10,"BEST_FPERIOD_OVERRIDE=1TY","EQY_FUND_CRNCY=USD","FA_ADJUSTED=Y")</f>
        <v>237.4</v>
      </c>
      <c r="AV89" s="1" t="s">
        <v>151</v>
      </c>
      <c r="AW89" s="1" t="s">
        <v>152</v>
      </c>
      <c r="AX89" s="36" t="s">
        <v>506</v>
      </c>
      <c r="AY89" s="36">
        <v>4212.7368999999999</v>
      </c>
      <c r="AZ89" s="36">
        <v>3967.4378999999999</v>
      </c>
      <c r="BA89" s="36">
        <v>2454.6930000000002</v>
      </c>
      <c r="BB89" s="36">
        <v>2523.6790000000001</v>
      </c>
      <c r="BC89" s="44">
        <v>2.8103718061688321E-2</v>
      </c>
      <c r="BD89" s="36">
        <v>618.02799414062497</v>
      </c>
      <c r="BE89" s="36">
        <v>24.150000000000002</v>
      </c>
      <c r="BF89" s="36">
        <v>0</v>
      </c>
      <c r="BG89" s="36" t="s">
        <v>480</v>
      </c>
      <c r="BH89" s="36" t="s">
        <v>480</v>
      </c>
      <c r="BI89" s="36">
        <v>376.36900000000003</v>
      </c>
      <c r="BJ89" s="36">
        <v>350.94</v>
      </c>
      <c r="BK89" s="36">
        <v>229.65975</v>
      </c>
      <c r="BL89" s="36">
        <v>216.108</v>
      </c>
    </row>
    <row r="90" spans="1:64" ht="30" customHeight="1" x14ac:dyDescent="0.2">
      <c r="C90" s="75" t="s">
        <v>495</v>
      </c>
      <c r="D90" s="55">
        <f>COUNTA(B42:B47)</f>
        <v>6</v>
      </c>
      <c r="E90" s="58" t="e">
        <f t="shared" ref="E90:J90" si="26">H48</f>
        <v>#REF!</v>
      </c>
      <c r="F90" s="59" t="e">
        <f t="shared" si="26"/>
        <v>#REF!</v>
      </c>
      <c r="G90" s="76" t="e">
        <f t="shared" si="26"/>
        <v>#REF!</v>
      </c>
      <c r="H90" s="60" t="e">
        <f t="shared" si="26"/>
        <v>#REF!</v>
      </c>
      <c r="I90" s="61" t="e">
        <f t="shared" si="26"/>
        <v>#REF!</v>
      </c>
      <c r="J90" s="61" t="e">
        <f t="shared" si="26"/>
        <v>#REF!</v>
      </c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1" t="s">
        <v>153</v>
      </c>
      <c r="AE90" s="1" t="s">
        <v>154</v>
      </c>
      <c r="AF90" s="36" t="str">
        <f>_xll.BDP($AD90,AF$10)</f>
        <v>Application Software</v>
      </c>
      <c r="AG90" s="36">
        <f>_xll.BDH($AD90,AG$10,$C$5,$C$5,"EQY_FUND_CRNCY=USD")</f>
        <v>3963.2898</v>
      </c>
      <c r="AH90" s="36">
        <f>_xll.BDH($AD90,AH$10,$C$5,$C$5,"EQY_FUND_CRNCY=USD")</f>
        <v>3995.6637999999998</v>
      </c>
      <c r="AI90" s="36">
        <f>_xll.BDP($AD90,AI$10,"EQY_FUND_CRNCY=USD","FA_ADJUSTED=Y")</f>
        <v>1169.83</v>
      </c>
      <c r="AJ90" s="36">
        <f>_xll.BDP($AD90,AJ$10,"BEST_FPERIOD_OVERRIDE=1TY","EQY_FUND_CRNCY=USD","FA_ADJUSTED=Y")</f>
        <v>1241.722</v>
      </c>
      <c r="AK90" s="44">
        <f t="shared" si="19"/>
        <v>6.1455083217219597E-2</v>
      </c>
      <c r="AL90" s="36">
        <f>_xll.BDP($AD90,AL$10,"EQY_FUND_CRNCY=USD","FA_ADJUSTED=Y")</f>
        <v>905.77900183105476</v>
      </c>
      <c r="AM90" s="36">
        <f>_xll.BDP($AD90,AM$10,"BEST_FPERIOD_OVERRIDE=1TY","EQY_FUND_CRNCY=USD","FA_ADJUSTED=Y")</f>
        <v>83.113</v>
      </c>
      <c r="AN90" s="36">
        <f>_xll.BDP($AD90,AN$10,"BEST_FPERIOD_OVERRIDE=1TY","EQY_FUND_CRNCY=USD","FA_ADJUSTED=Y")</f>
        <v>156.73099999999999</v>
      </c>
      <c r="AO90" s="36">
        <f>_xll.BDP($AD90,AO$10,"BEST_FPERIOD_OVERRIDE=1TY","EQY_FUND_CRNCY=USD","FA_ADJUSTED=Y")</f>
        <v>346.96100000000001</v>
      </c>
      <c r="AP90" s="36">
        <f>_xll.BDP($AD90,AP$10,"BEST_FPERIOD_OVERRIDE=1TY","EQY_FUND_CRNCY=USD","FA_ADJUSTED=Y")</f>
        <v>160.36600000000001</v>
      </c>
      <c r="AQ90" s="36">
        <f>_xll.BDP($AD90,AQ$10,"EQY_FUND_CRNCY=USD","FA_ADJUSTED=Y")</f>
        <v>357.59399999999999</v>
      </c>
      <c r="AR90" s="36">
        <f>_xll.BDP($AD90,AR$10,"BEST_FPERIOD_OVERRIDE=1TY","EQY_FUND_CRNCY=USD","FA_ADJUSTED=Y")</f>
        <v>463.17500000000001</v>
      </c>
      <c r="AS90" s="36">
        <f>_xll.BDP($AD90,AS$10,"EQY_FUND_CRNCY=USD","FA_ADJUSTED=Y")</f>
        <v>49.579290984860002</v>
      </c>
      <c r="AT90" s="36">
        <f>_xll.BDP($AD90,AT$10,"BEST_FPERIOD_OVERRIDE=1TY","EQY_FUND_CRNCY=USD","FA_ADJUSTED=Y")</f>
        <v>291.178</v>
      </c>
      <c r="AV90" s="1" t="s">
        <v>153</v>
      </c>
      <c r="AW90" s="1" t="s">
        <v>154</v>
      </c>
      <c r="AX90" s="36" t="s">
        <v>495</v>
      </c>
      <c r="AY90" s="36">
        <v>4064.9578000000001</v>
      </c>
      <c r="AZ90" s="36">
        <v>4064.2968000000001</v>
      </c>
      <c r="BA90" s="36">
        <v>1130.17</v>
      </c>
      <c r="BB90" s="36">
        <v>1221.8890000000001</v>
      </c>
      <c r="BC90" s="44">
        <v>8.1155047470734543E-2</v>
      </c>
      <c r="BD90" s="36">
        <v>883.36700305175782</v>
      </c>
      <c r="BE90" s="36">
        <v>82.8</v>
      </c>
      <c r="BF90" s="36">
        <v>156.73099999999999</v>
      </c>
      <c r="BG90" s="36">
        <v>346.96100000000001</v>
      </c>
      <c r="BH90" s="36">
        <v>160.36600000000001</v>
      </c>
      <c r="BI90" s="36">
        <v>389.65500000000003</v>
      </c>
      <c r="BJ90" s="36">
        <v>448.25</v>
      </c>
      <c r="BK90" s="36">
        <v>85.247472264912005</v>
      </c>
      <c r="BL90" s="36">
        <v>282.01300000000003</v>
      </c>
    </row>
    <row r="91" spans="1:64" ht="30" customHeight="1" x14ac:dyDescent="0.2">
      <c r="C91" s="77" t="s">
        <v>496</v>
      </c>
      <c r="D91" s="66">
        <f>COUNTA(B57:B65)</f>
        <v>9</v>
      </c>
      <c r="E91" s="69" t="e">
        <f>H66</f>
        <v>#REF!</v>
      </c>
      <c r="F91" s="70" t="e">
        <f t="shared" ref="F91:J91" si="27">I66</f>
        <v>#REF!</v>
      </c>
      <c r="G91" s="78" t="e">
        <f t="shared" si="27"/>
        <v>#REF!</v>
      </c>
      <c r="H91" s="71" t="e">
        <f t="shared" si="27"/>
        <v>#REF!</v>
      </c>
      <c r="I91" s="79" t="e">
        <f t="shared" si="27"/>
        <v>#REF!</v>
      </c>
      <c r="J91" s="79" t="e">
        <f t="shared" si="27"/>
        <v>#REF!</v>
      </c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1" t="s">
        <v>155</v>
      </c>
      <c r="AE91" s="1" t="s">
        <v>156</v>
      </c>
      <c r="AF91" s="36" t="str">
        <f>_xll.BDP($AD91,AF$10)</f>
        <v>Application Software</v>
      </c>
      <c r="AG91" s="36">
        <f>_xll.BDH($AD91,AG$10,$C$5,$C$5,"EQY_FUND_CRNCY=USD")</f>
        <v>3460.5259999999998</v>
      </c>
      <c r="AH91" s="36">
        <f>_xll.BDH($AD91,AH$10,$C$5,$C$5,"EQY_FUND_CRNCY=USD")</f>
        <v>3185.8069999999998</v>
      </c>
      <c r="AI91" s="36">
        <f>_xll.BDP($AD91,AI$10,"EQY_FUND_CRNCY=USD","FA_ADJUSTED=Y")</f>
        <v>239.21</v>
      </c>
      <c r="AJ91" s="36">
        <f>_xll.BDP($AD91,AJ$10,"BEST_FPERIOD_OVERRIDE=1TY","EQY_FUND_CRNCY=USD","FA_ADJUSTED=Y")</f>
        <v>279.12400000000002</v>
      </c>
      <c r="AK91" s="44">
        <f t="shared" si="19"/>
        <v>0.16685757284394476</v>
      </c>
      <c r="AL91" s="36">
        <f>_xll.BDP($AD91,AL$10,"EQY_FUND_CRNCY=USD","FA_ADJUSTED=Y")</f>
        <v>164.31500207519531</v>
      </c>
      <c r="AM91" s="36">
        <f>_xll.BDP($AD91,AM$10,"BEST_FPERIOD_OVERRIDE=1TY","EQY_FUND_CRNCY=USD","FA_ADJUSTED=Y")</f>
        <v>72.475000000000009</v>
      </c>
      <c r="AN91" s="36">
        <f>_xll.BDP($AD91,AN$10,"BEST_FPERIOD_OVERRIDE=1TY","EQY_FUND_CRNCY=USD","FA_ADJUSTED=Y")</f>
        <v>44.536000000000001</v>
      </c>
      <c r="AO91" s="36">
        <f>_xll.BDP($AD91,AO$10,"BEST_FPERIOD_OVERRIDE=1TY","EQY_FUND_CRNCY=USD","FA_ADJUSTED=Y")</f>
        <v>88.721999999999994</v>
      </c>
      <c r="AP91" s="36">
        <f>_xll.BDP($AD91,AP$10,"BEST_FPERIOD_OVERRIDE=1TY","EQY_FUND_CRNCY=USD","FA_ADJUSTED=Y")</f>
        <v>38.578000000000003</v>
      </c>
      <c r="AQ91" s="36">
        <f>_xll.BDP($AD91,AQ$10,"EQY_FUND_CRNCY=USD","FA_ADJUSTED=Y")</f>
        <v>-32.942999999999998</v>
      </c>
      <c r="AR91" s="36">
        <f>_xll.BDP($AD91,AR$10,"BEST_FPERIOD_OVERRIDE=1TY","EQY_FUND_CRNCY=USD","FA_ADJUSTED=Y")</f>
        <v>9.4670000000000005</v>
      </c>
      <c r="AS91" s="36">
        <f>_xll.BDP($AD91,AS$10,"EQY_FUND_CRNCY=USD","FA_ADJUSTED=Y")</f>
        <v>-47.676000000000002</v>
      </c>
      <c r="AT91" s="36">
        <f>_xll.BDP($AD91,AT$10,"BEST_FPERIOD_OVERRIDE=1TY","EQY_FUND_CRNCY=USD","FA_ADJUSTED=Y")</f>
        <v>-3.698</v>
      </c>
      <c r="AV91" s="1" t="s">
        <v>155</v>
      </c>
      <c r="AW91" s="1" t="s">
        <v>156</v>
      </c>
      <c r="AX91" s="36" t="s">
        <v>495</v>
      </c>
      <c r="AY91" s="36">
        <v>3530.201</v>
      </c>
      <c r="AZ91" s="36">
        <v>3256.0626999999999</v>
      </c>
      <c r="BA91" s="36">
        <v>219.095</v>
      </c>
      <c r="BB91" s="36">
        <v>265.79300000000001</v>
      </c>
      <c r="BC91" s="44">
        <v>0.21314041853990284</v>
      </c>
      <c r="BD91" s="36">
        <v>150.86900170898437</v>
      </c>
      <c r="BE91" s="36">
        <v>71.73</v>
      </c>
      <c r="BF91" s="36">
        <v>44.536000000000001</v>
      </c>
      <c r="BG91" s="36">
        <v>88.721999999999994</v>
      </c>
      <c r="BH91" s="36">
        <v>38.578000000000003</v>
      </c>
      <c r="BI91" s="36">
        <v>-34.963000000000001</v>
      </c>
      <c r="BJ91" s="36">
        <v>4.0910000000000002</v>
      </c>
      <c r="BK91" s="36">
        <v>-49.332999999999998</v>
      </c>
      <c r="BL91" s="36">
        <v>-6.7450000000000001</v>
      </c>
    </row>
    <row r="92" spans="1:64" ht="30" customHeight="1" x14ac:dyDescent="0.2">
      <c r="C92" s="80" t="s">
        <v>497</v>
      </c>
      <c r="D92" s="81">
        <f>COUNTA(B75:B79)</f>
        <v>5</v>
      </c>
      <c r="E92" s="82" t="e">
        <f>H80</f>
        <v>#REF!</v>
      </c>
      <c r="F92" s="83" t="e">
        <f t="shared" ref="F92:J92" si="28">I80</f>
        <v>#REF!</v>
      </c>
      <c r="G92" s="84" t="e">
        <f t="shared" si="28"/>
        <v>#REF!</v>
      </c>
      <c r="H92" s="85" t="e">
        <f t="shared" si="28"/>
        <v>#REF!</v>
      </c>
      <c r="I92" s="86" t="e">
        <f t="shared" si="28"/>
        <v>#REF!</v>
      </c>
      <c r="J92" s="86" t="e">
        <f t="shared" si="28"/>
        <v>#REF!</v>
      </c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1" t="s">
        <v>157</v>
      </c>
      <c r="AE92" s="1" t="s">
        <v>158</v>
      </c>
      <c r="AF92" s="36" t="str">
        <f>_xll.BDP($AD92,AF$10)</f>
        <v>Application Software</v>
      </c>
      <c r="AG92" s="36">
        <f>_xll.BDH($AD92,AG$10,$C$5,$C$5,"EQY_FUND_CRNCY=USD")</f>
        <v>3562.2163</v>
      </c>
      <c r="AH92" s="36">
        <f>_xll.BDH($AD92,AH$10,$C$5,$C$5,"EQY_FUND_CRNCY=USD")</f>
        <v>4269.2583000000004</v>
      </c>
      <c r="AI92" s="36">
        <f>_xll.BDP($AD92,AI$10,"EQY_FUND_CRNCY=USD","FA_ADJUSTED=Y")</f>
        <v>1177.616</v>
      </c>
      <c r="AJ92" s="36">
        <f>_xll.BDP($AD92,AJ$10,"BEST_FPERIOD_OVERRIDE=1TY","EQY_FUND_CRNCY=USD","FA_ADJUSTED=Y")</f>
        <v>1269.5710000000001</v>
      </c>
      <c r="AK92" s="44">
        <f t="shared" si="19"/>
        <v>7.8085725737422118E-2</v>
      </c>
      <c r="AL92" s="36">
        <f>_xll.BDP($AD92,AL$10,"EQY_FUND_CRNCY=USD","FA_ADJUSTED=Y")</f>
        <v>986.83500207519523</v>
      </c>
      <c r="AM92" s="36">
        <f>_xll.BDP($AD92,AM$10,"BEST_FPERIOD_OVERRIDE=1TY","EQY_FUND_CRNCY=USD","FA_ADJUSTED=Y")</f>
        <v>84.233000000000004</v>
      </c>
      <c r="AN92" s="36">
        <f>_xll.BDP($AD92,AN$10,"BEST_FPERIOD_OVERRIDE=1TY","EQY_FUND_CRNCY=USD","FA_ADJUSTED=Y")</f>
        <v>46.003999999999998</v>
      </c>
      <c r="AO92" s="36">
        <f>_xll.BDP($AD92,AO$10,"BEST_FPERIOD_OVERRIDE=1TY","EQY_FUND_CRNCY=USD","FA_ADJUSTED=Y")</f>
        <v>330.29599999999999</v>
      </c>
      <c r="AP92" s="36">
        <f>_xll.BDP($AD92,AP$10,"BEST_FPERIOD_OVERRIDE=1TY","EQY_FUND_CRNCY=USD","FA_ADJUSTED=Y")</f>
        <v>323.517</v>
      </c>
      <c r="AQ92" s="36">
        <f>_xll.BDP($AD92,AQ$10,"EQY_FUND_CRNCY=USD","FA_ADJUSTED=Y")</f>
        <v>421.39700000000005</v>
      </c>
      <c r="AR92" s="36">
        <f>_xll.BDP($AD92,AR$10,"BEST_FPERIOD_OVERRIDE=1TY","EQY_FUND_CRNCY=USD","FA_ADJUSTED=Y")</f>
        <v>532.39300000000003</v>
      </c>
      <c r="AS92" s="36">
        <f>_xll.BDP($AD92,AS$10,"EQY_FUND_CRNCY=USD","FA_ADJUSTED=Y")</f>
        <v>157.798</v>
      </c>
      <c r="AT92" s="36">
        <f>_xll.BDP($AD92,AT$10,"BEST_FPERIOD_OVERRIDE=1TY","EQY_FUND_CRNCY=USD","FA_ADJUSTED=Y")</f>
        <v>336.12099999999998</v>
      </c>
      <c r="AV92" s="1" t="s">
        <v>157</v>
      </c>
      <c r="AW92" s="1" t="s">
        <v>158</v>
      </c>
      <c r="AX92" s="36" t="s">
        <v>495</v>
      </c>
      <c r="AY92" s="36">
        <v>3622.2921999999999</v>
      </c>
      <c r="AZ92" s="36">
        <v>4272.2191999999995</v>
      </c>
      <c r="BA92" s="36">
        <v>1158.5079999999998</v>
      </c>
      <c r="BB92" s="36">
        <v>1252.3330000000001</v>
      </c>
      <c r="BC92" s="44">
        <v>8.0987787740784078E-2</v>
      </c>
      <c r="BD92" s="36">
        <v>974.26899780273436</v>
      </c>
      <c r="BE92" s="36">
        <v>83.78</v>
      </c>
      <c r="BF92" s="36">
        <v>46.003999999999998</v>
      </c>
      <c r="BG92" s="36">
        <v>330.29599999999999</v>
      </c>
      <c r="BH92" s="36">
        <v>323.517</v>
      </c>
      <c r="BI92" s="36">
        <v>412.85069230769199</v>
      </c>
      <c r="BJ92" s="36">
        <v>528.46699999999998</v>
      </c>
      <c r="BK92" s="36">
        <v>150.78399999999999</v>
      </c>
      <c r="BL92" s="36">
        <v>330.483</v>
      </c>
    </row>
    <row r="93" spans="1:64" x14ac:dyDescent="0.2"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AD93" s="1" t="s">
        <v>159</v>
      </c>
      <c r="AE93" s="1" t="s">
        <v>160</v>
      </c>
      <c r="AF93" s="36" t="str">
        <f>_xll.BDP($AD93,AF$10)</f>
        <v>Data Processing &amp; Outsourced S</v>
      </c>
      <c r="AG93" s="36">
        <f>_xll.BDH($AD93,AG$10,$C$5,$C$5,"EQY_FUND_CRNCY=USD")</f>
        <v>3490.7514999999999</v>
      </c>
      <c r="AH93" s="36">
        <f>_xll.BDH($AD93,AH$10,$C$5,$C$5,"EQY_FUND_CRNCY=USD")</f>
        <v>5157.7905000000001</v>
      </c>
      <c r="AI93" s="36">
        <f>_xll.BDP($AD93,AI$10,"EQY_FUND_CRNCY=USD","FA_ADJUSTED=Y")</f>
        <v>1839.2259999999999</v>
      </c>
      <c r="AJ93" s="36">
        <f>_xll.BDP($AD93,AJ$10,"BEST_FPERIOD_OVERRIDE=1TY","EQY_FUND_CRNCY=USD","FA_ADJUSTED=Y")</f>
        <v>1784.845</v>
      </c>
      <c r="AK93" s="44">
        <f t="shared" si="19"/>
        <v>-2.9567328865511833E-2</v>
      </c>
      <c r="AL93" s="36">
        <f>_xll.BDP($AD93,AL$10,"EQY_FUND_CRNCY=USD","FA_ADJUSTED=Y")</f>
        <v>900.53498937988275</v>
      </c>
      <c r="AM93" s="36">
        <f>_xll.BDP($AD93,AM$10,"BEST_FPERIOD_OVERRIDE=1TY","EQY_FUND_CRNCY=USD","FA_ADJUSTED=Y")</f>
        <v>47.902000000000001</v>
      </c>
      <c r="AN93" s="36">
        <f>_xll.BDP($AD93,AN$10,"BEST_FPERIOD_OVERRIDE=1TY","EQY_FUND_CRNCY=USD","FA_ADJUSTED=Y")</f>
        <v>0</v>
      </c>
      <c r="AO93" s="36" t="str">
        <f>_xll.BDP($AD93,AO$10,"BEST_FPERIOD_OVERRIDE=1TY","EQY_FUND_CRNCY=USD","FA_ADJUSTED=Y")</f>
        <v>#N/A N/A</v>
      </c>
      <c r="AP93" s="36" t="str">
        <f>_xll.BDP($AD93,AP$10,"BEST_FPERIOD_OVERRIDE=1TY","EQY_FUND_CRNCY=USD","FA_ADJUSTED=Y")</f>
        <v>#N/A N/A</v>
      </c>
      <c r="AQ93" s="36">
        <f>_xll.BDP($AD93,AQ$10,"EQY_FUND_CRNCY=USD","FA_ADJUSTED=Y")</f>
        <v>468.041</v>
      </c>
      <c r="AR93" s="36">
        <f>_xll.BDP($AD93,AR$10,"BEST_FPERIOD_OVERRIDE=1TY","EQY_FUND_CRNCY=USD","FA_ADJUSTED=Y")</f>
        <v>482.22700000000003</v>
      </c>
      <c r="AS93" s="36">
        <f>_xll.BDP($AD93,AS$10,"EQY_FUND_CRNCY=USD","FA_ADJUSTED=Y")</f>
        <v>149.13934</v>
      </c>
      <c r="AT93" s="36">
        <f>_xll.BDP($AD93,AT$10,"BEST_FPERIOD_OVERRIDE=1TY","EQY_FUND_CRNCY=USD","FA_ADJUSTED=Y")</f>
        <v>222.3</v>
      </c>
      <c r="AV93" s="1" t="s">
        <v>159</v>
      </c>
      <c r="AW93" s="1" t="s">
        <v>160</v>
      </c>
      <c r="AX93" s="36" t="s">
        <v>506</v>
      </c>
      <c r="AY93" s="36">
        <v>3592.2889</v>
      </c>
      <c r="AZ93" s="36">
        <v>5315.9659000000001</v>
      </c>
      <c r="BA93" s="36">
        <v>1870.5889999999999</v>
      </c>
      <c r="BB93" s="36">
        <v>1850.3410000000001</v>
      </c>
      <c r="BC93" s="44">
        <v>-1.0824398090654719E-2</v>
      </c>
      <c r="BD93" s="36">
        <v>918.13100402832038</v>
      </c>
      <c r="BE93" s="36">
        <v>51.018000000000001</v>
      </c>
      <c r="BF93" s="36">
        <v>0</v>
      </c>
      <c r="BG93" s="36" t="s">
        <v>480</v>
      </c>
      <c r="BH93" s="36" t="s">
        <v>480</v>
      </c>
      <c r="BI93" s="36">
        <v>460.75</v>
      </c>
      <c r="BJ93" s="36">
        <v>487.44200000000001</v>
      </c>
      <c r="BK93" s="36">
        <v>156.14600000000002</v>
      </c>
      <c r="BL93" s="36">
        <v>221.86700000000002</v>
      </c>
    </row>
    <row r="94" spans="1:64" ht="30" customHeight="1" x14ac:dyDescent="0.2">
      <c r="A94" s="2" t="s">
        <v>457</v>
      </c>
      <c r="B94" s="45" t="s">
        <v>495</v>
      </c>
      <c r="C94" s="45"/>
      <c r="N94" s="2" t="s">
        <v>457</v>
      </c>
      <c r="AD94" s="1" t="s">
        <v>161</v>
      </c>
      <c r="AE94" s="1" t="s">
        <v>162</v>
      </c>
      <c r="AF94" s="36" t="str">
        <f>_xll.BDP($AD94,AF$10)</f>
        <v>Application Software</v>
      </c>
      <c r="AG94" s="36">
        <f>_xll.BDH($AD94,AG$10,$C$5,$C$5,"EQY_FUND_CRNCY=USD")</f>
        <v>3535.0738000000001</v>
      </c>
      <c r="AH94" s="36">
        <f>_xll.BDH($AD94,AH$10,$C$5,$C$5,"EQY_FUND_CRNCY=USD")</f>
        <v>3067.8478</v>
      </c>
      <c r="AI94" s="36">
        <f>_xll.BDP($AD94,AI$10,"EQY_FUND_CRNCY=USD","FA_ADJUSTED=Y")</f>
        <v>383.35199999999998</v>
      </c>
      <c r="AJ94" s="36">
        <f>_xll.BDP($AD94,AJ$10,"BEST_FPERIOD_OVERRIDE=1TY","EQY_FUND_CRNCY=USD","FA_ADJUSTED=Y")</f>
        <v>511.02300000000002</v>
      </c>
      <c r="AK94" s="44">
        <f t="shared" si="19"/>
        <v>0.33303856507857033</v>
      </c>
      <c r="AL94" s="36">
        <f>_xll.BDP($AD94,AL$10,"EQY_FUND_CRNCY=USD","FA_ADJUSTED=Y")</f>
        <v>320.79100146484376</v>
      </c>
      <c r="AM94" s="36">
        <f>_xll.BDP($AD94,AM$10,"BEST_FPERIOD_OVERRIDE=1TY","EQY_FUND_CRNCY=USD","FA_ADJUSTED=Y")</f>
        <v>79.867000000000004</v>
      </c>
      <c r="AN94" s="36">
        <f>_xll.BDP($AD94,AN$10,"BEST_FPERIOD_OVERRIDE=1TY","EQY_FUND_CRNCY=USD","FA_ADJUSTED=Y")</f>
        <v>45.925999999999995</v>
      </c>
      <c r="AO94" s="36">
        <f>_xll.BDP($AD94,AO$10,"BEST_FPERIOD_OVERRIDE=1TY","EQY_FUND_CRNCY=USD","FA_ADJUSTED=Y")</f>
        <v>150.923</v>
      </c>
      <c r="AP94" s="36">
        <f>_xll.BDP($AD94,AP$10,"BEST_FPERIOD_OVERRIDE=1TY","EQY_FUND_CRNCY=USD","FA_ADJUSTED=Y")</f>
        <v>62.664999999999999</v>
      </c>
      <c r="AQ94" s="36">
        <f>_xll.BDP($AD94,AQ$10,"EQY_FUND_CRNCY=USD","FA_ADJUSTED=Y")</f>
        <v>-20.133999999999997</v>
      </c>
      <c r="AR94" s="36">
        <f>_xll.BDP($AD94,AR$10,"BEST_FPERIOD_OVERRIDE=1TY","EQY_FUND_CRNCY=USD","FA_ADJUSTED=Y")</f>
        <v>8.8000000000000007</v>
      </c>
      <c r="AS94" s="36">
        <f>_xll.BDP($AD94,AS$10,"EQY_FUND_CRNCY=USD","FA_ADJUSTED=Y")</f>
        <v>-42.653000000000006</v>
      </c>
      <c r="AT94" s="36">
        <f>_xll.BDP($AD94,AT$10,"BEST_FPERIOD_OVERRIDE=1TY","EQY_FUND_CRNCY=USD","FA_ADJUSTED=Y")</f>
        <v>-22.803000000000001</v>
      </c>
      <c r="AV94" s="1" t="s">
        <v>161</v>
      </c>
      <c r="AW94" s="1" t="s">
        <v>162</v>
      </c>
      <c r="AX94" s="36" t="s">
        <v>495</v>
      </c>
      <c r="AY94" s="36">
        <v>3651.6462000000001</v>
      </c>
      <c r="AZ94" s="36">
        <v>3162.8121999999998</v>
      </c>
      <c r="BA94" s="36">
        <v>346.63900000000001</v>
      </c>
      <c r="BB94" s="36">
        <v>473.83300000000003</v>
      </c>
      <c r="BC94" s="44">
        <v>0.3669350534706135</v>
      </c>
      <c r="BD94" s="36">
        <v>287.72500283813474</v>
      </c>
      <c r="BE94" s="36">
        <v>78.55</v>
      </c>
      <c r="BF94" s="36">
        <v>45.925999999999995</v>
      </c>
      <c r="BG94" s="36">
        <v>150.923</v>
      </c>
      <c r="BH94" s="36">
        <v>62.664999999999999</v>
      </c>
      <c r="BI94" s="36">
        <v>-26.742999999999999</v>
      </c>
      <c r="BJ94" s="36">
        <v>23.045000000000002</v>
      </c>
      <c r="BK94" s="36">
        <v>-47.448000000000008</v>
      </c>
      <c r="BL94" s="36">
        <v>-2.9330000000000003</v>
      </c>
    </row>
    <row r="95" spans="1:64" ht="15.6" customHeight="1" x14ac:dyDescent="0.2">
      <c r="B95" s="10" t="s">
        <v>424</v>
      </c>
      <c r="C95" s="10" t="s">
        <v>425</v>
      </c>
      <c r="AD95" s="1" t="s">
        <v>163</v>
      </c>
      <c r="AE95" s="1" t="s">
        <v>164</v>
      </c>
      <c r="AF95" s="36" t="str">
        <f>_xll.BDP($AD95,AF$10)</f>
        <v>Application Software</v>
      </c>
      <c r="AG95" s="36">
        <f>_xll.BDH($AD95,AG$10,$C$5,$C$5,"EQY_FUND_CRNCY=USD")</f>
        <v>3362.0205000000001</v>
      </c>
      <c r="AH95" s="36">
        <f>_xll.BDH($AD95,AH$10,$C$5,$C$5,"EQY_FUND_CRNCY=USD")</f>
        <v>3761.9245000000001</v>
      </c>
      <c r="AI95" s="36">
        <f>_xll.BDP($AD95,AI$10,"EQY_FUND_CRNCY=USD","FA_ADJUSTED=Y")</f>
        <v>847.66399999999999</v>
      </c>
      <c r="AJ95" s="36">
        <f>_xll.BDP($AD95,AJ$10,"BEST_FPERIOD_OVERRIDE=1TY","EQY_FUND_CRNCY=USD","FA_ADJUSTED=Y")</f>
        <v>877.41100000000006</v>
      </c>
      <c r="AK95" s="44">
        <f t="shared" si="19"/>
        <v>3.5092914173540546E-2</v>
      </c>
      <c r="AL95" s="36">
        <f>_xll.BDP($AD95,AL$10,"EQY_FUND_CRNCY=USD","FA_ADJUSTED=Y")</f>
        <v>468.49200012207029</v>
      </c>
      <c r="AM95" s="36">
        <f>_xll.BDP($AD95,AM$10,"BEST_FPERIOD_OVERRIDE=1TY","EQY_FUND_CRNCY=USD","FA_ADJUSTED=Y")</f>
        <v>58.688000000000002</v>
      </c>
      <c r="AN95" s="36">
        <f>_xll.BDP($AD95,AN$10,"BEST_FPERIOD_OVERRIDE=1TY","EQY_FUND_CRNCY=USD","FA_ADJUSTED=Y")</f>
        <v>89.911000000000001</v>
      </c>
      <c r="AO95" s="36">
        <f>_xll.BDP($AD95,AO$10,"BEST_FPERIOD_OVERRIDE=1TY","EQY_FUND_CRNCY=USD","FA_ADJUSTED=Y")</f>
        <v>173.52500000000001</v>
      </c>
      <c r="AP95" s="36">
        <f>_xll.BDP($AD95,AP$10,"BEST_FPERIOD_OVERRIDE=1TY","EQY_FUND_CRNCY=USD","FA_ADJUSTED=Y")</f>
        <v>94.87</v>
      </c>
      <c r="AQ95" s="36">
        <f>_xll.BDP($AD95,AQ$10,"EQY_FUND_CRNCY=USD","FA_ADJUSTED=Y")</f>
        <v>161.53</v>
      </c>
      <c r="AR95" s="36">
        <f>_xll.BDP($AD95,AR$10,"BEST_FPERIOD_OVERRIDE=1TY","EQY_FUND_CRNCY=USD","FA_ADJUSTED=Y")</f>
        <v>176.20000000000002</v>
      </c>
      <c r="AS95" s="36">
        <f>_xll.BDP($AD95,AS$10,"EQY_FUND_CRNCY=USD","FA_ADJUSTED=Y")</f>
        <v>78.543818360683986</v>
      </c>
      <c r="AT95" s="36">
        <f>_xll.BDP($AD95,AT$10,"BEST_FPERIOD_OVERRIDE=1TY","EQY_FUND_CRNCY=USD","FA_ADJUSTED=Y")</f>
        <v>113.919</v>
      </c>
      <c r="AV95" s="1" t="s">
        <v>163</v>
      </c>
      <c r="AW95" s="1" t="s">
        <v>164</v>
      </c>
      <c r="AX95" s="36" t="s">
        <v>495</v>
      </c>
      <c r="AY95" s="36">
        <v>3424.6939000000002</v>
      </c>
      <c r="AZ95" s="36">
        <v>3579.8489</v>
      </c>
      <c r="BA95" s="36">
        <v>833.04499999999996</v>
      </c>
      <c r="BB95" s="36">
        <v>871.04500000000007</v>
      </c>
      <c r="BC95" s="44">
        <v>4.5615783060939163E-2</v>
      </c>
      <c r="BD95" s="36">
        <v>461.10500335693359</v>
      </c>
      <c r="BE95" s="36">
        <v>61.056000000000004</v>
      </c>
      <c r="BF95" s="36">
        <v>89.911000000000001</v>
      </c>
      <c r="BG95" s="36">
        <v>173.52500000000001</v>
      </c>
      <c r="BH95" s="36">
        <v>94.87</v>
      </c>
      <c r="BI95" s="36">
        <v>162.346</v>
      </c>
      <c r="BJ95" s="36">
        <v>184.31399999999999</v>
      </c>
      <c r="BK95" s="36">
        <v>80.155496400630994</v>
      </c>
      <c r="BL95" s="36">
        <v>118.879</v>
      </c>
    </row>
    <row r="96" spans="1:64" ht="30" customHeight="1" x14ac:dyDescent="0.2">
      <c r="B96" s="54" t="s">
        <v>465</v>
      </c>
      <c r="C96" s="54" t="e">
        <f>VLOOKUP($B96,#REF!,COLUMNS($B96:C96),0)</f>
        <v>#REF!</v>
      </c>
      <c r="AD96" s="1" t="s">
        <v>165</v>
      </c>
      <c r="AE96" s="1" t="s">
        <v>166</v>
      </c>
      <c r="AF96" s="36" t="str">
        <f>_xll.BDP($AD96,AF$10)</f>
        <v>Systems Software</v>
      </c>
      <c r="AG96" s="36">
        <f>_xll.BDH($AD96,AG$10,$C$5,$C$5,"EQY_FUND_CRNCY=USD")</f>
        <v>3274.1266000000001</v>
      </c>
      <c r="AH96" s="36">
        <f>_xll.BDH($AD96,AH$10,$C$5,$C$5,"EQY_FUND_CRNCY=USD")</f>
        <v>3136.7676000000001</v>
      </c>
      <c r="AI96" s="36">
        <f>_xll.BDP($AD96,AI$10,"EQY_FUND_CRNCY=USD","FA_ADJUSTED=Y")</f>
        <v>815.68999999999994</v>
      </c>
      <c r="AJ96" s="36">
        <f>_xll.BDP($AD96,AJ$10,"BEST_FPERIOD_OVERRIDE=1TY","EQY_FUND_CRNCY=USD","FA_ADJUSTED=Y")</f>
        <v>873.005</v>
      </c>
      <c r="AK96" s="44">
        <f t="shared" si="19"/>
        <v>7.0265664652012561E-2</v>
      </c>
      <c r="AL96" s="36">
        <f>_xll.BDP($AD96,AL$10,"EQY_FUND_CRNCY=USD","FA_ADJUSTED=Y")</f>
        <v>543.6730089111328</v>
      </c>
      <c r="AM96" s="36">
        <f>_xll.BDP($AD96,AM$10,"BEST_FPERIOD_OVERRIDE=1TY","EQY_FUND_CRNCY=USD","FA_ADJUSTED=Y")</f>
        <v>75.397999999999996</v>
      </c>
      <c r="AN96" s="36">
        <f>_xll.BDP($AD96,AN$10,"BEST_FPERIOD_OVERRIDE=1TY","EQY_FUND_CRNCY=USD","FA_ADJUSTED=Y")</f>
        <v>243.273</v>
      </c>
      <c r="AO96" s="36">
        <f>_xll.BDP($AD96,AO$10,"BEST_FPERIOD_OVERRIDE=1TY","EQY_FUND_CRNCY=USD","FA_ADJUSTED=Y")</f>
        <v>371.935</v>
      </c>
      <c r="AP96" s="36">
        <f>_xll.BDP($AD96,AP$10,"BEST_FPERIOD_OVERRIDE=1TY","EQY_FUND_CRNCY=USD","FA_ADJUSTED=Y")</f>
        <v>125.59699999999999</v>
      </c>
      <c r="AQ96" s="36">
        <f>_xll.BDP($AD96,AQ$10,"EQY_FUND_CRNCY=USD","FA_ADJUSTED=Y")</f>
        <v>-106.791</v>
      </c>
      <c r="AR96" s="36">
        <f>_xll.BDP($AD96,AR$10,"BEST_FPERIOD_OVERRIDE=1TY","EQY_FUND_CRNCY=USD","FA_ADJUSTED=Y")</f>
        <v>85.9</v>
      </c>
      <c r="AS96" s="36">
        <f>_xll.BDP($AD96,AS$10,"EQY_FUND_CRNCY=USD","FA_ADJUSTED=Y")</f>
        <v>-234.56570822002499</v>
      </c>
      <c r="AT96" s="36">
        <f>_xll.BDP($AD96,AT$10,"BEST_FPERIOD_OVERRIDE=1TY","EQY_FUND_CRNCY=USD","FA_ADJUSTED=Y")</f>
        <v>37.941000000000003</v>
      </c>
      <c r="AV96" s="1" t="s">
        <v>165</v>
      </c>
      <c r="AW96" s="1" t="s">
        <v>166</v>
      </c>
      <c r="AX96" s="36" t="s">
        <v>505</v>
      </c>
      <c r="AY96" s="36">
        <v>3332.6280000000002</v>
      </c>
      <c r="AZ96" s="36">
        <v>3196.73</v>
      </c>
      <c r="BA96" s="36">
        <v>793.64200000000005</v>
      </c>
      <c r="BB96" s="36">
        <v>853.05899999999997</v>
      </c>
      <c r="BC96" s="44">
        <v>7.4866249518044548E-2</v>
      </c>
      <c r="BD96" s="36">
        <v>520.84100958251952</v>
      </c>
      <c r="BE96" s="36">
        <v>74.894000000000005</v>
      </c>
      <c r="BF96" s="36">
        <v>243.273</v>
      </c>
      <c r="BG96" s="36">
        <v>371.935</v>
      </c>
      <c r="BH96" s="36">
        <v>125.59699999999999</v>
      </c>
      <c r="BI96" s="36">
        <v>-128.273</v>
      </c>
      <c r="BJ96" s="36">
        <v>121.242</v>
      </c>
      <c r="BK96" s="36">
        <v>-257.473708220025</v>
      </c>
      <c r="BL96" s="36">
        <v>23.024000000000001</v>
      </c>
    </row>
    <row r="97" spans="2:64" ht="30" customHeight="1" x14ac:dyDescent="0.2">
      <c r="B97" s="62" t="s">
        <v>470</v>
      </c>
      <c r="C97" s="54" t="e">
        <f>VLOOKUP($B97,#REF!,COLUMNS($B97:C97),0)</f>
        <v>#REF!</v>
      </c>
      <c r="AD97" s="1" t="s">
        <v>167</v>
      </c>
      <c r="AE97" s="1" t="s">
        <v>168</v>
      </c>
      <c r="AF97" s="36" t="str">
        <f>_xll.BDP($AD97,AF$10)</f>
        <v>Application Software</v>
      </c>
      <c r="AG97" s="36">
        <f>_xll.BDH($AD97,AG$10,$C$5,$C$5,"EQY_FUND_CRNCY=USD")</f>
        <v>3253.9009000000001</v>
      </c>
      <c r="AH97" s="36">
        <f>_xll.BDH($AD97,AH$10,$C$5,$C$5,"EQY_FUND_CRNCY=USD")</f>
        <v>3169.0138999999999</v>
      </c>
      <c r="AI97" s="36">
        <f>_xll.BDP($AD97,AI$10,"EQY_FUND_CRNCY=USD","FA_ADJUSTED=Y")</f>
        <v>396.53100000000001</v>
      </c>
      <c r="AJ97" s="36">
        <f>_xll.BDP($AD97,AJ$10,"BEST_FPERIOD_OVERRIDE=1TY","EQY_FUND_CRNCY=USD","FA_ADJUSTED=Y")</f>
        <v>475.33300000000003</v>
      </c>
      <c r="AK97" s="44">
        <f t="shared" si="19"/>
        <v>0.19872847267931149</v>
      </c>
      <c r="AL97" s="36">
        <f>_xll.BDP($AD97,AL$10,"EQY_FUND_CRNCY=USD","FA_ADJUSTED=Y")</f>
        <v>246.3509976501465</v>
      </c>
      <c r="AM97" s="36">
        <f>_xll.BDP($AD97,AM$10,"BEST_FPERIOD_OVERRIDE=1TY","EQY_FUND_CRNCY=USD","FA_ADJUSTED=Y")</f>
        <v>70.043999999999997</v>
      </c>
      <c r="AN97" s="36">
        <f>_xll.BDP($AD97,AN$10,"BEST_FPERIOD_OVERRIDE=1TY","EQY_FUND_CRNCY=USD","FA_ADJUSTED=Y")</f>
        <v>37.644999999999996</v>
      </c>
      <c r="AO97" s="36">
        <f>_xll.BDP($AD97,AO$10,"BEST_FPERIOD_OVERRIDE=1TY","EQY_FUND_CRNCY=USD","FA_ADJUSTED=Y")</f>
        <v>95.483999999999995</v>
      </c>
      <c r="AP97" s="36">
        <f>_xll.BDP($AD97,AP$10,"BEST_FPERIOD_OVERRIDE=1TY","EQY_FUND_CRNCY=USD","FA_ADJUSTED=Y")</f>
        <v>79.251999999999995</v>
      </c>
      <c r="AQ97" s="36">
        <f>_xll.BDP($AD97,AQ$10,"EQY_FUND_CRNCY=USD","FA_ADJUSTED=Y")</f>
        <v>51.544999999999995</v>
      </c>
      <c r="AR97" s="36">
        <f>_xll.BDP($AD97,AR$10,"BEST_FPERIOD_OVERRIDE=1TY","EQY_FUND_CRNCY=USD","FA_ADJUSTED=Y")</f>
        <v>135.54300000000001</v>
      </c>
      <c r="AS97" s="36">
        <f>_xll.BDP($AD97,AS$10,"EQY_FUND_CRNCY=USD","FA_ADJUSTED=Y")</f>
        <v>13.309519999999999</v>
      </c>
      <c r="AT97" s="36">
        <f>_xll.BDP($AD97,AT$10,"BEST_FPERIOD_OVERRIDE=1TY","EQY_FUND_CRNCY=USD","FA_ADJUSTED=Y")</f>
        <v>78.579000000000008</v>
      </c>
      <c r="AV97" s="1" t="s">
        <v>167</v>
      </c>
      <c r="AW97" s="1" t="s">
        <v>168</v>
      </c>
      <c r="AX97" s="36" t="s">
        <v>495</v>
      </c>
      <c r="AY97" s="36">
        <v>3339.4326000000001</v>
      </c>
      <c r="AZ97" s="36">
        <v>3202.2395999999999</v>
      </c>
      <c r="BA97" s="36">
        <v>377.52699999999999</v>
      </c>
      <c r="BB97" s="36">
        <v>452.61400000000003</v>
      </c>
      <c r="BC97" s="44">
        <v>0.19889173489578238</v>
      </c>
      <c r="BD97" s="36">
        <v>228.32999908447266</v>
      </c>
      <c r="BE97" s="36">
        <v>66.656999999999996</v>
      </c>
      <c r="BF97" s="36">
        <v>37.644999999999996</v>
      </c>
      <c r="BG97" s="36">
        <v>95.483999999999995</v>
      </c>
      <c r="BH97" s="36">
        <v>79.251999999999995</v>
      </c>
      <c r="BI97" s="36">
        <v>46.511999999999993</v>
      </c>
      <c r="BJ97" s="36">
        <v>125.129</v>
      </c>
      <c r="BK97" s="36">
        <v>3.8283299999999998</v>
      </c>
      <c r="BL97" s="36">
        <v>76.643000000000001</v>
      </c>
    </row>
    <row r="98" spans="2:64" ht="30" customHeight="1" x14ac:dyDescent="0.2">
      <c r="B98" s="62" t="s">
        <v>471</v>
      </c>
      <c r="C98" s="54" t="e">
        <f>VLOOKUP($B98,#REF!,COLUMNS($B98:C98),0)</f>
        <v>#REF!</v>
      </c>
      <c r="AD98" s="1" t="s">
        <v>169</v>
      </c>
      <c r="AE98" s="1" t="s">
        <v>170</v>
      </c>
      <c r="AF98" s="36" t="str">
        <f>_xll.BDP($AD98,AF$10)</f>
        <v>Application Software</v>
      </c>
      <c r="AG98" s="36">
        <f>_xll.BDH($AD98,AG$10,$C$5,$C$5,"EQY_FUND_CRNCY=USD")</f>
        <v>3137.6972000000001</v>
      </c>
      <c r="AH98" s="36">
        <f>_xll.BDH($AD98,AH$10,$C$5,$C$5,"EQY_FUND_CRNCY=USD")</f>
        <v>3422.6592000000001</v>
      </c>
      <c r="AI98" s="36">
        <f>_xll.BDP($AD98,AI$10,"EQY_FUND_CRNCY=USD","FA_ADJUSTED=Y")</f>
        <v>166.82400000000001</v>
      </c>
      <c r="AJ98" s="36">
        <f>_xll.BDP($AD98,AJ$10,"BEST_FPERIOD_OVERRIDE=1TY","EQY_FUND_CRNCY=USD","FA_ADJUSTED=Y")</f>
        <v>286.029</v>
      </c>
      <c r="AK98" s="44">
        <f t="shared" si="19"/>
        <v>0.7145554596460939</v>
      </c>
      <c r="AL98" s="36">
        <f>_xll.BDP($AD98,AL$10,"EQY_FUND_CRNCY=USD","FA_ADJUSTED=Y")</f>
        <v>116.99600000000001</v>
      </c>
      <c r="AM98" s="36">
        <f>_xll.BDP($AD98,AM$10,"BEST_FPERIOD_OVERRIDE=1TY","EQY_FUND_CRNCY=USD","FA_ADJUSTED=Y")</f>
        <v>76.06</v>
      </c>
      <c r="AN98" s="36">
        <f>_xll.BDP($AD98,AN$10,"BEST_FPERIOD_OVERRIDE=1TY","EQY_FUND_CRNCY=USD","FA_ADJUSTED=Y")</f>
        <v>0</v>
      </c>
      <c r="AO98" s="36">
        <f>_xll.BDP($AD98,AO$10,"BEST_FPERIOD_OVERRIDE=1TY","EQY_FUND_CRNCY=USD","FA_ADJUSTED=Y")</f>
        <v>103.47799999999999</v>
      </c>
      <c r="AP98" s="36">
        <f>_xll.BDP($AD98,AP$10,"BEST_FPERIOD_OVERRIDE=1TY","EQY_FUND_CRNCY=USD","FA_ADJUSTED=Y")</f>
        <v>46.970999999999997</v>
      </c>
      <c r="AQ98" s="36">
        <f>_xll.BDP($AD98,AQ$10,"EQY_FUND_CRNCY=USD","FA_ADJUSTED=Y")</f>
        <v>-66.082999999999998</v>
      </c>
      <c r="AR98" s="36">
        <f>_xll.BDP($AD98,AR$10,"BEST_FPERIOD_OVERRIDE=1TY","EQY_FUND_CRNCY=USD","FA_ADJUSTED=Y")</f>
        <v>-36.945</v>
      </c>
      <c r="AS98" s="36">
        <f>_xll.BDP($AD98,AS$10,"EQY_FUND_CRNCY=USD","FA_ADJUSTED=Y")</f>
        <v>-95.293880000000001</v>
      </c>
      <c r="AT98" s="36">
        <f>_xll.BDP($AD98,AT$10,"BEST_FPERIOD_OVERRIDE=1TY","EQY_FUND_CRNCY=USD","FA_ADJUSTED=Y")</f>
        <v>-47.554000000000002</v>
      </c>
      <c r="AV98" s="1" t="s">
        <v>169</v>
      </c>
      <c r="AW98" s="1" t="s">
        <v>170</v>
      </c>
      <c r="AX98" s="36" t="s">
        <v>495</v>
      </c>
      <c r="AY98" s="36">
        <v>3406.6007</v>
      </c>
      <c r="AZ98" s="36">
        <v>3692.9135000000001</v>
      </c>
      <c r="BA98" s="36">
        <v>166.82400000000001</v>
      </c>
      <c r="BB98" s="36">
        <v>257.7</v>
      </c>
      <c r="BC98" s="44">
        <v>0.54474176377499628</v>
      </c>
      <c r="BD98" s="36">
        <v>116.99600000000001</v>
      </c>
      <c r="BE98" s="36">
        <v>75.674999999999997</v>
      </c>
      <c r="BF98" s="36">
        <v>0</v>
      </c>
      <c r="BG98" s="36">
        <v>103.47799999999999</v>
      </c>
      <c r="BH98" s="36">
        <v>46.970999999999997</v>
      </c>
      <c r="BI98" s="36">
        <v>-66.082999999999998</v>
      </c>
      <c r="BJ98" s="36">
        <v>-48.283000000000001</v>
      </c>
      <c r="BK98" s="36">
        <v>-95.293880000000001</v>
      </c>
      <c r="BL98" s="36">
        <v>-59.25</v>
      </c>
    </row>
    <row r="99" spans="2:64" ht="30" customHeight="1" x14ac:dyDescent="0.2">
      <c r="B99" s="62" t="s">
        <v>473</v>
      </c>
      <c r="C99" s="54" t="e">
        <f>VLOOKUP($B99,#REF!,COLUMNS($B99:C99),0)</f>
        <v>#REF!</v>
      </c>
      <c r="AD99" s="1" t="s">
        <v>171</v>
      </c>
      <c r="AE99" s="1" t="s">
        <v>172</v>
      </c>
      <c r="AF99" s="36" t="str">
        <f>_xll.BDP($AD99,AF$10)</f>
        <v>Application Software</v>
      </c>
      <c r="AG99" s="36">
        <f>_xll.BDH($AD99,AG$10,$C$5,$C$5,"EQY_FUND_CRNCY=USD")</f>
        <v>2909.3418999999999</v>
      </c>
      <c r="AH99" s="36">
        <f>_xll.BDH($AD99,AH$10,$C$5,$C$5,"EQY_FUND_CRNCY=USD")</f>
        <v>2815.4449</v>
      </c>
      <c r="AI99" s="36">
        <f>_xll.BDP($AD99,AI$10,"EQY_FUND_CRNCY=USD","FA_ADJUSTED=Y")</f>
        <v>558.87699999999995</v>
      </c>
      <c r="AJ99" s="36">
        <f>_xll.BDP($AD99,AJ$10,"BEST_FPERIOD_OVERRIDE=1TY","EQY_FUND_CRNCY=USD","FA_ADJUSTED=Y")</f>
        <v>561.4</v>
      </c>
      <c r="AK99" s="44">
        <f t="shared" si="19"/>
        <v>4.5144101474923204E-3</v>
      </c>
      <c r="AL99" s="36">
        <f>_xll.BDP($AD99,AL$10,"EQY_FUND_CRNCY=USD","FA_ADJUSTED=Y")</f>
        <v>322.08900360107418</v>
      </c>
      <c r="AM99" s="36">
        <f>_xll.BDP($AD99,AM$10,"BEST_FPERIOD_OVERRIDE=1TY","EQY_FUND_CRNCY=USD","FA_ADJUSTED=Y")</f>
        <v>56.7</v>
      </c>
      <c r="AN99" s="36">
        <f>_xll.BDP($AD99,AN$10,"BEST_FPERIOD_OVERRIDE=1TY","EQY_FUND_CRNCY=USD","FA_ADJUSTED=Y")</f>
        <v>57.704000000000001</v>
      </c>
      <c r="AO99" s="36">
        <f>_xll.BDP($AD99,AO$10,"BEST_FPERIOD_OVERRIDE=1TY","EQY_FUND_CRNCY=USD","FA_ADJUSTED=Y")</f>
        <v>47.481999999999999</v>
      </c>
      <c r="AP99" s="36">
        <f>_xll.BDP($AD99,AP$10,"BEST_FPERIOD_OVERRIDE=1TY","EQY_FUND_CRNCY=USD","FA_ADJUSTED=Y")</f>
        <v>46.054000000000002</v>
      </c>
      <c r="AQ99" s="36">
        <f>_xll.BDP($AD99,AQ$10,"EQY_FUND_CRNCY=USD","FA_ADJUSTED=Y")</f>
        <v>152.07</v>
      </c>
      <c r="AR99" s="36">
        <f>_xll.BDP($AD99,AR$10,"BEST_FPERIOD_OVERRIDE=1TY","EQY_FUND_CRNCY=USD","FA_ADJUSTED=Y")</f>
        <v>131.92500000000001</v>
      </c>
      <c r="AS99" s="36">
        <f>_xll.BDP($AD99,AS$10,"EQY_FUND_CRNCY=USD","FA_ADJUSTED=Y")</f>
        <v>105.80647999999999</v>
      </c>
      <c r="AT99" s="36">
        <f>_xll.BDP($AD99,AT$10,"BEST_FPERIOD_OVERRIDE=1TY","EQY_FUND_CRNCY=USD","FA_ADJUSTED=Y")</f>
        <v>94.12</v>
      </c>
      <c r="AV99" s="1" t="s">
        <v>171</v>
      </c>
      <c r="AW99" s="1" t="s">
        <v>172</v>
      </c>
      <c r="AX99" s="36" t="s">
        <v>495</v>
      </c>
      <c r="AY99" s="36">
        <v>2926.9940999999999</v>
      </c>
      <c r="AZ99" s="36">
        <v>2833.0971</v>
      </c>
      <c r="BA99" s="36">
        <v>558.87699999999995</v>
      </c>
      <c r="BB99" s="36">
        <v>561.4</v>
      </c>
      <c r="BC99" s="44">
        <v>4.5144101474923204E-3</v>
      </c>
      <c r="BD99" s="36">
        <v>322.08900360107418</v>
      </c>
      <c r="BE99" s="36">
        <v>56.7</v>
      </c>
      <c r="BF99" s="36">
        <v>57.704000000000001</v>
      </c>
      <c r="BG99" s="36">
        <v>47.481999999999999</v>
      </c>
      <c r="BH99" s="36">
        <v>46.054000000000002</v>
      </c>
      <c r="BI99" s="36">
        <v>152.07</v>
      </c>
      <c r="BJ99" s="36">
        <v>131.92500000000001</v>
      </c>
      <c r="BK99" s="36">
        <v>105.80647999999999</v>
      </c>
      <c r="BL99" s="36">
        <v>94.12</v>
      </c>
    </row>
    <row r="100" spans="2:64" ht="30" customHeight="1" x14ac:dyDescent="0.2">
      <c r="B100" s="62" t="s">
        <v>478</v>
      </c>
      <c r="C100" s="54" t="e">
        <f>VLOOKUP($B100,#REF!,COLUMNS($B100:C100),0)</f>
        <v>#REF!</v>
      </c>
      <c r="AD100" s="1" t="s">
        <v>173</v>
      </c>
      <c r="AE100" s="1" t="s">
        <v>174</v>
      </c>
      <c r="AF100" s="36" t="str">
        <f>_xll.BDP($AD100,AF$10)</f>
        <v>Systems Software</v>
      </c>
      <c r="AG100" s="36">
        <f>_xll.BDH($AD100,AG$10,$C$5,$C$5,"EQY_FUND_CRNCY=USD")</f>
        <v>2850.7197999999999</v>
      </c>
      <c r="AH100" s="36">
        <f>_xll.BDH($AD100,AH$10,$C$5,$C$5,"EQY_FUND_CRNCY=USD")</f>
        <v>2462.4108000000001</v>
      </c>
      <c r="AI100" s="36">
        <f>_xll.BDP($AD100,AI$10,"EQY_FUND_CRNCY=USD","FA_ADJUSTED=Y")</f>
        <v>267.60400000000004</v>
      </c>
      <c r="AJ100" s="36">
        <f>_xll.BDP($AD100,AJ$10,"BEST_FPERIOD_OVERRIDE=1TY","EQY_FUND_CRNCY=USD","FA_ADJUSTED=Y")</f>
        <v>317.05200000000002</v>
      </c>
      <c r="AK100" s="44">
        <f t="shared" si="19"/>
        <v>0.18478049655461048</v>
      </c>
      <c r="AL100" s="36">
        <f>_xll.BDP($AD100,AL$10,"EQY_FUND_CRNCY=USD","FA_ADJUSTED=Y")</f>
        <v>204.53899829101562</v>
      </c>
      <c r="AM100" s="36">
        <f>_xll.BDP($AD100,AM$10,"BEST_FPERIOD_OVERRIDE=1TY","EQY_FUND_CRNCY=USD","FA_ADJUSTED=Y")</f>
        <v>78.600000000000009</v>
      </c>
      <c r="AN100" s="36">
        <f>_xll.BDP($AD100,AN$10,"BEST_FPERIOD_OVERRIDE=1TY","EQY_FUND_CRNCY=USD","FA_ADJUSTED=Y")</f>
        <v>42.815999999999995</v>
      </c>
      <c r="AO100" s="36">
        <f>_xll.BDP($AD100,AO$10,"BEST_FPERIOD_OVERRIDE=1TY","EQY_FUND_CRNCY=USD","FA_ADJUSTED=Y")</f>
        <v>63.854999999999997</v>
      </c>
      <c r="AP100" s="36">
        <f>_xll.BDP($AD100,AP$10,"BEST_FPERIOD_OVERRIDE=1TY","EQY_FUND_CRNCY=USD","FA_ADJUSTED=Y")</f>
        <v>35.334000000000003</v>
      </c>
      <c r="AQ100" s="36">
        <f>_xll.BDP($AD100,AQ$10,"EQY_FUND_CRNCY=USD","FA_ADJUSTED=Y")</f>
        <v>76.13900000000001</v>
      </c>
      <c r="AR100" s="36">
        <f>_xll.BDP($AD100,AR$10,"BEST_FPERIOD_OVERRIDE=1TY","EQY_FUND_CRNCY=USD","FA_ADJUSTED=Y")</f>
        <v>118.544</v>
      </c>
      <c r="AS100" s="36">
        <f>_xll.BDP($AD100,AS$10,"EQY_FUND_CRNCY=USD","FA_ADJUSTED=Y")</f>
        <v>57.560192440201</v>
      </c>
      <c r="AT100" s="36">
        <f>_xll.BDP($AD100,AT$10,"BEST_FPERIOD_OVERRIDE=1TY","EQY_FUND_CRNCY=USD","FA_ADJUSTED=Y")</f>
        <v>73.753</v>
      </c>
      <c r="AV100" s="1" t="s">
        <v>173</v>
      </c>
      <c r="AW100" s="1" t="s">
        <v>174</v>
      </c>
      <c r="AX100" s="36" t="s">
        <v>505</v>
      </c>
      <c r="AY100" s="36">
        <v>2917.6007</v>
      </c>
      <c r="AZ100" s="36">
        <v>2532.3746999999998</v>
      </c>
      <c r="BA100" s="36">
        <v>255.43600000000001</v>
      </c>
      <c r="BB100" s="36">
        <v>303.84500000000003</v>
      </c>
      <c r="BC100" s="44">
        <v>0.18951518188509064</v>
      </c>
      <c r="BD100" s="36">
        <v>196.15400054931641</v>
      </c>
      <c r="BE100" s="36">
        <v>78.582000000000008</v>
      </c>
      <c r="BF100" s="36">
        <v>42.815999999999995</v>
      </c>
      <c r="BG100" s="36">
        <v>63.854999999999997</v>
      </c>
      <c r="BH100" s="36">
        <v>35.334000000000003</v>
      </c>
      <c r="BI100" s="36">
        <v>67.129000000000005</v>
      </c>
      <c r="BJ100" s="36">
        <v>109.622</v>
      </c>
      <c r="BK100" s="36">
        <v>42.557038674647998</v>
      </c>
      <c r="BL100" s="36">
        <v>67.052999999999997</v>
      </c>
    </row>
    <row r="101" spans="2:64" ht="30" customHeight="1" x14ac:dyDescent="0.2">
      <c r="B101" s="88" t="s">
        <v>482</v>
      </c>
      <c r="C101" s="89" t="e">
        <f>VLOOKUP($B101,#REF!,COLUMNS($B101:C101),0)</f>
        <v>#REF!</v>
      </c>
      <c r="AD101" s="1" t="s">
        <v>175</v>
      </c>
      <c r="AE101" s="1" t="s">
        <v>176</v>
      </c>
      <c r="AF101" s="36" t="str">
        <f>_xll.BDP($AD101,AF$10)</f>
        <v>Application Software</v>
      </c>
      <c r="AG101" s="36">
        <f>_xll.BDH($AD101,AG$10,$C$5,$C$5,"EQY_FUND_CRNCY=USD")</f>
        <v>2881.2671</v>
      </c>
      <c r="AH101" s="36">
        <f>_xll.BDH($AD101,AH$10,$C$5,$C$5,"EQY_FUND_CRNCY=USD")</f>
        <v>3479.8490999999999</v>
      </c>
      <c r="AI101" s="36">
        <f>_xll.BDP($AD101,AI$10,"EQY_FUND_CRNCY=USD","FA_ADJUSTED=Y")</f>
        <v>1016.2249999999999</v>
      </c>
      <c r="AJ101" s="36">
        <f>_xll.BDP($AD101,AJ$10,"BEST_FPERIOD_OVERRIDE=1TY","EQY_FUND_CRNCY=USD","FA_ADJUSTED=Y")</f>
        <v>1081.6669999999999</v>
      </c>
      <c r="AK101" s="44">
        <f t="shared" si="19"/>
        <v>6.4397156141602574E-2</v>
      </c>
      <c r="AL101" s="36">
        <f>_xll.BDP($AD101,AL$10,"EQY_FUND_CRNCY=USD","FA_ADJUSTED=Y")</f>
        <v>574.16199298095705</v>
      </c>
      <c r="AM101" s="36">
        <f>_xll.BDP($AD101,AM$10,"BEST_FPERIOD_OVERRIDE=1TY","EQY_FUND_CRNCY=USD","FA_ADJUSTED=Y")</f>
        <v>67.2</v>
      </c>
      <c r="AN101" s="36">
        <f>_xll.BDP($AD101,AN$10,"BEST_FPERIOD_OVERRIDE=1TY","EQY_FUND_CRNCY=USD","FA_ADJUSTED=Y")</f>
        <v>136.92099999999999</v>
      </c>
      <c r="AO101" s="36">
        <f>_xll.BDP($AD101,AO$10,"BEST_FPERIOD_OVERRIDE=1TY","EQY_FUND_CRNCY=USD","FA_ADJUSTED=Y")</f>
        <v>107.88500000000001</v>
      </c>
      <c r="AP101" s="36">
        <f>_xll.BDP($AD101,AP$10,"BEST_FPERIOD_OVERRIDE=1TY","EQY_FUND_CRNCY=USD","FA_ADJUSTED=Y")</f>
        <v>153.03200000000001</v>
      </c>
      <c r="AQ101" s="36">
        <f>_xll.BDP($AD101,AQ$10,"EQY_FUND_CRNCY=USD","FA_ADJUSTED=Y")</f>
        <v>229.422</v>
      </c>
      <c r="AR101" s="36">
        <f>_xll.BDP($AD101,AR$10,"BEST_FPERIOD_OVERRIDE=1TY","EQY_FUND_CRNCY=USD","FA_ADJUSTED=Y")</f>
        <v>285.5</v>
      </c>
      <c r="AS101" s="36">
        <f>_xll.BDP($AD101,AS$10,"EQY_FUND_CRNCY=USD","FA_ADJUSTED=Y")</f>
        <v>59.951550000000005</v>
      </c>
      <c r="AT101" s="36">
        <f>_xll.BDP($AD101,AT$10,"BEST_FPERIOD_OVERRIDE=1TY","EQY_FUND_CRNCY=USD","FA_ADJUSTED=Y")</f>
        <v>99.7</v>
      </c>
      <c r="AV101" s="1" t="s">
        <v>175</v>
      </c>
      <c r="AW101" s="1" t="s">
        <v>176</v>
      </c>
      <c r="AX101" s="36" t="s">
        <v>495</v>
      </c>
      <c r="AY101" s="36">
        <v>2921.7831000000001</v>
      </c>
      <c r="AZ101" s="36">
        <v>3540.5491000000002</v>
      </c>
      <c r="BA101" s="36">
        <v>996.43500000000006</v>
      </c>
      <c r="BB101" s="36">
        <v>1060</v>
      </c>
      <c r="BC101" s="44">
        <v>6.3792419977218628E-2</v>
      </c>
      <c r="BD101" s="36">
        <v>549.45199468994144</v>
      </c>
      <c r="BE101" s="36">
        <v>53.332999999999998</v>
      </c>
      <c r="BF101" s="36">
        <v>136.92099999999999</v>
      </c>
      <c r="BG101" s="36">
        <v>107.88500000000001</v>
      </c>
      <c r="BH101" s="36">
        <v>153.03200000000001</v>
      </c>
      <c r="BI101" s="36">
        <v>214.69400000000002</v>
      </c>
      <c r="BJ101" s="36">
        <v>279.60000000000002</v>
      </c>
      <c r="BK101" s="36">
        <v>48.026550000000007</v>
      </c>
      <c r="BL101" s="36">
        <v>108.74000000000001</v>
      </c>
    </row>
    <row r="102" spans="2:64" ht="30" customHeight="1" x14ac:dyDescent="0.2">
      <c r="B102" s="87"/>
      <c r="C102" s="87"/>
      <c r="AD102" s="1" t="s">
        <v>177</v>
      </c>
      <c r="AE102" s="1" t="s">
        <v>178</v>
      </c>
      <c r="AF102" s="36" t="str">
        <f>_xll.BDP($AD102,AF$10)</f>
        <v>Application Software</v>
      </c>
      <c r="AG102" s="36">
        <f>_xll.BDH($AD102,AG$10,$C$5,$C$5,"EQY_FUND_CRNCY=USD")</f>
        <v>2888.2925</v>
      </c>
      <c r="AH102" s="36">
        <f>_xll.BDH($AD102,AH$10,$C$5,$C$5,"EQY_FUND_CRNCY=USD")</f>
        <v>3290.5315000000001</v>
      </c>
      <c r="AI102" s="36">
        <f>_xll.BDP($AD102,AI$10,"EQY_FUND_CRNCY=USD","FA_ADJUSTED=Y")</f>
        <v>1198.9859999999999</v>
      </c>
      <c r="AJ102" s="36">
        <f>_xll.BDP($AD102,AJ$10,"BEST_FPERIOD_OVERRIDE=1TY","EQY_FUND_CRNCY=USD","FA_ADJUSTED=Y")</f>
        <v>1271.2</v>
      </c>
      <c r="AK102" s="44">
        <f t="shared" si="19"/>
        <v>6.0229227030174082E-2</v>
      </c>
      <c r="AL102" s="36">
        <f>_xll.BDP($AD102,AL$10,"EQY_FUND_CRNCY=USD","FA_ADJUSTED=Y")</f>
        <v>770.49898681640627</v>
      </c>
      <c r="AM102" s="36">
        <f>_xll.BDP($AD102,AM$10,"BEST_FPERIOD_OVERRIDE=1TY","EQY_FUND_CRNCY=USD","FA_ADJUSTED=Y")</f>
        <v>65.567000000000007</v>
      </c>
      <c r="AN102" s="36">
        <f>_xll.BDP($AD102,AN$10,"BEST_FPERIOD_OVERRIDE=1TY","EQY_FUND_CRNCY=USD","FA_ADJUSTED=Y")</f>
        <v>190.643</v>
      </c>
      <c r="AO102" s="36" t="str">
        <f>_xll.BDP($AD102,AO$10,"BEST_FPERIOD_OVERRIDE=1TY","EQY_FUND_CRNCY=USD","FA_ADJUSTED=Y")</f>
        <v>#N/A N/A</v>
      </c>
      <c r="AP102" s="36" t="str">
        <f>_xll.BDP($AD102,AP$10,"BEST_FPERIOD_OVERRIDE=1TY","EQY_FUND_CRNCY=USD","FA_ADJUSTED=Y")</f>
        <v>#N/A N/A</v>
      </c>
      <c r="AQ102" s="36">
        <f>_xll.BDP($AD102,AQ$10,"EQY_FUND_CRNCY=USD","FA_ADJUSTED=Y")</f>
        <v>212.02799999999999</v>
      </c>
      <c r="AR102" s="36">
        <f>_xll.BDP($AD102,AR$10,"BEST_FPERIOD_OVERRIDE=1TY","EQY_FUND_CRNCY=USD","FA_ADJUSTED=Y")</f>
        <v>291.33300000000003</v>
      </c>
      <c r="AS102" s="36">
        <f>_xll.BDP($AD102,AS$10,"EQY_FUND_CRNCY=USD","FA_ADJUSTED=Y")</f>
        <v>54.014695631445996</v>
      </c>
      <c r="AT102" s="36">
        <f>_xll.BDP($AD102,AT$10,"BEST_FPERIOD_OVERRIDE=1TY","EQY_FUND_CRNCY=USD","FA_ADJUSTED=Y")</f>
        <v>213.55</v>
      </c>
      <c r="AV102" s="1" t="s">
        <v>177</v>
      </c>
      <c r="AW102" s="1" t="s">
        <v>178</v>
      </c>
      <c r="AX102" s="36" t="s">
        <v>495</v>
      </c>
      <c r="AY102" s="36">
        <v>2940.2168000000001</v>
      </c>
      <c r="AZ102" s="36">
        <v>3342.4558000000002</v>
      </c>
      <c r="BA102" s="36">
        <v>1198.9859999999999</v>
      </c>
      <c r="BB102" s="36">
        <v>1271.2</v>
      </c>
      <c r="BC102" s="44">
        <v>6.0229227030174082E-2</v>
      </c>
      <c r="BD102" s="36">
        <v>770.49898681640627</v>
      </c>
      <c r="BE102" s="36">
        <v>65.567000000000007</v>
      </c>
      <c r="BF102" s="36">
        <v>190.643</v>
      </c>
      <c r="BG102" s="36" t="s">
        <v>480</v>
      </c>
      <c r="BH102" s="36" t="s">
        <v>480</v>
      </c>
      <c r="BI102" s="36">
        <v>212.02799999999999</v>
      </c>
      <c r="BJ102" s="36">
        <v>291.33300000000003</v>
      </c>
      <c r="BK102" s="36">
        <v>54.014695631445996</v>
      </c>
      <c r="BL102" s="36">
        <v>213.55</v>
      </c>
    </row>
    <row r="103" spans="2:64" ht="30" customHeight="1" x14ac:dyDescent="0.2">
      <c r="B103" s="45" t="s">
        <v>496</v>
      </c>
      <c r="C103" s="45"/>
      <c r="AD103" s="1" t="s">
        <v>179</v>
      </c>
      <c r="AE103" s="1" t="s">
        <v>180</v>
      </c>
      <c r="AF103" s="36" t="str">
        <f>_xll.BDP($AD103,AF$10)</f>
        <v>Application Software</v>
      </c>
      <c r="AG103" s="36">
        <f>_xll.BDH($AD103,AG$10,$C$5,$C$5,"EQY_FUND_CRNCY=USD")</f>
        <v>2774.3454000000002</v>
      </c>
      <c r="AH103" s="36">
        <f>_xll.BDH($AD103,AH$10,$C$5,$C$5,"EQY_FUND_CRNCY=USD")</f>
        <v>2671.3044</v>
      </c>
      <c r="AI103" s="36">
        <f>_xll.BDP($AD103,AI$10,"EQY_FUND_CRNCY=USD","FA_ADJUSTED=Y")</f>
        <v>531.6</v>
      </c>
      <c r="AJ103" s="36">
        <f>_xll.BDP($AD103,AJ$10,"BEST_FPERIOD_OVERRIDE=1TY","EQY_FUND_CRNCY=USD","FA_ADJUSTED=Y")</f>
        <v>549.14300000000003</v>
      </c>
      <c r="AK103" s="44">
        <f t="shared" si="19"/>
        <v>3.3000376222723782E-2</v>
      </c>
      <c r="AL103" s="36">
        <f>_xll.BDP($AD103,AL$10,"EQY_FUND_CRNCY=USD","FA_ADJUSTED=Y")</f>
        <v>384.15500408935549</v>
      </c>
      <c r="AM103" s="36">
        <f>_xll.BDP($AD103,AM$10,"BEST_FPERIOD_OVERRIDE=1TY","EQY_FUND_CRNCY=USD","FA_ADJUSTED=Y")</f>
        <v>76.917000000000002</v>
      </c>
      <c r="AN103" s="36">
        <f>_xll.BDP($AD103,AN$10,"BEST_FPERIOD_OVERRIDE=1TY","EQY_FUND_CRNCY=USD","FA_ADJUSTED=Y")</f>
        <v>61.974999999999994</v>
      </c>
      <c r="AO103" s="36">
        <f>_xll.BDP($AD103,AO$10,"BEST_FPERIOD_OVERRIDE=1TY","EQY_FUND_CRNCY=USD","FA_ADJUSTED=Y")</f>
        <v>240.27099999999999</v>
      </c>
      <c r="AP103" s="36">
        <f>_xll.BDP($AD103,AP$10,"BEST_FPERIOD_OVERRIDE=1TY","EQY_FUND_CRNCY=USD","FA_ADJUSTED=Y")</f>
        <v>84.588999999999999</v>
      </c>
      <c r="AQ103" s="36">
        <f>_xll.BDP($AD103,AQ$10,"EQY_FUND_CRNCY=USD","FA_ADJUSTED=Y")</f>
        <v>30.166569620253</v>
      </c>
      <c r="AR103" s="36">
        <f>_xll.BDP($AD103,AR$10,"BEST_FPERIOD_OVERRIDE=1TY","EQY_FUND_CRNCY=USD","FA_ADJUSTED=Y")</f>
        <v>122.31700000000001</v>
      </c>
      <c r="AS103" s="36">
        <f>_xll.BDP($AD103,AS$10,"EQY_FUND_CRNCY=USD","FA_ADJUSTED=Y")</f>
        <v>-27.498000000000001</v>
      </c>
      <c r="AT103" s="36">
        <f>_xll.BDP($AD103,AT$10,"BEST_FPERIOD_OVERRIDE=1TY","EQY_FUND_CRNCY=USD","FA_ADJUSTED=Y")</f>
        <v>63.689</v>
      </c>
      <c r="AV103" s="1" t="s">
        <v>179</v>
      </c>
      <c r="AW103" s="1" t="s">
        <v>180</v>
      </c>
      <c r="AX103" s="36" t="s">
        <v>495</v>
      </c>
      <c r="AY103" s="36">
        <v>2813.1309000000001</v>
      </c>
      <c r="AZ103" s="36">
        <v>2710.8598999999999</v>
      </c>
      <c r="BA103" s="36">
        <v>519.38200000000006</v>
      </c>
      <c r="BB103" s="36">
        <v>532.57500000000005</v>
      </c>
      <c r="BC103" s="44">
        <v>2.540134236457936E-2</v>
      </c>
      <c r="BD103" s="36">
        <v>372.4000010986328</v>
      </c>
      <c r="BE103" s="36">
        <v>74.260000000000005</v>
      </c>
      <c r="BF103" s="36">
        <v>61.974999999999994</v>
      </c>
      <c r="BG103" s="36">
        <v>240.27099999999999</v>
      </c>
      <c r="BH103" s="36">
        <v>84.588999999999999</v>
      </c>
      <c r="BI103" s="36">
        <v>15.740000000000002</v>
      </c>
      <c r="BJ103" s="36">
        <v>115.2</v>
      </c>
      <c r="BK103" s="36">
        <v>-40.478999999999999</v>
      </c>
      <c r="BL103" s="36">
        <v>56.395000000000003</v>
      </c>
    </row>
    <row r="104" spans="2:64" ht="15.6" customHeight="1" x14ac:dyDescent="0.2">
      <c r="B104" s="10" t="s">
        <v>424</v>
      </c>
      <c r="C104" s="10" t="s">
        <v>425</v>
      </c>
      <c r="AD104" s="1" t="s">
        <v>181</v>
      </c>
      <c r="AE104" s="1" t="s">
        <v>182</v>
      </c>
      <c r="AF104" s="36" t="str">
        <f>_xll.BDP($AD104,AF$10)</f>
        <v>Application Software</v>
      </c>
      <c r="AG104" s="36">
        <f>_xll.BDH($AD104,AG$10,$C$5,$C$5,"EQY_FUND_CRNCY=USD")</f>
        <v>2665.5756999999999</v>
      </c>
      <c r="AH104" s="36">
        <f>_xll.BDH($AD104,AH$10,$C$5,$C$5,"EQY_FUND_CRNCY=USD")</f>
        <v>2685.9827</v>
      </c>
      <c r="AI104" s="36">
        <f>_xll.BDP($AD104,AI$10,"EQY_FUND_CRNCY=USD","FA_ADJUSTED=Y")</f>
        <v>405.23700000000002</v>
      </c>
      <c r="AJ104" s="36">
        <f>_xll.BDP($AD104,AJ$10,"BEST_FPERIOD_OVERRIDE=1TY","EQY_FUND_CRNCY=USD","FA_ADJUSTED=Y")</f>
        <v>435.38900000000001</v>
      </c>
      <c r="AK104" s="44">
        <f t="shared" si="19"/>
        <v>7.4405841519900706E-2</v>
      </c>
      <c r="AL104" s="36">
        <f>_xll.BDP($AD104,AL$10,"EQY_FUND_CRNCY=USD","FA_ADJUSTED=Y")</f>
        <v>227.45699771118163</v>
      </c>
      <c r="AM104" s="36">
        <f>_xll.BDP($AD104,AM$10,"BEST_FPERIOD_OVERRIDE=1TY","EQY_FUND_CRNCY=USD","FA_ADJUSTED=Y")</f>
        <v>57.871000000000002</v>
      </c>
      <c r="AN104" s="36">
        <f>_xll.BDP($AD104,AN$10,"BEST_FPERIOD_OVERRIDE=1TY","EQY_FUND_CRNCY=USD","FA_ADJUSTED=Y")</f>
        <v>57.309999999999995</v>
      </c>
      <c r="AO104" s="36">
        <f>_xll.BDP($AD104,AO$10,"BEST_FPERIOD_OVERRIDE=1TY","EQY_FUND_CRNCY=USD","FA_ADJUSTED=Y")</f>
        <v>85.912000000000006</v>
      </c>
      <c r="AP104" s="36">
        <f>_xll.BDP($AD104,AP$10,"BEST_FPERIOD_OVERRIDE=1TY","EQY_FUND_CRNCY=USD","FA_ADJUSTED=Y")</f>
        <v>49.837000000000003</v>
      </c>
      <c r="AQ104" s="36">
        <f>_xll.BDP($AD104,AQ$10,"EQY_FUND_CRNCY=USD","FA_ADJUSTED=Y")</f>
        <v>53.773000000000003</v>
      </c>
      <c r="AR104" s="36">
        <f>_xll.BDP($AD104,AR$10,"BEST_FPERIOD_OVERRIDE=1TY","EQY_FUND_CRNCY=USD","FA_ADJUSTED=Y")</f>
        <v>104.55</v>
      </c>
      <c r="AS104" s="36">
        <f>_xll.BDP($AD104,AS$10,"EQY_FUND_CRNCY=USD","FA_ADJUSTED=Y")</f>
        <v>7.662437704833998</v>
      </c>
      <c r="AT104" s="36">
        <f>_xll.BDP($AD104,AT$10,"BEST_FPERIOD_OVERRIDE=1TY","EQY_FUND_CRNCY=USD","FA_ADJUSTED=Y")</f>
        <v>63.003999999999998</v>
      </c>
      <c r="AV104" s="1" t="s">
        <v>181</v>
      </c>
      <c r="AW104" s="1" t="s">
        <v>182</v>
      </c>
      <c r="AX104" s="36" t="s">
        <v>495</v>
      </c>
      <c r="AY104" s="36">
        <v>2765.9047</v>
      </c>
      <c r="AZ104" s="36">
        <v>2781.2797</v>
      </c>
      <c r="BA104" s="36">
        <v>394.09599999999995</v>
      </c>
      <c r="BB104" s="36">
        <v>427.56700000000001</v>
      </c>
      <c r="BC104" s="44">
        <v>8.4931082781860345E-2</v>
      </c>
      <c r="BD104" s="36">
        <v>220.96600073242186</v>
      </c>
      <c r="BE104" s="36">
        <v>57.550000000000004</v>
      </c>
      <c r="BF104" s="36">
        <v>57.309999999999995</v>
      </c>
      <c r="BG104" s="36">
        <v>85.912000000000006</v>
      </c>
      <c r="BH104" s="36">
        <v>49.837000000000003</v>
      </c>
      <c r="BI104" s="36">
        <v>54.477999999999994</v>
      </c>
      <c r="BJ104" s="36">
        <v>103.52500000000001</v>
      </c>
      <c r="BK104" s="36">
        <v>4.2689791113369981</v>
      </c>
      <c r="BL104" s="36">
        <v>61.438000000000002</v>
      </c>
    </row>
    <row r="105" spans="2:64" ht="30" customHeight="1" x14ac:dyDescent="0.2">
      <c r="B105" s="54" t="s">
        <v>467</v>
      </c>
      <c r="C105" s="54" t="e">
        <f>VLOOKUP($B105,#REF!,COLUMNS($B105:C105),0)</f>
        <v>#REF!</v>
      </c>
      <c r="AD105" s="1" t="s">
        <v>183</v>
      </c>
      <c r="AE105" s="1" t="s">
        <v>184</v>
      </c>
      <c r="AF105" s="36" t="str">
        <f>_xll.BDP($AD105,AF$10)</f>
        <v>Application Software</v>
      </c>
      <c r="AG105" s="36">
        <f>_xll.BDH($AD105,AG$10,$C$5,$C$5,"EQY_FUND_CRNCY=USD")</f>
        <v>2763.2298000000001</v>
      </c>
      <c r="AH105" s="36">
        <f>_xll.BDH($AD105,AH$10,$C$5,$C$5,"EQY_FUND_CRNCY=USD")</f>
        <v>2490.9917999999998</v>
      </c>
      <c r="AI105" s="36">
        <f>_xll.BDP($AD105,AI$10,"EQY_FUND_CRNCY=USD","FA_ADJUSTED=Y")</f>
        <v>478.78700000000003</v>
      </c>
      <c r="AJ105" s="36">
        <f>_xll.BDP($AD105,AJ$10,"BEST_FPERIOD_OVERRIDE=1TY","EQY_FUND_CRNCY=USD","FA_ADJUSTED=Y")</f>
        <v>498.69900000000001</v>
      </c>
      <c r="AK105" s="44">
        <f t="shared" si="19"/>
        <v>4.1588430763575435E-2</v>
      </c>
      <c r="AL105" s="36">
        <f>_xll.BDP($AD105,AL$10,"EQY_FUND_CRNCY=USD","FA_ADJUSTED=Y")</f>
        <v>278.25600354003905</v>
      </c>
      <c r="AM105" s="36">
        <f>_xll.BDP($AD105,AM$10,"BEST_FPERIOD_OVERRIDE=1TY","EQY_FUND_CRNCY=USD","FA_ADJUSTED=Y")</f>
        <v>56.371000000000002</v>
      </c>
      <c r="AN105" s="36">
        <f>_xll.BDP($AD105,AN$10,"BEST_FPERIOD_OVERRIDE=1TY","EQY_FUND_CRNCY=USD","FA_ADJUSTED=Y")</f>
        <v>69.265999999999991</v>
      </c>
      <c r="AO105" s="36">
        <f>_xll.BDP($AD105,AO$10,"BEST_FPERIOD_OVERRIDE=1TY","EQY_FUND_CRNCY=USD","FA_ADJUSTED=Y")</f>
        <v>65.042000000000002</v>
      </c>
      <c r="AP105" s="36">
        <f>_xll.BDP($AD105,AP$10,"BEST_FPERIOD_OVERRIDE=1TY","EQY_FUND_CRNCY=USD","FA_ADJUSTED=Y")</f>
        <v>79.686000000000007</v>
      </c>
      <c r="AQ105" s="36">
        <f>_xll.BDP($AD105,AQ$10,"EQY_FUND_CRNCY=USD","FA_ADJUSTED=Y")</f>
        <v>87.52600000000001</v>
      </c>
      <c r="AR105" s="36">
        <f>_xll.BDP($AD105,AR$10,"BEST_FPERIOD_OVERRIDE=1TY","EQY_FUND_CRNCY=USD","FA_ADJUSTED=Y")</f>
        <v>138.05799999999999</v>
      </c>
      <c r="AS105" s="36">
        <f>_xll.BDP($AD105,AS$10,"EQY_FUND_CRNCY=USD","FA_ADJUSTED=Y")</f>
        <v>17.967239999999997</v>
      </c>
      <c r="AT105" s="36">
        <f>_xll.BDP($AD105,AT$10,"BEST_FPERIOD_OVERRIDE=1TY","EQY_FUND_CRNCY=USD","FA_ADJUSTED=Y")</f>
        <v>67.786000000000001</v>
      </c>
      <c r="AV105" s="1" t="s">
        <v>183</v>
      </c>
      <c r="AW105" s="1" t="s">
        <v>184</v>
      </c>
      <c r="AX105" s="36" t="s">
        <v>495</v>
      </c>
      <c r="AY105" s="36">
        <v>2781.9353000000001</v>
      </c>
      <c r="AZ105" s="36">
        <v>2538.9832999999999</v>
      </c>
      <c r="BA105" s="36">
        <v>462.851</v>
      </c>
      <c r="BB105" s="36">
        <v>534.75</v>
      </c>
      <c r="BC105" s="44">
        <v>0.15533940728225715</v>
      </c>
      <c r="BD105" s="36">
        <v>273.98900335693361</v>
      </c>
      <c r="BE105" s="36">
        <v>59.332999999999998</v>
      </c>
      <c r="BF105" s="36">
        <v>69.265999999999991</v>
      </c>
      <c r="BG105" s="36">
        <v>65.042000000000002</v>
      </c>
      <c r="BH105" s="36">
        <v>79.686000000000007</v>
      </c>
      <c r="BI105" s="36">
        <v>85.867999999999995</v>
      </c>
      <c r="BJ105" s="36">
        <v>150.49700000000001</v>
      </c>
      <c r="BK105" s="36">
        <v>19.337490000000003</v>
      </c>
      <c r="BL105" s="36">
        <v>76.745000000000005</v>
      </c>
    </row>
    <row r="106" spans="2:64" ht="30" customHeight="1" x14ac:dyDescent="0.2">
      <c r="B106" s="62" t="s">
        <v>468</v>
      </c>
      <c r="C106" s="62" t="e">
        <f>VLOOKUP($B106,#REF!,COLUMNS($B106:C106),0)</f>
        <v>#REF!</v>
      </c>
      <c r="AD106" s="1" t="s">
        <v>185</v>
      </c>
      <c r="AE106" s="1" t="s">
        <v>186</v>
      </c>
      <c r="AF106" s="36" t="str">
        <f>_xll.BDP($AD106,AF$10)</f>
        <v>Application Software</v>
      </c>
      <c r="AG106" s="36">
        <f>_xll.BDH($AD106,AG$10,$C$5,$C$5,"EQY_FUND_CRNCY=USD")</f>
        <v>2602.4014000000002</v>
      </c>
      <c r="AH106" s="36">
        <f>_xll.BDH($AD106,AH$10,$C$5,$C$5,"EQY_FUND_CRNCY=USD")</f>
        <v>2491.7934</v>
      </c>
      <c r="AI106" s="36">
        <f>_xll.BDP($AD106,AI$10,"EQY_FUND_CRNCY=USD","FA_ADJUSTED=Y")</f>
        <v>581.34799999999996</v>
      </c>
      <c r="AJ106" s="36">
        <f>_xll.BDP($AD106,AJ$10,"BEST_FPERIOD_OVERRIDE=1TY","EQY_FUND_CRNCY=USD","FA_ADJUSTED=Y")</f>
        <v>700.1</v>
      </c>
      <c r="AK106" s="44">
        <f t="shared" si="19"/>
        <v>0.20427007575496958</v>
      </c>
      <c r="AL106" s="36">
        <f>_xll.BDP($AD106,AL$10,"EQY_FUND_CRNCY=USD","FA_ADJUSTED=Y")</f>
        <v>419.67500183105471</v>
      </c>
      <c r="AM106" s="36">
        <f>_xll.BDP($AD106,AM$10,"BEST_FPERIOD_OVERRIDE=1TY","EQY_FUND_CRNCY=USD","FA_ADJUSTED=Y")</f>
        <v>73.210000000000008</v>
      </c>
      <c r="AN106" s="36">
        <f>_xll.BDP($AD106,AN$10,"BEST_FPERIOD_OVERRIDE=1TY","EQY_FUND_CRNCY=USD","FA_ADJUSTED=Y")</f>
        <v>136.791</v>
      </c>
      <c r="AO106" s="36">
        <f>_xll.BDP($AD106,AO$10,"BEST_FPERIOD_OVERRIDE=1TY","EQY_FUND_CRNCY=USD","FA_ADJUSTED=Y")</f>
        <v>303.31900000000002</v>
      </c>
      <c r="AP106" s="36">
        <f>_xll.BDP($AD106,AP$10,"BEST_FPERIOD_OVERRIDE=1TY","EQY_FUND_CRNCY=USD","FA_ADJUSTED=Y")</f>
        <v>84.805000000000007</v>
      </c>
      <c r="AQ106" s="36">
        <f>_xll.BDP($AD106,AQ$10,"EQY_FUND_CRNCY=USD","FA_ADJUSTED=Y")</f>
        <v>-98.905000000000001</v>
      </c>
      <c r="AR106" s="36">
        <f>_xll.BDP($AD106,AR$10,"BEST_FPERIOD_OVERRIDE=1TY","EQY_FUND_CRNCY=USD","FA_ADJUSTED=Y")</f>
        <v>44.26</v>
      </c>
      <c r="AS106" s="36">
        <f>_xll.BDP($AD106,AS$10,"EQY_FUND_CRNCY=USD","FA_ADJUSTED=Y")</f>
        <v>-147.12006</v>
      </c>
      <c r="AT106" s="36">
        <f>_xll.BDP($AD106,AT$10,"BEST_FPERIOD_OVERRIDE=1TY","EQY_FUND_CRNCY=USD","FA_ADJUSTED=Y")</f>
        <v>1.3460000000000001</v>
      </c>
      <c r="AV106" s="1" t="s">
        <v>185</v>
      </c>
      <c r="AW106" s="1" t="s">
        <v>186</v>
      </c>
      <c r="AX106" s="36" t="s">
        <v>495</v>
      </c>
      <c r="AY106" s="36">
        <v>2694.8279000000002</v>
      </c>
      <c r="AZ106" s="36">
        <v>2584.7898</v>
      </c>
      <c r="BA106" s="36">
        <v>554.70800000000008</v>
      </c>
      <c r="BB106" s="36">
        <v>668.68299999999999</v>
      </c>
      <c r="BC106" s="44">
        <v>0.20546846268667451</v>
      </c>
      <c r="BD106" s="36">
        <v>403.28800524902346</v>
      </c>
      <c r="BE106" s="36">
        <v>73.040000000000006</v>
      </c>
      <c r="BF106" s="36">
        <v>136.791</v>
      </c>
      <c r="BG106" s="36">
        <v>303.31900000000002</v>
      </c>
      <c r="BH106" s="36">
        <v>84.805000000000007</v>
      </c>
      <c r="BI106" s="36">
        <v>-104.10600000000001</v>
      </c>
      <c r="BJ106" s="36">
        <v>37.133000000000003</v>
      </c>
      <c r="BK106" s="36">
        <v>-150.31100000000001</v>
      </c>
      <c r="BL106" s="36">
        <v>-2.8890000000000002</v>
      </c>
    </row>
    <row r="107" spans="2:64" ht="30" customHeight="1" x14ac:dyDescent="0.2">
      <c r="B107" s="62" t="s">
        <v>469</v>
      </c>
      <c r="C107" s="62" t="e">
        <f>VLOOKUP($B107,#REF!,COLUMNS($B107:C107),0)</f>
        <v>#REF!</v>
      </c>
      <c r="AD107" s="1" t="s">
        <v>187</v>
      </c>
      <c r="AE107" s="1" t="s">
        <v>188</v>
      </c>
      <c r="AF107" s="36" t="str">
        <f>_xll.BDP($AD107,AF$10)</f>
        <v>Systems Software</v>
      </c>
      <c r="AG107" s="36">
        <f>_xll.BDH($AD107,AG$10,$C$5,$C$5,"EQY_FUND_CRNCY=USD")</f>
        <v>2617.9699999999998</v>
      </c>
      <c r="AH107" s="36">
        <f>_xll.BDH($AD107,AH$10,$C$5,$C$5,"EQY_FUND_CRNCY=USD")</f>
        <v>2872.57</v>
      </c>
      <c r="AI107" s="36">
        <f>_xll.BDP($AD107,AI$10,"EQY_FUND_CRNCY=USD","FA_ADJUSTED=Y")</f>
        <v>187.727</v>
      </c>
      <c r="AJ107" s="36">
        <f>_xll.BDP($AD107,AJ$10,"BEST_FPERIOD_OVERRIDE=1TY","EQY_FUND_CRNCY=USD","FA_ADJUSTED=Y")</f>
        <v>316.29000000000002</v>
      </c>
      <c r="AK107" s="44">
        <f t="shared" si="19"/>
        <v>0.6848402201068573</v>
      </c>
      <c r="AL107" s="36">
        <f>_xll.BDP($AD107,AL$10,"EQY_FUND_CRNCY=USD","FA_ADJUSTED=Y")</f>
        <v>162.13900000000001</v>
      </c>
      <c r="AM107" s="36">
        <f>_xll.BDP($AD107,AM$10,"BEST_FPERIOD_OVERRIDE=1TY","EQY_FUND_CRNCY=USD","FA_ADJUSTED=Y")</f>
        <v>82.52</v>
      </c>
      <c r="AN107" s="36">
        <f>_xll.BDP($AD107,AN$10,"BEST_FPERIOD_OVERRIDE=1TY","EQY_FUND_CRNCY=USD","FA_ADJUSTED=Y")</f>
        <v>57.672999999999995</v>
      </c>
      <c r="AO107" s="36">
        <f>_xll.BDP($AD107,AO$10,"BEST_FPERIOD_OVERRIDE=1TY","EQY_FUND_CRNCY=USD","FA_ADJUSTED=Y")</f>
        <v>116.29900000000001</v>
      </c>
      <c r="AP107" s="36">
        <f>_xll.BDP($AD107,AP$10,"BEST_FPERIOD_OVERRIDE=1TY","EQY_FUND_CRNCY=USD","FA_ADJUSTED=Y")</f>
        <v>28.927</v>
      </c>
      <c r="AQ107" s="36">
        <f>_xll.BDP($AD107,AQ$10,"EQY_FUND_CRNCY=USD","FA_ADJUSTED=Y")</f>
        <v>-36.067999999999998</v>
      </c>
      <c r="AR107" s="36">
        <f>_xll.BDP($AD107,AR$10,"BEST_FPERIOD_OVERRIDE=1TY","EQY_FUND_CRNCY=USD","FA_ADJUSTED=Y")</f>
        <v>-59.18</v>
      </c>
      <c r="AS107" s="36">
        <f>_xll.BDP($AD107,AS$10,"EQY_FUND_CRNCY=USD","FA_ADJUSTED=Y")</f>
        <v>-41.021999999999998</v>
      </c>
      <c r="AT107" s="36">
        <f>_xll.BDP($AD107,AT$10,"BEST_FPERIOD_OVERRIDE=1TY","EQY_FUND_CRNCY=USD","FA_ADJUSTED=Y")</f>
        <v>-65.989999999999995</v>
      </c>
      <c r="AV107" s="1" t="s">
        <v>187</v>
      </c>
      <c r="AW107" s="1" t="s">
        <v>188</v>
      </c>
      <c r="AX107" s="36" t="s">
        <v>505</v>
      </c>
      <c r="AY107" s="36">
        <v>2707.2824000000001</v>
      </c>
      <c r="AZ107" s="36">
        <v>2961.8824</v>
      </c>
      <c r="BA107" s="36">
        <v>187.727</v>
      </c>
      <c r="BB107" s="36">
        <v>294.17700000000002</v>
      </c>
      <c r="BC107" s="44">
        <v>0.56704682863946054</v>
      </c>
      <c r="BD107" s="36">
        <v>162.13900000000001</v>
      </c>
      <c r="BE107" s="36">
        <v>82.54</v>
      </c>
      <c r="BF107" s="36">
        <v>57.672999999999995</v>
      </c>
      <c r="BG107" s="36">
        <v>116.29900000000001</v>
      </c>
      <c r="BH107" s="36">
        <v>28.927</v>
      </c>
      <c r="BI107" s="36">
        <v>-36.067999999999998</v>
      </c>
      <c r="BJ107" s="36">
        <v>-63.645000000000003</v>
      </c>
      <c r="BK107" s="36">
        <v>-41.021999999999998</v>
      </c>
      <c r="BL107" s="36">
        <v>-68.793000000000006</v>
      </c>
    </row>
    <row r="108" spans="2:64" ht="30" customHeight="1" x14ac:dyDescent="0.2">
      <c r="B108" s="62" t="s">
        <v>472</v>
      </c>
      <c r="C108" s="62" t="e">
        <f>VLOOKUP($B108,#REF!,COLUMNS($B108:C108),0)</f>
        <v>#REF!</v>
      </c>
      <c r="AD108" s="1" t="s">
        <v>189</v>
      </c>
      <c r="AE108" s="1" t="s">
        <v>190</v>
      </c>
      <c r="AF108" s="36" t="str">
        <f>_xll.BDP($AD108,AF$10)</f>
        <v>Application Software</v>
      </c>
      <c r="AG108" s="36">
        <f>_xll.BDH($AD108,AG$10,$C$5,$C$5,"EQY_FUND_CRNCY=USD")</f>
        <v>2606.0720999999999</v>
      </c>
      <c r="AH108" s="36">
        <f>_xll.BDH($AD108,AH$10,$C$5,$C$5,"EQY_FUND_CRNCY=USD")</f>
        <v>2278.0140999999999</v>
      </c>
      <c r="AI108" s="36">
        <f>_xll.BDP($AD108,AI$10,"EQY_FUND_CRNCY=USD","FA_ADJUSTED=Y")</f>
        <v>182.38399999999999</v>
      </c>
      <c r="AJ108" s="36">
        <f>_xll.BDP($AD108,AJ$10,"BEST_FPERIOD_OVERRIDE=1TY","EQY_FUND_CRNCY=USD","FA_ADJUSTED=Y")</f>
        <v>253.86</v>
      </c>
      <c r="AK108" s="44">
        <f t="shared" si="19"/>
        <v>0.39189841214141619</v>
      </c>
      <c r="AL108" s="36">
        <f>_xll.BDP($AD108,AL$10,"EQY_FUND_CRNCY=USD","FA_ADJUSTED=Y")</f>
        <v>160.04300360107422</v>
      </c>
      <c r="AM108" s="36">
        <f>_xll.BDP($AD108,AM$10,"BEST_FPERIOD_OVERRIDE=1TY","EQY_FUND_CRNCY=USD","FA_ADJUSTED=Y")</f>
        <v>88.067000000000007</v>
      </c>
      <c r="AN108" s="36">
        <f>_xll.BDP($AD108,AN$10,"BEST_FPERIOD_OVERRIDE=1TY","EQY_FUND_CRNCY=USD","FA_ADJUSTED=Y")</f>
        <v>29.341999999999999</v>
      </c>
      <c r="AO108" s="36">
        <f>_xll.BDP($AD108,AO$10,"BEST_FPERIOD_OVERRIDE=1TY","EQY_FUND_CRNCY=USD","FA_ADJUSTED=Y")</f>
        <v>66.42</v>
      </c>
      <c r="AP108" s="36">
        <f>_xll.BDP($AD108,AP$10,"BEST_FPERIOD_OVERRIDE=1TY","EQY_FUND_CRNCY=USD","FA_ADJUSTED=Y")</f>
        <v>32.241</v>
      </c>
      <c r="AQ108" s="36">
        <f>_xll.BDP($AD108,AQ$10,"EQY_FUND_CRNCY=USD","FA_ADJUSTED=Y")</f>
        <v>-11.901</v>
      </c>
      <c r="AR108" s="36">
        <f>_xll.BDP($AD108,AR$10,"BEST_FPERIOD_OVERRIDE=1TY","EQY_FUND_CRNCY=USD","FA_ADJUSTED=Y")</f>
        <v>4.0609999999999999</v>
      </c>
      <c r="AS108" s="36">
        <f>_xll.BDP($AD108,AS$10,"EQY_FUND_CRNCY=USD","FA_ADJUSTED=Y")</f>
        <v>-16.64359</v>
      </c>
      <c r="AT108" s="36">
        <f>_xll.BDP($AD108,AT$10,"BEST_FPERIOD_OVERRIDE=1TY","EQY_FUND_CRNCY=USD","FA_ADJUSTED=Y")</f>
        <v>-5.4379999999999997</v>
      </c>
      <c r="AV108" s="1" t="s">
        <v>189</v>
      </c>
      <c r="AW108" s="1" t="s">
        <v>190</v>
      </c>
      <c r="AX108" s="36" t="s">
        <v>495</v>
      </c>
      <c r="AY108" s="36">
        <v>2698.6026999999999</v>
      </c>
      <c r="AZ108" s="36">
        <v>2363.1176</v>
      </c>
      <c r="BA108" s="36">
        <v>162.35999999999999</v>
      </c>
      <c r="BB108" s="36">
        <v>224.28800000000001</v>
      </c>
      <c r="BC108" s="44">
        <v>0.3814239960581427</v>
      </c>
      <c r="BD108" s="36">
        <v>140.40400271606444</v>
      </c>
      <c r="BE108" s="36">
        <v>87.478000000000009</v>
      </c>
      <c r="BF108" s="36">
        <v>29.341999999999999</v>
      </c>
      <c r="BG108" s="36">
        <v>66.42</v>
      </c>
      <c r="BH108" s="36">
        <v>32.241</v>
      </c>
      <c r="BI108" s="36">
        <v>-13.546000000000001</v>
      </c>
      <c r="BJ108" s="36">
        <v>-7.2229999999999999</v>
      </c>
      <c r="BK108" s="36">
        <v>-19.666589999999999</v>
      </c>
      <c r="BL108" s="36">
        <v>-15.01</v>
      </c>
    </row>
    <row r="109" spans="2:64" ht="30" customHeight="1" x14ac:dyDescent="0.2">
      <c r="B109" s="62" t="s">
        <v>474</v>
      </c>
      <c r="C109" s="62" t="e">
        <f>VLOOKUP($B109,#REF!,COLUMNS($B109:C109),0)</f>
        <v>#REF!</v>
      </c>
      <c r="AD109" s="1" t="s">
        <v>191</v>
      </c>
      <c r="AE109" s="1" t="s">
        <v>192</v>
      </c>
      <c r="AF109" s="36" t="str">
        <f>_xll.BDP($AD109,AF$10)</f>
        <v>Systems Software</v>
      </c>
      <c r="AG109" s="36">
        <f>_xll.BDH($AD109,AG$10,$C$5,$C$5,"EQY_FUND_CRNCY=USD")</f>
        <v>2657.6487999999999</v>
      </c>
      <c r="AH109" s="36">
        <f>_xll.BDH($AD109,AH$10,$C$5,$C$5,"EQY_FUND_CRNCY=USD")</f>
        <v>2173.5488</v>
      </c>
      <c r="AI109" s="36">
        <f>_xll.BDP($AD109,AI$10,"EQY_FUND_CRNCY=USD","FA_ADJUSTED=Y")</f>
        <v>710.53599999999994</v>
      </c>
      <c r="AJ109" s="36">
        <f>_xll.BDP($AD109,AJ$10,"BEST_FPERIOD_OVERRIDE=1TY","EQY_FUND_CRNCY=USD","FA_ADJUSTED=Y")</f>
        <v>741</v>
      </c>
      <c r="AK109" s="44">
        <f t="shared" si="19"/>
        <v>4.2874674893319975E-2</v>
      </c>
      <c r="AL109" s="36">
        <f>_xll.BDP($AD109,AL$10,"EQY_FUND_CRNCY=USD","FA_ADJUSTED=Y")</f>
        <v>602.83299072265629</v>
      </c>
      <c r="AM109" s="36">
        <f>_xll.BDP($AD109,AM$10,"BEST_FPERIOD_OVERRIDE=1TY","EQY_FUND_CRNCY=USD","FA_ADJUSTED=Y")</f>
        <v>84.921999999999997</v>
      </c>
      <c r="AN109" s="36">
        <f>_xll.BDP($AD109,AN$10,"BEST_FPERIOD_OVERRIDE=1TY","EQY_FUND_CRNCY=USD","FA_ADJUSTED=Y")</f>
        <v>94.164000000000001</v>
      </c>
      <c r="AO109" s="36">
        <f>_xll.BDP($AD109,AO$10,"BEST_FPERIOD_OVERRIDE=1TY","EQY_FUND_CRNCY=USD","FA_ADJUSTED=Y")</f>
        <v>410.72699999999998</v>
      </c>
      <c r="AP109" s="36">
        <f>_xll.BDP($AD109,AP$10,"BEST_FPERIOD_OVERRIDE=1TY","EQY_FUND_CRNCY=USD","FA_ADJUSTED=Y")</f>
        <v>87.575000000000003</v>
      </c>
      <c r="AQ109" s="36">
        <f>_xll.BDP($AD109,AQ$10,"EQY_FUND_CRNCY=USD","FA_ADJUSTED=Y")</f>
        <v>32.100999999999999</v>
      </c>
      <c r="AR109" s="36">
        <f>_xll.BDP($AD109,AR$10,"BEST_FPERIOD_OVERRIDE=1TY","EQY_FUND_CRNCY=USD","FA_ADJUSTED=Y")</f>
        <v>133</v>
      </c>
      <c r="AS109" s="36">
        <f>_xll.BDP($AD109,AS$10,"EQY_FUND_CRNCY=USD","FA_ADJUSTED=Y")</f>
        <v>-1.161368901608</v>
      </c>
      <c r="AT109" s="36">
        <f>_xll.BDP($AD109,AT$10,"BEST_FPERIOD_OVERRIDE=1TY","EQY_FUND_CRNCY=USD","FA_ADJUSTED=Y")</f>
        <v>91.966999999999999</v>
      </c>
      <c r="AV109" s="1" t="s">
        <v>191</v>
      </c>
      <c r="AW109" s="1" t="s">
        <v>192</v>
      </c>
      <c r="AX109" s="36" t="s">
        <v>505</v>
      </c>
      <c r="AY109" s="36">
        <v>2711.1356000000001</v>
      </c>
      <c r="AZ109" s="36">
        <v>2249.4695999999999</v>
      </c>
      <c r="BA109" s="36">
        <v>709.59799999999996</v>
      </c>
      <c r="BB109" s="36">
        <v>761.19500000000005</v>
      </c>
      <c r="BC109" s="44">
        <v>7.2713000882189682E-2</v>
      </c>
      <c r="BD109" s="36">
        <v>605.50099267578128</v>
      </c>
      <c r="BE109" s="36">
        <v>84.97</v>
      </c>
      <c r="BF109" s="36">
        <v>94.164000000000001</v>
      </c>
      <c r="BG109" s="36">
        <v>410.72699999999998</v>
      </c>
      <c r="BH109" s="36">
        <v>87.575000000000003</v>
      </c>
      <c r="BI109" s="36">
        <v>20.122</v>
      </c>
      <c r="BJ109" s="36">
        <v>127.75</v>
      </c>
      <c r="BK109" s="36">
        <v>-7.6881895614599998</v>
      </c>
      <c r="BL109" s="36">
        <v>84.094999999999999</v>
      </c>
    </row>
    <row r="110" spans="2:64" ht="30" customHeight="1" x14ac:dyDescent="0.2">
      <c r="B110" s="62" t="s">
        <v>475</v>
      </c>
      <c r="C110" s="62" t="e">
        <f>VLOOKUP($B110,#REF!,COLUMNS($B110:C110),0)</f>
        <v>#REF!</v>
      </c>
      <c r="AD110" s="1" t="s">
        <v>193</v>
      </c>
      <c r="AE110" s="1" t="s">
        <v>194</v>
      </c>
      <c r="AF110" s="36" t="str">
        <f>_xll.BDP($AD110,AF$10)</f>
        <v>Data Processing &amp; Outsourced S</v>
      </c>
      <c r="AG110" s="36">
        <f>_xll.BDH($AD110,AG$10,$C$5,$C$5,"EQY_FUND_CRNCY=USD")</f>
        <v>2500.8903</v>
      </c>
      <c r="AH110" s="36">
        <f>_xll.BDH($AD110,AH$10,$C$5,$C$5,"EQY_FUND_CRNCY=USD")</f>
        <v>2577.4002999999998</v>
      </c>
      <c r="AI110" s="36">
        <f>_xll.BDP($AD110,AI$10,"EQY_FUND_CRNCY=USD","FA_ADJUSTED=Y")</f>
        <v>325.887</v>
      </c>
      <c r="AJ110" s="36">
        <f>_xll.BDP($AD110,AJ$10,"BEST_FPERIOD_OVERRIDE=1TY","EQY_FUND_CRNCY=USD","FA_ADJUSTED=Y")</f>
        <v>491.26900000000001</v>
      </c>
      <c r="AK110" s="44">
        <f t="shared" si="19"/>
        <v>0.50748265503073142</v>
      </c>
      <c r="AL110" s="36">
        <f>_xll.BDP($AD110,AL$10,"EQY_FUND_CRNCY=USD","FA_ADJUSTED=Y")</f>
        <v>236.179</v>
      </c>
      <c r="AM110" s="36">
        <f>_xll.BDP($AD110,AM$10,"BEST_FPERIOD_OVERRIDE=1TY","EQY_FUND_CRNCY=USD","FA_ADJUSTED=Y")</f>
        <v>58.774999999999999</v>
      </c>
      <c r="AN110" s="36">
        <f>_xll.BDP($AD110,AN$10,"BEST_FPERIOD_OVERRIDE=1TY","EQY_FUND_CRNCY=USD","FA_ADJUSTED=Y")</f>
        <v>0</v>
      </c>
      <c r="AO110" s="36">
        <f>_xll.BDP($AD110,AO$10,"BEST_FPERIOD_OVERRIDE=1TY","EQY_FUND_CRNCY=USD","FA_ADJUSTED=Y")</f>
        <v>2.198</v>
      </c>
      <c r="AP110" s="36">
        <f>_xll.BDP($AD110,AP$10,"BEST_FPERIOD_OVERRIDE=1TY","EQY_FUND_CRNCY=USD","FA_ADJUSTED=Y")</f>
        <v>14.875999999999999</v>
      </c>
      <c r="AQ110" s="36">
        <f>_xll.BDP($AD110,AQ$10,"EQY_FUND_CRNCY=USD","FA_ADJUSTED=Y")</f>
        <v>150.26899999999998</v>
      </c>
      <c r="AR110" s="36">
        <f>_xll.BDP($AD110,AR$10,"BEST_FPERIOD_OVERRIDE=1TY","EQY_FUND_CRNCY=USD","FA_ADJUSTED=Y")</f>
        <v>196.77100000000002</v>
      </c>
      <c r="AS110" s="36">
        <f>_xll.BDP($AD110,AS$10,"EQY_FUND_CRNCY=USD","FA_ADJUSTED=Y")</f>
        <v>138.66800000000001</v>
      </c>
      <c r="AT110" s="36">
        <f>_xll.BDP($AD110,AT$10,"BEST_FPERIOD_OVERRIDE=1TY","EQY_FUND_CRNCY=USD","FA_ADJUSTED=Y")</f>
        <v>120.395</v>
      </c>
      <c r="AV110" s="1" t="s">
        <v>193</v>
      </c>
      <c r="AW110" s="1" t="s">
        <v>194</v>
      </c>
      <c r="AX110" s="36" t="s">
        <v>506</v>
      </c>
      <c r="AY110" s="36">
        <v>2588.6080999999999</v>
      </c>
      <c r="AZ110" s="36">
        <v>2665.1181000000001</v>
      </c>
      <c r="BA110" s="36">
        <v>325.887</v>
      </c>
      <c r="BB110" s="36">
        <v>515.72500000000002</v>
      </c>
      <c r="BC110" s="44">
        <v>0.58252707226738099</v>
      </c>
      <c r="BD110" s="36">
        <v>236.179</v>
      </c>
      <c r="BE110" s="36">
        <v>67.674999999999997</v>
      </c>
      <c r="BF110" s="36">
        <v>0</v>
      </c>
      <c r="BG110" s="36">
        <v>2.198</v>
      </c>
      <c r="BH110" s="36">
        <v>14.875999999999999</v>
      </c>
      <c r="BI110" s="36">
        <v>150.26899999999998</v>
      </c>
      <c r="BJ110" s="36">
        <v>231.45099999999999</v>
      </c>
      <c r="BK110" s="36">
        <v>138.66800000000001</v>
      </c>
      <c r="BL110" s="36">
        <v>148.94800000000001</v>
      </c>
    </row>
    <row r="111" spans="2:64" ht="30" customHeight="1" x14ac:dyDescent="0.2">
      <c r="B111" s="62" t="s">
        <v>476</v>
      </c>
      <c r="C111" s="62" t="e">
        <f>VLOOKUP($B111,#REF!,COLUMNS($B111:C111),0)</f>
        <v>#REF!</v>
      </c>
      <c r="AD111" s="1" t="s">
        <v>195</v>
      </c>
      <c r="AE111" s="1" t="s">
        <v>196</v>
      </c>
      <c r="AF111" s="36" t="str">
        <f>_xll.BDP($AD111,AF$10)</f>
        <v>Systems Software</v>
      </c>
      <c r="AG111" s="36">
        <f>_xll.BDH($AD111,AG$10,$C$5,$C$5,"EQY_FUND_CRNCY=USD")</f>
        <v>2450.0117</v>
      </c>
      <c r="AH111" s="36">
        <f>_xll.BDH($AD111,AH$10,$C$5,$C$5,"EQY_FUND_CRNCY=USD")</f>
        <v>2039.9937</v>
      </c>
      <c r="AI111" s="36">
        <f>_xll.BDP($AD111,AI$10,"EQY_FUND_CRNCY=USD","FA_ADJUSTED=Y")</f>
        <v>314.517</v>
      </c>
      <c r="AJ111" s="36">
        <f>_xll.BDP($AD111,AJ$10,"BEST_FPERIOD_OVERRIDE=1TY","EQY_FUND_CRNCY=USD","FA_ADJUSTED=Y")</f>
        <v>373.226</v>
      </c>
      <c r="AK111" s="44">
        <f t="shared" si="19"/>
        <v>0.18666399590483196</v>
      </c>
      <c r="AL111" s="36">
        <f>_xll.BDP($AD111,AL$10,"EQY_FUND_CRNCY=USD","FA_ADJUSTED=Y")</f>
        <v>267.75799673461916</v>
      </c>
      <c r="AM111" s="36">
        <f>_xll.BDP($AD111,AM$10,"BEST_FPERIOD_OVERRIDE=1TY","EQY_FUND_CRNCY=USD","FA_ADJUSTED=Y")</f>
        <v>88.733000000000004</v>
      </c>
      <c r="AN111" s="36">
        <f>_xll.BDP($AD111,AN$10,"BEST_FPERIOD_OVERRIDE=1TY","EQY_FUND_CRNCY=USD","FA_ADJUSTED=Y")</f>
        <v>42.388999999999996</v>
      </c>
      <c r="AO111" s="36">
        <f>_xll.BDP($AD111,AO$10,"BEST_FPERIOD_OVERRIDE=1TY","EQY_FUND_CRNCY=USD","FA_ADJUSTED=Y")</f>
        <v>126.739</v>
      </c>
      <c r="AP111" s="36">
        <f>_xll.BDP($AD111,AP$10,"BEST_FPERIOD_OVERRIDE=1TY","EQY_FUND_CRNCY=USD","FA_ADJUSTED=Y")</f>
        <v>30.399000000000001</v>
      </c>
      <c r="AQ111" s="36">
        <f>_xll.BDP($AD111,AQ$10,"EQY_FUND_CRNCY=USD","FA_ADJUSTED=Y")</f>
        <v>41.378999999999998</v>
      </c>
      <c r="AR111" s="36">
        <f>_xll.BDP($AD111,AR$10,"BEST_FPERIOD_OVERRIDE=1TY","EQY_FUND_CRNCY=USD","FA_ADJUSTED=Y")</f>
        <v>98.804000000000002</v>
      </c>
      <c r="AS111" s="36">
        <f>_xll.BDP($AD111,AS$10,"EQY_FUND_CRNCY=USD","FA_ADJUSTED=Y")</f>
        <v>35.591045084008002</v>
      </c>
      <c r="AT111" s="36">
        <f>_xll.BDP($AD111,AT$10,"BEST_FPERIOD_OVERRIDE=1TY","EQY_FUND_CRNCY=USD","FA_ADJUSTED=Y")</f>
        <v>71.665000000000006</v>
      </c>
      <c r="AV111" s="1" t="s">
        <v>195</v>
      </c>
      <c r="AW111" s="1" t="s">
        <v>196</v>
      </c>
      <c r="AX111" s="36" t="s">
        <v>505</v>
      </c>
      <c r="AY111" s="36">
        <v>2499.4157</v>
      </c>
      <c r="AZ111" s="36">
        <v>2121.9027000000001</v>
      </c>
      <c r="BA111" s="36">
        <v>294.68199999999996</v>
      </c>
      <c r="BB111" s="36">
        <v>349.25299999999999</v>
      </c>
      <c r="BC111" s="44">
        <v>0.1851860649785193</v>
      </c>
      <c r="BD111" s="36">
        <v>249.10499847412109</v>
      </c>
      <c r="BE111" s="36">
        <v>86.929000000000002</v>
      </c>
      <c r="BF111" s="36">
        <v>42.388999999999996</v>
      </c>
      <c r="BG111" s="36">
        <v>126.739</v>
      </c>
      <c r="BH111" s="36">
        <v>30.399000000000001</v>
      </c>
      <c r="BI111" s="36">
        <v>33.942999999999998</v>
      </c>
      <c r="BJ111" s="36">
        <v>80.558000000000007</v>
      </c>
      <c r="BK111" s="36">
        <v>27.055742028858003</v>
      </c>
      <c r="BL111" s="36">
        <v>55.678000000000004</v>
      </c>
    </row>
    <row r="112" spans="2:64" ht="30" customHeight="1" x14ac:dyDescent="0.2">
      <c r="B112" s="62" t="s">
        <v>479</v>
      </c>
      <c r="C112" s="62" t="e">
        <f>VLOOKUP($B112,#REF!,COLUMNS($B112:C112),0)</f>
        <v>#REF!</v>
      </c>
      <c r="AD112" s="1" t="s">
        <v>197</v>
      </c>
      <c r="AE112" s="1" t="s">
        <v>198</v>
      </c>
      <c r="AF112" s="36" t="str">
        <f>_xll.BDP($AD112,AF$10)</f>
        <v>Application Software</v>
      </c>
      <c r="AG112" s="36">
        <f>_xll.BDH($AD112,AG$10,$C$5,$C$5,"EQY_FUND_CRNCY=USD")</f>
        <v>2457.2247000000002</v>
      </c>
      <c r="AH112" s="36">
        <f>_xll.BDH($AD112,AH$10,$C$5,$C$5,"EQY_FUND_CRNCY=USD")</f>
        <v>2260.8816999999999</v>
      </c>
      <c r="AI112" s="36">
        <f>_xll.BDP($AD112,AI$10,"EQY_FUND_CRNCY=USD","FA_ADJUSTED=Y")</f>
        <v>371.03500000000003</v>
      </c>
      <c r="AJ112" s="36">
        <f>_xll.BDP($AD112,AJ$10,"BEST_FPERIOD_OVERRIDE=1TY","EQY_FUND_CRNCY=USD","FA_ADJUSTED=Y")</f>
        <v>413.565</v>
      </c>
      <c r="AK112" s="44">
        <f t="shared" si="19"/>
        <v>0.11462530489037404</v>
      </c>
      <c r="AL112" s="36">
        <f>_xll.BDP($AD112,AL$10,"EQY_FUND_CRNCY=USD","FA_ADJUSTED=Y")</f>
        <v>258.71599978637698</v>
      </c>
      <c r="AM112" s="36">
        <f>_xll.BDP($AD112,AM$10,"BEST_FPERIOD_OVERRIDE=1TY","EQY_FUND_CRNCY=USD","FA_ADJUSTED=Y")</f>
        <v>71.132999999999996</v>
      </c>
      <c r="AN112" s="36">
        <f>_xll.BDP($AD112,AN$10,"BEST_FPERIOD_OVERRIDE=1TY","EQY_FUND_CRNCY=USD","FA_ADJUSTED=Y")</f>
        <v>93.233999999999995</v>
      </c>
      <c r="AO112" s="36">
        <f>_xll.BDP($AD112,AO$10,"BEST_FPERIOD_OVERRIDE=1TY","EQY_FUND_CRNCY=USD","FA_ADJUSTED=Y")</f>
        <v>79.957999999999998</v>
      </c>
      <c r="AP112" s="36">
        <f>_xll.BDP($AD112,AP$10,"BEST_FPERIOD_OVERRIDE=1TY","EQY_FUND_CRNCY=USD","FA_ADJUSTED=Y")</f>
        <v>87.978999999999999</v>
      </c>
      <c r="AQ112" s="36">
        <f>_xll.BDP($AD112,AQ$10,"EQY_FUND_CRNCY=USD","FA_ADJUSTED=Y")</f>
        <v>26.980999999999998</v>
      </c>
      <c r="AR112" s="36">
        <f>_xll.BDP($AD112,AR$10,"BEST_FPERIOD_OVERRIDE=1TY","EQY_FUND_CRNCY=USD","FA_ADJUSTED=Y")</f>
        <v>48.02</v>
      </c>
      <c r="AS112" s="36">
        <f>_xll.BDP($AD112,AS$10,"EQY_FUND_CRNCY=USD","FA_ADJUSTED=Y")</f>
        <v>-47.606999999999999</v>
      </c>
      <c r="AT112" s="36">
        <f>_xll.BDP($AD112,AT$10,"BEST_FPERIOD_OVERRIDE=1TY","EQY_FUND_CRNCY=USD","FA_ADJUSTED=Y")</f>
        <v>32.673999999999999</v>
      </c>
      <c r="AV112" s="1" t="s">
        <v>197</v>
      </c>
      <c r="AW112" s="1" t="s">
        <v>198</v>
      </c>
      <c r="AX112" s="36" t="s">
        <v>495</v>
      </c>
      <c r="AY112" s="36">
        <v>2542.2449000000001</v>
      </c>
      <c r="AZ112" s="36">
        <v>2344.0949000000001</v>
      </c>
      <c r="BA112" s="36">
        <v>362.10199999999998</v>
      </c>
      <c r="BB112" s="36">
        <v>403.58300000000003</v>
      </c>
      <c r="BC112" s="44">
        <v>0.11455611954642619</v>
      </c>
      <c r="BD112" s="36">
        <v>250.68500076293947</v>
      </c>
      <c r="BE112" s="36">
        <v>70.325000000000003</v>
      </c>
      <c r="BF112" s="36">
        <v>93.233999999999995</v>
      </c>
      <c r="BG112" s="36">
        <v>79.957999999999998</v>
      </c>
      <c r="BH112" s="36">
        <v>87.978999999999999</v>
      </c>
      <c r="BI112" s="36">
        <v>-3.4740000000000002</v>
      </c>
      <c r="BJ112" s="36">
        <v>42.646999999999998</v>
      </c>
      <c r="BK112" s="36">
        <v>-84.54</v>
      </c>
      <c r="BL112" s="36">
        <v>25.7</v>
      </c>
    </row>
    <row r="113" spans="1:64" ht="30" customHeight="1" x14ac:dyDescent="0.2">
      <c r="B113" s="89" t="s">
        <v>481</v>
      </c>
      <c r="C113" s="89" t="e">
        <f>VLOOKUP($B113,#REF!,COLUMNS($B113:C113),0)</f>
        <v>#REF!</v>
      </c>
      <c r="AD113" s="1" t="s">
        <v>199</v>
      </c>
      <c r="AE113" s="1" t="s">
        <v>200</v>
      </c>
      <c r="AF113" s="36" t="str">
        <f>_xll.BDP($AD113,AF$10)</f>
        <v>Application Software</v>
      </c>
      <c r="AG113" s="36">
        <f>_xll.BDH($AD113,AG$10,$C$5,$C$5,"EQY_FUND_CRNCY=USD")</f>
        <v>2367.6835000000001</v>
      </c>
      <c r="AH113" s="36">
        <f>_xll.BDH($AD113,AH$10,$C$5,$C$5,"EQY_FUND_CRNCY=USD")</f>
        <v>2670.0835000000002</v>
      </c>
      <c r="AI113" s="36">
        <f>_xll.BDP($AD113,AI$10,"EQY_FUND_CRNCY=USD","FA_ADJUSTED=Y")</f>
        <v>785.14499999999998</v>
      </c>
      <c r="AJ113" s="36">
        <f>_xll.BDP($AD113,AJ$10,"BEST_FPERIOD_OVERRIDE=1TY","EQY_FUND_CRNCY=USD","FA_ADJUSTED=Y")</f>
        <v>877.1</v>
      </c>
      <c r="AK113" s="44">
        <f t="shared" si="19"/>
        <v>0.11711849403613361</v>
      </c>
      <c r="AL113" s="36">
        <f>_xll.BDP($AD113,AL$10,"EQY_FUND_CRNCY=USD","FA_ADJUSTED=Y")</f>
        <v>531.61399707031251</v>
      </c>
      <c r="AM113" s="36">
        <f>_xll.BDP($AD113,AM$10,"BEST_FPERIOD_OVERRIDE=1TY","EQY_FUND_CRNCY=USD","FA_ADJUSTED=Y")</f>
        <v>67.616</v>
      </c>
      <c r="AN113" s="36">
        <f>_xll.BDP($AD113,AN$10,"BEST_FPERIOD_OVERRIDE=1TY","EQY_FUND_CRNCY=USD","FA_ADJUSTED=Y")</f>
        <v>0</v>
      </c>
      <c r="AO113" s="36" t="str">
        <f>_xll.BDP($AD113,AO$10,"BEST_FPERIOD_OVERRIDE=1TY","EQY_FUND_CRNCY=USD","FA_ADJUSTED=Y")</f>
        <v>#N/A N/A</v>
      </c>
      <c r="AP113" s="36">
        <f>_xll.BDP($AD113,AP$10,"BEST_FPERIOD_OVERRIDE=1TY","EQY_FUND_CRNCY=USD","FA_ADJUSTED=Y")</f>
        <v>121.01</v>
      </c>
      <c r="AQ113" s="36">
        <f>_xll.BDP($AD113,AQ$10,"EQY_FUND_CRNCY=USD","FA_ADJUSTED=Y")</f>
        <v>111.45599999999999</v>
      </c>
      <c r="AR113" s="36">
        <f>_xll.BDP($AD113,AR$10,"BEST_FPERIOD_OVERRIDE=1TY","EQY_FUND_CRNCY=USD","FA_ADJUSTED=Y")</f>
        <v>176.596</v>
      </c>
      <c r="AS113" s="36">
        <f>_xll.BDP($AD113,AS$10,"EQY_FUND_CRNCY=USD","FA_ADJUSTED=Y")</f>
        <v>39.035606129686997</v>
      </c>
      <c r="AT113" s="36">
        <f>_xll.BDP($AD113,AT$10,"BEST_FPERIOD_OVERRIDE=1TY","EQY_FUND_CRNCY=USD","FA_ADJUSTED=Y")</f>
        <v>102.124</v>
      </c>
      <c r="AV113" s="1" t="s">
        <v>199</v>
      </c>
      <c r="AW113" s="1" t="s">
        <v>200</v>
      </c>
      <c r="AX113" s="36" t="s">
        <v>495</v>
      </c>
      <c r="AY113" s="36">
        <v>2458.9054000000001</v>
      </c>
      <c r="AZ113" s="36">
        <v>2777.4384</v>
      </c>
      <c r="BA113" s="36">
        <v>757.60300000000007</v>
      </c>
      <c r="BB113" s="36">
        <v>863.7</v>
      </c>
      <c r="BC113" s="44">
        <v>0.14004300405357428</v>
      </c>
      <c r="BD113" s="36">
        <v>512.96599737548831</v>
      </c>
      <c r="BE113" s="36">
        <v>67.867000000000004</v>
      </c>
      <c r="BF113" s="36">
        <v>0</v>
      </c>
      <c r="BG113" s="36" t="s">
        <v>480</v>
      </c>
      <c r="BH113" s="36">
        <v>121.01</v>
      </c>
      <c r="BI113" s="36">
        <v>106.039</v>
      </c>
      <c r="BJ113" s="36">
        <v>170.54</v>
      </c>
      <c r="BK113" s="36">
        <v>32.882268060742</v>
      </c>
      <c r="BL113" s="36">
        <v>91.412999999999997</v>
      </c>
    </row>
    <row r="114" spans="1:64" ht="30" customHeight="1" x14ac:dyDescent="0.2">
      <c r="B114" s="87"/>
      <c r="C114" s="87"/>
      <c r="AD114" s="1" t="s">
        <v>201</v>
      </c>
      <c r="AE114" s="1" t="s">
        <v>202</v>
      </c>
      <c r="AF114" s="36" t="str">
        <f>_xll.BDP($AD114,AF$10)</f>
        <v>Application Software</v>
      </c>
      <c r="AG114" s="36">
        <f>_xll.BDH($AD114,AG$10,$C$5,$C$5,"EQY_FUND_CRNCY=USD")</f>
        <v>2434.9290000000001</v>
      </c>
      <c r="AH114" s="36">
        <f>_xll.BDH($AD114,AH$10,$C$5,$C$5,"EQY_FUND_CRNCY=USD")</f>
        <v>2496.5340000000001</v>
      </c>
      <c r="AI114" s="36">
        <f>_xll.BDP($AD114,AI$10,"EQY_FUND_CRNCY=USD","FA_ADJUSTED=Y")</f>
        <v>111.253</v>
      </c>
      <c r="AJ114" s="36">
        <f>_xll.BDP($AD114,AJ$10,"BEST_FPERIOD_OVERRIDE=1TY","EQY_FUND_CRNCY=USD","FA_ADJUSTED=Y")</f>
        <v>213.267</v>
      </c>
      <c r="AK114" s="44">
        <f t="shared" si="19"/>
        <v>0.9169550484031892</v>
      </c>
      <c r="AL114" s="36">
        <f>_xll.BDP($AD114,AL$10,"EQY_FUND_CRNCY=USD","FA_ADJUSTED=Y")</f>
        <v>89.570999999999998</v>
      </c>
      <c r="AM114" s="36">
        <f>_xll.BDP($AD114,AM$10,"BEST_FPERIOD_OVERRIDE=1TY","EQY_FUND_CRNCY=USD","FA_ADJUSTED=Y")</f>
        <v>78.2</v>
      </c>
      <c r="AN114" s="36">
        <f>_xll.BDP($AD114,AN$10,"BEST_FPERIOD_OVERRIDE=1TY","EQY_FUND_CRNCY=USD","FA_ADJUSTED=Y")</f>
        <v>37.589999999999996</v>
      </c>
      <c r="AO114" s="36">
        <f>_xll.BDP($AD114,AO$10,"BEST_FPERIOD_OVERRIDE=1TY","EQY_FUND_CRNCY=USD","FA_ADJUSTED=Y")</f>
        <v>72.924999999999997</v>
      </c>
      <c r="AP114" s="36">
        <f>_xll.BDP($AD114,AP$10,"BEST_FPERIOD_OVERRIDE=1TY","EQY_FUND_CRNCY=USD","FA_ADJUSTED=Y")</f>
        <v>28.033999999999999</v>
      </c>
      <c r="AQ114" s="36">
        <f>_xll.BDP($AD114,AQ$10,"EQY_FUND_CRNCY=USD","FA_ADJUSTED=Y")</f>
        <v>-44.902000000000001</v>
      </c>
      <c r="AR114" s="36">
        <f>_xll.BDP($AD114,AR$10,"BEST_FPERIOD_OVERRIDE=1TY","EQY_FUND_CRNCY=USD","FA_ADJUSTED=Y")</f>
        <v>-59.1</v>
      </c>
      <c r="AS114" s="36">
        <f>_xll.BDP($AD114,AS$10,"EQY_FUND_CRNCY=USD","FA_ADJUSTED=Y")</f>
        <v>-49.106000000000002</v>
      </c>
      <c r="AT114" s="36">
        <f>_xll.BDP($AD114,AT$10,"BEST_FPERIOD_OVERRIDE=1TY","EQY_FUND_CRNCY=USD","FA_ADJUSTED=Y")</f>
        <v>-65.391999999999996</v>
      </c>
      <c r="AV114" s="1" t="s">
        <v>201</v>
      </c>
      <c r="AW114" s="1" t="s">
        <v>202</v>
      </c>
      <c r="AX114" s="36" t="s">
        <v>495</v>
      </c>
      <c r="AY114" s="36">
        <v>2438.0086000000001</v>
      </c>
      <c r="AZ114" s="36">
        <v>2499.6136000000001</v>
      </c>
      <c r="BA114" s="36">
        <v>111.253</v>
      </c>
      <c r="BB114" s="36">
        <v>195.833</v>
      </c>
      <c r="BC114" s="44">
        <v>0.76024916182035529</v>
      </c>
      <c r="BD114" s="36">
        <v>89.570999999999998</v>
      </c>
      <c r="BE114" s="36">
        <v>79.174999999999997</v>
      </c>
      <c r="BF114" s="36">
        <v>37.589999999999996</v>
      </c>
      <c r="BG114" s="36">
        <v>72.924999999999997</v>
      </c>
      <c r="BH114" s="36">
        <v>28.033999999999999</v>
      </c>
      <c r="BI114" s="36">
        <v>-44.902000000000001</v>
      </c>
      <c r="BJ114" s="36">
        <v>-45.95</v>
      </c>
      <c r="BK114" s="36">
        <v>-49.106000000000002</v>
      </c>
      <c r="BL114" s="36">
        <v>-63.59</v>
      </c>
    </row>
    <row r="115" spans="1:64" ht="30" customHeight="1" x14ac:dyDescent="0.2">
      <c r="B115" s="45" t="s">
        <v>497</v>
      </c>
      <c r="C115" s="45"/>
      <c r="AD115" s="1" t="s">
        <v>203</v>
      </c>
      <c r="AE115" s="1" t="s">
        <v>204</v>
      </c>
      <c r="AF115" s="36" t="str">
        <f>_xll.BDP($AD115,AF$10)</f>
        <v>Data Processing &amp; Outsourced S</v>
      </c>
      <c r="AG115" s="36">
        <f>_xll.BDH($AD115,AG$10,$C$5,$C$5,"EQY_FUND_CRNCY=USD")</f>
        <v>2419.6651000000002</v>
      </c>
      <c r="AH115" s="36">
        <f>_xll.BDH($AD115,AH$10,$C$5,$C$5,"EQY_FUND_CRNCY=USD")</f>
        <v>2412.7651000000001</v>
      </c>
      <c r="AI115" s="36">
        <f>_xll.BDP($AD115,AI$10,"EQY_FUND_CRNCY=USD","FA_ADJUSTED=Y")</f>
        <v>790.19999999999993</v>
      </c>
      <c r="AJ115" s="36">
        <f>_xll.BDP($AD115,AJ$10,"BEST_FPERIOD_OVERRIDE=1TY","EQY_FUND_CRNCY=USD","FA_ADJUSTED=Y")</f>
        <v>827.65</v>
      </c>
      <c r="AK115" s="44">
        <f t="shared" si="19"/>
        <v>4.7393065046823724E-2</v>
      </c>
      <c r="AL115" s="36">
        <f>_xll.BDP($AD115,AL$10,"EQY_FUND_CRNCY=USD","FA_ADJUSTED=Y")</f>
        <v>275.40000305175784</v>
      </c>
      <c r="AM115" s="36">
        <f>_xll.BDP($AD115,AM$10,"BEST_FPERIOD_OVERRIDE=1TY","EQY_FUND_CRNCY=USD","FA_ADJUSTED=Y")</f>
        <v>35.689</v>
      </c>
      <c r="AN115" s="36">
        <f>_xll.BDP($AD115,AN$10,"BEST_FPERIOD_OVERRIDE=1TY","EQY_FUND_CRNCY=USD","FA_ADJUSTED=Y")</f>
        <v>0</v>
      </c>
      <c r="AO115" s="36">
        <f>_xll.BDP($AD115,AO$10,"BEST_FPERIOD_OVERRIDE=1TY","EQY_FUND_CRNCY=USD","FA_ADJUSTED=Y")</f>
        <v>41.767000000000003</v>
      </c>
      <c r="AP115" s="36">
        <f>_xll.BDP($AD115,AP$10,"BEST_FPERIOD_OVERRIDE=1TY","EQY_FUND_CRNCY=USD","FA_ADJUSTED=Y")</f>
        <v>117.626</v>
      </c>
      <c r="AQ115" s="36">
        <f>_xll.BDP($AD115,AQ$10,"EQY_FUND_CRNCY=USD","FA_ADJUSTED=Y")</f>
        <v>119.85900000000001</v>
      </c>
      <c r="AR115" s="36">
        <f>_xll.BDP($AD115,AR$10,"BEST_FPERIOD_OVERRIDE=1TY","EQY_FUND_CRNCY=USD","FA_ADJUSTED=Y")</f>
        <v>178.625</v>
      </c>
      <c r="AS115" s="36">
        <f>_xll.BDP($AD115,AS$10,"EQY_FUND_CRNCY=USD","FA_ADJUSTED=Y")</f>
        <v>98</v>
      </c>
      <c r="AT115" s="36">
        <f>_xll.BDP($AD115,AT$10,"BEST_FPERIOD_OVERRIDE=1TY","EQY_FUND_CRNCY=USD","FA_ADJUSTED=Y")</f>
        <v>131.88</v>
      </c>
      <c r="AV115" s="1" t="s">
        <v>203</v>
      </c>
      <c r="AW115" s="1" t="s">
        <v>204</v>
      </c>
      <c r="AX115" s="36" t="s">
        <v>506</v>
      </c>
      <c r="AY115" s="36">
        <v>2461.5574999999999</v>
      </c>
      <c r="AZ115" s="36">
        <v>2436.4575</v>
      </c>
      <c r="BA115" s="36">
        <v>777.6</v>
      </c>
      <c r="BB115" s="36">
        <v>824</v>
      </c>
      <c r="BC115" s="44">
        <v>5.967078189300401E-2</v>
      </c>
      <c r="BD115" s="36">
        <v>266.30000152587888</v>
      </c>
      <c r="BE115" s="36">
        <v>34.533000000000001</v>
      </c>
      <c r="BF115" s="36">
        <v>0</v>
      </c>
      <c r="BG115" s="36">
        <v>41.767000000000003</v>
      </c>
      <c r="BH115" s="36">
        <v>117.626</v>
      </c>
      <c r="BI115" s="36">
        <v>119.85900000000001</v>
      </c>
      <c r="BJ115" s="36">
        <v>168.292</v>
      </c>
      <c r="BK115" s="36">
        <v>92.1</v>
      </c>
      <c r="BL115" s="36">
        <v>125.28400000000001</v>
      </c>
    </row>
    <row r="116" spans="1:64" ht="15.6" customHeight="1" x14ac:dyDescent="0.2">
      <c r="B116" s="10" t="s">
        <v>424</v>
      </c>
      <c r="C116" s="10" t="s">
        <v>425</v>
      </c>
      <c r="AD116" s="1" t="s">
        <v>205</v>
      </c>
      <c r="AE116" s="1" t="s">
        <v>206</v>
      </c>
      <c r="AF116" s="36" t="str">
        <f>_xll.BDP($AD116,AF$10)</f>
        <v>Application Software</v>
      </c>
      <c r="AG116" s="36">
        <f>_xll.BDH($AD116,AG$10,$C$5,$C$5,"EQY_FUND_CRNCY=USD")</f>
        <v>2345.5823</v>
      </c>
      <c r="AH116" s="36">
        <f>_xll.BDH($AD116,AH$10,$C$5,$C$5,"EQY_FUND_CRNCY=USD")</f>
        <v>2370.3895000000002</v>
      </c>
      <c r="AI116" s="36">
        <f>_xll.BDP($AD116,AI$10,"EQY_FUND_CRNCY=USD","FA_ADJUSTED=Y")</f>
        <v>267.77199999999999</v>
      </c>
      <c r="AJ116" s="36">
        <f>_xll.BDP($AD116,AJ$10,"BEST_FPERIOD_OVERRIDE=1TY","EQY_FUND_CRNCY=USD","FA_ADJUSTED=Y")</f>
        <v>296.70499999999998</v>
      </c>
      <c r="AK116" s="44">
        <f t="shared" si="19"/>
        <v>0.10805087910610522</v>
      </c>
      <c r="AL116" s="36">
        <f>_xll.BDP($AD116,AL$10,"EQY_FUND_CRNCY=USD","FA_ADJUSTED=Y")</f>
        <v>194.94499798583985</v>
      </c>
      <c r="AM116" s="36">
        <f>_xll.BDP($AD116,AM$10,"BEST_FPERIOD_OVERRIDE=1TY","EQY_FUND_CRNCY=USD","FA_ADJUSTED=Y")</f>
        <v>72.855999999999995</v>
      </c>
      <c r="AN116" s="36">
        <f>_xll.BDP($AD116,AN$10,"BEST_FPERIOD_OVERRIDE=1TY","EQY_FUND_CRNCY=USD","FA_ADJUSTED=Y")</f>
        <v>41.803999999999995</v>
      </c>
      <c r="AO116" s="36">
        <f>_xll.BDP($AD116,AO$10,"BEST_FPERIOD_OVERRIDE=1TY","EQY_FUND_CRNCY=USD","FA_ADJUSTED=Y")</f>
        <v>33.128</v>
      </c>
      <c r="AP116" s="36">
        <f>_xll.BDP($AD116,AP$10,"BEST_FPERIOD_OVERRIDE=1TY","EQY_FUND_CRNCY=USD","FA_ADJUSTED=Y")</f>
        <v>25.448</v>
      </c>
      <c r="AQ116" s="36">
        <f>_xll.BDP($AD116,AQ$10,"EQY_FUND_CRNCY=USD","FA_ADJUSTED=Y")</f>
        <v>86.25500000000001</v>
      </c>
      <c r="AR116" s="36">
        <f>_xll.BDP($AD116,AR$10,"BEST_FPERIOD_OVERRIDE=1TY","EQY_FUND_CRNCY=USD","FA_ADJUSTED=Y")</f>
        <v>103.655</v>
      </c>
      <c r="AS116" s="36">
        <f>_xll.BDP($AD116,AS$10,"EQY_FUND_CRNCY=USD","FA_ADJUSTED=Y")</f>
        <v>32.420375</v>
      </c>
      <c r="AT116" s="36">
        <f>_xll.BDP($AD116,AT$10,"BEST_FPERIOD_OVERRIDE=1TY","EQY_FUND_CRNCY=USD","FA_ADJUSTED=Y")</f>
        <v>54.35</v>
      </c>
      <c r="AV116" s="1" t="s">
        <v>205</v>
      </c>
      <c r="AW116" s="1" t="s">
        <v>206</v>
      </c>
      <c r="AX116" s="36" t="s">
        <v>495</v>
      </c>
      <c r="AY116" s="36">
        <v>2373.3932</v>
      </c>
      <c r="AZ116" s="36">
        <v>2399.3838999999998</v>
      </c>
      <c r="BA116" s="36">
        <v>259.76499999999999</v>
      </c>
      <c r="BB116" s="36">
        <v>290.03199999999998</v>
      </c>
      <c r="BC116" s="44">
        <v>0.11651685176986892</v>
      </c>
      <c r="BD116" s="36">
        <v>189.24499960327148</v>
      </c>
      <c r="BE116" s="36">
        <v>72.911000000000001</v>
      </c>
      <c r="BF116" s="36">
        <v>41.803999999999995</v>
      </c>
      <c r="BG116" s="36">
        <v>33.128</v>
      </c>
      <c r="BH116" s="36">
        <v>25.448</v>
      </c>
      <c r="BI116" s="36">
        <v>83.233999999999995</v>
      </c>
      <c r="BJ116" s="36">
        <v>100.771</v>
      </c>
      <c r="BK116" s="36">
        <v>31.351610000000001</v>
      </c>
      <c r="BL116" s="36">
        <v>42.183</v>
      </c>
    </row>
    <row r="117" spans="1:64" ht="30" customHeight="1" x14ac:dyDescent="0.2">
      <c r="B117" s="54" t="s">
        <v>466</v>
      </c>
      <c r="C117" s="54" t="e">
        <f>VLOOKUP($B117,#REF!,COLUMNS($B117:C117),0)</f>
        <v>#REF!</v>
      </c>
      <c r="AD117" s="1" t="s">
        <v>207</v>
      </c>
      <c r="AE117" s="1" t="s">
        <v>208</v>
      </c>
      <c r="AF117" s="36" t="str">
        <f>_xll.BDP($AD117,AF$10)</f>
        <v>Application Software</v>
      </c>
      <c r="AG117" s="36">
        <f>_xll.BDH($AD117,AG$10,$C$5,$C$5,"EQY_FUND_CRNCY=USD")</f>
        <v>2244.9321</v>
      </c>
      <c r="AH117" s="36">
        <f>_xll.BDH($AD117,AH$10,$C$5,$C$5,"EQY_FUND_CRNCY=USD")</f>
        <v>2119.8161</v>
      </c>
      <c r="AI117" s="36">
        <f>_xll.BDP($AD117,AI$10,"EQY_FUND_CRNCY=USD","FA_ADJUSTED=Y")</f>
        <v>215.70500000000001</v>
      </c>
      <c r="AJ117" s="36">
        <f>_xll.BDP($AD117,AJ$10,"BEST_FPERIOD_OVERRIDE=1TY","EQY_FUND_CRNCY=USD","FA_ADJUSTED=Y")</f>
        <v>264.62099999999998</v>
      </c>
      <c r="AK117" s="44">
        <f t="shared" si="19"/>
        <v>0.22677267564497794</v>
      </c>
      <c r="AL117" s="36">
        <f>_xll.BDP($AD117,AL$10,"EQY_FUND_CRNCY=USD","FA_ADJUSTED=Y")</f>
        <v>167.73500155639647</v>
      </c>
      <c r="AM117" s="36">
        <f>_xll.BDP($AD117,AM$10,"BEST_FPERIOD_OVERRIDE=1TY","EQY_FUND_CRNCY=USD","FA_ADJUSTED=Y")</f>
        <v>80.713999999999999</v>
      </c>
      <c r="AN117" s="36">
        <f>_xll.BDP($AD117,AN$10,"BEST_FPERIOD_OVERRIDE=1TY","EQY_FUND_CRNCY=USD","FA_ADJUSTED=Y")</f>
        <v>23.873999999999999</v>
      </c>
      <c r="AO117" s="36">
        <f>_xll.BDP($AD117,AO$10,"BEST_FPERIOD_OVERRIDE=1TY","EQY_FUND_CRNCY=USD","FA_ADJUSTED=Y")</f>
        <v>109.77500000000001</v>
      </c>
      <c r="AP117" s="36">
        <f>_xll.BDP($AD117,AP$10,"BEST_FPERIOD_OVERRIDE=1TY","EQY_FUND_CRNCY=USD","FA_ADJUSTED=Y")</f>
        <v>36.956000000000003</v>
      </c>
      <c r="AQ117" s="36">
        <f>_xll.BDP($AD117,AQ$10,"EQY_FUND_CRNCY=USD","FA_ADJUSTED=Y")</f>
        <v>-4.620000000000001</v>
      </c>
      <c r="AR117" s="36">
        <f>_xll.BDP($AD117,AR$10,"BEST_FPERIOD_OVERRIDE=1TY","EQY_FUND_CRNCY=USD","FA_ADJUSTED=Y")</f>
        <v>14.802</v>
      </c>
      <c r="AS117" s="36">
        <f>_xll.BDP($AD117,AS$10,"EQY_FUND_CRNCY=USD","FA_ADJUSTED=Y")</f>
        <v>-25.368609878172002</v>
      </c>
      <c r="AT117" s="36">
        <f>_xll.BDP($AD117,AT$10,"BEST_FPERIOD_OVERRIDE=1TY","EQY_FUND_CRNCY=USD","FA_ADJUSTED=Y")</f>
        <v>5.0960000000000001</v>
      </c>
      <c r="AV117" s="1" t="s">
        <v>207</v>
      </c>
      <c r="AW117" s="1" t="s">
        <v>208</v>
      </c>
      <c r="AX117" s="36" t="s">
        <v>495</v>
      </c>
      <c r="AY117" s="36">
        <v>2279.9922999999999</v>
      </c>
      <c r="AZ117" s="36">
        <v>2165.1192999999998</v>
      </c>
      <c r="BA117" s="36">
        <v>202.84200000000001</v>
      </c>
      <c r="BB117" s="36">
        <v>246.78800000000001</v>
      </c>
      <c r="BC117" s="44">
        <v>0.21665138383569471</v>
      </c>
      <c r="BD117" s="36">
        <v>157.49099987792968</v>
      </c>
      <c r="BE117" s="36">
        <v>81.329000000000008</v>
      </c>
      <c r="BF117" s="36">
        <v>23.873999999999999</v>
      </c>
      <c r="BG117" s="36">
        <v>109.77500000000001</v>
      </c>
      <c r="BH117" s="36">
        <v>36.956000000000003</v>
      </c>
      <c r="BI117" s="36">
        <v>-13.472000000000001</v>
      </c>
      <c r="BJ117" s="36">
        <v>12.863</v>
      </c>
      <c r="BK117" s="36">
        <v>-33.920332731689001</v>
      </c>
      <c r="BL117" s="36">
        <v>2.661</v>
      </c>
    </row>
    <row r="118" spans="1:64" ht="30" customHeight="1" x14ac:dyDescent="0.2">
      <c r="B118" s="62" t="s">
        <v>469</v>
      </c>
      <c r="C118" s="62" t="e">
        <f>VLOOKUP($B118,#REF!,COLUMNS($B118:C118),0)</f>
        <v>#REF!</v>
      </c>
      <c r="AD118" s="1" t="s">
        <v>209</v>
      </c>
      <c r="AE118" s="1" t="s">
        <v>210</v>
      </c>
      <c r="AF118" s="36" t="str">
        <f>_xll.BDP($AD118,AF$10)</f>
        <v>Systems Software</v>
      </c>
      <c r="AG118" s="36">
        <f>_xll.BDH($AD118,AG$10,$C$5,$C$5,"EQY_FUND_CRNCY=USD")</f>
        <v>2092.2323999999999</v>
      </c>
      <c r="AH118" s="36">
        <f>_xll.BDH($AD118,AH$10,$C$5,$C$5,"EQY_FUND_CRNCY=USD")</f>
        <v>2018.5863999999999</v>
      </c>
      <c r="AI118" s="36">
        <f>_xll.BDP($AD118,AI$10,"EQY_FUND_CRNCY=USD","FA_ADJUSTED=Y")</f>
        <v>238.46099999999998</v>
      </c>
      <c r="AJ118" s="36">
        <f>_xll.BDP($AD118,AJ$10,"BEST_FPERIOD_OVERRIDE=1TY","EQY_FUND_CRNCY=USD","FA_ADJUSTED=Y")</f>
        <v>275.02</v>
      </c>
      <c r="AK118" s="44">
        <f t="shared" si="19"/>
        <v>0.15331228167289401</v>
      </c>
      <c r="AL118" s="36">
        <f>_xll.BDP($AD118,AL$10,"EQY_FUND_CRNCY=USD","FA_ADJUSTED=Y")</f>
        <v>185.61899688720703</v>
      </c>
      <c r="AM118" s="36">
        <f>_xll.BDP($AD118,AM$10,"BEST_FPERIOD_OVERRIDE=1TY","EQY_FUND_CRNCY=USD","FA_ADJUSTED=Y")</f>
        <v>82</v>
      </c>
      <c r="AN118" s="36">
        <f>_xll.BDP($AD118,AN$10,"BEST_FPERIOD_OVERRIDE=1TY","EQY_FUND_CRNCY=USD","FA_ADJUSTED=Y")</f>
        <v>33.331000000000003</v>
      </c>
      <c r="AO118" s="36">
        <f>_xll.BDP($AD118,AO$10,"BEST_FPERIOD_OVERRIDE=1TY","EQY_FUND_CRNCY=USD","FA_ADJUSTED=Y")</f>
        <v>80.513999999999996</v>
      </c>
      <c r="AP118" s="36">
        <f>_xll.BDP($AD118,AP$10,"BEST_FPERIOD_OVERRIDE=1TY","EQY_FUND_CRNCY=USD","FA_ADJUSTED=Y")</f>
        <v>17.678000000000001</v>
      </c>
      <c r="AQ118" s="36">
        <f>_xll.BDP($AD118,AQ$10,"EQY_FUND_CRNCY=USD","FA_ADJUSTED=Y")</f>
        <v>19.53</v>
      </c>
      <c r="AR118" s="36">
        <f>_xll.BDP($AD118,AR$10,"BEST_FPERIOD_OVERRIDE=1TY","EQY_FUND_CRNCY=USD","FA_ADJUSTED=Y")</f>
        <v>20.841999999999999</v>
      </c>
      <c r="AS118" s="36">
        <f>_xll.BDP($AD118,AS$10,"EQY_FUND_CRNCY=USD","FA_ADJUSTED=Y")</f>
        <v>-2.9299999999999997</v>
      </c>
      <c r="AT118" s="36">
        <f>_xll.BDP($AD118,AT$10,"BEST_FPERIOD_OVERRIDE=1TY","EQY_FUND_CRNCY=USD","FA_ADJUSTED=Y")</f>
        <v>13.565</v>
      </c>
      <c r="AV118" s="1" t="s">
        <v>209</v>
      </c>
      <c r="AW118" s="1" t="s">
        <v>210</v>
      </c>
      <c r="AX118" s="36" t="s">
        <v>505</v>
      </c>
      <c r="AY118" s="36">
        <v>2144.8672000000001</v>
      </c>
      <c r="AZ118" s="36">
        <v>2052.4014999999999</v>
      </c>
      <c r="BA118" s="36" t="s">
        <v>480</v>
      </c>
      <c r="BB118" s="36">
        <v>256.28199999999998</v>
      </c>
      <c r="BC118" s="44" t="e">
        <v>#VALUE!</v>
      </c>
      <c r="BD118" s="36" t="s">
        <v>480</v>
      </c>
      <c r="BE118" s="36">
        <v>77.600000000000009</v>
      </c>
      <c r="BF118" s="36">
        <v>33.331000000000003</v>
      </c>
      <c r="BG118" s="36">
        <v>80.513999999999996</v>
      </c>
      <c r="BH118" s="36">
        <v>17.678000000000001</v>
      </c>
      <c r="BI118" s="36" t="s">
        <v>480</v>
      </c>
      <c r="BJ118" s="36">
        <v>16.198</v>
      </c>
      <c r="BK118" s="36" t="s">
        <v>480</v>
      </c>
      <c r="BL118" s="36">
        <v>6.5040000000000004</v>
      </c>
    </row>
    <row r="119" spans="1:64" ht="30" customHeight="1" x14ac:dyDescent="0.2">
      <c r="B119" s="62" t="s">
        <v>475</v>
      </c>
      <c r="C119" s="62" t="e">
        <f>VLOOKUP($B119,#REF!,COLUMNS($B119:C119),0)</f>
        <v>#REF!</v>
      </c>
      <c r="AD119" s="1" t="s">
        <v>211</v>
      </c>
      <c r="AE119" s="1" t="s">
        <v>212</v>
      </c>
      <c r="AF119" s="36" t="str">
        <f>_xll.BDP($AD119,AF$10)</f>
        <v>Application Software</v>
      </c>
      <c r="AG119" s="36">
        <f>_xll.BDH($AD119,AG$10,$C$5,$C$5,"EQY_FUND_CRNCY=USD")</f>
        <v>2113.1529</v>
      </c>
      <c r="AH119" s="36">
        <f>_xll.BDH($AD119,AH$10,$C$5,$C$5,"EQY_FUND_CRNCY=USD")</f>
        <v>2495.6549</v>
      </c>
      <c r="AI119" s="36">
        <f>_xll.BDP($AD119,AI$10,"EQY_FUND_CRNCY=USD","FA_ADJUSTED=Y")</f>
        <v>213.15899999999999</v>
      </c>
      <c r="AJ119" s="36">
        <f>_xll.BDP($AD119,AJ$10,"BEST_FPERIOD_OVERRIDE=1TY","EQY_FUND_CRNCY=USD","FA_ADJUSTED=Y")</f>
        <v>301.7</v>
      </c>
      <c r="AK119" s="44">
        <f t="shared" si="19"/>
        <v>0.41537537706594607</v>
      </c>
      <c r="AL119" s="36">
        <f>_xll.BDP($AD119,AL$10,"EQY_FUND_CRNCY=USD","FA_ADJUSTED=Y")</f>
        <v>155.18199999999999</v>
      </c>
      <c r="AM119" s="36">
        <f>_xll.BDP($AD119,AM$10,"BEST_FPERIOD_OVERRIDE=1TY","EQY_FUND_CRNCY=USD","FA_ADJUSTED=Y")</f>
        <v>73.233000000000004</v>
      </c>
      <c r="AN119" s="36">
        <f>_xll.BDP($AD119,AN$10,"BEST_FPERIOD_OVERRIDE=1TY","EQY_FUND_CRNCY=USD","FA_ADJUSTED=Y")</f>
        <v>41.263999999999996</v>
      </c>
      <c r="AO119" s="36">
        <f>_xll.BDP($AD119,AO$10,"BEST_FPERIOD_OVERRIDE=1TY","EQY_FUND_CRNCY=USD","FA_ADJUSTED=Y")</f>
        <v>133.79400000000001</v>
      </c>
      <c r="AP119" s="36">
        <f>_xll.BDP($AD119,AP$10,"BEST_FPERIOD_OVERRIDE=1TY","EQY_FUND_CRNCY=USD","FA_ADJUSTED=Y")</f>
        <v>34.286000000000001</v>
      </c>
      <c r="AQ119" s="36">
        <f>_xll.BDP($AD119,AQ$10,"EQY_FUND_CRNCY=USD","FA_ADJUSTED=Y")</f>
        <v>-43.302999999999997</v>
      </c>
      <c r="AR119" s="36">
        <f>_xll.BDP($AD119,AR$10,"BEST_FPERIOD_OVERRIDE=1TY","EQY_FUND_CRNCY=USD","FA_ADJUSTED=Y")</f>
        <v>-27.754999999999999</v>
      </c>
      <c r="AS119" s="36">
        <f>_xll.BDP($AD119,AS$10,"EQY_FUND_CRNCY=USD","FA_ADJUSTED=Y")</f>
        <v>-55.233550000000001</v>
      </c>
      <c r="AT119" s="36">
        <f>_xll.BDP($AD119,AT$10,"BEST_FPERIOD_OVERRIDE=1TY","EQY_FUND_CRNCY=USD","FA_ADJUSTED=Y")</f>
        <v>-38.795999999999999</v>
      </c>
      <c r="AV119" s="1" t="s">
        <v>211</v>
      </c>
      <c r="AW119" s="1" t="s">
        <v>212</v>
      </c>
      <c r="AX119" s="36" t="s">
        <v>495</v>
      </c>
      <c r="AY119" s="36">
        <v>2144.8136</v>
      </c>
      <c r="AZ119" s="36">
        <v>2527.3155999999999</v>
      </c>
      <c r="BA119" s="36">
        <v>213.15899999999999</v>
      </c>
      <c r="BB119" s="36">
        <v>282.81</v>
      </c>
      <c r="BC119" s="44">
        <v>0.32675608348697449</v>
      </c>
      <c r="BD119" s="36">
        <v>155.18199999999999</v>
      </c>
      <c r="BE119" s="36">
        <v>73.067000000000007</v>
      </c>
      <c r="BF119" s="36">
        <v>41.263999999999996</v>
      </c>
      <c r="BG119" s="36">
        <v>133.79400000000001</v>
      </c>
      <c r="BH119" s="36">
        <v>34.286000000000001</v>
      </c>
      <c r="BI119" s="36">
        <v>-43.302999999999997</v>
      </c>
      <c r="BJ119" s="36">
        <v>-23.48</v>
      </c>
      <c r="BK119" s="36">
        <v>-55.233550000000001</v>
      </c>
      <c r="BL119" s="36">
        <v>-39.237000000000002</v>
      </c>
    </row>
    <row r="120" spans="1:64" ht="30" customHeight="1" x14ac:dyDescent="0.2">
      <c r="B120" s="62" t="s">
        <v>477</v>
      </c>
      <c r="C120" s="62" t="e">
        <f>VLOOKUP($B120,#REF!,COLUMNS($B120:C120),0)</f>
        <v>#REF!</v>
      </c>
      <c r="AD120" s="1" t="s">
        <v>213</v>
      </c>
      <c r="AE120" s="1" t="s">
        <v>214</v>
      </c>
      <c r="AF120" s="36" t="str">
        <f>_xll.BDP($AD120,AF$10)</f>
        <v>Application Software</v>
      </c>
      <c r="AG120" s="36">
        <f>_xll.BDH($AD120,AG$10,$C$5,$C$5,"EQY_FUND_CRNCY=USD")</f>
        <v>2081.9140000000002</v>
      </c>
      <c r="AH120" s="36">
        <f>_xll.BDH($AD120,AH$10,$C$5,$C$5,"EQY_FUND_CRNCY=USD")</f>
        <v>2025.671</v>
      </c>
      <c r="AI120" s="36">
        <f>_xll.BDP($AD120,AI$10,"EQY_FUND_CRNCY=USD","FA_ADJUSTED=Y")</f>
        <v>397.88499999999999</v>
      </c>
      <c r="AJ120" s="36">
        <f>_xll.BDP($AD120,AJ$10,"BEST_FPERIOD_OVERRIDE=1TY","EQY_FUND_CRNCY=USD","FA_ADJUSTED=Y")</f>
        <v>429.06700000000001</v>
      </c>
      <c r="AK120" s="44">
        <f t="shared" si="19"/>
        <v>7.8369378086633024E-2</v>
      </c>
      <c r="AL120" s="36">
        <f>_xll.BDP($AD120,AL$10,"EQY_FUND_CRNCY=USD","FA_ADJUSTED=Y")</f>
        <v>263.14299874877929</v>
      </c>
      <c r="AM120" s="36">
        <f>_xll.BDP($AD120,AM$10,"BEST_FPERIOD_OVERRIDE=1TY","EQY_FUND_CRNCY=USD","FA_ADJUSTED=Y")</f>
        <v>69.3</v>
      </c>
      <c r="AN120" s="36">
        <f>_xll.BDP($AD120,AN$10,"BEST_FPERIOD_OVERRIDE=1TY","EQY_FUND_CRNCY=USD","FA_ADJUSTED=Y")</f>
        <v>72.754999999999995</v>
      </c>
      <c r="AO120" s="36">
        <f>_xll.BDP($AD120,AO$10,"BEST_FPERIOD_OVERRIDE=1TY","EQY_FUND_CRNCY=USD","FA_ADJUSTED=Y")</f>
        <v>43.49</v>
      </c>
      <c r="AP120" s="36">
        <f>_xll.BDP($AD120,AP$10,"BEST_FPERIOD_OVERRIDE=1TY","EQY_FUND_CRNCY=USD","FA_ADJUSTED=Y")</f>
        <v>55.396000000000001</v>
      </c>
      <c r="AQ120" s="36">
        <f>_xll.BDP($AD120,AQ$10,"EQY_FUND_CRNCY=USD","FA_ADJUSTED=Y")</f>
        <v>83.539000000000001</v>
      </c>
      <c r="AR120" s="36">
        <f>_xll.BDP($AD120,AR$10,"BEST_FPERIOD_OVERRIDE=1TY","EQY_FUND_CRNCY=USD","FA_ADJUSTED=Y")</f>
        <v>93.974000000000004</v>
      </c>
      <c r="AS120" s="36">
        <f>_xll.BDP($AD120,AS$10,"EQY_FUND_CRNCY=USD","FA_ADJUSTED=Y")</f>
        <v>52.339752047392999</v>
      </c>
      <c r="AT120" s="36">
        <f>_xll.BDP($AD120,AT$10,"BEST_FPERIOD_OVERRIDE=1TY","EQY_FUND_CRNCY=USD","FA_ADJUSTED=Y")</f>
        <v>62.786999999999999</v>
      </c>
      <c r="AV120" s="1" t="s">
        <v>213</v>
      </c>
      <c r="AW120" s="1" t="s">
        <v>214</v>
      </c>
      <c r="AX120" s="36" t="s">
        <v>495</v>
      </c>
      <c r="AY120" s="36">
        <v>2123.6478000000002</v>
      </c>
      <c r="AZ120" s="36">
        <v>2086.6887999999999</v>
      </c>
      <c r="BA120" s="36">
        <v>375.99900000000002</v>
      </c>
      <c r="BB120" s="36">
        <v>410.81200000000001</v>
      </c>
      <c r="BC120" s="44">
        <v>9.2588012202160064E-2</v>
      </c>
      <c r="BD120" s="36">
        <v>251.41600036621094</v>
      </c>
      <c r="BE120" s="36">
        <v>68.244</v>
      </c>
      <c r="BF120" s="36">
        <v>72.754999999999995</v>
      </c>
      <c r="BG120" s="36">
        <v>43.49</v>
      </c>
      <c r="BH120" s="36">
        <v>55.396000000000001</v>
      </c>
      <c r="BI120" s="36">
        <v>78.801000000000002</v>
      </c>
      <c r="BJ120" s="36">
        <v>86.858000000000004</v>
      </c>
      <c r="BK120" s="36">
        <v>54.195191958732003</v>
      </c>
      <c r="BL120" s="36">
        <v>60.554000000000002</v>
      </c>
    </row>
    <row r="121" spans="1:64" ht="30" customHeight="1" x14ac:dyDescent="0.2">
      <c r="B121" s="62" t="s">
        <v>478</v>
      </c>
      <c r="C121" s="62" t="e">
        <f>VLOOKUP($B121,#REF!,COLUMNS($B121:C121),0)</f>
        <v>#REF!</v>
      </c>
      <c r="AD121" s="1" t="s">
        <v>215</v>
      </c>
      <c r="AE121" s="1" t="s">
        <v>216</v>
      </c>
      <c r="AF121" s="36" t="str">
        <f>_xll.BDP($AD121,AF$10)</f>
        <v>Application Software</v>
      </c>
      <c r="AG121" s="36">
        <f>_xll.BDH($AD121,AG$10,$C$5,$C$5,"EQY_FUND_CRNCY=USD")</f>
        <v>2004.0070000000001</v>
      </c>
      <c r="AH121" s="36">
        <f>_xll.BDH($AD121,AH$10,$C$5,$C$5,"EQY_FUND_CRNCY=USD")</f>
        <v>1563.877</v>
      </c>
      <c r="AI121" s="36">
        <f>_xll.BDP($AD121,AI$10,"EQY_FUND_CRNCY=USD","FA_ADJUSTED=Y")</f>
        <v>411.06400000000002</v>
      </c>
      <c r="AJ121" s="36">
        <f>_xll.BDP($AD121,AJ$10,"BEST_FPERIOD_OVERRIDE=1TY","EQY_FUND_CRNCY=USD","FA_ADJUSTED=Y")</f>
        <v>486.95</v>
      </c>
      <c r="AK121" s="44">
        <f t="shared" si="19"/>
        <v>0.18460872272930717</v>
      </c>
      <c r="AL121" s="36">
        <f>_xll.BDP($AD121,AL$10,"EQY_FUND_CRNCY=USD","FA_ADJUSTED=Y")</f>
        <v>279.62800469970705</v>
      </c>
      <c r="AM121" s="36">
        <f>_xll.BDP($AD121,AM$10,"BEST_FPERIOD_OVERRIDE=1TY","EQY_FUND_CRNCY=USD","FA_ADJUSTED=Y")</f>
        <v>75.41</v>
      </c>
      <c r="AN121" s="36">
        <f>_xll.BDP($AD121,AN$10,"BEST_FPERIOD_OVERRIDE=1TY","EQY_FUND_CRNCY=USD","FA_ADJUSTED=Y")</f>
        <v>215.69499999999999</v>
      </c>
      <c r="AO121" s="36">
        <f>_xll.BDP($AD121,AO$10,"BEST_FPERIOD_OVERRIDE=1TY","EQY_FUND_CRNCY=USD","FA_ADJUSTED=Y")</f>
        <v>298.46699999999998</v>
      </c>
      <c r="AP121" s="36">
        <f>_xll.BDP($AD121,AP$10,"BEST_FPERIOD_OVERRIDE=1TY","EQY_FUND_CRNCY=USD","FA_ADJUSTED=Y")</f>
        <v>85.539000000000001</v>
      </c>
      <c r="AQ121" s="36">
        <f>_xll.BDP($AD121,AQ$10,"EQY_FUND_CRNCY=USD","FA_ADJUSTED=Y")</f>
        <v>-176.494</v>
      </c>
      <c r="AR121" s="36">
        <f>_xll.BDP($AD121,AR$10,"BEST_FPERIOD_OVERRIDE=1TY","EQY_FUND_CRNCY=USD","FA_ADJUSTED=Y")</f>
        <v>-58.015000000000001</v>
      </c>
      <c r="AS121" s="36">
        <f>_xll.BDP($AD121,AS$10,"EQY_FUND_CRNCY=USD","FA_ADJUSTED=Y")</f>
        <v>-184.54894999999999</v>
      </c>
      <c r="AT121" s="36">
        <f>_xll.BDP($AD121,AT$10,"BEST_FPERIOD_OVERRIDE=1TY","EQY_FUND_CRNCY=USD","FA_ADJUSTED=Y")</f>
        <v>-70.158000000000001</v>
      </c>
      <c r="AV121" s="1" t="s">
        <v>215</v>
      </c>
      <c r="AW121" s="1" t="s">
        <v>216</v>
      </c>
      <c r="AX121" s="36" t="s">
        <v>495</v>
      </c>
      <c r="AY121" s="36">
        <v>2082.1448999999998</v>
      </c>
      <c r="AZ121" s="36">
        <v>1642.0148999999999</v>
      </c>
      <c r="BA121" s="36">
        <v>411.06400000000002</v>
      </c>
      <c r="BB121" s="36">
        <v>487.03300000000002</v>
      </c>
      <c r="BC121" s="44">
        <v>0.18481063775957018</v>
      </c>
      <c r="BD121" s="36">
        <v>279.62800469970705</v>
      </c>
      <c r="BE121" s="36">
        <v>75.41</v>
      </c>
      <c r="BF121" s="36">
        <v>215.69499999999999</v>
      </c>
      <c r="BG121" s="36">
        <v>298.46699999999998</v>
      </c>
      <c r="BH121" s="36">
        <v>85.539000000000001</v>
      </c>
      <c r="BI121" s="36">
        <v>-176.494</v>
      </c>
      <c r="BJ121" s="36">
        <v>-58.75</v>
      </c>
      <c r="BK121" s="36">
        <v>-184.54894999999999</v>
      </c>
      <c r="BL121" s="36">
        <v>-70.158000000000001</v>
      </c>
    </row>
    <row r="122" spans="1:64" x14ac:dyDescent="0.2">
      <c r="AD122" s="1" t="s">
        <v>217</v>
      </c>
      <c r="AE122" s="1" t="s">
        <v>218</v>
      </c>
      <c r="AF122" s="36" t="str">
        <f>_xll.BDP($AD122,AF$10)</f>
        <v>Application Software</v>
      </c>
      <c r="AG122" s="36">
        <f>_xll.BDH($AD122,AG$10,$C$5,$C$5,"EQY_FUND_CRNCY=USD")</f>
        <v>2069.2363</v>
      </c>
      <c r="AH122" s="36">
        <f>_xll.BDH($AD122,AH$10,$C$5,$C$5,"EQY_FUND_CRNCY=USD")</f>
        <v>1996.4332999999999</v>
      </c>
      <c r="AI122" s="36">
        <f>_xll.BDP($AD122,AI$10,"EQY_FUND_CRNCY=USD","FA_ADJUSTED=Y")</f>
        <v>240.732</v>
      </c>
      <c r="AJ122" s="36">
        <f>_xll.BDP($AD122,AJ$10,"BEST_FPERIOD_OVERRIDE=1TY","EQY_FUND_CRNCY=USD","FA_ADJUSTED=Y")</f>
        <v>281.82800000000003</v>
      </c>
      <c r="AK122" s="44">
        <f t="shared" si="19"/>
        <v>0.17071265972118388</v>
      </c>
      <c r="AL122" s="36">
        <f>_xll.BDP($AD122,AL$10,"EQY_FUND_CRNCY=USD","FA_ADJUSTED=Y")</f>
        <v>142.67399978637695</v>
      </c>
      <c r="AM122" s="36">
        <f>_xll.BDP($AD122,AM$10,"BEST_FPERIOD_OVERRIDE=1TY","EQY_FUND_CRNCY=USD","FA_ADJUSTED=Y")</f>
        <v>63.867000000000004</v>
      </c>
      <c r="AN122" s="36">
        <f>_xll.BDP($AD122,AN$10,"BEST_FPERIOD_OVERRIDE=1TY","EQY_FUND_CRNCY=USD","FA_ADJUSTED=Y")</f>
        <v>27.119999999999997</v>
      </c>
      <c r="AO122" s="36">
        <f>_xll.BDP($AD122,AO$10,"BEST_FPERIOD_OVERRIDE=1TY","EQY_FUND_CRNCY=USD","FA_ADJUSTED=Y")</f>
        <v>66.569999999999993</v>
      </c>
      <c r="AP122" s="36">
        <f>_xll.BDP($AD122,AP$10,"BEST_FPERIOD_OVERRIDE=1TY","EQY_FUND_CRNCY=USD","FA_ADJUSTED=Y")</f>
        <v>29.151</v>
      </c>
      <c r="AQ122" s="36">
        <f>_xll.BDP($AD122,AQ$10,"EQY_FUND_CRNCY=USD","FA_ADJUSTED=Y")</f>
        <v>10.635</v>
      </c>
      <c r="AR122" s="36">
        <f>_xll.BDP($AD122,AR$10,"BEST_FPERIOD_OVERRIDE=1TY","EQY_FUND_CRNCY=USD","FA_ADJUSTED=Y")</f>
        <v>47.301000000000002</v>
      </c>
      <c r="AS122" s="36">
        <f>_xll.BDP($AD122,AS$10,"EQY_FUND_CRNCY=USD","FA_ADJUSTED=Y")</f>
        <v>-4.3811800000000005</v>
      </c>
      <c r="AT122" s="36">
        <f>_xll.BDP($AD122,AT$10,"BEST_FPERIOD_OVERRIDE=1TY","EQY_FUND_CRNCY=USD","FA_ADJUSTED=Y")</f>
        <v>34.835999999999999</v>
      </c>
      <c r="AV122" s="1" t="s">
        <v>217</v>
      </c>
      <c r="AW122" s="1" t="s">
        <v>218</v>
      </c>
      <c r="AX122" s="36" t="s">
        <v>495</v>
      </c>
      <c r="AY122" s="36">
        <v>2134.5376999999999</v>
      </c>
      <c r="AZ122" s="36">
        <v>2066.1927000000001</v>
      </c>
      <c r="BA122" s="36">
        <v>225.50900000000001</v>
      </c>
      <c r="BB122" s="36">
        <v>266.108</v>
      </c>
      <c r="BC122" s="44">
        <v>0.18003272596659103</v>
      </c>
      <c r="BD122" s="36">
        <v>133.13299966430662</v>
      </c>
      <c r="BE122" s="36">
        <v>62.867000000000004</v>
      </c>
      <c r="BF122" s="36">
        <v>27.119999999999997</v>
      </c>
      <c r="BG122" s="36">
        <v>66.569999999999993</v>
      </c>
      <c r="BH122" s="36">
        <v>29.151</v>
      </c>
      <c r="BI122" s="36">
        <v>10.643000000000001</v>
      </c>
      <c r="BJ122" s="36">
        <v>40.977000000000004</v>
      </c>
      <c r="BK122" s="36">
        <v>-2.3560000000000003</v>
      </c>
      <c r="BL122" s="36">
        <v>28.244</v>
      </c>
    </row>
    <row r="123" spans="1:64" x14ac:dyDescent="0.2">
      <c r="A123" s="8" t="s">
        <v>457</v>
      </c>
      <c r="AD123" s="1" t="s">
        <v>219</v>
      </c>
      <c r="AE123" s="1" t="s">
        <v>220</v>
      </c>
      <c r="AF123" s="36" t="str">
        <f>_xll.BDP($AD123,AF$10)</f>
        <v>Application Software</v>
      </c>
      <c r="AG123" s="36">
        <f>_xll.BDH($AD123,AG$10,$C$5,$C$5,"EQY_FUND_CRNCY=USD")</f>
        <v>2150.9405999999999</v>
      </c>
      <c r="AH123" s="36">
        <f>_xll.BDH($AD123,AH$10,$C$5,$C$5,"EQY_FUND_CRNCY=USD")</f>
        <v>2033.0476000000001</v>
      </c>
      <c r="AI123" s="36">
        <f>_xll.BDP($AD123,AI$10,"EQY_FUND_CRNCY=USD","FA_ADJUSTED=Y")</f>
        <v>225.626</v>
      </c>
      <c r="AJ123" s="36">
        <f>_xll.BDP($AD123,AJ$10,"BEST_FPERIOD_OVERRIDE=1TY","EQY_FUND_CRNCY=USD","FA_ADJUSTED=Y")</f>
        <v>289.661</v>
      </c>
      <c r="AK123" s="44">
        <f t="shared" si="19"/>
        <v>0.28381037646370544</v>
      </c>
      <c r="AL123" s="36">
        <f>_xll.BDP($AD123,AL$10,"EQY_FUND_CRNCY=USD","FA_ADJUSTED=Y")</f>
        <v>112.63399980163574</v>
      </c>
      <c r="AM123" s="36">
        <f>_xll.BDP($AD123,AM$10,"BEST_FPERIOD_OVERRIDE=1TY","EQY_FUND_CRNCY=USD","FA_ADJUSTED=Y")</f>
        <v>52.627000000000002</v>
      </c>
      <c r="AN123" s="36">
        <f>_xll.BDP($AD123,AN$10,"BEST_FPERIOD_OVERRIDE=1TY","EQY_FUND_CRNCY=USD","FA_ADJUSTED=Y")</f>
        <v>40.338000000000001</v>
      </c>
      <c r="AO123" s="36">
        <f>_xll.BDP($AD123,AO$10,"BEST_FPERIOD_OVERRIDE=1TY","EQY_FUND_CRNCY=USD","FA_ADJUSTED=Y")</f>
        <v>41.17</v>
      </c>
      <c r="AP123" s="36">
        <f>_xll.BDP($AD123,AP$10,"BEST_FPERIOD_OVERRIDE=1TY","EQY_FUND_CRNCY=USD","FA_ADJUSTED=Y")</f>
        <v>37.179000000000002</v>
      </c>
      <c r="AQ123" s="36">
        <f>_xll.BDP($AD123,AQ$10,"EQY_FUND_CRNCY=USD","FA_ADJUSTED=Y")</f>
        <v>-7.5289999999999999</v>
      </c>
      <c r="AR123" s="36">
        <f>_xll.BDP($AD123,AR$10,"BEST_FPERIOD_OVERRIDE=1TY","EQY_FUND_CRNCY=USD","FA_ADJUSTED=Y")</f>
        <v>18.972999999999999</v>
      </c>
      <c r="AS123" s="36">
        <f>_xll.BDP($AD123,AS$10,"EQY_FUND_CRNCY=USD","FA_ADJUSTED=Y")</f>
        <v>-26.262509999999999</v>
      </c>
      <c r="AT123" s="36">
        <f>_xll.BDP($AD123,AT$10,"BEST_FPERIOD_OVERRIDE=1TY","EQY_FUND_CRNCY=USD","FA_ADJUSTED=Y")</f>
        <v>0.94900000000000007</v>
      </c>
      <c r="AV123" s="1" t="s">
        <v>219</v>
      </c>
      <c r="AW123" s="1" t="s">
        <v>220</v>
      </c>
      <c r="AX123" s="36" t="s">
        <v>495</v>
      </c>
      <c r="AY123" s="36">
        <v>2162.7305999999999</v>
      </c>
      <c r="AZ123" s="36">
        <v>2059.2656000000002</v>
      </c>
      <c r="BA123" s="36">
        <v>215.20100000000002</v>
      </c>
      <c r="BB123" s="36">
        <v>265.75200000000001</v>
      </c>
      <c r="BC123" s="44">
        <v>0.2349013248079701</v>
      </c>
      <c r="BD123" s="36">
        <v>106.53599938964844</v>
      </c>
      <c r="BE123" s="36">
        <v>52.910000000000004</v>
      </c>
      <c r="BF123" s="36">
        <v>40.338000000000001</v>
      </c>
      <c r="BG123" s="36">
        <v>41.17</v>
      </c>
      <c r="BH123" s="36">
        <v>37.179000000000002</v>
      </c>
      <c r="BI123" s="36">
        <v>-7.5960000000000001</v>
      </c>
      <c r="BJ123" s="36">
        <v>28.12</v>
      </c>
      <c r="BK123" s="36">
        <v>-24.3462</v>
      </c>
      <c r="BL123" s="36">
        <v>2.1080000000000001</v>
      </c>
    </row>
    <row r="124" spans="1:64" x14ac:dyDescent="0.2">
      <c r="AD124" s="1" t="s">
        <v>221</v>
      </c>
      <c r="AE124" s="1" t="s">
        <v>222</v>
      </c>
      <c r="AF124" s="36" t="str">
        <f>_xll.BDP($AD124,AF$10)</f>
        <v>Data Processing &amp; Outsourced S</v>
      </c>
      <c r="AG124" s="36">
        <f>_xll.BDH($AD124,AG$10,$C$5,$C$5,"EQY_FUND_CRNCY=USD")</f>
        <v>2109.5857000000001</v>
      </c>
      <c r="AH124" s="36">
        <f>_xll.BDH($AD124,AH$10,$C$5,$C$5,"EQY_FUND_CRNCY=USD")</f>
        <v>2168.4227000000001</v>
      </c>
      <c r="AI124" s="36">
        <f>_xll.BDP($AD124,AI$10,"EQY_FUND_CRNCY=USD","FA_ADJUSTED=Y")</f>
        <v>846.08400000000006</v>
      </c>
      <c r="AJ124" s="36">
        <f>_xll.BDP($AD124,AJ$10,"BEST_FPERIOD_OVERRIDE=1TY","EQY_FUND_CRNCY=USD","FA_ADJUSTED=Y")</f>
        <v>976.80000000000007</v>
      </c>
      <c r="AK124" s="44">
        <f t="shared" si="19"/>
        <v>0.15449529833917208</v>
      </c>
      <c r="AL124" s="36">
        <f>_xll.BDP($AD124,AL$10,"EQY_FUND_CRNCY=USD","FA_ADJUSTED=Y")</f>
        <v>286.8079957885742</v>
      </c>
      <c r="AM124" s="36">
        <f>_xll.BDP($AD124,AM$10,"BEST_FPERIOD_OVERRIDE=1TY","EQY_FUND_CRNCY=USD","FA_ADJUSTED=Y")</f>
        <v>34.866999999999997</v>
      </c>
      <c r="AN124" s="36">
        <f>_xll.BDP($AD124,AN$10,"BEST_FPERIOD_OVERRIDE=1TY","EQY_FUND_CRNCY=USD","FA_ADJUSTED=Y")</f>
        <v>0</v>
      </c>
      <c r="AO124" s="36">
        <f>_xll.BDP($AD124,AO$10,"BEST_FPERIOD_OVERRIDE=1TY","EQY_FUND_CRNCY=USD","FA_ADJUSTED=Y")</f>
        <v>53.383000000000003</v>
      </c>
      <c r="AP124" s="36">
        <f>_xll.BDP($AD124,AP$10,"BEST_FPERIOD_OVERRIDE=1TY","EQY_FUND_CRNCY=USD","FA_ADJUSTED=Y")</f>
        <v>102.56699999999999</v>
      </c>
      <c r="AQ124" s="36">
        <f>_xll.BDP($AD124,AQ$10,"EQY_FUND_CRNCY=USD","FA_ADJUSTED=Y")</f>
        <v>107.80277215189899</v>
      </c>
      <c r="AR124" s="36">
        <f>_xll.BDP($AD124,AR$10,"BEST_FPERIOD_OVERRIDE=1TY","EQY_FUND_CRNCY=USD","FA_ADJUSTED=Y")</f>
        <v>168.73</v>
      </c>
      <c r="AS124" s="36">
        <f>_xll.BDP($AD124,AS$10,"EQY_FUND_CRNCY=USD","FA_ADJUSTED=Y")</f>
        <v>61.252889999999994</v>
      </c>
      <c r="AT124" s="36">
        <f>_xll.BDP($AD124,AT$10,"BEST_FPERIOD_OVERRIDE=1TY","EQY_FUND_CRNCY=USD","FA_ADJUSTED=Y")</f>
        <v>103.15</v>
      </c>
      <c r="AV124" s="1" t="s">
        <v>221</v>
      </c>
      <c r="AW124" s="1" t="s">
        <v>222</v>
      </c>
      <c r="AX124" s="36" t="s">
        <v>506</v>
      </c>
      <c r="AY124" s="36">
        <v>2114.5731999999998</v>
      </c>
      <c r="AZ124" s="36">
        <v>1943.9061999999999</v>
      </c>
      <c r="BA124" s="36">
        <v>807.30500000000006</v>
      </c>
      <c r="BB124" s="36">
        <v>961.45699999999999</v>
      </c>
      <c r="BC124" s="44">
        <v>0.19094642049782906</v>
      </c>
      <c r="BD124" s="36">
        <v>275.29600018310543</v>
      </c>
      <c r="BE124" s="36">
        <v>35.366999999999997</v>
      </c>
      <c r="BF124" s="36">
        <v>0</v>
      </c>
      <c r="BG124" s="36">
        <v>53.383000000000003</v>
      </c>
      <c r="BH124" s="36">
        <v>102.56699999999999</v>
      </c>
      <c r="BI124" s="36">
        <v>101.57077215189899</v>
      </c>
      <c r="BJ124" s="36">
        <v>166.20000000000002</v>
      </c>
      <c r="BK124" s="36">
        <v>66.466239999999999</v>
      </c>
      <c r="BL124" s="36">
        <v>102.023</v>
      </c>
    </row>
    <row r="125" spans="1:64" x14ac:dyDescent="0.2">
      <c r="AD125" s="1" t="s">
        <v>223</v>
      </c>
      <c r="AE125" s="1" t="s">
        <v>224</v>
      </c>
      <c r="AF125" s="36" t="str">
        <f>_xll.BDP($AD125,AF$10)</f>
        <v>Application Software</v>
      </c>
      <c r="AG125" s="36">
        <f>_xll.BDH($AD125,AG$10,$C$5,$C$5,"EQY_FUND_CRNCY=USD")</f>
        <v>1984.1582000000001</v>
      </c>
      <c r="AH125" s="36">
        <f>_xll.BDH($AD125,AH$10,$C$5,$C$5,"EQY_FUND_CRNCY=USD")</f>
        <v>1940.8101999999999</v>
      </c>
      <c r="AI125" s="36">
        <f>_xll.BDP($AD125,AI$10,"EQY_FUND_CRNCY=USD","FA_ADJUSTED=Y")</f>
        <v>301.24599999999998</v>
      </c>
      <c r="AJ125" s="36">
        <f>_xll.BDP($AD125,AJ$10,"BEST_FPERIOD_OVERRIDE=1TY","EQY_FUND_CRNCY=USD","FA_ADJUSTED=Y")</f>
        <v>363.745</v>
      </c>
      <c r="AK125" s="44">
        <f t="shared" si="19"/>
        <v>0.2074683149319827</v>
      </c>
      <c r="AL125" s="36">
        <f>_xll.BDP($AD125,AL$10,"EQY_FUND_CRNCY=USD","FA_ADJUSTED=Y")</f>
        <v>220.4279985961914</v>
      </c>
      <c r="AM125" s="36">
        <f>_xll.BDP($AD125,AM$10,"BEST_FPERIOD_OVERRIDE=1TY","EQY_FUND_CRNCY=USD","FA_ADJUSTED=Y")</f>
        <v>73.835999999999999</v>
      </c>
      <c r="AN125" s="36">
        <f>_xll.BDP($AD125,AN$10,"BEST_FPERIOD_OVERRIDE=1TY","EQY_FUND_CRNCY=USD","FA_ADJUSTED=Y")</f>
        <v>38.372999999999998</v>
      </c>
      <c r="AO125" s="36">
        <f>_xll.BDP($AD125,AO$10,"BEST_FPERIOD_OVERRIDE=1TY","EQY_FUND_CRNCY=USD","FA_ADJUSTED=Y")</f>
        <v>121.246</v>
      </c>
      <c r="AP125" s="36">
        <f>_xll.BDP($AD125,AP$10,"BEST_FPERIOD_OVERRIDE=1TY","EQY_FUND_CRNCY=USD","FA_ADJUSTED=Y")</f>
        <v>36.988999999999997</v>
      </c>
      <c r="AQ125" s="36">
        <f>_xll.BDP($AD125,AQ$10,"EQY_FUND_CRNCY=USD","FA_ADJUSTED=Y")</f>
        <v>20.530999999999999</v>
      </c>
      <c r="AR125" s="36">
        <f>_xll.BDP($AD125,AR$10,"BEST_FPERIOD_OVERRIDE=1TY","EQY_FUND_CRNCY=USD","FA_ADJUSTED=Y")</f>
        <v>60.563000000000002</v>
      </c>
      <c r="AS125" s="36">
        <f>_xll.BDP($AD125,AS$10,"EQY_FUND_CRNCY=USD","FA_ADJUSTED=Y")</f>
        <v>-11.742201829022999</v>
      </c>
      <c r="AT125" s="36">
        <f>_xll.BDP($AD125,AT$10,"BEST_FPERIOD_OVERRIDE=1TY","EQY_FUND_CRNCY=USD","FA_ADJUSTED=Y")</f>
        <v>19.241</v>
      </c>
      <c r="AV125" s="1" t="s">
        <v>223</v>
      </c>
      <c r="AW125" s="1" t="s">
        <v>224</v>
      </c>
      <c r="AX125" s="36" t="s">
        <v>495</v>
      </c>
      <c r="AY125" s="36">
        <v>2051.6304</v>
      </c>
      <c r="AZ125" s="36">
        <v>1905.4384</v>
      </c>
      <c r="BA125" s="36">
        <v>282.14300000000003</v>
      </c>
      <c r="BB125" s="36">
        <v>349.18299999999999</v>
      </c>
      <c r="BC125" s="44">
        <v>0.23761000627341433</v>
      </c>
      <c r="BD125" s="36">
        <v>206.71999600219726</v>
      </c>
      <c r="BE125" s="36">
        <v>73.540000000000006</v>
      </c>
      <c r="BF125" s="36">
        <v>38.372999999999998</v>
      </c>
      <c r="BG125" s="36">
        <v>121.246</v>
      </c>
      <c r="BH125" s="36">
        <v>36.988999999999997</v>
      </c>
      <c r="BI125" s="36">
        <v>17.619</v>
      </c>
      <c r="BJ125" s="36">
        <v>53.279000000000003</v>
      </c>
      <c r="BK125" s="36">
        <v>-11.200076829023001</v>
      </c>
      <c r="BL125" s="36">
        <v>15.266999999999999</v>
      </c>
    </row>
    <row r="126" spans="1:64" x14ac:dyDescent="0.2">
      <c r="AD126" s="1" t="s">
        <v>225</v>
      </c>
      <c r="AE126" s="1" t="s">
        <v>226</v>
      </c>
      <c r="AF126" s="36" t="str">
        <f>_xll.BDP($AD126,AF$10)</f>
        <v>Application Software</v>
      </c>
      <c r="AG126" s="36">
        <f>_xll.BDH($AD126,AG$10,$C$5,$C$5,"EQY_FUND_CRNCY=USD")</f>
        <v>1995.7977000000001</v>
      </c>
      <c r="AH126" s="36">
        <f>_xll.BDH($AD126,AH$10,$C$5,$C$5,"EQY_FUND_CRNCY=USD")</f>
        <v>1950.2297000000001</v>
      </c>
      <c r="AI126" s="36">
        <f>_xll.BDP($AD126,AI$10,"EQY_FUND_CRNCY=USD","FA_ADJUSTED=Y")</f>
        <v>177.60300000000001</v>
      </c>
      <c r="AJ126" s="36">
        <f>_xll.BDP($AD126,AJ$10,"BEST_FPERIOD_OVERRIDE=1TY","EQY_FUND_CRNCY=USD","FA_ADJUSTED=Y")</f>
        <v>223.15</v>
      </c>
      <c r="AK126" s="44">
        <f t="shared" si="19"/>
        <v>0.25645400134006735</v>
      </c>
      <c r="AL126" s="36">
        <f>_xll.BDP($AD126,AL$10,"EQY_FUND_CRNCY=USD","FA_ADJUSTED=Y")</f>
        <v>109.44299902343749</v>
      </c>
      <c r="AM126" s="36">
        <f>_xll.BDP($AD126,AM$10,"BEST_FPERIOD_OVERRIDE=1TY","EQY_FUND_CRNCY=USD","FA_ADJUSTED=Y")</f>
        <v>63</v>
      </c>
      <c r="AN126" s="36">
        <f>_xll.BDP($AD126,AN$10,"BEST_FPERIOD_OVERRIDE=1TY","EQY_FUND_CRNCY=USD","FA_ADJUSTED=Y")</f>
        <v>16.577999999999999</v>
      </c>
      <c r="AO126" s="36">
        <f>_xll.BDP($AD126,AO$10,"BEST_FPERIOD_OVERRIDE=1TY","EQY_FUND_CRNCY=USD","FA_ADJUSTED=Y")</f>
        <v>28.709</v>
      </c>
      <c r="AP126" s="36">
        <f>_xll.BDP($AD126,AP$10,"BEST_FPERIOD_OVERRIDE=1TY","EQY_FUND_CRNCY=USD","FA_ADJUSTED=Y")</f>
        <v>21.199000000000002</v>
      </c>
      <c r="AQ126" s="36">
        <f>_xll.BDP($AD126,AQ$10,"EQY_FUND_CRNCY=USD","FA_ADJUSTED=Y")</f>
        <v>33.503999999999998</v>
      </c>
      <c r="AR126" s="36">
        <f>_xll.BDP($AD126,AR$10,"BEST_FPERIOD_OVERRIDE=1TY","EQY_FUND_CRNCY=USD","FA_ADJUSTED=Y")</f>
        <v>47</v>
      </c>
      <c r="AS126" s="36">
        <f>_xll.BDP($AD126,AS$10,"EQY_FUND_CRNCY=USD","FA_ADJUSTED=Y")</f>
        <v>19.909299999999998</v>
      </c>
      <c r="AT126" s="36">
        <f>_xll.BDP($AD126,AT$10,"BEST_FPERIOD_OVERRIDE=1TY","EQY_FUND_CRNCY=USD","FA_ADJUSTED=Y")</f>
        <v>41.564999999999998</v>
      </c>
      <c r="AV126" s="1" t="s">
        <v>225</v>
      </c>
      <c r="AW126" s="1" t="s">
        <v>226</v>
      </c>
      <c r="AX126" s="36" t="s">
        <v>495</v>
      </c>
      <c r="AY126" s="36">
        <v>2067.0387000000001</v>
      </c>
      <c r="AZ126" s="36">
        <v>2014.3187</v>
      </c>
      <c r="BA126" s="36">
        <v>165.38</v>
      </c>
      <c r="BB126" s="36">
        <v>205.85</v>
      </c>
      <c r="BC126" s="44">
        <v>0.24470915467408383</v>
      </c>
      <c r="BD126" s="36">
        <v>102.44899972534179</v>
      </c>
      <c r="BE126" s="36">
        <v>64.5</v>
      </c>
      <c r="BF126" s="36">
        <v>16.577999999999999</v>
      </c>
      <c r="BG126" s="36">
        <v>28.709</v>
      </c>
      <c r="BH126" s="36">
        <v>21.199000000000002</v>
      </c>
      <c r="BI126" s="36">
        <v>31.149000000000001</v>
      </c>
      <c r="BJ126" s="36">
        <v>44.4</v>
      </c>
      <c r="BK126" s="36">
        <v>18.071339999999999</v>
      </c>
      <c r="BL126" s="36">
        <v>39.49</v>
      </c>
    </row>
    <row r="127" spans="1:64" x14ac:dyDescent="0.2">
      <c r="AD127" s="1" t="s">
        <v>227</v>
      </c>
      <c r="AE127" s="1" t="s">
        <v>228</v>
      </c>
      <c r="AF127" s="36" t="str">
        <f>_xll.BDP($AD127,AF$10)</f>
        <v>Systems Software</v>
      </c>
      <c r="AG127" s="36">
        <f>_xll.BDH($AD127,AG$10,$C$5,$C$5,"EQY_FUND_CRNCY=USD")</f>
        <v>1929.2451000000001</v>
      </c>
      <c r="AH127" s="36">
        <f>_xll.BDH($AD127,AH$10,$C$5,$C$5,"EQY_FUND_CRNCY=USD")</f>
        <v>2144.5971</v>
      </c>
      <c r="AI127" s="36">
        <f>_xll.BDP($AD127,AI$10,"EQY_FUND_CRNCY=USD","FA_ADJUSTED=Y")</f>
        <v>167.92599999999999</v>
      </c>
      <c r="AJ127" s="36">
        <f>_xll.BDP($AD127,AJ$10,"BEST_FPERIOD_OVERRIDE=1TY","EQY_FUND_CRNCY=USD","FA_ADJUSTED=Y")</f>
        <v>278.02500000000003</v>
      </c>
      <c r="AK127" s="44">
        <f t="shared" si="19"/>
        <v>0.65563998427878989</v>
      </c>
      <c r="AL127" s="36">
        <f>_xll.BDP($AD127,AL$10,"EQY_FUND_CRNCY=USD","FA_ADJUSTED=Y")</f>
        <v>88.019999999999982</v>
      </c>
      <c r="AM127" s="36">
        <f>_xll.BDP($AD127,AM$10,"BEST_FPERIOD_OVERRIDE=1TY","EQY_FUND_CRNCY=USD","FA_ADJUSTED=Y")</f>
        <v>56.832999999999998</v>
      </c>
      <c r="AN127" s="36">
        <f>_xll.BDP($AD127,AN$10,"BEST_FPERIOD_OVERRIDE=1TY","EQY_FUND_CRNCY=USD","FA_ADJUSTED=Y")</f>
        <v>38.638999999999996</v>
      </c>
      <c r="AO127" s="36">
        <f>_xll.BDP($AD127,AO$10,"BEST_FPERIOD_OVERRIDE=1TY","EQY_FUND_CRNCY=USD","FA_ADJUSTED=Y")</f>
        <v>73.087000000000003</v>
      </c>
      <c r="AP127" s="36">
        <f>_xll.BDP($AD127,AP$10,"BEST_FPERIOD_OVERRIDE=1TY","EQY_FUND_CRNCY=USD","FA_ADJUSTED=Y")</f>
        <v>22.571999999999999</v>
      </c>
      <c r="AQ127" s="36">
        <f>_xll.BDP($AD127,AQ$10,"EQY_FUND_CRNCY=USD","FA_ADJUSTED=Y")</f>
        <v>-39.728000000000002</v>
      </c>
      <c r="AR127" s="36">
        <f>_xll.BDP($AD127,AR$10,"BEST_FPERIOD_OVERRIDE=1TY","EQY_FUND_CRNCY=USD","FA_ADJUSTED=Y")</f>
        <v>-52.5</v>
      </c>
      <c r="AS127" s="36">
        <f>_xll.BDP($AD127,AS$10,"EQY_FUND_CRNCY=USD","FA_ADJUSTED=Y")</f>
        <v>-47.155000000000001</v>
      </c>
      <c r="AT127" s="36">
        <f>_xll.BDP($AD127,AT$10,"BEST_FPERIOD_OVERRIDE=1TY","EQY_FUND_CRNCY=USD","FA_ADJUSTED=Y")</f>
        <v>-51.175000000000004</v>
      </c>
      <c r="AV127" s="1" t="s">
        <v>227</v>
      </c>
      <c r="AW127" s="1" t="s">
        <v>228</v>
      </c>
      <c r="AX127" s="36" t="s">
        <v>505</v>
      </c>
      <c r="AY127" s="36">
        <v>1987.4133999999999</v>
      </c>
      <c r="AZ127" s="36">
        <v>2202.7654000000002</v>
      </c>
      <c r="BA127" s="36">
        <v>167.92599999999999</v>
      </c>
      <c r="BB127" s="36">
        <v>255.9</v>
      </c>
      <c r="BC127" s="44">
        <v>0.52388552100329933</v>
      </c>
      <c r="BD127" s="36">
        <v>88.019999999999982</v>
      </c>
      <c r="BE127" s="36">
        <v>55.325000000000003</v>
      </c>
      <c r="BF127" s="36">
        <v>38.638999999999996</v>
      </c>
      <c r="BG127" s="36">
        <v>73.087000000000003</v>
      </c>
      <c r="BH127" s="36">
        <v>22.571999999999999</v>
      </c>
      <c r="BI127" s="36">
        <v>-39.728000000000002</v>
      </c>
      <c r="BJ127" s="36">
        <v>-51.800000000000004</v>
      </c>
      <c r="BK127" s="36">
        <v>-47.155000000000001</v>
      </c>
      <c r="BL127" s="36">
        <v>-54.15</v>
      </c>
    </row>
    <row r="128" spans="1:64" x14ac:dyDescent="0.2">
      <c r="AD128" s="1" t="s">
        <v>229</v>
      </c>
      <c r="AE128" s="1" t="s">
        <v>230</v>
      </c>
      <c r="AF128" s="36" t="str">
        <f>_xll.BDP($AD128,AF$10)</f>
        <v>Systems Software</v>
      </c>
      <c r="AG128" s="36">
        <f>_xll.BDH($AD128,AG$10,$C$5,$C$5,"EQY_FUND_CRNCY=USD")</f>
        <v>1941.3985</v>
      </c>
      <c r="AH128" s="36">
        <f>_xll.BDH($AD128,AH$10,$C$5,$C$5,"EQY_FUND_CRNCY=USD")</f>
        <v>1636.9794999999999</v>
      </c>
      <c r="AI128" s="36">
        <f>_xll.BDP($AD128,AI$10,"EQY_FUND_CRNCY=USD","FA_ADJUSTED=Y")</f>
        <v>351.75800000000004</v>
      </c>
      <c r="AJ128" s="36">
        <f>_xll.BDP($AD128,AJ$10,"BEST_FPERIOD_OVERRIDE=1TY","EQY_FUND_CRNCY=USD","FA_ADJUSTED=Y")</f>
        <v>380.5</v>
      </c>
      <c r="AK128" s="44">
        <f t="shared" si="19"/>
        <v>8.1709584430204707E-2</v>
      </c>
      <c r="AL128" s="36">
        <f>_xll.BDP($AD128,AL$10,"EQY_FUND_CRNCY=USD","FA_ADJUSTED=Y")</f>
        <v>279.76200006103517</v>
      </c>
      <c r="AM128" s="36">
        <f>_xll.BDP($AD128,AM$10,"BEST_FPERIOD_OVERRIDE=1TY","EQY_FUND_CRNCY=USD","FA_ADJUSTED=Y")</f>
        <v>80.025000000000006</v>
      </c>
      <c r="AN128" s="36">
        <f>_xll.BDP($AD128,AN$10,"BEST_FPERIOD_OVERRIDE=1TY","EQY_FUND_CRNCY=USD","FA_ADJUSTED=Y")</f>
        <v>63.451999999999998</v>
      </c>
      <c r="AO128" s="36">
        <f>_xll.BDP($AD128,AO$10,"BEST_FPERIOD_OVERRIDE=1TY","EQY_FUND_CRNCY=USD","FA_ADJUSTED=Y")</f>
        <v>152.178</v>
      </c>
      <c r="AP128" s="36">
        <f>_xll.BDP($AD128,AP$10,"BEST_FPERIOD_OVERRIDE=1TY","EQY_FUND_CRNCY=USD","FA_ADJUSTED=Y")</f>
        <v>54.435000000000002</v>
      </c>
      <c r="AQ128" s="36">
        <f>_xll.BDP($AD128,AQ$10,"EQY_FUND_CRNCY=USD","FA_ADJUSTED=Y")</f>
        <v>9.5078987341769992</v>
      </c>
      <c r="AR128" s="36">
        <f>_xll.BDP($AD128,AR$10,"BEST_FPERIOD_OVERRIDE=1TY","EQY_FUND_CRNCY=USD","FA_ADJUSTED=Y")</f>
        <v>46.317</v>
      </c>
      <c r="AS128" s="36">
        <f>_xll.BDP($AD128,AS$10,"EQY_FUND_CRNCY=USD","FA_ADJUSTED=Y")</f>
        <v>-19.801099999999998</v>
      </c>
      <c r="AT128" s="36">
        <f>_xll.BDP($AD128,AT$10,"BEST_FPERIOD_OVERRIDE=1TY","EQY_FUND_CRNCY=USD","FA_ADJUSTED=Y")</f>
        <v>27.533000000000001</v>
      </c>
      <c r="AV128" s="1" t="s">
        <v>229</v>
      </c>
      <c r="AW128" s="1" t="s">
        <v>230</v>
      </c>
      <c r="AX128" s="36" t="s">
        <v>505</v>
      </c>
      <c r="AY128" s="36">
        <v>1941.7501</v>
      </c>
      <c r="AZ128" s="36">
        <v>1544.9141</v>
      </c>
      <c r="BA128" s="36">
        <v>344.017</v>
      </c>
      <c r="BB128" s="36">
        <v>369.76900000000001</v>
      </c>
      <c r="BC128" s="44">
        <v>7.4856765799364622E-2</v>
      </c>
      <c r="BD128" s="36">
        <v>274.43599694824218</v>
      </c>
      <c r="BE128" s="36">
        <v>80.14</v>
      </c>
      <c r="BF128" s="36">
        <v>63.451999999999998</v>
      </c>
      <c r="BG128" s="36">
        <v>152.178</v>
      </c>
      <c r="BH128" s="36">
        <v>54.435000000000002</v>
      </c>
      <c r="BI128" s="36">
        <v>7.0558987341769992</v>
      </c>
      <c r="BJ128" s="36">
        <v>42.024999999999999</v>
      </c>
      <c r="BK128" s="36">
        <v>-22.831899999999997</v>
      </c>
      <c r="BL128" s="36">
        <v>24.121000000000002</v>
      </c>
    </row>
    <row r="129" spans="30:64" x14ac:dyDescent="0.2">
      <c r="AD129" s="1" t="s">
        <v>231</v>
      </c>
      <c r="AE129" s="1" t="s">
        <v>232</v>
      </c>
      <c r="AF129" s="36" t="str">
        <f>_xll.BDP($AD129,AF$10)</f>
        <v>Application Software</v>
      </c>
      <c r="AG129" s="36">
        <f>_xll.BDH($AD129,AG$10,$C$5,$C$5,"EQY_FUND_CRNCY=USD")</f>
        <v>1903.1894</v>
      </c>
      <c r="AH129" s="36">
        <f>_xll.BDH($AD129,AH$10,$C$5,$C$5,"EQY_FUND_CRNCY=USD")</f>
        <v>3038.5614</v>
      </c>
      <c r="AI129" s="36">
        <f>_xll.BDP($AD129,AI$10,"EQY_FUND_CRNCY=USD","FA_ADJUSTED=Y")</f>
        <v>712.96299999999997</v>
      </c>
      <c r="AJ129" s="36">
        <f>_xll.BDP($AD129,AJ$10,"BEST_FPERIOD_OVERRIDE=1TY","EQY_FUND_CRNCY=USD","FA_ADJUSTED=Y")</f>
        <v>746.55600000000004</v>
      </c>
      <c r="AK129" s="44">
        <f t="shared" si="19"/>
        <v>4.7117452097794832E-2</v>
      </c>
      <c r="AL129" s="36">
        <f>_xll.BDP($AD129,AL$10,"EQY_FUND_CRNCY=USD","FA_ADJUSTED=Y")</f>
        <v>459.48600195312497</v>
      </c>
      <c r="AM129" s="36">
        <f>_xll.BDP($AD129,AM$10,"BEST_FPERIOD_OVERRIDE=1TY","EQY_FUND_CRNCY=USD","FA_ADJUSTED=Y")</f>
        <v>65.643000000000001</v>
      </c>
      <c r="AN129" s="36">
        <f>_xll.BDP($AD129,AN$10,"BEST_FPERIOD_OVERRIDE=1TY","EQY_FUND_CRNCY=USD","FA_ADJUSTED=Y")</f>
        <v>22.102</v>
      </c>
      <c r="AO129" s="36">
        <f>_xll.BDP($AD129,AO$10,"BEST_FPERIOD_OVERRIDE=1TY","EQY_FUND_CRNCY=USD","FA_ADJUSTED=Y")</f>
        <v>114.75</v>
      </c>
      <c r="AP129" s="36">
        <f>_xll.BDP($AD129,AP$10,"BEST_FPERIOD_OVERRIDE=1TY","EQY_FUND_CRNCY=USD","FA_ADJUSTED=Y")</f>
        <v>166.75899999999999</v>
      </c>
      <c r="AQ129" s="36">
        <f>_xll.BDP($AD129,AQ$10,"EQY_FUND_CRNCY=USD","FA_ADJUSTED=Y")</f>
        <v>234.48099999999999</v>
      </c>
      <c r="AR129" s="36">
        <f>_xll.BDP($AD129,AR$10,"BEST_FPERIOD_OVERRIDE=1TY","EQY_FUND_CRNCY=USD","FA_ADJUSTED=Y")</f>
        <v>262.75</v>
      </c>
      <c r="AS129" s="36">
        <f>_xll.BDP($AD129,AS$10,"EQY_FUND_CRNCY=USD","FA_ADJUSTED=Y")</f>
        <v>-4.8552585037359997</v>
      </c>
      <c r="AT129" s="36">
        <f>_xll.BDP($AD129,AT$10,"BEST_FPERIOD_OVERRIDE=1TY","EQY_FUND_CRNCY=USD","FA_ADJUSTED=Y")</f>
        <v>125.56</v>
      </c>
      <c r="AV129" s="1" t="s">
        <v>231</v>
      </c>
      <c r="AW129" s="1" t="s">
        <v>232</v>
      </c>
      <c r="AX129" s="36" t="s">
        <v>495</v>
      </c>
      <c r="AY129" s="36">
        <v>1924.1035999999999</v>
      </c>
      <c r="AZ129" s="36">
        <v>3072.9866000000002</v>
      </c>
      <c r="BA129" s="36">
        <v>695.45600000000013</v>
      </c>
      <c r="BB129" s="36">
        <v>738.77800000000002</v>
      </c>
      <c r="BC129" s="44">
        <v>6.2292941609533692E-2</v>
      </c>
      <c r="BD129" s="36">
        <v>457.86900097656246</v>
      </c>
      <c r="BE129" s="36">
        <v>65.614000000000004</v>
      </c>
      <c r="BF129" s="36">
        <v>22.102</v>
      </c>
      <c r="BG129" s="36">
        <v>114.75</v>
      </c>
      <c r="BH129" s="36">
        <v>166.75899999999999</v>
      </c>
      <c r="BI129" s="36" t="s">
        <v>480</v>
      </c>
      <c r="BJ129" s="36">
        <v>255.65</v>
      </c>
      <c r="BK129" s="36">
        <v>-12.891561643803</v>
      </c>
      <c r="BL129" s="36">
        <v>119.3</v>
      </c>
    </row>
    <row r="130" spans="30:64" x14ac:dyDescent="0.2">
      <c r="AD130" s="1" t="s">
        <v>233</v>
      </c>
      <c r="AE130" s="1" t="s">
        <v>234</v>
      </c>
      <c r="AF130" s="36" t="str">
        <f>_xll.BDP($AD130,AF$10)</f>
        <v>Data Processing &amp; Outsourced S</v>
      </c>
      <c r="AG130" s="36">
        <f>_xll.BDH($AD130,AG$10,$C$5,$C$5,"EQY_FUND_CRNCY=USD")</f>
        <v>1910.857</v>
      </c>
      <c r="AH130" s="36">
        <f>_xll.BDH($AD130,AH$10,$C$5,$C$5,"EQY_FUND_CRNCY=USD")</f>
        <v>1910.857</v>
      </c>
      <c r="AI130" s="36">
        <f>_xll.BDP($AD130,AI$10,"EQY_FUND_CRNCY=USD","FA_ADJUSTED=Y")</f>
        <v>504.75</v>
      </c>
      <c r="AJ130" s="36">
        <f>_xll.BDP($AD130,AJ$10,"BEST_FPERIOD_OVERRIDE=1TY","EQY_FUND_CRNCY=USD","FA_ADJUSTED=Y")</f>
        <v>601.64300000000003</v>
      </c>
      <c r="AK130" s="44">
        <f t="shared" si="19"/>
        <v>0.1919623576027738</v>
      </c>
      <c r="AL130" s="36" t="str">
        <f>_xll.BDP($AD130,AL$10,"EQY_FUND_CRNCY=USD","FA_ADJUSTED=Y")</f>
        <v>#N/A N/A</v>
      </c>
      <c r="AM130" s="36" t="str">
        <f>_xll.BDP($AD130,AM$10,"BEST_FPERIOD_OVERRIDE=1TY","EQY_FUND_CRNCY=USD","FA_ADJUSTED=Y")</f>
        <v>#N/A N/A</v>
      </c>
      <c r="AN130" s="36">
        <f>_xll.BDP($AD130,AN$10,"BEST_FPERIOD_OVERRIDE=1TY","EQY_FUND_CRNCY=USD","FA_ADJUSTED=Y")</f>
        <v>0</v>
      </c>
      <c r="AO130" s="36" t="str">
        <f>_xll.BDP($AD130,AO$10,"BEST_FPERIOD_OVERRIDE=1TY","EQY_FUND_CRNCY=USD","FA_ADJUSTED=Y")</f>
        <v>#N/A N/A</v>
      </c>
      <c r="AP130" s="36" t="str">
        <f>_xll.BDP($AD130,AP$10,"BEST_FPERIOD_OVERRIDE=1TY","EQY_FUND_CRNCY=USD","FA_ADJUSTED=Y")</f>
        <v>#N/A N/A</v>
      </c>
      <c r="AQ130" s="36" t="str">
        <f>_xll.BDP($AD130,AQ$10,"EQY_FUND_CRNCY=USD","FA_ADJUSTED=Y")</f>
        <v>#N/A N/A</v>
      </c>
      <c r="AR130" s="36">
        <f>_xll.BDP($AD130,AR$10,"BEST_FPERIOD_OVERRIDE=1TY","EQY_FUND_CRNCY=USD","FA_ADJUSTED=Y")</f>
        <v>154.39400000000001</v>
      </c>
      <c r="AS130" s="36">
        <f>_xll.BDP($AD130,AS$10,"EQY_FUND_CRNCY=USD","FA_ADJUSTED=Y")</f>
        <v>-5.851</v>
      </c>
      <c r="AT130" s="36">
        <f>_xll.BDP($AD130,AT$10,"BEST_FPERIOD_OVERRIDE=1TY","EQY_FUND_CRNCY=USD","FA_ADJUSTED=Y")</f>
        <v>55.736000000000004</v>
      </c>
      <c r="AV130" s="1" t="s">
        <v>233</v>
      </c>
      <c r="AW130" s="1" t="s">
        <v>234</v>
      </c>
      <c r="AX130" s="36" t="s">
        <v>506</v>
      </c>
      <c r="AY130" s="36">
        <v>1912.8584000000001</v>
      </c>
      <c r="AZ130" s="36">
        <v>1912.8584000000001</v>
      </c>
      <c r="BA130" s="36">
        <v>504.75</v>
      </c>
      <c r="BB130" s="36">
        <v>584.16100000000006</v>
      </c>
      <c r="BC130" s="44">
        <v>0.1573273897969294</v>
      </c>
      <c r="BD130" s="36" t="s">
        <v>480</v>
      </c>
      <c r="BE130" s="36" t="s">
        <v>480</v>
      </c>
      <c r="BF130" s="36">
        <v>0</v>
      </c>
      <c r="BG130" s="36" t="s">
        <v>480</v>
      </c>
      <c r="BH130" s="36" t="s">
        <v>480</v>
      </c>
      <c r="BI130" s="36" t="s">
        <v>480</v>
      </c>
      <c r="BJ130" s="36">
        <v>147.691</v>
      </c>
      <c r="BK130" s="36">
        <v>-5.851</v>
      </c>
      <c r="BL130" s="36">
        <v>49.39</v>
      </c>
    </row>
    <row r="131" spans="30:64" x14ac:dyDescent="0.2">
      <c r="AD131" s="1" t="s">
        <v>235</v>
      </c>
      <c r="AE131" s="1" t="s">
        <v>236</v>
      </c>
      <c r="AF131" s="36" t="str">
        <f>_xll.BDP($AD131,AF$10)</f>
        <v>Application Software</v>
      </c>
      <c r="AG131" s="36">
        <f>_xll.BDH($AD131,AG$10,$C$5,$C$5,"EQY_FUND_CRNCY=USD")</f>
        <v>1741.6867999999999</v>
      </c>
      <c r="AH131" s="36">
        <f>_xll.BDH($AD131,AH$10,$C$5,$C$5,"EQY_FUND_CRNCY=USD")</f>
        <v>4184.6868000000004</v>
      </c>
      <c r="AI131" s="36">
        <f>_xll.BDP($AD131,AI$10,"EQY_FUND_CRNCY=USD","FA_ADJUSTED=Y")</f>
        <v>2906</v>
      </c>
      <c r="AJ131" s="36">
        <f>_xll.BDP($AD131,AJ$10,"BEST_FPERIOD_OVERRIDE=1TY","EQY_FUND_CRNCY=USD","FA_ADJUSTED=Y")</f>
        <v>3021</v>
      </c>
      <c r="AK131" s="44">
        <f t="shared" si="19"/>
        <v>3.9573296627666954E-2</v>
      </c>
      <c r="AL131" s="36">
        <f>_xll.BDP($AD131,AL$10,"EQY_FUND_CRNCY=USD","FA_ADJUSTED=Y")</f>
        <v>1610</v>
      </c>
      <c r="AM131" s="36">
        <f>_xll.BDP($AD131,AM$10,"BEST_FPERIOD_OVERRIDE=1TY","EQY_FUND_CRNCY=USD","FA_ADJUSTED=Y")</f>
        <v>57.6</v>
      </c>
      <c r="AN131" s="36">
        <f>_xll.BDP($AD131,AN$10,"BEST_FPERIOD_OVERRIDE=1TY","EQY_FUND_CRNCY=USD","FA_ADJUSTED=Y")</f>
        <v>229</v>
      </c>
      <c r="AO131" s="36" t="str">
        <f>_xll.BDP($AD131,AO$10,"BEST_FPERIOD_OVERRIDE=1TY","EQY_FUND_CRNCY=USD","FA_ADJUSTED=Y")</f>
        <v>#N/A N/A</v>
      </c>
      <c r="AP131" s="36" t="str">
        <f>_xll.BDP($AD131,AP$10,"BEST_FPERIOD_OVERRIDE=1TY","EQY_FUND_CRNCY=USD","FA_ADJUSTED=Y")</f>
        <v>#N/A N/A</v>
      </c>
      <c r="AQ131" s="36" t="str">
        <f>_xll.BDP($AD131,AQ$10,"EQY_FUND_CRNCY=USD","FA_ADJUSTED=Y")</f>
        <v>#N/A N/A</v>
      </c>
      <c r="AR131" s="36">
        <f>_xll.BDP($AD131,AR$10,"BEST_FPERIOD_OVERRIDE=1TY","EQY_FUND_CRNCY=USD","FA_ADJUSTED=Y")</f>
        <v>735.5</v>
      </c>
      <c r="AS131" s="36">
        <f>_xll.BDP($AD131,AS$10,"EQY_FUND_CRNCY=USD","FA_ADJUSTED=Y")</f>
        <v>3202.6000000000004</v>
      </c>
      <c r="AT131" s="36">
        <f>_xll.BDP($AD131,AT$10,"BEST_FPERIOD_OVERRIDE=1TY","EQY_FUND_CRNCY=USD","FA_ADJUSTED=Y")</f>
        <v>386.5</v>
      </c>
      <c r="AV131" s="1" t="s">
        <v>235</v>
      </c>
      <c r="AW131" s="1" t="s">
        <v>236</v>
      </c>
      <c r="AX131" s="36" t="s">
        <v>495</v>
      </c>
      <c r="AY131" s="36">
        <v>1829.6506999999999</v>
      </c>
      <c r="AZ131" s="36">
        <v>4273.7502000000004</v>
      </c>
      <c r="BA131" s="36">
        <v>2906</v>
      </c>
      <c r="BB131" s="36">
        <v>3021</v>
      </c>
      <c r="BC131" s="44">
        <v>3.9573296627666954E-2</v>
      </c>
      <c r="BD131" s="36">
        <v>1610</v>
      </c>
      <c r="BE131" s="36">
        <v>57.6</v>
      </c>
      <c r="BF131" s="36">
        <v>229</v>
      </c>
      <c r="BG131" s="36" t="s">
        <v>480</v>
      </c>
      <c r="BH131" s="36" t="s">
        <v>480</v>
      </c>
      <c r="BI131" s="36" t="s">
        <v>480</v>
      </c>
      <c r="BJ131" s="36">
        <v>735.5</v>
      </c>
      <c r="BK131" s="36">
        <v>3202.6000000000004</v>
      </c>
      <c r="BL131" s="36">
        <v>386.5</v>
      </c>
    </row>
    <row r="132" spans="30:64" x14ac:dyDescent="0.2">
      <c r="AD132" s="1" t="s">
        <v>237</v>
      </c>
      <c r="AE132" s="1" t="s">
        <v>238</v>
      </c>
      <c r="AF132" s="36" t="str">
        <f>_xll.BDP($AD132,AF$10)</f>
        <v>Data Processing &amp; Outsourced S</v>
      </c>
      <c r="AG132" s="36">
        <f>_xll.BDH($AD132,AG$10,$C$5,$C$5,"EQY_FUND_CRNCY=USD")</f>
        <v>1857.7701999999999</v>
      </c>
      <c r="AH132" s="36">
        <f>_xll.BDH($AD132,AH$10,$C$5,$C$5,"EQY_FUND_CRNCY=USD")</f>
        <v>3938.5192000000002</v>
      </c>
      <c r="AI132" s="36">
        <f>_xll.BDP($AD132,AI$10,"EQY_FUND_CRNCY=USD","FA_ADJUSTED=Y")</f>
        <v>2535.998</v>
      </c>
      <c r="AJ132" s="36">
        <f>_xll.BDP($AD132,AJ$10,"BEST_FPERIOD_OVERRIDE=1TY","EQY_FUND_CRNCY=USD","FA_ADJUSTED=Y")</f>
        <v>2609.857</v>
      </c>
      <c r="AK132" s="44">
        <f t="shared" si="19"/>
        <v>2.9124234325105913E-2</v>
      </c>
      <c r="AL132" s="36">
        <f>_xll.BDP($AD132,AL$10,"EQY_FUND_CRNCY=USD","FA_ADJUSTED=Y")</f>
        <v>919.6919954833985</v>
      </c>
      <c r="AM132" s="36">
        <f>_xll.BDP($AD132,AM$10,"BEST_FPERIOD_OVERRIDE=1TY","EQY_FUND_CRNCY=USD","FA_ADJUSTED=Y")</f>
        <v>51.18</v>
      </c>
      <c r="AN132" s="36">
        <f>_xll.BDP($AD132,AN$10,"BEST_FPERIOD_OVERRIDE=1TY","EQY_FUND_CRNCY=USD","FA_ADJUSTED=Y")</f>
        <v>0</v>
      </c>
      <c r="AO132" s="36" t="str">
        <f>_xll.BDP($AD132,AO$10,"BEST_FPERIOD_OVERRIDE=1TY","EQY_FUND_CRNCY=USD","FA_ADJUSTED=Y")</f>
        <v>#N/A N/A</v>
      </c>
      <c r="AP132" s="36" t="str">
        <f>_xll.BDP($AD132,AP$10,"BEST_FPERIOD_OVERRIDE=1TY","EQY_FUND_CRNCY=USD","FA_ADJUSTED=Y")</f>
        <v>#N/A N/A</v>
      </c>
      <c r="AQ132" s="36">
        <f>_xll.BDP($AD132,AQ$10,"EQY_FUND_CRNCY=USD","FA_ADJUSTED=Y")</f>
        <v>547.99</v>
      </c>
      <c r="AR132" s="36">
        <f>_xll.BDP($AD132,AR$10,"BEST_FPERIOD_OVERRIDE=1TY","EQY_FUND_CRNCY=USD","FA_ADJUSTED=Y")</f>
        <v>607.57100000000003</v>
      </c>
      <c r="AS132" s="36">
        <f>_xll.BDP($AD132,AS$10,"EQY_FUND_CRNCY=USD","FA_ADJUSTED=Y")</f>
        <v>187.568299183091</v>
      </c>
      <c r="AT132" s="36">
        <f>_xll.BDP($AD132,AT$10,"BEST_FPERIOD_OVERRIDE=1TY","EQY_FUND_CRNCY=USD","FA_ADJUSTED=Y")</f>
        <v>180</v>
      </c>
      <c r="AV132" s="1" t="s">
        <v>237</v>
      </c>
      <c r="AW132" s="1" t="s">
        <v>238</v>
      </c>
      <c r="AX132" s="36" t="s">
        <v>506</v>
      </c>
      <c r="AY132" s="36">
        <v>1875.4392</v>
      </c>
      <c r="AZ132" s="36">
        <v>3979.5682000000002</v>
      </c>
      <c r="BA132" s="36">
        <v>2524.2550000000001</v>
      </c>
      <c r="BB132" s="36">
        <v>2627.6289999999999</v>
      </c>
      <c r="BC132" s="44">
        <v>4.0952280970028676E-2</v>
      </c>
      <c r="BD132" s="36">
        <v>920.60099450683606</v>
      </c>
      <c r="BE132" s="36">
        <v>50.033000000000001</v>
      </c>
      <c r="BF132" s="36">
        <v>0</v>
      </c>
      <c r="BG132" s="36" t="s">
        <v>480</v>
      </c>
      <c r="BH132" s="36" t="s">
        <v>480</v>
      </c>
      <c r="BI132" s="36">
        <v>545.98500000000001</v>
      </c>
      <c r="BJ132" s="36">
        <v>616.20000000000005</v>
      </c>
      <c r="BK132" s="36">
        <v>163.409500215957</v>
      </c>
      <c r="BL132" s="36">
        <v>183.667</v>
      </c>
    </row>
    <row r="133" spans="30:64" x14ac:dyDescent="0.2">
      <c r="AD133" s="1" t="s">
        <v>239</v>
      </c>
      <c r="AE133" s="1" t="s">
        <v>240</v>
      </c>
      <c r="AF133" s="36" t="str">
        <f>_xll.BDP($AD133,AF$10)</f>
        <v>Data Processing &amp; Outsourced S</v>
      </c>
      <c r="AG133" s="36">
        <f>_xll.BDH($AD133,AG$10,$C$5,$C$5,"EQY_FUND_CRNCY=USD")</f>
        <v>1775.0219999999999</v>
      </c>
      <c r="AH133" s="36">
        <f>_xll.BDH($AD133,AH$10,$C$5,$C$5,"EQY_FUND_CRNCY=USD")</f>
        <v>2252.951</v>
      </c>
      <c r="AI133" s="36">
        <f>_xll.BDP($AD133,AI$10,"EQY_FUND_CRNCY=USD","FA_ADJUSTED=Y")</f>
        <v>435.26599999999996</v>
      </c>
      <c r="AJ133" s="36">
        <f>_xll.BDP($AD133,AJ$10,"BEST_FPERIOD_OVERRIDE=1TY","EQY_FUND_CRNCY=USD","FA_ADJUSTED=Y")</f>
        <v>469.08300000000003</v>
      </c>
      <c r="AK133" s="44">
        <f t="shared" si="19"/>
        <v>7.769272123253379E-2</v>
      </c>
      <c r="AL133" s="36">
        <f>_xll.BDP($AD133,AL$10,"EQY_FUND_CRNCY=USD","FA_ADJUSTED=Y")</f>
        <v>238.50300457763672</v>
      </c>
      <c r="AM133" s="36">
        <f>_xll.BDP($AD133,AM$10,"BEST_FPERIOD_OVERRIDE=1TY","EQY_FUND_CRNCY=USD","FA_ADJUSTED=Y")</f>
        <v>56.300000000000004</v>
      </c>
      <c r="AN133" s="36">
        <f>_xll.BDP($AD133,AN$10,"BEST_FPERIOD_OVERRIDE=1TY","EQY_FUND_CRNCY=USD","FA_ADJUSTED=Y")</f>
        <v>0</v>
      </c>
      <c r="AO133" s="36" t="str">
        <f>_xll.BDP($AD133,AO$10,"BEST_FPERIOD_OVERRIDE=1TY","EQY_FUND_CRNCY=USD","FA_ADJUSTED=Y")</f>
        <v>#N/A N/A</v>
      </c>
      <c r="AP133" s="36" t="str">
        <f>_xll.BDP($AD133,AP$10,"BEST_FPERIOD_OVERRIDE=1TY","EQY_FUND_CRNCY=USD","FA_ADJUSTED=Y")</f>
        <v>#N/A N/A</v>
      </c>
      <c r="AQ133" s="36">
        <f>_xll.BDP($AD133,AQ$10,"EQY_FUND_CRNCY=USD","FA_ADJUSTED=Y")</f>
        <v>187.03099999999998</v>
      </c>
      <c r="AR133" s="36">
        <f>_xll.BDP($AD133,AR$10,"BEST_FPERIOD_OVERRIDE=1TY","EQY_FUND_CRNCY=USD","FA_ADJUSTED=Y")</f>
        <v>214.35</v>
      </c>
      <c r="AS133" s="36">
        <f>_xll.BDP($AD133,AS$10,"EQY_FUND_CRNCY=USD","FA_ADJUSTED=Y")</f>
        <v>79.177079999999989</v>
      </c>
      <c r="AT133" s="36">
        <f>_xll.BDP($AD133,AT$10,"BEST_FPERIOD_OVERRIDE=1TY","EQY_FUND_CRNCY=USD","FA_ADJUSTED=Y")</f>
        <v>139.06700000000001</v>
      </c>
      <c r="AV133" s="1" t="s">
        <v>239</v>
      </c>
      <c r="AW133" s="1" t="s">
        <v>240</v>
      </c>
      <c r="AX133" s="36" t="s">
        <v>506</v>
      </c>
      <c r="AY133" s="36">
        <v>1831.0175999999999</v>
      </c>
      <c r="AZ133" s="36">
        <v>2334.0005999999998</v>
      </c>
      <c r="BA133" s="36">
        <v>425.97399999999993</v>
      </c>
      <c r="BB133" s="36">
        <v>456</v>
      </c>
      <c r="BC133" s="44">
        <v>7.048787015169955E-2</v>
      </c>
      <c r="BD133" s="36">
        <v>215.97600213623048</v>
      </c>
      <c r="BE133" s="36">
        <v>49.4</v>
      </c>
      <c r="BF133" s="36">
        <v>0</v>
      </c>
      <c r="BG133" s="36" t="s">
        <v>480</v>
      </c>
      <c r="BH133" s="36" t="s">
        <v>480</v>
      </c>
      <c r="BI133" s="36">
        <v>171.22300000000001</v>
      </c>
      <c r="BJ133" s="36">
        <v>204.85</v>
      </c>
      <c r="BK133" s="36">
        <v>66.721209999999999</v>
      </c>
      <c r="BL133" s="36">
        <v>119.575</v>
      </c>
    </row>
    <row r="134" spans="30:64" x14ac:dyDescent="0.2">
      <c r="AD134" s="1" t="s">
        <v>241</v>
      </c>
      <c r="AE134" s="1" t="s">
        <v>242</v>
      </c>
      <c r="AF134" s="36" t="str">
        <f>_xll.BDP($AD134,AF$10)</f>
        <v>Systems Software</v>
      </c>
      <c r="AG134" s="36">
        <f>_xll.BDH($AD134,AG$10,$C$5,$C$5,"EQY_FUND_CRNCY=USD")</f>
        <v>1746.4974999999999</v>
      </c>
      <c r="AH134" s="36">
        <f>_xll.BDH($AD134,AH$10,$C$5,$C$5,"EQY_FUND_CRNCY=USD")</f>
        <v>1588.4155000000001</v>
      </c>
      <c r="AI134" s="36">
        <f>_xll.BDP($AD134,AI$10,"EQY_FUND_CRNCY=USD","FA_ADJUSTED=Y")</f>
        <v>255.97900000000001</v>
      </c>
      <c r="AJ134" s="36">
        <f>_xll.BDP($AD134,AJ$10,"BEST_FPERIOD_OVERRIDE=1TY","EQY_FUND_CRNCY=USD","FA_ADJUSTED=Y")</f>
        <v>302.05</v>
      </c>
      <c r="AK134" s="44">
        <f t="shared" si="19"/>
        <v>0.17997960770219423</v>
      </c>
      <c r="AL134" s="36">
        <f>_xll.BDP($AD134,AL$10,"EQY_FUND_CRNCY=USD","FA_ADJUSTED=Y")</f>
        <v>230.15799713134766</v>
      </c>
      <c r="AM134" s="36">
        <f>_xll.BDP($AD134,AM$10,"BEST_FPERIOD_OVERRIDE=1TY","EQY_FUND_CRNCY=USD","FA_ADJUSTED=Y")</f>
        <v>91.683000000000007</v>
      </c>
      <c r="AN134" s="36">
        <f>_xll.BDP($AD134,AN$10,"BEST_FPERIOD_OVERRIDE=1TY","EQY_FUND_CRNCY=USD","FA_ADJUSTED=Y")</f>
        <v>47.369</v>
      </c>
      <c r="AO134" s="36">
        <f>_xll.BDP($AD134,AO$10,"BEST_FPERIOD_OVERRIDE=1TY","EQY_FUND_CRNCY=USD","FA_ADJUSTED=Y")</f>
        <v>135.89599999999999</v>
      </c>
      <c r="AP134" s="36">
        <f>_xll.BDP($AD134,AP$10,"BEST_FPERIOD_OVERRIDE=1TY","EQY_FUND_CRNCY=USD","FA_ADJUSTED=Y")</f>
        <v>26.823</v>
      </c>
      <c r="AQ134" s="36">
        <f>_xll.BDP($AD134,AQ$10,"EQY_FUND_CRNCY=USD","FA_ADJUSTED=Y")</f>
        <v>-23.806999999999999</v>
      </c>
      <c r="AR134" s="36">
        <f>_xll.BDP($AD134,AR$10,"BEST_FPERIOD_OVERRIDE=1TY","EQY_FUND_CRNCY=USD","FA_ADJUSTED=Y")</f>
        <v>13.212</v>
      </c>
      <c r="AS134" s="36">
        <f>_xll.BDP($AD134,AS$10,"EQY_FUND_CRNCY=USD","FA_ADJUSTED=Y")</f>
        <v>-29.537229999999997</v>
      </c>
      <c r="AT134" s="36">
        <f>_xll.BDP($AD134,AT$10,"BEST_FPERIOD_OVERRIDE=1TY","EQY_FUND_CRNCY=USD","FA_ADJUSTED=Y")</f>
        <v>6.5979999999999999</v>
      </c>
      <c r="AV134" s="1" t="s">
        <v>241</v>
      </c>
      <c r="AW134" s="1" t="s">
        <v>242</v>
      </c>
      <c r="AX134" s="36" t="s">
        <v>505</v>
      </c>
      <c r="AY134" s="36">
        <v>1795.8797999999999</v>
      </c>
      <c r="AZ134" s="36">
        <v>1637.1987999999999</v>
      </c>
      <c r="BA134" s="36">
        <v>242.52799999999999</v>
      </c>
      <c r="BB134" s="36">
        <v>285.279</v>
      </c>
      <c r="BC134" s="44">
        <v>0.1762724303997889</v>
      </c>
      <c r="BD134" s="36">
        <v>218.322998046875</v>
      </c>
      <c r="BE134" s="36">
        <v>90.492000000000004</v>
      </c>
      <c r="BF134" s="36">
        <v>47.369</v>
      </c>
      <c r="BG134" s="36">
        <v>135.89599999999999</v>
      </c>
      <c r="BH134" s="36">
        <v>26.823</v>
      </c>
      <c r="BI134" s="36">
        <v>-20.379999999999995</v>
      </c>
      <c r="BJ134" s="36">
        <v>11.15</v>
      </c>
      <c r="BK134" s="36">
        <v>-25.522279999999999</v>
      </c>
      <c r="BL134" s="36">
        <v>2.6310000000000002</v>
      </c>
    </row>
    <row r="135" spans="30:64" x14ac:dyDescent="0.2">
      <c r="AD135" s="1" t="s">
        <v>243</v>
      </c>
      <c r="AE135" s="1" t="s">
        <v>244</v>
      </c>
      <c r="AF135" s="36" t="str">
        <f>_xll.BDP($AD135,AF$10)</f>
        <v>Application Software</v>
      </c>
      <c r="AG135" s="36">
        <f>_xll.BDH($AD135,AG$10,$C$5,$C$5,"EQY_FUND_CRNCY=USD")</f>
        <v>1919.4572000000001</v>
      </c>
      <c r="AH135" s="36">
        <f>_xll.BDH($AD135,AH$10,$C$5,$C$5,"EQY_FUND_CRNCY=USD")</f>
        <v>1794.6382000000001</v>
      </c>
      <c r="AI135" s="36">
        <f>_xll.BDP($AD135,AI$10,"EQY_FUND_CRNCY=USD","FA_ADJUSTED=Y")</f>
        <v>212.953</v>
      </c>
      <c r="AJ135" s="36">
        <f>_xll.BDP($AD135,AJ$10,"BEST_FPERIOD_OVERRIDE=1TY","EQY_FUND_CRNCY=USD","FA_ADJUSTED=Y")</f>
        <v>273.46199999999999</v>
      </c>
      <c r="AK135" s="44">
        <f t="shared" si="19"/>
        <v>0.28414251031917837</v>
      </c>
      <c r="AL135" s="36">
        <f>_xll.BDP($AD135,AL$10,"EQY_FUND_CRNCY=USD","FA_ADJUSTED=Y")</f>
        <v>158.97299676513671</v>
      </c>
      <c r="AM135" s="36">
        <f>_xll.BDP($AD135,AM$10,"BEST_FPERIOD_OVERRIDE=1TY","EQY_FUND_CRNCY=USD","FA_ADJUSTED=Y")</f>
        <v>75.94</v>
      </c>
      <c r="AN135" s="36">
        <f>_xll.BDP($AD135,AN$10,"BEST_FPERIOD_OVERRIDE=1TY","EQY_FUND_CRNCY=USD","FA_ADJUSTED=Y")</f>
        <v>25.686999999999998</v>
      </c>
      <c r="AO135" s="36">
        <f>_xll.BDP($AD135,AO$10,"BEST_FPERIOD_OVERRIDE=1TY","EQY_FUND_CRNCY=USD","FA_ADJUSTED=Y")</f>
        <v>126.98</v>
      </c>
      <c r="AP135" s="36">
        <f>_xll.BDP($AD135,AP$10,"BEST_FPERIOD_OVERRIDE=1TY","EQY_FUND_CRNCY=USD","FA_ADJUSTED=Y")</f>
        <v>40.079000000000001</v>
      </c>
      <c r="AQ135" s="36">
        <f>_xll.BDP($AD135,AQ$10,"EQY_FUND_CRNCY=USD","FA_ADJUSTED=Y")</f>
        <v>-75.146000000000001</v>
      </c>
      <c r="AR135" s="36">
        <f>_xll.BDP($AD135,AR$10,"BEST_FPERIOD_OVERRIDE=1TY","EQY_FUND_CRNCY=USD","FA_ADJUSTED=Y")</f>
        <v>-30.494</v>
      </c>
      <c r="AS135" s="36">
        <f>_xll.BDP($AD135,AS$10,"EQY_FUND_CRNCY=USD","FA_ADJUSTED=Y")</f>
        <v>-80.995999999999995</v>
      </c>
      <c r="AT135" s="36">
        <f>_xll.BDP($AD135,AT$10,"BEST_FPERIOD_OVERRIDE=1TY","EQY_FUND_CRNCY=USD","FA_ADJUSTED=Y")</f>
        <v>-39.646999999999998</v>
      </c>
      <c r="AV135" s="1" t="s">
        <v>243</v>
      </c>
      <c r="AW135" s="1" t="s">
        <v>244</v>
      </c>
      <c r="AX135" s="36" t="s">
        <v>495</v>
      </c>
      <c r="AY135" s="36">
        <v>1921.4287999999999</v>
      </c>
      <c r="AZ135" s="36">
        <v>1797.1029000000001</v>
      </c>
      <c r="BA135" s="36">
        <v>198.54300000000001</v>
      </c>
      <c r="BB135" s="36">
        <v>249.18700000000001</v>
      </c>
      <c r="BC135" s="44">
        <v>0.25507824501493381</v>
      </c>
      <c r="BD135" s="36">
        <v>147.79099822998046</v>
      </c>
      <c r="BE135" s="36">
        <v>75.325000000000003</v>
      </c>
      <c r="BF135" s="36">
        <v>25.686999999999998</v>
      </c>
      <c r="BG135" s="36">
        <v>126.98</v>
      </c>
      <c r="BH135" s="36">
        <v>40.079000000000001</v>
      </c>
      <c r="BI135" s="36">
        <v>-68.009</v>
      </c>
      <c r="BJ135" s="36">
        <v>-31.501999999999999</v>
      </c>
      <c r="BK135" s="36">
        <v>-73.292000000000002</v>
      </c>
      <c r="BL135" s="36">
        <v>-41.255000000000003</v>
      </c>
    </row>
    <row r="136" spans="30:64" x14ac:dyDescent="0.2">
      <c r="AD136" s="1" t="s">
        <v>245</v>
      </c>
      <c r="AE136" s="1" t="s">
        <v>246</v>
      </c>
      <c r="AF136" s="36" t="str">
        <f>_xll.BDP($AD136,AF$10)</f>
        <v>Systems Software</v>
      </c>
      <c r="AG136" s="36">
        <f>_xll.BDH($AD136,AG$10,$C$5,$C$5,"EQY_FUND_CRNCY=USD")</f>
        <v>1788.0975000000001</v>
      </c>
      <c r="AH136" s="36">
        <f>_xll.BDH($AD136,AH$10,$C$5,$C$5,"EQY_FUND_CRNCY=USD")</f>
        <v>1699.3095000000001</v>
      </c>
      <c r="AI136" s="36">
        <f>_xll.BDP($AD136,AI$10,"EQY_FUND_CRNCY=USD","FA_ADJUSTED=Y")</f>
        <v>190.15199999999999</v>
      </c>
      <c r="AJ136" s="36">
        <f>_xll.BDP($AD136,AJ$10,"BEST_FPERIOD_OVERRIDE=1TY","EQY_FUND_CRNCY=USD","FA_ADJUSTED=Y")</f>
        <v>238.69300000000001</v>
      </c>
      <c r="AK136" s="44">
        <f t="shared" si="19"/>
        <v>0.25527472758635206</v>
      </c>
      <c r="AL136" s="36">
        <f>_xll.BDP($AD136,AL$10,"EQY_FUND_CRNCY=USD","FA_ADJUSTED=Y")</f>
        <v>144.28299853515625</v>
      </c>
      <c r="AM136" s="36">
        <f>_xll.BDP($AD136,AM$10,"BEST_FPERIOD_OVERRIDE=1TY","EQY_FUND_CRNCY=USD","FA_ADJUSTED=Y")</f>
        <v>77.320000000000007</v>
      </c>
      <c r="AN136" s="36">
        <f>_xll.BDP($AD136,AN$10,"BEST_FPERIOD_OVERRIDE=1TY","EQY_FUND_CRNCY=USD","FA_ADJUSTED=Y")</f>
        <v>26.834999999999997</v>
      </c>
      <c r="AO136" s="36">
        <f>_xll.BDP($AD136,AO$10,"BEST_FPERIOD_OVERRIDE=1TY","EQY_FUND_CRNCY=USD","FA_ADJUSTED=Y")</f>
        <v>86.891999999999996</v>
      </c>
      <c r="AP136" s="36">
        <f>_xll.BDP($AD136,AP$10,"BEST_FPERIOD_OVERRIDE=1TY","EQY_FUND_CRNCY=USD","FA_ADJUSTED=Y")</f>
        <v>29.446000000000002</v>
      </c>
      <c r="AQ136" s="36">
        <f>_xll.BDP($AD136,AQ$10,"EQY_FUND_CRNCY=USD","FA_ADJUSTED=Y")</f>
        <v>-34.713000000000001</v>
      </c>
      <c r="AR136" s="36">
        <f>_xll.BDP($AD136,AR$10,"BEST_FPERIOD_OVERRIDE=1TY","EQY_FUND_CRNCY=USD","FA_ADJUSTED=Y")</f>
        <v>-14</v>
      </c>
      <c r="AS136" s="36">
        <f>_xll.BDP($AD136,AS$10,"EQY_FUND_CRNCY=USD","FA_ADJUSTED=Y")</f>
        <v>-38.270650599999996</v>
      </c>
      <c r="AT136" s="36">
        <f>_xll.BDP($AD136,AT$10,"BEST_FPERIOD_OVERRIDE=1TY","EQY_FUND_CRNCY=USD","FA_ADJUSTED=Y")</f>
        <v>-16.065999999999999</v>
      </c>
      <c r="AV136" s="1" t="s">
        <v>245</v>
      </c>
      <c r="AW136" s="1" t="s">
        <v>246</v>
      </c>
      <c r="AX136" s="36" t="s">
        <v>505</v>
      </c>
      <c r="AY136" s="36">
        <v>1800.3489</v>
      </c>
      <c r="AZ136" s="36">
        <v>1708.3059000000001</v>
      </c>
      <c r="BA136" s="36">
        <v>176.48500000000001</v>
      </c>
      <c r="BB136" s="36">
        <v>232.17500000000001</v>
      </c>
      <c r="BC136" s="44">
        <v>0.31555089667677128</v>
      </c>
      <c r="BD136" s="36">
        <v>135.33699801635743</v>
      </c>
      <c r="BE136" s="36">
        <v>78.02</v>
      </c>
      <c r="BF136" s="36">
        <v>26.834999999999997</v>
      </c>
      <c r="BG136" s="36">
        <v>86.891999999999996</v>
      </c>
      <c r="BH136" s="36">
        <v>29.446000000000002</v>
      </c>
      <c r="BI136" s="36">
        <v>-30.723999999999997</v>
      </c>
      <c r="BJ136" s="36">
        <v>-31</v>
      </c>
      <c r="BK136" s="36">
        <v>-34.695</v>
      </c>
      <c r="BL136" s="36">
        <v>-11.468</v>
      </c>
    </row>
    <row r="137" spans="30:64" x14ac:dyDescent="0.2">
      <c r="AD137" s="1" t="s">
        <v>247</v>
      </c>
      <c r="AE137" s="1" t="s">
        <v>248</v>
      </c>
      <c r="AF137" s="36" t="str">
        <f>_xll.BDP($AD137,AF$10)</f>
        <v>Application Software</v>
      </c>
      <c r="AG137" s="36">
        <f>_xll.BDH($AD137,AG$10,$C$5,$C$5,"EQY_FUND_CRNCY=USD")</f>
        <v>1756.9372000000001</v>
      </c>
      <c r="AH137" s="36">
        <f>_xll.BDH($AD137,AH$10,$C$5,$C$5,"EQY_FUND_CRNCY=USD")</f>
        <v>2299.2791999999999</v>
      </c>
      <c r="AI137" s="36">
        <f>_xll.BDP($AD137,AI$10,"EQY_FUND_CRNCY=USD","FA_ADJUSTED=Y")</f>
        <v>466.18</v>
      </c>
      <c r="AJ137" s="36">
        <f>_xll.BDP($AD137,AJ$10,"BEST_FPERIOD_OVERRIDE=1TY","EQY_FUND_CRNCY=USD","FA_ADJUSTED=Y")</f>
        <v>573.08299999999997</v>
      </c>
      <c r="AK137" s="44">
        <f t="shared" si="19"/>
        <v>0.22931700201638838</v>
      </c>
      <c r="AL137" s="36">
        <f>_xll.BDP($AD137,AL$10,"EQY_FUND_CRNCY=USD","FA_ADJUSTED=Y")</f>
        <v>301.6289974975586</v>
      </c>
      <c r="AM137" s="36">
        <f>_xll.BDP($AD137,AM$10,"BEST_FPERIOD_OVERRIDE=1TY","EQY_FUND_CRNCY=USD","FA_ADJUSTED=Y")</f>
        <v>65.933000000000007</v>
      </c>
      <c r="AN137" s="36">
        <f>_xll.BDP($AD137,AN$10,"BEST_FPERIOD_OVERRIDE=1TY","EQY_FUND_CRNCY=USD","FA_ADJUSTED=Y")</f>
        <v>33.853999999999999</v>
      </c>
      <c r="AO137" s="36">
        <f>_xll.BDP($AD137,AO$10,"BEST_FPERIOD_OVERRIDE=1TY","EQY_FUND_CRNCY=USD","FA_ADJUSTED=Y")</f>
        <v>16.303000000000001</v>
      </c>
      <c r="AP137" s="36">
        <f>_xll.BDP($AD137,AP$10,"BEST_FPERIOD_OVERRIDE=1TY","EQY_FUND_CRNCY=USD","FA_ADJUSTED=Y")</f>
        <v>59.975999999999999</v>
      </c>
      <c r="AQ137" s="36">
        <f>_xll.BDP($AD137,AQ$10,"EQY_FUND_CRNCY=USD","FA_ADJUSTED=Y")</f>
        <v>155.19399999999999</v>
      </c>
      <c r="AR137" s="36">
        <f>_xll.BDP($AD137,AR$10,"BEST_FPERIOD_OVERRIDE=1TY","EQY_FUND_CRNCY=USD","FA_ADJUSTED=Y")</f>
        <v>189.00800000000001</v>
      </c>
      <c r="AS137" s="36">
        <f>_xll.BDP($AD137,AS$10,"EQY_FUND_CRNCY=USD","FA_ADJUSTED=Y")</f>
        <v>111.203</v>
      </c>
      <c r="AT137" s="36">
        <f>_xll.BDP($AD137,AT$10,"BEST_FPERIOD_OVERRIDE=1TY","EQY_FUND_CRNCY=USD","FA_ADJUSTED=Y")</f>
        <v>130.767</v>
      </c>
      <c r="AV137" s="1" t="s">
        <v>247</v>
      </c>
      <c r="AW137" s="1" t="s">
        <v>248</v>
      </c>
      <c r="AX137" s="36" t="s">
        <v>495</v>
      </c>
      <c r="AY137" s="36">
        <v>1757.4110000000001</v>
      </c>
      <c r="AZ137" s="36">
        <v>2277.1129999999998</v>
      </c>
      <c r="BA137" s="36">
        <v>430.33699999999999</v>
      </c>
      <c r="BB137" s="36">
        <v>547.33299999999997</v>
      </c>
      <c r="BC137" s="44">
        <v>0.27187065021134593</v>
      </c>
      <c r="BD137" s="36">
        <v>273.81199511718751</v>
      </c>
      <c r="BE137" s="36">
        <v>64.75</v>
      </c>
      <c r="BF137" s="36">
        <v>33.853999999999999</v>
      </c>
      <c r="BG137" s="36">
        <v>16.303000000000001</v>
      </c>
      <c r="BH137" s="36">
        <v>59.975999999999999</v>
      </c>
      <c r="BI137" s="36">
        <v>145.13300000000001</v>
      </c>
      <c r="BJ137" s="36">
        <v>186.70000000000002</v>
      </c>
      <c r="BK137" s="36">
        <v>106.145</v>
      </c>
      <c r="BL137" s="36">
        <v>128.31700000000001</v>
      </c>
    </row>
    <row r="138" spans="30:64" x14ac:dyDescent="0.2">
      <c r="AD138" s="1" t="s">
        <v>249</v>
      </c>
      <c r="AE138" s="1" t="s">
        <v>250</v>
      </c>
      <c r="AF138" s="36" t="str">
        <f>_xll.BDP($AD138,AF$10)</f>
        <v>Application Software</v>
      </c>
      <c r="AG138" s="36">
        <f>_xll.BDH($AD138,AG$10,$C$5,$C$5,"EQY_FUND_CRNCY=USD")</f>
        <v>1690.1179999999999</v>
      </c>
      <c r="AH138" s="36">
        <f>_xll.BDH($AD138,AH$10,$C$5,$C$5,"EQY_FUND_CRNCY=USD")</f>
        <v>1610.761</v>
      </c>
      <c r="AI138" s="36">
        <f>_xll.BDP($AD138,AI$10,"EQY_FUND_CRNCY=USD","FA_ADJUSTED=Y")</f>
        <v>497.60500000000002</v>
      </c>
      <c r="AJ138" s="36">
        <f>_xll.BDP($AD138,AJ$10,"BEST_FPERIOD_OVERRIDE=1TY","EQY_FUND_CRNCY=USD","FA_ADJUSTED=Y")</f>
        <v>599.976</v>
      </c>
      <c r="AK138" s="44">
        <f t="shared" si="19"/>
        <v>0.20572743441082775</v>
      </c>
      <c r="AL138" s="36">
        <f>_xll.BDP($AD138,AL$10,"EQY_FUND_CRNCY=USD","FA_ADJUSTED=Y")</f>
        <v>190.14699539184573</v>
      </c>
      <c r="AM138" s="36">
        <f>_xll.BDP($AD138,AM$10,"BEST_FPERIOD_OVERRIDE=1TY","EQY_FUND_CRNCY=USD","FA_ADJUSTED=Y")</f>
        <v>39.700000000000003</v>
      </c>
      <c r="AN138" s="36">
        <f>_xll.BDP($AD138,AN$10,"BEST_FPERIOD_OVERRIDE=1TY","EQY_FUND_CRNCY=USD","FA_ADJUSTED=Y")</f>
        <v>0</v>
      </c>
      <c r="AO138" s="36" t="str">
        <f>_xll.BDP($AD138,AO$10,"BEST_FPERIOD_OVERRIDE=1TY","EQY_FUND_CRNCY=USD","FA_ADJUSTED=Y")</f>
        <v>#N/A N/A</v>
      </c>
      <c r="AP138" s="36" t="str">
        <f>_xll.BDP($AD138,AP$10,"BEST_FPERIOD_OVERRIDE=1TY","EQY_FUND_CRNCY=USD","FA_ADJUSTED=Y")</f>
        <v>#N/A N/A</v>
      </c>
      <c r="AQ138" s="36">
        <f>_xll.BDP($AD138,AQ$10,"EQY_FUND_CRNCY=USD","FA_ADJUSTED=Y")</f>
        <v>83.241571428570992</v>
      </c>
      <c r="AR138" s="36">
        <f>_xll.BDP($AD138,AR$10,"BEST_FPERIOD_OVERRIDE=1TY","EQY_FUND_CRNCY=USD","FA_ADJUSTED=Y")</f>
        <v>102.633</v>
      </c>
      <c r="AS138" s="36">
        <f>_xll.BDP($AD138,AS$10,"EQY_FUND_CRNCY=USD","FA_ADJUSTED=Y")</f>
        <v>58.149889999999999</v>
      </c>
      <c r="AT138" s="36">
        <f>_xll.BDP($AD138,AT$10,"BEST_FPERIOD_OVERRIDE=1TY","EQY_FUND_CRNCY=USD","FA_ADJUSTED=Y")</f>
        <v>73.3</v>
      </c>
      <c r="AV138" s="1" t="s">
        <v>249</v>
      </c>
      <c r="AW138" s="1" t="s">
        <v>250</v>
      </c>
      <c r="AX138" s="36" t="s">
        <v>495</v>
      </c>
      <c r="AY138" s="36">
        <v>1735.2260000000001</v>
      </c>
      <c r="AZ138" s="36">
        <v>1683.934</v>
      </c>
      <c r="BA138" s="36">
        <v>472.71199999999999</v>
      </c>
      <c r="BB138" s="36">
        <v>564.25700000000006</v>
      </c>
      <c r="BC138" s="44">
        <v>0.19365914129533435</v>
      </c>
      <c r="BD138" s="36">
        <v>176.87399850463868</v>
      </c>
      <c r="BE138" s="36">
        <v>39.25</v>
      </c>
      <c r="BF138" s="36">
        <v>0</v>
      </c>
      <c r="BG138" s="36" t="s">
        <v>480</v>
      </c>
      <c r="BH138" s="36" t="s">
        <v>480</v>
      </c>
      <c r="BI138" s="36">
        <v>71.519571428570998</v>
      </c>
      <c r="BJ138" s="36">
        <v>96.55</v>
      </c>
      <c r="BK138" s="36">
        <v>48.062889999999996</v>
      </c>
      <c r="BL138" s="36">
        <v>69.875</v>
      </c>
    </row>
    <row r="139" spans="30:64" x14ac:dyDescent="0.2">
      <c r="AD139" s="1" t="s">
        <v>251</v>
      </c>
      <c r="AE139" s="1" t="s">
        <v>252</v>
      </c>
      <c r="AF139" s="36" t="str">
        <f>_xll.BDP($AD139,AF$10)</f>
        <v>Application Software</v>
      </c>
      <c r="AG139" s="36">
        <f>_xll.BDH($AD139,AG$10,$C$5,$C$5,"EQY_FUND_CRNCY=USD")</f>
        <v>1706.5518</v>
      </c>
      <c r="AH139" s="36">
        <f>_xll.BDH($AD139,AH$10,$C$5,$C$5,"EQY_FUND_CRNCY=USD")</f>
        <v>1543.8143</v>
      </c>
      <c r="AI139" s="36">
        <f>_xll.BDP($AD139,AI$10,"EQY_FUND_CRNCY=USD","FA_ADJUSTED=Y")</f>
        <v>146.851</v>
      </c>
      <c r="AJ139" s="36">
        <f>_xll.BDP($AD139,AJ$10,"BEST_FPERIOD_OVERRIDE=1TY","EQY_FUND_CRNCY=USD","FA_ADJUSTED=Y")</f>
        <v>174.56399999999999</v>
      </c>
      <c r="AK139" s="44">
        <f t="shared" si="19"/>
        <v>0.18871509216825211</v>
      </c>
      <c r="AL139" s="36">
        <f>_xll.BDP($AD139,AL$10,"EQY_FUND_CRNCY=USD","FA_ADJUSTED=Y")</f>
        <v>102.4720009765625</v>
      </c>
      <c r="AM139" s="36">
        <f>_xll.BDP($AD139,AM$10,"BEST_FPERIOD_OVERRIDE=1TY","EQY_FUND_CRNCY=USD","FA_ADJUSTED=Y")</f>
        <v>69.233000000000004</v>
      </c>
      <c r="AN139" s="36">
        <f>_xll.BDP($AD139,AN$10,"BEST_FPERIOD_OVERRIDE=1TY","EQY_FUND_CRNCY=USD","FA_ADJUSTED=Y")</f>
        <v>23.690999999999999</v>
      </c>
      <c r="AO139" s="36">
        <f>_xll.BDP($AD139,AO$10,"BEST_FPERIOD_OVERRIDE=1TY","EQY_FUND_CRNCY=USD","FA_ADJUSTED=Y")</f>
        <v>29.28</v>
      </c>
      <c r="AP139" s="36">
        <f>_xll.BDP($AD139,AP$10,"BEST_FPERIOD_OVERRIDE=1TY","EQY_FUND_CRNCY=USD","FA_ADJUSTED=Y")</f>
        <v>13.855</v>
      </c>
      <c r="AQ139" s="36">
        <f>_xll.BDP($AD139,AQ$10,"EQY_FUND_CRNCY=USD","FA_ADJUSTED=Y")</f>
        <v>33.378</v>
      </c>
      <c r="AR139" s="36">
        <f>_xll.BDP($AD139,AR$10,"BEST_FPERIOD_OVERRIDE=1TY","EQY_FUND_CRNCY=USD","FA_ADJUSTED=Y")</f>
        <v>47.692999999999998</v>
      </c>
      <c r="AS139" s="36">
        <f>_xll.BDP($AD139,AS$10,"EQY_FUND_CRNCY=USD","FA_ADJUSTED=Y")</f>
        <v>16.968</v>
      </c>
      <c r="AT139" s="36">
        <f>_xll.BDP($AD139,AT$10,"BEST_FPERIOD_OVERRIDE=1TY","EQY_FUND_CRNCY=USD","FA_ADJUSTED=Y")</f>
        <v>26.414999999999999</v>
      </c>
      <c r="AV139" s="1" t="s">
        <v>251</v>
      </c>
      <c r="AW139" s="1" t="s">
        <v>252</v>
      </c>
      <c r="AX139" s="36" t="s">
        <v>495</v>
      </c>
      <c r="AY139" s="36">
        <v>1726.7701999999999</v>
      </c>
      <c r="AZ139" s="36">
        <v>1563.4879000000001</v>
      </c>
      <c r="BA139" s="36">
        <v>143.75199999999998</v>
      </c>
      <c r="BB139" s="36">
        <v>169.75800000000001</v>
      </c>
      <c r="BC139" s="44">
        <v>0.18090878735600224</v>
      </c>
      <c r="BD139" s="36">
        <v>101.70600183105469</v>
      </c>
      <c r="BE139" s="36">
        <v>69.040000000000006</v>
      </c>
      <c r="BF139" s="36">
        <v>23.690999999999999</v>
      </c>
      <c r="BG139" s="36">
        <v>29.28</v>
      </c>
      <c r="BH139" s="36">
        <v>13.855</v>
      </c>
      <c r="BI139" s="36">
        <v>35.331999999999994</v>
      </c>
      <c r="BJ139" s="36">
        <v>46.706000000000003</v>
      </c>
      <c r="BK139" s="36">
        <v>20.335000000000001</v>
      </c>
      <c r="BL139" s="36">
        <v>25.542000000000002</v>
      </c>
    </row>
    <row r="140" spans="30:64" x14ac:dyDescent="0.2">
      <c r="AD140" s="1" t="s">
        <v>253</v>
      </c>
      <c r="AE140" s="1" t="s">
        <v>254</v>
      </c>
      <c r="AF140" s="36" t="str">
        <f>_xll.BDP($AD140,AF$10)</f>
        <v>Application Software</v>
      </c>
      <c r="AG140" s="36">
        <f>_xll.BDH($AD140,AG$10,$C$5,$C$5,"EQY_FUND_CRNCY=USD")</f>
        <v>1571.5406</v>
      </c>
      <c r="AH140" s="36">
        <f>_xll.BDH($AD140,AH$10,$C$5,$C$5,"EQY_FUND_CRNCY=USD")</f>
        <v>1442.6315999999999</v>
      </c>
      <c r="AI140" s="36">
        <f>_xll.BDP($AD140,AI$10,"EQY_FUND_CRNCY=USD","FA_ADJUSTED=Y")</f>
        <v>323.82599999999996</v>
      </c>
      <c r="AJ140" s="36">
        <f>_xll.BDP($AD140,AJ$10,"BEST_FPERIOD_OVERRIDE=1TY","EQY_FUND_CRNCY=USD","FA_ADJUSTED=Y")</f>
        <v>382.786</v>
      </c>
      <c r="AK140" s="44">
        <f t="shared" si="19"/>
        <v>0.18207308863401961</v>
      </c>
      <c r="AL140" s="36">
        <f>_xll.BDP($AD140,AL$10,"EQY_FUND_CRNCY=USD","FA_ADJUSTED=Y")</f>
        <v>244.4320043029785</v>
      </c>
      <c r="AM140" s="36">
        <f>_xll.BDP($AD140,AM$10,"BEST_FPERIOD_OVERRIDE=1TY","EQY_FUND_CRNCY=USD","FA_ADJUSTED=Y")</f>
        <v>77.686000000000007</v>
      </c>
      <c r="AN140" s="36">
        <f>_xll.BDP($AD140,AN$10,"BEST_FPERIOD_OVERRIDE=1TY","EQY_FUND_CRNCY=USD","FA_ADJUSTED=Y")</f>
        <v>34.796999999999997</v>
      </c>
      <c r="AO140" s="36">
        <f>_xll.BDP($AD140,AO$10,"BEST_FPERIOD_OVERRIDE=1TY","EQY_FUND_CRNCY=USD","FA_ADJUSTED=Y")</f>
        <v>184.04400000000001</v>
      </c>
      <c r="AP140" s="36">
        <f>_xll.BDP($AD140,AP$10,"BEST_FPERIOD_OVERRIDE=1TY","EQY_FUND_CRNCY=USD","FA_ADJUSTED=Y")</f>
        <v>38.914999999999999</v>
      </c>
      <c r="AQ140" s="36">
        <f>_xll.BDP($AD140,AQ$10,"EQY_FUND_CRNCY=USD","FA_ADJUSTED=Y")</f>
        <v>-23.015999999999998</v>
      </c>
      <c r="AR140" s="36">
        <f>_xll.BDP($AD140,AR$10,"BEST_FPERIOD_OVERRIDE=1TY","EQY_FUND_CRNCY=USD","FA_ADJUSTED=Y")</f>
        <v>-1.419</v>
      </c>
      <c r="AS140" s="36">
        <f>_xll.BDP($AD140,AS$10,"EQY_FUND_CRNCY=USD","FA_ADJUSTED=Y")</f>
        <v>26.075700051905002</v>
      </c>
      <c r="AT140" s="36">
        <f>_xll.BDP($AD140,AT$10,"BEST_FPERIOD_OVERRIDE=1TY","EQY_FUND_CRNCY=USD","FA_ADJUSTED=Y")</f>
        <v>-18.527000000000001</v>
      </c>
      <c r="AV140" s="1" t="s">
        <v>253</v>
      </c>
      <c r="AW140" s="1" t="s">
        <v>254</v>
      </c>
      <c r="AX140" s="36" t="s">
        <v>495</v>
      </c>
      <c r="AY140" s="36">
        <v>1631.2665999999999</v>
      </c>
      <c r="AZ140" s="36">
        <v>1478.7066</v>
      </c>
      <c r="BA140" s="36">
        <v>310.62700000000001</v>
      </c>
      <c r="BB140" s="36">
        <v>366.35300000000001</v>
      </c>
      <c r="BC140" s="44">
        <v>0.17939844250499792</v>
      </c>
      <c r="BD140" s="36">
        <v>234.64100097656251</v>
      </c>
      <c r="BE140" s="36">
        <v>77.533000000000001</v>
      </c>
      <c r="BF140" s="36">
        <v>34.796999999999997</v>
      </c>
      <c r="BG140" s="36">
        <v>184.04400000000001</v>
      </c>
      <c r="BH140" s="36">
        <v>38.914999999999999</v>
      </c>
      <c r="BI140" s="36">
        <v>-13.42</v>
      </c>
      <c r="BJ140" s="36">
        <v>0.23300000000000001</v>
      </c>
      <c r="BK140" s="36">
        <v>42.356312490929</v>
      </c>
      <c r="BL140" s="36">
        <v>-14.969000000000001</v>
      </c>
    </row>
    <row r="141" spans="30:64" x14ac:dyDescent="0.2">
      <c r="AD141" s="1" t="s">
        <v>255</v>
      </c>
      <c r="AE141" s="1" t="s">
        <v>256</v>
      </c>
      <c r="AF141" s="36" t="str">
        <f>_xll.BDP($AD141,AF$10)</f>
        <v>Data Processing &amp; Outsourced S</v>
      </c>
      <c r="AG141" s="36">
        <f>_xll.BDH($AD141,AG$10,$C$5,$C$5,"EQY_FUND_CRNCY=USD")</f>
        <v>1574.6115</v>
      </c>
      <c r="AH141" s="36">
        <f>_xll.BDH($AD141,AH$10,$C$5,$C$5,"EQY_FUND_CRNCY=USD")</f>
        <v>2511.1217999999999</v>
      </c>
      <c r="AI141" s="36">
        <f>_xll.BDP($AD141,AI$10,"EQY_FUND_CRNCY=USD","FA_ADJUSTED=Y")</f>
        <v>107.60248</v>
      </c>
      <c r="AJ141" s="36" t="str">
        <f>_xll.BDP($AD141,AJ$10,"BEST_FPERIOD_OVERRIDE=1TY","EQY_FUND_CRNCY=USD","FA_ADJUSTED=Y")</f>
        <v>#N/A N/A</v>
      </c>
      <c r="AK141" s="44" t="e">
        <f t="shared" si="19"/>
        <v>#VALUE!</v>
      </c>
      <c r="AL141" s="36" t="str">
        <f>_xll.BDP($AD141,AL$10,"EQY_FUND_CRNCY=USD","FA_ADJUSTED=Y")</f>
        <v>#N/A N/A</v>
      </c>
      <c r="AM141" s="36" t="str">
        <f>_xll.BDP($AD141,AM$10,"BEST_FPERIOD_OVERRIDE=1TY","EQY_FUND_CRNCY=USD","FA_ADJUSTED=Y")</f>
        <v>#N/A N/A</v>
      </c>
      <c r="AN141" s="36">
        <f>_xll.BDP($AD141,AN$10,"BEST_FPERIOD_OVERRIDE=1TY","EQY_FUND_CRNCY=USD","FA_ADJUSTED=Y")</f>
        <v>0</v>
      </c>
      <c r="AO141" s="36" t="str">
        <f>_xll.BDP($AD141,AO$10,"BEST_FPERIOD_OVERRIDE=1TY","EQY_FUND_CRNCY=USD","FA_ADJUSTED=Y")</f>
        <v>#N/A N/A</v>
      </c>
      <c r="AP141" s="36" t="str">
        <f>_xll.BDP($AD141,AP$10,"BEST_FPERIOD_OVERRIDE=1TY","EQY_FUND_CRNCY=USD","FA_ADJUSTED=Y")</f>
        <v>#N/A N/A</v>
      </c>
      <c r="AQ141" s="36" t="str">
        <f>_xll.BDP($AD141,AQ$10,"EQY_FUND_CRNCY=USD","FA_ADJUSTED=Y")</f>
        <v>#N/A N/A</v>
      </c>
      <c r="AR141" s="36" t="str">
        <f>_xll.BDP($AD141,AR$10,"BEST_FPERIOD_OVERRIDE=1TY","EQY_FUND_CRNCY=USD","FA_ADJUSTED=Y")</f>
        <v>#N/A N/A</v>
      </c>
      <c r="AS141" s="36">
        <f>_xll.BDP($AD141,AS$10,"EQY_FUND_CRNCY=USD","FA_ADJUSTED=Y")</f>
        <v>6.2426089999999999</v>
      </c>
      <c r="AT141" s="36" t="str">
        <f>_xll.BDP($AD141,AT$10,"BEST_FPERIOD_OVERRIDE=1TY","EQY_FUND_CRNCY=USD","FA_ADJUSTED=Y")</f>
        <v>#N/A N/A</v>
      </c>
      <c r="AV141" s="1" t="s">
        <v>255</v>
      </c>
      <c r="AW141" s="1" t="s">
        <v>256</v>
      </c>
      <c r="AX141" s="36" t="s">
        <v>480</v>
      </c>
      <c r="AY141" s="36">
        <v>1591.7777000000001</v>
      </c>
      <c r="AZ141" s="36">
        <v>1591.6088999999999</v>
      </c>
      <c r="BA141" s="36">
        <v>0</v>
      </c>
      <c r="BB141" s="36" t="s">
        <v>480</v>
      </c>
      <c r="BC141" s="44" t="e">
        <v>#VALUE!</v>
      </c>
      <c r="BD141" s="36" t="s">
        <v>480</v>
      </c>
      <c r="BE141" s="36" t="s">
        <v>480</v>
      </c>
      <c r="BF141" s="36">
        <v>0</v>
      </c>
      <c r="BG141" s="36" t="s">
        <v>480</v>
      </c>
      <c r="BH141" s="36" t="s">
        <v>480</v>
      </c>
      <c r="BI141" s="36" t="s">
        <v>480</v>
      </c>
      <c r="BJ141" s="36" t="s">
        <v>480</v>
      </c>
      <c r="BK141" s="36">
        <v>-1.5420000000000045E-2</v>
      </c>
      <c r="BL141" s="36" t="s">
        <v>480</v>
      </c>
    </row>
    <row r="142" spans="30:64" x14ac:dyDescent="0.2">
      <c r="AD142" s="1" t="s">
        <v>257</v>
      </c>
      <c r="AE142" s="1" t="s">
        <v>258</v>
      </c>
      <c r="AF142" s="36" t="str">
        <f>_xll.BDP($AD142,AF$10)</f>
        <v>Application Software</v>
      </c>
      <c r="AG142" s="36">
        <f>_xll.BDH($AD142,AG$10,$C$5,$C$5,"EQY_FUND_CRNCY=USD")</f>
        <v>1486.4006999999999</v>
      </c>
      <c r="AH142" s="36">
        <f>_xll.BDH($AD142,AH$10,$C$5,$C$5,"EQY_FUND_CRNCY=USD")</f>
        <v>1410.7357</v>
      </c>
      <c r="AI142" s="36">
        <f>_xll.BDP($AD142,AI$10,"EQY_FUND_CRNCY=USD","FA_ADJUSTED=Y")</f>
        <v>228.90899999999999</v>
      </c>
      <c r="AJ142" s="36">
        <f>_xll.BDP($AD142,AJ$10,"BEST_FPERIOD_OVERRIDE=1TY","EQY_FUND_CRNCY=USD","FA_ADJUSTED=Y")</f>
        <v>283.07100000000003</v>
      </c>
      <c r="AK142" s="44">
        <f t="shared" si="19"/>
        <v>0.23660930762879584</v>
      </c>
      <c r="AL142" s="36">
        <f>_xll.BDP($AD142,AL$10,"EQY_FUND_CRNCY=USD","FA_ADJUSTED=Y")</f>
        <v>159.89199978637694</v>
      </c>
      <c r="AM142" s="36">
        <f>_xll.BDP($AD142,AM$10,"BEST_FPERIOD_OVERRIDE=1TY","EQY_FUND_CRNCY=USD","FA_ADJUSTED=Y")</f>
        <v>70.844000000000008</v>
      </c>
      <c r="AN142" s="36">
        <f>_xll.BDP($AD142,AN$10,"BEST_FPERIOD_OVERRIDE=1TY","EQY_FUND_CRNCY=USD","FA_ADJUSTED=Y")</f>
        <v>35.809999999999995</v>
      </c>
      <c r="AO142" s="36">
        <f>_xll.BDP($AD142,AO$10,"BEST_FPERIOD_OVERRIDE=1TY","EQY_FUND_CRNCY=USD","FA_ADJUSTED=Y")</f>
        <v>71.825000000000003</v>
      </c>
      <c r="AP142" s="36">
        <f>_xll.BDP($AD142,AP$10,"BEST_FPERIOD_OVERRIDE=1TY","EQY_FUND_CRNCY=USD","FA_ADJUSTED=Y")</f>
        <v>37.470999999999997</v>
      </c>
      <c r="AQ142" s="36">
        <f>_xll.BDP($AD142,AQ$10,"EQY_FUND_CRNCY=USD","FA_ADJUSTED=Y")</f>
        <v>-17.178999999999998</v>
      </c>
      <c r="AR142" s="36">
        <f>_xll.BDP($AD142,AR$10,"BEST_FPERIOD_OVERRIDE=1TY","EQY_FUND_CRNCY=USD","FA_ADJUSTED=Y")</f>
        <v>5.1160000000000005</v>
      </c>
      <c r="AS142" s="36">
        <f>_xll.BDP($AD142,AS$10,"EQY_FUND_CRNCY=USD","FA_ADJUSTED=Y")</f>
        <v>-35.791380000000004</v>
      </c>
      <c r="AT142" s="36">
        <f>_xll.BDP($AD142,AT$10,"BEST_FPERIOD_OVERRIDE=1TY","EQY_FUND_CRNCY=USD","FA_ADJUSTED=Y")</f>
        <v>-6.8730000000000002</v>
      </c>
      <c r="AV142" s="1" t="s">
        <v>257</v>
      </c>
      <c r="AW142" s="1" t="s">
        <v>258</v>
      </c>
      <c r="AX142" s="36" t="s">
        <v>495</v>
      </c>
      <c r="AY142" s="36">
        <v>1534.6110000000001</v>
      </c>
      <c r="AZ142" s="36">
        <v>1454.999</v>
      </c>
      <c r="BA142" s="36">
        <v>211.739</v>
      </c>
      <c r="BB142" s="36">
        <v>279.25700000000001</v>
      </c>
      <c r="BC142" s="44">
        <v>0.31887370772507673</v>
      </c>
      <c r="BD142" s="36">
        <v>149.78799795532225</v>
      </c>
      <c r="BE142" s="36">
        <v>70.757000000000005</v>
      </c>
      <c r="BF142" s="36">
        <v>35.809999999999995</v>
      </c>
      <c r="BG142" s="36">
        <v>71.825000000000003</v>
      </c>
      <c r="BH142" s="36">
        <v>37.470999999999997</v>
      </c>
      <c r="BI142" s="36">
        <v>-11.435911392404998</v>
      </c>
      <c r="BJ142" s="36">
        <v>2.3530000000000002</v>
      </c>
      <c r="BK142" s="36">
        <v>-22.763379999999998</v>
      </c>
      <c r="BL142" s="36">
        <v>-7.5310000000000006</v>
      </c>
    </row>
    <row r="143" spans="30:64" x14ac:dyDescent="0.2">
      <c r="AD143" s="1" t="s">
        <v>259</v>
      </c>
      <c r="AE143" s="1" t="s">
        <v>260</v>
      </c>
      <c r="AF143" s="36" t="str">
        <f>_xll.BDP($AD143,AF$10)</f>
        <v>Application Software</v>
      </c>
      <c r="AG143" s="36">
        <f>_xll.BDH($AD143,AG$10,$C$5,$C$5,"EQY_FUND_CRNCY=USD")</f>
        <v>1462.5778</v>
      </c>
      <c r="AH143" s="36">
        <f>_xll.BDH($AD143,AH$10,$C$5,$C$5,"EQY_FUND_CRNCY=USD")</f>
        <v>1292.7167999999999</v>
      </c>
      <c r="AI143" s="36">
        <f>_xll.BDP($AD143,AI$10,"EQY_FUND_CRNCY=USD","FA_ADJUSTED=Y")</f>
        <v>137.172</v>
      </c>
      <c r="AJ143" s="36">
        <f>_xll.BDP($AD143,AJ$10,"BEST_FPERIOD_OVERRIDE=1TY","EQY_FUND_CRNCY=USD","FA_ADJUSTED=Y")</f>
        <v>171.8</v>
      </c>
      <c r="AK143" s="44">
        <f t="shared" ref="AK143:AK206" si="29">(AJ143/AI143)-1</f>
        <v>0.25244218936809282</v>
      </c>
      <c r="AL143" s="36">
        <f>_xll.BDP($AD143,AL$10,"EQY_FUND_CRNCY=USD","FA_ADJUSTED=Y")</f>
        <v>102.75100068664551</v>
      </c>
      <c r="AM143" s="36">
        <f>_xll.BDP($AD143,AM$10,"BEST_FPERIOD_OVERRIDE=1TY","EQY_FUND_CRNCY=USD","FA_ADJUSTED=Y")</f>
        <v>75.5</v>
      </c>
      <c r="AN143" s="36">
        <f>_xll.BDP($AD143,AN$10,"BEST_FPERIOD_OVERRIDE=1TY","EQY_FUND_CRNCY=USD","FA_ADJUSTED=Y")</f>
        <v>29.642999999999997</v>
      </c>
      <c r="AO143" s="36">
        <f>_xll.BDP($AD143,AO$10,"BEST_FPERIOD_OVERRIDE=1TY","EQY_FUND_CRNCY=USD","FA_ADJUSTED=Y")</f>
        <v>28.184999999999999</v>
      </c>
      <c r="AP143" s="36">
        <f>_xll.BDP($AD143,AP$10,"BEST_FPERIOD_OVERRIDE=1TY","EQY_FUND_CRNCY=USD","FA_ADJUSTED=Y")</f>
        <v>30.100999999999999</v>
      </c>
      <c r="AQ143" s="36">
        <f>_xll.BDP($AD143,AQ$10,"EQY_FUND_CRNCY=USD","FA_ADJUSTED=Y")</f>
        <v>3.7389999999999994</v>
      </c>
      <c r="AR143" s="36">
        <f>_xll.BDP($AD143,AR$10,"BEST_FPERIOD_OVERRIDE=1TY","EQY_FUND_CRNCY=USD","FA_ADJUSTED=Y")</f>
        <v>17.2</v>
      </c>
      <c r="AS143" s="36">
        <f>_xll.BDP($AD143,AS$10,"EQY_FUND_CRNCY=USD","FA_ADJUSTED=Y")</f>
        <v>-5.532</v>
      </c>
      <c r="AT143" s="36">
        <f>_xll.BDP($AD143,AT$10,"BEST_FPERIOD_OVERRIDE=1TY","EQY_FUND_CRNCY=USD","FA_ADJUSTED=Y")</f>
        <v>11.06</v>
      </c>
      <c r="AV143" s="1" t="s">
        <v>259</v>
      </c>
      <c r="AW143" s="1" t="s">
        <v>260</v>
      </c>
      <c r="AX143" s="36" t="s">
        <v>495</v>
      </c>
      <c r="AY143" s="36">
        <v>1513.4337</v>
      </c>
      <c r="AZ143" s="36">
        <v>1346.6967</v>
      </c>
      <c r="BA143" s="36">
        <v>128.28899999999999</v>
      </c>
      <c r="BB143" s="36">
        <v>156.166</v>
      </c>
      <c r="BC143" s="44">
        <v>0.21729844335835513</v>
      </c>
      <c r="BD143" s="36">
        <v>95.234000320434575</v>
      </c>
      <c r="BE143" s="36">
        <v>76.150000000000006</v>
      </c>
      <c r="BF143" s="36">
        <v>29.642999999999997</v>
      </c>
      <c r="BG143" s="36">
        <v>28.184999999999999</v>
      </c>
      <c r="BH143" s="36">
        <v>30.100999999999999</v>
      </c>
      <c r="BI143" s="36">
        <v>4.5019999999999998</v>
      </c>
      <c r="BJ143" s="36">
        <v>18.233000000000001</v>
      </c>
      <c r="BK143" s="36">
        <v>-4.702</v>
      </c>
      <c r="BL143" s="36">
        <v>8.918000000000001</v>
      </c>
    </row>
    <row r="144" spans="30:64" x14ac:dyDescent="0.2">
      <c r="AD144" s="1" t="s">
        <v>261</v>
      </c>
      <c r="AE144" s="1" t="s">
        <v>262</v>
      </c>
      <c r="AF144" s="36" t="str">
        <f>_xll.BDP($AD144,AF$10)</f>
        <v>Application Software</v>
      </c>
      <c r="AG144" s="36">
        <f>_xll.BDH($AD144,AG$10,$C$5,$C$5,"EQY_FUND_CRNCY=USD")</f>
        <v>1522.5295000000001</v>
      </c>
      <c r="AH144" s="36">
        <f>_xll.BDH($AD144,AH$10,$C$5,$C$5,"EQY_FUND_CRNCY=USD")</f>
        <v>1386.6927000000001</v>
      </c>
      <c r="AI144" s="36">
        <f>_xll.BDP($AD144,AI$10,"EQY_FUND_CRNCY=USD","FA_ADJUSTED=Y")</f>
        <v>268.00934751050443</v>
      </c>
      <c r="AJ144" s="36">
        <f>_xll.BDP($AD144,AJ$10,"BEST_FPERIOD_OVERRIDE=1TY","EQY_FUND_CRNCY=USD","FA_ADJUSTED=Y")</f>
        <v>275.88499999999999</v>
      </c>
      <c r="AK144" s="44">
        <f t="shared" si="29"/>
        <v>2.9385738082090107E-2</v>
      </c>
      <c r="AL144" s="36">
        <f>_xll.BDP($AD144,AL$10,"EQY_FUND_CRNCY=USD","FA_ADJUSTED=Y")</f>
        <v>186.44702160633139</v>
      </c>
      <c r="AM144" s="36">
        <f>_xll.BDP($AD144,AM$10,"BEST_FPERIOD_OVERRIDE=1TY","EQY_FUND_CRNCY=USD","FA_ADJUSTED=Y")</f>
        <v>69.266999999999996</v>
      </c>
      <c r="AN144" s="36">
        <f>_xll.BDP($AD144,AN$10,"BEST_FPERIOD_OVERRIDE=1TY","EQY_FUND_CRNCY=USD","FA_ADJUSTED=Y")</f>
        <v>34.081785159524401</v>
      </c>
      <c r="AO144" s="36" t="str">
        <f>_xll.BDP($AD144,AO$10,"BEST_FPERIOD_OVERRIDE=1TY","EQY_FUND_CRNCY=USD","FA_ADJUSTED=Y")</f>
        <v>#N/A N/A</v>
      </c>
      <c r="AP144" s="36" t="str">
        <f>_xll.BDP($AD144,AP$10,"BEST_FPERIOD_OVERRIDE=1TY","EQY_FUND_CRNCY=USD","FA_ADJUSTED=Y")</f>
        <v>#N/A N/A</v>
      </c>
      <c r="AQ144" s="36">
        <f>_xll.BDP($AD144,AQ$10,"EQY_FUND_CRNCY=USD","FA_ADJUSTED=Y")</f>
        <v>92.270070802864538</v>
      </c>
      <c r="AR144" s="36">
        <f>_xll.BDP($AD144,AR$10,"BEST_FPERIOD_OVERRIDE=1TY","EQY_FUND_CRNCY=USD","FA_ADJUSTED=Y")</f>
        <v>82.138000000000005</v>
      </c>
      <c r="AS144" s="36">
        <f>_xll.BDP($AD144,AS$10,"EQY_FUND_CRNCY=USD","FA_ADJUSTED=Y")</f>
        <v>45.244978629642169</v>
      </c>
      <c r="AT144" s="36">
        <f>_xll.BDP($AD144,AT$10,"BEST_FPERIOD_OVERRIDE=1TY","EQY_FUND_CRNCY=USD","FA_ADJUSTED=Y")</f>
        <v>49.151000000000003</v>
      </c>
      <c r="AV144" s="1" t="s">
        <v>261</v>
      </c>
      <c r="AW144" s="1" t="s">
        <v>262</v>
      </c>
      <c r="AX144" s="36" t="s">
        <v>495</v>
      </c>
      <c r="AY144" s="36">
        <v>1542.9568999999999</v>
      </c>
      <c r="AZ144" s="36">
        <v>1407.1201000000001</v>
      </c>
      <c r="BA144" s="36">
        <v>268.00934779214469</v>
      </c>
      <c r="BB144" s="36">
        <v>275.88499999999999</v>
      </c>
      <c r="BC144" s="44">
        <v>2.9385737000350076E-2</v>
      </c>
      <c r="BD144" s="36">
        <v>186.44702180226108</v>
      </c>
      <c r="BE144" s="36">
        <v>69.266999999999996</v>
      </c>
      <c r="BF144" s="36">
        <v>34.081785163002429</v>
      </c>
      <c r="BG144" s="36" t="s">
        <v>480</v>
      </c>
      <c r="BH144" s="36" t="s">
        <v>480</v>
      </c>
      <c r="BI144" s="36">
        <v>92.270070899827459</v>
      </c>
      <c r="BJ144" s="36">
        <v>82.138000000000005</v>
      </c>
      <c r="BK144" s="36">
        <v>45.2449786771883</v>
      </c>
      <c r="BL144" s="36">
        <v>49.151000000000003</v>
      </c>
    </row>
    <row r="145" spans="30:64" x14ac:dyDescent="0.2">
      <c r="AD145" s="1" t="s">
        <v>263</v>
      </c>
      <c r="AE145" s="1" t="s">
        <v>264</v>
      </c>
      <c r="AF145" s="36" t="str">
        <f>_xll.BDP($AD145,AF$10)</f>
        <v>Systems Software</v>
      </c>
      <c r="AG145" s="36">
        <f>_xll.BDH($AD145,AG$10,$C$5,$C$5,"EQY_FUND_CRNCY=USD")</f>
        <v>1518.2603999999999</v>
      </c>
      <c r="AH145" s="36">
        <f>_xll.BDH($AD145,AH$10,$C$5,$C$5,"EQY_FUND_CRNCY=USD")</f>
        <v>1418.6324</v>
      </c>
      <c r="AI145" s="36">
        <f>_xll.BDP($AD145,AI$10,"EQY_FUND_CRNCY=USD","FA_ADJUSTED=Y")</f>
        <v>233.05200000000002</v>
      </c>
      <c r="AJ145" s="36">
        <f>_xll.BDP($AD145,AJ$10,"BEST_FPERIOD_OVERRIDE=1TY","EQY_FUND_CRNCY=USD","FA_ADJUSTED=Y")</f>
        <v>275.779</v>
      </c>
      <c r="AK145" s="44">
        <f t="shared" si="29"/>
        <v>0.18333676604362958</v>
      </c>
      <c r="AL145" s="36">
        <f>_xll.BDP($AD145,AL$10,"EQY_FUND_CRNCY=USD","FA_ADJUSTED=Y")</f>
        <v>164.05500000000001</v>
      </c>
      <c r="AM145" s="36">
        <f>_xll.BDP($AD145,AM$10,"BEST_FPERIOD_OVERRIDE=1TY","EQY_FUND_CRNCY=USD","FA_ADJUSTED=Y")</f>
        <v>72.864000000000004</v>
      </c>
      <c r="AN145" s="36">
        <f>_xll.BDP($AD145,AN$10,"BEST_FPERIOD_OVERRIDE=1TY","EQY_FUND_CRNCY=USD","FA_ADJUSTED=Y")</f>
        <v>50.937999999999995</v>
      </c>
      <c r="AO145" s="36">
        <f>_xll.BDP($AD145,AO$10,"BEST_FPERIOD_OVERRIDE=1TY","EQY_FUND_CRNCY=USD","FA_ADJUSTED=Y")</f>
        <v>111.593</v>
      </c>
      <c r="AP145" s="36">
        <f>_xll.BDP($AD145,AP$10,"BEST_FPERIOD_OVERRIDE=1TY","EQY_FUND_CRNCY=USD","FA_ADJUSTED=Y")</f>
        <v>30.292999999999999</v>
      </c>
      <c r="AQ145" s="36">
        <f>_xll.BDP($AD145,AQ$10,"EQY_FUND_CRNCY=USD","FA_ADJUSTED=Y")</f>
        <v>-44.815822784810997</v>
      </c>
      <c r="AR145" s="36">
        <f>_xll.BDP($AD145,AR$10,"BEST_FPERIOD_OVERRIDE=1TY","EQY_FUND_CRNCY=USD","FA_ADJUSTED=Y")</f>
        <v>2.8980000000000001</v>
      </c>
      <c r="AS145" s="36">
        <f>_xll.BDP($AD145,AS$10,"EQY_FUND_CRNCY=USD","FA_ADJUSTED=Y")</f>
        <v>-55.301000000000002</v>
      </c>
      <c r="AT145" s="36">
        <f>_xll.BDP($AD145,AT$10,"BEST_FPERIOD_OVERRIDE=1TY","EQY_FUND_CRNCY=USD","FA_ADJUSTED=Y")</f>
        <v>-6.3260000000000005</v>
      </c>
      <c r="AV145" s="1" t="s">
        <v>263</v>
      </c>
      <c r="AW145" s="1" t="s">
        <v>264</v>
      </c>
      <c r="AX145" s="36" t="s">
        <v>505</v>
      </c>
      <c r="AY145" s="36">
        <v>1556.6736000000001</v>
      </c>
      <c r="AZ145" s="36">
        <v>1443.3649</v>
      </c>
      <c r="BA145" s="36">
        <v>221.20800000000003</v>
      </c>
      <c r="BB145" s="36">
        <v>260.59699999999998</v>
      </c>
      <c r="BC145" s="44">
        <v>0.17806318035514068</v>
      </c>
      <c r="BD145" s="36">
        <v>155.65399899291992</v>
      </c>
      <c r="BE145" s="36">
        <v>72.808999999999997</v>
      </c>
      <c r="BF145" s="36">
        <v>50.937999999999995</v>
      </c>
      <c r="BG145" s="36">
        <v>111.593</v>
      </c>
      <c r="BH145" s="36">
        <v>30.292999999999999</v>
      </c>
      <c r="BI145" s="36">
        <v>-47.295392405064</v>
      </c>
      <c r="BJ145" s="36">
        <v>-2.335</v>
      </c>
      <c r="BK145" s="36">
        <v>-53.869</v>
      </c>
      <c r="BL145" s="36">
        <v>-11.454000000000001</v>
      </c>
    </row>
    <row r="146" spans="30:64" x14ac:dyDescent="0.2">
      <c r="AD146" s="1" t="s">
        <v>265</v>
      </c>
      <c r="AE146" s="1" t="s">
        <v>266</v>
      </c>
      <c r="AF146" s="36" t="str">
        <f>_xll.BDP($AD146,AF$10)</f>
        <v>Systems Software</v>
      </c>
      <c r="AG146" s="36">
        <f>_xll.BDH($AD146,AG$10,$C$5,$C$5,"EQY_FUND_CRNCY=USD")</f>
        <v>1457.7705000000001</v>
      </c>
      <c r="AH146" s="36">
        <f>_xll.BDH($AD146,AH$10,$C$5,$C$5,"EQY_FUND_CRNCY=USD")</f>
        <v>1350.5045</v>
      </c>
      <c r="AI146" s="36">
        <f>_xll.BDP($AD146,AI$10,"EQY_FUND_CRNCY=USD","FA_ADJUSTED=Y")</f>
        <v>217.089</v>
      </c>
      <c r="AJ146" s="36">
        <f>_xll.BDP($AD146,AJ$10,"BEST_FPERIOD_OVERRIDE=1TY","EQY_FUND_CRNCY=USD","FA_ADJUSTED=Y")</f>
        <v>241.083</v>
      </c>
      <c r="AK146" s="44">
        <f t="shared" si="29"/>
        <v>0.11052609759131049</v>
      </c>
      <c r="AL146" s="36">
        <f>_xll.BDP($AD146,AL$10,"EQY_FUND_CRNCY=USD","FA_ADJUSTED=Y")</f>
        <v>135.71699815368652</v>
      </c>
      <c r="AM146" s="36">
        <f>_xll.BDP($AD146,AM$10,"BEST_FPERIOD_OVERRIDE=1TY","EQY_FUND_CRNCY=USD","FA_ADJUSTED=Y")</f>
        <v>64.382999999999996</v>
      </c>
      <c r="AN146" s="36">
        <f>_xll.BDP($AD146,AN$10,"BEST_FPERIOD_OVERRIDE=1TY","EQY_FUND_CRNCY=USD","FA_ADJUSTED=Y")</f>
        <v>34.835000000000001</v>
      </c>
      <c r="AO146" s="36">
        <f>_xll.BDP($AD146,AO$10,"BEST_FPERIOD_OVERRIDE=1TY","EQY_FUND_CRNCY=USD","FA_ADJUSTED=Y")</f>
        <v>81.965999999999994</v>
      </c>
      <c r="AP146" s="36">
        <f>_xll.BDP($AD146,AP$10,"BEST_FPERIOD_OVERRIDE=1TY","EQY_FUND_CRNCY=USD","FA_ADJUSTED=Y")</f>
        <v>27.15</v>
      </c>
      <c r="AQ146" s="36">
        <f>_xll.BDP($AD146,AQ$10,"EQY_FUND_CRNCY=USD","FA_ADJUSTED=Y")</f>
        <v>-38.707000000000001</v>
      </c>
      <c r="AR146" s="36">
        <f>_xll.BDP($AD146,AR$10,"BEST_FPERIOD_OVERRIDE=1TY","EQY_FUND_CRNCY=USD","FA_ADJUSTED=Y")</f>
        <v>-30.12</v>
      </c>
      <c r="AS146" s="36">
        <f>_xll.BDP($AD146,AS$10,"EQY_FUND_CRNCY=USD","FA_ADJUSTED=Y")</f>
        <v>-42.417000000000002</v>
      </c>
      <c r="AT146" s="36">
        <f>_xll.BDP($AD146,AT$10,"BEST_FPERIOD_OVERRIDE=1TY","EQY_FUND_CRNCY=USD","FA_ADJUSTED=Y")</f>
        <v>-32.75</v>
      </c>
      <c r="AV146" s="1" t="s">
        <v>265</v>
      </c>
      <c r="AW146" s="1" t="s">
        <v>266</v>
      </c>
      <c r="AX146" s="36" t="s">
        <v>505</v>
      </c>
      <c r="AY146" s="36">
        <v>1459.6728000000001</v>
      </c>
      <c r="AZ146" s="36">
        <v>1409.3098</v>
      </c>
      <c r="BA146" s="36">
        <v>206.78900000000002</v>
      </c>
      <c r="BB146" s="36">
        <v>220.108</v>
      </c>
      <c r="BC146" s="44">
        <v>6.44086484290749E-2</v>
      </c>
      <c r="BD146" s="36">
        <v>128.89599989318847</v>
      </c>
      <c r="BE146" s="36">
        <v>64.533000000000001</v>
      </c>
      <c r="BF146" s="36">
        <v>34.835000000000001</v>
      </c>
      <c r="BG146" s="36">
        <v>81.965999999999994</v>
      </c>
      <c r="BH146" s="36">
        <v>27.15</v>
      </c>
      <c r="BI146" s="36">
        <v>-30.616</v>
      </c>
      <c r="BJ146" s="36">
        <v>-42.71</v>
      </c>
      <c r="BK146" s="36">
        <v>-33.673000000000002</v>
      </c>
      <c r="BL146" s="36">
        <v>-37.93</v>
      </c>
    </row>
    <row r="147" spans="30:64" x14ac:dyDescent="0.2">
      <c r="AD147" s="1" t="s">
        <v>267</v>
      </c>
      <c r="AE147" s="1" t="s">
        <v>268</v>
      </c>
      <c r="AF147" s="36" t="str">
        <f>_xll.BDP($AD147,AF$10)</f>
        <v>Application Software</v>
      </c>
      <c r="AG147" s="36">
        <f>_xll.BDH($AD147,AG$10,$C$5,$C$5,"EQY_FUND_CRNCY=USD")</f>
        <v>1399.8993</v>
      </c>
      <c r="AH147" s="36">
        <f>_xll.BDH($AD147,AH$10,$C$5,$C$5,"EQY_FUND_CRNCY=USD")</f>
        <v>1298.6003000000001</v>
      </c>
      <c r="AI147" s="36">
        <f>_xll.BDP($AD147,AI$10,"EQY_FUND_CRNCY=USD","FA_ADJUSTED=Y")</f>
        <v>327.584</v>
      </c>
      <c r="AJ147" s="36">
        <f>_xll.BDP($AD147,AJ$10,"BEST_FPERIOD_OVERRIDE=1TY","EQY_FUND_CRNCY=USD","FA_ADJUSTED=Y")</f>
        <v>395.18299999999999</v>
      </c>
      <c r="AK147" s="44">
        <f t="shared" si="29"/>
        <v>0.20635623229461753</v>
      </c>
      <c r="AL147" s="36">
        <f>_xll.BDP($AD147,AL$10,"EQY_FUND_CRNCY=USD","FA_ADJUSTED=Y")</f>
        <v>236.18799758911132</v>
      </c>
      <c r="AM147" s="36">
        <f>_xll.BDP($AD147,AM$10,"BEST_FPERIOD_OVERRIDE=1TY","EQY_FUND_CRNCY=USD","FA_ADJUSTED=Y")</f>
        <v>75.173000000000002</v>
      </c>
      <c r="AN147" s="36">
        <f>_xll.BDP($AD147,AN$10,"BEST_FPERIOD_OVERRIDE=1TY","EQY_FUND_CRNCY=USD","FA_ADJUSTED=Y")</f>
        <v>101.09399999999999</v>
      </c>
      <c r="AO147" s="36">
        <f>_xll.BDP($AD147,AO$10,"BEST_FPERIOD_OVERRIDE=1TY","EQY_FUND_CRNCY=USD","FA_ADJUSTED=Y")</f>
        <v>200.18799999999999</v>
      </c>
      <c r="AP147" s="36">
        <f>_xll.BDP($AD147,AP$10,"BEST_FPERIOD_OVERRIDE=1TY","EQY_FUND_CRNCY=USD","FA_ADJUSTED=Y")</f>
        <v>78.281999999999996</v>
      </c>
      <c r="AQ147" s="36">
        <f>_xll.BDP($AD147,AQ$10,"EQY_FUND_CRNCY=USD","FA_ADJUSTED=Y")</f>
        <v>-148.822683544304</v>
      </c>
      <c r="AR147" s="36">
        <f>_xll.BDP($AD147,AR$10,"BEST_FPERIOD_OVERRIDE=1TY","EQY_FUND_CRNCY=USD","FA_ADJUSTED=Y")</f>
        <v>-34.267000000000003</v>
      </c>
      <c r="AS147" s="36">
        <f>_xll.BDP($AD147,AS$10,"EQY_FUND_CRNCY=USD","FA_ADJUSTED=Y")</f>
        <v>-161.45400000000001</v>
      </c>
      <c r="AT147" s="36">
        <f>_xll.BDP($AD147,AT$10,"BEST_FPERIOD_OVERRIDE=1TY","EQY_FUND_CRNCY=USD","FA_ADJUSTED=Y")</f>
        <v>-33.11</v>
      </c>
      <c r="AV147" s="1" t="s">
        <v>267</v>
      </c>
      <c r="AW147" s="1" t="s">
        <v>268</v>
      </c>
      <c r="AX147" s="36" t="s">
        <v>495</v>
      </c>
      <c r="AY147" s="36">
        <v>1457.1904999999999</v>
      </c>
      <c r="AZ147" s="36">
        <v>1375.7365</v>
      </c>
      <c r="BA147" s="36">
        <v>309.411</v>
      </c>
      <c r="BB147" s="36">
        <v>376.04599999999999</v>
      </c>
      <c r="BC147" s="44">
        <v>0.21536079842022415</v>
      </c>
      <c r="BD147" s="36">
        <v>220.4609998474121</v>
      </c>
      <c r="BE147" s="36">
        <v>74.707999999999998</v>
      </c>
      <c r="BF147" s="36">
        <v>101.09399999999999</v>
      </c>
      <c r="BG147" s="36">
        <v>200.18799999999999</v>
      </c>
      <c r="BH147" s="36">
        <v>78.281999999999996</v>
      </c>
      <c r="BI147" s="36">
        <v>-163.124</v>
      </c>
      <c r="BJ147" s="36">
        <v>-38.413000000000004</v>
      </c>
      <c r="BK147" s="36">
        <v>-176.84800000000001</v>
      </c>
      <c r="BL147" s="36">
        <v>-41.511000000000003</v>
      </c>
    </row>
    <row r="148" spans="30:64" x14ac:dyDescent="0.2">
      <c r="AD148" s="1" t="s">
        <v>269</v>
      </c>
      <c r="AE148" s="1" t="s">
        <v>270</v>
      </c>
      <c r="AF148" s="36" t="str">
        <f>_xll.BDP($AD148,AF$10)</f>
        <v>Application Software</v>
      </c>
      <c r="AG148" s="36">
        <f>_xll.BDH($AD148,AG$10,$C$5,$C$5,"EQY_FUND_CRNCY=USD")</f>
        <v>1438.7285999999999</v>
      </c>
      <c r="AH148" s="36">
        <f>_xll.BDH($AD148,AH$10,$C$5,$C$5,"EQY_FUND_CRNCY=USD")</f>
        <v>1428.9495999999999</v>
      </c>
      <c r="AI148" s="36">
        <f>_xll.BDP($AD148,AI$10,"EQY_FUND_CRNCY=USD","FA_ADJUSTED=Y")</f>
        <v>134.441</v>
      </c>
      <c r="AJ148" s="36">
        <f>_xll.BDP($AD148,AJ$10,"BEST_FPERIOD_OVERRIDE=1TY","EQY_FUND_CRNCY=USD","FA_ADJUSTED=Y")</f>
        <v>174.87700000000001</v>
      </c>
      <c r="AK148" s="44">
        <f t="shared" si="29"/>
        <v>0.30077134207570611</v>
      </c>
      <c r="AL148" s="36">
        <f>_xll.BDP($AD148,AL$10,"EQY_FUND_CRNCY=USD","FA_ADJUSTED=Y")</f>
        <v>92.419000915527334</v>
      </c>
      <c r="AM148" s="36">
        <f>_xll.BDP($AD148,AM$10,"BEST_FPERIOD_OVERRIDE=1TY","EQY_FUND_CRNCY=USD","FA_ADJUSTED=Y")</f>
        <v>71.055999999999997</v>
      </c>
      <c r="AN148" s="36">
        <f>_xll.BDP($AD148,AN$10,"BEST_FPERIOD_OVERRIDE=1TY","EQY_FUND_CRNCY=USD","FA_ADJUSTED=Y")</f>
        <v>22.241</v>
      </c>
      <c r="AO148" s="36">
        <f>_xll.BDP($AD148,AO$10,"BEST_FPERIOD_OVERRIDE=1TY","EQY_FUND_CRNCY=USD","FA_ADJUSTED=Y")</f>
        <v>46.997999999999998</v>
      </c>
      <c r="AP148" s="36">
        <f>_xll.BDP($AD148,AP$10,"BEST_FPERIOD_OVERRIDE=1TY","EQY_FUND_CRNCY=USD","FA_ADJUSTED=Y")</f>
        <v>22.895</v>
      </c>
      <c r="AQ148" s="36">
        <f>_xll.BDP($AD148,AQ$10,"EQY_FUND_CRNCY=USD","FA_ADJUSTED=Y")</f>
        <v>-26.047000000000004</v>
      </c>
      <c r="AR148" s="36">
        <f>_xll.BDP($AD148,AR$10,"BEST_FPERIOD_OVERRIDE=1TY","EQY_FUND_CRNCY=USD","FA_ADJUSTED=Y")</f>
        <v>1.488</v>
      </c>
      <c r="AS148" s="36">
        <f>_xll.BDP($AD148,AS$10,"EQY_FUND_CRNCY=USD","FA_ADJUSTED=Y")</f>
        <v>-43.407640000000001</v>
      </c>
      <c r="AT148" s="36">
        <f>_xll.BDP($AD148,AT$10,"BEST_FPERIOD_OVERRIDE=1TY","EQY_FUND_CRNCY=USD","FA_ADJUSTED=Y")</f>
        <v>-11.89</v>
      </c>
      <c r="AV148" s="1" t="s">
        <v>269</v>
      </c>
      <c r="AW148" s="1" t="s">
        <v>270</v>
      </c>
      <c r="AX148" s="36" t="s">
        <v>495</v>
      </c>
      <c r="AY148" s="36">
        <v>1469.1429000000001</v>
      </c>
      <c r="AZ148" s="36">
        <v>1455.3159000000001</v>
      </c>
      <c r="BA148" s="36">
        <v>122.828</v>
      </c>
      <c r="BB148" s="36">
        <v>163.084</v>
      </c>
      <c r="BC148" s="44">
        <v>0.32774285993421692</v>
      </c>
      <c r="BD148" s="36">
        <v>85.026000061035163</v>
      </c>
      <c r="BE148" s="36">
        <v>71.689000000000007</v>
      </c>
      <c r="BF148" s="36">
        <v>22.241</v>
      </c>
      <c r="BG148" s="36">
        <v>46.997999999999998</v>
      </c>
      <c r="BH148" s="36">
        <v>22.895</v>
      </c>
      <c r="BI148" s="36">
        <v>-24.664999999999999</v>
      </c>
      <c r="BJ148" s="36">
        <v>-0.70599999999999996</v>
      </c>
      <c r="BK148" s="36">
        <v>-39.188639999999999</v>
      </c>
      <c r="BL148" s="36">
        <v>-13.982000000000001</v>
      </c>
    </row>
    <row r="149" spans="30:64" x14ac:dyDescent="0.2">
      <c r="AD149" s="1" t="s">
        <v>271</v>
      </c>
      <c r="AE149" s="1" t="s">
        <v>272</v>
      </c>
      <c r="AF149" s="36" t="str">
        <f>_xll.BDP($AD149,AF$10)</f>
        <v>Application Software</v>
      </c>
      <c r="AG149" s="36">
        <f>_xll.BDH($AD149,AG$10,$C$5,$C$5,"EQY_FUND_CRNCY=USD")</f>
        <v>1427.9659999999999</v>
      </c>
      <c r="AH149" s="36">
        <f>_xll.BDH($AD149,AH$10,$C$5,$C$5,"EQY_FUND_CRNCY=USD")</f>
        <v>1233.643</v>
      </c>
      <c r="AI149" s="36">
        <f>_xll.BDP($AD149,AI$10,"EQY_FUND_CRNCY=USD","FA_ADJUSTED=Y")</f>
        <v>241.25099999999998</v>
      </c>
      <c r="AJ149" s="36">
        <f>_xll.BDP($AD149,AJ$10,"BEST_FPERIOD_OVERRIDE=1TY","EQY_FUND_CRNCY=USD","FA_ADJUSTED=Y")</f>
        <v>264.56</v>
      </c>
      <c r="AK149" s="44">
        <f t="shared" si="29"/>
        <v>9.6617216094441183E-2</v>
      </c>
      <c r="AL149" s="36">
        <f>_xll.BDP($AD149,AL$10,"EQY_FUND_CRNCY=USD","FA_ADJUSTED=Y")</f>
        <v>161.22099993896484</v>
      </c>
      <c r="AM149" s="36">
        <f>_xll.BDP($AD149,AM$10,"BEST_FPERIOD_OVERRIDE=1TY","EQY_FUND_CRNCY=USD","FA_ADJUSTED=Y")</f>
        <v>66.95</v>
      </c>
      <c r="AN149" s="36">
        <f>_xll.BDP($AD149,AN$10,"BEST_FPERIOD_OVERRIDE=1TY","EQY_FUND_CRNCY=USD","FA_ADJUSTED=Y")</f>
        <v>23.183</v>
      </c>
      <c r="AO149" s="36">
        <f>_xll.BDP($AD149,AO$10,"BEST_FPERIOD_OVERRIDE=1TY","EQY_FUND_CRNCY=USD","FA_ADJUSTED=Y")</f>
        <v>73.295000000000002</v>
      </c>
      <c r="AP149" s="36">
        <f>_xll.BDP($AD149,AP$10,"BEST_FPERIOD_OVERRIDE=1TY","EQY_FUND_CRNCY=USD","FA_ADJUSTED=Y")</f>
        <v>37.460999999999999</v>
      </c>
      <c r="AQ149" s="36">
        <f>_xll.BDP($AD149,AQ$10,"EQY_FUND_CRNCY=USD","FA_ADJUSTED=Y")</f>
        <v>30.456</v>
      </c>
      <c r="AR149" s="36">
        <f>_xll.BDP($AD149,AR$10,"BEST_FPERIOD_OVERRIDE=1TY","EQY_FUND_CRNCY=USD","FA_ADJUSTED=Y")</f>
        <v>58.94</v>
      </c>
      <c r="AS149" s="36">
        <f>_xll.BDP($AD149,AS$10,"EQY_FUND_CRNCY=USD","FA_ADJUSTED=Y")</f>
        <v>14.115740000000001</v>
      </c>
      <c r="AT149" s="36">
        <f>_xll.BDP($AD149,AT$10,"BEST_FPERIOD_OVERRIDE=1TY","EQY_FUND_CRNCY=USD","FA_ADJUSTED=Y")</f>
        <v>34.835000000000001</v>
      </c>
      <c r="AV149" s="1" t="s">
        <v>271</v>
      </c>
      <c r="AW149" s="1" t="s">
        <v>272</v>
      </c>
      <c r="AX149" s="36" t="s">
        <v>495</v>
      </c>
      <c r="AY149" s="36">
        <v>1512.7247</v>
      </c>
      <c r="AZ149" s="36">
        <v>1335.0657000000001</v>
      </c>
      <c r="BA149" s="36">
        <v>234.53299999999999</v>
      </c>
      <c r="BB149" s="36">
        <v>255.227</v>
      </c>
      <c r="BC149" s="44">
        <v>8.8234917900679388E-2</v>
      </c>
      <c r="BD149" s="36">
        <v>156.26900183105468</v>
      </c>
      <c r="BE149" s="36">
        <v>66.875</v>
      </c>
      <c r="BF149" s="36">
        <v>23.183</v>
      </c>
      <c r="BG149" s="36">
        <v>73.295000000000002</v>
      </c>
      <c r="BH149" s="36">
        <v>37.460999999999999</v>
      </c>
      <c r="BI149" s="36">
        <v>24.942</v>
      </c>
      <c r="BJ149" s="36">
        <v>52.480000000000004</v>
      </c>
      <c r="BK149" s="36">
        <v>10.046000000000001</v>
      </c>
      <c r="BL149" s="36">
        <v>29.999000000000002</v>
      </c>
    </row>
    <row r="150" spans="30:64" x14ac:dyDescent="0.2">
      <c r="AD150" s="1" t="s">
        <v>273</v>
      </c>
      <c r="AE150" s="1" t="s">
        <v>274</v>
      </c>
      <c r="AF150" s="36" t="str">
        <f>_xll.BDP($AD150,AF$10)</f>
        <v>Systems Software</v>
      </c>
      <c r="AG150" s="36">
        <f>_xll.BDH($AD150,AG$10,$C$5,$C$5,"EQY_FUND_CRNCY=USD")</f>
        <v>1366.4870000000001</v>
      </c>
      <c r="AH150" s="36">
        <f>_xll.BDH($AD150,AH$10,$C$5,$C$5,"EQY_FUND_CRNCY=USD")</f>
        <v>1974.2639999999999</v>
      </c>
      <c r="AI150" s="36">
        <f>_xll.BDP($AD150,AI$10,"EQY_FUND_CRNCY=USD","FA_ADJUSTED=Y")</f>
        <v>741.64199999999994</v>
      </c>
      <c r="AJ150" s="36">
        <f>_xll.BDP($AD150,AJ$10,"BEST_FPERIOD_OVERRIDE=1TY","EQY_FUND_CRNCY=USD","FA_ADJUSTED=Y")</f>
        <v>695.66700000000003</v>
      </c>
      <c r="AK150" s="44">
        <f t="shared" si="29"/>
        <v>-6.1990825762294866E-2</v>
      </c>
      <c r="AL150" s="36">
        <f>_xll.BDP($AD150,AL$10,"EQY_FUND_CRNCY=USD","FA_ADJUSTED=Y")</f>
        <v>546.92000195312494</v>
      </c>
      <c r="AM150" s="36">
        <f>_xll.BDP($AD150,AM$10,"BEST_FPERIOD_OVERRIDE=1TY","EQY_FUND_CRNCY=USD","FA_ADJUSTED=Y")</f>
        <v>73.2</v>
      </c>
      <c r="AN150" s="36">
        <f>_xll.BDP($AD150,AN$10,"BEST_FPERIOD_OVERRIDE=1TY","EQY_FUND_CRNCY=USD","FA_ADJUSTED=Y")</f>
        <v>194.38200000000001</v>
      </c>
      <c r="AO150" s="36" t="str">
        <f>_xll.BDP($AD150,AO$10,"BEST_FPERIOD_OVERRIDE=1TY","EQY_FUND_CRNCY=USD","FA_ADJUSTED=Y")</f>
        <v>#N/A N/A</v>
      </c>
      <c r="AP150" s="36" t="str">
        <f>_xll.BDP($AD150,AP$10,"BEST_FPERIOD_OVERRIDE=1TY","EQY_FUND_CRNCY=USD","FA_ADJUSTED=Y")</f>
        <v>#N/A N/A</v>
      </c>
      <c r="AQ150" s="36">
        <f>_xll.BDP($AD150,AQ$10,"EQY_FUND_CRNCY=USD","FA_ADJUSTED=Y")</f>
        <v>185.923</v>
      </c>
      <c r="AR150" s="36">
        <f>_xll.BDP($AD150,AR$10,"BEST_FPERIOD_OVERRIDE=1TY","EQY_FUND_CRNCY=USD","FA_ADJUSTED=Y")</f>
        <v>228.03300000000002</v>
      </c>
      <c r="AS150" s="36">
        <f>_xll.BDP($AD150,AS$10,"EQY_FUND_CRNCY=USD","FA_ADJUSTED=Y")</f>
        <v>-65.858699999999999</v>
      </c>
      <c r="AT150" s="36">
        <f>_xll.BDP($AD150,AT$10,"BEST_FPERIOD_OVERRIDE=1TY","EQY_FUND_CRNCY=USD","FA_ADJUSTED=Y")</f>
        <v>136</v>
      </c>
      <c r="AV150" s="1" t="s">
        <v>273</v>
      </c>
      <c r="AW150" s="1" t="s">
        <v>274</v>
      </c>
      <c r="AX150" s="36" t="s">
        <v>505</v>
      </c>
      <c r="AY150" s="36">
        <v>1399.9066</v>
      </c>
      <c r="AZ150" s="36">
        <v>2032.1335999999999</v>
      </c>
      <c r="BA150" s="36">
        <v>774.83100000000002</v>
      </c>
      <c r="BB150" s="36">
        <v>685.5</v>
      </c>
      <c r="BC150" s="44">
        <v>-0.11529094731625344</v>
      </c>
      <c r="BD150" s="36">
        <v>572.46900695800787</v>
      </c>
      <c r="BE150" s="36">
        <v>73.2</v>
      </c>
      <c r="BF150" s="36">
        <v>194.38200000000001</v>
      </c>
      <c r="BG150" s="36" t="s">
        <v>480</v>
      </c>
      <c r="BH150" s="36" t="s">
        <v>480</v>
      </c>
      <c r="BI150" s="36">
        <v>202.02800000000002</v>
      </c>
      <c r="BJ150" s="36">
        <v>206.42500000000001</v>
      </c>
      <c r="BK150" s="36">
        <v>-55.119129999999998</v>
      </c>
      <c r="BL150" s="36">
        <v>129.5</v>
      </c>
    </row>
    <row r="151" spans="30:64" x14ac:dyDescent="0.2">
      <c r="AD151" s="1" t="s">
        <v>275</v>
      </c>
      <c r="AE151" s="1" t="s">
        <v>276</v>
      </c>
      <c r="AF151" s="36" t="str">
        <f>_xll.BDP($AD151,AF$10)</f>
        <v>Application Software</v>
      </c>
      <c r="AG151" s="36">
        <f>_xll.BDH($AD151,AG$10,$C$5,$C$5,"EQY_FUND_CRNCY=USD")</f>
        <v>1390.4214999999999</v>
      </c>
      <c r="AH151" s="36">
        <f>_xll.BDH($AD151,AH$10,$C$5,$C$5,"EQY_FUND_CRNCY=USD")</f>
        <v>691.24649999999997</v>
      </c>
      <c r="AI151" s="36">
        <f>_xll.BDP($AD151,AI$10,"EQY_FUND_CRNCY=USD","FA_ADJUSTED=Y")</f>
        <v>503.86599999999999</v>
      </c>
      <c r="AJ151" s="36">
        <f>_xll.BDP($AD151,AJ$10,"BEST_FPERIOD_OVERRIDE=1TY","EQY_FUND_CRNCY=USD","FA_ADJUSTED=Y")</f>
        <v>506.5</v>
      </c>
      <c r="AK151" s="44">
        <f t="shared" si="29"/>
        <v>5.227580348743599E-3</v>
      </c>
      <c r="AL151" s="36">
        <f>_xll.BDP($AD151,AL$10,"EQY_FUND_CRNCY=USD","FA_ADJUSTED=Y")</f>
        <v>405.49899243164066</v>
      </c>
      <c r="AM151" s="36">
        <f>_xll.BDP($AD151,AM$10,"BEST_FPERIOD_OVERRIDE=1TY","EQY_FUND_CRNCY=USD","FA_ADJUSTED=Y")</f>
        <v>82.3</v>
      </c>
      <c r="AN151" s="36">
        <f>_xll.BDP($AD151,AN$10,"BEST_FPERIOD_OVERRIDE=1TY","EQY_FUND_CRNCY=USD","FA_ADJUSTED=Y")</f>
        <v>78.765999999999991</v>
      </c>
      <c r="AO151" s="36">
        <f>_xll.BDP($AD151,AO$10,"BEST_FPERIOD_OVERRIDE=1TY","EQY_FUND_CRNCY=USD","FA_ADJUSTED=Y")</f>
        <v>174.61199999999999</v>
      </c>
      <c r="AP151" s="36">
        <f>_xll.BDP($AD151,AP$10,"BEST_FPERIOD_OVERRIDE=1TY","EQY_FUND_CRNCY=USD","FA_ADJUSTED=Y")</f>
        <v>80.161000000000001</v>
      </c>
      <c r="AQ151" s="36" t="str">
        <f>_xll.BDP($AD151,AQ$10,"EQY_FUND_CRNCY=USD","FA_ADJUSTED=Y")</f>
        <v>#N/A N/A</v>
      </c>
      <c r="AR151" s="36">
        <f>_xll.BDP($AD151,AR$10,"BEST_FPERIOD_OVERRIDE=1TY","EQY_FUND_CRNCY=USD","FA_ADJUSTED=Y")</f>
        <v>31.48</v>
      </c>
      <c r="AS151" s="36">
        <f>_xll.BDP($AD151,AS$10,"EQY_FUND_CRNCY=USD","FA_ADJUSTED=Y")</f>
        <v>36.975999999999999</v>
      </c>
      <c r="AT151" s="36">
        <f>_xll.BDP($AD151,AT$10,"BEST_FPERIOD_OVERRIDE=1TY","EQY_FUND_CRNCY=USD","FA_ADJUSTED=Y")</f>
        <v>40.450000000000003</v>
      </c>
      <c r="AV151" s="1" t="s">
        <v>275</v>
      </c>
      <c r="AW151" s="1" t="s">
        <v>276</v>
      </c>
      <c r="AX151" s="36" t="s">
        <v>495</v>
      </c>
      <c r="AY151" s="36">
        <v>1420.0074</v>
      </c>
      <c r="AZ151" s="36">
        <v>719.44939999999997</v>
      </c>
      <c r="BA151" s="36">
        <v>506.92600000000004</v>
      </c>
      <c r="BB151" s="36">
        <v>514</v>
      </c>
      <c r="BC151" s="44">
        <v>1.3954699502491508E-2</v>
      </c>
      <c r="BD151" s="36">
        <v>407.5589940185547</v>
      </c>
      <c r="BE151" s="36" t="s">
        <v>480</v>
      </c>
      <c r="BF151" s="36">
        <v>78.765999999999991</v>
      </c>
      <c r="BG151" s="36">
        <v>174.61199999999999</v>
      </c>
      <c r="BH151" s="36">
        <v>80.161000000000001</v>
      </c>
      <c r="BI151" s="36">
        <v>47.558000000000007</v>
      </c>
      <c r="BJ151" s="36" t="s">
        <v>480</v>
      </c>
      <c r="BK151" s="36">
        <v>42.201000000000001</v>
      </c>
      <c r="BL151" s="36" t="s">
        <v>480</v>
      </c>
    </row>
    <row r="152" spans="30:64" x14ac:dyDescent="0.2">
      <c r="AD152" s="1" t="s">
        <v>277</v>
      </c>
      <c r="AE152" s="1" t="s">
        <v>278</v>
      </c>
      <c r="AF152" s="36" t="str">
        <f>_xll.BDP($AD152,AF$10)</f>
        <v>Systems Software</v>
      </c>
      <c r="AG152" s="36">
        <f>_xll.BDH($AD152,AG$10,$C$5,$C$5,"EQY_FUND_CRNCY=USD")</f>
        <v>1390.1847</v>
      </c>
      <c r="AH152" s="36">
        <f>_xll.BDH($AD152,AH$10,$C$5,$C$5,"EQY_FUND_CRNCY=USD")</f>
        <v>1369.8477</v>
      </c>
      <c r="AI152" s="36">
        <f>_xll.BDP($AD152,AI$10,"EQY_FUND_CRNCY=USD","FA_ADJUSTED=Y")</f>
        <v>401.911</v>
      </c>
      <c r="AJ152" s="36">
        <f>_xll.BDP($AD152,AJ$10,"BEST_FPERIOD_OVERRIDE=1TY","EQY_FUND_CRNCY=USD","FA_ADJUSTED=Y")</f>
        <v>396.25</v>
      </c>
      <c r="AK152" s="44">
        <f t="shared" si="29"/>
        <v>-1.4085207919166232E-2</v>
      </c>
      <c r="AL152" s="36">
        <f>_xll.BDP($AD152,AL$10,"EQY_FUND_CRNCY=USD","FA_ADJUSTED=Y")</f>
        <v>333.70999957275393</v>
      </c>
      <c r="AM152" s="36">
        <f>_xll.BDP($AD152,AM$10,"BEST_FPERIOD_OVERRIDE=1TY","EQY_FUND_CRNCY=USD","FA_ADJUSTED=Y")</f>
        <v>89</v>
      </c>
      <c r="AN152" s="36">
        <f>_xll.BDP($AD152,AN$10,"BEST_FPERIOD_OVERRIDE=1TY","EQY_FUND_CRNCY=USD","FA_ADJUSTED=Y")</f>
        <v>76.988</v>
      </c>
      <c r="AO152" s="36">
        <f>_xll.BDP($AD152,AO$10,"BEST_FPERIOD_OVERRIDE=1TY","EQY_FUND_CRNCY=USD","FA_ADJUSTED=Y")</f>
        <v>96.344999999999999</v>
      </c>
      <c r="AP152" s="36">
        <f>_xll.BDP($AD152,AP$10,"BEST_FPERIOD_OVERRIDE=1TY","EQY_FUND_CRNCY=USD","FA_ADJUSTED=Y")</f>
        <v>45.738999999999997</v>
      </c>
      <c r="AQ152" s="36">
        <f>_xll.BDP($AD152,AQ$10,"EQY_FUND_CRNCY=USD","FA_ADJUSTED=Y")</f>
        <v>142.37699999999998</v>
      </c>
      <c r="AR152" s="36">
        <f>_xll.BDP($AD152,AR$10,"BEST_FPERIOD_OVERRIDE=1TY","EQY_FUND_CRNCY=USD","FA_ADJUSTED=Y")</f>
        <v>184</v>
      </c>
      <c r="AS152" s="36">
        <f>_xll.BDP($AD152,AS$10,"EQY_FUND_CRNCY=USD","FA_ADJUSTED=Y")</f>
        <v>65.876939999999991</v>
      </c>
      <c r="AT152" s="36">
        <f>_xll.BDP($AD152,AT$10,"BEST_FPERIOD_OVERRIDE=1TY","EQY_FUND_CRNCY=USD","FA_ADJUSTED=Y")</f>
        <v>108.733</v>
      </c>
      <c r="AV152" s="1" t="s">
        <v>277</v>
      </c>
      <c r="AW152" s="1" t="s">
        <v>278</v>
      </c>
      <c r="AX152" s="36" t="s">
        <v>505</v>
      </c>
      <c r="AY152" s="36">
        <v>1423.8616</v>
      </c>
      <c r="AZ152" s="36">
        <v>1403.5246</v>
      </c>
      <c r="BA152" s="36">
        <v>401.911</v>
      </c>
      <c r="BB152" s="36">
        <v>396.25</v>
      </c>
      <c r="BC152" s="44">
        <v>-1.4085207919166232E-2</v>
      </c>
      <c r="BD152" s="36">
        <v>333.70999957275393</v>
      </c>
      <c r="BE152" s="36">
        <v>89</v>
      </c>
      <c r="BF152" s="36">
        <v>76.988</v>
      </c>
      <c r="BG152" s="36">
        <v>96.344999999999999</v>
      </c>
      <c r="BH152" s="36">
        <v>45.738999999999997</v>
      </c>
      <c r="BI152" s="36">
        <v>142.37699999999998</v>
      </c>
      <c r="BJ152" s="36">
        <v>184</v>
      </c>
      <c r="BK152" s="36">
        <v>65.876939999999991</v>
      </c>
      <c r="BL152" s="36">
        <v>108.733</v>
      </c>
    </row>
    <row r="153" spans="30:64" x14ac:dyDescent="0.2">
      <c r="AD153" s="1" t="s">
        <v>279</v>
      </c>
      <c r="AE153" s="1" t="s">
        <v>280</v>
      </c>
      <c r="AF153" s="36" t="str">
        <f>_xll.BDP($AD153,AF$10)</f>
        <v>Application Software</v>
      </c>
      <c r="AG153" s="36">
        <f>_xll.BDH($AD153,AG$10,$C$5,$C$5,"EQY_FUND_CRNCY=USD")</f>
        <v>1408.5399</v>
      </c>
      <c r="AH153" s="36">
        <f>_xll.BDH($AD153,AH$10,$C$5,$C$5,"EQY_FUND_CRNCY=USD")</f>
        <v>1330.2659000000001</v>
      </c>
      <c r="AI153" s="36">
        <f>_xll.BDP($AD153,AI$10,"EQY_FUND_CRNCY=USD","FA_ADJUSTED=Y")</f>
        <v>234.41499999999999</v>
      </c>
      <c r="AJ153" s="36">
        <f>_xll.BDP($AD153,AJ$10,"BEST_FPERIOD_OVERRIDE=1TY","EQY_FUND_CRNCY=USD","FA_ADJUSTED=Y")</f>
        <v>268.7</v>
      </c>
      <c r="AK153" s="44">
        <f t="shared" si="29"/>
        <v>0.14625770535162008</v>
      </c>
      <c r="AL153" s="36">
        <f>_xll.BDP($AD153,AL$10,"EQY_FUND_CRNCY=USD","FA_ADJUSTED=Y")</f>
        <v>169.85999990844726</v>
      </c>
      <c r="AM153" s="36">
        <f>_xll.BDP($AD153,AM$10,"BEST_FPERIOD_OVERRIDE=1TY","EQY_FUND_CRNCY=USD","FA_ADJUSTED=Y")</f>
        <v>73.62</v>
      </c>
      <c r="AN153" s="36">
        <f>_xll.BDP($AD153,AN$10,"BEST_FPERIOD_OVERRIDE=1TY","EQY_FUND_CRNCY=USD","FA_ADJUSTED=Y")</f>
        <v>68.171999999999997</v>
      </c>
      <c r="AO153" s="36">
        <f>_xll.BDP($AD153,AO$10,"BEST_FPERIOD_OVERRIDE=1TY","EQY_FUND_CRNCY=USD","FA_ADJUSTED=Y")</f>
        <v>84.161000000000001</v>
      </c>
      <c r="AP153" s="36">
        <f>_xll.BDP($AD153,AP$10,"BEST_FPERIOD_OVERRIDE=1TY","EQY_FUND_CRNCY=USD","FA_ADJUSTED=Y")</f>
        <v>39.594000000000001</v>
      </c>
      <c r="AQ153" s="36">
        <f>_xll.BDP($AD153,AQ$10,"EQY_FUND_CRNCY=USD","FA_ADJUSTED=Y")</f>
        <v>-45.387645569620005</v>
      </c>
      <c r="AR153" s="36">
        <f>_xll.BDP($AD153,AR$10,"BEST_FPERIOD_OVERRIDE=1TY","EQY_FUND_CRNCY=USD","FA_ADJUSTED=Y")</f>
        <v>-11.354000000000001</v>
      </c>
      <c r="AS153" s="36">
        <f>_xll.BDP($AD153,AS$10,"EQY_FUND_CRNCY=USD","FA_ADJUSTED=Y")</f>
        <v>-50.771000000000001</v>
      </c>
      <c r="AT153" s="36">
        <f>_xll.BDP($AD153,AT$10,"BEST_FPERIOD_OVERRIDE=1TY","EQY_FUND_CRNCY=USD","FA_ADJUSTED=Y")</f>
        <v>-16.283999999999999</v>
      </c>
      <c r="AV153" s="1" t="s">
        <v>279</v>
      </c>
      <c r="AW153" s="1" t="s">
        <v>280</v>
      </c>
      <c r="AX153" s="36" t="s">
        <v>495</v>
      </c>
      <c r="AY153" s="36">
        <v>1422.0752</v>
      </c>
      <c r="AZ153" s="36">
        <v>1360.3652</v>
      </c>
      <c r="BA153" s="36">
        <v>225.61</v>
      </c>
      <c r="BB153" s="36">
        <v>255.92000000000002</v>
      </c>
      <c r="BC153" s="44">
        <v>0.13434688178715493</v>
      </c>
      <c r="BD153" s="36">
        <v>161.06200064086914</v>
      </c>
      <c r="BE153" s="36">
        <v>72.180000000000007</v>
      </c>
      <c r="BF153" s="36">
        <v>68.171999999999997</v>
      </c>
      <c r="BG153" s="36">
        <v>84.161000000000001</v>
      </c>
      <c r="BH153" s="36">
        <v>39.594000000000001</v>
      </c>
      <c r="BI153" s="36">
        <v>-48.74664556962</v>
      </c>
      <c r="BJ153" s="36">
        <v>-16.401</v>
      </c>
      <c r="BK153" s="36">
        <v>-53.88</v>
      </c>
      <c r="BL153" s="36">
        <v>-22.204000000000001</v>
      </c>
    </row>
    <row r="154" spans="30:64" x14ac:dyDescent="0.2">
      <c r="AD154" s="1" t="s">
        <v>281</v>
      </c>
      <c r="AE154" s="1" t="s">
        <v>282</v>
      </c>
      <c r="AF154" s="36" t="str">
        <f>_xll.BDP($AD154,AF$10)</f>
        <v>Application Software</v>
      </c>
      <c r="AG154" s="36">
        <f>_xll.BDH($AD154,AG$10,$C$5,$C$5,"EQY_FUND_CRNCY=USD")</f>
        <v>1367.9758999999999</v>
      </c>
      <c r="AH154" s="36">
        <f>_xll.BDH($AD154,AH$10,$C$5,$C$5,"EQY_FUND_CRNCY=USD")</f>
        <v>1520.0009</v>
      </c>
      <c r="AI154" s="36">
        <f>_xll.BDP($AD154,AI$10,"EQY_FUND_CRNCY=USD","FA_ADJUSTED=Y")</f>
        <v>243.404</v>
      </c>
      <c r="AJ154" s="36">
        <f>_xll.BDP($AD154,AJ$10,"BEST_FPERIOD_OVERRIDE=1TY","EQY_FUND_CRNCY=USD","FA_ADJUSTED=Y")</f>
        <v>276.09699999999998</v>
      </c>
      <c r="AK154" s="44">
        <f t="shared" si="29"/>
        <v>0.13431578774383324</v>
      </c>
      <c r="AL154" s="36">
        <f>_xll.BDP($AD154,AL$10,"EQY_FUND_CRNCY=USD","FA_ADJUSTED=Y")</f>
        <v>168.84100283813476</v>
      </c>
      <c r="AM154" s="36">
        <f>_xll.BDP($AD154,AM$10,"BEST_FPERIOD_OVERRIDE=1TY","EQY_FUND_CRNCY=USD","FA_ADJUSTED=Y")</f>
        <v>74.736999999999995</v>
      </c>
      <c r="AN154" s="36">
        <f>_xll.BDP($AD154,AN$10,"BEST_FPERIOD_OVERRIDE=1TY","EQY_FUND_CRNCY=USD","FA_ADJUSTED=Y")</f>
        <v>53.66</v>
      </c>
      <c r="AO154" s="36">
        <f>_xll.BDP($AD154,AO$10,"BEST_FPERIOD_OVERRIDE=1TY","EQY_FUND_CRNCY=USD","FA_ADJUSTED=Y")</f>
        <v>73.510999999999996</v>
      </c>
      <c r="AP154" s="36">
        <f>_xll.BDP($AD154,AP$10,"BEST_FPERIOD_OVERRIDE=1TY","EQY_FUND_CRNCY=USD","FA_ADJUSTED=Y")</f>
        <v>47.94</v>
      </c>
      <c r="AQ154" s="36" t="str">
        <f>_xll.BDP($AD154,AQ$10,"EQY_FUND_CRNCY=USD","FA_ADJUSTED=Y")</f>
        <v>#N/A N/A</v>
      </c>
      <c r="AR154" s="36">
        <f>_xll.BDP($AD154,AR$10,"BEST_FPERIOD_OVERRIDE=1TY","EQY_FUND_CRNCY=USD","FA_ADJUSTED=Y")</f>
        <v>51.017000000000003</v>
      </c>
      <c r="AS154" s="36">
        <f>_xll.BDP($AD154,AS$10,"EQY_FUND_CRNCY=USD","FA_ADJUSTED=Y")</f>
        <v>-120.38222999999999</v>
      </c>
      <c r="AT154" s="36">
        <f>_xll.BDP($AD154,AT$10,"BEST_FPERIOD_OVERRIDE=1TY","EQY_FUND_CRNCY=USD","FA_ADJUSTED=Y")</f>
        <v>-54.588000000000001</v>
      </c>
      <c r="AV154" s="1" t="s">
        <v>281</v>
      </c>
      <c r="AW154" s="1" t="s">
        <v>282</v>
      </c>
      <c r="AX154" s="36" t="s">
        <v>495</v>
      </c>
      <c r="AY154" s="36">
        <v>1370.3783000000001</v>
      </c>
      <c r="AZ154" s="36">
        <v>1736.9733000000001</v>
      </c>
      <c r="BA154" s="36">
        <v>233.50800000000001</v>
      </c>
      <c r="BB154" s="36">
        <v>262.5</v>
      </c>
      <c r="BC154" s="44">
        <v>0.12415848707538912</v>
      </c>
      <c r="BD154" s="36">
        <v>165.91700256347656</v>
      </c>
      <c r="BE154" s="36">
        <v>72.7</v>
      </c>
      <c r="BF154" s="36">
        <v>53.66</v>
      </c>
      <c r="BG154" s="36">
        <v>73.510999999999996</v>
      </c>
      <c r="BH154" s="36">
        <v>47.94</v>
      </c>
      <c r="BI154" s="36" t="s">
        <v>480</v>
      </c>
      <c r="BJ154" s="36">
        <v>12.965</v>
      </c>
      <c r="BK154" s="36">
        <v>-31.000930000000004</v>
      </c>
      <c r="BL154" s="36">
        <v>-116.59100000000001</v>
      </c>
    </row>
    <row r="155" spans="30:64" x14ac:dyDescent="0.2">
      <c r="AD155" s="1" t="s">
        <v>283</v>
      </c>
      <c r="AE155" s="1" t="s">
        <v>284</v>
      </c>
      <c r="AF155" s="36" t="str">
        <f>_xll.BDP($AD155,AF$10)</f>
        <v>Data Processing &amp; Outsourced S</v>
      </c>
      <c r="AG155" s="36">
        <f>_xll.BDH($AD155,AG$10,$C$5,$C$5,"EQY_FUND_CRNCY=USD")</f>
        <v>1231.5121999999999</v>
      </c>
      <c r="AH155" s="36">
        <f>_xll.BDH($AD155,AH$10,$C$5,$C$5,"EQY_FUND_CRNCY=USD")</f>
        <v>2026.7811999999999</v>
      </c>
      <c r="AI155" s="36">
        <f>_xll.BDP($AD155,AI$10,"EQY_FUND_CRNCY=USD","FA_ADJUSTED=Y")</f>
        <v>1380.3109999999999</v>
      </c>
      <c r="AJ155" s="36">
        <f>_xll.BDP($AD155,AJ$10,"BEST_FPERIOD_OVERRIDE=1TY","EQY_FUND_CRNCY=USD","FA_ADJUSTED=Y")</f>
        <v>1327.05</v>
      </c>
      <c r="AK155" s="44">
        <f t="shared" si="29"/>
        <v>-3.8586231653591097E-2</v>
      </c>
      <c r="AL155" s="36">
        <f>_xll.BDP($AD155,AL$10,"EQY_FUND_CRNCY=USD","FA_ADJUSTED=Y")</f>
        <v>466.18899926757814</v>
      </c>
      <c r="AM155" s="36">
        <f>_xll.BDP($AD155,AM$10,"BEST_FPERIOD_OVERRIDE=1TY","EQY_FUND_CRNCY=USD","FA_ADJUSTED=Y")</f>
        <v>32.767000000000003</v>
      </c>
      <c r="AN155" s="36">
        <f>_xll.BDP($AD155,AN$10,"BEST_FPERIOD_OVERRIDE=1TY","EQY_FUND_CRNCY=USD","FA_ADJUSTED=Y")</f>
        <v>0</v>
      </c>
      <c r="AO155" s="36" t="str">
        <f>_xll.BDP($AD155,AO$10,"BEST_FPERIOD_OVERRIDE=1TY","EQY_FUND_CRNCY=USD","FA_ADJUSTED=Y")</f>
        <v>#N/A N/A</v>
      </c>
      <c r="AP155" s="36" t="str">
        <f>_xll.BDP($AD155,AP$10,"BEST_FPERIOD_OVERRIDE=1TY","EQY_FUND_CRNCY=USD","FA_ADJUSTED=Y")</f>
        <v>#N/A N/A</v>
      </c>
      <c r="AQ155" s="36">
        <f>_xll.BDP($AD155,AQ$10,"EQY_FUND_CRNCY=USD","FA_ADJUSTED=Y")</f>
        <v>289.62200000000001</v>
      </c>
      <c r="AR155" s="36">
        <f>_xll.BDP($AD155,AR$10,"BEST_FPERIOD_OVERRIDE=1TY","EQY_FUND_CRNCY=USD","FA_ADJUSTED=Y")</f>
        <v>281.47500000000002</v>
      </c>
      <c r="AS155" s="36">
        <f>_xll.BDP($AD155,AS$10,"EQY_FUND_CRNCY=USD","FA_ADJUSTED=Y")</f>
        <v>41.213250000000002</v>
      </c>
      <c r="AT155" s="36">
        <f>_xll.BDP($AD155,AT$10,"BEST_FPERIOD_OVERRIDE=1TY","EQY_FUND_CRNCY=USD","FA_ADJUSTED=Y")</f>
        <v>89.254999999999995</v>
      </c>
      <c r="AV155" s="1" t="s">
        <v>283</v>
      </c>
      <c r="AW155" s="1" t="s">
        <v>284</v>
      </c>
      <c r="AX155" s="36" t="s">
        <v>506</v>
      </c>
      <c r="AY155" s="36">
        <v>1272.5319</v>
      </c>
      <c r="AZ155" s="36">
        <v>2037.6169</v>
      </c>
      <c r="BA155" s="36">
        <v>1442.086</v>
      </c>
      <c r="BB155" s="36">
        <v>1299.5</v>
      </c>
      <c r="BC155" s="44">
        <v>-9.8874824386340321E-2</v>
      </c>
      <c r="BD155" s="36">
        <v>493.43699993896485</v>
      </c>
      <c r="BE155" s="36">
        <v>31.833000000000002</v>
      </c>
      <c r="BF155" s="36">
        <v>0</v>
      </c>
      <c r="BG155" s="36" t="s">
        <v>480</v>
      </c>
      <c r="BH155" s="36" t="s">
        <v>480</v>
      </c>
      <c r="BI155" s="36">
        <v>321.95100000000002</v>
      </c>
      <c r="BJ155" s="36">
        <v>274.86700000000002</v>
      </c>
      <c r="BK155" s="36">
        <v>65.558989999999994</v>
      </c>
      <c r="BL155" s="36">
        <v>81.405000000000001</v>
      </c>
    </row>
    <row r="156" spans="30:64" x14ac:dyDescent="0.2">
      <c r="AD156" s="1" t="s">
        <v>285</v>
      </c>
      <c r="AE156" s="1" t="s">
        <v>286</v>
      </c>
      <c r="AF156" s="36" t="str">
        <f>_xll.BDP($AD156,AF$10)</f>
        <v>Data Processing &amp; Outsourced S</v>
      </c>
      <c r="AG156" s="36">
        <f>_xll.BDH($AD156,AG$10,$C$5,$C$5,"EQY_FUND_CRNCY=USD")</f>
        <v>1289.7748999999999</v>
      </c>
      <c r="AH156" s="36">
        <f>_xll.BDH($AD156,AH$10,$C$5,$C$5,"EQY_FUND_CRNCY=USD")</f>
        <v>1214.5069000000001</v>
      </c>
      <c r="AI156" s="36">
        <f>_xll.BDP($AD156,AI$10,"EQY_FUND_CRNCY=USD","FA_ADJUSTED=Y")</f>
        <v>1629.7360000000001</v>
      </c>
      <c r="AJ156" s="36">
        <f>_xll.BDP($AD156,AJ$10,"BEST_FPERIOD_OVERRIDE=1TY","EQY_FUND_CRNCY=USD","FA_ADJUSTED=Y")</f>
        <v>1671.5</v>
      </c>
      <c r="AK156" s="44">
        <f t="shared" si="29"/>
        <v>2.5626236396569579E-2</v>
      </c>
      <c r="AL156" s="36">
        <f>_xll.BDP($AD156,AL$10,"EQY_FUND_CRNCY=USD","FA_ADJUSTED=Y")</f>
        <v>551.79999426269535</v>
      </c>
      <c r="AM156" s="36">
        <f>_xll.BDP($AD156,AM$10,"BEST_FPERIOD_OVERRIDE=1TY","EQY_FUND_CRNCY=USD","FA_ADJUSTED=Y")</f>
        <v>34.625</v>
      </c>
      <c r="AN156" s="36">
        <f>_xll.BDP($AD156,AN$10,"BEST_FPERIOD_OVERRIDE=1TY","EQY_FUND_CRNCY=USD","FA_ADJUSTED=Y")</f>
        <v>0</v>
      </c>
      <c r="AO156" s="36" t="str">
        <f>_xll.BDP($AD156,AO$10,"BEST_FPERIOD_OVERRIDE=1TY","EQY_FUND_CRNCY=USD","FA_ADJUSTED=Y")</f>
        <v>#N/A N/A</v>
      </c>
      <c r="AP156" s="36">
        <f>_xll.BDP($AD156,AP$10,"BEST_FPERIOD_OVERRIDE=1TY","EQY_FUND_CRNCY=USD","FA_ADJUSTED=Y")</f>
        <v>376.863</v>
      </c>
      <c r="AQ156" s="36">
        <f>_xll.BDP($AD156,AQ$10,"EQY_FUND_CRNCY=USD","FA_ADJUSTED=Y")</f>
        <v>164.94400000000002</v>
      </c>
      <c r="AR156" s="36">
        <f>_xll.BDP($AD156,AR$10,"BEST_FPERIOD_OVERRIDE=1TY","EQY_FUND_CRNCY=USD","FA_ADJUSTED=Y")</f>
        <v>182.6</v>
      </c>
      <c r="AS156" s="36">
        <f>_xll.BDP($AD156,AS$10,"EQY_FUND_CRNCY=USD","FA_ADJUSTED=Y")</f>
        <v>71.216676334987994</v>
      </c>
      <c r="AT156" s="36">
        <f>_xll.BDP($AD156,AT$10,"BEST_FPERIOD_OVERRIDE=1TY","EQY_FUND_CRNCY=USD","FA_ADJUSTED=Y")</f>
        <v>93.8</v>
      </c>
      <c r="AV156" s="1" t="s">
        <v>285</v>
      </c>
      <c r="AW156" s="1" t="s">
        <v>286</v>
      </c>
      <c r="AX156" s="36" t="s">
        <v>506</v>
      </c>
      <c r="AY156" s="36">
        <v>1308.6161999999999</v>
      </c>
      <c r="AZ156" s="36">
        <v>1236.1941999999999</v>
      </c>
      <c r="BA156" s="36">
        <v>1637.712</v>
      </c>
      <c r="BB156" s="36">
        <v>1656.5</v>
      </c>
      <c r="BC156" s="44">
        <v>1.147210254305997E-2</v>
      </c>
      <c r="BD156" s="36">
        <v>553.73400109863292</v>
      </c>
      <c r="BE156" s="36">
        <v>34.1</v>
      </c>
      <c r="BF156" s="36">
        <v>0</v>
      </c>
      <c r="BG156" s="36" t="s">
        <v>480</v>
      </c>
      <c r="BH156" s="36">
        <v>376.863</v>
      </c>
      <c r="BI156" s="36">
        <v>168.06400000000002</v>
      </c>
      <c r="BJ156" s="36">
        <v>180.32500000000002</v>
      </c>
      <c r="BK156" s="36">
        <v>71.187725335842003</v>
      </c>
      <c r="BL156" s="36">
        <v>91.15</v>
      </c>
    </row>
    <row r="157" spans="30:64" x14ac:dyDescent="0.2">
      <c r="AD157" s="1" t="s">
        <v>287</v>
      </c>
      <c r="AE157" s="1" t="s">
        <v>288</v>
      </c>
      <c r="AF157" s="36" t="str">
        <f>_xll.BDP($AD157,AF$10)</f>
        <v>Application Software</v>
      </c>
      <c r="AG157" s="36">
        <f>_xll.BDH($AD157,AG$10,$C$5,$C$5,"EQY_FUND_CRNCY=USD")</f>
        <v>1273.7550000000001</v>
      </c>
      <c r="AH157" s="36">
        <f>_xll.BDH($AD157,AH$10,$C$5,$C$5,"EQY_FUND_CRNCY=USD")</f>
        <v>1207.404</v>
      </c>
      <c r="AI157" s="36">
        <f>_xll.BDP($AD157,AI$10,"EQY_FUND_CRNCY=USD","FA_ADJUSTED=Y")</f>
        <v>241.50399999999996</v>
      </c>
      <c r="AJ157" s="36">
        <f>_xll.BDP($AD157,AJ$10,"BEST_FPERIOD_OVERRIDE=1TY","EQY_FUND_CRNCY=USD","FA_ADJUSTED=Y")</f>
        <v>272.97500000000002</v>
      </c>
      <c r="AK157" s="44">
        <f t="shared" si="29"/>
        <v>0.13031254140718196</v>
      </c>
      <c r="AL157" s="36">
        <f>_xll.BDP($AD157,AL$10,"EQY_FUND_CRNCY=USD","FA_ADJUSTED=Y")</f>
        <v>181.07599813842774</v>
      </c>
      <c r="AM157" s="36">
        <f>_xll.BDP($AD157,AM$10,"BEST_FPERIOD_OVERRIDE=1TY","EQY_FUND_CRNCY=USD","FA_ADJUSTED=Y")</f>
        <v>74.924999999999997</v>
      </c>
      <c r="AN157" s="36">
        <f>_xll.BDP($AD157,AN$10,"BEST_FPERIOD_OVERRIDE=1TY","EQY_FUND_CRNCY=USD","FA_ADJUSTED=Y")</f>
        <v>40.033999999999999</v>
      </c>
      <c r="AO157" s="36">
        <f>_xll.BDP($AD157,AO$10,"BEST_FPERIOD_OVERRIDE=1TY","EQY_FUND_CRNCY=USD","FA_ADJUSTED=Y")</f>
        <v>90.905000000000001</v>
      </c>
      <c r="AP157" s="36">
        <f>_xll.BDP($AD157,AP$10,"BEST_FPERIOD_OVERRIDE=1TY","EQY_FUND_CRNCY=USD","FA_ADJUSTED=Y")</f>
        <v>43.124000000000002</v>
      </c>
      <c r="AQ157" s="36">
        <f>_xll.BDP($AD157,AQ$10,"EQY_FUND_CRNCY=USD","FA_ADJUSTED=Y")</f>
        <v>5.8719999999999999</v>
      </c>
      <c r="AR157" s="36">
        <f>_xll.BDP($AD157,AR$10,"BEST_FPERIOD_OVERRIDE=1TY","EQY_FUND_CRNCY=USD","FA_ADJUSTED=Y")</f>
        <v>21.452999999999999</v>
      </c>
      <c r="AS157" s="36">
        <f>_xll.BDP($AD157,AS$10,"EQY_FUND_CRNCY=USD","FA_ADJUSTED=Y")</f>
        <v>-13.643924240750001</v>
      </c>
      <c r="AT157" s="36">
        <f>_xll.BDP($AD157,AT$10,"BEST_FPERIOD_OVERRIDE=1TY","EQY_FUND_CRNCY=USD","FA_ADJUSTED=Y")</f>
        <v>5.7549999999999999</v>
      </c>
      <c r="AV157" s="1" t="s">
        <v>287</v>
      </c>
      <c r="AW157" s="1" t="s">
        <v>288</v>
      </c>
      <c r="AX157" s="36" t="s">
        <v>495</v>
      </c>
      <c r="AY157" s="36">
        <v>1284.3643999999999</v>
      </c>
      <c r="AZ157" s="36">
        <v>1214.4014</v>
      </c>
      <c r="BA157" s="36">
        <v>233.78399999999999</v>
      </c>
      <c r="BB157" s="36">
        <v>258.85399999999998</v>
      </c>
      <c r="BC157" s="44">
        <v>0.10723573897272698</v>
      </c>
      <c r="BD157" s="36">
        <v>174.50399725341796</v>
      </c>
      <c r="BE157" s="36">
        <v>75.575000000000003</v>
      </c>
      <c r="BF157" s="36">
        <v>40.033999999999999</v>
      </c>
      <c r="BG157" s="36">
        <v>90.905000000000001</v>
      </c>
      <c r="BH157" s="36">
        <v>43.124000000000002</v>
      </c>
      <c r="BI157" s="36">
        <v>9.7840000000000007</v>
      </c>
      <c r="BJ157" s="36">
        <v>26.565000000000001</v>
      </c>
      <c r="BK157" s="36">
        <v>-8.9980586626340013</v>
      </c>
      <c r="BL157" s="36">
        <v>9.8350000000000009</v>
      </c>
    </row>
    <row r="158" spans="30:64" x14ac:dyDescent="0.2">
      <c r="AD158" s="1" t="s">
        <v>289</v>
      </c>
      <c r="AE158" s="1" t="s">
        <v>290</v>
      </c>
      <c r="AF158" s="36" t="str">
        <f>_xll.BDP($AD158,AF$10)</f>
        <v>Systems Software</v>
      </c>
      <c r="AG158" s="36">
        <f>_xll.BDH($AD158,AG$10,$C$5,$C$5,"EQY_FUND_CRNCY=USD")</f>
        <v>1189.1158</v>
      </c>
      <c r="AH158" s="36">
        <f>_xll.BDH($AD158,AH$10,$C$5,$C$5,"EQY_FUND_CRNCY=USD")</f>
        <v>1425.5488</v>
      </c>
      <c r="AI158" s="36">
        <f>_xll.BDP($AD158,AI$10,"EQY_FUND_CRNCY=USD","FA_ADJUSTED=Y")</f>
        <v>162.01400000000001</v>
      </c>
      <c r="AJ158" s="36">
        <f>_xll.BDP($AD158,AJ$10,"BEST_FPERIOD_OVERRIDE=1TY","EQY_FUND_CRNCY=USD","FA_ADJUSTED=Y")</f>
        <v>242.45500000000001</v>
      </c>
      <c r="AK158" s="44">
        <f t="shared" si="29"/>
        <v>0.49650647474909571</v>
      </c>
      <c r="AL158" s="36">
        <f>_xll.BDP($AD158,AL$10,"EQY_FUND_CRNCY=USD","FA_ADJUSTED=Y")</f>
        <v>126.376</v>
      </c>
      <c r="AM158" s="36">
        <f>_xll.BDP($AD158,AM$10,"BEST_FPERIOD_OVERRIDE=1TY","EQY_FUND_CRNCY=USD","FA_ADJUSTED=Y")</f>
        <v>78.8</v>
      </c>
      <c r="AN158" s="36">
        <f>_xll.BDP($AD158,AN$10,"BEST_FPERIOD_OVERRIDE=1TY","EQY_FUND_CRNCY=USD","FA_ADJUSTED=Y")</f>
        <v>52.046999999999997</v>
      </c>
      <c r="AO158" s="36">
        <f>_xll.BDP($AD158,AO$10,"BEST_FPERIOD_OVERRIDE=1TY","EQY_FUND_CRNCY=USD","FA_ADJUSTED=Y")</f>
        <v>107.19</v>
      </c>
      <c r="AP158" s="36">
        <f>_xll.BDP($AD158,AP$10,"BEST_FPERIOD_OVERRIDE=1TY","EQY_FUND_CRNCY=USD","FA_ADJUSTED=Y")</f>
        <v>22.337</v>
      </c>
      <c r="AQ158" s="36">
        <f>_xll.BDP($AD158,AQ$10,"EQY_FUND_CRNCY=USD","FA_ADJUSTED=Y")</f>
        <v>-48.109000000000002</v>
      </c>
      <c r="AR158" s="36">
        <f>_xll.BDP($AD158,AR$10,"BEST_FPERIOD_OVERRIDE=1TY","EQY_FUND_CRNCY=USD","FA_ADJUSTED=Y")</f>
        <v>-49.492000000000004</v>
      </c>
      <c r="AS158" s="36">
        <f>_xll.BDP($AD158,AS$10,"EQY_FUND_CRNCY=USD","FA_ADJUSTED=Y")</f>
        <v>-55.826999999999998</v>
      </c>
      <c r="AT158" s="36">
        <f>_xll.BDP($AD158,AT$10,"BEST_FPERIOD_OVERRIDE=1TY","EQY_FUND_CRNCY=USD","FA_ADJUSTED=Y")</f>
        <v>-56.18</v>
      </c>
      <c r="AV158" s="1" t="s">
        <v>289</v>
      </c>
      <c r="AW158" s="1" t="s">
        <v>290</v>
      </c>
      <c r="AX158" s="36" t="s">
        <v>505</v>
      </c>
      <c r="AY158" s="36">
        <v>1208.1090999999999</v>
      </c>
      <c r="AZ158" s="36">
        <v>1444.5420999999999</v>
      </c>
      <c r="BA158" s="36">
        <v>162.01400000000001</v>
      </c>
      <c r="BB158" s="36">
        <v>226.63</v>
      </c>
      <c r="BC158" s="44">
        <v>0.39882973076400785</v>
      </c>
      <c r="BD158" s="36">
        <v>126.376</v>
      </c>
      <c r="BE158" s="36">
        <v>78.225000000000009</v>
      </c>
      <c r="BF158" s="36">
        <v>52.046999999999997</v>
      </c>
      <c r="BG158" s="36">
        <v>107.19</v>
      </c>
      <c r="BH158" s="36">
        <v>22.337</v>
      </c>
      <c r="BI158" s="36">
        <v>-48.109000000000002</v>
      </c>
      <c r="BJ158" s="36">
        <v>-55.024999999999999</v>
      </c>
      <c r="BK158" s="36">
        <v>-55.826999999999998</v>
      </c>
      <c r="BL158" s="36">
        <v>-63.1</v>
      </c>
    </row>
    <row r="159" spans="30:64" x14ac:dyDescent="0.2">
      <c r="AD159" s="1" t="s">
        <v>291</v>
      </c>
      <c r="AE159" s="1" t="s">
        <v>292</v>
      </c>
      <c r="AF159" s="36" t="str">
        <f>_xll.BDP($AD159,AF$10)</f>
        <v>Application Software</v>
      </c>
      <c r="AG159" s="36">
        <f>_xll.BDH($AD159,AG$10,$C$5,$C$5,"EQY_FUND_CRNCY=USD")</f>
        <v>1233.3846000000001</v>
      </c>
      <c r="AH159" s="36">
        <f>_xll.BDH($AD159,AH$10,$C$5,$C$5,"EQY_FUND_CRNCY=USD")</f>
        <v>1088.1125999999999</v>
      </c>
      <c r="AI159" s="36">
        <f>_xll.BDP($AD159,AI$10,"EQY_FUND_CRNCY=USD","FA_ADJUSTED=Y")</f>
        <v>224.70499999999998</v>
      </c>
      <c r="AJ159" s="36">
        <f>_xll.BDP($AD159,AJ$10,"BEST_FPERIOD_OVERRIDE=1TY","EQY_FUND_CRNCY=USD","FA_ADJUSTED=Y")</f>
        <v>259.85200000000003</v>
      </c>
      <c r="AK159" s="44">
        <f t="shared" si="29"/>
        <v>0.15641396497630256</v>
      </c>
      <c r="AL159" s="36">
        <f>_xll.BDP($AD159,AL$10,"EQY_FUND_CRNCY=USD","FA_ADJUSTED=Y")</f>
        <v>155.31799926757813</v>
      </c>
      <c r="AM159" s="36">
        <f>_xll.BDP($AD159,AM$10,"BEST_FPERIOD_OVERRIDE=1TY","EQY_FUND_CRNCY=USD","FA_ADJUSTED=Y")</f>
        <v>69.34</v>
      </c>
      <c r="AN159" s="36">
        <f>_xll.BDP($AD159,AN$10,"BEST_FPERIOD_OVERRIDE=1TY","EQY_FUND_CRNCY=USD","FA_ADJUSTED=Y")</f>
        <v>40.549999999999997</v>
      </c>
      <c r="AO159" s="36">
        <f>_xll.BDP($AD159,AO$10,"BEST_FPERIOD_OVERRIDE=1TY","EQY_FUND_CRNCY=USD","FA_ADJUSTED=Y")</f>
        <v>87.948999999999998</v>
      </c>
      <c r="AP159" s="36">
        <f>_xll.BDP($AD159,AP$10,"BEST_FPERIOD_OVERRIDE=1TY","EQY_FUND_CRNCY=USD","FA_ADJUSTED=Y")</f>
        <v>27.706</v>
      </c>
      <c r="AQ159" s="36">
        <f>_xll.BDP($AD159,AQ$10,"EQY_FUND_CRNCY=USD","FA_ADJUSTED=Y")</f>
        <v>-12.241075949367</v>
      </c>
      <c r="AR159" s="36">
        <f>_xll.BDP($AD159,AR$10,"BEST_FPERIOD_OVERRIDE=1TY","EQY_FUND_CRNCY=USD","FA_ADJUSTED=Y")</f>
        <v>14.797000000000001</v>
      </c>
      <c r="AS159" s="36">
        <f>_xll.BDP($AD159,AS$10,"EQY_FUND_CRNCY=USD","FA_ADJUSTED=Y")</f>
        <v>-22.656739999999999</v>
      </c>
      <c r="AT159" s="36">
        <f>_xll.BDP($AD159,AT$10,"BEST_FPERIOD_OVERRIDE=1TY","EQY_FUND_CRNCY=USD","FA_ADJUSTED=Y")</f>
        <v>8.7940000000000005</v>
      </c>
      <c r="AV159" s="1" t="s">
        <v>291</v>
      </c>
      <c r="AW159" s="1" t="s">
        <v>292</v>
      </c>
      <c r="AX159" s="36" t="s">
        <v>495</v>
      </c>
      <c r="AY159" s="36">
        <v>1266.3698999999999</v>
      </c>
      <c r="AZ159" s="36">
        <v>1016.1319</v>
      </c>
      <c r="BA159" s="36">
        <v>212.47800000000001</v>
      </c>
      <c r="BB159" s="36">
        <v>249.06300000000002</v>
      </c>
      <c r="BC159" s="44">
        <v>0.17218253183859034</v>
      </c>
      <c r="BD159" s="36">
        <v>147.23399932861327</v>
      </c>
      <c r="BE159" s="36">
        <v>72.100000000000009</v>
      </c>
      <c r="BF159" s="36">
        <v>40.549999999999997</v>
      </c>
      <c r="BG159" s="36">
        <v>87.948999999999998</v>
      </c>
      <c r="BH159" s="36">
        <v>27.706</v>
      </c>
      <c r="BI159" s="36">
        <v>-14.339075949367</v>
      </c>
      <c r="BJ159" s="36">
        <v>11.973000000000001</v>
      </c>
      <c r="BK159" s="36">
        <v>-23.346969999999999</v>
      </c>
      <c r="BL159" s="36">
        <v>5.1749999999999998</v>
      </c>
    </row>
    <row r="160" spans="30:64" x14ac:dyDescent="0.2">
      <c r="AD160" s="1" t="s">
        <v>293</v>
      </c>
      <c r="AE160" s="1" t="s">
        <v>294</v>
      </c>
      <c r="AF160" s="36" t="str">
        <f>_xll.BDP($AD160,AF$10)</f>
        <v>Systems Software</v>
      </c>
      <c r="AG160" s="36">
        <f>_xll.BDH($AD160,AG$10,$C$5,$C$5,"EQY_FUND_CRNCY=USD")</f>
        <v>1185.2315000000001</v>
      </c>
      <c r="AH160" s="36">
        <f>_xll.BDH($AD160,AH$10,$C$5,$C$5,"EQY_FUND_CRNCY=USD")</f>
        <v>1081.9155000000001</v>
      </c>
      <c r="AI160" s="36">
        <f>_xll.BDP($AD160,AI$10,"EQY_FUND_CRNCY=USD","FA_ADJUSTED=Y")</f>
        <v>493.41899999999998</v>
      </c>
      <c r="AJ160" s="36">
        <f>_xll.BDP($AD160,AJ$10,"BEST_FPERIOD_OVERRIDE=1TY","EQY_FUND_CRNCY=USD","FA_ADJUSTED=Y")</f>
        <v>540.76700000000005</v>
      </c>
      <c r="AK160" s="44">
        <f t="shared" si="29"/>
        <v>9.5959012522825571E-2</v>
      </c>
      <c r="AL160" s="36">
        <f>_xll.BDP($AD160,AL$10,"EQY_FUND_CRNCY=USD","FA_ADJUSTED=Y")</f>
        <v>254.20199630737304</v>
      </c>
      <c r="AM160" s="36">
        <f>_xll.BDP($AD160,AM$10,"BEST_FPERIOD_OVERRIDE=1TY","EQY_FUND_CRNCY=USD","FA_ADJUSTED=Y")</f>
        <v>53.529000000000003</v>
      </c>
      <c r="AN160" s="36">
        <f>_xll.BDP($AD160,AN$10,"BEST_FPERIOD_OVERRIDE=1TY","EQY_FUND_CRNCY=USD","FA_ADJUSTED=Y")</f>
        <v>80.164000000000001</v>
      </c>
      <c r="AO160" s="36">
        <f>_xll.BDP($AD160,AO$10,"BEST_FPERIOD_OVERRIDE=1TY","EQY_FUND_CRNCY=USD","FA_ADJUSTED=Y")</f>
        <v>151.34100000000001</v>
      </c>
      <c r="AP160" s="36">
        <f>_xll.BDP($AD160,AP$10,"BEST_FPERIOD_OVERRIDE=1TY","EQY_FUND_CRNCY=USD","FA_ADJUSTED=Y")</f>
        <v>92.725999999999999</v>
      </c>
      <c r="AQ160" s="36">
        <f>_xll.BDP($AD160,AQ$10,"EQY_FUND_CRNCY=USD","FA_ADJUSTED=Y")</f>
        <v>-32.902000000000001</v>
      </c>
      <c r="AR160" s="36">
        <f>_xll.BDP($AD160,AR$10,"BEST_FPERIOD_OVERRIDE=1TY","EQY_FUND_CRNCY=USD","FA_ADJUSTED=Y")</f>
        <v>-0.65700000000000003</v>
      </c>
      <c r="AS160" s="36">
        <f>_xll.BDP($AD160,AS$10,"EQY_FUND_CRNCY=USD","FA_ADJUSTED=Y")</f>
        <v>-51.781127336844001</v>
      </c>
      <c r="AT160" s="36">
        <f>_xll.BDP($AD160,AT$10,"BEST_FPERIOD_OVERRIDE=1TY","EQY_FUND_CRNCY=USD","FA_ADJUSTED=Y")</f>
        <v>-11.215</v>
      </c>
      <c r="AV160" s="1" t="s">
        <v>293</v>
      </c>
      <c r="AW160" s="1" t="s">
        <v>294</v>
      </c>
      <c r="AX160" s="36" t="s">
        <v>505</v>
      </c>
      <c r="AY160" s="36">
        <v>1222.0399</v>
      </c>
      <c r="AZ160" s="36">
        <v>1118.7239</v>
      </c>
      <c r="BA160" s="36">
        <v>493.41899999999998</v>
      </c>
      <c r="BB160" s="36">
        <v>540.76700000000005</v>
      </c>
      <c r="BC160" s="44">
        <v>9.5959012522825571E-2</v>
      </c>
      <c r="BD160" s="36">
        <v>254.20199630737304</v>
      </c>
      <c r="BE160" s="36">
        <v>53.95</v>
      </c>
      <c r="BF160" s="36">
        <v>80.164000000000001</v>
      </c>
      <c r="BG160" s="36">
        <v>151.34100000000001</v>
      </c>
      <c r="BH160" s="36">
        <v>92.725999999999999</v>
      </c>
      <c r="BI160" s="36">
        <v>-32.902000000000001</v>
      </c>
      <c r="BJ160" s="36">
        <v>-0.65700000000000003</v>
      </c>
      <c r="BK160" s="36">
        <v>-51.781127336844001</v>
      </c>
      <c r="BL160" s="36">
        <v>-11.215</v>
      </c>
    </row>
    <row r="161" spans="30:64" x14ac:dyDescent="0.2">
      <c r="AD161" s="1" t="s">
        <v>295</v>
      </c>
      <c r="AE161" s="1" t="s">
        <v>296</v>
      </c>
      <c r="AF161" s="36" t="str">
        <f>_xll.BDP($AD161,AF$10)</f>
        <v>Data Processing &amp; Outsourced S</v>
      </c>
      <c r="AG161" s="36">
        <f>_xll.BDH($AD161,AG$10,$C$5,$C$5,"EQY_FUND_CRNCY=USD")</f>
        <v>1165.6277</v>
      </c>
      <c r="AH161" s="36">
        <f>_xll.BDH($AD161,AH$10,$C$5,$C$5,"EQY_FUND_CRNCY=USD")</f>
        <v>1326.9347</v>
      </c>
      <c r="AI161" s="36">
        <f>_xll.BDP($AD161,AI$10,"EQY_FUND_CRNCY=USD","FA_ADJUSTED=Y")</f>
        <v>832.99599999999987</v>
      </c>
      <c r="AJ161" s="36">
        <f>_xll.BDP($AD161,AJ$10,"BEST_FPERIOD_OVERRIDE=1TY","EQY_FUND_CRNCY=USD","FA_ADJUSTED=Y")</f>
        <v>952</v>
      </c>
      <c r="AK161" s="44">
        <f t="shared" si="29"/>
        <v>0.14286263079294526</v>
      </c>
      <c r="AL161" s="36">
        <f>_xll.BDP($AD161,AL$10,"EQY_FUND_CRNCY=USD","FA_ADJUSTED=Y")</f>
        <v>413.62999890136717</v>
      </c>
      <c r="AM161" s="36">
        <f>_xll.BDP($AD161,AM$10,"BEST_FPERIOD_OVERRIDE=1TY","EQY_FUND_CRNCY=USD","FA_ADJUSTED=Y")</f>
        <v>48.2</v>
      </c>
      <c r="AN161" s="36">
        <f>_xll.BDP($AD161,AN$10,"BEST_FPERIOD_OVERRIDE=1TY","EQY_FUND_CRNCY=USD","FA_ADJUSTED=Y")</f>
        <v>113.19999999999999</v>
      </c>
      <c r="AO161" s="36" t="str">
        <f>_xll.BDP($AD161,AO$10,"BEST_FPERIOD_OVERRIDE=1TY","EQY_FUND_CRNCY=USD","FA_ADJUSTED=Y")</f>
        <v>#N/A N/A</v>
      </c>
      <c r="AP161" s="36" t="str">
        <f>_xll.BDP($AD161,AP$10,"BEST_FPERIOD_OVERRIDE=1TY","EQY_FUND_CRNCY=USD","FA_ADJUSTED=Y")</f>
        <v>#N/A N/A</v>
      </c>
      <c r="AQ161" s="36">
        <f>_xll.BDP($AD161,AQ$10,"EQY_FUND_CRNCY=USD","FA_ADJUSTED=Y")</f>
        <v>172.904</v>
      </c>
      <c r="AR161" s="36">
        <f>_xll.BDP($AD161,AR$10,"BEST_FPERIOD_OVERRIDE=1TY","EQY_FUND_CRNCY=USD","FA_ADJUSTED=Y")</f>
        <v>194.45000000000002</v>
      </c>
      <c r="AS161" s="36">
        <f>_xll.BDP($AD161,AS$10,"EQY_FUND_CRNCY=USD","FA_ADJUSTED=Y")</f>
        <v>66.976529650974001</v>
      </c>
      <c r="AT161" s="36">
        <f>_xll.BDP($AD161,AT$10,"BEST_FPERIOD_OVERRIDE=1TY","EQY_FUND_CRNCY=USD","FA_ADJUSTED=Y")</f>
        <v>101.9</v>
      </c>
      <c r="AV161" s="1" t="s">
        <v>295</v>
      </c>
      <c r="AW161" s="1" t="s">
        <v>296</v>
      </c>
      <c r="AX161" s="36" t="s">
        <v>506</v>
      </c>
      <c r="AY161" s="36">
        <v>1182.72</v>
      </c>
      <c r="AZ161" s="36">
        <v>1357.76</v>
      </c>
      <c r="BA161" s="36">
        <v>819.13599999999997</v>
      </c>
      <c r="BB161" s="36">
        <v>876.5</v>
      </c>
      <c r="BC161" s="44">
        <v>7.0029885147277149E-2</v>
      </c>
      <c r="BD161" s="36">
        <v>409.10499536132812</v>
      </c>
      <c r="BE161" s="36">
        <v>49.300000000000004</v>
      </c>
      <c r="BF161" s="36">
        <v>113.19999999999999</v>
      </c>
      <c r="BG161" s="36" t="s">
        <v>480</v>
      </c>
      <c r="BH161" s="36" t="s">
        <v>480</v>
      </c>
      <c r="BI161" s="36">
        <v>168.92100000000002</v>
      </c>
      <c r="BJ161" s="36">
        <v>182.75</v>
      </c>
      <c r="BK161" s="36">
        <v>64.680810627462009</v>
      </c>
      <c r="BL161" s="36">
        <v>97.2</v>
      </c>
    </row>
    <row r="162" spans="30:64" x14ac:dyDescent="0.2">
      <c r="AD162" s="1" t="s">
        <v>297</v>
      </c>
      <c r="AE162" s="1" t="s">
        <v>298</v>
      </c>
      <c r="AF162" s="36" t="str">
        <f>_xll.BDP($AD162,AF$10)</f>
        <v>Data Processing &amp; Outsourced S</v>
      </c>
      <c r="AG162" s="36">
        <f>_xll.BDH($AD162,AG$10,$C$5,$C$5,"EQY_FUND_CRNCY=USD")</f>
        <v>1146.4568999999999</v>
      </c>
      <c r="AH162" s="36">
        <f>_xll.BDH($AD162,AH$10,$C$5,$C$5,"EQY_FUND_CRNCY=USD")</f>
        <v>1333.3018999999999</v>
      </c>
      <c r="AI162" s="36">
        <f>_xll.BDP($AD162,AI$10,"EQY_FUND_CRNCY=USD","FA_ADJUSTED=Y")</f>
        <v>1516.6610000000001</v>
      </c>
      <c r="AJ162" s="36">
        <f>_xll.BDP($AD162,AJ$10,"BEST_FPERIOD_OVERRIDE=1TY","EQY_FUND_CRNCY=USD","FA_ADJUSTED=Y")</f>
        <v>1541.6670000000001</v>
      </c>
      <c r="AK162" s="44">
        <f t="shared" si="29"/>
        <v>1.6487534129248527E-2</v>
      </c>
      <c r="AL162" s="36">
        <f>_xll.BDP($AD162,AL$10,"EQY_FUND_CRNCY=USD","FA_ADJUSTED=Y")</f>
        <v>359.48799737548825</v>
      </c>
      <c r="AM162" s="36">
        <f>_xll.BDP($AD162,AM$10,"BEST_FPERIOD_OVERRIDE=1TY","EQY_FUND_CRNCY=USD","FA_ADJUSTED=Y")</f>
        <v>26.733000000000001</v>
      </c>
      <c r="AN162" s="36">
        <f>_xll.BDP($AD162,AN$10,"BEST_FPERIOD_OVERRIDE=1TY","EQY_FUND_CRNCY=USD","FA_ADJUSTED=Y")</f>
        <v>0</v>
      </c>
      <c r="AO162" s="36" t="str">
        <f>_xll.BDP($AD162,AO$10,"BEST_FPERIOD_OVERRIDE=1TY","EQY_FUND_CRNCY=USD","FA_ADJUSTED=Y")</f>
        <v>#N/A N/A</v>
      </c>
      <c r="AP162" s="36" t="str">
        <f>_xll.BDP($AD162,AP$10,"BEST_FPERIOD_OVERRIDE=1TY","EQY_FUND_CRNCY=USD","FA_ADJUSTED=Y")</f>
        <v>#N/A N/A</v>
      </c>
      <c r="AQ162" s="36">
        <f>_xll.BDP($AD162,AQ$10,"EQY_FUND_CRNCY=USD","FA_ADJUSTED=Y")</f>
        <v>187.72241187925903</v>
      </c>
      <c r="AR162" s="36">
        <f>_xll.BDP($AD162,AR$10,"BEST_FPERIOD_OVERRIDE=1TY","EQY_FUND_CRNCY=USD","FA_ADJUSTED=Y")</f>
        <v>212.06700000000001</v>
      </c>
      <c r="AS162" s="36">
        <f>_xll.BDP($AD162,AS$10,"EQY_FUND_CRNCY=USD","FA_ADJUSTED=Y")</f>
        <v>61.289500000000004</v>
      </c>
      <c r="AT162" s="36">
        <f>_xll.BDP($AD162,AT$10,"BEST_FPERIOD_OVERRIDE=1TY","EQY_FUND_CRNCY=USD","FA_ADJUSTED=Y")</f>
        <v>92.05</v>
      </c>
      <c r="AV162" s="1" t="s">
        <v>297</v>
      </c>
      <c r="AW162" s="1" t="s">
        <v>298</v>
      </c>
      <c r="AX162" s="36" t="s">
        <v>506</v>
      </c>
      <c r="AY162" s="36">
        <v>1161.232</v>
      </c>
      <c r="AZ162" s="36">
        <v>1386.7829999999999</v>
      </c>
      <c r="BA162" s="36">
        <v>1510.7610000000002</v>
      </c>
      <c r="BB162" s="36">
        <v>1523.8330000000001</v>
      </c>
      <c r="BC162" s="44">
        <v>8.6525929647376376E-3</v>
      </c>
      <c r="BD162" s="36">
        <v>364.96499401855471</v>
      </c>
      <c r="BE162" s="36">
        <v>24.033000000000001</v>
      </c>
      <c r="BF162" s="36">
        <v>0</v>
      </c>
      <c r="BG162" s="36" t="s">
        <v>480</v>
      </c>
      <c r="BH162" s="36" t="s">
        <v>480</v>
      </c>
      <c r="BI162" s="36">
        <v>185.99944985394302</v>
      </c>
      <c r="BJ162" s="36">
        <v>199.28300000000002</v>
      </c>
      <c r="BK162" s="36">
        <v>69.219760000000008</v>
      </c>
      <c r="BL162" s="36">
        <v>81.94</v>
      </c>
    </row>
    <row r="163" spans="30:64" x14ac:dyDescent="0.2">
      <c r="AD163" s="1" t="s">
        <v>299</v>
      </c>
      <c r="AE163" s="1" t="s">
        <v>300</v>
      </c>
      <c r="AF163" s="36" t="str">
        <f>_xll.BDP($AD163,AF$10)</f>
        <v>Systems Software</v>
      </c>
      <c r="AG163" s="36">
        <f>_xll.BDH($AD163,AG$10,$C$5,$C$5,"EQY_FUND_CRNCY=USD")</f>
        <v>1113.3144</v>
      </c>
      <c r="AH163" s="36">
        <f>_xll.BDH($AD163,AH$10,$C$5,$C$5,"EQY_FUND_CRNCY=USD")</f>
        <v>920.38840000000005</v>
      </c>
      <c r="AI163" s="36">
        <f>_xll.BDP($AD163,AI$10,"EQY_FUND_CRNCY=USD","FA_ADJUSTED=Y")</f>
        <v>278.875</v>
      </c>
      <c r="AJ163" s="36">
        <f>_xll.BDP($AD163,AJ$10,"BEST_FPERIOD_OVERRIDE=1TY","EQY_FUND_CRNCY=USD","FA_ADJUSTED=Y")</f>
        <v>327.69400000000002</v>
      </c>
      <c r="AK163" s="44">
        <f t="shared" si="29"/>
        <v>0.17505692514567461</v>
      </c>
      <c r="AL163" s="36">
        <f>_xll.BDP($AD163,AL$10,"EQY_FUND_CRNCY=USD","FA_ADJUSTED=Y")</f>
        <v>212.38900018310545</v>
      </c>
      <c r="AM163" s="36">
        <f>_xll.BDP($AD163,AM$10,"BEST_FPERIOD_OVERRIDE=1TY","EQY_FUND_CRNCY=USD","FA_ADJUSTED=Y")</f>
        <v>76.561999999999998</v>
      </c>
      <c r="AN163" s="36">
        <f>_xll.BDP($AD163,AN$10,"BEST_FPERIOD_OVERRIDE=1TY","EQY_FUND_CRNCY=USD","FA_ADJUSTED=Y")</f>
        <v>47.434999999999995</v>
      </c>
      <c r="AO163" s="36">
        <f>_xll.BDP($AD163,AO$10,"BEST_FPERIOD_OVERRIDE=1TY","EQY_FUND_CRNCY=USD","FA_ADJUSTED=Y")</f>
        <v>151.09299999999999</v>
      </c>
      <c r="AP163" s="36">
        <f>_xll.BDP($AD163,AP$10,"BEST_FPERIOD_OVERRIDE=1TY","EQY_FUND_CRNCY=USD","FA_ADJUSTED=Y")</f>
        <v>51.206000000000003</v>
      </c>
      <c r="AQ163" s="36">
        <f>_xll.BDP($AD163,AQ$10,"EQY_FUND_CRNCY=USD","FA_ADJUSTED=Y")</f>
        <v>-84.477000000000004</v>
      </c>
      <c r="AR163" s="36">
        <f>_xll.BDP($AD163,AR$10,"BEST_FPERIOD_OVERRIDE=1TY","EQY_FUND_CRNCY=USD","FA_ADJUSTED=Y")</f>
        <v>-24.032</v>
      </c>
      <c r="AS163" s="36">
        <f>_xll.BDP($AD163,AS$10,"EQY_FUND_CRNCY=USD","FA_ADJUSTED=Y")</f>
        <v>-93.233000000000004</v>
      </c>
      <c r="AT163" s="36">
        <f>_xll.BDP($AD163,AT$10,"BEST_FPERIOD_OVERRIDE=1TY","EQY_FUND_CRNCY=USD","FA_ADJUSTED=Y")</f>
        <v>-33.564</v>
      </c>
      <c r="AV163" s="1" t="s">
        <v>299</v>
      </c>
      <c r="AW163" s="1" t="s">
        <v>300</v>
      </c>
      <c r="AX163" s="36" t="s">
        <v>505</v>
      </c>
      <c r="AY163" s="36">
        <v>1151.3871999999999</v>
      </c>
      <c r="AZ163" s="36">
        <v>949.03020000000004</v>
      </c>
      <c r="BA163" s="36">
        <v>257.60300000000001</v>
      </c>
      <c r="BB163" s="36">
        <v>302.613</v>
      </c>
      <c r="BC163" s="44">
        <v>0.17472622601444865</v>
      </c>
      <c r="BD163" s="36">
        <v>194.42499871826172</v>
      </c>
      <c r="BE163" s="36">
        <v>77.725000000000009</v>
      </c>
      <c r="BF163" s="36">
        <v>47.434999999999995</v>
      </c>
      <c r="BG163" s="36">
        <v>151.09299999999999</v>
      </c>
      <c r="BH163" s="36">
        <v>51.206000000000003</v>
      </c>
      <c r="BI163" s="36">
        <v>-82.965000000000003</v>
      </c>
      <c r="BJ163" s="36">
        <v>-29.065999999999999</v>
      </c>
      <c r="BK163" s="36">
        <v>-92.112000000000009</v>
      </c>
      <c r="BL163" s="36">
        <v>-39.933</v>
      </c>
    </row>
    <row r="164" spans="30:64" x14ac:dyDescent="0.2">
      <c r="AD164" s="1" t="s">
        <v>301</v>
      </c>
      <c r="AE164" s="1" t="s">
        <v>302</v>
      </c>
      <c r="AF164" s="36" t="str">
        <f>_xll.BDP($AD164,AF$10)</f>
        <v>Application Software</v>
      </c>
      <c r="AG164" s="36">
        <f>_xll.BDH($AD164,AG$10,$C$5,$C$5,"EQY_FUND_CRNCY=USD")</f>
        <v>1179.9692</v>
      </c>
      <c r="AH164" s="36">
        <f>_xll.BDH($AD164,AH$10,$C$5,$C$5,"EQY_FUND_CRNCY=USD")</f>
        <v>778.23159999999996</v>
      </c>
      <c r="AI164" s="36">
        <f>_xll.BDP($AD164,AI$10,"EQY_FUND_CRNCY=USD","FA_ADJUSTED=Y")</f>
        <v>763.25877220079951</v>
      </c>
      <c r="AJ164" s="36">
        <f>_xll.BDP($AD164,AJ$10,"BEST_FPERIOD_OVERRIDE=1TY","EQY_FUND_CRNCY=USD","FA_ADJUSTED=Y")</f>
        <v>751.45699999999999</v>
      </c>
      <c r="AK164" s="44">
        <f t="shared" si="29"/>
        <v>-1.5462347280686961E-2</v>
      </c>
      <c r="AL164" s="36">
        <f>_xll.BDP($AD164,AL$10,"EQY_FUND_CRNCY=USD","FA_ADJUSTED=Y")</f>
        <v>520.64567838861592</v>
      </c>
      <c r="AM164" s="36">
        <f>_xll.BDP($AD164,AM$10,"BEST_FPERIOD_OVERRIDE=1TY","EQY_FUND_CRNCY=USD","FA_ADJUSTED=Y")</f>
        <v>72.3</v>
      </c>
      <c r="AN164" s="36">
        <f>_xll.BDP($AD164,AN$10,"BEST_FPERIOD_OVERRIDE=1TY","EQY_FUND_CRNCY=USD","FA_ADJUSTED=Y")</f>
        <v>101.45992441316312</v>
      </c>
      <c r="AO164" s="36">
        <f>_xll.BDP($AD164,AO$10,"BEST_FPERIOD_OVERRIDE=1TY","EQY_FUND_CRNCY=USD","FA_ADJUSTED=Y")</f>
        <v>245.40509866940801</v>
      </c>
      <c r="AP164" s="36">
        <f>_xll.BDP($AD164,AP$10,"BEST_FPERIOD_OVERRIDE=1TY","EQY_FUND_CRNCY=USD","FA_ADJUSTED=Y")</f>
        <v>60.356287031372382</v>
      </c>
      <c r="AQ164" s="36" t="str">
        <f>_xll.BDP($AD164,AQ$10,"EQY_FUND_CRNCY=USD","FA_ADJUSTED=Y")</f>
        <v>#N/A N/A</v>
      </c>
      <c r="AR164" s="36">
        <f>_xll.BDP($AD164,AR$10,"BEST_FPERIOD_OVERRIDE=1TY","EQY_FUND_CRNCY=USD","FA_ADJUSTED=Y")</f>
        <v>102.22200000000001</v>
      </c>
      <c r="AS164" s="36">
        <f>_xll.BDP($AD164,AS$10,"EQY_FUND_CRNCY=USD","FA_ADJUSTED=Y")</f>
        <v>260.67568016233736</v>
      </c>
      <c r="AT164" s="36">
        <f>_xll.BDP($AD164,AT$10,"BEST_FPERIOD_OVERRIDE=1TY","EQY_FUND_CRNCY=USD","FA_ADJUSTED=Y")</f>
        <v>93.495000000000005</v>
      </c>
      <c r="AV164" s="1" t="s">
        <v>301</v>
      </c>
      <c r="AW164" s="1" t="s">
        <v>302</v>
      </c>
      <c r="AX164" s="36" t="s">
        <v>495</v>
      </c>
      <c r="AY164" s="36">
        <v>1198.4507000000001</v>
      </c>
      <c r="AZ164" s="36">
        <v>801.98320000000001</v>
      </c>
      <c r="BA164" s="36">
        <v>743.14976220640108</v>
      </c>
      <c r="BB164" s="36">
        <v>822.476</v>
      </c>
      <c r="BC164" s="44">
        <v>0.10674327279346829</v>
      </c>
      <c r="BD164" s="36">
        <v>496.47299441525269</v>
      </c>
      <c r="BE164" s="36">
        <v>69.7</v>
      </c>
      <c r="BF164" s="36">
        <v>101.45992430675803</v>
      </c>
      <c r="BG164" s="36">
        <v>245.40509841204184</v>
      </c>
      <c r="BH164" s="36">
        <v>60.356286968074329</v>
      </c>
      <c r="BI164" s="36" t="s">
        <v>480</v>
      </c>
      <c r="BJ164" s="36">
        <v>129.55100000000002</v>
      </c>
      <c r="BK164" s="36">
        <v>265.41550240821056</v>
      </c>
      <c r="BL164" s="36">
        <v>117.84700000000001</v>
      </c>
    </row>
    <row r="165" spans="30:64" x14ac:dyDescent="0.2">
      <c r="AD165" s="1" t="s">
        <v>303</v>
      </c>
      <c r="AE165" s="1" t="s">
        <v>304</v>
      </c>
      <c r="AF165" s="36" t="str">
        <f>_xll.BDP($AD165,AF$10)</f>
        <v>Application Software</v>
      </c>
      <c r="AG165" s="36">
        <f>_xll.BDH($AD165,AG$10,$C$5,$C$5,"EQY_FUND_CRNCY=USD")</f>
        <v>1120.5329999999999</v>
      </c>
      <c r="AH165" s="36">
        <f>_xll.BDH($AD165,AH$10,$C$5,$C$5,"EQY_FUND_CRNCY=USD")</f>
        <v>1060.768</v>
      </c>
      <c r="AI165" s="36">
        <f>_xll.BDP($AD165,AI$10,"EQY_FUND_CRNCY=USD","FA_ADJUSTED=Y")</f>
        <v>190.755</v>
      </c>
      <c r="AJ165" s="36">
        <f>_xll.BDP($AD165,AJ$10,"BEST_FPERIOD_OVERRIDE=1TY","EQY_FUND_CRNCY=USD","FA_ADJUSTED=Y")</f>
        <v>216.32599999999999</v>
      </c>
      <c r="AK165" s="44">
        <f t="shared" si="29"/>
        <v>0.1340515320699327</v>
      </c>
      <c r="AL165" s="36">
        <f>_xll.BDP($AD165,AL$10,"EQY_FUND_CRNCY=USD","FA_ADJUSTED=Y")</f>
        <v>114.88700010681153</v>
      </c>
      <c r="AM165" s="36">
        <f>_xll.BDP($AD165,AM$10,"BEST_FPERIOD_OVERRIDE=1TY","EQY_FUND_CRNCY=USD","FA_ADJUSTED=Y")</f>
        <v>64.488</v>
      </c>
      <c r="AN165" s="36">
        <f>_xll.BDP($AD165,AN$10,"BEST_FPERIOD_OVERRIDE=1TY","EQY_FUND_CRNCY=USD","FA_ADJUSTED=Y")</f>
        <v>56.021000000000001</v>
      </c>
      <c r="AO165" s="36">
        <f>_xll.BDP($AD165,AO$10,"BEST_FPERIOD_OVERRIDE=1TY","EQY_FUND_CRNCY=USD","FA_ADJUSTED=Y")</f>
        <v>68.116</v>
      </c>
      <c r="AP165" s="36">
        <f>_xll.BDP($AD165,AP$10,"BEST_FPERIOD_OVERRIDE=1TY","EQY_FUND_CRNCY=USD","FA_ADJUSTED=Y")</f>
        <v>40.335999999999999</v>
      </c>
      <c r="AQ165" s="36">
        <f>_xll.BDP($AD165,AQ$10,"EQY_FUND_CRNCY=USD","FA_ADJUSTED=Y")</f>
        <v>-38.853999999999999</v>
      </c>
      <c r="AR165" s="36">
        <f>_xll.BDP($AD165,AR$10,"BEST_FPERIOD_OVERRIDE=1TY","EQY_FUND_CRNCY=USD","FA_ADJUSTED=Y")</f>
        <v>-16.513000000000002</v>
      </c>
      <c r="AS165" s="36">
        <f>_xll.BDP($AD165,AS$10,"EQY_FUND_CRNCY=USD","FA_ADJUSTED=Y")</f>
        <v>-58.683120000000002</v>
      </c>
      <c r="AT165" s="36">
        <f>_xll.BDP($AD165,AT$10,"BEST_FPERIOD_OVERRIDE=1TY","EQY_FUND_CRNCY=USD","FA_ADJUSTED=Y")</f>
        <v>-19.013999999999999</v>
      </c>
      <c r="AV165" s="1" t="s">
        <v>303</v>
      </c>
      <c r="AW165" s="1" t="s">
        <v>304</v>
      </c>
      <c r="AX165" s="36" t="s">
        <v>495</v>
      </c>
      <c r="AY165" s="36">
        <v>1131.8515</v>
      </c>
      <c r="AZ165" s="36">
        <v>1209.0925</v>
      </c>
      <c r="BA165" s="36">
        <v>183.61700000000002</v>
      </c>
      <c r="BB165" s="36">
        <v>205.86799999999999</v>
      </c>
      <c r="BC165" s="44">
        <v>0.12118158993992911</v>
      </c>
      <c r="BD165" s="36">
        <v>109.50099978637695</v>
      </c>
      <c r="BE165" s="36">
        <v>63.478000000000002</v>
      </c>
      <c r="BF165" s="36">
        <v>56.021000000000001</v>
      </c>
      <c r="BG165" s="36">
        <v>68.116</v>
      </c>
      <c r="BH165" s="36">
        <v>40.335999999999999</v>
      </c>
      <c r="BI165" s="36">
        <v>-44.247999999999998</v>
      </c>
      <c r="BJ165" s="36">
        <v>-21.440999999999999</v>
      </c>
      <c r="BK165" s="36">
        <v>-63.304550127549</v>
      </c>
      <c r="BL165" s="36">
        <v>-22.835000000000001</v>
      </c>
    </row>
    <row r="166" spans="30:64" x14ac:dyDescent="0.2">
      <c r="AD166" s="1" t="s">
        <v>305</v>
      </c>
      <c r="AE166" s="1" t="s">
        <v>306</v>
      </c>
      <c r="AF166" s="36" t="str">
        <f>_xll.BDP($AD166,AF$10)</f>
        <v>Application Software</v>
      </c>
      <c r="AG166" s="36">
        <f>_xll.BDH($AD166,AG$10,$C$5,$C$5,"EQY_FUND_CRNCY=USD")</f>
        <v>1106.527</v>
      </c>
      <c r="AH166" s="36">
        <f>_xll.BDH($AD166,AH$10,$C$5,$C$5,"EQY_FUND_CRNCY=USD")</f>
        <v>935.10599999999999</v>
      </c>
      <c r="AI166" s="36">
        <f>_xll.BDP($AD166,AI$10,"EQY_FUND_CRNCY=USD","FA_ADJUSTED=Y")</f>
        <v>197.12800000000001</v>
      </c>
      <c r="AJ166" s="36">
        <f>_xll.BDP($AD166,AJ$10,"BEST_FPERIOD_OVERRIDE=1TY","EQY_FUND_CRNCY=USD","FA_ADJUSTED=Y")</f>
        <v>244.857</v>
      </c>
      <c r="AK166" s="44">
        <f t="shared" si="29"/>
        <v>0.2421218700539749</v>
      </c>
      <c r="AL166" s="36">
        <f>_xll.BDP($AD166,AL$10,"EQY_FUND_CRNCY=USD","FA_ADJUSTED=Y")</f>
        <v>139.10900132751465</v>
      </c>
      <c r="AM166" s="36">
        <f>_xll.BDP($AD166,AM$10,"BEST_FPERIOD_OVERRIDE=1TY","EQY_FUND_CRNCY=USD","FA_ADJUSTED=Y")</f>
        <v>72.600000000000009</v>
      </c>
      <c r="AN166" s="36">
        <f>_xll.BDP($AD166,AN$10,"BEST_FPERIOD_OVERRIDE=1TY","EQY_FUND_CRNCY=USD","FA_ADJUSTED=Y")</f>
        <v>48.292999999999999</v>
      </c>
      <c r="AO166" s="36">
        <f>_xll.BDP($AD166,AO$10,"BEST_FPERIOD_OVERRIDE=1TY","EQY_FUND_CRNCY=USD","FA_ADJUSTED=Y")</f>
        <v>83.715999999999994</v>
      </c>
      <c r="AP166" s="36">
        <f>_xll.BDP($AD166,AP$10,"BEST_FPERIOD_OVERRIDE=1TY","EQY_FUND_CRNCY=USD","FA_ADJUSTED=Y")</f>
        <v>31.196000000000002</v>
      </c>
      <c r="AQ166" s="36">
        <f>_xll.BDP($AD166,AQ$10,"EQY_FUND_CRNCY=USD","FA_ADJUSTED=Y")</f>
        <v>-38.338999999999999</v>
      </c>
      <c r="AR166" s="36">
        <f>_xll.BDP($AD166,AR$10,"BEST_FPERIOD_OVERRIDE=1TY","EQY_FUND_CRNCY=USD","FA_ADJUSTED=Y")</f>
        <v>-13.432</v>
      </c>
      <c r="AS166" s="36">
        <f>_xll.BDP($AD166,AS$10,"EQY_FUND_CRNCY=USD","FA_ADJUSTED=Y")</f>
        <v>-48.177999999999997</v>
      </c>
      <c r="AT166" s="36">
        <f>_xll.BDP($AD166,AT$10,"BEST_FPERIOD_OVERRIDE=1TY","EQY_FUND_CRNCY=USD","FA_ADJUSTED=Y")</f>
        <v>-22.436</v>
      </c>
      <c r="AV166" s="1" t="s">
        <v>305</v>
      </c>
      <c r="AW166" s="1" t="s">
        <v>306</v>
      </c>
      <c r="AX166" s="36" t="s">
        <v>495</v>
      </c>
      <c r="AY166" s="36">
        <v>1127.7728999999999</v>
      </c>
      <c r="AZ166" s="36">
        <v>1011.2338999999999</v>
      </c>
      <c r="BA166" s="36">
        <v>184.83700000000002</v>
      </c>
      <c r="BB166" s="36">
        <v>231.28900000000002</v>
      </c>
      <c r="BC166" s="44">
        <v>0.25131331930295331</v>
      </c>
      <c r="BD166" s="36">
        <v>130.4860018157959</v>
      </c>
      <c r="BE166" s="36">
        <v>71.875</v>
      </c>
      <c r="BF166" s="36">
        <v>48.292999999999999</v>
      </c>
      <c r="BG166" s="36">
        <v>83.715999999999994</v>
      </c>
      <c r="BH166" s="36">
        <v>31.196000000000002</v>
      </c>
      <c r="BI166" s="36">
        <v>-40.238</v>
      </c>
      <c r="BJ166" s="36">
        <v>-17.818999999999999</v>
      </c>
      <c r="BK166" s="36">
        <v>-49.079000000000001</v>
      </c>
      <c r="BL166" s="36">
        <v>-28.419</v>
      </c>
    </row>
    <row r="167" spans="30:64" x14ac:dyDescent="0.2">
      <c r="AD167" s="1" t="s">
        <v>307</v>
      </c>
      <c r="AE167" s="1" t="s">
        <v>308</v>
      </c>
      <c r="AF167" s="36" t="str">
        <f>_xll.BDP($AD167,AF$10)</f>
        <v>Application Software</v>
      </c>
      <c r="AG167" s="36">
        <f>_xll.BDH($AD167,AG$10,$C$5,$C$5,"EQY_FUND_CRNCY=USD")</f>
        <v>1008.5724</v>
      </c>
      <c r="AH167" s="36">
        <f>_xll.BDH($AD167,AH$10,$C$5,$C$5,"EQY_FUND_CRNCY=USD")</f>
        <v>1087.5324000000001</v>
      </c>
      <c r="AI167" s="36">
        <f>_xll.BDP($AD167,AI$10,"EQY_FUND_CRNCY=USD","FA_ADJUSTED=Y")</f>
        <v>250.71299999999999</v>
      </c>
      <c r="AJ167" s="36">
        <f>_xll.BDP($AD167,AJ$10,"BEST_FPERIOD_OVERRIDE=1TY","EQY_FUND_CRNCY=USD","FA_ADJUSTED=Y")</f>
        <v>284.92200000000003</v>
      </c>
      <c r="AK167" s="44">
        <f t="shared" si="29"/>
        <v>0.13644685357360831</v>
      </c>
      <c r="AL167" s="36">
        <f>_xll.BDP($AD167,AL$10,"EQY_FUND_CRNCY=USD","FA_ADJUSTED=Y")</f>
        <v>123.58899804687501</v>
      </c>
      <c r="AM167" s="36">
        <f>_xll.BDP($AD167,AM$10,"BEST_FPERIOD_OVERRIDE=1TY","EQY_FUND_CRNCY=USD","FA_ADJUSTED=Y")</f>
        <v>55.771000000000001</v>
      </c>
      <c r="AN167" s="36">
        <f>_xll.BDP($AD167,AN$10,"BEST_FPERIOD_OVERRIDE=1TY","EQY_FUND_CRNCY=USD","FA_ADJUSTED=Y")</f>
        <v>49.548999999999999</v>
      </c>
      <c r="AO167" s="36">
        <f>_xll.BDP($AD167,AO$10,"BEST_FPERIOD_OVERRIDE=1TY","EQY_FUND_CRNCY=USD","FA_ADJUSTED=Y")</f>
        <v>69.28</v>
      </c>
      <c r="AP167" s="36">
        <f>_xll.BDP($AD167,AP$10,"BEST_FPERIOD_OVERRIDE=1TY","EQY_FUND_CRNCY=USD","FA_ADJUSTED=Y")</f>
        <v>27.268000000000001</v>
      </c>
      <c r="AQ167" s="36">
        <f>_xll.BDP($AD167,AQ$10,"EQY_FUND_CRNCY=USD","FA_ADJUSTED=Y")</f>
        <v>-14.917886075949001</v>
      </c>
      <c r="AR167" s="36">
        <f>_xll.BDP($AD167,AR$10,"BEST_FPERIOD_OVERRIDE=1TY","EQY_FUND_CRNCY=USD","FA_ADJUSTED=Y")</f>
        <v>20.388999999999999</v>
      </c>
      <c r="AS167" s="36">
        <f>_xll.BDP($AD167,AS$10,"EQY_FUND_CRNCY=USD","FA_ADJUSTED=Y")</f>
        <v>-44.113999999999997</v>
      </c>
      <c r="AT167" s="36">
        <f>_xll.BDP($AD167,AT$10,"BEST_FPERIOD_OVERRIDE=1TY","EQY_FUND_CRNCY=USD","FA_ADJUSTED=Y")</f>
        <v>-6.8220000000000001</v>
      </c>
      <c r="AV167" s="1" t="s">
        <v>307</v>
      </c>
      <c r="AW167" s="1" t="s">
        <v>308</v>
      </c>
      <c r="AX167" s="36" t="s">
        <v>495</v>
      </c>
      <c r="AY167" s="36">
        <v>1030.893</v>
      </c>
      <c r="AZ167" s="36">
        <v>1106.0070000000001</v>
      </c>
      <c r="BA167" s="36">
        <v>252.16</v>
      </c>
      <c r="BB167" s="36">
        <v>269.78399999999999</v>
      </c>
      <c r="BC167" s="44">
        <v>6.989213197969546E-2</v>
      </c>
      <c r="BD167" s="36">
        <v>126.30899749755859</v>
      </c>
      <c r="BE167" s="36">
        <v>49.975000000000001</v>
      </c>
      <c r="BF167" s="36">
        <v>49.548999999999999</v>
      </c>
      <c r="BG167" s="36">
        <v>69.28</v>
      </c>
      <c r="BH167" s="36">
        <v>27.268000000000001</v>
      </c>
      <c r="BI167" s="36">
        <v>-11.269886075949</v>
      </c>
      <c r="BJ167" s="36">
        <v>17.629000000000001</v>
      </c>
      <c r="BK167" s="36">
        <v>-40.211799999999997</v>
      </c>
      <c r="BL167" s="36">
        <v>-13.441000000000001</v>
      </c>
    </row>
    <row r="168" spans="30:64" x14ac:dyDescent="0.2">
      <c r="AD168" s="1" t="s">
        <v>309</v>
      </c>
      <c r="AE168" s="1" t="s">
        <v>310</v>
      </c>
      <c r="AF168" s="36" t="str">
        <f>_xll.BDP($AD168,AF$10)</f>
        <v>Data Processing &amp; Outsourced S</v>
      </c>
      <c r="AG168" s="36">
        <f>_xll.BDH($AD168,AG$10,$C$5,$C$5,"EQY_FUND_CRNCY=USD")</f>
        <v>920.52279999999996</v>
      </c>
      <c r="AH168" s="36">
        <f>_xll.BDH($AD168,AH$10,$C$5,$C$5,"EQY_FUND_CRNCY=USD")</f>
        <v>739.49379999999996</v>
      </c>
      <c r="AI168" s="36">
        <f>_xll.BDP($AD168,AI$10,"EQY_FUND_CRNCY=USD","FA_ADJUSTED=Y")</f>
        <v>349.72299999999996</v>
      </c>
      <c r="AJ168" s="36">
        <f>_xll.BDP($AD168,AJ$10,"BEST_FPERIOD_OVERRIDE=1TY","EQY_FUND_CRNCY=USD","FA_ADJUSTED=Y")</f>
        <v>318.59000000000003</v>
      </c>
      <c r="AK168" s="44">
        <f t="shared" si="29"/>
        <v>-8.9021883033143179E-2</v>
      </c>
      <c r="AL168" s="36">
        <f>_xll.BDP($AD168,AL$10,"EQY_FUND_CRNCY=USD","FA_ADJUSTED=Y")</f>
        <v>144.12399761962891</v>
      </c>
      <c r="AM168" s="36">
        <f>_xll.BDP($AD168,AM$10,"BEST_FPERIOD_OVERRIDE=1TY","EQY_FUND_CRNCY=USD","FA_ADJUSTED=Y")</f>
        <v>36.980000000000004</v>
      </c>
      <c r="AN168" s="36">
        <f>_xll.BDP($AD168,AN$10,"BEST_FPERIOD_OVERRIDE=1TY","EQY_FUND_CRNCY=USD","FA_ADJUSTED=Y")</f>
        <v>0</v>
      </c>
      <c r="AO168" s="36" t="str">
        <f>_xll.BDP($AD168,AO$10,"BEST_FPERIOD_OVERRIDE=1TY","EQY_FUND_CRNCY=USD","FA_ADJUSTED=Y")</f>
        <v>#N/A N/A</v>
      </c>
      <c r="AP168" s="36" t="str">
        <f>_xll.BDP($AD168,AP$10,"BEST_FPERIOD_OVERRIDE=1TY","EQY_FUND_CRNCY=USD","FA_ADJUSTED=Y")</f>
        <v>#N/A N/A</v>
      </c>
      <c r="AQ168" s="36">
        <f>_xll.BDP($AD168,AQ$10,"EQY_FUND_CRNCY=USD","FA_ADJUSTED=Y")</f>
        <v>88.388000000000005</v>
      </c>
      <c r="AR168" s="36">
        <f>_xll.BDP($AD168,AR$10,"BEST_FPERIOD_OVERRIDE=1TY","EQY_FUND_CRNCY=USD","FA_ADJUSTED=Y")</f>
        <v>73.3</v>
      </c>
      <c r="AS168" s="36">
        <f>_xll.BDP($AD168,AS$10,"EQY_FUND_CRNCY=USD","FA_ADJUSTED=Y")</f>
        <v>59.564249999999994</v>
      </c>
      <c r="AT168" s="36">
        <f>_xll.BDP($AD168,AT$10,"BEST_FPERIOD_OVERRIDE=1TY","EQY_FUND_CRNCY=USD","FA_ADJUSTED=Y")</f>
        <v>43.899000000000001</v>
      </c>
      <c r="AV168" s="1" t="s">
        <v>309</v>
      </c>
      <c r="AW168" s="1" t="s">
        <v>310</v>
      </c>
      <c r="AX168" s="36" t="s">
        <v>506</v>
      </c>
      <c r="AY168" s="36">
        <v>941.15639999999996</v>
      </c>
      <c r="AZ168" s="36">
        <v>768.43140000000005</v>
      </c>
      <c r="BA168" s="36">
        <v>347.22800000000001</v>
      </c>
      <c r="BB168" s="36">
        <v>324.12</v>
      </c>
      <c r="BC168" s="44">
        <v>-6.6549932609121343E-2</v>
      </c>
      <c r="BD168" s="36">
        <v>141.53299899291994</v>
      </c>
      <c r="BE168" s="36">
        <v>38.58</v>
      </c>
      <c r="BF168" s="36">
        <v>0</v>
      </c>
      <c r="BG168" s="36" t="s">
        <v>480</v>
      </c>
      <c r="BH168" s="36" t="s">
        <v>480</v>
      </c>
      <c r="BI168" s="36">
        <v>88.400999999999996</v>
      </c>
      <c r="BJ168" s="36">
        <v>68.400000000000006</v>
      </c>
      <c r="BK168" s="36">
        <v>57.685500000000005</v>
      </c>
      <c r="BL168" s="36">
        <v>45.496000000000002</v>
      </c>
    </row>
    <row r="169" spans="30:64" x14ac:dyDescent="0.2">
      <c r="AD169" s="1" t="s">
        <v>311</v>
      </c>
      <c r="AE169" s="1" t="s">
        <v>312</v>
      </c>
      <c r="AF169" s="36" t="str">
        <f>_xll.BDP($AD169,AF$10)</f>
        <v>Data Processing &amp; Outsourced S</v>
      </c>
      <c r="AG169" s="36">
        <f>_xll.BDH($AD169,AG$10,$C$5,$C$5,"EQY_FUND_CRNCY=USD")</f>
        <v>841.37490000000003</v>
      </c>
      <c r="AH169" s="36">
        <f>_xll.BDH($AD169,AH$10,$C$5,$C$5,"EQY_FUND_CRNCY=USD")</f>
        <v>1169.1469</v>
      </c>
      <c r="AI169" s="36">
        <f>_xll.BDP($AD169,AI$10,"EQY_FUND_CRNCY=USD","FA_ADJUSTED=Y")</f>
        <v>103.59099999999999</v>
      </c>
      <c r="AJ169" s="36" t="str">
        <f>_xll.BDP($AD169,AJ$10,"BEST_FPERIOD_OVERRIDE=1TY","EQY_FUND_CRNCY=USD","FA_ADJUSTED=Y")</f>
        <v>#N/A N/A</v>
      </c>
      <c r="AK169" s="44" t="e">
        <f t="shared" si="29"/>
        <v>#VALUE!</v>
      </c>
      <c r="AL169" s="36" t="str">
        <f>_xll.BDP($AD169,AL$10,"EQY_FUND_CRNCY=USD","FA_ADJUSTED=Y")</f>
        <v>#N/A N/A</v>
      </c>
      <c r="AM169" s="36" t="str">
        <f>_xll.BDP($AD169,AM$10,"BEST_FPERIOD_OVERRIDE=1TY","EQY_FUND_CRNCY=USD","FA_ADJUSTED=Y")</f>
        <v>#N/A N/A</v>
      </c>
      <c r="AN169" s="36">
        <f>_xll.BDP($AD169,AN$10,"BEST_FPERIOD_OVERRIDE=1TY","EQY_FUND_CRNCY=USD","FA_ADJUSTED=Y")</f>
        <v>0</v>
      </c>
      <c r="AO169" s="36" t="str">
        <f>_xll.BDP($AD169,AO$10,"BEST_FPERIOD_OVERRIDE=1TY","EQY_FUND_CRNCY=USD","FA_ADJUSTED=Y")</f>
        <v>#N/A N/A</v>
      </c>
      <c r="AP169" s="36">
        <f>_xll.BDP($AD169,AP$10,"BEST_FPERIOD_OVERRIDE=1TY","EQY_FUND_CRNCY=USD","FA_ADJUSTED=Y")</f>
        <v>0.12</v>
      </c>
      <c r="AQ169" s="36" t="str">
        <f>_xll.BDP($AD169,AQ$10,"EQY_FUND_CRNCY=USD","FA_ADJUSTED=Y")</f>
        <v>#N/A N/A</v>
      </c>
      <c r="AR169" s="36" t="str">
        <f>_xll.BDP($AD169,AR$10,"BEST_FPERIOD_OVERRIDE=1TY","EQY_FUND_CRNCY=USD","FA_ADJUSTED=Y")</f>
        <v>#N/A N/A</v>
      </c>
      <c r="AS169" s="36">
        <f>_xll.BDP($AD169,AS$10,"EQY_FUND_CRNCY=USD","FA_ADJUSTED=Y")</f>
        <v>-2.6066143500000001</v>
      </c>
      <c r="AT169" s="36" t="str">
        <f>_xll.BDP($AD169,AT$10,"BEST_FPERIOD_OVERRIDE=1TY","EQY_FUND_CRNCY=USD","FA_ADJUSTED=Y")</f>
        <v>#N/A N/A</v>
      </c>
      <c r="AV169" s="2" t="s">
        <v>311</v>
      </c>
      <c r="AW169" s="2" t="s">
        <v>312</v>
      </c>
      <c r="AX169" s="2" t="s">
        <v>506</v>
      </c>
      <c r="AY169" s="2">
        <v>841.37490000000003</v>
      </c>
      <c r="AZ169" s="2">
        <v>841.87649999999996</v>
      </c>
      <c r="BA169" s="2">
        <v>0</v>
      </c>
      <c r="BB169" s="2" t="s">
        <v>480</v>
      </c>
      <c r="BC169" s="2" t="e">
        <v>#VALUE!</v>
      </c>
      <c r="BD169" s="2">
        <v>0</v>
      </c>
      <c r="BE169" s="2" t="s">
        <v>480</v>
      </c>
      <c r="BF169" s="2">
        <v>0</v>
      </c>
      <c r="BG169" s="2" t="s">
        <v>480</v>
      </c>
      <c r="BH169" s="2">
        <v>0.12</v>
      </c>
      <c r="BI169" s="2" t="s">
        <v>480</v>
      </c>
      <c r="BJ169" s="2" t="s">
        <v>480</v>
      </c>
      <c r="BK169" s="2">
        <v>-0.17027000000000003</v>
      </c>
      <c r="BL169" s="2" t="s">
        <v>480</v>
      </c>
    </row>
    <row r="170" spans="30:64" x14ac:dyDescent="0.2">
      <c r="AD170" s="1" t="s">
        <v>313</v>
      </c>
      <c r="AE170" s="1" t="s">
        <v>314</v>
      </c>
      <c r="AF170" s="36" t="str">
        <f>_xll.BDP($AD170,AF$10)</f>
        <v>Application Software</v>
      </c>
      <c r="AG170" s="36">
        <f>_xll.BDH($AD170,AG$10,$C$5,$C$5,"EQY_FUND_CRNCY=USD")</f>
        <v>789.47979999999995</v>
      </c>
      <c r="AH170" s="36">
        <f>_xll.BDH($AD170,AH$10,$C$5,$C$5,"EQY_FUND_CRNCY=USD")</f>
        <v>663.50279999999998</v>
      </c>
      <c r="AI170" s="36">
        <f>_xll.BDP($AD170,AI$10,"EQY_FUND_CRNCY=USD","FA_ADJUSTED=Y")</f>
        <v>331.06299999999999</v>
      </c>
      <c r="AJ170" s="36">
        <f>_xll.BDP($AD170,AJ$10,"BEST_FPERIOD_OVERRIDE=1TY","EQY_FUND_CRNCY=USD","FA_ADJUSTED=Y")</f>
        <v>282.49400000000003</v>
      </c>
      <c r="AK170" s="44">
        <f t="shared" si="29"/>
        <v>-0.14670621603743084</v>
      </c>
      <c r="AL170" s="36">
        <f>_xll.BDP($AD170,AL$10,"EQY_FUND_CRNCY=USD","FA_ADJUSTED=Y")</f>
        <v>172.37999765014649</v>
      </c>
      <c r="AM170" s="36">
        <f>_xll.BDP($AD170,AM$10,"BEST_FPERIOD_OVERRIDE=1TY","EQY_FUND_CRNCY=USD","FA_ADJUSTED=Y")</f>
        <v>52.300000000000004</v>
      </c>
      <c r="AN170" s="36">
        <f>_xll.BDP($AD170,AN$10,"BEST_FPERIOD_OVERRIDE=1TY","EQY_FUND_CRNCY=USD","FA_ADJUSTED=Y")</f>
        <v>47.661000000000001</v>
      </c>
      <c r="AO170" s="36">
        <f>_xll.BDP($AD170,AO$10,"BEST_FPERIOD_OVERRIDE=1TY","EQY_FUND_CRNCY=USD","FA_ADJUSTED=Y")</f>
        <v>75.367999999999995</v>
      </c>
      <c r="AP170" s="36">
        <f>_xll.BDP($AD170,AP$10,"BEST_FPERIOD_OVERRIDE=1TY","EQY_FUND_CRNCY=USD","FA_ADJUSTED=Y")</f>
        <v>35.222000000000001</v>
      </c>
      <c r="AQ170" s="36">
        <f>_xll.BDP($AD170,AQ$10,"EQY_FUND_CRNCY=USD","FA_ADJUSTED=Y")</f>
        <v>8.7899999999999991</v>
      </c>
      <c r="AR170" s="36">
        <f>_xll.BDP($AD170,AR$10,"BEST_FPERIOD_OVERRIDE=1TY","EQY_FUND_CRNCY=USD","FA_ADJUSTED=Y")</f>
        <v>15.603</v>
      </c>
      <c r="AS170" s="36">
        <f>_xll.BDP($AD170,AS$10,"EQY_FUND_CRNCY=USD","FA_ADJUSTED=Y")</f>
        <v>1.9726842000000002</v>
      </c>
      <c r="AT170" s="36">
        <f>_xll.BDP($AD170,AT$10,"BEST_FPERIOD_OVERRIDE=1TY","EQY_FUND_CRNCY=USD","FA_ADJUSTED=Y")</f>
        <v>13.265000000000001</v>
      </c>
      <c r="AV170" s="2" t="s">
        <v>313</v>
      </c>
      <c r="AW170" s="2" t="s">
        <v>314</v>
      </c>
      <c r="AX170" s="2" t="s">
        <v>495</v>
      </c>
      <c r="AY170" s="2">
        <v>810.56510000000003</v>
      </c>
      <c r="AZ170" s="2">
        <v>684.58810000000005</v>
      </c>
      <c r="BA170" s="2">
        <v>328.411</v>
      </c>
      <c r="BB170" s="2">
        <v>339.733</v>
      </c>
      <c r="BC170" s="2">
        <v>3.4475093708797866E-2</v>
      </c>
      <c r="BD170" s="2">
        <v>169.04300082397461</v>
      </c>
      <c r="BE170" s="2">
        <v>51.533000000000001</v>
      </c>
      <c r="BF170" s="2">
        <v>47.661000000000001</v>
      </c>
      <c r="BG170" s="2">
        <v>75.367999999999995</v>
      </c>
      <c r="BH170" s="2">
        <v>35.222000000000001</v>
      </c>
      <c r="BI170" s="2">
        <v>6.7769999999999992</v>
      </c>
      <c r="BJ170" s="2">
        <v>18.382999999999999</v>
      </c>
      <c r="BK170" s="2">
        <v>-1.2028757999999999</v>
      </c>
      <c r="BL170" s="2">
        <v>10.827</v>
      </c>
    </row>
    <row r="171" spans="30:64" x14ac:dyDescent="0.2">
      <c r="AD171" s="1" t="s">
        <v>315</v>
      </c>
      <c r="AE171" s="1" t="s">
        <v>316</v>
      </c>
      <c r="AF171" s="36" t="str">
        <f>_xll.BDP($AD171,AF$10)</f>
        <v>Data Processing &amp; Outsourced S</v>
      </c>
      <c r="AG171" s="36">
        <f>_xll.BDH($AD171,AG$10,$C$5,$C$5,"EQY_FUND_CRNCY=USD")</f>
        <v>779.53840000000002</v>
      </c>
      <c r="AH171" s="36">
        <f>_xll.BDH($AD171,AH$10,$C$5,$C$5,"EQY_FUND_CRNCY=USD")</f>
        <v>250.52160000000001</v>
      </c>
      <c r="AI171" s="36">
        <f>_xll.BDP($AD171,AI$10,"EQY_FUND_CRNCY=USD","FA_ADJUSTED=Y")</f>
        <v>457.56102851462452</v>
      </c>
      <c r="AJ171" s="36">
        <f>_xll.BDP($AD171,AJ$10,"BEST_FPERIOD_OVERRIDE=1TY","EQY_FUND_CRNCY=USD","FA_ADJUSTED=Y")</f>
        <v>289.87700000000001</v>
      </c>
      <c r="AK171" s="44">
        <f t="shared" si="29"/>
        <v>-0.36647358071332126</v>
      </c>
      <c r="AL171" s="36">
        <f>_xll.BDP($AD171,AL$10,"EQY_FUND_CRNCY=USD","FA_ADJUSTED=Y")</f>
        <v>235.24062699470008</v>
      </c>
      <c r="AM171" s="36" t="str">
        <f>_xll.BDP($AD171,AM$10,"BEST_FPERIOD_OVERRIDE=1TY","EQY_FUND_CRNCY=USD","FA_ADJUSTED=Y")</f>
        <v>#N/A N/A</v>
      </c>
      <c r="AN171" s="36">
        <f>_xll.BDP($AD171,AN$10,"BEST_FPERIOD_OVERRIDE=1TY","EQY_FUND_CRNCY=USD","FA_ADJUSTED=Y")</f>
        <v>0</v>
      </c>
      <c r="AO171" s="36" t="str">
        <f>_xll.BDP($AD171,AO$10,"BEST_FPERIOD_OVERRIDE=1TY","EQY_FUND_CRNCY=USD","FA_ADJUSTED=Y")</f>
        <v>#N/A N/A</v>
      </c>
      <c r="AP171" s="36" t="str">
        <f>_xll.BDP($AD171,AP$10,"BEST_FPERIOD_OVERRIDE=1TY","EQY_FUND_CRNCY=USD","FA_ADJUSTED=Y")</f>
        <v>#N/A N/A</v>
      </c>
      <c r="AQ171" s="36">
        <f>_xll.BDP($AD171,AQ$10,"EQY_FUND_CRNCY=USD","FA_ADJUSTED=Y")</f>
        <v>81.585771604145876</v>
      </c>
      <c r="AR171" s="36">
        <f>_xll.BDP($AD171,AR$10,"BEST_FPERIOD_OVERRIDE=1TY","EQY_FUND_CRNCY=USD","FA_ADJUSTED=Y")</f>
        <v>81.195000000000007</v>
      </c>
      <c r="AS171" s="36">
        <f>_xll.BDP($AD171,AS$10,"EQY_FUND_CRNCY=USD","FA_ADJUSTED=Y")</f>
        <v>53.701958908312157</v>
      </c>
      <c r="AT171" s="36">
        <f>_xll.BDP($AD171,AT$10,"BEST_FPERIOD_OVERRIDE=1TY","EQY_FUND_CRNCY=USD","FA_ADJUSTED=Y")</f>
        <v>55.1</v>
      </c>
      <c r="AV171" s="2" t="s">
        <v>315</v>
      </c>
      <c r="AW171" s="2" t="s">
        <v>316</v>
      </c>
      <c r="AX171" s="2" t="s">
        <v>506</v>
      </c>
      <c r="AY171" s="2">
        <v>783.20150000000001</v>
      </c>
      <c r="AZ171" s="2">
        <v>386.01310000000001</v>
      </c>
      <c r="BA171" s="2">
        <v>421.69007902324608</v>
      </c>
      <c r="BB171" s="2">
        <v>255.601</v>
      </c>
      <c r="BC171" s="2">
        <v>-0.39386527519915937</v>
      </c>
      <c r="BD171" s="2">
        <v>218.75141071311592</v>
      </c>
      <c r="BE171" s="2" t="s">
        <v>480</v>
      </c>
      <c r="BF171" s="2">
        <v>0</v>
      </c>
      <c r="BG171" s="2" t="s">
        <v>480</v>
      </c>
      <c r="BH171" s="2" t="s">
        <v>480</v>
      </c>
      <c r="BI171" s="2">
        <v>81.622901835776418</v>
      </c>
      <c r="BJ171" s="2">
        <v>78.579000000000008</v>
      </c>
      <c r="BK171" s="2">
        <v>54.138304797875108</v>
      </c>
      <c r="BL171" s="2">
        <v>50.417999999999999</v>
      </c>
    </row>
    <row r="172" spans="30:64" x14ac:dyDescent="0.2">
      <c r="AD172" s="1" t="s">
        <v>317</v>
      </c>
      <c r="AE172" s="1" t="s">
        <v>318</v>
      </c>
      <c r="AF172" s="36" t="str">
        <f>_xll.BDP($AD172,AF$10)</f>
        <v>Application Software</v>
      </c>
      <c r="AG172" s="36">
        <f>_xll.BDH($AD172,AG$10,$C$5,$C$5,"EQY_FUND_CRNCY=USD")</f>
        <v>746.50130000000001</v>
      </c>
      <c r="AH172" s="36">
        <f>_xll.BDH($AD172,AH$10,$C$5,$C$5,"EQY_FUND_CRNCY=USD")</f>
        <v>756.38130000000001</v>
      </c>
      <c r="AI172" s="36">
        <f>_xll.BDP($AD172,AI$10,"EQY_FUND_CRNCY=USD","FA_ADJUSTED=Y")</f>
        <v>240.35500000000002</v>
      </c>
      <c r="AJ172" s="36">
        <f>_xll.BDP($AD172,AJ$10,"BEST_FPERIOD_OVERRIDE=1TY","EQY_FUND_CRNCY=USD","FA_ADJUSTED=Y")</f>
        <v>246.24200000000002</v>
      </c>
      <c r="AK172" s="44">
        <f t="shared" si="29"/>
        <v>2.4492937529903669E-2</v>
      </c>
      <c r="AL172" s="36">
        <f>_xll.BDP($AD172,AL$10,"EQY_FUND_CRNCY=USD","FA_ADJUSTED=Y")</f>
        <v>194.97699722290039</v>
      </c>
      <c r="AM172" s="36">
        <f>_xll.BDP($AD172,AM$10,"BEST_FPERIOD_OVERRIDE=1TY","EQY_FUND_CRNCY=USD","FA_ADJUSTED=Y")</f>
        <v>83.266999999999996</v>
      </c>
      <c r="AN172" s="36">
        <f>_xll.BDP($AD172,AN$10,"BEST_FPERIOD_OVERRIDE=1TY","EQY_FUND_CRNCY=USD","FA_ADJUSTED=Y")</f>
        <v>37.662999999999997</v>
      </c>
      <c r="AO172" s="36">
        <f>_xll.BDP($AD172,AO$10,"BEST_FPERIOD_OVERRIDE=1TY","EQY_FUND_CRNCY=USD","FA_ADJUSTED=Y")</f>
        <v>91.507999999999996</v>
      </c>
      <c r="AP172" s="36">
        <f>_xll.BDP($AD172,AP$10,"BEST_FPERIOD_OVERRIDE=1TY","EQY_FUND_CRNCY=USD","FA_ADJUSTED=Y")</f>
        <v>46.557000000000002</v>
      </c>
      <c r="AQ172" s="36">
        <f>_xll.BDP($AD172,AQ$10,"EQY_FUND_CRNCY=USD","FA_ADJUSTED=Y")</f>
        <v>43.821203810126995</v>
      </c>
      <c r="AR172" s="36">
        <f>_xll.BDP($AD172,AR$10,"BEST_FPERIOD_OVERRIDE=1TY","EQY_FUND_CRNCY=USD","FA_ADJUSTED=Y")</f>
        <v>71.957999999999998</v>
      </c>
      <c r="AS172" s="36">
        <f>_xll.BDP($AD172,AS$10,"EQY_FUND_CRNCY=USD","FA_ADJUSTED=Y")</f>
        <v>17.177901009999999</v>
      </c>
      <c r="AT172" s="36">
        <f>_xll.BDP($AD172,AT$10,"BEST_FPERIOD_OVERRIDE=1TY","EQY_FUND_CRNCY=USD","FA_ADJUSTED=Y")</f>
        <v>34.823999999999998</v>
      </c>
      <c r="AV172" s="2" t="s">
        <v>317</v>
      </c>
      <c r="AW172" s="2" t="s">
        <v>318</v>
      </c>
      <c r="AX172" s="2" t="s">
        <v>495</v>
      </c>
      <c r="AY172" s="2">
        <v>759.13250000000005</v>
      </c>
      <c r="AZ172" s="2">
        <v>759.31349999999998</v>
      </c>
      <c r="BA172" s="2">
        <v>242.89300000000003</v>
      </c>
      <c r="BB172" s="2">
        <v>247.21700000000001</v>
      </c>
      <c r="BC172" s="2">
        <v>1.7802077457975241E-2</v>
      </c>
      <c r="BD172" s="2">
        <v>197.1649987182617</v>
      </c>
      <c r="BE172" s="2" t="s">
        <v>480</v>
      </c>
      <c r="BF172" s="2">
        <v>37.662999999999997</v>
      </c>
      <c r="BG172" s="2">
        <v>91.507999999999996</v>
      </c>
      <c r="BH172" s="2">
        <v>46.557000000000002</v>
      </c>
      <c r="BI172" s="2">
        <v>40.060203810127</v>
      </c>
      <c r="BJ172" s="2">
        <v>71.650000000000006</v>
      </c>
      <c r="BK172" s="2">
        <v>15.346821010000001</v>
      </c>
      <c r="BL172" s="2">
        <v>29.908000000000001</v>
      </c>
    </row>
    <row r="173" spans="30:64" x14ac:dyDescent="0.2">
      <c r="AD173" s="1" t="s">
        <v>319</v>
      </c>
      <c r="AE173" s="1" t="s">
        <v>320</v>
      </c>
      <c r="AF173" s="36" t="str">
        <f>_xll.BDP($AD173,AF$10)</f>
        <v>Data Processing &amp; Outsourced S</v>
      </c>
      <c r="AG173" s="36">
        <f>_xll.BDH($AD173,AG$10,$C$5,$C$5,"EQY_FUND_CRNCY=USD")</f>
        <v>725.24800000000005</v>
      </c>
      <c r="AH173" s="36">
        <f>_xll.BDH($AD173,AH$10,$C$5,$C$5,"EQY_FUND_CRNCY=USD")</f>
        <v>545.20100000000002</v>
      </c>
      <c r="AI173" s="36">
        <f>_xll.BDP($AD173,AI$10,"EQY_FUND_CRNCY=USD","FA_ADJUSTED=Y")</f>
        <v>148.18</v>
      </c>
      <c r="AJ173" s="36" t="str">
        <f>_xll.BDP($AD173,AJ$10,"BEST_FPERIOD_OVERRIDE=1TY","EQY_FUND_CRNCY=USD","FA_ADJUSTED=Y")</f>
        <v>#N/A N/A</v>
      </c>
      <c r="AK173" s="44" t="e">
        <f t="shared" si="29"/>
        <v>#VALUE!</v>
      </c>
      <c r="AL173" s="36" t="str">
        <f>_xll.BDP($AD173,AL$10,"EQY_FUND_CRNCY=USD","FA_ADJUSTED=Y")</f>
        <v>#N/A N/A</v>
      </c>
      <c r="AM173" s="36" t="str">
        <f>_xll.BDP($AD173,AM$10,"BEST_FPERIOD_OVERRIDE=1TY","EQY_FUND_CRNCY=USD","FA_ADJUSTED=Y")</f>
        <v>#N/A N/A</v>
      </c>
      <c r="AN173" s="36" t="str">
        <f>_xll.BDP($AD173,AN$10,"BEST_FPERIOD_OVERRIDE=1TY","EQY_FUND_CRNCY=USD","FA_ADJUSTED=Y")</f>
        <v>#N/A N/A</v>
      </c>
      <c r="AO173" s="36" t="str">
        <f>_xll.BDP($AD173,AO$10,"BEST_FPERIOD_OVERRIDE=1TY","EQY_FUND_CRNCY=USD","FA_ADJUSTED=Y")</f>
        <v>#N/A N/A</v>
      </c>
      <c r="AP173" s="36" t="str">
        <f>_xll.BDP($AD173,AP$10,"BEST_FPERIOD_OVERRIDE=1TY","EQY_FUND_CRNCY=USD","FA_ADJUSTED=Y")</f>
        <v>#N/A N/A</v>
      </c>
      <c r="AQ173" s="36">
        <f>_xll.BDP($AD173,AQ$10,"EQY_FUND_CRNCY=USD","FA_ADJUSTED=Y")</f>
        <v>51.367000000000004</v>
      </c>
      <c r="AR173" s="36" t="str">
        <f>_xll.BDP($AD173,AR$10,"BEST_FPERIOD_OVERRIDE=1TY","EQY_FUND_CRNCY=USD","FA_ADJUSTED=Y")</f>
        <v>#N/A N/A</v>
      </c>
      <c r="AS173" s="36">
        <f>_xll.BDP($AD173,AS$10,"EQY_FUND_CRNCY=USD","FA_ADJUSTED=Y")</f>
        <v>30.366</v>
      </c>
      <c r="AT173" s="36" t="str">
        <f>_xll.BDP($AD173,AT$10,"BEST_FPERIOD_OVERRIDE=1TY","EQY_FUND_CRNCY=USD","FA_ADJUSTED=Y")</f>
        <v>#N/A N/A</v>
      </c>
      <c r="AV173" s="2" t="s">
        <v>319</v>
      </c>
      <c r="AW173" s="2" t="s">
        <v>320</v>
      </c>
      <c r="AX173" s="2" t="s">
        <v>506</v>
      </c>
      <c r="AY173" s="2">
        <v>737.6653</v>
      </c>
      <c r="AZ173" s="2">
        <v>611.46230000000003</v>
      </c>
      <c r="BA173" s="2">
        <v>144.40199999999999</v>
      </c>
      <c r="BB173" s="2" t="s">
        <v>480</v>
      </c>
      <c r="BC173" s="2" t="e">
        <v>#VALUE!</v>
      </c>
      <c r="BD173" s="2" t="s">
        <v>480</v>
      </c>
      <c r="BE173" s="2" t="s">
        <v>480</v>
      </c>
      <c r="BF173" s="2" t="s">
        <v>480</v>
      </c>
      <c r="BG173" s="2" t="s">
        <v>480</v>
      </c>
      <c r="BH173" s="2" t="s">
        <v>480</v>
      </c>
      <c r="BI173" s="2">
        <v>51.265000000000001</v>
      </c>
      <c r="BJ173" s="2" t="s">
        <v>480</v>
      </c>
      <c r="BK173" s="2">
        <v>29.619</v>
      </c>
      <c r="BL173" s="2" t="s">
        <v>480</v>
      </c>
    </row>
    <row r="174" spans="30:64" x14ac:dyDescent="0.2">
      <c r="AD174" s="1" t="s">
        <v>321</v>
      </c>
      <c r="AE174" s="1" t="s">
        <v>322</v>
      </c>
      <c r="AF174" s="36" t="str">
        <f>_xll.BDP($AD174,AF$10)</f>
        <v>Application Software</v>
      </c>
      <c r="AG174" s="36">
        <f>_xll.BDH($AD174,AG$10,$C$5,$C$5,"EQY_FUND_CRNCY=USD")</f>
        <v>717.58920000000001</v>
      </c>
      <c r="AH174" s="36">
        <f>_xll.BDH($AD174,AH$10,$C$5,$C$5,"EQY_FUND_CRNCY=USD")</f>
        <v>690.48720000000003</v>
      </c>
      <c r="AI174" s="36">
        <f>_xll.BDP($AD174,AI$10,"EQY_FUND_CRNCY=USD","FA_ADJUSTED=Y")</f>
        <v>128.893</v>
      </c>
      <c r="AJ174" s="36">
        <f>_xll.BDP($AD174,AJ$10,"BEST_FPERIOD_OVERRIDE=1TY","EQY_FUND_CRNCY=USD","FA_ADJUSTED=Y")</f>
        <v>172</v>
      </c>
      <c r="AK174" s="44">
        <f t="shared" si="29"/>
        <v>0.33444019458000041</v>
      </c>
      <c r="AL174" s="36" t="str">
        <f>_xll.BDP($AD174,AL$10,"EQY_FUND_CRNCY=USD","FA_ADJUSTED=Y")</f>
        <v>#N/A N/A</v>
      </c>
      <c r="AM174" s="36">
        <f>_xll.BDP($AD174,AM$10,"BEST_FPERIOD_OVERRIDE=1TY","EQY_FUND_CRNCY=USD","FA_ADJUSTED=Y")</f>
        <v>78.8</v>
      </c>
      <c r="AN174" s="36">
        <f>_xll.BDP($AD174,AN$10,"BEST_FPERIOD_OVERRIDE=1TY","EQY_FUND_CRNCY=USD","FA_ADJUSTED=Y")</f>
        <v>0</v>
      </c>
      <c r="AO174" s="36" t="str">
        <f>_xll.BDP($AD174,AO$10,"BEST_FPERIOD_OVERRIDE=1TY","EQY_FUND_CRNCY=USD","FA_ADJUSTED=Y")</f>
        <v>#N/A N/A</v>
      </c>
      <c r="AP174" s="36" t="str">
        <f>_xll.BDP($AD174,AP$10,"BEST_FPERIOD_OVERRIDE=1TY","EQY_FUND_CRNCY=USD","FA_ADJUSTED=Y")</f>
        <v>#N/A N/A</v>
      </c>
      <c r="AQ174" s="36">
        <f>_xll.BDP($AD174,AQ$10,"EQY_FUND_CRNCY=USD","FA_ADJUSTED=Y")</f>
        <v>30.082999999999998</v>
      </c>
      <c r="AR174" s="36">
        <f>_xll.BDP($AD174,AR$10,"BEST_FPERIOD_OVERRIDE=1TY","EQY_FUND_CRNCY=USD","FA_ADJUSTED=Y")</f>
        <v>60</v>
      </c>
      <c r="AS174" s="36">
        <f>_xll.BDP($AD174,AS$10,"EQY_FUND_CRNCY=USD","FA_ADJUSTED=Y")</f>
        <v>8.17</v>
      </c>
      <c r="AT174" s="36">
        <f>_xll.BDP($AD174,AT$10,"BEST_FPERIOD_OVERRIDE=1TY","EQY_FUND_CRNCY=USD","FA_ADJUSTED=Y")</f>
        <v>46</v>
      </c>
      <c r="AV174" s="2" t="s">
        <v>321</v>
      </c>
      <c r="AW174" s="2" t="s">
        <v>322</v>
      </c>
      <c r="AX174" s="2" t="s">
        <v>495</v>
      </c>
      <c r="AY174" s="2">
        <v>729.69579999999996</v>
      </c>
      <c r="AZ174" s="2">
        <v>702.59379999999999</v>
      </c>
      <c r="BA174" s="2">
        <v>128.893</v>
      </c>
      <c r="BB174" s="2" t="s">
        <v>480</v>
      </c>
      <c r="BC174" s="2" t="e">
        <v>#VALUE!</v>
      </c>
      <c r="BD174" s="2" t="s">
        <v>480</v>
      </c>
      <c r="BE174" s="2" t="s">
        <v>480</v>
      </c>
      <c r="BF174" s="2">
        <v>0</v>
      </c>
      <c r="BG174" s="2" t="s">
        <v>480</v>
      </c>
      <c r="BH174" s="2" t="s">
        <v>480</v>
      </c>
      <c r="BI174" s="2">
        <v>30.082999999999998</v>
      </c>
      <c r="BJ174" s="2" t="s">
        <v>480</v>
      </c>
      <c r="BK174" s="2">
        <v>8.17</v>
      </c>
      <c r="BL174" s="2" t="s">
        <v>480</v>
      </c>
    </row>
    <row r="175" spans="30:64" x14ac:dyDescent="0.2">
      <c r="AD175" s="1" t="s">
        <v>323</v>
      </c>
      <c r="AE175" s="1" t="s">
        <v>324</v>
      </c>
      <c r="AF175" s="36" t="str">
        <f>_xll.BDP($AD175,AF$10)</f>
        <v>Data Processing &amp; Outsourced S</v>
      </c>
      <c r="AG175" s="36">
        <f>_xll.BDH($AD175,AG$10,$C$5,$C$5,"EQY_FUND_CRNCY=USD")</f>
        <v>712.29290000000003</v>
      </c>
      <c r="AH175" s="36">
        <f>_xll.BDH($AD175,AH$10,$C$5,$C$5,"EQY_FUND_CRNCY=USD")</f>
        <v>658.6789</v>
      </c>
      <c r="AI175" s="36">
        <f>_xll.BDP($AD175,AI$10,"EQY_FUND_CRNCY=USD","FA_ADJUSTED=Y")</f>
        <v>255.64399999999998</v>
      </c>
      <c r="AJ175" s="36" t="str">
        <f>_xll.BDP($AD175,AJ$10,"BEST_FPERIOD_OVERRIDE=1TY","EQY_FUND_CRNCY=USD","FA_ADJUSTED=Y")</f>
        <v>#N/A N/A</v>
      </c>
      <c r="AK175" s="44" t="e">
        <f t="shared" si="29"/>
        <v>#VALUE!</v>
      </c>
      <c r="AL175" s="36" t="str">
        <f>_xll.BDP($AD175,AL$10,"EQY_FUND_CRNCY=USD","FA_ADJUSTED=Y")</f>
        <v>#N/A N/A</v>
      </c>
      <c r="AM175" s="36" t="str">
        <f>_xll.BDP($AD175,AM$10,"BEST_FPERIOD_OVERRIDE=1TY","EQY_FUND_CRNCY=USD","FA_ADJUSTED=Y")</f>
        <v>#N/A N/A</v>
      </c>
      <c r="AN175" s="36">
        <f>_xll.BDP($AD175,AN$10,"BEST_FPERIOD_OVERRIDE=1TY","EQY_FUND_CRNCY=USD","FA_ADJUSTED=Y")</f>
        <v>0</v>
      </c>
      <c r="AO175" s="36" t="str">
        <f>_xll.BDP($AD175,AO$10,"BEST_FPERIOD_OVERRIDE=1TY","EQY_FUND_CRNCY=USD","FA_ADJUSTED=Y")</f>
        <v>#N/A N/A</v>
      </c>
      <c r="AP175" s="36" t="str">
        <f>_xll.BDP($AD175,AP$10,"BEST_FPERIOD_OVERRIDE=1TY","EQY_FUND_CRNCY=USD","FA_ADJUSTED=Y")</f>
        <v>#N/A N/A</v>
      </c>
      <c r="AQ175" s="36">
        <f>_xll.BDP($AD175,AQ$10,"EQY_FUND_CRNCY=USD","FA_ADJUSTED=Y")</f>
        <v>71.396999999999991</v>
      </c>
      <c r="AR175" s="36" t="str">
        <f>_xll.BDP($AD175,AR$10,"BEST_FPERIOD_OVERRIDE=1TY","EQY_FUND_CRNCY=USD","FA_ADJUSTED=Y")</f>
        <v>#N/A N/A</v>
      </c>
      <c r="AS175" s="36">
        <f>_xll.BDP($AD175,AS$10,"EQY_FUND_CRNCY=USD","FA_ADJUSTED=Y")</f>
        <v>28.762373200000003</v>
      </c>
      <c r="AT175" s="36" t="str">
        <f>_xll.BDP($AD175,AT$10,"BEST_FPERIOD_OVERRIDE=1TY","EQY_FUND_CRNCY=USD","FA_ADJUSTED=Y")</f>
        <v>#N/A N/A</v>
      </c>
      <c r="AV175" s="2" t="s">
        <v>323</v>
      </c>
      <c r="AW175" s="2" t="s">
        <v>324</v>
      </c>
      <c r="AX175" s="2" t="s">
        <v>506</v>
      </c>
      <c r="AY175" s="2">
        <v>711.58130000000006</v>
      </c>
      <c r="AZ175" s="2">
        <v>657.96730000000002</v>
      </c>
      <c r="BA175" s="2">
        <v>255.64399999999998</v>
      </c>
      <c r="BB175" s="2" t="s">
        <v>480</v>
      </c>
      <c r="BC175" s="2" t="e">
        <v>#VALUE!</v>
      </c>
      <c r="BD175" s="2" t="s">
        <v>480</v>
      </c>
      <c r="BE175" s="2" t="s">
        <v>480</v>
      </c>
      <c r="BF175" s="2">
        <v>0</v>
      </c>
      <c r="BG175" s="2" t="s">
        <v>480</v>
      </c>
      <c r="BH175" s="2" t="s">
        <v>480</v>
      </c>
      <c r="BI175" s="2">
        <v>71.396999999999991</v>
      </c>
      <c r="BJ175" s="2" t="s">
        <v>480</v>
      </c>
      <c r="BK175" s="2">
        <v>28.762373200000003</v>
      </c>
      <c r="BL175" s="2" t="s">
        <v>480</v>
      </c>
    </row>
    <row r="176" spans="30:64" x14ac:dyDescent="0.2">
      <c r="AD176" s="1" t="s">
        <v>325</v>
      </c>
      <c r="AE176" s="1" t="s">
        <v>326</v>
      </c>
      <c r="AF176" s="36" t="str">
        <f>_xll.BDP($AD176,AF$10)</f>
        <v>Systems Software</v>
      </c>
      <c r="AG176" s="36">
        <f>_xll.BDH($AD176,AG$10,$C$5,$C$5,"EQY_FUND_CRNCY=USD")</f>
        <v>691.88059999999996</v>
      </c>
      <c r="AH176" s="36">
        <f>_xll.BDH($AD176,AH$10,$C$5,$C$5,"EQY_FUND_CRNCY=USD")</f>
        <v>599.94560000000001</v>
      </c>
      <c r="AI176" s="36">
        <f>_xll.BDP($AD176,AI$10,"EQY_FUND_CRNCY=USD","FA_ADJUSTED=Y")</f>
        <v>201.98699999999999</v>
      </c>
      <c r="AJ176" s="36">
        <f>_xll.BDP($AD176,AJ$10,"BEST_FPERIOD_OVERRIDE=1TY","EQY_FUND_CRNCY=USD","FA_ADJUSTED=Y")</f>
        <v>228.6</v>
      </c>
      <c r="AK176" s="44">
        <f t="shared" si="29"/>
        <v>0.13175600409927379</v>
      </c>
      <c r="AL176" s="36">
        <f>_xll.BDP($AD176,AL$10,"EQY_FUND_CRNCY=USD","FA_ADJUSTED=Y")</f>
        <v>141.12899853515626</v>
      </c>
      <c r="AM176" s="36">
        <f>_xll.BDP($AD176,AM$10,"BEST_FPERIOD_OVERRIDE=1TY","EQY_FUND_CRNCY=USD","FA_ADJUSTED=Y")</f>
        <v>66.8</v>
      </c>
      <c r="AN176" s="36">
        <f>_xll.BDP($AD176,AN$10,"BEST_FPERIOD_OVERRIDE=1TY","EQY_FUND_CRNCY=USD","FA_ADJUSTED=Y")</f>
        <v>23.119</v>
      </c>
      <c r="AO176" s="36">
        <f>_xll.BDP($AD176,AO$10,"BEST_FPERIOD_OVERRIDE=1TY","EQY_FUND_CRNCY=USD","FA_ADJUSTED=Y")</f>
        <v>58.994</v>
      </c>
      <c r="AP176" s="36">
        <f>_xll.BDP($AD176,AP$10,"BEST_FPERIOD_OVERRIDE=1TY","EQY_FUND_CRNCY=USD","FA_ADJUSTED=Y")</f>
        <v>37.4</v>
      </c>
      <c r="AQ176" s="36">
        <f>_xll.BDP($AD176,AQ$10,"EQY_FUND_CRNCY=USD","FA_ADJUSTED=Y")</f>
        <v>9.8290000000000006</v>
      </c>
      <c r="AR176" s="36">
        <f>_xll.BDP($AD176,AR$10,"BEST_FPERIOD_OVERRIDE=1TY","EQY_FUND_CRNCY=USD","FA_ADJUSTED=Y")</f>
        <v>18.965</v>
      </c>
      <c r="AS176" s="36">
        <f>_xll.BDP($AD176,AS$10,"EQY_FUND_CRNCY=USD","FA_ADJUSTED=Y")</f>
        <v>2.9088056493580003</v>
      </c>
      <c r="AT176" s="36">
        <f>_xll.BDP($AD176,AT$10,"BEST_FPERIOD_OVERRIDE=1TY","EQY_FUND_CRNCY=USD","FA_ADJUSTED=Y")</f>
        <v>14.532999999999999</v>
      </c>
      <c r="AV176" s="2" t="s">
        <v>325</v>
      </c>
      <c r="AW176" s="2" t="s">
        <v>326</v>
      </c>
      <c r="AX176" s="2" t="s">
        <v>505</v>
      </c>
      <c r="AY176" s="2">
        <v>700.73019999999997</v>
      </c>
      <c r="AZ176" s="2">
        <v>599.29819999999995</v>
      </c>
      <c r="BA176" s="2">
        <v>200.61800000000002</v>
      </c>
      <c r="BB176" s="2">
        <v>222.86700000000002</v>
      </c>
      <c r="BC176" s="2">
        <v>0.1109023118563639</v>
      </c>
      <c r="BD176" s="2">
        <v>143.23199945068359</v>
      </c>
      <c r="BE176" s="2">
        <v>71.100000000000009</v>
      </c>
      <c r="BF176" s="2">
        <v>23.119</v>
      </c>
      <c r="BG176" s="2">
        <v>58.994</v>
      </c>
      <c r="BH176" s="2">
        <v>37.4</v>
      </c>
      <c r="BI176" s="2">
        <v>18.504999999999999</v>
      </c>
      <c r="BJ176" s="2">
        <v>16.056999999999999</v>
      </c>
      <c r="BK176" s="2">
        <v>7.2605520712620004</v>
      </c>
      <c r="BL176" s="2">
        <v>12.183</v>
      </c>
    </row>
    <row r="177" spans="30:64" x14ac:dyDescent="0.2">
      <c r="AD177" s="1" t="s">
        <v>327</v>
      </c>
      <c r="AE177" s="1" t="s">
        <v>328</v>
      </c>
      <c r="AF177" s="36" t="str">
        <f>_xll.BDP($AD177,AF$10)</f>
        <v>Data Processing &amp; Outsourced S</v>
      </c>
      <c r="AG177" s="36">
        <f>_xll.BDH($AD177,AG$10,$C$5,$C$5,"EQY_FUND_CRNCY=USD")</f>
        <v>717.82820000000004</v>
      </c>
      <c r="AH177" s="36">
        <f>_xll.BDH($AD177,AH$10,$C$5,$C$5,"EQY_FUND_CRNCY=USD")</f>
        <v>2043.9541999999999</v>
      </c>
      <c r="AI177" s="36">
        <f>_xll.BDP($AD177,AI$10,"EQY_FUND_CRNCY=USD","FA_ADJUSTED=Y")</f>
        <v>1572.8679999999999</v>
      </c>
      <c r="AJ177" s="36">
        <f>_xll.BDP($AD177,AJ$10,"BEST_FPERIOD_OVERRIDE=1TY","EQY_FUND_CRNCY=USD","FA_ADJUSTED=Y")</f>
        <v>1655</v>
      </c>
      <c r="AK177" s="44">
        <f t="shared" si="29"/>
        <v>5.2217986506178482E-2</v>
      </c>
      <c r="AL177" s="36">
        <f>_xll.BDP($AD177,AL$10,"EQY_FUND_CRNCY=USD","FA_ADJUSTED=Y")</f>
        <v>379.28500189208984</v>
      </c>
      <c r="AM177" s="36" t="str">
        <f>_xll.BDP($AD177,AM$10,"BEST_FPERIOD_OVERRIDE=1TY","EQY_FUND_CRNCY=USD","FA_ADJUSTED=Y")</f>
        <v>#N/A N/A</v>
      </c>
      <c r="AN177" s="36">
        <f>_xll.BDP($AD177,AN$10,"BEST_FPERIOD_OVERRIDE=1TY","EQY_FUND_CRNCY=USD","FA_ADJUSTED=Y")</f>
        <v>0</v>
      </c>
      <c r="AO177" s="36" t="str">
        <f>_xll.BDP($AD177,AO$10,"BEST_FPERIOD_OVERRIDE=1TY","EQY_FUND_CRNCY=USD","FA_ADJUSTED=Y")</f>
        <v>#N/A N/A</v>
      </c>
      <c r="AP177" s="36">
        <f>_xll.BDP($AD177,AP$10,"BEST_FPERIOD_OVERRIDE=1TY","EQY_FUND_CRNCY=USD","FA_ADJUSTED=Y")</f>
        <v>220.95500000000001</v>
      </c>
      <c r="AQ177" s="36">
        <f>_xll.BDP($AD177,AQ$10,"EQY_FUND_CRNCY=USD","FA_ADJUSTED=Y")</f>
        <v>248.06399999999996</v>
      </c>
      <c r="AR177" s="36">
        <f>_xll.BDP($AD177,AR$10,"BEST_FPERIOD_OVERRIDE=1TY","EQY_FUND_CRNCY=USD","FA_ADJUSTED=Y")</f>
        <v>328.8</v>
      </c>
      <c r="AS177" s="36">
        <f>_xll.BDP($AD177,AS$10,"EQY_FUND_CRNCY=USD","FA_ADJUSTED=Y")</f>
        <v>-36.138859999999994</v>
      </c>
      <c r="AT177" s="36">
        <f>_xll.BDP($AD177,AT$10,"BEST_FPERIOD_OVERRIDE=1TY","EQY_FUND_CRNCY=USD","FA_ADJUSTED=Y")</f>
        <v>19.900000000000002</v>
      </c>
      <c r="AV177" s="2" t="s">
        <v>327</v>
      </c>
      <c r="AW177" s="2" t="s">
        <v>328</v>
      </c>
      <c r="AX177" s="2" t="s">
        <v>506</v>
      </c>
      <c r="AY177" s="2">
        <v>717.82820000000004</v>
      </c>
      <c r="AZ177" s="2">
        <v>2001.8032000000001</v>
      </c>
      <c r="BA177" s="2">
        <v>1528.231</v>
      </c>
      <c r="BB177" s="2">
        <v>1645</v>
      </c>
      <c r="BC177" s="2">
        <v>7.6407951415721875E-2</v>
      </c>
      <c r="BD177" s="2">
        <v>375.46800091552734</v>
      </c>
      <c r="BE177" s="2" t="s">
        <v>480</v>
      </c>
      <c r="BF177" s="2">
        <v>0</v>
      </c>
      <c r="BG177" s="2" t="s">
        <v>480</v>
      </c>
      <c r="BH177" s="2">
        <v>220.95500000000001</v>
      </c>
      <c r="BI177" s="2">
        <v>275.851</v>
      </c>
      <c r="BJ177" s="2">
        <v>329.3</v>
      </c>
      <c r="BK177" s="2">
        <v>-52.607639999999996</v>
      </c>
      <c r="BL177" s="2">
        <v>31.400000000000002</v>
      </c>
    </row>
    <row r="178" spans="30:64" x14ac:dyDescent="0.2">
      <c r="AD178" s="1" t="s">
        <v>329</v>
      </c>
      <c r="AE178" s="1" t="s">
        <v>330</v>
      </c>
      <c r="AF178" s="36" t="str">
        <f>_xll.BDP($AD178,AF$10)</f>
        <v>Application Software</v>
      </c>
      <c r="AG178" s="36">
        <f>_xll.BDH($AD178,AG$10,$C$5,$C$5,"EQY_FUND_CRNCY=USD")</f>
        <v>690.29639999999995</v>
      </c>
      <c r="AH178" s="36">
        <f>_xll.BDH($AD178,AH$10,$C$5,$C$5,"EQY_FUND_CRNCY=USD")</f>
        <v>622.27269999999999</v>
      </c>
      <c r="AI178" s="36">
        <f>_xll.BDP($AD178,AI$10,"EQY_FUND_CRNCY=USD","FA_ADJUSTED=Y")</f>
        <v>91.85995615391893</v>
      </c>
      <c r="AJ178" s="36">
        <f>_xll.BDP($AD178,AJ$10,"BEST_FPERIOD_OVERRIDE=1TY","EQY_FUND_CRNCY=USD","FA_ADJUSTED=Y")</f>
        <v>175.863</v>
      </c>
      <c r="AK178" s="44">
        <f t="shared" si="29"/>
        <v>0.9144685819937366</v>
      </c>
      <c r="AL178" s="36">
        <f>_xll.BDP($AD178,AL$10,"EQY_FUND_CRNCY=USD","FA_ADJUSTED=Y")</f>
        <v>25.638584926835051</v>
      </c>
      <c r="AM178" s="36">
        <f>_xll.BDP($AD178,AM$10,"BEST_FPERIOD_OVERRIDE=1TY","EQY_FUND_CRNCY=USD","FA_ADJUSTED=Y")</f>
        <v>27.1</v>
      </c>
      <c r="AN178" s="36">
        <f>_xll.BDP($AD178,AN$10,"BEST_FPERIOD_OVERRIDE=1TY","EQY_FUND_CRNCY=USD","FA_ADJUSTED=Y")</f>
        <v>10.614831059828827</v>
      </c>
      <c r="AO178" s="36">
        <f>_xll.BDP($AD178,AO$10,"BEST_FPERIOD_OVERRIDE=1TY","EQY_FUND_CRNCY=USD","FA_ADJUSTED=Y")</f>
        <v>8.8403345917456235</v>
      </c>
      <c r="AP178" s="36">
        <f>_xll.BDP($AD178,AP$10,"BEST_FPERIOD_OVERRIDE=1TY","EQY_FUND_CRNCY=USD","FA_ADJUSTED=Y")</f>
        <v>4.8045328899988649</v>
      </c>
      <c r="AQ178" s="36" t="str">
        <f>_xll.BDP($AD178,AQ$10,"EQY_FUND_CRNCY=USD","FA_ADJUSTED=Y")</f>
        <v>#N/A N/A</v>
      </c>
      <c r="AR178" s="36">
        <f>_xll.BDP($AD178,AR$10,"BEST_FPERIOD_OVERRIDE=1TY","EQY_FUND_CRNCY=USD","FA_ADJUSTED=Y")</f>
        <v>-7.3529999999999998</v>
      </c>
      <c r="AS178" s="36">
        <f>_xll.BDP($AD178,AS$10,"EQY_FUND_CRNCY=USD","FA_ADJUSTED=Y")</f>
        <v>-10.225309806882001</v>
      </c>
      <c r="AT178" s="36">
        <f>_xll.BDP($AD178,AT$10,"BEST_FPERIOD_OVERRIDE=1TY","EQY_FUND_CRNCY=USD","FA_ADJUSTED=Y")</f>
        <v>7.9190000000000005</v>
      </c>
      <c r="AV178" s="2" t="s">
        <v>329</v>
      </c>
      <c r="AW178" s="2" t="s">
        <v>330</v>
      </c>
      <c r="AX178" s="2" t="s">
        <v>495</v>
      </c>
      <c r="AY178" s="2">
        <v>716.1395</v>
      </c>
      <c r="AZ178" s="2">
        <v>748.60599999999999</v>
      </c>
      <c r="BA178" s="2">
        <v>42.178586942867071</v>
      </c>
      <c r="BB178" s="2">
        <v>103.099</v>
      </c>
      <c r="BC178" s="2">
        <v>1.4443445708518534</v>
      </c>
      <c r="BD178" s="2">
        <v>10.568609400887199</v>
      </c>
      <c r="BE178" s="2">
        <v>27.8</v>
      </c>
      <c r="BF178" s="2">
        <v>10.614831048696628</v>
      </c>
      <c r="BG178" s="2">
        <v>8.8403345824744104</v>
      </c>
      <c r="BH178" s="2">
        <v>4.8045328849601585</v>
      </c>
      <c r="BI178" s="2">
        <v>-12.381475760643527</v>
      </c>
      <c r="BJ178" s="2">
        <v>-7.5019999999999998</v>
      </c>
      <c r="BK178" s="2">
        <v>-13.376278212695807</v>
      </c>
      <c r="BL178" s="2">
        <v>-8.7740000000000009</v>
      </c>
    </row>
    <row r="179" spans="30:64" x14ac:dyDescent="0.2">
      <c r="AD179" s="1" t="s">
        <v>331</v>
      </c>
      <c r="AE179" s="1" t="s">
        <v>332</v>
      </c>
      <c r="AF179" s="36" t="str">
        <f>_xll.BDP($AD179,AF$10)</f>
        <v>Application Software</v>
      </c>
      <c r="AG179" s="36">
        <f>_xll.BDH($AD179,AG$10,$C$5,$C$5,"EQY_FUND_CRNCY=USD")</f>
        <v>628.19600000000003</v>
      </c>
      <c r="AH179" s="36" t="str">
        <f>_xll.BDH($AD179,AH$10,$C$5,$C$5,"EQY_FUND_CRNCY=USD")</f>
        <v>#N/A N/A</v>
      </c>
      <c r="AI179" s="36">
        <f>_xll.BDP($AD179,AI$10,"EQY_FUND_CRNCY=USD","FA_ADJUSTED=Y")</f>
        <v>132.55199999999999</v>
      </c>
      <c r="AJ179" s="36">
        <f>_xll.BDP($AD179,AJ$10,"BEST_FPERIOD_OVERRIDE=1TY","EQY_FUND_CRNCY=USD","FA_ADJUSTED=Y")</f>
        <v>172.37100000000001</v>
      </c>
      <c r="AK179" s="44">
        <f t="shared" si="29"/>
        <v>0.30040286076407763</v>
      </c>
      <c r="AL179" s="36">
        <f>_xll.BDP($AD179,AL$10,"EQY_FUND_CRNCY=USD","FA_ADJUSTED=Y")</f>
        <v>81.369998809814447</v>
      </c>
      <c r="AM179" s="36">
        <f>_xll.BDP($AD179,AM$10,"BEST_FPERIOD_OVERRIDE=1TY","EQY_FUND_CRNCY=USD","FA_ADJUSTED=Y")</f>
        <v>67.656999999999996</v>
      </c>
      <c r="AN179" s="36">
        <f>_xll.BDP($AD179,AN$10,"BEST_FPERIOD_OVERRIDE=1TY","EQY_FUND_CRNCY=USD","FA_ADJUSTED=Y")</f>
        <v>15.253</v>
      </c>
      <c r="AO179" s="36">
        <f>_xll.BDP($AD179,AO$10,"BEST_FPERIOD_OVERRIDE=1TY","EQY_FUND_CRNCY=USD","FA_ADJUSTED=Y")</f>
        <v>15.307</v>
      </c>
      <c r="AP179" s="36">
        <f>_xll.BDP($AD179,AP$10,"BEST_FPERIOD_OVERRIDE=1TY","EQY_FUND_CRNCY=USD","FA_ADJUSTED=Y")</f>
        <v>23.291</v>
      </c>
      <c r="AQ179" s="36">
        <f>_xll.BDP($AD179,AQ$10,"EQY_FUND_CRNCY=USD","FA_ADJUSTED=Y")</f>
        <v>25.582999999999998</v>
      </c>
      <c r="AR179" s="36">
        <f>_xll.BDP($AD179,AR$10,"BEST_FPERIOD_OVERRIDE=1TY","EQY_FUND_CRNCY=USD","FA_ADJUSTED=Y")</f>
        <v>62.829000000000001</v>
      </c>
      <c r="AS179" s="36">
        <f>_xll.BDP($AD179,AS$10,"EQY_FUND_CRNCY=USD","FA_ADJUSTED=Y")</f>
        <v>-3.0367331872709999</v>
      </c>
      <c r="AT179" s="36">
        <f>_xll.BDP($AD179,AT$10,"BEST_FPERIOD_OVERRIDE=1TY","EQY_FUND_CRNCY=USD","FA_ADJUSTED=Y")</f>
        <v>39.581000000000003</v>
      </c>
      <c r="AV179" s="2" t="s">
        <v>331</v>
      </c>
      <c r="AW179" s="2" t="s">
        <v>332</v>
      </c>
      <c r="AX179" s="2" t="s">
        <v>495</v>
      </c>
      <c r="AY179" s="2">
        <v>649.96939999999995</v>
      </c>
      <c r="AZ179" s="2">
        <v>789.97940000000006</v>
      </c>
      <c r="BA179" s="2">
        <v>121.47999999999999</v>
      </c>
      <c r="BB179" s="2">
        <v>163.429</v>
      </c>
      <c r="BC179" s="2">
        <v>0.34531610141587099</v>
      </c>
      <c r="BD179" s="2">
        <v>81.369998809814447</v>
      </c>
      <c r="BE179" s="2">
        <v>68.47</v>
      </c>
      <c r="BF179" s="2">
        <v>15.253</v>
      </c>
      <c r="BG179" s="2">
        <v>15.307</v>
      </c>
      <c r="BH179" s="2">
        <v>23.291</v>
      </c>
      <c r="BI179" s="2">
        <v>25.582999999999998</v>
      </c>
      <c r="BJ179" s="2">
        <v>59.148000000000003</v>
      </c>
      <c r="BK179" s="2">
        <v>-2.0403708767979998</v>
      </c>
      <c r="BL179" s="2">
        <v>33.28</v>
      </c>
    </row>
    <row r="180" spans="30:64" x14ac:dyDescent="0.2">
      <c r="AD180" s="1" t="s">
        <v>333</v>
      </c>
      <c r="AE180" s="1" t="s">
        <v>334</v>
      </c>
      <c r="AF180" s="36" t="str">
        <f>_xll.BDP($AD180,AF$10)</f>
        <v>Application Software</v>
      </c>
      <c r="AG180" s="36">
        <f>_xll.BDH($AD180,AG$10,$C$5,$C$5,"EQY_FUND_CRNCY=USD")</f>
        <v>553.23710000000005</v>
      </c>
      <c r="AH180" s="36">
        <f>_xll.BDH($AD180,AH$10,$C$5,$C$5,"EQY_FUND_CRNCY=USD")</f>
        <v>499.05610000000001</v>
      </c>
      <c r="AI180" s="36">
        <f>_xll.BDP($AD180,AI$10,"EQY_FUND_CRNCY=USD","FA_ADJUSTED=Y")</f>
        <v>287.99599999999998</v>
      </c>
      <c r="AJ180" s="36">
        <f>_xll.BDP($AD180,AJ$10,"BEST_FPERIOD_OVERRIDE=1TY","EQY_FUND_CRNCY=USD","FA_ADJUSTED=Y")</f>
        <v>300</v>
      </c>
      <c r="AK180" s="44">
        <f t="shared" si="29"/>
        <v>4.168113446020083E-2</v>
      </c>
      <c r="AL180" s="36">
        <f>_xll.BDP($AD180,AL$10,"EQY_FUND_CRNCY=USD","FA_ADJUSTED=Y")</f>
        <v>107.50999853515624</v>
      </c>
      <c r="AM180" s="36">
        <f>_xll.BDP($AD180,AM$10,"BEST_FPERIOD_OVERRIDE=1TY","EQY_FUND_CRNCY=USD","FA_ADJUSTED=Y")</f>
        <v>42.300000000000004</v>
      </c>
      <c r="AN180" s="36">
        <f>_xll.BDP($AD180,AN$10,"BEST_FPERIOD_OVERRIDE=1TY","EQY_FUND_CRNCY=USD","FA_ADJUSTED=Y")</f>
        <v>31.954999999999998</v>
      </c>
      <c r="AO180" s="36" t="str">
        <f>_xll.BDP($AD180,AO$10,"BEST_FPERIOD_OVERRIDE=1TY","EQY_FUND_CRNCY=USD","FA_ADJUSTED=Y")</f>
        <v>#N/A N/A</v>
      </c>
      <c r="AP180" s="36" t="str">
        <f>_xll.BDP($AD180,AP$10,"BEST_FPERIOD_OVERRIDE=1TY","EQY_FUND_CRNCY=USD","FA_ADJUSTED=Y")</f>
        <v>#N/A N/A</v>
      </c>
      <c r="AQ180" s="36">
        <f>_xll.BDP($AD180,AQ$10,"EQY_FUND_CRNCY=USD","FA_ADJUSTED=Y")</f>
        <v>43.201999999999998</v>
      </c>
      <c r="AR180" s="36">
        <f>_xll.BDP($AD180,AR$10,"BEST_FPERIOD_OVERRIDE=1TY","EQY_FUND_CRNCY=USD","FA_ADJUSTED=Y")</f>
        <v>46.550000000000004</v>
      </c>
      <c r="AS180" s="36">
        <f>_xll.BDP($AD180,AS$10,"EQY_FUND_CRNCY=USD","FA_ADJUSTED=Y")</f>
        <v>22.752310000000001</v>
      </c>
      <c r="AT180" s="36">
        <f>_xll.BDP($AD180,AT$10,"BEST_FPERIOD_OVERRIDE=1TY","EQY_FUND_CRNCY=USD","FA_ADJUSTED=Y")</f>
        <v>29.580000000000002</v>
      </c>
      <c r="AV180" s="2" t="s">
        <v>333</v>
      </c>
      <c r="AW180" s="2" t="s">
        <v>334</v>
      </c>
      <c r="AX180" s="2" t="s">
        <v>495</v>
      </c>
      <c r="AY180" s="2">
        <v>552.73910000000001</v>
      </c>
      <c r="AZ180" s="2">
        <v>504.78309999999999</v>
      </c>
      <c r="BA180" s="2">
        <v>286.77</v>
      </c>
      <c r="BB180" s="2">
        <v>295.3</v>
      </c>
      <c r="BC180" s="2">
        <v>2.9745091885483355E-2</v>
      </c>
      <c r="BD180" s="2">
        <v>104.94799879455567</v>
      </c>
      <c r="BE180" s="2">
        <v>42.2</v>
      </c>
      <c r="BF180" s="2">
        <v>31.954999999999998</v>
      </c>
      <c r="BG180" s="2" t="s">
        <v>480</v>
      </c>
      <c r="BH180" s="2" t="s">
        <v>480</v>
      </c>
      <c r="BI180" s="2">
        <v>40.247</v>
      </c>
      <c r="BJ180" s="2">
        <v>43.4</v>
      </c>
      <c r="BK180" s="2">
        <v>20.56204</v>
      </c>
      <c r="BL180" s="2">
        <v>26.990000000000002</v>
      </c>
    </row>
    <row r="181" spans="30:64" x14ac:dyDescent="0.2">
      <c r="AD181" s="1" t="s">
        <v>335</v>
      </c>
      <c r="AE181" s="1" t="s">
        <v>336</v>
      </c>
      <c r="AF181" s="36" t="str">
        <f>_xll.BDP($AD181,AF$10)</f>
        <v>Data Processing &amp; Outsourced S</v>
      </c>
      <c r="AG181" s="36">
        <f>_xll.BDH($AD181,AG$10,$C$5,$C$5,"EQY_FUND_CRNCY=USD")</f>
        <v>542.79089999999997</v>
      </c>
      <c r="AH181" s="36" t="str">
        <f>_xll.BDH($AD181,AH$10,$C$5,$C$5,"EQY_FUND_CRNCY=USD")</f>
        <v>#N/A N/A</v>
      </c>
      <c r="AI181" s="36" t="str">
        <f>_xll.BDP($AD181,AI$10,"EQY_FUND_CRNCY=USD","FA_ADJUSTED=Y")</f>
        <v>#N/A N/A</v>
      </c>
      <c r="AJ181" s="36">
        <f>_xll.BDP($AD181,AJ$10,"BEST_FPERIOD_OVERRIDE=1TY","EQY_FUND_CRNCY=USD","FA_ADJUSTED=Y")</f>
        <v>124.925</v>
      </c>
      <c r="AK181" s="44" t="e">
        <f t="shared" si="29"/>
        <v>#VALUE!</v>
      </c>
      <c r="AL181" s="36" t="str">
        <f>_xll.BDP($AD181,AL$10,"EQY_FUND_CRNCY=USD","FA_ADJUSTED=Y")</f>
        <v>#N/A N/A</v>
      </c>
      <c r="AM181" s="36">
        <f>_xll.BDP($AD181,AM$10,"BEST_FPERIOD_OVERRIDE=1TY","EQY_FUND_CRNCY=USD","FA_ADJUSTED=Y")</f>
        <v>62.9</v>
      </c>
      <c r="AN181" s="36" t="str">
        <f>_xll.BDP($AD181,AN$10,"BEST_FPERIOD_OVERRIDE=1TY","EQY_FUND_CRNCY=USD","FA_ADJUSTED=Y")</f>
        <v>#N/A N/A</v>
      </c>
      <c r="AO181" s="36" t="str">
        <f>_xll.BDP($AD181,AO$10,"BEST_FPERIOD_OVERRIDE=1TY","EQY_FUND_CRNCY=USD","FA_ADJUSTED=Y")</f>
        <v>#N/A N/A</v>
      </c>
      <c r="AP181" s="36" t="str">
        <f>_xll.BDP($AD181,AP$10,"BEST_FPERIOD_OVERRIDE=1TY","EQY_FUND_CRNCY=USD","FA_ADJUSTED=Y")</f>
        <v>#N/A N/A</v>
      </c>
      <c r="AQ181" s="36" t="str">
        <f>_xll.BDP($AD181,AQ$10,"EQY_FUND_CRNCY=USD","FA_ADJUSTED=Y")</f>
        <v>#N/A N/A</v>
      </c>
      <c r="AR181" s="36">
        <f>_xll.BDP($AD181,AR$10,"BEST_FPERIOD_OVERRIDE=1TY","EQY_FUND_CRNCY=USD","FA_ADJUSTED=Y")</f>
        <v>33.65</v>
      </c>
      <c r="AS181" s="36" t="str">
        <f>_xll.BDP($AD181,AS$10,"EQY_FUND_CRNCY=USD","FA_ADJUSTED=Y")</f>
        <v>#N/A N/A</v>
      </c>
      <c r="AT181" s="36">
        <f>_xll.BDP($AD181,AT$10,"BEST_FPERIOD_OVERRIDE=1TY","EQY_FUND_CRNCY=USD","FA_ADJUSTED=Y")</f>
        <v>22.85</v>
      </c>
      <c r="AV181" s="2" t="s">
        <v>335</v>
      </c>
      <c r="AW181" s="2" t="s">
        <v>336</v>
      </c>
      <c r="AX181" s="2" t="s">
        <v>506</v>
      </c>
      <c r="AY181" s="2">
        <v>568.69439999999997</v>
      </c>
      <c r="AZ181" s="2">
        <v>671.63340000000005</v>
      </c>
      <c r="BA181" s="2" t="s">
        <v>480</v>
      </c>
      <c r="BB181" s="2">
        <v>120.767</v>
      </c>
      <c r="BC181" s="2" t="e">
        <v>#VALUE!</v>
      </c>
      <c r="BD181" s="2" t="s">
        <v>480</v>
      </c>
      <c r="BE181" s="2">
        <v>62.800000000000004</v>
      </c>
      <c r="BF181" s="2" t="s">
        <v>480</v>
      </c>
      <c r="BG181" s="2" t="s">
        <v>480</v>
      </c>
      <c r="BH181" s="2" t="s">
        <v>480</v>
      </c>
      <c r="BI181" s="2" t="s">
        <v>480</v>
      </c>
      <c r="BJ181" s="2">
        <v>32.204999999999998</v>
      </c>
      <c r="BK181" s="2" t="s">
        <v>480</v>
      </c>
      <c r="BL181" s="2">
        <v>20.446999999999999</v>
      </c>
    </row>
    <row r="182" spans="30:64" x14ac:dyDescent="0.2">
      <c r="AD182" s="1" t="s">
        <v>337</v>
      </c>
      <c r="AE182" s="1" t="s">
        <v>338</v>
      </c>
      <c r="AF182" s="36" t="str">
        <f>_xll.BDP($AD182,AF$10)</f>
        <v>Data Processing &amp; Outsourced S</v>
      </c>
      <c r="AG182" s="36">
        <f>_xll.BDH($AD182,AG$10,$C$5,$C$5,"EQY_FUND_CRNCY=USD")</f>
        <v>500.72949999999997</v>
      </c>
      <c r="AH182" s="36">
        <f>_xll.BDH($AD182,AH$10,$C$5,$C$5,"EQY_FUND_CRNCY=USD")</f>
        <v>1536.4145000000001</v>
      </c>
      <c r="AI182" s="36">
        <f>_xll.BDP($AD182,AI$10,"EQY_FUND_CRNCY=USD","FA_ADJUSTED=Y")</f>
        <v>597.87200000000007</v>
      </c>
      <c r="AJ182" s="36">
        <f>_xll.BDP($AD182,AJ$10,"BEST_FPERIOD_OVERRIDE=1TY","EQY_FUND_CRNCY=USD","FA_ADJUSTED=Y")</f>
        <v>488.13300000000004</v>
      </c>
      <c r="AK182" s="44">
        <f t="shared" si="29"/>
        <v>-0.18354932159391979</v>
      </c>
      <c r="AL182" s="36">
        <f>_xll.BDP($AD182,AL$10,"EQY_FUND_CRNCY=USD","FA_ADJUSTED=Y")</f>
        <v>365.78099377441407</v>
      </c>
      <c r="AM182" s="36">
        <f>_xll.BDP($AD182,AM$10,"BEST_FPERIOD_OVERRIDE=1TY","EQY_FUND_CRNCY=USD","FA_ADJUSTED=Y")</f>
        <v>78</v>
      </c>
      <c r="AN182" s="36">
        <f>_xll.BDP($AD182,AN$10,"BEST_FPERIOD_OVERRIDE=1TY","EQY_FUND_CRNCY=USD","FA_ADJUSTED=Y")</f>
        <v>18.861999999999998</v>
      </c>
      <c r="AO182" s="36" t="str">
        <f>_xll.BDP($AD182,AO$10,"BEST_FPERIOD_OVERRIDE=1TY","EQY_FUND_CRNCY=USD","FA_ADJUSTED=Y")</f>
        <v>#N/A N/A</v>
      </c>
      <c r="AP182" s="36" t="str">
        <f>_xll.BDP($AD182,AP$10,"BEST_FPERIOD_OVERRIDE=1TY","EQY_FUND_CRNCY=USD","FA_ADJUSTED=Y")</f>
        <v>#N/A N/A</v>
      </c>
      <c r="AQ182" s="36">
        <f>_xll.BDP($AD182,AQ$10,"EQY_FUND_CRNCY=USD","FA_ADJUSTED=Y")</f>
        <v>211.03000000000003</v>
      </c>
      <c r="AR182" s="36">
        <f>_xll.BDP($AD182,AR$10,"BEST_FPERIOD_OVERRIDE=1TY","EQY_FUND_CRNCY=USD","FA_ADJUSTED=Y")</f>
        <v>241.42699999999999</v>
      </c>
      <c r="AS182" s="36">
        <f>_xll.BDP($AD182,AS$10,"EQY_FUND_CRNCY=USD","FA_ADJUSTED=Y")</f>
        <v>-15.298470000000002</v>
      </c>
      <c r="AT182" s="36">
        <f>_xll.BDP($AD182,AT$10,"BEST_FPERIOD_OVERRIDE=1TY","EQY_FUND_CRNCY=USD","FA_ADJUSTED=Y")</f>
        <v>-2.0289999999999999</v>
      </c>
      <c r="AV182" s="2" t="s">
        <v>337</v>
      </c>
      <c r="AW182" s="2" t="s">
        <v>338</v>
      </c>
      <c r="AX182" s="2" t="s">
        <v>506</v>
      </c>
      <c r="AY182" s="2">
        <v>506.98860000000002</v>
      </c>
      <c r="AZ182" s="2">
        <v>1562.4215999999999</v>
      </c>
      <c r="BA182" s="2">
        <v>724.86400000000003</v>
      </c>
      <c r="BB182" s="2">
        <v>476.41700000000003</v>
      </c>
      <c r="BC182" s="2">
        <v>-0.34274981237859792</v>
      </c>
      <c r="BD182" s="2">
        <v>353.71699584960936</v>
      </c>
      <c r="BE182" s="2">
        <v>78.3</v>
      </c>
      <c r="BF182" s="2">
        <v>18.861999999999998</v>
      </c>
      <c r="BG182" s="2" t="s">
        <v>480</v>
      </c>
      <c r="BH182" s="2" t="s">
        <v>480</v>
      </c>
      <c r="BI182" s="2">
        <v>205.49299999999999</v>
      </c>
      <c r="BJ182" s="2">
        <v>236.417</v>
      </c>
      <c r="BK182" s="2">
        <v>-21.9117</v>
      </c>
      <c r="BL182" s="2">
        <v>2.335</v>
      </c>
    </row>
    <row r="183" spans="30:64" x14ac:dyDescent="0.2">
      <c r="AD183" s="1" t="s">
        <v>339</v>
      </c>
      <c r="AE183" s="1" t="s">
        <v>340</v>
      </c>
      <c r="AF183" s="36" t="str">
        <f>_xll.BDP($AD183,AF$10)</f>
        <v>Application Software</v>
      </c>
      <c r="AG183" s="36">
        <f>_xll.BDH($AD183,AG$10,$C$5,$C$5,"EQY_FUND_CRNCY=USD")</f>
        <v>464.69420000000002</v>
      </c>
      <c r="AH183" s="36">
        <f>_xll.BDH($AD183,AH$10,$C$5,$C$5,"EQY_FUND_CRNCY=USD")</f>
        <v>461.69420000000002</v>
      </c>
      <c r="AI183" s="36">
        <f>_xll.BDP($AD183,AI$10,"EQY_FUND_CRNCY=USD","FA_ADJUSTED=Y")</f>
        <v>155.25900000000001</v>
      </c>
      <c r="AJ183" s="36">
        <f>_xll.BDP($AD183,AJ$10,"BEST_FPERIOD_OVERRIDE=1TY","EQY_FUND_CRNCY=USD","FA_ADJUSTED=Y")</f>
        <v>140.363</v>
      </c>
      <c r="AK183" s="44">
        <f t="shared" si="29"/>
        <v>-9.5942908301612229E-2</v>
      </c>
      <c r="AL183" s="36">
        <f>_xll.BDP($AD183,AL$10,"EQY_FUND_CRNCY=USD","FA_ADJUSTED=Y")</f>
        <v>90.552000915527344</v>
      </c>
      <c r="AM183" s="36">
        <f>_xll.BDP($AD183,AM$10,"BEST_FPERIOD_OVERRIDE=1TY","EQY_FUND_CRNCY=USD","FA_ADJUSTED=Y")</f>
        <v>59.375</v>
      </c>
      <c r="AN183" s="36">
        <f>_xll.BDP($AD183,AN$10,"BEST_FPERIOD_OVERRIDE=1TY","EQY_FUND_CRNCY=USD","FA_ADJUSTED=Y")</f>
        <v>32.415999999999997</v>
      </c>
      <c r="AO183" s="36">
        <f>_xll.BDP($AD183,AO$10,"BEST_FPERIOD_OVERRIDE=1TY","EQY_FUND_CRNCY=USD","FA_ADJUSTED=Y")</f>
        <v>35.481999999999999</v>
      </c>
      <c r="AP183" s="36">
        <f>_xll.BDP($AD183,AP$10,"BEST_FPERIOD_OVERRIDE=1TY","EQY_FUND_CRNCY=USD","FA_ADJUSTED=Y")</f>
        <v>42.177999999999997</v>
      </c>
      <c r="AQ183" s="36">
        <f>_xll.BDP($AD183,AQ$10,"EQY_FUND_CRNCY=USD","FA_ADJUSTED=Y")</f>
        <v>-11.851999999999999</v>
      </c>
      <c r="AR183" s="36">
        <f>_xll.BDP($AD183,AR$10,"BEST_FPERIOD_OVERRIDE=1TY","EQY_FUND_CRNCY=USD","FA_ADJUSTED=Y")</f>
        <v>11.676</v>
      </c>
      <c r="AS183" s="36">
        <f>_xll.BDP($AD183,AS$10,"EQY_FUND_CRNCY=USD","FA_ADJUSTED=Y")</f>
        <v>-27.799450000000004</v>
      </c>
      <c r="AT183" s="36">
        <f>_xll.BDP($AD183,AT$10,"BEST_FPERIOD_OVERRIDE=1TY","EQY_FUND_CRNCY=USD","FA_ADJUSTED=Y")</f>
        <v>3.5700000000000003</v>
      </c>
      <c r="AV183" s="2" t="s">
        <v>339</v>
      </c>
      <c r="AW183" s="2" t="s">
        <v>340</v>
      </c>
      <c r="AX183" s="2" t="s">
        <v>495</v>
      </c>
      <c r="AY183" s="2">
        <v>470.3193</v>
      </c>
      <c r="AZ183" s="2">
        <v>471.51530000000002</v>
      </c>
      <c r="BA183" s="2">
        <v>155.49099999999999</v>
      </c>
      <c r="BB183" s="2">
        <v>150.45000000000002</v>
      </c>
      <c r="BC183" s="2">
        <v>-3.2419882822799839E-2</v>
      </c>
      <c r="BD183" s="2">
        <v>91.647999832153317</v>
      </c>
      <c r="BE183" s="2">
        <v>61.133000000000003</v>
      </c>
      <c r="BF183" s="2">
        <v>31.064</v>
      </c>
      <c r="BG183" s="2">
        <v>41.338999999999999</v>
      </c>
      <c r="BH183" s="2">
        <v>36.280999999999999</v>
      </c>
      <c r="BI183" s="2">
        <v>-12.936999999999999</v>
      </c>
      <c r="BJ183" s="2">
        <v>11.333</v>
      </c>
      <c r="BK183" s="2">
        <v>-30.891449999999999</v>
      </c>
      <c r="BL183" s="2">
        <v>3.8380000000000001</v>
      </c>
    </row>
    <row r="184" spans="30:64" x14ac:dyDescent="0.2">
      <c r="AD184" s="1" t="s">
        <v>341</v>
      </c>
      <c r="AE184" s="1" t="s">
        <v>342</v>
      </c>
      <c r="AF184" s="36" t="str">
        <f>_xll.BDP($AD184,AF$10)</f>
        <v>Application Software</v>
      </c>
      <c r="AG184" s="36">
        <f>_xll.BDH($AD184,AG$10,$C$5,$C$5,"EQY_FUND_CRNCY=USD")</f>
        <v>455.4631</v>
      </c>
      <c r="AH184" s="36">
        <f>_xll.BDH($AD184,AH$10,$C$5,$C$5,"EQY_FUND_CRNCY=USD")</f>
        <v>371.58769999999998</v>
      </c>
      <c r="AI184" s="36">
        <f>_xll.BDP($AD184,AI$10,"EQY_FUND_CRNCY=USD","FA_ADJUSTED=Y")</f>
        <v>104.11700000000002</v>
      </c>
      <c r="AJ184" s="36">
        <f>_xll.BDP($AD184,AJ$10,"BEST_FPERIOD_OVERRIDE=1TY","EQY_FUND_CRNCY=USD","FA_ADJUSTED=Y")</f>
        <v>127.383</v>
      </c>
      <c r="AK184" s="44">
        <f t="shared" si="29"/>
        <v>0.22346014579751605</v>
      </c>
      <c r="AL184" s="36" t="str">
        <f>_xll.BDP($AD184,AL$10,"EQY_FUND_CRNCY=USD","FA_ADJUSTED=Y")</f>
        <v>#N/A N/A</v>
      </c>
      <c r="AM184" s="36" t="str">
        <f>_xll.BDP($AD184,AM$10,"BEST_FPERIOD_OVERRIDE=1TY","EQY_FUND_CRNCY=USD","FA_ADJUSTED=Y")</f>
        <v>#N/A N/A</v>
      </c>
      <c r="AN184" s="36">
        <f>_xll.BDP($AD184,AN$10,"BEST_FPERIOD_OVERRIDE=1TY","EQY_FUND_CRNCY=USD","FA_ADJUSTED=Y")</f>
        <v>0</v>
      </c>
      <c r="AO184" s="36" t="str">
        <f>_xll.BDP($AD184,AO$10,"BEST_FPERIOD_OVERRIDE=1TY","EQY_FUND_CRNCY=USD","FA_ADJUSTED=Y")</f>
        <v>#N/A N/A</v>
      </c>
      <c r="AP184" s="36" t="str">
        <f>_xll.BDP($AD184,AP$10,"BEST_FPERIOD_OVERRIDE=1TY","EQY_FUND_CRNCY=USD","FA_ADJUSTED=Y")</f>
        <v>#N/A N/A</v>
      </c>
      <c r="AQ184" s="36">
        <f>_xll.BDP($AD184,AQ$10,"EQY_FUND_CRNCY=USD","FA_ADJUSTED=Y")</f>
        <v>9.1739999999999995</v>
      </c>
      <c r="AR184" s="36">
        <f>_xll.BDP($AD184,AR$10,"BEST_FPERIOD_OVERRIDE=1TY","EQY_FUND_CRNCY=USD","FA_ADJUSTED=Y")</f>
        <v>22.677</v>
      </c>
      <c r="AS184" s="36">
        <f>_xll.BDP($AD184,AS$10,"EQY_FUND_CRNCY=USD","FA_ADJUSTED=Y")</f>
        <v>2.56</v>
      </c>
      <c r="AT184" s="36">
        <f>_xll.BDP($AD184,AT$10,"BEST_FPERIOD_OVERRIDE=1TY","EQY_FUND_CRNCY=USD","FA_ADJUSTED=Y")</f>
        <v>12.370000000000001</v>
      </c>
      <c r="AV184" s="2" t="s">
        <v>341</v>
      </c>
      <c r="AW184" s="2" t="s">
        <v>342</v>
      </c>
      <c r="AX184" s="2" t="s">
        <v>495</v>
      </c>
      <c r="AY184" s="2">
        <v>455.4631</v>
      </c>
      <c r="AZ184" s="2">
        <v>376.18119999999999</v>
      </c>
      <c r="BA184" s="2">
        <v>96.656000000000006</v>
      </c>
      <c r="BB184" s="2">
        <v>118.443</v>
      </c>
      <c r="BC184" s="2">
        <v>0.22540763118688956</v>
      </c>
      <c r="BD184" s="2" t="s">
        <v>480</v>
      </c>
      <c r="BE184" s="2" t="s">
        <v>480</v>
      </c>
      <c r="BF184" s="2">
        <v>0</v>
      </c>
      <c r="BG184" s="2" t="s">
        <v>480</v>
      </c>
      <c r="BH184" s="2" t="s">
        <v>480</v>
      </c>
      <c r="BI184" s="2">
        <v>7.28</v>
      </c>
      <c r="BJ184" s="2">
        <v>18.157</v>
      </c>
      <c r="BK184" s="2">
        <v>0.13800000000000001</v>
      </c>
      <c r="BL184" s="2">
        <v>9.17</v>
      </c>
    </row>
    <row r="185" spans="30:64" x14ac:dyDescent="0.2">
      <c r="AD185" s="1" t="s">
        <v>343</v>
      </c>
      <c r="AE185" s="1" t="s">
        <v>344</v>
      </c>
      <c r="AF185" s="36" t="str">
        <f>_xll.BDP($AD185,AF$10)</f>
        <v>Application Software</v>
      </c>
      <c r="AG185" s="36">
        <f>_xll.BDH($AD185,AG$10,$C$5,$C$5,"EQY_FUND_CRNCY=USD")</f>
        <v>432.52019999999999</v>
      </c>
      <c r="AH185" s="36">
        <f>_xll.BDH($AD185,AH$10,$C$5,$C$5,"EQY_FUND_CRNCY=USD")</f>
        <v>330.23320000000001</v>
      </c>
      <c r="AI185" s="36">
        <f>_xll.BDP($AD185,AI$10,"EQY_FUND_CRNCY=USD","FA_ADJUSTED=Y")</f>
        <v>187.89999999999998</v>
      </c>
      <c r="AJ185" s="36">
        <f>_xll.BDP($AD185,AJ$10,"BEST_FPERIOD_OVERRIDE=1TY","EQY_FUND_CRNCY=USD","FA_ADJUSTED=Y")</f>
        <v>207.85</v>
      </c>
      <c r="AK185" s="44">
        <f t="shared" si="29"/>
        <v>0.10617349654071329</v>
      </c>
      <c r="AL185" s="36">
        <f>_xll.BDP($AD185,AL$10,"EQY_FUND_CRNCY=USD","FA_ADJUSTED=Y")</f>
        <v>156.32300198364257</v>
      </c>
      <c r="AM185" s="36">
        <f>_xll.BDP($AD185,AM$10,"BEST_FPERIOD_OVERRIDE=1TY","EQY_FUND_CRNCY=USD","FA_ADJUSTED=Y")</f>
        <v>85.05</v>
      </c>
      <c r="AN185" s="36">
        <f>_xll.BDP($AD185,AN$10,"BEST_FPERIOD_OVERRIDE=1TY","EQY_FUND_CRNCY=USD","FA_ADJUSTED=Y")</f>
        <v>75.349999999999994</v>
      </c>
      <c r="AO185" s="36">
        <f>_xll.BDP($AD185,AO$10,"BEST_FPERIOD_OVERRIDE=1TY","EQY_FUND_CRNCY=USD","FA_ADJUSTED=Y")</f>
        <v>96.477000000000004</v>
      </c>
      <c r="AP185" s="36">
        <f>_xll.BDP($AD185,AP$10,"BEST_FPERIOD_OVERRIDE=1TY","EQY_FUND_CRNCY=USD","FA_ADJUSTED=Y")</f>
        <v>28.091000000000001</v>
      </c>
      <c r="AQ185" s="36">
        <f>_xll.BDP($AD185,AQ$10,"EQY_FUND_CRNCY=USD","FA_ADJUSTED=Y")</f>
        <v>-38.588999999999999</v>
      </c>
      <c r="AR185" s="36">
        <f>_xll.BDP($AD185,AR$10,"BEST_FPERIOD_OVERRIDE=1TY","EQY_FUND_CRNCY=USD","FA_ADJUSTED=Y")</f>
        <v>0.69400000000000006</v>
      </c>
      <c r="AS185" s="36">
        <f>_xll.BDP($AD185,AS$10,"EQY_FUND_CRNCY=USD","FA_ADJUSTED=Y")</f>
        <v>-43.15061</v>
      </c>
      <c r="AT185" s="36">
        <f>_xll.BDP($AD185,AT$10,"BEST_FPERIOD_OVERRIDE=1TY","EQY_FUND_CRNCY=USD","FA_ADJUSTED=Y")</f>
        <v>0.86299999999999999</v>
      </c>
      <c r="AV185" s="2" t="s">
        <v>343</v>
      </c>
      <c r="AW185" s="2" t="s">
        <v>344</v>
      </c>
      <c r="AX185" s="2" t="s">
        <v>495</v>
      </c>
      <c r="AY185" s="2">
        <v>441.25279999999998</v>
      </c>
      <c r="AZ185" s="2">
        <v>343.18979999999999</v>
      </c>
      <c r="BA185" s="2">
        <v>181.369</v>
      </c>
      <c r="BB185" s="2">
        <v>204.3</v>
      </c>
      <c r="BC185" s="2">
        <v>0.12643285236175972</v>
      </c>
      <c r="BD185" s="2">
        <v>150.5580012512207</v>
      </c>
      <c r="BE185" s="2">
        <v>85.167000000000002</v>
      </c>
      <c r="BF185" s="2">
        <v>75.349999999999994</v>
      </c>
      <c r="BG185" s="2">
        <v>96.477000000000004</v>
      </c>
      <c r="BH185" s="2">
        <v>28.091000000000001</v>
      </c>
      <c r="BI185" s="2">
        <v>-47.040999999999997</v>
      </c>
      <c r="BJ185" s="2">
        <v>-1.17</v>
      </c>
      <c r="BK185" s="2">
        <v>-51.76737</v>
      </c>
      <c r="BL185" s="2">
        <v>-1.5449999999999999</v>
      </c>
    </row>
    <row r="186" spans="30:64" x14ac:dyDescent="0.2">
      <c r="AD186" s="1" t="s">
        <v>345</v>
      </c>
      <c r="AE186" s="1" t="s">
        <v>346</v>
      </c>
      <c r="AF186" s="36" t="str">
        <f>_xll.BDP($AD186,AF$10)</f>
        <v>Application Software</v>
      </c>
      <c r="AG186" s="36">
        <f>_xll.BDH($AD186,AG$10,$C$5,$C$5,"EQY_FUND_CRNCY=USD")</f>
        <v>448.26029999999997</v>
      </c>
      <c r="AH186" s="36">
        <f>_xll.BDH($AD186,AH$10,$C$5,$C$5,"EQY_FUND_CRNCY=USD")</f>
        <v>306.56130000000002</v>
      </c>
      <c r="AI186" s="36" t="str">
        <f>_xll.BDP($AD186,AI$10,"EQY_FUND_CRNCY=USD","FA_ADJUSTED=Y")</f>
        <v>#N/A N/A</v>
      </c>
      <c r="AJ186" s="36">
        <f>_xll.BDP($AD186,AJ$10,"BEST_FPERIOD_OVERRIDE=1TY","EQY_FUND_CRNCY=USD","FA_ADJUSTED=Y")</f>
        <v>148.155</v>
      </c>
      <c r="AK186" s="44" t="e">
        <f t="shared" si="29"/>
        <v>#VALUE!</v>
      </c>
      <c r="AL186" s="36" t="str">
        <f>_xll.BDP($AD186,AL$10,"EQY_FUND_CRNCY=USD","FA_ADJUSTED=Y")</f>
        <v>#N/A N/A</v>
      </c>
      <c r="AM186" s="36">
        <f>_xll.BDP($AD186,AM$10,"BEST_FPERIOD_OVERRIDE=1TY","EQY_FUND_CRNCY=USD","FA_ADJUSTED=Y")</f>
        <v>64.043999999999997</v>
      </c>
      <c r="AN186" s="36">
        <f>_xll.BDP($AD186,AN$10,"BEST_FPERIOD_OVERRIDE=1TY","EQY_FUND_CRNCY=USD","FA_ADJUSTED=Y")</f>
        <v>78.260999999999996</v>
      </c>
      <c r="AO186" s="36">
        <f>_xll.BDP($AD186,AO$10,"BEST_FPERIOD_OVERRIDE=1TY","EQY_FUND_CRNCY=USD","FA_ADJUSTED=Y")</f>
        <v>131.80199999999999</v>
      </c>
      <c r="AP186" s="36">
        <f>_xll.BDP($AD186,AP$10,"BEST_FPERIOD_OVERRIDE=1TY","EQY_FUND_CRNCY=USD","FA_ADJUSTED=Y")</f>
        <v>29.323</v>
      </c>
      <c r="AQ186" s="36" t="str">
        <f>_xll.BDP($AD186,AQ$10,"EQY_FUND_CRNCY=USD","FA_ADJUSTED=Y")</f>
        <v>#N/A N/A</v>
      </c>
      <c r="AR186" s="36">
        <f>_xll.BDP($AD186,AR$10,"BEST_FPERIOD_OVERRIDE=1TY","EQY_FUND_CRNCY=USD","FA_ADJUSTED=Y")</f>
        <v>-121.8</v>
      </c>
      <c r="AS186" s="36" t="str">
        <f>_xll.BDP($AD186,AS$10,"EQY_FUND_CRNCY=USD","FA_ADJUSTED=Y")</f>
        <v>#N/A N/A</v>
      </c>
      <c r="AT186" s="36">
        <f>_xll.BDP($AD186,AT$10,"BEST_FPERIOD_OVERRIDE=1TY","EQY_FUND_CRNCY=USD","FA_ADJUSTED=Y")</f>
        <v>-144.13300000000001</v>
      </c>
      <c r="AV186" s="2" t="s">
        <v>345</v>
      </c>
      <c r="AW186" s="2" t="s">
        <v>346</v>
      </c>
      <c r="AX186" s="2" t="s">
        <v>495</v>
      </c>
      <c r="AY186" s="2">
        <v>457.74169999999998</v>
      </c>
      <c r="AZ186" s="2">
        <v>1157.5277000000001</v>
      </c>
      <c r="BA186" s="2">
        <v>108.524</v>
      </c>
      <c r="BB186" s="2">
        <v>148.155</v>
      </c>
      <c r="BC186" s="2">
        <v>0.36518189524897715</v>
      </c>
      <c r="BD186" s="2">
        <v>63.605000000000004</v>
      </c>
      <c r="BE186" s="2">
        <v>63.567</v>
      </c>
      <c r="BF186" s="2">
        <v>78.260999999999996</v>
      </c>
      <c r="BG186" s="2">
        <v>131.80199999999999</v>
      </c>
      <c r="BH186" s="2">
        <v>29.323</v>
      </c>
      <c r="BI186" s="2">
        <v>-158.636</v>
      </c>
      <c r="BJ186" s="2">
        <v>-121.8</v>
      </c>
      <c r="BK186" s="2">
        <v>-176.56200000000001</v>
      </c>
      <c r="BL186" s="2">
        <v>-144.13300000000001</v>
      </c>
    </row>
    <row r="187" spans="30:64" x14ac:dyDescent="0.2">
      <c r="AD187" s="1" t="s">
        <v>347</v>
      </c>
      <c r="AE187" s="1" t="s">
        <v>348</v>
      </c>
      <c r="AF187" s="36" t="str">
        <f>_xll.BDP($AD187,AF$10)</f>
        <v>Application Software</v>
      </c>
      <c r="AG187" s="36">
        <f>_xll.BDH($AD187,AG$10,$C$5,$C$5,"EQY_FUND_CRNCY=USD")</f>
        <v>422.78140000000002</v>
      </c>
      <c r="AH187" s="36">
        <f>_xll.BDH($AD187,AH$10,$C$5,$C$5,"EQY_FUND_CRNCY=USD")</f>
        <v>542.39940000000001</v>
      </c>
      <c r="AI187" s="36">
        <f>_xll.BDP($AD187,AI$10,"EQY_FUND_CRNCY=USD","FA_ADJUSTED=Y")</f>
        <v>242.98699999999999</v>
      </c>
      <c r="AJ187" s="36">
        <f>_xll.BDP($AD187,AJ$10,"BEST_FPERIOD_OVERRIDE=1TY","EQY_FUND_CRNCY=USD","FA_ADJUSTED=Y")</f>
        <v>269.7</v>
      </c>
      <c r="AK187" s="44">
        <f t="shared" si="29"/>
        <v>0.10993592249791129</v>
      </c>
      <c r="AL187" s="36">
        <f>_xll.BDP($AD187,AL$10,"EQY_FUND_CRNCY=USD","FA_ADJUSTED=Y")</f>
        <v>146.24599798583984</v>
      </c>
      <c r="AM187" s="36">
        <f>_xll.BDP($AD187,AM$10,"BEST_FPERIOD_OVERRIDE=1TY","EQY_FUND_CRNCY=USD","FA_ADJUSTED=Y")</f>
        <v>59.5</v>
      </c>
      <c r="AN187" s="36">
        <f>_xll.BDP($AD187,AN$10,"BEST_FPERIOD_OVERRIDE=1TY","EQY_FUND_CRNCY=USD","FA_ADJUSTED=Y")</f>
        <v>0</v>
      </c>
      <c r="AO187" s="36">
        <f>_xll.BDP($AD187,AO$10,"BEST_FPERIOD_OVERRIDE=1TY","EQY_FUND_CRNCY=USD","FA_ADJUSTED=Y")</f>
        <v>66.759</v>
      </c>
      <c r="AP187" s="36">
        <f>_xll.BDP($AD187,AP$10,"BEST_FPERIOD_OVERRIDE=1TY","EQY_FUND_CRNCY=USD","FA_ADJUSTED=Y")</f>
        <v>36.143999999999998</v>
      </c>
      <c r="AQ187" s="36" t="str">
        <f>_xll.BDP($AD187,AQ$10,"EQY_FUND_CRNCY=USD","FA_ADJUSTED=Y")</f>
        <v>#N/A N/A</v>
      </c>
      <c r="AR187" s="36" t="str">
        <f>_xll.BDP($AD187,AR$10,"BEST_FPERIOD_OVERRIDE=1TY","EQY_FUND_CRNCY=USD","FA_ADJUSTED=Y")</f>
        <v>#N/A N/A</v>
      </c>
      <c r="AS187" s="36">
        <f>_xll.BDP($AD187,AS$10,"EQY_FUND_CRNCY=USD","FA_ADJUSTED=Y")</f>
        <v>-55.299169999999997</v>
      </c>
      <c r="AT187" s="36">
        <f>_xll.BDP($AD187,AT$10,"BEST_FPERIOD_OVERRIDE=1TY","EQY_FUND_CRNCY=USD","FA_ADJUSTED=Y")</f>
        <v>-13.67</v>
      </c>
      <c r="AV187" s="2" t="s">
        <v>347</v>
      </c>
      <c r="AW187" s="2" t="s">
        <v>348</v>
      </c>
      <c r="AX187" s="2" t="s">
        <v>495</v>
      </c>
      <c r="AY187" s="2">
        <v>429.7122</v>
      </c>
      <c r="AZ187" s="2">
        <v>470.75220000000002</v>
      </c>
      <c r="BA187" s="2">
        <v>180.358</v>
      </c>
      <c r="BB187" s="2">
        <v>258.2</v>
      </c>
      <c r="BC187" s="2">
        <v>0.43159715676598753</v>
      </c>
      <c r="BD187" s="2">
        <v>105.83699935913086</v>
      </c>
      <c r="BE187" s="2">
        <v>60.7</v>
      </c>
      <c r="BF187" s="2">
        <v>0</v>
      </c>
      <c r="BG187" s="2">
        <v>66.759</v>
      </c>
      <c r="BH187" s="2">
        <v>36.143999999999998</v>
      </c>
      <c r="BI187" s="2" t="s">
        <v>480</v>
      </c>
      <c r="BJ187" s="2" t="s">
        <v>480</v>
      </c>
      <c r="BK187" s="2">
        <v>-43.747073399999998</v>
      </c>
      <c r="BL187" s="2">
        <v>1.6990000000000001</v>
      </c>
    </row>
    <row r="188" spans="30:64" x14ac:dyDescent="0.2">
      <c r="AD188" s="1" t="s">
        <v>349</v>
      </c>
      <c r="AE188" s="1" t="s">
        <v>350</v>
      </c>
      <c r="AF188" s="36" t="str">
        <f>_xll.BDP($AD188,AF$10)</f>
        <v>Data Processing &amp; Outsourced S</v>
      </c>
      <c r="AG188" s="36">
        <f>_xll.BDH($AD188,AG$10,$C$5,$C$5,"EQY_FUND_CRNCY=USD")</f>
        <v>428.76600000000002</v>
      </c>
      <c r="AH188" s="36">
        <f>_xll.BDH($AD188,AH$10,$C$5,$C$5,"EQY_FUND_CRNCY=USD")</f>
        <v>350.35419999999999</v>
      </c>
      <c r="AI188" s="36">
        <f>_xll.BDP($AD188,AI$10,"EQY_FUND_CRNCY=USD","FA_ADJUSTED=Y")</f>
        <v>72.508465999999999</v>
      </c>
      <c r="AJ188" s="36">
        <f>_xll.BDP($AD188,AJ$10,"BEST_FPERIOD_OVERRIDE=1TY","EQY_FUND_CRNCY=USD","FA_ADJUSTED=Y")</f>
        <v>313.77500000000003</v>
      </c>
      <c r="AK188" s="44">
        <f t="shared" si="29"/>
        <v>3.3274257105370291</v>
      </c>
      <c r="AL188" s="36" t="str">
        <f>_xll.BDP($AD188,AL$10,"EQY_FUND_CRNCY=USD","FA_ADJUSTED=Y")</f>
        <v>#N/A N/A</v>
      </c>
      <c r="AM188" s="36">
        <f>_xll.BDP($AD188,AM$10,"BEST_FPERIOD_OVERRIDE=1TY","EQY_FUND_CRNCY=USD","FA_ADJUSTED=Y")</f>
        <v>32.299999999999997</v>
      </c>
      <c r="AN188" s="36">
        <f>_xll.BDP($AD188,AN$10,"BEST_FPERIOD_OVERRIDE=1TY","EQY_FUND_CRNCY=USD","FA_ADJUSTED=Y")</f>
        <v>0</v>
      </c>
      <c r="AO188" s="36" t="str">
        <f>_xll.BDP($AD188,AO$10,"BEST_FPERIOD_OVERRIDE=1TY","EQY_FUND_CRNCY=USD","FA_ADJUSTED=Y")</f>
        <v>#N/A N/A</v>
      </c>
      <c r="AP188" s="36" t="str">
        <f>_xll.BDP($AD188,AP$10,"BEST_FPERIOD_OVERRIDE=1TY","EQY_FUND_CRNCY=USD","FA_ADJUSTED=Y")</f>
        <v>#N/A N/A</v>
      </c>
      <c r="AQ188" s="36">
        <f>_xll.BDP($AD188,AQ$10,"EQY_FUND_CRNCY=USD","FA_ADJUSTED=Y")</f>
        <v>7.6746440000000007</v>
      </c>
      <c r="AR188" s="36">
        <f>_xll.BDP($AD188,AR$10,"BEST_FPERIOD_OVERRIDE=1TY","EQY_FUND_CRNCY=USD","FA_ADJUSTED=Y")</f>
        <v>50.675000000000004</v>
      </c>
      <c r="AS188" s="36">
        <f>_xll.BDP($AD188,AS$10,"EQY_FUND_CRNCY=USD","FA_ADJUSTED=Y")</f>
        <v>-13.776952</v>
      </c>
      <c r="AT188" s="36">
        <f>_xll.BDP($AD188,AT$10,"BEST_FPERIOD_OVERRIDE=1TY","EQY_FUND_CRNCY=USD","FA_ADJUSTED=Y")</f>
        <v>27.497</v>
      </c>
      <c r="AV188" s="2" t="s">
        <v>349</v>
      </c>
      <c r="AW188" s="2" t="s">
        <v>350</v>
      </c>
      <c r="AX188" s="2" t="s">
        <v>506</v>
      </c>
      <c r="AY188" s="2">
        <v>419.72030000000001</v>
      </c>
      <c r="AZ188" s="2">
        <v>243.3655</v>
      </c>
      <c r="BA188" s="2">
        <v>0</v>
      </c>
      <c r="BB188" s="2">
        <v>292.72500000000002</v>
      </c>
      <c r="BC188" s="2" t="e">
        <v>#DIV/0!</v>
      </c>
      <c r="BD188" s="2">
        <v>0</v>
      </c>
      <c r="BE188" s="2">
        <v>32</v>
      </c>
      <c r="BF188" s="2">
        <v>0</v>
      </c>
      <c r="BG188" s="2" t="s">
        <v>480</v>
      </c>
      <c r="BH188" s="2" t="s">
        <v>480</v>
      </c>
      <c r="BI188" s="2">
        <v>-1.8268180000000001</v>
      </c>
      <c r="BJ188" s="2">
        <v>43.7</v>
      </c>
      <c r="BK188" s="2">
        <v>-0.224888</v>
      </c>
      <c r="BL188" s="2">
        <v>20.91</v>
      </c>
    </row>
    <row r="189" spans="30:64" x14ac:dyDescent="0.2">
      <c r="AD189" s="1" t="s">
        <v>351</v>
      </c>
      <c r="AE189" s="1" t="s">
        <v>352</v>
      </c>
      <c r="AF189" s="36" t="str">
        <f>_xll.BDP($AD189,AF$10)</f>
        <v>Systems Software</v>
      </c>
      <c r="AG189" s="36">
        <f>_xll.BDH($AD189,AG$10,$C$5,$C$5,"EQY_FUND_CRNCY=USD")</f>
        <v>411.52330000000001</v>
      </c>
      <c r="AH189" s="36">
        <f>_xll.BDH($AD189,AH$10,$C$5,$C$5,"EQY_FUND_CRNCY=USD")</f>
        <v>287.97030000000001</v>
      </c>
      <c r="AI189" s="36">
        <f>_xll.BDP($AD189,AI$10,"EQY_FUND_CRNCY=USD","FA_ADJUSTED=Y")</f>
        <v>230.43299999999999</v>
      </c>
      <c r="AJ189" s="36">
        <f>_xll.BDP($AD189,AJ$10,"BEST_FPERIOD_OVERRIDE=1TY","EQY_FUND_CRNCY=USD","FA_ADJUSTED=Y")</f>
        <v>237.15</v>
      </c>
      <c r="AK189" s="44">
        <f t="shared" si="29"/>
        <v>2.9149470778925046E-2</v>
      </c>
      <c r="AL189" s="36">
        <f>_xll.BDP($AD189,AL$10,"EQY_FUND_CRNCY=USD","FA_ADJUSTED=Y")</f>
        <v>179.62600048828125</v>
      </c>
      <c r="AM189" s="36">
        <f>_xll.BDP($AD189,AM$10,"BEST_FPERIOD_OVERRIDE=1TY","EQY_FUND_CRNCY=USD","FA_ADJUSTED=Y")</f>
        <v>77.600000000000009</v>
      </c>
      <c r="AN189" s="36">
        <f>_xll.BDP($AD189,AN$10,"BEST_FPERIOD_OVERRIDE=1TY","EQY_FUND_CRNCY=USD","FA_ADJUSTED=Y")</f>
        <v>62.991</v>
      </c>
      <c r="AO189" s="36">
        <f>_xll.BDP($AD189,AO$10,"BEST_FPERIOD_OVERRIDE=1TY","EQY_FUND_CRNCY=USD","FA_ADJUSTED=Y")</f>
        <v>101.36</v>
      </c>
      <c r="AP189" s="36">
        <f>_xll.BDP($AD189,AP$10,"BEST_FPERIOD_OVERRIDE=1TY","EQY_FUND_CRNCY=USD","FA_ADJUSTED=Y")</f>
        <v>28.132000000000001</v>
      </c>
      <c r="AQ189" s="36">
        <f>_xll.BDP($AD189,AQ$10,"EQY_FUND_CRNCY=USD","FA_ADJUSTED=Y")</f>
        <v>-6.7135949367089989</v>
      </c>
      <c r="AR189" s="36">
        <f>_xll.BDP($AD189,AR$10,"BEST_FPERIOD_OVERRIDE=1TY","EQY_FUND_CRNCY=USD","FA_ADJUSTED=Y")</f>
        <v>9.8000000000000007</v>
      </c>
      <c r="AS189" s="36">
        <f>_xll.BDP($AD189,AS$10,"EQY_FUND_CRNCY=USD","FA_ADJUSTED=Y")</f>
        <v>-17.122</v>
      </c>
      <c r="AT189" s="36">
        <f>_xll.BDP($AD189,AT$10,"BEST_FPERIOD_OVERRIDE=1TY","EQY_FUND_CRNCY=USD","FA_ADJUSTED=Y")</f>
        <v>1.3460000000000001</v>
      </c>
      <c r="AV189" s="2" t="s">
        <v>351</v>
      </c>
      <c r="AW189" s="2" t="s">
        <v>352</v>
      </c>
      <c r="AX189" s="2" t="s">
        <v>505</v>
      </c>
      <c r="AY189" s="2">
        <v>418.06700000000001</v>
      </c>
      <c r="AZ189" s="2">
        <v>290.68</v>
      </c>
      <c r="BA189" s="2">
        <v>231.34999999999997</v>
      </c>
      <c r="BB189" s="2">
        <v>233.3</v>
      </c>
      <c r="BC189" s="2">
        <v>8.4287875513293642E-3</v>
      </c>
      <c r="BD189" s="2">
        <v>179.79799935913087</v>
      </c>
      <c r="BE189" s="2">
        <v>76.850000000000009</v>
      </c>
      <c r="BF189" s="2">
        <v>62.991</v>
      </c>
      <c r="BG189" s="2">
        <v>101.36</v>
      </c>
      <c r="BH189" s="2">
        <v>28.132000000000001</v>
      </c>
      <c r="BI189" s="2">
        <v>-9.2555696202529987</v>
      </c>
      <c r="BJ189" s="2">
        <v>8.7000000000000011</v>
      </c>
      <c r="BK189" s="2">
        <v>-19.502000000000002</v>
      </c>
      <c r="BL189" s="2">
        <v>-0.72199999999999998</v>
      </c>
    </row>
    <row r="190" spans="30:64" x14ac:dyDescent="0.2">
      <c r="AD190" s="1" t="s">
        <v>353</v>
      </c>
      <c r="AE190" s="1" t="s">
        <v>354</v>
      </c>
      <c r="AF190" s="36" t="str">
        <f>_xll.BDP($AD190,AF$10)</f>
        <v>Application Software</v>
      </c>
      <c r="AG190" s="36">
        <f>_xll.BDH($AD190,AG$10,$C$5,$C$5,"EQY_FUND_CRNCY=USD")</f>
        <v>391.03489999999999</v>
      </c>
      <c r="AH190" s="36">
        <f>_xll.BDH($AD190,AH$10,$C$5,$C$5,"EQY_FUND_CRNCY=USD")</f>
        <v>374.68689999999998</v>
      </c>
      <c r="AI190" s="36">
        <f>_xll.BDP($AD190,AI$10,"EQY_FUND_CRNCY=USD","FA_ADJUSTED=Y")</f>
        <v>31.564</v>
      </c>
      <c r="AJ190" s="36">
        <f>_xll.BDP($AD190,AJ$10,"BEST_FPERIOD_OVERRIDE=1TY","EQY_FUND_CRNCY=USD","FA_ADJUSTED=Y")</f>
        <v>42.831000000000003</v>
      </c>
      <c r="AK190" s="44">
        <f t="shared" si="29"/>
        <v>0.35695729311874302</v>
      </c>
      <c r="AL190" s="36">
        <f>_xll.BDP($AD190,AL$10,"EQY_FUND_CRNCY=USD","FA_ADJUSTED=Y")</f>
        <v>16.921000186920168</v>
      </c>
      <c r="AM190" s="36">
        <f>_xll.BDP($AD190,AM$10,"BEST_FPERIOD_OVERRIDE=1TY","EQY_FUND_CRNCY=USD","FA_ADJUSTED=Y")</f>
        <v>58.570999999999998</v>
      </c>
      <c r="AN190" s="36">
        <f>_xll.BDP($AD190,AN$10,"BEST_FPERIOD_OVERRIDE=1TY","EQY_FUND_CRNCY=USD","FA_ADJUSTED=Y")</f>
        <v>4.1589999999999998</v>
      </c>
      <c r="AO190" s="36">
        <f>_xll.BDP($AD190,AO$10,"BEST_FPERIOD_OVERRIDE=1TY","EQY_FUND_CRNCY=USD","FA_ADJUSTED=Y")</f>
        <v>6.1790000000000003</v>
      </c>
      <c r="AP190" s="36">
        <f>_xll.BDP($AD190,AP$10,"BEST_FPERIOD_OVERRIDE=1TY","EQY_FUND_CRNCY=USD","FA_ADJUSTED=Y")</f>
        <v>5.5949999999999998</v>
      </c>
      <c r="AQ190" s="36">
        <f>_xll.BDP($AD190,AQ$10,"EQY_FUND_CRNCY=USD","FA_ADJUSTED=Y")</f>
        <v>-0.10400000000000009</v>
      </c>
      <c r="AR190" s="36">
        <f>_xll.BDP($AD190,AR$10,"BEST_FPERIOD_OVERRIDE=1TY","EQY_FUND_CRNCY=USD","FA_ADJUSTED=Y")</f>
        <v>8.359</v>
      </c>
      <c r="AS190" s="36">
        <f>_xll.BDP($AD190,AS$10,"EQY_FUND_CRNCY=USD","FA_ADJUSTED=Y")</f>
        <v>-4.9481700000000002</v>
      </c>
      <c r="AT190" s="36">
        <f>_xll.BDP($AD190,AT$10,"BEST_FPERIOD_OVERRIDE=1TY","EQY_FUND_CRNCY=USD","FA_ADJUSTED=Y")</f>
        <v>1.4930000000000001</v>
      </c>
      <c r="AV190" s="2" t="s">
        <v>353</v>
      </c>
      <c r="AW190" s="2" t="s">
        <v>354</v>
      </c>
      <c r="AX190" s="2" t="s">
        <v>495</v>
      </c>
      <c r="AY190" s="2">
        <v>403.09989999999999</v>
      </c>
      <c r="AZ190" s="2">
        <v>388.22890000000001</v>
      </c>
      <c r="BA190" s="2">
        <v>29.199000000000002</v>
      </c>
      <c r="BB190" s="2">
        <v>39.658999999999999</v>
      </c>
      <c r="BC190" s="2">
        <v>0.35823144628240677</v>
      </c>
      <c r="BD190" s="2">
        <v>15.933999778747559</v>
      </c>
      <c r="BE190" s="2">
        <v>56.929000000000002</v>
      </c>
      <c r="BF190" s="2">
        <v>4.1589999999999998</v>
      </c>
      <c r="BG190" s="2">
        <v>6.1790000000000003</v>
      </c>
      <c r="BH190" s="2">
        <v>5.5949999999999998</v>
      </c>
      <c r="BI190" s="2">
        <v>0.91400000000000003</v>
      </c>
      <c r="BJ190" s="2">
        <v>6.827</v>
      </c>
      <c r="BK190" s="2">
        <v>-4.5880099999999997</v>
      </c>
      <c r="BL190" s="2">
        <v>0.89500000000000002</v>
      </c>
    </row>
    <row r="191" spans="30:64" x14ac:dyDescent="0.2">
      <c r="AD191" s="1" t="s">
        <v>355</v>
      </c>
      <c r="AE191" s="1" t="s">
        <v>356</v>
      </c>
      <c r="AF191" s="36" t="str">
        <f>_xll.BDP($AD191,AF$10)</f>
        <v>Application Software</v>
      </c>
      <c r="AG191" s="36">
        <f>_xll.BDH($AD191,AG$10,$C$5,$C$5,"EQY_FUND_CRNCY=USD")</f>
        <v>398.83629999999999</v>
      </c>
      <c r="AH191" s="36">
        <f>_xll.BDH($AD191,AH$10,$C$5,$C$5,"EQY_FUND_CRNCY=USD")</f>
        <v>344.33229999999998</v>
      </c>
      <c r="AI191" s="36">
        <f>_xll.BDP($AD191,AI$10,"EQY_FUND_CRNCY=USD","FA_ADJUSTED=Y")</f>
        <v>278.17099999999999</v>
      </c>
      <c r="AJ191" s="36">
        <f>_xll.BDP($AD191,AJ$10,"BEST_FPERIOD_OVERRIDE=1TY","EQY_FUND_CRNCY=USD","FA_ADJUSTED=Y")</f>
        <v>306.55</v>
      </c>
      <c r="AK191" s="44">
        <f t="shared" si="29"/>
        <v>0.10201998051558214</v>
      </c>
      <c r="AL191" s="36">
        <f>_xll.BDP($AD191,AL$10,"EQY_FUND_CRNCY=USD","FA_ADJUSTED=Y")</f>
        <v>87.762000259399429</v>
      </c>
      <c r="AM191" s="36">
        <f>_xll.BDP($AD191,AM$10,"BEST_FPERIOD_OVERRIDE=1TY","EQY_FUND_CRNCY=USD","FA_ADJUSTED=Y")</f>
        <v>31</v>
      </c>
      <c r="AN191" s="36">
        <f>_xll.BDP($AD191,AN$10,"BEST_FPERIOD_OVERRIDE=1TY","EQY_FUND_CRNCY=USD","FA_ADJUSTED=Y")</f>
        <v>6.9419999999999993</v>
      </c>
      <c r="AO191" s="36">
        <f>_xll.BDP($AD191,AO$10,"BEST_FPERIOD_OVERRIDE=1TY","EQY_FUND_CRNCY=USD","FA_ADJUSTED=Y")</f>
        <v>27.244</v>
      </c>
      <c r="AP191" s="36">
        <f>_xll.BDP($AD191,AP$10,"BEST_FPERIOD_OVERRIDE=1TY","EQY_FUND_CRNCY=USD","FA_ADJUSTED=Y")</f>
        <v>22.837</v>
      </c>
      <c r="AQ191" s="36">
        <f>_xll.BDP($AD191,AQ$10,"EQY_FUND_CRNCY=USD","FA_ADJUSTED=Y")</f>
        <v>42.662999999999997</v>
      </c>
      <c r="AR191" s="36" t="str">
        <f>_xll.BDP($AD191,AR$10,"BEST_FPERIOD_OVERRIDE=1TY","EQY_FUND_CRNCY=USD","FA_ADJUSTED=Y")</f>
        <v>#N/A N/A</v>
      </c>
      <c r="AS191" s="36">
        <f>_xll.BDP($AD191,AS$10,"EQY_FUND_CRNCY=USD","FA_ADJUSTED=Y")</f>
        <v>19.843292777403999</v>
      </c>
      <c r="AT191" s="36">
        <f>_xll.BDP($AD191,AT$10,"BEST_FPERIOD_OVERRIDE=1TY","EQY_FUND_CRNCY=USD","FA_ADJUSTED=Y")</f>
        <v>29.55</v>
      </c>
      <c r="AV191" s="2" t="s">
        <v>355</v>
      </c>
      <c r="AW191" s="2" t="s">
        <v>356</v>
      </c>
      <c r="AX191" s="2" t="s">
        <v>495</v>
      </c>
      <c r="AY191" s="2">
        <v>401.76179999999999</v>
      </c>
      <c r="AZ191" s="2">
        <v>374.9058</v>
      </c>
      <c r="BA191" s="2">
        <v>271.697</v>
      </c>
      <c r="BB191" s="2">
        <v>301</v>
      </c>
      <c r="BC191" s="2">
        <v>0.10785176133707775</v>
      </c>
      <c r="BD191" s="2">
        <v>87.58700073242187</v>
      </c>
      <c r="BE191" s="2">
        <v>33</v>
      </c>
      <c r="BF191" s="2">
        <v>6.9419999999999993</v>
      </c>
      <c r="BG191" s="2">
        <v>27.244</v>
      </c>
      <c r="BH191" s="2">
        <v>22.837</v>
      </c>
      <c r="BI191" s="2">
        <v>41.933999999999997</v>
      </c>
      <c r="BJ191" s="2" t="s">
        <v>480</v>
      </c>
      <c r="BK191" s="2">
        <v>18.194142797403998</v>
      </c>
      <c r="BL191" s="2">
        <v>29.25</v>
      </c>
    </row>
    <row r="192" spans="30:64" x14ac:dyDescent="0.2">
      <c r="AD192" s="1" t="s">
        <v>357</v>
      </c>
      <c r="AE192" s="1" t="s">
        <v>358</v>
      </c>
      <c r="AF192" s="36" t="str">
        <f>_xll.BDP($AD192,AF$10)</f>
        <v>Application Software</v>
      </c>
      <c r="AG192" s="36">
        <f>_xll.BDH($AD192,AG$10,$C$5,$C$5,"EQY_FUND_CRNCY=USD")</f>
        <v>387.66680000000002</v>
      </c>
      <c r="AH192" s="36">
        <f>_xll.BDH($AD192,AH$10,$C$5,$C$5,"EQY_FUND_CRNCY=USD")</f>
        <v>55.363799999999998</v>
      </c>
      <c r="AI192" s="36">
        <f>_xll.BDP($AD192,AI$10,"EQY_FUND_CRNCY=USD","FA_ADJUSTED=Y")</f>
        <v>270.33699999999999</v>
      </c>
      <c r="AJ192" s="36" t="str">
        <f>_xll.BDP($AD192,AJ$10,"BEST_FPERIOD_OVERRIDE=1TY","EQY_FUND_CRNCY=USD","FA_ADJUSTED=Y")</f>
        <v>#N/A N/A</v>
      </c>
      <c r="AK192" s="44" t="e">
        <f t="shared" si="29"/>
        <v>#VALUE!</v>
      </c>
      <c r="AL192" s="36">
        <f>_xll.BDP($AD192,AL$10,"EQY_FUND_CRNCY=USD","FA_ADJUSTED=Y")</f>
        <v>135.92899801635741</v>
      </c>
      <c r="AM192" s="36" t="str">
        <f>_xll.BDP($AD192,AM$10,"BEST_FPERIOD_OVERRIDE=1TY","EQY_FUND_CRNCY=USD","FA_ADJUSTED=Y")</f>
        <v>#N/A N/A</v>
      </c>
      <c r="AN192" s="36">
        <f>_xll.BDP($AD192,AN$10,"BEST_FPERIOD_OVERRIDE=1TY","EQY_FUND_CRNCY=USD","FA_ADJUSTED=Y")</f>
        <v>66.947000000000003</v>
      </c>
      <c r="AO192" s="36">
        <f>_xll.BDP($AD192,AO$10,"BEST_FPERIOD_OVERRIDE=1TY","EQY_FUND_CRNCY=USD","FA_ADJUSTED=Y")</f>
        <v>19.888000000000002</v>
      </c>
      <c r="AP192" s="36">
        <f>_xll.BDP($AD192,AP$10,"BEST_FPERIOD_OVERRIDE=1TY","EQY_FUND_CRNCY=USD","FA_ADJUSTED=Y")</f>
        <v>36.517000000000003</v>
      </c>
      <c r="AQ192" s="36" t="str">
        <f>_xll.BDP($AD192,AQ$10,"EQY_FUND_CRNCY=USD","FA_ADJUSTED=Y")</f>
        <v>#N/A N/A</v>
      </c>
      <c r="AR192" s="36" t="str">
        <f>_xll.BDP($AD192,AR$10,"BEST_FPERIOD_OVERRIDE=1TY","EQY_FUND_CRNCY=USD","FA_ADJUSTED=Y")</f>
        <v>#N/A N/A</v>
      </c>
      <c r="AS192" s="36">
        <f>_xll.BDP($AD192,AS$10,"EQY_FUND_CRNCY=USD","FA_ADJUSTED=Y")</f>
        <v>-5.351</v>
      </c>
      <c r="AT192" s="36" t="str">
        <f>_xll.BDP($AD192,AT$10,"BEST_FPERIOD_OVERRIDE=1TY","EQY_FUND_CRNCY=USD","FA_ADJUSTED=Y")</f>
        <v>#N/A N/A</v>
      </c>
      <c r="AV192" s="2" t="s">
        <v>357</v>
      </c>
      <c r="AW192" s="2" t="s">
        <v>358</v>
      </c>
      <c r="AX192" s="2" t="s">
        <v>495</v>
      </c>
      <c r="AY192" s="2">
        <v>391.0204</v>
      </c>
      <c r="AZ192" s="2">
        <v>44.834400000000002</v>
      </c>
      <c r="BA192" s="2">
        <v>272.36500000000001</v>
      </c>
      <c r="BB192" s="2" t="s">
        <v>480</v>
      </c>
      <c r="BC192" s="2" t="e">
        <v>#VALUE!</v>
      </c>
      <c r="BD192" s="2">
        <v>130.34599794006348</v>
      </c>
      <c r="BE192" s="2" t="s">
        <v>480</v>
      </c>
      <c r="BF192" s="2">
        <v>66.947000000000003</v>
      </c>
      <c r="BG192" s="2">
        <v>19.888000000000002</v>
      </c>
      <c r="BH192" s="2">
        <v>36.517000000000003</v>
      </c>
      <c r="BI192" s="2" t="s">
        <v>480</v>
      </c>
      <c r="BJ192" s="2" t="s">
        <v>480</v>
      </c>
      <c r="BK192" s="2">
        <v>-4.9142499999999991</v>
      </c>
      <c r="BL192" s="2" t="s">
        <v>480</v>
      </c>
    </row>
    <row r="193" spans="30:64" x14ac:dyDescent="0.2">
      <c r="AD193" s="1" t="s">
        <v>359</v>
      </c>
      <c r="AE193" s="1" t="s">
        <v>360</v>
      </c>
      <c r="AF193" s="36" t="str">
        <f>_xll.BDP($AD193,AF$10)</f>
        <v>Data Processing &amp; Outsourced S</v>
      </c>
      <c r="AG193" s="36">
        <f>_xll.BDH($AD193,AG$10,$C$5,$C$5,"EQY_FUND_CRNCY=USD")</f>
        <v>385.334</v>
      </c>
      <c r="AH193" s="36">
        <f>_xll.BDH($AD193,AH$10,$C$5,$C$5,"EQY_FUND_CRNCY=USD")</f>
        <v>508.63099999999997</v>
      </c>
      <c r="AI193" s="36">
        <f>_xll.BDP($AD193,AI$10,"EQY_FUND_CRNCY=USD","FA_ADJUSTED=Y")</f>
        <v>586.21499999999992</v>
      </c>
      <c r="AJ193" s="36">
        <f>_xll.BDP($AD193,AJ$10,"BEST_FPERIOD_OVERRIDE=1TY","EQY_FUND_CRNCY=USD","FA_ADJUSTED=Y")</f>
        <v>497</v>
      </c>
      <c r="AK193" s="44">
        <f t="shared" si="29"/>
        <v>-0.15218819033972164</v>
      </c>
      <c r="AL193" s="36">
        <f>_xll.BDP($AD193,AL$10,"EQY_FUND_CRNCY=USD","FA_ADJUSTED=Y")</f>
        <v>284.01499859619139</v>
      </c>
      <c r="AM193" s="36">
        <f>_xll.BDP($AD193,AM$10,"BEST_FPERIOD_OVERRIDE=1TY","EQY_FUND_CRNCY=USD","FA_ADJUSTED=Y")</f>
        <v>44</v>
      </c>
      <c r="AN193" s="36">
        <f>_xll.BDP($AD193,AN$10,"BEST_FPERIOD_OVERRIDE=1TY","EQY_FUND_CRNCY=USD","FA_ADJUSTED=Y")</f>
        <v>1.7999999999999998</v>
      </c>
      <c r="AO193" s="36" t="str">
        <f>_xll.BDP($AD193,AO$10,"BEST_FPERIOD_OVERRIDE=1TY","EQY_FUND_CRNCY=USD","FA_ADJUSTED=Y")</f>
        <v>#N/A N/A</v>
      </c>
      <c r="AP193" s="36" t="str">
        <f>_xll.BDP($AD193,AP$10,"BEST_FPERIOD_OVERRIDE=1TY","EQY_FUND_CRNCY=USD","FA_ADJUSTED=Y")</f>
        <v>#N/A N/A</v>
      </c>
      <c r="AQ193" s="36">
        <f>_xll.BDP($AD193,AQ$10,"EQY_FUND_CRNCY=USD","FA_ADJUSTED=Y")</f>
        <v>98.263274586172997</v>
      </c>
      <c r="AR193" s="36" t="str">
        <f>_xll.BDP($AD193,AR$10,"BEST_FPERIOD_OVERRIDE=1TY","EQY_FUND_CRNCY=USD","FA_ADJUSTED=Y")</f>
        <v>#N/A N/A</v>
      </c>
      <c r="AS193" s="36">
        <f>_xll.BDP($AD193,AS$10,"EQY_FUND_CRNCY=USD","FA_ADJUSTED=Y")</f>
        <v>65.464879999999994</v>
      </c>
      <c r="AT193" s="36">
        <f>_xll.BDP($AD193,AT$10,"BEST_FPERIOD_OVERRIDE=1TY","EQY_FUND_CRNCY=USD","FA_ADJUSTED=Y")</f>
        <v>45.5</v>
      </c>
      <c r="AV193" s="2" t="s">
        <v>359</v>
      </c>
      <c r="AW193" s="2" t="s">
        <v>360</v>
      </c>
      <c r="AX193" s="2" t="s">
        <v>506</v>
      </c>
      <c r="AY193" s="2">
        <v>389.88069999999999</v>
      </c>
      <c r="AZ193" s="2">
        <v>445.90170000000001</v>
      </c>
      <c r="BA193" s="2">
        <v>612.8889999999999</v>
      </c>
      <c r="BB193" s="2">
        <v>589</v>
      </c>
      <c r="BC193" s="2">
        <v>-3.8977694166480226E-2</v>
      </c>
      <c r="BD193" s="2">
        <v>308.35299536132811</v>
      </c>
      <c r="BE193" s="2">
        <v>46</v>
      </c>
      <c r="BF193" s="2">
        <v>1.7999999999999998</v>
      </c>
      <c r="BG193" s="2" t="s">
        <v>480</v>
      </c>
      <c r="BH193" s="2" t="s">
        <v>480</v>
      </c>
      <c r="BI193" s="2">
        <v>120.95435345666999</v>
      </c>
      <c r="BJ193" s="2" t="s">
        <v>480</v>
      </c>
      <c r="BK193" s="2">
        <v>90.13888</v>
      </c>
      <c r="BL193" s="2">
        <v>51.52</v>
      </c>
    </row>
    <row r="194" spans="30:64" x14ac:dyDescent="0.2">
      <c r="AD194" s="1" t="s">
        <v>361</v>
      </c>
      <c r="AE194" s="1" t="s">
        <v>362</v>
      </c>
      <c r="AF194" s="36" t="str">
        <f>_xll.BDP($AD194,AF$10)</f>
        <v>Application Software</v>
      </c>
      <c r="AG194" s="36">
        <f>_xll.BDH($AD194,AG$10,$C$5,$C$5,"EQY_FUND_CRNCY=USD")</f>
        <v>353.35270000000003</v>
      </c>
      <c r="AH194" s="36">
        <f>_xll.BDH($AD194,AH$10,$C$5,$C$5,"EQY_FUND_CRNCY=USD")</f>
        <v>320.56569999999999</v>
      </c>
      <c r="AI194" s="36">
        <f>_xll.BDP($AD194,AI$10,"EQY_FUND_CRNCY=USD","FA_ADJUSTED=Y")</f>
        <v>131.57599999999999</v>
      </c>
      <c r="AJ194" s="36">
        <f>_xll.BDP($AD194,AJ$10,"BEST_FPERIOD_OVERRIDE=1TY","EQY_FUND_CRNCY=USD","FA_ADJUSTED=Y")</f>
        <v>148.9</v>
      </c>
      <c r="AK194" s="44">
        <f t="shared" si="29"/>
        <v>0.13166534930382445</v>
      </c>
      <c r="AL194" s="36">
        <f>_xll.BDP($AD194,AL$10,"EQY_FUND_CRNCY=USD","FA_ADJUSTED=Y")</f>
        <v>68.015000747680659</v>
      </c>
      <c r="AM194" s="36">
        <f>_xll.BDP($AD194,AM$10,"BEST_FPERIOD_OVERRIDE=1TY","EQY_FUND_CRNCY=USD","FA_ADJUSTED=Y")</f>
        <v>51.4</v>
      </c>
      <c r="AN194" s="36">
        <f>_xll.BDP($AD194,AN$10,"BEST_FPERIOD_OVERRIDE=1TY","EQY_FUND_CRNCY=USD","FA_ADJUSTED=Y")</f>
        <v>27.936</v>
      </c>
      <c r="AO194" s="36">
        <f>_xll.BDP($AD194,AO$10,"BEST_FPERIOD_OVERRIDE=1TY","EQY_FUND_CRNCY=USD","FA_ADJUSTED=Y")</f>
        <v>18.074999999999999</v>
      </c>
      <c r="AP194" s="36">
        <f>_xll.BDP($AD194,AP$10,"BEST_FPERIOD_OVERRIDE=1TY","EQY_FUND_CRNCY=USD","FA_ADJUSTED=Y")</f>
        <v>24.027999999999999</v>
      </c>
      <c r="AQ194" s="36">
        <f>_xll.BDP($AD194,AQ$10,"EQY_FUND_CRNCY=USD","FA_ADJUSTED=Y")</f>
        <v>6.84</v>
      </c>
      <c r="AR194" s="36">
        <f>_xll.BDP($AD194,AR$10,"BEST_FPERIOD_OVERRIDE=1TY","EQY_FUND_CRNCY=USD","FA_ADJUSTED=Y")</f>
        <v>8.1300000000000008</v>
      </c>
      <c r="AS194" s="36">
        <f>_xll.BDP($AD194,AS$10,"EQY_FUND_CRNCY=USD","FA_ADJUSTED=Y")</f>
        <v>-6.0867099999999992</v>
      </c>
      <c r="AT194" s="36">
        <f>_xll.BDP($AD194,AT$10,"BEST_FPERIOD_OVERRIDE=1TY","EQY_FUND_CRNCY=USD","FA_ADJUSTED=Y")</f>
        <v>-16.21</v>
      </c>
      <c r="AV194" s="2" t="s">
        <v>361</v>
      </c>
      <c r="AW194" s="2" t="s">
        <v>362</v>
      </c>
      <c r="AX194" s="2" t="s">
        <v>495</v>
      </c>
      <c r="AY194" s="2">
        <v>362.9982</v>
      </c>
      <c r="AZ194" s="2">
        <v>328.06920000000002</v>
      </c>
      <c r="BA194" s="2">
        <v>127.502</v>
      </c>
      <c r="BB194" s="2">
        <v>144.80000000000001</v>
      </c>
      <c r="BC194" s="2">
        <v>0.13566846010258682</v>
      </c>
      <c r="BD194" s="2">
        <v>65.636000694274898</v>
      </c>
      <c r="BE194" s="2">
        <v>51</v>
      </c>
      <c r="BF194" s="2">
        <v>27.936</v>
      </c>
      <c r="BG194" s="2">
        <v>18.074999999999999</v>
      </c>
      <c r="BH194" s="2">
        <v>24.027999999999999</v>
      </c>
      <c r="BI194" s="2">
        <v>6.6750000000000007</v>
      </c>
      <c r="BJ194" s="2">
        <v>4.774</v>
      </c>
      <c r="BK194" s="2">
        <v>-5.3883799999999997</v>
      </c>
      <c r="BL194" s="2">
        <v>-19.580000000000002</v>
      </c>
    </row>
    <row r="195" spans="30:64" x14ac:dyDescent="0.2">
      <c r="AD195" s="1" t="s">
        <v>363</v>
      </c>
      <c r="AE195" s="1" t="s">
        <v>364</v>
      </c>
      <c r="AF195" s="36" t="str">
        <f>_xll.BDP($AD195,AF$10)</f>
        <v>Application Software</v>
      </c>
      <c r="AG195" s="36">
        <f>_xll.BDH($AD195,AG$10,$C$5,$C$5,"EQY_FUND_CRNCY=USD")</f>
        <v>345.22370000000001</v>
      </c>
      <c r="AH195" s="36">
        <f>_xll.BDH($AD195,AH$10,$C$5,$C$5,"EQY_FUND_CRNCY=USD")</f>
        <v>260.37670000000003</v>
      </c>
      <c r="AI195" s="36">
        <f>_xll.BDP($AD195,AI$10,"EQY_FUND_CRNCY=USD","FA_ADJUSTED=Y")</f>
        <v>114.91200000000001</v>
      </c>
      <c r="AJ195" s="36">
        <f>_xll.BDP($AD195,AJ$10,"BEST_FPERIOD_OVERRIDE=1TY","EQY_FUND_CRNCY=USD","FA_ADJUSTED=Y")</f>
        <v>119.8</v>
      </c>
      <c r="AK195" s="44">
        <f t="shared" si="29"/>
        <v>4.253689780005554E-2</v>
      </c>
      <c r="AL195" s="36">
        <f>_xll.BDP($AD195,AL$10,"EQY_FUND_CRNCY=USD","FA_ADJUSTED=Y")</f>
        <v>61.890999977111818</v>
      </c>
      <c r="AM195" s="36">
        <f>_xll.BDP($AD195,AM$10,"BEST_FPERIOD_OVERRIDE=1TY","EQY_FUND_CRNCY=USD","FA_ADJUSTED=Y")</f>
        <v>51.800000000000004</v>
      </c>
      <c r="AN195" s="36">
        <f>_xll.BDP($AD195,AN$10,"BEST_FPERIOD_OVERRIDE=1TY","EQY_FUND_CRNCY=USD","FA_ADJUSTED=Y")</f>
        <v>11.876999999999999</v>
      </c>
      <c r="AO195" s="36">
        <f>_xll.BDP($AD195,AO$10,"BEST_FPERIOD_OVERRIDE=1TY","EQY_FUND_CRNCY=USD","FA_ADJUSTED=Y")</f>
        <v>20.658000000000001</v>
      </c>
      <c r="AP195" s="36">
        <f>_xll.BDP($AD195,AP$10,"BEST_FPERIOD_OVERRIDE=1TY","EQY_FUND_CRNCY=USD","FA_ADJUSTED=Y")</f>
        <v>16.056999999999999</v>
      </c>
      <c r="AQ195" s="36">
        <f>_xll.BDP($AD195,AQ$10,"EQY_FUND_CRNCY=USD","FA_ADJUSTED=Y")</f>
        <v>15.836</v>
      </c>
      <c r="AR195" s="36">
        <f>_xll.BDP($AD195,AR$10,"BEST_FPERIOD_OVERRIDE=1TY","EQY_FUND_CRNCY=USD","FA_ADJUSTED=Y")</f>
        <v>17.66</v>
      </c>
      <c r="AS195" s="36">
        <f>_xll.BDP($AD195,AS$10,"EQY_FUND_CRNCY=USD","FA_ADJUSTED=Y")</f>
        <v>8.3640000000000008</v>
      </c>
      <c r="AT195" s="36">
        <f>_xll.BDP($AD195,AT$10,"BEST_FPERIOD_OVERRIDE=1TY","EQY_FUND_CRNCY=USD","FA_ADJUSTED=Y")</f>
        <v>9.82</v>
      </c>
      <c r="AV195" s="2" t="s">
        <v>363</v>
      </c>
      <c r="AW195" s="2" t="s">
        <v>364</v>
      </c>
      <c r="AX195" s="2" t="s">
        <v>495</v>
      </c>
      <c r="AY195" s="2">
        <v>349.85969999999998</v>
      </c>
      <c r="AZ195" s="2">
        <v>265.0127</v>
      </c>
      <c r="BA195" s="2">
        <v>113.21600000000001</v>
      </c>
      <c r="BB195" s="2">
        <v>120.10000000000001</v>
      </c>
      <c r="BC195" s="2">
        <v>6.0804126625211952E-2</v>
      </c>
      <c r="BD195" s="2">
        <v>61.229999687194827</v>
      </c>
      <c r="BE195" s="2">
        <v>49.4</v>
      </c>
      <c r="BF195" s="2">
        <v>11.876999999999999</v>
      </c>
      <c r="BG195" s="2">
        <v>20.658000000000001</v>
      </c>
      <c r="BH195" s="2">
        <v>16.056999999999999</v>
      </c>
      <c r="BI195" s="2">
        <v>16.959000000000003</v>
      </c>
      <c r="BJ195" s="2">
        <v>17.72</v>
      </c>
      <c r="BK195" s="2">
        <v>9.6010000000000009</v>
      </c>
      <c r="BL195" s="2">
        <v>9.89</v>
      </c>
    </row>
    <row r="196" spans="30:64" x14ac:dyDescent="0.2">
      <c r="AD196" s="1" t="s">
        <v>365</v>
      </c>
      <c r="AE196" s="1" t="s">
        <v>366</v>
      </c>
      <c r="AF196" s="36" t="str">
        <f>_xll.BDP($AD196,AF$10)</f>
        <v>Systems Software</v>
      </c>
      <c r="AG196" s="36">
        <f>_xll.BDH($AD196,AG$10,$C$5,$C$5,"EQY_FUND_CRNCY=USD")</f>
        <v>304.5496</v>
      </c>
      <c r="AH196" s="36">
        <f>_xll.BDH($AD196,AH$10,$C$5,$C$5,"EQY_FUND_CRNCY=USD")</f>
        <v>290.22059999999999</v>
      </c>
      <c r="AI196" s="36">
        <f>_xll.BDP($AD196,AI$10,"EQY_FUND_CRNCY=USD","FA_ADJUSTED=Y")</f>
        <v>78.542000000000002</v>
      </c>
      <c r="AJ196" s="36">
        <f>_xll.BDP($AD196,AJ$10,"BEST_FPERIOD_OVERRIDE=1TY","EQY_FUND_CRNCY=USD","FA_ADJUSTED=Y")</f>
        <v>96.4</v>
      </c>
      <c r="AK196" s="44">
        <f t="shared" si="29"/>
        <v>0.22736879631280082</v>
      </c>
      <c r="AL196" s="36">
        <f>_xll.BDP($AD196,AL$10,"EQY_FUND_CRNCY=USD","FA_ADJUSTED=Y")</f>
        <v>67.982000511169431</v>
      </c>
      <c r="AM196" s="36">
        <f>_xll.BDP($AD196,AM$10,"BEST_FPERIOD_OVERRIDE=1TY","EQY_FUND_CRNCY=USD","FA_ADJUSTED=Y")</f>
        <v>88.42</v>
      </c>
      <c r="AN196" s="36">
        <f>_xll.BDP($AD196,AN$10,"BEST_FPERIOD_OVERRIDE=1TY","EQY_FUND_CRNCY=USD","FA_ADJUSTED=Y")</f>
        <v>14.01</v>
      </c>
      <c r="AO196" s="36">
        <f>_xll.BDP($AD196,AO$10,"BEST_FPERIOD_OVERRIDE=1TY","EQY_FUND_CRNCY=USD","FA_ADJUSTED=Y")</f>
        <v>35.893000000000001</v>
      </c>
      <c r="AP196" s="36">
        <f>_xll.BDP($AD196,AP$10,"BEST_FPERIOD_OVERRIDE=1TY","EQY_FUND_CRNCY=USD","FA_ADJUSTED=Y")</f>
        <v>5.1959999999999997</v>
      </c>
      <c r="AQ196" s="36">
        <f>_xll.BDP($AD196,AQ$10,"EQY_FUND_CRNCY=USD","FA_ADJUSTED=Y")</f>
        <v>6.9459999999999997</v>
      </c>
      <c r="AR196" s="36">
        <f>_xll.BDP($AD196,AR$10,"BEST_FPERIOD_OVERRIDE=1TY","EQY_FUND_CRNCY=USD","FA_ADJUSTED=Y")</f>
        <v>13.39</v>
      </c>
      <c r="AS196" s="36">
        <f>_xll.BDP($AD196,AS$10,"EQY_FUND_CRNCY=USD","FA_ADJUSTED=Y")</f>
        <v>2.3522700000000003</v>
      </c>
      <c r="AT196" s="36">
        <f>_xll.BDP($AD196,AT$10,"BEST_FPERIOD_OVERRIDE=1TY","EQY_FUND_CRNCY=USD","FA_ADJUSTED=Y")</f>
        <v>11.552</v>
      </c>
      <c r="AV196" s="2" t="s">
        <v>365</v>
      </c>
      <c r="AW196" s="2" t="s">
        <v>366</v>
      </c>
      <c r="AX196" s="2" t="s">
        <v>505</v>
      </c>
      <c r="AY196" s="2">
        <v>319.524</v>
      </c>
      <c r="AZ196" s="2">
        <v>304.52499999999998</v>
      </c>
      <c r="BA196" s="2">
        <v>72.800999999999988</v>
      </c>
      <c r="BB196" s="2">
        <v>86.84</v>
      </c>
      <c r="BC196" s="2">
        <v>0.19284075768190023</v>
      </c>
      <c r="BD196" s="2">
        <v>62.064999832153319</v>
      </c>
      <c r="BE196" s="2">
        <v>86.350000000000009</v>
      </c>
      <c r="BF196" s="2">
        <v>14.01</v>
      </c>
      <c r="BG196" s="2">
        <v>35.893000000000001</v>
      </c>
      <c r="BH196" s="2">
        <v>5.1959999999999997</v>
      </c>
      <c r="BI196" s="2">
        <v>3.6139999999999999</v>
      </c>
      <c r="BJ196" s="2">
        <v>7.8500000000000005</v>
      </c>
      <c r="BK196" s="2">
        <v>-1.5870000000000002</v>
      </c>
      <c r="BL196" s="2">
        <v>5.758</v>
      </c>
    </row>
    <row r="197" spans="30:64" x14ac:dyDescent="0.2">
      <c r="AD197" s="1" t="s">
        <v>367</v>
      </c>
      <c r="AE197" s="1" t="s">
        <v>368</v>
      </c>
      <c r="AF197" s="36" t="str">
        <f>_xll.BDP($AD197,AF$10)</f>
        <v>Application Software</v>
      </c>
      <c r="AG197" s="36">
        <f>_xll.BDH($AD197,AG$10,$C$5,$C$5,"EQY_FUND_CRNCY=USD")</f>
        <v>316.47809999999998</v>
      </c>
      <c r="AH197" s="36">
        <f>_xll.BDH($AD197,AH$10,$C$5,$C$5,"EQY_FUND_CRNCY=USD")</f>
        <v>268.99209999999999</v>
      </c>
      <c r="AI197" s="36">
        <f>_xll.BDP($AD197,AI$10,"EQY_FUND_CRNCY=USD","FA_ADJUSTED=Y")</f>
        <v>130.53399999999999</v>
      </c>
      <c r="AJ197" s="36">
        <f>_xll.BDP($AD197,AJ$10,"BEST_FPERIOD_OVERRIDE=1TY","EQY_FUND_CRNCY=USD","FA_ADJUSTED=Y")</f>
        <v>136.83799999999999</v>
      </c>
      <c r="AK197" s="44">
        <f t="shared" si="29"/>
        <v>4.8293931083089436E-2</v>
      </c>
      <c r="AL197" s="36">
        <f>_xll.BDP($AD197,AL$10,"EQY_FUND_CRNCY=USD","FA_ADJUSTED=Y")</f>
        <v>102.56099850463866</v>
      </c>
      <c r="AM197" s="36">
        <f>_xll.BDP($AD197,AM$10,"BEST_FPERIOD_OVERRIDE=1TY","EQY_FUND_CRNCY=USD","FA_ADJUSTED=Y")</f>
        <v>80.95</v>
      </c>
      <c r="AN197" s="36">
        <f>_xll.BDP($AD197,AN$10,"BEST_FPERIOD_OVERRIDE=1TY","EQY_FUND_CRNCY=USD","FA_ADJUSTED=Y")</f>
        <v>21.867999999999999</v>
      </c>
      <c r="AO197" s="36">
        <f>_xll.BDP($AD197,AO$10,"BEST_FPERIOD_OVERRIDE=1TY","EQY_FUND_CRNCY=USD","FA_ADJUSTED=Y")</f>
        <v>63.494999999999997</v>
      </c>
      <c r="AP197" s="36">
        <f>_xll.BDP($AD197,AP$10,"BEST_FPERIOD_OVERRIDE=1TY","EQY_FUND_CRNCY=USD","FA_ADJUSTED=Y")</f>
        <v>27.8</v>
      </c>
      <c r="AQ197" s="36">
        <f>_xll.BDP($AD197,AQ$10,"EQY_FUND_CRNCY=USD","FA_ADJUSTED=Y")</f>
        <v>-2.516</v>
      </c>
      <c r="AR197" s="36">
        <f>_xll.BDP($AD197,AR$10,"BEST_FPERIOD_OVERRIDE=1TY","EQY_FUND_CRNCY=USD","FA_ADJUSTED=Y")</f>
        <v>8.9190000000000005</v>
      </c>
      <c r="AS197" s="36">
        <f>_xll.BDP($AD197,AS$10,"EQY_FUND_CRNCY=USD","FA_ADJUSTED=Y")</f>
        <v>-8.6690000000000005</v>
      </c>
      <c r="AT197" s="36">
        <f>_xll.BDP($AD197,AT$10,"BEST_FPERIOD_OVERRIDE=1TY","EQY_FUND_CRNCY=USD","FA_ADJUSTED=Y")</f>
        <v>2.2189999999999999</v>
      </c>
      <c r="AV197" s="2" t="s">
        <v>367</v>
      </c>
      <c r="AW197" s="2" t="s">
        <v>368</v>
      </c>
      <c r="AX197" s="2" t="s">
        <v>495</v>
      </c>
      <c r="AY197" s="2">
        <v>318.11509999999998</v>
      </c>
      <c r="AZ197" s="2">
        <v>268.75810000000001</v>
      </c>
      <c r="BA197" s="2">
        <v>128.30699999999999</v>
      </c>
      <c r="BB197" s="2">
        <v>134.50399999999999</v>
      </c>
      <c r="BC197" s="2">
        <v>4.8298222232614041E-2</v>
      </c>
      <c r="BD197" s="2">
        <v>101.39099937438965</v>
      </c>
      <c r="BE197" s="2">
        <v>79.067000000000007</v>
      </c>
      <c r="BF197" s="2">
        <v>21.867999999999999</v>
      </c>
      <c r="BG197" s="2">
        <v>63.494999999999997</v>
      </c>
      <c r="BH197" s="2">
        <v>27.8</v>
      </c>
      <c r="BI197" s="2">
        <v>-4.3410000000000002</v>
      </c>
      <c r="BJ197" s="2">
        <v>8.4990000000000006</v>
      </c>
      <c r="BK197" s="2">
        <v>-10.436999999999999</v>
      </c>
      <c r="BL197" s="2">
        <v>1.6480000000000001</v>
      </c>
    </row>
    <row r="198" spans="30:64" x14ac:dyDescent="0.2">
      <c r="AD198" s="1" t="s">
        <v>369</v>
      </c>
      <c r="AE198" s="1" t="s">
        <v>370</v>
      </c>
      <c r="AF198" s="36" t="str">
        <f>_xll.BDP($AD198,AF$10)</f>
        <v>Application Software</v>
      </c>
      <c r="AG198" s="36">
        <f>_xll.BDH($AD198,AG$10,$C$5,$C$5,"EQY_FUND_CRNCY=USD")</f>
        <v>316.7371</v>
      </c>
      <c r="AH198" s="36">
        <f>_xll.BDH($AD198,AH$10,$C$5,$C$5,"EQY_FUND_CRNCY=USD")</f>
        <v>299.20310000000001</v>
      </c>
      <c r="AI198" s="36">
        <f>_xll.BDP($AD198,AI$10,"EQY_FUND_CRNCY=USD","FA_ADJUSTED=Y")</f>
        <v>63.558999999999997</v>
      </c>
      <c r="AJ198" s="36">
        <f>_xll.BDP($AD198,AJ$10,"BEST_FPERIOD_OVERRIDE=1TY","EQY_FUND_CRNCY=USD","FA_ADJUSTED=Y")</f>
        <v>84.632999999999996</v>
      </c>
      <c r="AK198" s="44">
        <f t="shared" si="29"/>
        <v>0.33156594660079608</v>
      </c>
      <c r="AL198" s="36">
        <f>_xll.BDP($AD198,AL$10,"EQY_FUND_CRNCY=USD","FA_ADJUSTED=Y")</f>
        <v>54.873000228881835</v>
      </c>
      <c r="AM198" s="36">
        <f>_xll.BDP($AD198,AM$10,"BEST_FPERIOD_OVERRIDE=1TY","EQY_FUND_CRNCY=USD","FA_ADJUSTED=Y")</f>
        <v>86</v>
      </c>
      <c r="AN198" s="36">
        <f>_xll.BDP($AD198,AN$10,"BEST_FPERIOD_OVERRIDE=1TY","EQY_FUND_CRNCY=USD","FA_ADJUSTED=Y")</f>
        <v>15.673</v>
      </c>
      <c r="AO198" s="36">
        <f>_xll.BDP($AD198,AO$10,"BEST_FPERIOD_OVERRIDE=1TY","EQY_FUND_CRNCY=USD","FA_ADJUSTED=Y")</f>
        <v>21.7</v>
      </c>
      <c r="AP198" s="36">
        <f>_xll.BDP($AD198,AP$10,"BEST_FPERIOD_OVERRIDE=1TY","EQY_FUND_CRNCY=USD","FA_ADJUSTED=Y")</f>
        <v>17.067</v>
      </c>
      <c r="AQ198" s="36">
        <f>_xll.BDP($AD198,AQ$10,"EQY_FUND_CRNCY=USD","FA_ADJUSTED=Y")</f>
        <v>6.4513846153849999</v>
      </c>
      <c r="AR198" s="36">
        <f>_xll.BDP($AD198,AR$10,"BEST_FPERIOD_OVERRIDE=1TY","EQY_FUND_CRNCY=USD","FA_ADJUSTED=Y")</f>
        <v>17.5</v>
      </c>
      <c r="AS198" s="36">
        <f>_xll.BDP($AD198,AS$10,"EQY_FUND_CRNCY=USD","FA_ADJUSTED=Y")</f>
        <v>1.2576509200769999</v>
      </c>
      <c r="AT198" s="36">
        <f>_xll.BDP($AD198,AT$10,"BEST_FPERIOD_OVERRIDE=1TY","EQY_FUND_CRNCY=USD","FA_ADJUSTED=Y")</f>
        <v>16.305</v>
      </c>
      <c r="AV198" s="2" t="s">
        <v>369</v>
      </c>
      <c r="AW198" s="2" t="s">
        <v>370</v>
      </c>
      <c r="AX198" s="2" t="s">
        <v>495</v>
      </c>
      <c r="AY198" s="2">
        <v>323.1626</v>
      </c>
      <c r="AZ198" s="2">
        <v>305.15159999999997</v>
      </c>
      <c r="BA198" s="2">
        <v>55.426000000000002</v>
      </c>
      <c r="BB198" s="2">
        <v>77.417000000000002</v>
      </c>
      <c r="BC198" s="2">
        <v>0.39676325190343875</v>
      </c>
      <c r="BD198" s="2">
        <v>48.276000267028806</v>
      </c>
      <c r="BE198" s="2">
        <v>86.082999999999998</v>
      </c>
      <c r="BF198" s="2">
        <v>10.43</v>
      </c>
      <c r="BG198" s="2">
        <v>14.484</v>
      </c>
      <c r="BH198" s="2">
        <v>11.31</v>
      </c>
      <c r="BI198" s="2">
        <v>6.4513846153849999</v>
      </c>
      <c r="BJ198" s="2">
        <v>11.295</v>
      </c>
      <c r="BK198" s="2">
        <v>2.9750000000000001</v>
      </c>
      <c r="BL198" s="2">
        <v>12.266</v>
      </c>
    </row>
    <row r="199" spans="30:64" x14ac:dyDescent="0.2">
      <c r="AD199" s="1" t="s">
        <v>371</v>
      </c>
      <c r="AE199" s="1" t="s">
        <v>372</v>
      </c>
      <c r="AF199" s="36" t="str">
        <f>_xll.BDP($AD199,AF$10)</f>
        <v>Application Software</v>
      </c>
      <c r="AG199" s="36">
        <f>_xll.BDH($AD199,AG$10,$C$5,$C$5,"EQY_FUND_CRNCY=USD")</f>
        <v>308.89049999999997</v>
      </c>
      <c r="AH199" s="36">
        <f>_xll.BDH($AD199,AH$10,$C$5,$C$5,"EQY_FUND_CRNCY=USD")</f>
        <v>259.52550000000002</v>
      </c>
      <c r="AI199" s="36">
        <f>_xll.BDP($AD199,AI$10,"EQY_FUND_CRNCY=USD","FA_ADJUSTED=Y")</f>
        <v>20.823</v>
      </c>
      <c r="AJ199" s="36">
        <f>_xll.BDP($AD199,AJ$10,"BEST_FPERIOD_OVERRIDE=1TY","EQY_FUND_CRNCY=USD","FA_ADJUSTED=Y")</f>
        <v>22.824999999999999</v>
      </c>
      <c r="AK199" s="44">
        <f t="shared" si="29"/>
        <v>9.6143687268885225E-2</v>
      </c>
      <c r="AL199" s="36">
        <f>_xll.BDP($AD199,AL$10,"EQY_FUND_CRNCY=USD","FA_ADJUSTED=Y")</f>
        <v>12.441000131607055</v>
      </c>
      <c r="AM199" s="36">
        <f>_xll.BDP($AD199,AM$10,"BEST_FPERIOD_OVERRIDE=1TY","EQY_FUND_CRNCY=USD","FA_ADJUSTED=Y")</f>
        <v>59.65</v>
      </c>
      <c r="AN199" s="36">
        <f>_xll.BDP($AD199,AN$10,"BEST_FPERIOD_OVERRIDE=1TY","EQY_FUND_CRNCY=USD","FA_ADJUSTED=Y")</f>
        <v>15.434999999999999</v>
      </c>
      <c r="AO199" s="36">
        <f>_xll.BDP($AD199,AO$10,"BEST_FPERIOD_OVERRIDE=1TY","EQY_FUND_CRNCY=USD","FA_ADJUSTED=Y")</f>
        <v>16.635999999999999</v>
      </c>
      <c r="AP199" s="36">
        <f>_xll.BDP($AD199,AP$10,"BEST_FPERIOD_OVERRIDE=1TY","EQY_FUND_CRNCY=USD","FA_ADJUSTED=Y")</f>
        <v>9.68</v>
      </c>
      <c r="AQ199" s="36">
        <f>_xll.BDP($AD199,AQ$10,"EQY_FUND_CRNCY=USD","FA_ADJUSTED=Y")</f>
        <v>-31.693000000000001</v>
      </c>
      <c r="AR199" s="36">
        <f>_xll.BDP($AD199,AR$10,"BEST_FPERIOD_OVERRIDE=1TY","EQY_FUND_CRNCY=USD","FA_ADJUSTED=Y")</f>
        <v>-25.344999999999999</v>
      </c>
      <c r="AS199" s="36">
        <f>_xll.BDP($AD199,AS$10,"EQY_FUND_CRNCY=USD","FA_ADJUSTED=Y")</f>
        <v>-32.862000000000002</v>
      </c>
      <c r="AT199" s="36">
        <f>_xll.BDP($AD199,AT$10,"BEST_FPERIOD_OVERRIDE=1TY","EQY_FUND_CRNCY=USD","FA_ADJUSTED=Y")</f>
        <v>-34.645000000000003</v>
      </c>
      <c r="AV199" s="2" t="s">
        <v>371</v>
      </c>
      <c r="AW199" s="2" t="s">
        <v>372</v>
      </c>
      <c r="AX199" s="2" t="s">
        <v>495</v>
      </c>
      <c r="AY199" s="2">
        <v>311.74180000000001</v>
      </c>
      <c r="AZ199" s="2">
        <v>255.0078</v>
      </c>
      <c r="BA199" s="2">
        <v>24.585999999999999</v>
      </c>
      <c r="BB199" s="2">
        <v>25.216999999999999</v>
      </c>
      <c r="BC199" s="2">
        <v>2.5665012608801829E-2</v>
      </c>
      <c r="BD199" s="2">
        <v>16.067000110626221</v>
      </c>
      <c r="BE199" s="2">
        <v>58.783000000000001</v>
      </c>
      <c r="BF199" s="2">
        <v>15.434999999999999</v>
      </c>
      <c r="BG199" s="2">
        <v>16.635999999999999</v>
      </c>
      <c r="BH199" s="2">
        <v>9.68</v>
      </c>
      <c r="BI199" s="2">
        <v>-27.398</v>
      </c>
      <c r="BJ199" s="2">
        <v>-25.55</v>
      </c>
      <c r="BK199" s="2">
        <v>-28.759999999999998</v>
      </c>
      <c r="BL199" s="2">
        <v>-32.21</v>
      </c>
    </row>
    <row r="200" spans="30:64" x14ac:dyDescent="0.2">
      <c r="AD200" s="1" t="s">
        <v>373</v>
      </c>
      <c r="AE200" s="1" t="s">
        <v>374</v>
      </c>
      <c r="AF200" s="36" t="str">
        <f>_xll.BDP($AD200,AF$10)</f>
        <v>Application Software</v>
      </c>
      <c r="AG200" s="36">
        <f>_xll.BDH($AD200,AG$10,$C$5,$C$5,"EQY_FUND_CRNCY=USD")</f>
        <v>282.47219999999999</v>
      </c>
      <c r="AH200" s="36" t="str">
        <f>_xll.BDH($AD200,AH$10,$C$5,$C$5,"EQY_FUND_CRNCY=USD")</f>
        <v>#N/A N/A</v>
      </c>
      <c r="AI200" s="36" t="str">
        <f>_xll.BDP($AD200,AI$10,"EQY_FUND_CRNCY=USD","FA_ADJUSTED=Y")</f>
        <v>#N/A N/A</v>
      </c>
      <c r="AJ200" s="36" t="str">
        <f>_xll.BDP($AD200,AJ$10,"BEST_FPERIOD_OVERRIDE=1TY","EQY_FUND_CRNCY=USD","FA_ADJUSTED=Y")</f>
        <v>#N/A N/A</v>
      </c>
      <c r="AK200" s="44" t="e">
        <f t="shared" si="29"/>
        <v>#VALUE!</v>
      </c>
      <c r="AL200" s="36" t="str">
        <f>_xll.BDP($AD200,AL$10,"EQY_FUND_CRNCY=USD","FA_ADJUSTED=Y")</f>
        <v>#N/A N/A</v>
      </c>
      <c r="AM200" s="36" t="str">
        <f>_xll.BDP($AD200,AM$10,"BEST_FPERIOD_OVERRIDE=1TY","EQY_FUND_CRNCY=USD","FA_ADJUSTED=Y")</f>
        <v>#N/A N/A</v>
      </c>
      <c r="AN200" s="36">
        <f>_xll.BDP($AD200,AN$10,"BEST_FPERIOD_OVERRIDE=1TY","EQY_FUND_CRNCY=USD","FA_ADJUSTED=Y")</f>
        <v>0</v>
      </c>
      <c r="AO200" s="36" t="str">
        <f>_xll.BDP($AD200,AO$10,"BEST_FPERIOD_OVERRIDE=1TY","EQY_FUND_CRNCY=USD","FA_ADJUSTED=Y")</f>
        <v>#N/A N/A</v>
      </c>
      <c r="AP200" s="36" t="str">
        <f>_xll.BDP($AD200,AP$10,"BEST_FPERIOD_OVERRIDE=1TY","EQY_FUND_CRNCY=USD","FA_ADJUSTED=Y")</f>
        <v>#N/A N/A</v>
      </c>
      <c r="AQ200" s="36" t="str">
        <f>_xll.BDP($AD200,AQ$10,"EQY_FUND_CRNCY=USD","FA_ADJUSTED=Y")</f>
        <v>#N/A N/A</v>
      </c>
      <c r="AR200" s="36" t="str">
        <f>_xll.BDP($AD200,AR$10,"BEST_FPERIOD_OVERRIDE=1TY","EQY_FUND_CRNCY=USD","FA_ADJUSTED=Y")</f>
        <v>#N/A N/A</v>
      </c>
      <c r="AS200" s="36" t="str">
        <f>_xll.BDP($AD200,AS$10,"EQY_FUND_CRNCY=USD","FA_ADJUSTED=Y")</f>
        <v>#N/A N/A</v>
      </c>
      <c r="AT200" s="36" t="str">
        <f>_xll.BDP($AD200,AT$10,"BEST_FPERIOD_OVERRIDE=1TY","EQY_FUND_CRNCY=USD","FA_ADJUSTED=Y")</f>
        <v>#N/A N/A</v>
      </c>
      <c r="AV200" s="2" t="s">
        <v>373</v>
      </c>
      <c r="AW200" s="2" t="s">
        <v>374</v>
      </c>
      <c r="AX200" s="2" t="s">
        <v>495</v>
      </c>
      <c r="AY200" s="2">
        <v>282.47219999999999</v>
      </c>
      <c r="AZ200" s="2" t="s">
        <v>480</v>
      </c>
      <c r="BA200" s="2" t="s">
        <v>480</v>
      </c>
      <c r="BB200" s="2" t="s">
        <v>480</v>
      </c>
      <c r="BC200" s="2" t="e">
        <v>#VALUE!</v>
      </c>
      <c r="BD200" s="2" t="s">
        <v>480</v>
      </c>
      <c r="BE200" s="2" t="s">
        <v>480</v>
      </c>
      <c r="BF200" s="2">
        <v>0</v>
      </c>
      <c r="BG200" s="2" t="s">
        <v>480</v>
      </c>
      <c r="BH200" s="2" t="s">
        <v>480</v>
      </c>
      <c r="BI200" s="2" t="s">
        <v>480</v>
      </c>
      <c r="BJ200" s="2" t="s">
        <v>480</v>
      </c>
      <c r="BK200" s="2" t="s">
        <v>480</v>
      </c>
      <c r="BL200" s="2" t="s">
        <v>480</v>
      </c>
    </row>
    <row r="201" spans="30:64" x14ac:dyDescent="0.2">
      <c r="AD201" s="1" t="s">
        <v>375</v>
      </c>
      <c r="AE201" s="1" t="s">
        <v>376</v>
      </c>
      <c r="AF201" s="36" t="str">
        <f>_xll.BDP($AD201,AF$10)</f>
        <v>Application Software</v>
      </c>
      <c r="AG201" s="36">
        <f>_xll.BDH($AD201,AG$10,$C$5,$C$5,"EQY_FUND_CRNCY=USD")</f>
        <v>307.11329999999998</v>
      </c>
      <c r="AH201" s="36">
        <f>_xll.BDH($AD201,AH$10,$C$5,$C$5,"EQY_FUND_CRNCY=USD")</f>
        <v>283.13630000000001</v>
      </c>
      <c r="AI201" s="36">
        <f>_xll.BDP($AD201,AI$10,"EQY_FUND_CRNCY=USD","FA_ADJUSTED=Y")</f>
        <v>68.83</v>
      </c>
      <c r="AJ201" s="36">
        <f>_xll.BDP($AD201,AJ$10,"BEST_FPERIOD_OVERRIDE=1TY","EQY_FUND_CRNCY=USD","FA_ADJUSTED=Y")</f>
        <v>73.8</v>
      </c>
      <c r="AK201" s="44">
        <f t="shared" si="29"/>
        <v>7.220688653203533E-2</v>
      </c>
      <c r="AL201" s="36">
        <f>_xll.BDP($AD201,AL$10,"EQY_FUND_CRNCY=USD","FA_ADJUSTED=Y")</f>
        <v>55.14300008392334</v>
      </c>
      <c r="AM201" s="36">
        <f>_xll.BDP($AD201,AM$10,"BEST_FPERIOD_OVERRIDE=1TY","EQY_FUND_CRNCY=USD","FA_ADJUSTED=Y")</f>
        <v>79.600000000000009</v>
      </c>
      <c r="AN201" s="36">
        <f>_xll.BDP($AD201,AN$10,"BEST_FPERIOD_OVERRIDE=1TY","EQY_FUND_CRNCY=USD","FA_ADJUSTED=Y")</f>
        <v>10.979999999999999</v>
      </c>
      <c r="AO201" s="36" t="str">
        <f>_xll.BDP($AD201,AO$10,"BEST_FPERIOD_OVERRIDE=1TY","EQY_FUND_CRNCY=USD","FA_ADJUSTED=Y")</f>
        <v>#N/A N/A</v>
      </c>
      <c r="AP201" s="36" t="str">
        <f>_xll.BDP($AD201,AP$10,"BEST_FPERIOD_OVERRIDE=1TY","EQY_FUND_CRNCY=USD","FA_ADJUSTED=Y")</f>
        <v>#N/A N/A</v>
      </c>
      <c r="AQ201" s="36">
        <f>_xll.BDP($AD201,AQ$10,"EQY_FUND_CRNCY=USD","FA_ADJUSTED=Y")</f>
        <v>15.665000000000001</v>
      </c>
      <c r="AR201" s="36">
        <f>_xll.BDP($AD201,AR$10,"BEST_FPERIOD_OVERRIDE=1TY","EQY_FUND_CRNCY=USD","FA_ADJUSTED=Y")</f>
        <v>21.330000000000002</v>
      </c>
      <c r="AS201" s="36">
        <f>_xll.BDP($AD201,AS$10,"EQY_FUND_CRNCY=USD","FA_ADJUSTED=Y")</f>
        <v>9.5817880808879998</v>
      </c>
      <c r="AT201" s="36">
        <f>_xll.BDP($AD201,AT$10,"BEST_FPERIOD_OVERRIDE=1TY","EQY_FUND_CRNCY=USD","FA_ADJUSTED=Y")</f>
        <v>18.89</v>
      </c>
      <c r="AV201" s="2" t="s">
        <v>375</v>
      </c>
      <c r="AW201" s="2" t="s">
        <v>376</v>
      </c>
      <c r="AX201" s="2" t="s">
        <v>495</v>
      </c>
      <c r="AY201" s="2">
        <v>305.49380000000002</v>
      </c>
      <c r="AZ201" s="2" t="s">
        <v>480</v>
      </c>
      <c r="BA201" s="2">
        <v>68.83</v>
      </c>
      <c r="BB201" s="2">
        <v>73.95</v>
      </c>
      <c r="BC201" s="2">
        <v>7.4386168821734877E-2</v>
      </c>
      <c r="BD201" s="2">
        <v>54.456999656677247</v>
      </c>
      <c r="BE201" s="2">
        <v>80.400000000000006</v>
      </c>
      <c r="BF201" s="2">
        <v>10.979999999999999</v>
      </c>
      <c r="BG201" s="2" t="s">
        <v>480</v>
      </c>
      <c r="BH201" s="2" t="s">
        <v>480</v>
      </c>
      <c r="BI201" s="2">
        <v>14.965999999999999</v>
      </c>
      <c r="BJ201" s="2">
        <v>19.5</v>
      </c>
      <c r="BK201" s="2">
        <v>9.5817880808879998</v>
      </c>
      <c r="BL201" s="2">
        <v>19.309999999999999</v>
      </c>
    </row>
    <row r="202" spans="30:64" x14ac:dyDescent="0.2">
      <c r="AD202" s="1" t="s">
        <v>377</v>
      </c>
      <c r="AE202" s="1" t="s">
        <v>378</v>
      </c>
      <c r="AF202" s="36" t="str">
        <f>_xll.BDP($AD202,AF$10)</f>
        <v>Application Software</v>
      </c>
      <c r="AG202" s="36">
        <f>_xll.BDH($AD202,AG$10,$C$5,$C$5,"EQY_FUND_CRNCY=USD")</f>
        <v>264.49259999999998</v>
      </c>
      <c r="AH202" s="36">
        <f>_xll.BDH($AD202,AH$10,$C$5,$C$5,"EQY_FUND_CRNCY=USD")</f>
        <v>472.61959999999999</v>
      </c>
      <c r="AI202" s="36">
        <f>_xll.BDP($AD202,AI$10,"EQY_FUND_CRNCY=USD","FA_ADJUSTED=Y")</f>
        <v>349.99600000000004</v>
      </c>
      <c r="AJ202" s="36">
        <f>_xll.BDP($AD202,AJ$10,"BEST_FPERIOD_OVERRIDE=1TY","EQY_FUND_CRNCY=USD","FA_ADJUSTED=Y")</f>
        <v>323.65000000000003</v>
      </c>
      <c r="AK202" s="44">
        <f t="shared" si="29"/>
        <v>-7.5275146001668625E-2</v>
      </c>
      <c r="AL202" s="36" t="str">
        <f>_xll.BDP($AD202,AL$10,"EQY_FUND_CRNCY=USD","FA_ADJUSTED=Y")</f>
        <v>#N/A N/A</v>
      </c>
      <c r="AM202" s="36">
        <f>_xll.BDP($AD202,AM$10,"BEST_FPERIOD_OVERRIDE=1TY","EQY_FUND_CRNCY=USD","FA_ADJUSTED=Y")</f>
        <v>53.300000000000004</v>
      </c>
      <c r="AN202" s="36">
        <f>_xll.BDP($AD202,AN$10,"BEST_FPERIOD_OVERRIDE=1TY","EQY_FUND_CRNCY=USD","FA_ADJUSTED=Y")</f>
        <v>90.85</v>
      </c>
      <c r="AO202" s="36" t="str">
        <f>_xll.BDP($AD202,AO$10,"BEST_FPERIOD_OVERRIDE=1TY","EQY_FUND_CRNCY=USD","FA_ADJUSTED=Y")</f>
        <v>#N/A N/A</v>
      </c>
      <c r="AP202" s="36" t="str">
        <f>_xll.BDP($AD202,AP$10,"BEST_FPERIOD_OVERRIDE=1TY","EQY_FUND_CRNCY=USD","FA_ADJUSTED=Y")</f>
        <v>#N/A N/A</v>
      </c>
      <c r="AQ202" s="36" t="str">
        <f>_xll.BDP($AD202,AQ$10,"EQY_FUND_CRNCY=USD","FA_ADJUSTED=Y")</f>
        <v>#N/A N/A</v>
      </c>
      <c r="AR202" s="36">
        <f>_xll.BDP($AD202,AR$10,"BEST_FPERIOD_OVERRIDE=1TY","EQY_FUND_CRNCY=USD","FA_ADJUSTED=Y")</f>
        <v>30.77</v>
      </c>
      <c r="AS202" s="36">
        <f>_xll.BDP($AD202,AS$10,"EQY_FUND_CRNCY=USD","FA_ADJUSTED=Y")</f>
        <v>-98.666193081661007</v>
      </c>
      <c r="AT202" s="36">
        <f>_xll.BDP($AD202,AT$10,"BEST_FPERIOD_OVERRIDE=1TY","EQY_FUND_CRNCY=USD","FA_ADJUSTED=Y")</f>
        <v>-40.74</v>
      </c>
      <c r="AV202" s="2" t="s">
        <v>377</v>
      </c>
      <c r="AW202" s="2" t="s">
        <v>378</v>
      </c>
      <c r="AX202" s="2" t="s">
        <v>495</v>
      </c>
      <c r="AY202" s="2">
        <v>266.62560000000002</v>
      </c>
      <c r="AZ202" s="2">
        <v>465.1576</v>
      </c>
      <c r="BA202" s="2">
        <v>357.72500000000002</v>
      </c>
      <c r="BB202" s="2">
        <v>328.25</v>
      </c>
      <c r="BC202" s="2">
        <v>-8.2395695017122184E-2</v>
      </c>
      <c r="BD202" s="2" t="s">
        <v>480</v>
      </c>
      <c r="BE202" s="2">
        <v>51.5</v>
      </c>
      <c r="BF202" s="2">
        <v>90.85</v>
      </c>
      <c r="BG202" s="2" t="s">
        <v>480</v>
      </c>
      <c r="BH202" s="2" t="s">
        <v>480</v>
      </c>
      <c r="BI202" s="2" t="s">
        <v>480</v>
      </c>
      <c r="BJ202" s="2">
        <v>33.660000000000004</v>
      </c>
      <c r="BK202" s="2">
        <v>-105.508728004056</v>
      </c>
      <c r="BL202" s="2">
        <v>-68.25</v>
      </c>
    </row>
    <row r="203" spans="30:64" x14ac:dyDescent="0.2">
      <c r="AD203" s="1" t="s">
        <v>379</v>
      </c>
      <c r="AE203" s="1" t="s">
        <v>380</v>
      </c>
      <c r="AF203" s="36" t="str">
        <f>_xll.BDP($AD203,AF$10)</f>
        <v>Application Software</v>
      </c>
      <c r="AG203" s="36">
        <f>_xll.BDH($AD203,AG$10,$C$5,$C$5,"EQY_FUND_CRNCY=USD")</f>
        <v>258.55919999999998</v>
      </c>
      <c r="AH203" s="36">
        <f>_xll.BDH($AD203,AH$10,$C$5,$C$5,"EQY_FUND_CRNCY=USD")</f>
        <v>255.16120000000001</v>
      </c>
      <c r="AI203" s="36">
        <f>_xll.BDP($AD203,AI$10,"EQY_FUND_CRNCY=USD","FA_ADJUSTED=Y")</f>
        <v>132.304</v>
      </c>
      <c r="AJ203" s="36" t="str">
        <f>_xll.BDP($AD203,AJ$10,"BEST_FPERIOD_OVERRIDE=1TY","EQY_FUND_CRNCY=USD","FA_ADJUSTED=Y")</f>
        <v>#N/A N/A</v>
      </c>
      <c r="AK203" s="44" t="e">
        <f t="shared" si="29"/>
        <v>#VALUE!</v>
      </c>
      <c r="AL203" s="36">
        <f>_xll.BDP($AD203,AL$10,"EQY_FUND_CRNCY=USD","FA_ADJUSTED=Y")</f>
        <v>63.496000450134275</v>
      </c>
      <c r="AM203" s="36" t="str">
        <f>_xll.BDP($AD203,AM$10,"BEST_FPERIOD_OVERRIDE=1TY","EQY_FUND_CRNCY=USD","FA_ADJUSTED=Y")</f>
        <v>#N/A N/A</v>
      </c>
      <c r="AN203" s="36">
        <f>_xll.BDP($AD203,AN$10,"BEST_FPERIOD_OVERRIDE=1TY","EQY_FUND_CRNCY=USD","FA_ADJUSTED=Y")</f>
        <v>17.25</v>
      </c>
      <c r="AO203" s="36" t="str">
        <f>_xll.BDP($AD203,AO$10,"BEST_FPERIOD_OVERRIDE=1TY","EQY_FUND_CRNCY=USD","FA_ADJUSTED=Y")</f>
        <v>#N/A N/A</v>
      </c>
      <c r="AP203" s="36" t="str">
        <f>_xll.BDP($AD203,AP$10,"BEST_FPERIOD_OVERRIDE=1TY","EQY_FUND_CRNCY=USD","FA_ADJUSTED=Y")</f>
        <v>#N/A N/A</v>
      </c>
      <c r="AQ203" s="36" t="str">
        <f>_xll.BDP($AD203,AQ$10,"EQY_FUND_CRNCY=USD","FA_ADJUSTED=Y")</f>
        <v>#N/A N/A</v>
      </c>
      <c r="AR203" s="36" t="str">
        <f>_xll.BDP($AD203,AR$10,"BEST_FPERIOD_OVERRIDE=1TY","EQY_FUND_CRNCY=USD","FA_ADJUSTED=Y")</f>
        <v>#N/A N/A</v>
      </c>
      <c r="AS203" s="36">
        <f>_xll.BDP($AD203,AS$10,"EQY_FUND_CRNCY=USD","FA_ADJUSTED=Y")</f>
        <v>0.56935000000000002</v>
      </c>
      <c r="AT203" s="36" t="str">
        <f>_xll.BDP($AD203,AT$10,"BEST_FPERIOD_OVERRIDE=1TY","EQY_FUND_CRNCY=USD","FA_ADJUSTED=Y")</f>
        <v>#N/A N/A</v>
      </c>
      <c r="AV203" s="2" t="s">
        <v>379</v>
      </c>
      <c r="AW203" s="2" t="s">
        <v>380</v>
      </c>
      <c r="AX203" s="2" t="s">
        <v>495</v>
      </c>
      <c r="AY203" s="2">
        <v>261.48910000000001</v>
      </c>
      <c r="AZ203" s="2">
        <v>263.17910000000001</v>
      </c>
      <c r="BA203" s="2">
        <v>128.61200000000002</v>
      </c>
      <c r="BB203" s="2" t="s">
        <v>480</v>
      </c>
      <c r="BC203" s="2" t="e">
        <v>#VALUE!</v>
      </c>
      <c r="BD203" s="2">
        <v>60.037000183105469</v>
      </c>
      <c r="BE203" s="2" t="s">
        <v>480</v>
      </c>
      <c r="BF203" s="2">
        <v>17.25</v>
      </c>
      <c r="BG203" s="2" t="s">
        <v>480</v>
      </c>
      <c r="BH203" s="2" t="s">
        <v>480</v>
      </c>
      <c r="BI203" s="2">
        <v>7.0119999999999996</v>
      </c>
      <c r="BJ203" s="2" t="s">
        <v>480</v>
      </c>
      <c r="BK203" s="2">
        <v>-2.3159999999999998</v>
      </c>
      <c r="BL203" s="2" t="s">
        <v>480</v>
      </c>
    </row>
    <row r="204" spans="30:64" x14ac:dyDescent="0.2">
      <c r="AD204" s="1" t="s">
        <v>381</v>
      </c>
      <c r="AE204" s="1" t="s">
        <v>382</v>
      </c>
      <c r="AF204" s="36" t="str">
        <f>_xll.BDP($AD204,AF$10)</f>
        <v>Data Processing &amp; Outsourced S</v>
      </c>
      <c r="AG204" s="36">
        <f>_xll.BDH($AD204,AG$10,$C$5,$C$5,"EQY_FUND_CRNCY=USD")</f>
        <v>234.66059999999999</v>
      </c>
      <c r="AH204" s="36">
        <f>_xll.BDH($AD204,AH$10,$C$5,$C$5,"EQY_FUND_CRNCY=USD")</f>
        <v>1112.5606</v>
      </c>
      <c r="AI204" s="36">
        <f>_xll.BDP($AD204,AI$10,"EQY_FUND_CRNCY=USD","FA_ADJUSTED=Y")</f>
        <v>1510</v>
      </c>
      <c r="AJ204" s="36">
        <f>_xll.BDP($AD204,AJ$10,"BEST_FPERIOD_OVERRIDE=1TY","EQY_FUND_CRNCY=USD","FA_ADJUSTED=Y")</f>
        <v>1388.7</v>
      </c>
      <c r="AK204" s="44">
        <f t="shared" si="29"/>
        <v>-8.0331125827814542E-2</v>
      </c>
      <c r="AL204" s="36">
        <f>_xll.BDP($AD204,AL$10,"EQY_FUND_CRNCY=USD","FA_ADJUSTED=Y")</f>
        <v>758.39999389648437</v>
      </c>
      <c r="AM204" s="36">
        <f>_xll.BDP($AD204,AM$10,"BEST_FPERIOD_OVERRIDE=1TY","EQY_FUND_CRNCY=USD","FA_ADJUSTED=Y")</f>
        <v>49.4</v>
      </c>
      <c r="AN204" s="36">
        <f>_xll.BDP($AD204,AN$10,"BEST_FPERIOD_OVERRIDE=1TY","EQY_FUND_CRNCY=USD","FA_ADJUSTED=Y")</f>
        <v>0</v>
      </c>
      <c r="AO204" s="36" t="str">
        <f>_xll.BDP($AD204,AO$10,"BEST_FPERIOD_OVERRIDE=1TY","EQY_FUND_CRNCY=USD","FA_ADJUSTED=Y")</f>
        <v>#N/A N/A</v>
      </c>
      <c r="AP204" s="36" t="str">
        <f>_xll.BDP($AD204,AP$10,"BEST_FPERIOD_OVERRIDE=1TY","EQY_FUND_CRNCY=USD","FA_ADJUSTED=Y")</f>
        <v>#N/A N/A</v>
      </c>
      <c r="AQ204" s="36">
        <f>_xll.BDP($AD204,AQ$10,"EQY_FUND_CRNCY=USD","FA_ADJUSTED=Y")</f>
        <v>163.19999999999999</v>
      </c>
      <c r="AR204" s="36">
        <f>_xll.BDP($AD204,AR$10,"BEST_FPERIOD_OVERRIDE=1TY","EQY_FUND_CRNCY=USD","FA_ADJUSTED=Y")</f>
        <v>232.56700000000001</v>
      </c>
      <c r="AS204" s="36">
        <f>_xll.BDP($AD204,AS$10,"EQY_FUND_CRNCY=USD","FA_ADJUSTED=Y")</f>
        <v>44.662465896229001</v>
      </c>
      <c r="AT204" s="36">
        <f>_xll.BDP($AD204,AT$10,"BEST_FPERIOD_OVERRIDE=1TY","EQY_FUND_CRNCY=USD","FA_ADJUSTED=Y")</f>
        <v>45.067</v>
      </c>
      <c r="AV204" s="2" t="s">
        <v>381</v>
      </c>
      <c r="AW204" s="2" t="s">
        <v>382</v>
      </c>
      <c r="AX204" s="2" t="s">
        <v>506</v>
      </c>
      <c r="AY204" s="2">
        <v>234.66050000000001</v>
      </c>
      <c r="AZ204" s="2">
        <v>1122.7605000000001</v>
      </c>
      <c r="BA204" s="2">
        <v>1560.6</v>
      </c>
      <c r="BB204" s="2">
        <v>1518.6670000000001</v>
      </c>
      <c r="BC204" s="2">
        <v>-2.6869793669101472E-2</v>
      </c>
      <c r="BD204" s="2">
        <v>796.00000305175786</v>
      </c>
      <c r="BE204" s="2">
        <v>50.2</v>
      </c>
      <c r="BF204" s="2">
        <v>0</v>
      </c>
      <c r="BG204" s="2" t="s">
        <v>480</v>
      </c>
      <c r="BH204" s="2" t="s">
        <v>480</v>
      </c>
      <c r="BI204" s="2">
        <v>169.7</v>
      </c>
      <c r="BJ204" s="2">
        <v>253.15</v>
      </c>
      <c r="BK204" s="2">
        <v>44.994927041221999</v>
      </c>
      <c r="BL204" s="2">
        <v>37.94</v>
      </c>
    </row>
    <row r="205" spans="30:64" x14ac:dyDescent="0.2">
      <c r="AD205" s="1" t="s">
        <v>383</v>
      </c>
      <c r="AE205" s="1" t="s">
        <v>384</v>
      </c>
      <c r="AF205" s="36" t="str">
        <f>_xll.BDP($AD205,AF$10)</f>
        <v>Application Software</v>
      </c>
      <c r="AG205" s="36">
        <f>_xll.BDH($AD205,AG$10,$C$5,$C$5,"EQY_FUND_CRNCY=USD")</f>
        <v>244.38380000000001</v>
      </c>
      <c r="AH205" s="36">
        <f>_xll.BDH($AD205,AH$10,$C$5,$C$5,"EQY_FUND_CRNCY=USD")</f>
        <v>256.09230000000002</v>
      </c>
      <c r="AI205" s="36">
        <f>_xll.BDP($AD205,AI$10,"EQY_FUND_CRNCY=USD","FA_ADJUSTED=Y")</f>
        <v>83.914755</v>
      </c>
      <c r="AJ205" s="36">
        <f>_xll.BDP($AD205,AJ$10,"BEST_FPERIOD_OVERRIDE=1TY","EQY_FUND_CRNCY=USD","FA_ADJUSTED=Y")</f>
        <v>88.975000000000009</v>
      </c>
      <c r="AK205" s="44">
        <f t="shared" si="29"/>
        <v>6.0302207877506175E-2</v>
      </c>
      <c r="AL205" s="36">
        <f>_xll.BDP($AD205,AL$10,"EQY_FUND_CRNCY=USD","FA_ADJUSTED=Y")</f>
        <v>45.967401426818846</v>
      </c>
      <c r="AM205" s="36">
        <f>_xll.BDP($AD205,AM$10,"BEST_FPERIOD_OVERRIDE=1TY","EQY_FUND_CRNCY=USD","FA_ADJUSTED=Y")</f>
        <v>55.5</v>
      </c>
      <c r="AN205" s="36">
        <f>_xll.BDP($AD205,AN$10,"BEST_FPERIOD_OVERRIDE=1TY","EQY_FUND_CRNCY=USD","FA_ADJUSTED=Y")</f>
        <v>14.941393999999999</v>
      </c>
      <c r="AO205" s="36">
        <f>_xll.BDP($AD205,AO$10,"BEST_FPERIOD_OVERRIDE=1TY","EQY_FUND_CRNCY=USD","FA_ADJUSTED=Y")</f>
        <v>22.526534999999999</v>
      </c>
      <c r="AP205" s="36">
        <f>_xll.BDP($AD205,AP$10,"BEST_FPERIOD_OVERRIDE=1TY","EQY_FUND_CRNCY=USD","FA_ADJUSTED=Y")</f>
        <v>15.263297</v>
      </c>
      <c r="AQ205" s="36">
        <f>_xll.BDP($AD205,AQ$10,"EQY_FUND_CRNCY=USD","FA_ADJUSTED=Y")</f>
        <v>-3.4612940000000001</v>
      </c>
      <c r="AR205" s="36">
        <f>_xll.BDP($AD205,AR$10,"BEST_FPERIOD_OVERRIDE=1TY","EQY_FUND_CRNCY=USD","FA_ADJUSTED=Y")</f>
        <v>5.3870000000000005</v>
      </c>
      <c r="AS205" s="36">
        <f>_xll.BDP($AD205,AS$10,"EQY_FUND_CRNCY=USD","FA_ADJUSTED=Y")</f>
        <v>-9.7951960000000007</v>
      </c>
      <c r="AT205" s="36">
        <f>_xll.BDP($AD205,AT$10,"BEST_FPERIOD_OVERRIDE=1TY","EQY_FUND_CRNCY=USD","FA_ADJUSTED=Y")</f>
        <v>-3.1480000000000001</v>
      </c>
      <c r="AV205" s="2" t="s">
        <v>383</v>
      </c>
      <c r="AW205" s="2" t="s">
        <v>384</v>
      </c>
      <c r="AX205" s="2" t="s">
        <v>495</v>
      </c>
      <c r="AY205" s="2">
        <v>245.4846</v>
      </c>
      <c r="AZ205" s="2">
        <v>259.96980000000002</v>
      </c>
      <c r="BA205" s="2">
        <v>81.967006999999995</v>
      </c>
      <c r="BB205" s="2">
        <v>89.275000000000006</v>
      </c>
      <c r="BC205" s="2">
        <v>8.9157738796050046E-2</v>
      </c>
      <c r="BD205" s="2">
        <v>44.329346749023436</v>
      </c>
      <c r="BE205" s="2">
        <v>55</v>
      </c>
      <c r="BF205" s="2">
        <v>14.941393999999999</v>
      </c>
      <c r="BG205" s="2">
        <v>22.526534999999999</v>
      </c>
      <c r="BH205" s="2">
        <v>15.263297</v>
      </c>
      <c r="BI205" s="2">
        <v>-4.3256870000000003</v>
      </c>
      <c r="BJ205" s="2">
        <v>3.93</v>
      </c>
      <c r="BK205" s="2">
        <v>-10.418129</v>
      </c>
      <c r="BL205" s="2">
        <v>-3.863</v>
      </c>
    </row>
    <row r="206" spans="30:64" x14ac:dyDescent="0.2">
      <c r="AD206" s="1" t="s">
        <v>385</v>
      </c>
      <c r="AE206" s="1" t="s">
        <v>386</v>
      </c>
      <c r="AF206" s="36" t="str">
        <f>_xll.BDP($AD206,AF$10)</f>
        <v>Systems Software</v>
      </c>
      <c r="AG206" s="36">
        <f>_xll.BDH($AD206,AG$10,$C$5,$C$5,"EQY_FUND_CRNCY=USD")</f>
        <v>236.833</v>
      </c>
      <c r="AH206" s="36">
        <f>_xll.BDH($AD206,AH$10,$C$5,$C$5,"EQY_FUND_CRNCY=USD")</f>
        <v>202.35339999999999</v>
      </c>
      <c r="AI206" s="36">
        <f>_xll.BDP($AD206,AI$10,"EQY_FUND_CRNCY=USD","FA_ADJUSTED=Y")</f>
        <v>94.927706999999998</v>
      </c>
      <c r="AJ206" s="36">
        <f>_xll.BDP($AD206,AJ$10,"BEST_FPERIOD_OVERRIDE=1TY","EQY_FUND_CRNCY=USD","FA_ADJUSTED=Y")</f>
        <v>100.746</v>
      </c>
      <c r="AK206" s="44">
        <f t="shared" si="29"/>
        <v>6.1291831266923946E-2</v>
      </c>
      <c r="AL206" s="36">
        <f>_xll.BDP($AD206,AL$10,"EQY_FUND_CRNCY=USD","FA_ADJUSTED=Y")</f>
        <v>81.375422917114264</v>
      </c>
      <c r="AM206" s="36">
        <f>_xll.BDP($AD206,AM$10,"BEST_FPERIOD_OVERRIDE=1TY","EQY_FUND_CRNCY=USD","FA_ADJUSTED=Y")</f>
        <v>85.7</v>
      </c>
      <c r="AN206" s="36">
        <f>_xll.BDP($AD206,AN$10,"BEST_FPERIOD_OVERRIDE=1TY","EQY_FUND_CRNCY=USD","FA_ADJUSTED=Y")</f>
        <v>20.054991999999999</v>
      </c>
      <c r="AO206" s="36">
        <f>_xll.BDP($AD206,AO$10,"BEST_FPERIOD_OVERRIDE=1TY","EQY_FUND_CRNCY=USD","FA_ADJUSTED=Y")</f>
        <v>40.912472999999999</v>
      </c>
      <c r="AP206" s="36">
        <f>_xll.BDP($AD206,AP$10,"BEST_FPERIOD_OVERRIDE=1TY","EQY_FUND_CRNCY=USD","FA_ADJUSTED=Y")</f>
        <v>12.358472000000001</v>
      </c>
      <c r="AQ206" s="36">
        <f>_xll.BDP($AD206,AQ$10,"EQY_FUND_CRNCY=USD","FA_ADJUSTED=Y")</f>
        <v>20.353388000000002</v>
      </c>
      <c r="AR206" s="36">
        <f>_xll.BDP($AD206,AR$10,"BEST_FPERIOD_OVERRIDE=1TY","EQY_FUND_CRNCY=USD","FA_ADJUSTED=Y")</f>
        <v>14.753</v>
      </c>
      <c r="AS206" s="36">
        <f>_xll.BDP($AD206,AS$10,"EQY_FUND_CRNCY=USD","FA_ADJUSTED=Y")</f>
        <v>6.5469147799999998</v>
      </c>
      <c r="AT206" s="36">
        <f>_xll.BDP($AD206,AT$10,"BEST_FPERIOD_OVERRIDE=1TY","EQY_FUND_CRNCY=USD","FA_ADJUSTED=Y")</f>
        <v>4.1029999999999998</v>
      </c>
      <c r="AV206" s="2" t="s">
        <v>385</v>
      </c>
      <c r="AW206" s="2" t="s">
        <v>386</v>
      </c>
      <c r="AX206" s="2" t="s">
        <v>505</v>
      </c>
      <c r="AY206" s="2">
        <v>240.55779999999999</v>
      </c>
      <c r="AZ206" s="2">
        <v>205.81890000000001</v>
      </c>
      <c r="BA206" s="2">
        <v>93.621832000000012</v>
      </c>
      <c r="BB206" s="2">
        <v>97.92</v>
      </c>
      <c r="BC206" s="2">
        <v>4.5909889906875501E-2</v>
      </c>
      <c r="BD206" s="2">
        <v>79.795185569702141</v>
      </c>
      <c r="BE206" s="2">
        <v>84.960000000000008</v>
      </c>
      <c r="BF206" s="2">
        <v>20.054991999999999</v>
      </c>
      <c r="BG206" s="2">
        <v>40.912472999999999</v>
      </c>
      <c r="BH206" s="2">
        <v>12.358472000000001</v>
      </c>
      <c r="BI206" s="2">
        <v>18.034611999999999</v>
      </c>
      <c r="BJ206" s="2">
        <v>13.647</v>
      </c>
      <c r="BK206" s="2">
        <v>5.1388267800000005</v>
      </c>
      <c r="BL206" s="2">
        <v>4.2549999999999999</v>
      </c>
    </row>
    <row r="207" spans="30:64" x14ac:dyDescent="0.2">
      <c r="AD207" s="1" t="s">
        <v>387</v>
      </c>
      <c r="AE207" s="1" t="s">
        <v>388</v>
      </c>
      <c r="AF207" s="36" t="str">
        <f>_xll.BDP($AD207,AF$10)</f>
        <v>Application Software</v>
      </c>
      <c r="AG207" s="36" t="str">
        <f>_xll.BDH($AD207,AG$10,$C$5,$C$5,"EQY_FUND_CRNCY=USD")</f>
        <v>#N/A N/A</v>
      </c>
      <c r="AH207" s="36" t="str">
        <f>_xll.BDH($AD207,AH$10,$C$5,$C$5,"EQY_FUND_CRNCY=USD")</f>
        <v>#N/A N/A</v>
      </c>
      <c r="AI207" s="36">
        <f>_xll.BDP($AD207,AI$10,"EQY_FUND_CRNCY=USD","FA_ADJUSTED=Y")</f>
        <v>400.25103200000001</v>
      </c>
      <c r="AJ207" s="36" t="str">
        <f>_xll.BDP($AD207,AJ$10,"BEST_FPERIOD_OVERRIDE=1TY","EQY_FUND_CRNCY=USD","FA_ADJUSTED=Y")</f>
        <v>#N/A N/A</v>
      </c>
      <c r="AK207" s="44" t="e">
        <f t="shared" ref="AK207:AK221" si="30">(AJ207/AI207)-1</f>
        <v>#VALUE!</v>
      </c>
      <c r="AL207" s="36">
        <f>_xll.BDP($AD207,AL$10,"EQY_FUND_CRNCY=USD","FA_ADJUSTED=Y")</f>
        <v>4.1120779703960437</v>
      </c>
      <c r="AM207" s="36" t="str">
        <f>_xll.BDP($AD207,AM$10,"BEST_FPERIOD_OVERRIDE=1TY","EQY_FUND_CRNCY=USD","FA_ADJUSTED=Y")</f>
        <v>#N/A N/A</v>
      </c>
      <c r="AN207" s="36">
        <f>_xll.BDP($AD207,AN$10,"BEST_FPERIOD_OVERRIDE=1TY","EQY_FUND_CRNCY=USD","FA_ADJUSTED=Y")</f>
        <v>0.40684499999999996</v>
      </c>
      <c r="AO207" s="36" t="str">
        <f>_xll.BDP($AD207,AO$10,"BEST_FPERIOD_OVERRIDE=1TY","EQY_FUND_CRNCY=USD","FA_ADJUSTED=Y")</f>
        <v>#N/A N/A</v>
      </c>
      <c r="AP207" s="36" t="str">
        <f>_xll.BDP($AD207,AP$10,"BEST_FPERIOD_OVERRIDE=1TY","EQY_FUND_CRNCY=USD","FA_ADJUSTED=Y")</f>
        <v>#N/A N/A</v>
      </c>
      <c r="AQ207" s="36">
        <f>_xll.BDP($AD207,AQ$10,"EQY_FUND_CRNCY=USD","FA_ADJUSTED=Y")</f>
        <v>-23.076651999999999</v>
      </c>
      <c r="AR207" s="36" t="str">
        <f>_xll.BDP($AD207,AR$10,"BEST_FPERIOD_OVERRIDE=1TY","EQY_FUND_CRNCY=USD","FA_ADJUSTED=Y")</f>
        <v>#N/A N/A</v>
      </c>
      <c r="AS207" s="36">
        <f>_xll.BDP($AD207,AS$10,"EQY_FUND_CRNCY=USD","FA_ADJUSTED=Y")</f>
        <v>-24.4742073</v>
      </c>
      <c r="AT207" s="36" t="str">
        <f>_xll.BDP($AD207,AT$10,"BEST_FPERIOD_OVERRIDE=1TY","EQY_FUND_CRNCY=USD","FA_ADJUSTED=Y")</f>
        <v>#N/A N/A</v>
      </c>
      <c r="AV207" s="2" t="s">
        <v>387</v>
      </c>
      <c r="AW207" s="2" t="s">
        <v>388</v>
      </c>
      <c r="AX207" s="2" t="s">
        <v>495</v>
      </c>
      <c r="AY207" s="2">
        <v>238.44390000000001</v>
      </c>
      <c r="AZ207" s="2" t="s">
        <v>480</v>
      </c>
      <c r="BA207" s="2">
        <v>386.76673299999999</v>
      </c>
      <c r="BB207" s="2" t="s">
        <v>480</v>
      </c>
      <c r="BC207" s="2" t="e">
        <v>#VALUE!</v>
      </c>
      <c r="BD207" s="2">
        <v>5.1987930205669386</v>
      </c>
      <c r="BE207" s="2" t="s">
        <v>480</v>
      </c>
      <c r="BF207" s="2">
        <v>0.40684499999999996</v>
      </c>
      <c r="BG207" s="2" t="s">
        <v>480</v>
      </c>
      <c r="BH207" s="2" t="s">
        <v>480</v>
      </c>
      <c r="BI207" s="2">
        <v>-19.923859</v>
      </c>
      <c r="BJ207" s="2" t="s">
        <v>480</v>
      </c>
      <c r="BK207" s="2">
        <v>-20.232606749999999</v>
      </c>
      <c r="BL207" s="2" t="s">
        <v>480</v>
      </c>
    </row>
    <row r="208" spans="30:64" x14ac:dyDescent="0.2">
      <c r="AD208" s="1" t="s">
        <v>389</v>
      </c>
      <c r="AE208" s="1" t="s">
        <v>390</v>
      </c>
      <c r="AF208" s="36" t="str">
        <f>_xll.BDP($AD208,AF$10)</f>
        <v>Application Software</v>
      </c>
      <c r="AG208" s="36">
        <f>_xll.BDH($AD208,AG$10,$C$5,$C$5,"EQY_FUND_CRNCY=USD")</f>
        <v>227.679</v>
      </c>
      <c r="AH208" s="36">
        <f>_xll.BDH($AD208,AH$10,$C$5,$C$5,"EQY_FUND_CRNCY=USD")</f>
        <v>215.63800000000001</v>
      </c>
      <c r="AI208" s="36">
        <f>_xll.BDP($AD208,AI$10,"EQY_FUND_CRNCY=USD","FA_ADJUSTED=Y")</f>
        <v>0.43000000000000005</v>
      </c>
      <c r="AJ208" s="36" t="str">
        <f>_xll.BDP($AD208,AJ$10,"BEST_FPERIOD_OVERRIDE=1TY","EQY_FUND_CRNCY=USD","FA_ADJUSTED=Y")</f>
        <v>#N/A N/A</v>
      </c>
      <c r="AK208" s="44" t="e">
        <f t="shared" si="30"/>
        <v>#VALUE!</v>
      </c>
      <c r="AL208" s="36" t="str">
        <f>_xll.BDP($AD208,AL$10,"EQY_FUND_CRNCY=USD","FA_ADJUSTED=Y")</f>
        <v>#N/A N/A</v>
      </c>
      <c r="AM208" s="36" t="str">
        <f>_xll.BDP($AD208,AM$10,"BEST_FPERIOD_OVERRIDE=1TY","EQY_FUND_CRNCY=USD","FA_ADJUSTED=Y")</f>
        <v>#N/A N/A</v>
      </c>
      <c r="AN208" s="36">
        <f>_xll.BDP($AD208,AN$10,"BEST_FPERIOD_OVERRIDE=1TY","EQY_FUND_CRNCY=USD","FA_ADJUSTED=Y")</f>
        <v>2.6739999999999999</v>
      </c>
      <c r="AO208" s="36" t="str">
        <f>_xll.BDP($AD208,AO$10,"BEST_FPERIOD_OVERRIDE=1TY","EQY_FUND_CRNCY=USD","FA_ADJUSTED=Y")</f>
        <v>#N/A N/A</v>
      </c>
      <c r="AP208" s="36">
        <f>_xll.BDP($AD208,AP$10,"BEST_FPERIOD_OVERRIDE=1TY","EQY_FUND_CRNCY=USD","FA_ADJUSTED=Y")</f>
        <v>16.193999999999999</v>
      </c>
      <c r="AQ208" s="36">
        <f>_xll.BDP($AD208,AQ$10,"EQY_FUND_CRNCY=USD","FA_ADJUSTED=Y")</f>
        <v>-25.041</v>
      </c>
      <c r="AR208" s="36" t="str">
        <f>_xll.BDP($AD208,AR$10,"BEST_FPERIOD_OVERRIDE=1TY","EQY_FUND_CRNCY=USD","FA_ADJUSTED=Y")</f>
        <v>#N/A N/A</v>
      </c>
      <c r="AS208" s="36">
        <f>_xll.BDP($AD208,AS$10,"EQY_FUND_CRNCY=USD","FA_ADJUSTED=Y")</f>
        <v>-25.023</v>
      </c>
      <c r="AT208" s="36" t="str">
        <f>_xll.BDP($AD208,AT$10,"BEST_FPERIOD_OVERRIDE=1TY","EQY_FUND_CRNCY=USD","FA_ADJUSTED=Y")</f>
        <v>#N/A N/A</v>
      </c>
      <c r="AV208" s="2" t="s">
        <v>389</v>
      </c>
      <c r="AW208" s="2" t="s">
        <v>390</v>
      </c>
      <c r="AX208" s="2" t="s">
        <v>495</v>
      </c>
      <c r="AY208" s="2">
        <v>231.44229999999999</v>
      </c>
      <c r="AZ208" s="2">
        <v>226.75030000000001</v>
      </c>
      <c r="BA208" s="2">
        <v>0.79800000000000004</v>
      </c>
      <c r="BB208" s="2" t="s">
        <v>480</v>
      </c>
      <c r="BC208" s="2" t="e">
        <v>#VALUE!</v>
      </c>
      <c r="BD208" s="2" t="s">
        <v>480</v>
      </c>
      <c r="BE208" s="2" t="s">
        <v>480</v>
      </c>
      <c r="BF208" s="2">
        <v>2.6739999999999999</v>
      </c>
      <c r="BG208" s="2" t="s">
        <v>480</v>
      </c>
      <c r="BH208" s="2">
        <v>16.193999999999999</v>
      </c>
      <c r="BI208" s="2">
        <v>-23.652999999999999</v>
      </c>
      <c r="BJ208" s="2" t="s">
        <v>480</v>
      </c>
      <c r="BK208" s="2">
        <v>-23.640999999999998</v>
      </c>
      <c r="BL208" s="2" t="s">
        <v>480</v>
      </c>
    </row>
    <row r="209" spans="30:64" x14ac:dyDescent="0.2">
      <c r="AD209" s="1" t="s">
        <v>391</v>
      </c>
      <c r="AE209" s="1" t="s">
        <v>392</v>
      </c>
      <c r="AF209" s="36" t="str">
        <f>_xll.BDP($AD209,AF$10)</f>
        <v>Systems Software</v>
      </c>
      <c r="AG209" s="36">
        <f>_xll.BDH($AD209,AG$10,$C$5,$C$5,"EQY_FUND_CRNCY=USD")</f>
        <v>220.32239999999999</v>
      </c>
      <c r="AH209" s="36">
        <f>_xll.BDH($AD209,AH$10,$C$5,$C$5,"EQY_FUND_CRNCY=USD")</f>
        <v>116.32040000000001</v>
      </c>
      <c r="AI209" s="36">
        <f>_xll.BDP($AD209,AI$10,"EQY_FUND_CRNCY=USD","FA_ADJUSTED=Y")</f>
        <v>92.15</v>
      </c>
      <c r="AJ209" s="36">
        <f>_xll.BDP($AD209,AJ$10,"BEST_FPERIOD_OVERRIDE=1TY","EQY_FUND_CRNCY=USD","FA_ADJUSTED=Y")</f>
        <v>101.467</v>
      </c>
      <c r="AK209" s="44">
        <f t="shared" si="30"/>
        <v>0.10110689093868674</v>
      </c>
      <c r="AL209" s="36">
        <f>_xll.BDP($AD209,AL$10,"EQY_FUND_CRNCY=USD","FA_ADJUSTED=Y")</f>
        <v>63.386999893188474</v>
      </c>
      <c r="AM209" s="36">
        <f>_xll.BDP($AD209,AM$10,"BEST_FPERIOD_OVERRIDE=1TY","EQY_FUND_CRNCY=USD","FA_ADJUSTED=Y")</f>
        <v>70</v>
      </c>
      <c r="AN209" s="36">
        <f>_xll.BDP($AD209,AN$10,"BEST_FPERIOD_OVERRIDE=1TY","EQY_FUND_CRNCY=USD","FA_ADJUSTED=Y")</f>
        <v>21.852</v>
      </c>
      <c r="AO209" s="36">
        <f>_xll.BDP($AD209,AO$10,"BEST_FPERIOD_OVERRIDE=1TY","EQY_FUND_CRNCY=USD","FA_ADJUSTED=Y")</f>
        <v>38.316000000000003</v>
      </c>
      <c r="AP209" s="36">
        <f>_xll.BDP($AD209,AP$10,"BEST_FPERIOD_OVERRIDE=1TY","EQY_FUND_CRNCY=USD","FA_ADJUSTED=Y")</f>
        <v>10.696</v>
      </c>
      <c r="AQ209" s="36">
        <f>_xll.BDP($AD209,AQ$10,"EQY_FUND_CRNCY=USD","FA_ADJUSTED=Y")</f>
        <v>-8.8520000000000003</v>
      </c>
      <c r="AR209" s="36">
        <f>_xll.BDP($AD209,AR$10,"BEST_FPERIOD_OVERRIDE=1TY","EQY_FUND_CRNCY=USD","FA_ADJUSTED=Y")</f>
        <v>-2.2490000000000001</v>
      </c>
      <c r="AS209" s="36">
        <f>_xll.BDP($AD209,AS$10,"EQY_FUND_CRNCY=USD","FA_ADJUSTED=Y")</f>
        <v>-12.544</v>
      </c>
      <c r="AT209" s="36">
        <f>_xll.BDP($AD209,AT$10,"BEST_FPERIOD_OVERRIDE=1TY","EQY_FUND_CRNCY=USD","FA_ADJUSTED=Y")</f>
        <v>-3.734</v>
      </c>
      <c r="AV209" s="2" t="s">
        <v>391</v>
      </c>
      <c r="AW209" s="2" t="s">
        <v>392</v>
      </c>
      <c r="AX209" s="2" t="s">
        <v>505</v>
      </c>
      <c r="AY209" s="2">
        <v>223.01750000000001</v>
      </c>
      <c r="AZ209" s="2">
        <v>117.0865</v>
      </c>
      <c r="BA209" s="2">
        <v>88.789999999999992</v>
      </c>
      <c r="BB209" s="2">
        <v>99.167000000000002</v>
      </c>
      <c r="BC209" s="2">
        <v>0.11687126928708191</v>
      </c>
      <c r="BD209" s="2">
        <v>60.490999809265134</v>
      </c>
      <c r="BE209" s="2">
        <v>68.5</v>
      </c>
      <c r="BF209" s="2">
        <v>21.852</v>
      </c>
      <c r="BG209" s="2">
        <v>38.316000000000003</v>
      </c>
      <c r="BH209" s="2">
        <v>10.696</v>
      </c>
      <c r="BI209" s="2">
        <v>-8.6230000000000011</v>
      </c>
      <c r="BJ209" s="2">
        <v>-3.14</v>
      </c>
      <c r="BK209" s="2">
        <v>-12.355</v>
      </c>
      <c r="BL209" s="2">
        <v>-4.6749999999999998</v>
      </c>
    </row>
    <row r="210" spans="30:64" x14ac:dyDescent="0.2">
      <c r="AD210" s="1" t="s">
        <v>393</v>
      </c>
      <c r="AE210" s="1" t="s">
        <v>394</v>
      </c>
      <c r="AF210" s="36" t="str">
        <f>_xll.BDP($AD210,AF$10)</f>
        <v>Data Processing &amp; Outsourced S</v>
      </c>
      <c r="AG210" s="36">
        <f>_xll.BDH($AD210,AG$10,$C$5,$C$5,"EQY_FUND_CRNCY=USD")</f>
        <v>207.90100000000001</v>
      </c>
      <c r="AH210" s="36" t="str">
        <f>_xll.BDH($AD210,AH$10,$C$5,$C$5,"EQY_FUND_CRNCY=USD")</f>
        <v>#N/A N/A</v>
      </c>
      <c r="AI210" s="36">
        <f>_xll.BDP($AD210,AI$10,"EQY_FUND_CRNCY=USD","FA_ADJUSTED=Y")</f>
        <v>349.44000000000005</v>
      </c>
      <c r="AJ210" s="36">
        <f>_xll.BDP($AD210,AJ$10,"BEST_FPERIOD_OVERRIDE=1TY","EQY_FUND_CRNCY=USD","FA_ADJUSTED=Y")</f>
        <v>532</v>
      </c>
      <c r="AK210" s="44">
        <f t="shared" si="30"/>
        <v>0.52243589743589713</v>
      </c>
      <c r="AL210" s="36">
        <f>_xll.BDP($AD210,AL$10,"EQY_FUND_CRNCY=USD","FA_ADJUSTED=Y")</f>
        <v>24.043999839782714</v>
      </c>
      <c r="AM210" s="36" t="str">
        <f>_xll.BDP($AD210,AM$10,"BEST_FPERIOD_OVERRIDE=1TY","EQY_FUND_CRNCY=USD","FA_ADJUSTED=Y")</f>
        <v>#N/A N/A</v>
      </c>
      <c r="AN210" s="36">
        <f>_xll.BDP($AD210,AN$10,"BEST_FPERIOD_OVERRIDE=1TY","EQY_FUND_CRNCY=USD","FA_ADJUSTED=Y")</f>
        <v>0</v>
      </c>
      <c r="AO210" s="36" t="str">
        <f>_xll.BDP($AD210,AO$10,"BEST_FPERIOD_OVERRIDE=1TY","EQY_FUND_CRNCY=USD","FA_ADJUSTED=Y")</f>
        <v>#N/A N/A</v>
      </c>
      <c r="AP210" s="36" t="str">
        <f>_xll.BDP($AD210,AP$10,"BEST_FPERIOD_OVERRIDE=1TY","EQY_FUND_CRNCY=USD","FA_ADJUSTED=Y")</f>
        <v>#N/A N/A</v>
      </c>
      <c r="AQ210" s="36">
        <f>_xll.BDP($AD210,AQ$10,"EQY_FUND_CRNCY=USD","FA_ADJUSTED=Y")</f>
        <v>2.218</v>
      </c>
      <c r="AR210" s="36">
        <f>_xll.BDP($AD210,AR$10,"BEST_FPERIOD_OVERRIDE=1TY","EQY_FUND_CRNCY=USD","FA_ADJUSTED=Y")</f>
        <v>53.4</v>
      </c>
      <c r="AS210" s="36">
        <f>_xll.BDP($AD210,AS$10,"EQY_FUND_CRNCY=USD","FA_ADJUSTED=Y")</f>
        <v>-15.667870000000001</v>
      </c>
      <c r="AT210" s="36">
        <f>_xll.BDP($AD210,AT$10,"BEST_FPERIOD_OVERRIDE=1TY","EQY_FUND_CRNCY=USD","FA_ADJUSTED=Y")</f>
        <v>13.1</v>
      </c>
      <c r="AV210" s="2" t="s">
        <v>393</v>
      </c>
      <c r="AW210" s="2" t="s">
        <v>394</v>
      </c>
      <c r="AX210" s="2" t="s">
        <v>506</v>
      </c>
      <c r="AY210" s="2">
        <v>210.8604</v>
      </c>
      <c r="AZ210" s="2">
        <v>241.44040000000001</v>
      </c>
      <c r="BA210" s="2">
        <v>267.303</v>
      </c>
      <c r="BB210" s="2">
        <v>263</v>
      </c>
      <c r="BC210" s="2">
        <v>-1.6097836537562249E-2</v>
      </c>
      <c r="BD210" s="2">
        <v>24.043999839782714</v>
      </c>
      <c r="BE210" s="2">
        <v>9.1</v>
      </c>
      <c r="BF210" s="2">
        <v>0</v>
      </c>
      <c r="BG210" s="2" t="s">
        <v>480</v>
      </c>
      <c r="BH210" s="2" t="s">
        <v>480</v>
      </c>
      <c r="BI210" s="2">
        <v>2.218</v>
      </c>
      <c r="BJ210" s="2">
        <v>2.5300000000000002</v>
      </c>
      <c r="BK210" s="2">
        <v>-11.090780000000002</v>
      </c>
      <c r="BL210" s="2">
        <v>-16</v>
      </c>
    </row>
    <row r="211" spans="30:64" x14ac:dyDescent="0.2">
      <c r="AD211" s="1" t="s">
        <v>395</v>
      </c>
      <c r="AE211" s="1" t="s">
        <v>396</v>
      </c>
      <c r="AF211" s="36" t="str">
        <f>_xll.BDP($AD211,AF$10)</f>
        <v>Application Software</v>
      </c>
      <c r="AG211" s="36">
        <f>_xll.BDH($AD211,AG$10,$C$5,$C$5,"EQY_FUND_CRNCY=USD")</f>
        <v>194.79820000000001</v>
      </c>
      <c r="AH211" s="36">
        <f>_xll.BDH($AD211,AH$10,$C$5,$C$5,"EQY_FUND_CRNCY=USD")</f>
        <v>189.34620000000001</v>
      </c>
      <c r="AI211" s="36">
        <f>_xll.BDP($AD211,AI$10,"EQY_FUND_CRNCY=USD","FA_ADJUSTED=Y")</f>
        <v>62.432999999999993</v>
      </c>
      <c r="AJ211" s="36">
        <f>_xll.BDP($AD211,AJ$10,"BEST_FPERIOD_OVERRIDE=1TY","EQY_FUND_CRNCY=USD","FA_ADJUSTED=Y")</f>
        <v>68.442000000000007</v>
      </c>
      <c r="AK211" s="44">
        <f t="shared" si="30"/>
        <v>9.6247176973716098E-2</v>
      </c>
      <c r="AL211" s="36">
        <f>_xll.BDP($AD211,AL$10,"EQY_FUND_CRNCY=USD","FA_ADJUSTED=Y")</f>
        <v>40.28800050354004</v>
      </c>
      <c r="AM211" s="36">
        <f>_xll.BDP($AD211,AM$10,"BEST_FPERIOD_OVERRIDE=1TY","EQY_FUND_CRNCY=USD","FA_ADJUSTED=Y")</f>
        <v>64.852999999999994</v>
      </c>
      <c r="AN211" s="36">
        <f>_xll.BDP($AD211,AN$10,"BEST_FPERIOD_OVERRIDE=1TY","EQY_FUND_CRNCY=USD","FA_ADJUSTED=Y")</f>
        <v>14.710999999999999</v>
      </c>
      <c r="AO211" s="36">
        <f>_xll.BDP($AD211,AO$10,"BEST_FPERIOD_OVERRIDE=1TY","EQY_FUND_CRNCY=USD","FA_ADJUSTED=Y")</f>
        <v>17.681000000000001</v>
      </c>
      <c r="AP211" s="36">
        <f>_xll.BDP($AD211,AP$10,"BEST_FPERIOD_OVERRIDE=1TY","EQY_FUND_CRNCY=USD","FA_ADJUSTED=Y")</f>
        <v>7.5670000000000002</v>
      </c>
      <c r="AQ211" s="36">
        <f>_xll.BDP($AD211,AQ$10,"EQY_FUND_CRNCY=USD","FA_ADJUSTED=Y")</f>
        <v>2.3860000000000001</v>
      </c>
      <c r="AR211" s="36">
        <f>_xll.BDP($AD211,AR$10,"BEST_FPERIOD_OVERRIDE=1TY","EQY_FUND_CRNCY=USD","FA_ADJUSTED=Y")</f>
        <v>3.7170000000000001</v>
      </c>
      <c r="AS211" s="36">
        <f>_xll.BDP($AD211,AS$10,"EQY_FUND_CRNCY=USD","FA_ADJUSTED=Y")</f>
        <v>-0.7668600000000001</v>
      </c>
      <c r="AT211" s="36">
        <f>_xll.BDP($AD211,AT$10,"BEST_FPERIOD_OVERRIDE=1TY","EQY_FUND_CRNCY=USD","FA_ADJUSTED=Y")</f>
        <v>0.71699999999999997</v>
      </c>
      <c r="AV211" s="2" t="s">
        <v>395</v>
      </c>
      <c r="AW211" s="2" t="s">
        <v>396</v>
      </c>
      <c r="AX211" s="2" t="s">
        <v>495</v>
      </c>
      <c r="AY211" s="2">
        <v>200.37180000000001</v>
      </c>
      <c r="AZ211" s="2">
        <v>198.11580000000001</v>
      </c>
      <c r="BA211" s="2">
        <v>61.307000000000002</v>
      </c>
      <c r="BB211" s="2">
        <v>66.075000000000003</v>
      </c>
      <c r="BC211" s="2">
        <v>7.7772521897988778E-2</v>
      </c>
      <c r="BD211" s="2">
        <v>38.971000602722171</v>
      </c>
      <c r="BE211" s="2">
        <v>63.690000000000005</v>
      </c>
      <c r="BF211" s="2">
        <v>14.710999999999999</v>
      </c>
      <c r="BG211" s="2">
        <v>17.681000000000001</v>
      </c>
      <c r="BH211" s="2">
        <v>7.5670000000000002</v>
      </c>
      <c r="BI211" s="2">
        <v>1.6520000000000001</v>
      </c>
      <c r="BJ211" s="2">
        <v>3.4729999999999999</v>
      </c>
      <c r="BK211" s="2">
        <v>-1.9897</v>
      </c>
      <c r="BL211" s="2">
        <v>8.7000000000000008E-2</v>
      </c>
    </row>
    <row r="212" spans="30:64" x14ac:dyDescent="0.2">
      <c r="AD212" s="1" t="s">
        <v>397</v>
      </c>
      <c r="AE212" s="1" t="s">
        <v>398</v>
      </c>
      <c r="AF212" s="36" t="str">
        <f>_xll.BDP($AD212,AF$10)</f>
        <v>Application Software</v>
      </c>
      <c r="AG212" s="36">
        <f>_xll.BDH($AD212,AG$10,$C$5,$C$5,"EQY_FUND_CRNCY=USD")</f>
        <v>205.87710000000001</v>
      </c>
      <c r="AH212" s="36">
        <f>_xll.BDH($AD212,AH$10,$C$5,$C$5,"EQY_FUND_CRNCY=USD")</f>
        <v>124.6061</v>
      </c>
      <c r="AI212" s="36">
        <f>_xll.BDP($AD212,AI$10,"EQY_FUND_CRNCY=USD","FA_ADJUSTED=Y")</f>
        <v>121.69000000000001</v>
      </c>
      <c r="AJ212" s="36">
        <f>_xll.BDP($AD212,AJ$10,"BEST_FPERIOD_OVERRIDE=1TY","EQY_FUND_CRNCY=USD","FA_ADJUSTED=Y")</f>
        <v>218</v>
      </c>
      <c r="AK212" s="44">
        <f t="shared" si="30"/>
        <v>0.79143725860793812</v>
      </c>
      <c r="AL212" s="36">
        <f>_xll.BDP($AD212,AL$10,"EQY_FUND_CRNCY=USD","FA_ADJUSTED=Y")</f>
        <v>49.202999462127686</v>
      </c>
      <c r="AM212" s="36">
        <f>_xll.BDP($AD212,AM$10,"BEST_FPERIOD_OVERRIDE=1TY","EQY_FUND_CRNCY=USD","FA_ADJUSTED=Y")</f>
        <v>45</v>
      </c>
      <c r="AN212" s="36">
        <f>_xll.BDP($AD212,AN$10,"BEST_FPERIOD_OVERRIDE=1TY","EQY_FUND_CRNCY=USD","FA_ADJUSTED=Y")</f>
        <v>87.488</v>
      </c>
      <c r="AO212" s="36">
        <f>_xll.BDP($AD212,AO$10,"BEST_FPERIOD_OVERRIDE=1TY","EQY_FUND_CRNCY=USD","FA_ADJUSTED=Y")</f>
        <v>20.748000000000001</v>
      </c>
      <c r="AP212" s="36">
        <f>_xll.BDP($AD212,AP$10,"BEST_FPERIOD_OVERRIDE=1TY","EQY_FUND_CRNCY=USD","FA_ADJUSTED=Y")</f>
        <v>21.562000000000001</v>
      </c>
      <c r="AQ212" s="36">
        <f>_xll.BDP($AD212,AQ$10,"EQY_FUND_CRNCY=USD","FA_ADJUSTED=Y")</f>
        <v>-75.402000000000001</v>
      </c>
      <c r="AR212" s="36">
        <f>_xll.BDP($AD212,AR$10,"BEST_FPERIOD_OVERRIDE=1TY","EQY_FUND_CRNCY=USD","FA_ADJUSTED=Y")</f>
        <v>-21.05</v>
      </c>
      <c r="AS212" s="36">
        <f>_xll.BDP($AD212,AS$10,"EQY_FUND_CRNCY=USD","FA_ADJUSTED=Y")</f>
        <v>-78.240130000000008</v>
      </c>
      <c r="AT212" s="36">
        <f>_xll.BDP($AD212,AT$10,"BEST_FPERIOD_OVERRIDE=1TY","EQY_FUND_CRNCY=USD","FA_ADJUSTED=Y")</f>
        <v>-23.25</v>
      </c>
      <c r="AV212" s="2" t="s">
        <v>397</v>
      </c>
      <c r="AW212" s="2" t="s">
        <v>398</v>
      </c>
      <c r="AX212" s="2" t="s">
        <v>495</v>
      </c>
      <c r="AY212" s="2">
        <v>213.11680000000001</v>
      </c>
      <c r="AZ212" s="2">
        <v>128.17080000000001</v>
      </c>
      <c r="BA212" s="2">
        <v>106.17999999999999</v>
      </c>
      <c r="BB212" s="2">
        <v>222.333</v>
      </c>
      <c r="BC212" s="2">
        <v>1.0939254096816726</v>
      </c>
      <c r="BD212" s="2">
        <v>43.949999134063717</v>
      </c>
      <c r="BE212" s="2">
        <v>44.2</v>
      </c>
      <c r="BF212" s="2">
        <v>87.488</v>
      </c>
      <c r="BG212" s="2">
        <v>20.748000000000001</v>
      </c>
      <c r="BH212" s="2">
        <v>21.562000000000001</v>
      </c>
      <c r="BI212" s="2">
        <v>-82.265000000000001</v>
      </c>
      <c r="BJ212" s="2">
        <v>-24.923000000000002</v>
      </c>
      <c r="BK212" s="2">
        <v>-86.175290000000004</v>
      </c>
      <c r="BL212" s="2">
        <v>-33.910000000000004</v>
      </c>
    </row>
    <row r="213" spans="30:64" x14ac:dyDescent="0.2">
      <c r="AD213" s="1" t="s">
        <v>399</v>
      </c>
      <c r="AE213" s="1" t="s">
        <v>400</v>
      </c>
      <c r="AF213" s="36" t="str">
        <f>_xll.BDP($AD213,AF$10)</f>
        <v>Application Software</v>
      </c>
      <c r="AG213" s="36">
        <f>_xll.BDH($AD213,AG$10,$C$5,$C$5,"EQY_FUND_CRNCY=USD")</f>
        <v>197.566</v>
      </c>
      <c r="AH213" s="36">
        <f>_xll.BDH($AD213,AH$10,$C$5,$C$5,"EQY_FUND_CRNCY=USD")</f>
        <v>198.78319999999999</v>
      </c>
      <c r="AI213" s="36">
        <f>_xll.BDP($AD213,AI$10,"EQY_FUND_CRNCY=USD","FA_ADJUSTED=Y")</f>
        <v>77.32425505941913</v>
      </c>
      <c r="AJ213" s="36">
        <f>_xll.BDP($AD213,AJ$10,"BEST_FPERIOD_OVERRIDE=1TY","EQY_FUND_CRNCY=USD","FA_ADJUSTED=Y")</f>
        <v>93.373000000000005</v>
      </c>
      <c r="AK213" s="44">
        <f t="shared" si="30"/>
        <v>0.20755123897732175</v>
      </c>
      <c r="AL213" s="36">
        <f>_xll.BDP($AD213,AL$10,"EQY_FUND_CRNCY=USD","FA_ADJUSTED=Y")</f>
        <v>65.752319783820909</v>
      </c>
      <c r="AM213" s="36" t="str">
        <f>_xll.BDP($AD213,AM$10,"BEST_FPERIOD_OVERRIDE=1TY","EQY_FUND_CRNCY=USD","FA_ADJUSTED=Y")</f>
        <v>#N/A N/A</v>
      </c>
      <c r="AN213" s="36">
        <f>_xll.BDP($AD213,AN$10,"BEST_FPERIOD_OVERRIDE=1TY","EQY_FUND_CRNCY=USD","FA_ADJUSTED=Y")</f>
        <v>23.226824906274558</v>
      </c>
      <c r="AO213" s="36">
        <f>_xll.BDP($AD213,AO$10,"BEST_FPERIOD_OVERRIDE=1TY","EQY_FUND_CRNCY=USD","FA_ADJUSTED=Y")</f>
        <v>21.908126857738527</v>
      </c>
      <c r="AP213" s="36">
        <f>_xll.BDP($AD213,AP$10,"BEST_FPERIOD_OVERRIDE=1TY","EQY_FUND_CRNCY=USD","FA_ADJUSTED=Y")</f>
        <v>12.618812421282858</v>
      </c>
      <c r="AQ213" s="36">
        <f>_xll.BDP($AD213,AQ$10,"EQY_FUND_CRNCY=USD","FA_ADJUSTED=Y")</f>
        <v>-10.10216012829588</v>
      </c>
      <c r="AR213" s="36">
        <f>_xll.BDP($AD213,AR$10,"BEST_FPERIOD_OVERRIDE=1TY","EQY_FUND_CRNCY=USD","FA_ADJUSTED=Y")</f>
        <v>-7.149</v>
      </c>
      <c r="AS213" s="36">
        <f>_xll.BDP($AD213,AS$10,"EQY_FUND_CRNCY=USD","FA_ADJUSTED=Y")</f>
        <v>-21.599914861805058</v>
      </c>
      <c r="AT213" s="36">
        <f>_xll.BDP($AD213,AT$10,"BEST_FPERIOD_OVERRIDE=1TY","EQY_FUND_CRNCY=USD","FA_ADJUSTED=Y")</f>
        <v>-13.758000000000001</v>
      </c>
      <c r="AV213" s="2" t="s">
        <v>399</v>
      </c>
      <c r="AW213" s="2" t="s">
        <v>400</v>
      </c>
      <c r="AX213" s="2" t="s">
        <v>495</v>
      </c>
      <c r="AY213" s="2">
        <v>193.33240000000001</v>
      </c>
      <c r="AZ213" s="2">
        <v>194.5496</v>
      </c>
      <c r="BA213" s="2">
        <v>77.324254925706967</v>
      </c>
      <c r="BB213" s="2">
        <v>93.373000000000005</v>
      </c>
      <c r="BC213" s="2">
        <v>0.20755124106546718</v>
      </c>
      <c r="BD213" s="2">
        <v>65.752319670119391</v>
      </c>
      <c r="BE213" s="2" t="s">
        <v>480</v>
      </c>
      <c r="BF213" s="2">
        <v>23.226824863907463</v>
      </c>
      <c r="BG213" s="2">
        <v>21.908126817776814</v>
      </c>
      <c r="BH213" s="2">
        <v>12.618812398265399</v>
      </c>
      <c r="BI213" s="2">
        <v>-10.102160110826825</v>
      </c>
      <c r="BJ213" s="2">
        <v>-7.149</v>
      </c>
      <c r="BK213" s="2">
        <v>-21.599914824453627</v>
      </c>
      <c r="BL213" s="2">
        <v>-13.758000000000001</v>
      </c>
    </row>
    <row r="214" spans="30:64" x14ac:dyDescent="0.2">
      <c r="AD214" s="1" t="s">
        <v>401</v>
      </c>
      <c r="AE214" s="1" t="s">
        <v>402</v>
      </c>
      <c r="AF214" s="36" t="str">
        <f>_xll.BDP($AD214,AF$10)</f>
        <v>Application Software</v>
      </c>
      <c r="AG214" s="36">
        <f>_xll.BDH($AD214,AG$10,$C$5,$C$5,"EQY_FUND_CRNCY=USD")</f>
        <v>188.31370000000001</v>
      </c>
      <c r="AH214" s="36">
        <f>_xll.BDH($AD214,AH$10,$C$5,$C$5,"EQY_FUND_CRNCY=USD")</f>
        <v>803.26670000000001</v>
      </c>
      <c r="AI214" s="36">
        <f>_xll.BDP($AD214,AI$10,"EQY_FUND_CRNCY=USD","FA_ADJUSTED=Y")</f>
        <v>333.54353100000003</v>
      </c>
      <c r="AJ214" s="36">
        <f>_xll.BDP($AD214,AJ$10,"BEST_FPERIOD_OVERRIDE=1TY","EQY_FUND_CRNCY=USD","FA_ADJUSTED=Y")</f>
        <v>572</v>
      </c>
      <c r="AK214" s="44">
        <f t="shared" si="30"/>
        <v>0.71491858434514199</v>
      </c>
      <c r="AL214" s="36">
        <f>_xll.BDP($AD214,AL$10,"EQY_FUND_CRNCY=USD","FA_ADJUSTED=Y")</f>
        <v>158.34288356018067</v>
      </c>
      <c r="AM214" s="36">
        <f>_xll.BDP($AD214,AM$10,"BEST_FPERIOD_OVERRIDE=1TY","EQY_FUND_CRNCY=USD","FA_ADJUSTED=Y")</f>
        <v>48</v>
      </c>
      <c r="AN214" s="36">
        <f>_xll.BDP($AD214,AN$10,"BEST_FPERIOD_OVERRIDE=1TY","EQY_FUND_CRNCY=USD","FA_ADJUSTED=Y")</f>
        <v>0</v>
      </c>
      <c r="AO214" s="36" t="str">
        <f>_xll.BDP($AD214,AO$10,"BEST_FPERIOD_OVERRIDE=1TY","EQY_FUND_CRNCY=USD","FA_ADJUSTED=Y")</f>
        <v>#N/A N/A</v>
      </c>
      <c r="AP214" s="36" t="str">
        <f>_xll.BDP($AD214,AP$10,"BEST_FPERIOD_OVERRIDE=1TY","EQY_FUND_CRNCY=USD","FA_ADJUSTED=Y")</f>
        <v>#N/A N/A</v>
      </c>
      <c r="AQ214" s="36">
        <f>_xll.BDP($AD214,AQ$10,"EQY_FUND_CRNCY=USD","FA_ADJUSTED=Y")</f>
        <v>72.238502999999994</v>
      </c>
      <c r="AR214" s="36">
        <f>_xll.BDP($AD214,AR$10,"BEST_FPERIOD_OVERRIDE=1TY","EQY_FUND_CRNCY=USD","FA_ADJUSTED=Y")</f>
        <v>133.4</v>
      </c>
      <c r="AS214" s="36">
        <f>_xll.BDP($AD214,AS$10,"EQY_FUND_CRNCY=USD","FA_ADJUSTED=Y")</f>
        <v>-30.03987888</v>
      </c>
      <c r="AT214" s="36">
        <f>_xll.BDP($AD214,AT$10,"BEST_FPERIOD_OVERRIDE=1TY","EQY_FUND_CRNCY=USD","FA_ADJUSTED=Y")</f>
        <v>-40.19</v>
      </c>
      <c r="AV214" s="2" t="s">
        <v>401</v>
      </c>
      <c r="AW214" s="2" t="s">
        <v>402</v>
      </c>
      <c r="AX214" s="2" t="s">
        <v>495</v>
      </c>
      <c r="AY214" s="2">
        <v>193.80619999999999</v>
      </c>
      <c r="AZ214" s="2">
        <v>796.41120000000001</v>
      </c>
      <c r="BA214" s="2">
        <v>226.47071799999998</v>
      </c>
      <c r="BB214" s="2">
        <v>566</v>
      </c>
      <c r="BC214" s="2">
        <v>1.4992193472005511</v>
      </c>
      <c r="BD214" s="2">
        <v>104.50188414001465</v>
      </c>
      <c r="BE214" s="2">
        <v>45.067</v>
      </c>
      <c r="BF214" s="2">
        <v>0</v>
      </c>
      <c r="BG214" s="2" t="s">
        <v>480</v>
      </c>
      <c r="BH214" s="2" t="s">
        <v>480</v>
      </c>
      <c r="BI214" s="2">
        <v>45.785221999999997</v>
      </c>
      <c r="BJ214" s="2">
        <v>127.017</v>
      </c>
      <c r="BK214" s="2">
        <v>-20.271996980000001</v>
      </c>
      <c r="BL214" s="2">
        <v>-34.597999999999999</v>
      </c>
    </row>
    <row r="215" spans="30:64" x14ac:dyDescent="0.2">
      <c r="AD215" s="1" t="s">
        <v>403</v>
      </c>
      <c r="AE215" s="1" t="s">
        <v>404</v>
      </c>
      <c r="AF215" s="36" t="str">
        <f>_xll.BDP($AD215,AF$10)</f>
        <v>Data Processing &amp; Outsourced S</v>
      </c>
      <c r="AG215" s="36">
        <f>_xll.BDH($AD215,AG$10,$C$5,$C$5,"EQY_FUND_CRNCY=USD")</f>
        <v>187.89259999999999</v>
      </c>
      <c r="AH215" s="36">
        <f>_xll.BDH($AD215,AH$10,$C$5,$C$5,"EQY_FUND_CRNCY=USD")</f>
        <v>195.00659999999999</v>
      </c>
      <c r="AI215" s="36">
        <f>_xll.BDP($AD215,AI$10,"EQY_FUND_CRNCY=USD","FA_ADJUSTED=Y")</f>
        <v>169.21699999999998</v>
      </c>
      <c r="AJ215" s="36">
        <f>_xll.BDP($AD215,AJ$10,"BEST_FPERIOD_OVERRIDE=1TY","EQY_FUND_CRNCY=USD","FA_ADJUSTED=Y")</f>
        <v>184.95000000000002</v>
      </c>
      <c r="AK215" s="44">
        <f t="shared" si="30"/>
        <v>9.2975292080583083E-2</v>
      </c>
      <c r="AL215" s="36">
        <f>_xll.BDP($AD215,AL$10,"EQY_FUND_CRNCY=USD","FA_ADJUSTED=Y")</f>
        <v>64.138999198913581</v>
      </c>
      <c r="AM215" s="36">
        <f>_xll.BDP($AD215,AM$10,"BEST_FPERIOD_OVERRIDE=1TY","EQY_FUND_CRNCY=USD","FA_ADJUSTED=Y")</f>
        <v>42.35</v>
      </c>
      <c r="AN215" s="36">
        <f>_xll.BDP($AD215,AN$10,"BEST_FPERIOD_OVERRIDE=1TY","EQY_FUND_CRNCY=USD","FA_ADJUSTED=Y")</f>
        <v>0</v>
      </c>
      <c r="AO215" s="36" t="str">
        <f>_xll.BDP($AD215,AO$10,"BEST_FPERIOD_OVERRIDE=1TY","EQY_FUND_CRNCY=USD","FA_ADJUSTED=Y")</f>
        <v>#N/A N/A</v>
      </c>
      <c r="AP215" s="36" t="str">
        <f>_xll.BDP($AD215,AP$10,"BEST_FPERIOD_OVERRIDE=1TY","EQY_FUND_CRNCY=USD","FA_ADJUSTED=Y")</f>
        <v>#N/A N/A</v>
      </c>
      <c r="AQ215" s="36">
        <f>_xll.BDP($AD215,AQ$10,"EQY_FUND_CRNCY=USD","FA_ADJUSTED=Y")</f>
        <v>17.288</v>
      </c>
      <c r="AR215" s="36">
        <f>_xll.BDP($AD215,AR$10,"BEST_FPERIOD_OVERRIDE=1TY","EQY_FUND_CRNCY=USD","FA_ADJUSTED=Y")</f>
        <v>26.6</v>
      </c>
      <c r="AS215" s="36">
        <f>_xll.BDP($AD215,AS$10,"EQY_FUND_CRNCY=USD","FA_ADJUSTED=Y")</f>
        <v>2.2803599999999999</v>
      </c>
      <c r="AT215" s="36">
        <f>_xll.BDP($AD215,AT$10,"BEST_FPERIOD_OVERRIDE=1TY","EQY_FUND_CRNCY=USD","FA_ADJUSTED=Y")</f>
        <v>5.4119999999999999</v>
      </c>
      <c r="AV215" s="2" t="s">
        <v>403</v>
      </c>
      <c r="AW215" s="2" t="s">
        <v>404</v>
      </c>
      <c r="AX215" s="2" t="s">
        <v>506</v>
      </c>
      <c r="AY215" s="2">
        <v>192.5958</v>
      </c>
      <c r="AZ215" s="2">
        <v>200.29679999999999</v>
      </c>
      <c r="BA215" s="2">
        <v>168.36399999999998</v>
      </c>
      <c r="BB215" s="2">
        <v>181.1</v>
      </c>
      <c r="BC215" s="2">
        <v>7.5645624955453794E-2</v>
      </c>
      <c r="BD215" s="2">
        <v>62.756998718261713</v>
      </c>
      <c r="BE215" s="2">
        <v>38.65</v>
      </c>
      <c r="BF215" s="2">
        <v>0</v>
      </c>
      <c r="BG215" s="2" t="s">
        <v>480</v>
      </c>
      <c r="BH215" s="2" t="s">
        <v>480</v>
      </c>
      <c r="BI215" s="2">
        <v>16.504999999999999</v>
      </c>
      <c r="BJ215" s="2">
        <v>24.42</v>
      </c>
      <c r="BK215" s="2">
        <v>2.1417899999999994</v>
      </c>
      <c r="BL215" s="2">
        <v>2.5569999999999999</v>
      </c>
    </row>
    <row r="216" spans="30:64" x14ac:dyDescent="0.2">
      <c r="AD216" s="1" t="s">
        <v>405</v>
      </c>
      <c r="AE216" s="1" t="s">
        <v>406</v>
      </c>
      <c r="AF216" s="36" t="str">
        <f>_xll.BDP($AD216,AF$10)</f>
        <v>Data Processing &amp; Outsourced S</v>
      </c>
      <c r="AG216" s="36">
        <f>_xll.BDH($AD216,AG$10,$C$5,$C$5,"EQY_FUND_CRNCY=USD")</f>
        <v>185.50620000000001</v>
      </c>
      <c r="AH216" s="36">
        <f>_xll.BDH($AD216,AH$10,$C$5,$C$5,"EQY_FUND_CRNCY=USD")</f>
        <v>190.41970000000001</v>
      </c>
      <c r="AI216" s="36" t="str">
        <f>_xll.BDP($AD216,AI$10,"EQY_FUND_CRNCY=USD","FA_ADJUSTED=Y")</f>
        <v>#N/A N/A</v>
      </c>
      <c r="AJ216" s="36">
        <f>_xll.BDP($AD216,AJ$10,"BEST_FPERIOD_OVERRIDE=1TY","EQY_FUND_CRNCY=USD","FA_ADJUSTED=Y")</f>
        <v>67.894999999999996</v>
      </c>
      <c r="AK216" s="44" t="e">
        <f t="shared" si="30"/>
        <v>#VALUE!</v>
      </c>
      <c r="AL216" s="36" t="str">
        <f>_xll.BDP($AD216,AL$10,"EQY_FUND_CRNCY=USD","FA_ADJUSTED=Y")</f>
        <v>#N/A N/A</v>
      </c>
      <c r="AM216" s="36">
        <f>_xll.BDP($AD216,AM$10,"BEST_FPERIOD_OVERRIDE=1TY","EQY_FUND_CRNCY=USD","FA_ADJUSTED=Y")</f>
        <v>78</v>
      </c>
      <c r="AN216" s="36">
        <f>_xll.BDP($AD216,AN$10,"BEST_FPERIOD_OVERRIDE=1TY","EQY_FUND_CRNCY=USD","FA_ADJUSTED=Y")</f>
        <v>0</v>
      </c>
      <c r="AO216" s="36" t="str">
        <f>_xll.BDP($AD216,AO$10,"BEST_FPERIOD_OVERRIDE=1TY","EQY_FUND_CRNCY=USD","FA_ADJUSTED=Y")</f>
        <v>#N/A N/A</v>
      </c>
      <c r="AP216" s="36">
        <f>_xll.BDP($AD216,AP$10,"BEST_FPERIOD_OVERRIDE=1TY","EQY_FUND_CRNCY=USD","FA_ADJUSTED=Y")</f>
        <v>1.0619080461413844E-2</v>
      </c>
      <c r="AQ216" s="36" t="str">
        <f>_xll.BDP($AD216,AQ$10,"EQY_FUND_CRNCY=USD","FA_ADJUSTED=Y")</f>
        <v>#N/A N/A</v>
      </c>
      <c r="AR216" s="36">
        <f>_xll.BDP($AD216,AR$10,"BEST_FPERIOD_OVERRIDE=1TY","EQY_FUND_CRNCY=USD","FA_ADJUSTED=Y")</f>
        <v>51.715000000000003</v>
      </c>
      <c r="AS216" s="36" t="str">
        <f>_xll.BDP($AD216,AS$10,"EQY_FUND_CRNCY=USD","FA_ADJUSTED=Y")</f>
        <v>#N/A N/A</v>
      </c>
      <c r="AT216" s="36" t="str">
        <f>_xll.BDP($AD216,AT$10,"BEST_FPERIOD_OVERRIDE=1TY","EQY_FUND_CRNCY=USD","FA_ADJUSTED=Y")</f>
        <v>#N/A N/A</v>
      </c>
      <c r="AV216" s="2" t="s">
        <v>405</v>
      </c>
      <c r="AW216" s="2" t="s">
        <v>406</v>
      </c>
      <c r="AX216" s="2" t="s">
        <v>506</v>
      </c>
      <c r="AY216" s="2">
        <v>181.02850000000001</v>
      </c>
      <c r="AZ216" s="2">
        <v>162.81110000000001</v>
      </c>
      <c r="BA216" s="2">
        <v>8.5688190662573405</v>
      </c>
      <c r="BB216" s="2">
        <v>67.894999999999996</v>
      </c>
      <c r="BC216" s="2">
        <v>6.923495580313956</v>
      </c>
      <c r="BD216" s="2">
        <v>2.4821392877652002</v>
      </c>
      <c r="BE216" s="2">
        <v>78</v>
      </c>
      <c r="BF216" s="2">
        <v>0</v>
      </c>
      <c r="BG216" s="2" t="s">
        <v>480</v>
      </c>
      <c r="BH216" s="2">
        <v>1.0619080464735536E-2</v>
      </c>
      <c r="BI216" s="2">
        <v>4.4655614782134192</v>
      </c>
      <c r="BJ216" s="2">
        <v>51.715000000000003</v>
      </c>
      <c r="BK216" s="2">
        <v>-3.0786477360037656</v>
      </c>
      <c r="BL216" s="2" t="s">
        <v>480</v>
      </c>
    </row>
    <row r="217" spans="30:64" x14ac:dyDescent="0.2">
      <c r="AD217" s="1" t="s">
        <v>407</v>
      </c>
      <c r="AE217" s="1" t="s">
        <v>408</v>
      </c>
      <c r="AF217" s="36" t="str">
        <f>_xll.BDP($AD217,AF$10)</f>
        <v>Data Processing &amp; Outsourced S</v>
      </c>
      <c r="AG217" s="36">
        <f>_xll.BDH($AD217,AG$10,$C$5,$C$5,"EQY_FUND_CRNCY=USD")</f>
        <v>184.91919999999999</v>
      </c>
      <c r="AH217" s="36">
        <f>_xll.BDH($AD217,AH$10,$C$5,$C$5,"EQY_FUND_CRNCY=USD")</f>
        <v>270.7722</v>
      </c>
      <c r="AI217" s="36">
        <f>_xll.BDP($AD217,AI$10,"EQY_FUND_CRNCY=USD","FA_ADJUSTED=Y")</f>
        <v>274.48</v>
      </c>
      <c r="AJ217" s="36">
        <f>_xll.BDP($AD217,AJ$10,"BEST_FPERIOD_OVERRIDE=1TY","EQY_FUND_CRNCY=USD","FA_ADJUSTED=Y")</f>
        <v>292.84199999999998</v>
      </c>
      <c r="AK217" s="44">
        <f t="shared" si="30"/>
        <v>6.689740600408034E-2</v>
      </c>
      <c r="AL217" s="36">
        <f>_xll.BDP($AD217,AL$10,"EQY_FUND_CRNCY=USD","FA_ADJUSTED=Y")</f>
        <v>115.24199906921388</v>
      </c>
      <c r="AM217" s="36">
        <f>_xll.BDP($AD217,AM$10,"BEST_FPERIOD_OVERRIDE=1TY","EQY_FUND_CRNCY=USD","FA_ADJUSTED=Y")</f>
        <v>43.725000000000001</v>
      </c>
      <c r="AN217" s="36">
        <f>_xll.BDP($AD217,AN$10,"BEST_FPERIOD_OVERRIDE=1TY","EQY_FUND_CRNCY=USD","FA_ADJUSTED=Y")</f>
        <v>0</v>
      </c>
      <c r="AO217" s="36" t="str">
        <f>_xll.BDP($AD217,AO$10,"BEST_FPERIOD_OVERRIDE=1TY","EQY_FUND_CRNCY=USD","FA_ADJUSTED=Y")</f>
        <v>#N/A N/A</v>
      </c>
      <c r="AP217" s="36" t="str">
        <f>_xll.BDP($AD217,AP$10,"BEST_FPERIOD_OVERRIDE=1TY","EQY_FUND_CRNCY=USD","FA_ADJUSTED=Y")</f>
        <v>#N/A N/A</v>
      </c>
      <c r="AQ217" s="36">
        <f>_xll.BDP($AD217,AQ$10,"EQY_FUND_CRNCY=USD","FA_ADJUSTED=Y")</f>
        <v>23.135999999999999</v>
      </c>
      <c r="AR217" s="36">
        <f>_xll.BDP($AD217,AR$10,"BEST_FPERIOD_OVERRIDE=1TY","EQY_FUND_CRNCY=USD","FA_ADJUSTED=Y")</f>
        <v>37.502000000000002</v>
      </c>
      <c r="AS217" s="36">
        <f>_xll.BDP($AD217,AS$10,"EQY_FUND_CRNCY=USD","FA_ADJUSTED=Y")</f>
        <v>4.5790716535960012</v>
      </c>
      <c r="AT217" s="36">
        <f>_xll.BDP($AD217,AT$10,"BEST_FPERIOD_OVERRIDE=1TY","EQY_FUND_CRNCY=USD","FA_ADJUSTED=Y")</f>
        <v>15.014000000000001</v>
      </c>
      <c r="AV217" s="2" t="s">
        <v>407</v>
      </c>
      <c r="AW217" s="2" t="s">
        <v>408</v>
      </c>
      <c r="AX217" s="2" t="s">
        <v>506</v>
      </c>
      <c r="AY217" s="2">
        <v>186.72329999999999</v>
      </c>
      <c r="AZ217" s="2">
        <v>275.41230000000002</v>
      </c>
      <c r="BA217" s="2">
        <v>274.86399999999998</v>
      </c>
      <c r="BB217" s="2">
        <v>293.875</v>
      </c>
      <c r="BC217" s="2">
        <v>6.9165114383840764E-2</v>
      </c>
      <c r="BD217" s="2">
        <v>116.03600010681151</v>
      </c>
      <c r="BE217" s="2">
        <v>43.300000000000004</v>
      </c>
      <c r="BF217" s="2">
        <v>0</v>
      </c>
      <c r="BG217" s="2" t="s">
        <v>480</v>
      </c>
      <c r="BH217" s="2" t="s">
        <v>480</v>
      </c>
      <c r="BI217" s="2">
        <v>25.126000000000001</v>
      </c>
      <c r="BJ217" s="2">
        <v>36.853000000000002</v>
      </c>
      <c r="BK217" s="2">
        <v>2.5753330869909998</v>
      </c>
      <c r="BL217" s="2">
        <v>17.645</v>
      </c>
    </row>
    <row r="218" spans="30:64" x14ac:dyDescent="0.2">
      <c r="AD218" s="1" t="s">
        <v>409</v>
      </c>
      <c r="AE218" s="1" t="s">
        <v>410</v>
      </c>
      <c r="AF218" s="36" t="str">
        <f>_xll.BDP($AD218,AF$10)</f>
        <v>Application Software</v>
      </c>
      <c r="AG218" s="36">
        <f>_xll.BDH($AD218,AG$10,$C$5,$C$5,"EQY_FUND_CRNCY=USD")</f>
        <v>182.33080000000001</v>
      </c>
      <c r="AH218" s="36">
        <f>_xll.BDH($AD218,AH$10,$C$5,$C$5,"EQY_FUND_CRNCY=USD")</f>
        <v>123.4435</v>
      </c>
      <c r="AI218" s="36">
        <f>_xll.BDP($AD218,AI$10,"EQY_FUND_CRNCY=USD","FA_ADJUSTED=Y")</f>
        <v>128.101112</v>
      </c>
      <c r="AJ218" s="36">
        <f>_xll.BDP($AD218,AJ$10,"BEST_FPERIOD_OVERRIDE=1TY","EQY_FUND_CRNCY=USD","FA_ADJUSTED=Y")</f>
        <v>123</v>
      </c>
      <c r="AK218" s="44">
        <f t="shared" si="30"/>
        <v>-3.982098141349466E-2</v>
      </c>
      <c r="AL218" s="36">
        <f>_xll.BDP($AD218,AL$10,"EQY_FUND_CRNCY=USD","FA_ADJUSTED=Y")</f>
        <v>72.534188598388667</v>
      </c>
      <c r="AM218" s="36">
        <f>_xll.BDP($AD218,AM$10,"BEST_FPERIOD_OVERRIDE=1TY","EQY_FUND_CRNCY=USD","FA_ADJUSTED=Y")</f>
        <v>61.300000000000004</v>
      </c>
      <c r="AN218" s="36">
        <f>_xll.BDP($AD218,AN$10,"BEST_FPERIOD_OVERRIDE=1TY","EQY_FUND_CRNCY=USD","FA_ADJUSTED=Y")</f>
        <v>41.944024999999996</v>
      </c>
      <c r="AO218" s="36">
        <f>_xll.BDP($AD218,AO$10,"BEST_FPERIOD_OVERRIDE=1TY","EQY_FUND_CRNCY=USD","FA_ADJUSTED=Y")</f>
        <v>19.221935999999999</v>
      </c>
      <c r="AP218" s="36">
        <f>_xll.BDP($AD218,AP$10,"BEST_FPERIOD_OVERRIDE=1TY","EQY_FUND_CRNCY=USD","FA_ADJUSTED=Y")</f>
        <v>36.027413000000003</v>
      </c>
      <c r="AQ218" s="36">
        <f>_xll.BDP($AD218,AQ$10,"EQY_FUND_CRNCY=USD","FA_ADJUSTED=Y")</f>
        <v>-23.433501</v>
      </c>
      <c r="AR218" s="36">
        <f>_xll.BDP($AD218,AR$10,"BEST_FPERIOD_OVERRIDE=1TY","EQY_FUND_CRNCY=USD","FA_ADJUSTED=Y")</f>
        <v>-20.85</v>
      </c>
      <c r="AS218" s="36">
        <f>_xll.BDP($AD218,AS$10,"EQY_FUND_CRNCY=USD","FA_ADJUSTED=Y")</f>
        <v>-50.694046620000002</v>
      </c>
      <c r="AT218" s="36">
        <f>_xll.BDP($AD218,AT$10,"BEST_FPERIOD_OVERRIDE=1TY","EQY_FUND_CRNCY=USD","FA_ADJUSTED=Y")</f>
        <v>-87.600000000000009</v>
      </c>
      <c r="AV218" s="2" t="s">
        <v>409</v>
      </c>
      <c r="AW218" s="2" t="s">
        <v>410</v>
      </c>
      <c r="AX218" s="2" t="s">
        <v>495</v>
      </c>
      <c r="AY218" s="2">
        <v>183.29759999999999</v>
      </c>
      <c r="AZ218" s="2">
        <v>124.41030000000001</v>
      </c>
      <c r="BA218" s="2">
        <v>128.101112</v>
      </c>
      <c r="BB218" s="2">
        <v>123</v>
      </c>
      <c r="BC218" s="2">
        <v>-3.982098141349466E-2</v>
      </c>
      <c r="BD218" s="2">
        <v>72.534188598388667</v>
      </c>
      <c r="BE218" s="2">
        <v>61.300000000000004</v>
      </c>
      <c r="BF218" s="2">
        <v>41.944024999999996</v>
      </c>
      <c r="BG218" s="2">
        <v>19.221935999999999</v>
      </c>
      <c r="BH218" s="2">
        <v>36.027413000000003</v>
      </c>
      <c r="BI218" s="2">
        <v>-23.433501</v>
      </c>
      <c r="BJ218" s="2">
        <v>-20.85</v>
      </c>
      <c r="BK218" s="2">
        <v>-50.694046620000002</v>
      </c>
      <c r="BL218" s="2">
        <v>-87.600000000000009</v>
      </c>
    </row>
    <row r="219" spans="30:64" x14ac:dyDescent="0.2">
      <c r="AD219" s="1" t="s">
        <v>411</v>
      </c>
      <c r="AE219" s="1" t="s">
        <v>412</v>
      </c>
      <c r="AF219" s="36" t="str">
        <f>_xll.BDP($AD219,AF$10)</f>
        <v>Systems Software</v>
      </c>
      <c r="AG219" s="36">
        <f>_xll.BDH($AD219,AG$10,$C$5,$C$5,"EQY_FUND_CRNCY=USD")</f>
        <v>167.47720000000001</v>
      </c>
      <c r="AH219" s="36">
        <f>_xll.BDH($AD219,AH$10,$C$5,$C$5,"EQY_FUND_CRNCY=USD")</f>
        <v>70.637200000000007</v>
      </c>
      <c r="AI219" s="36">
        <f>_xll.BDP($AD219,AI$10,"EQY_FUND_CRNCY=USD","FA_ADJUSTED=Y")</f>
        <v>114.65</v>
      </c>
      <c r="AJ219" s="36">
        <f>_xll.BDP($AD219,AJ$10,"BEST_FPERIOD_OVERRIDE=1TY","EQY_FUND_CRNCY=USD","FA_ADJUSTED=Y")</f>
        <v>138.20000000000002</v>
      </c>
      <c r="AK219" s="44">
        <f t="shared" si="30"/>
        <v>0.20540776275621475</v>
      </c>
      <c r="AL219" s="36">
        <f>_xll.BDP($AD219,AL$10,"EQY_FUND_CRNCY=USD","FA_ADJUSTED=Y")</f>
        <v>54.671000663757326</v>
      </c>
      <c r="AM219" s="36">
        <f>_xll.BDP($AD219,AM$10,"BEST_FPERIOD_OVERRIDE=1TY","EQY_FUND_CRNCY=USD","FA_ADJUSTED=Y")</f>
        <v>59</v>
      </c>
      <c r="AN219" s="36">
        <f>_xll.BDP($AD219,AN$10,"BEST_FPERIOD_OVERRIDE=1TY","EQY_FUND_CRNCY=USD","FA_ADJUSTED=Y")</f>
        <v>47.5</v>
      </c>
      <c r="AO219" s="36">
        <f>_xll.BDP($AD219,AO$10,"BEST_FPERIOD_OVERRIDE=1TY","EQY_FUND_CRNCY=USD","FA_ADJUSTED=Y")</f>
        <v>51.793999999999997</v>
      </c>
      <c r="AP219" s="36">
        <f>_xll.BDP($AD219,AP$10,"BEST_FPERIOD_OVERRIDE=1TY","EQY_FUND_CRNCY=USD","FA_ADJUSTED=Y")</f>
        <v>55.595999999999997</v>
      </c>
      <c r="AQ219" s="36">
        <f>_xll.BDP($AD219,AQ$10,"EQY_FUND_CRNCY=USD","FA_ADJUSTED=Y")</f>
        <v>-41.991</v>
      </c>
      <c r="AR219" s="36">
        <f>_xll.BDP($AD219,AR$10,"BEST_FPERIOD_OVERRIDE=1TY","EQY_FUND_CRNCY=USD","FA_ADJUSTED=Y")</f>
        <v>3.879</v>
      </c>
      <c r="AS219" s="36">
        <f>_xll.BDP($AD219,AS$10,"EQY_FUND_CRNCY=USD","FA_ADJUSTED=Y")</f>
        <v>-76.031033353783002</v>
      </c>
      <c r="AT219" s="36" t="str">
        <f>_xll.BDP($AD219,AT$10,"BEST_FPERIOD_OVERRIDE=1TY","EQY_FUND_CRNCY=USD","FA_ADJUSTED=Y")</f>
        <v>#N/A N/A</v>
      </c>
      <c r="AV219" s="2" t="s">
        <v>411</v>
      </c>
      <c r="AW219" s="2" t="s">
        <v>412</v>
      </c>
      <c r="AX219" s="2" t="s">
        <v>505</v>
      </c>
      <c r="AY219" s="2">
        <v>174.07480000000001</v>
      </c>
      <c r="AZ219" s="2">
        <v>69.755799999999994</v>
      </c>
      <c r="BA219" s="2">
        <v>120.13199999999999</v>
      </c>
      <c r="BB219" s="2">
        <v>124.5</v>
      </c>
      <c r="BC219" s="2">
        <v>3.6360003995604906E-2</v>
      </c>
      <c r="BD219" s="2">
        <v>61.855000404357909</v>
      </c>
      <c r="BE219" s="2">
        <v>49</v>
      </c>
      <c r="BF219" s="2">
        <v>47.5</v>
      </c>
      <c r="BG219" s="2">
        <v>51.793999999999997</v>
      </c>
      <c r="BH219" s="2">
        <v>55.595999999999997</v>
      </c>
      <c r="BI219" s="2">
        <v>-43.578000000000003</v>
      </c>
      <c r="BJ219" s="2">
        <v>-6.375</v>
      </c>
      <c r="BK219" s="2">
        <v>-75.318597068339997</v>
      </c>
      <c r="BL219" s="2">
        <v>-51.5</v>
      </c>
    </row>
    <row r="220" spans="30:64" x14ac:dyDescent="0.2">
      <c r="AD220" s="1" t="s">
        <v>413</v>
      </c>
      <c r="AE220" s="1" t="s">
        <v>414</v>
      </c>
      <c r="AF220" s="36" t="str">
        <f>_xll.BDP($AD220,AF$10)</f>
        <v>Systems Software</v>
      </c>
      <c r="AG220" s="36">
        <f>_xll.BDH($AD220,AG$10,$C$5,$C$5,"EQY_FUND_CRNCY=USD")</f>
        <v>165.92519999999999</v>
      </c>
      <c r="AH220" s="36">
        <f>_xll.BDH($AD220,AH$10,$C$5,$C$5,"EQY_FUND_CRNCY=USD")</f>
        <v>152.3982</v>
      </c>
      <c r="AI220" s="36">
        <f>_xll.BDP($AD220,AI$10,"EQY_FUND_CRNCY=USD","FA_ADJUSTED=Y")</f>
        <v>33.909999999999997</v>
      </c>
      <c r="AJ220" s="36">
        <f>_xll.BDP($AD220,AJ$10,"BEST_FPERIOD_OVERRIDE=1TY","EQY_FUND_CRNCY=USD","FA_ADJUSTED=Y")</f>
        <v>42.45</v>
      </c>
      <c r="AK220" s="44">
        <f t="shared" si="30"/>
        <v>0.25184311412562677</v>
      </c>
      <c r="AL220" s="36">
        <f>_xll.BDP($AD220,AL$10,"EQY_FUND_CRNCY=USD","FA_ADJUSTED=Y")</f>
        <v>20.450000087738037</v>
      </c>
      <c r="AM220" s="36">
        <f>_xll.BDP($AD220,AM$10,"BEST_FPERIOD_OVERRIDE=1TY","EQY_FUND_CRNCY=USD","FA_ADJUSTED=Y")</f>
        <v>72</v>
      </c>
      <c r="AN220" s="36">
        <f>_xll.BDP($AD220,AN$10,"BEST_FPERIOD_OVERRIDE=1TY","EQY_FUND_CRNCY=USD","FA_ADJUSTED=Y")</f>
        <v>9.8249999999999993</v>
      </c>
      <c r="AO220" s="36">
        <f>_xll.BDP($AD220,AO$10,"BEST_FPERIOD_OVERRIDE=1TY","EQY_FUND_CRNCY=USD","FA_ADJUSTED=Y")</f>
        <v>15.551</v>
      </c>
      <c r="AP220" s="36">
        <f>_xll.BDP($AD220,AP$10,"BEST_FPERIOD_OVERRIDE=1TY","EQY_FUND_CRNCY=USD","FA_ADJUSTED=Y")</f>
        <v>7.2859999999999996</v>
      </c>
      <c r="AQ220" s="36">
        <f>_xll.BDP($AD220,AQ$10,"EQY_FUND_CRNCY=USD","FA_ADJUSTED=Y")</f>
        <v>-13.308999999999999</v>
      </c>
      <c r="AR220" s="36" t="str">
        <f>_xll.BDP($AD220,AR$10,"BEST_FPERIOD_OVERRIDE=1TY","EQY_FUND_CRNCY=USD","FA_ADJUSTED=Y")</f>
        <v>#N/A N/A</v>
      </c>
      <c r="AS220" s="36">
        <f>_xll.BDP($AD220,AS$10,"EQY_FUND_CRNCY=USD","FA_ADJUSTED=Y")</f>
        <v>-21.674574530000001</v>
      </c>
      <c r="AT220" s="36">
        <f>_xll.BDP($AD220,AT$10,"BEST_FPERIOD_OVERRIDE=1TY","EQY_FUND_CRNCY=USD","FA_ADJUSTED=Y")</f>
        <v>-16.14</v>
      </c>
      <c r="AV220" s="2" t="s">
        <v>413</v>
      </c>
      <c r="AW220" s="2" t="s">
        <v>414</v>
      </c>
      <c r="AX220" s="2" t="s">
        <v>505</v>
      </c>
      <c r="AY220" s="2">
        <v>168.06610000000001</v>
      </c>
      <c r="AZ220" s="2">
        <v>151.4391</v>
      </c>
      <c r="BA220" s="2">
        <v>31.908999999999999</v>
      </c>
      <c r="BB220" s="2">
        <v>38.61</v>
      </c>
      <c r="BC220" s="2">
        <v>0.21000344730326859</v>
      </c>
      <c r="BD220" s="2">
        <v>19.025000007629394</v>
      </c>
      <c r="BE220" s="2">
        <v>70</v>
      </c>
      <c r="BF220" s="2">
        <v>9.8249999999999993</v>
      </c>
      <c r="BG220" s="2">
        <v>15.551</v>
      </c>
      <c r="BH220" s="2">
        <v>7.2859999999999996</v>
      </c>
      <c r="BI220" s="2">
        <v>-12.440999999999999</v>
      </c>
      <c r="BJ220" s="2" t="s">
        <v>480</v>
      </c>
      <c r="BK220" s="2">
        <v>-20.875574530000002</v>
      </c>
      <c r="BL220" s="2">
        <v>-16.77</v>
      </c>
    </row>
    <row r="221" spans="30:64" x14ac:dyDescent="0.2">
      <c r="AD221" s="1" t="s">
        <v>415</v>
      </c>
      <c r="AE221" s="1" t="s">
        <v>416</v>
      </c>
      <c r="AF221" s="36" t="str">
        <f>_xll.BDP($AD221,AF$10)</f>
        <v>Data Processing &amp; Outsourced S</v>
      </c>
      <c r="AG221" s="36">
        <f>_xll.BDH($AD221,AG$10,$C$5,$C$5,"EQY_FUND_CRNCY=USD")</f>
        <v>168.13239999999999</v>
      </c>
      <c r="AH221" s="36">
        <f>_xll.BDH($AD221,AH$10,$C$5,$C$5,"EQY_FUND_CRNCY=USD")</f>
        <v>163.62960000000001</v>
      </c>
      <c r="AI221" s="36">
        <f>_xll.BDP($AD221,AI$10,"EQY_FUND_CRNCY=USD","FA_ADJUSTED=Y")</f>
        <v>21.171475000000001</v>
      </c>
      <c r="AJ221" s="36" t="str">
        <f>_xll.BDP($AD221,AJ$10,"BEST_FPERIOD_OVERRIDE=1TY","EQY_FUND_CRNCY=USD","FA_ADJUSTED=Y")</f>
        <v>#N/A N/A</v>
      </c>
      <c r="AK221" s="44" t="e">
        <f t="shared" si="30"/>
        <v>#VALUE!</v>
      </c>
      <c r="AL221" s="36">
        <f>_xll.BDP($AD221,AL$10,"EQY_FUND_CRNCY=USD","FA_ADJUSTED=Y")</f>
        <v>9.8210730107955939</v>
      </c>
      <c r="AM221" s="36" t="str">
        <f>_xll.BDP($AD221,AM$10,"BEST_FPERIOD_OVERRIDE=1TY","EQY_FUND_CRNCY=USD","FA_ADJUSTED=Y")</f>
        <v>#N/A N/A</v>
      </c>
      <c r="AN221" s="36">
        <f>_xll.BDP($AD221,AN$10,"BEST_FPERIOD_OVERRIDE=1TY","EQY_FUND_CRNCY=USD","FA_ADJUSTED=Y")</f>
        <v>0</v>
      </c>
      <c r="AO221" s="36" t="str">
        <f>_xll.BDP($AD221,AO$10,"BEST_FPERIOD_OVERRIDE=1TY","EQY_FUND_CRNCY=USD","FA_ADJUSTED=Y")</f>
        <v>#N/A N/A</v>
      </c>
      <c r="AP221" s="36" t="str">
        <f>_xll.BDP($AD221,AP$10,"BEST_FPERIOD_OVERRIDE=1TY","EQY_FUND_CRNCY=USD","FA_ADJUSTED=Y")</f>
        <v>#N/A N/A</v>
      </c>
      <c r="AQ221" s="36">
        <f>_xll.BDP($AD221,AQ$10,"EQY_FUND_CRNCY=USD","FA_ADJUSTED=Y")</f>
        <v>3.368547</v>
      </c>
      <c r="AR221" s="36" t="str">
        <f>_xll.BDP($AD221,AR$10,"BEST_FPERIOD_OVERRIDE=1TY","EQY_FUND_CRNCY=USD","FA_ADJUSTED=Y")</f>
        <v>#N/A N/A</v>
      </c>
      <c r="AS221" s="36">
        <f>_xll.BDP($AD221,AS$10,"EQY_FUND_CRNCY=USD","FA_ADJUSTED=Y")</f>
        <v>2.482602</v>
      </c>
      <c r="AT221" s="36" t="str">
        <f>_xll.BDP($AD221,AT$10,"BEST_FPERIOD_OVERRIDE=1TY","EQY_FUND_CRNCY=USD","FA_ADJUSTED=Y")</f>
        <v>#N/A N/A</v>
      </c>
      <c r="AV221" s="2" t="s">
        <v>415</v>
      </c>
      <c r="AW221" s="2" t="s">
        <v>416</v>
      </c>
      <c r="AX221" s="2" t="s">
        <v>506</v>
      </c>
      <c r="AY221" s="2">
        <v>166.60400000000001</v>
      </c>
      <c r="AZ221" s="2">
        <v>144.86320000000001</v>
      </c>
      <c r="BA221" s="2">
        <v>18.75207</v>
      </c>
      <c r="BB221" s="2" t="s">
        <v>480</v>
      </c>
      <c r="BC221" s="2" t="e">
        <v>#VALUE!</v>
      </c>
      <c r="BD221" s="2">
        <v>8.6327999237747193</v>
      </c>
      <c r="BE221" s="2" t="s">
        <v>480</v>
      </c>
      <c r="BF221" s="2">
        <v>0</v>
      </c>
      <c r="BG221" s="2" t="s">
        <v>480</v>
      </c>
      <c r="BH221" s="2" t="s">
        <v>480</v>
      </c>
      <c r="BI221" s="2">
        <v>3.0729509999999998</v>
      </c>
      <c r="BJ221" s="2" t="s">
        <v>480</v>
      </c>
      <c r="BK221" s="2">
        <v>2.181908</v>
      </c>
      <c r="BL221" s="2" t="s">
        <v>480</v>
      </c>
    </row>
    <row r="222" spans="30:64" x14ac:dyDescent="0.2">
      <c r="AD222" s="1"/>
      <c r="AE222" s="1"/>
    </row>
    <row r="223" spans="30:64" x14ac:dyDescent="0.2">
      <c r="AD223" s="1"/>
      <c r="AE223" s="1"/>
    </row>
    <row r="224" spans="30:64" x14ac:dyDescent="0.2">
      <c r="AD224" s="1"/>
      <c r="AE224" s="1"/>
    </row>
    <row r="225" spans="30:31" x14ac:dyDescent="0.2">
      <c r="AD225" s="1"/>
      <c r="AE225" s="1"/>
    </row>
    <row r="226" spans="30:31" x14ac:dyDescent="0.2">
      <c r="AD226" s="1"/>
      <c r="AE226" s="1"/>
    </row>
    <row r="227" spans="30:31" x14ac:dyDescent="0.2">
      <c r="AD227" s="1"/>
      <c r="AE227" s="1"/>
    </row>
    <row r="228" spans="30:31" x14ac:dyDescent="0.2">
      <c r="AD228" s="1"/>
      <c r="AE228" s="1"/>
    </row>
    <row r="229" spans="30:31" x14ac:dyDescent="0.2">
      <c r="AD229" s="1"/>
      <c r="AE229" s="1"/>
    </row>
    <row r="230" spans="30:31" x14ac:dyDescent="0.2">
      <c r="AD230" s="1"/>
      <c r="AE230" s="1"/>
    </row>
    <row r="231" spans="30:31" x14ac:dyDescent="0.2">
      <c r="AD231" s="1"/>
      <c r="AE231" s="1"/>
    </row>
    <row r="232" spans="30:31" x14ac:dyDescent="0.2">
      <c r="AD232" s="1"/>
      <c r="AE232" s="1"/>
    </row>
    <row r="233" spans="30:31" x14ac:dyDescent="0.2">
      <c r="AD233" s="1"/>
      <c r="AE233" s="1"/>
    </row>
    <row r="234" spans="30:31" x14ac:dyDescent="0.2">
      <c r="AD234" s="1"/>
      <c r="AE234" s="1"/>
    </row>
    <row r="235" spans="30:31" x14ac:dyDescent="0.2">
      <c r="AD235" s="1"/>
      <c r="AE235" s="1"/>
    </row>
    <row r="236" spans="30:31" x14ac:dyDescent="0.2">
      <c r="AD236" s="1"/>
      <c r="AE236" s="1"/>
    </row>
    <row r="237" spans="30:31" x14ac:dyDescent="0.2">
      <c r="AD237" s="1"/>
      <c r="AE237" s="1"/>
    </row>
    <row r="238" spans="30:31" x14ac:dyDescent="0.2">
      <c r="AD238" s="1"/>
      <c r="AE238" s="1"/>
    </row>
    <row r="239" spans="30:31" x14ac:dyDescent="0.2">
      <c r="AD239" s="1"/>
      <c r="AE239" s="1"/>
    </row>
    <row r="240" spans="30:31" x14ac:dyDescent="0.2">
      <c r="AD240" s="1"/>
      <c r="AE240" s="1"/>
    </row>
    <row r="241" spans="30:31" x14ac:dyDescent="0.2">
      <c r="AD241" s="1"/>
      <c r="AE241" s="1"/>
    </row>
    <row r="242" spans="30:31" x14ac:dyDescent="0.2">
      <c r="AD242" s="1"/>
      <c r="AE242" s="1"/>
    </row>
    <row r="243" spans="30:31" x14ac:dyDescent="0.2">
      <c r="AD243" s="1"/>
      <c r="AE243" s="1"/>
    </row>
    <row r="244" spans="30:31" x14ac:dyDescent="0.2">
      <c r="AD244" s="1"/>
      <c r="AE244" s="1"/>
    </row>
    <row r="245" spans="30:31" x14ac:dyDescent="0.2">
      <c r="AD245" s="1"/>
      <c r="AE245" s="1"/>
    </row>
    <row r="246" spans="30:31" x14ac:dyDescent="0.2">
      <c r="AD246" s="1"/>
      <c r="AE246" s="1"/>
    </row>
    <row r="247" spans="30:31" x14ac:dyDescent="0.2">
      <c r="AD247" s="1"/>
      <c r="AE247" s="1"/>
    </row>
    <row r="248" spans="30:31" x14ac:dyDescent="0.2">
      <c r="AD248" s="1"/>
      <c r="AE248" s="1"/>
    </row>
    <row r="249" spans="30:31" x14ac:dyDescent="0.2">
      <c r="AD249" s="1"/>
      <c r="AE249" s="1"/>
    </row>
    <row r="250" spans="30:31" x14ac:dyDescent="0.2">
      <c r="AD250" s="1"/>
      <c r="AE250" s="1"/>
    </row>
    <row r="251" spans="30:31" x14ac:dyDescent="0.2">
      <c r="AD251" s="1"/>
      <c r="AE251" s="1"/>
    </row>
    <row r="252" spans="30:31" x14ac:dyDescent="0.2">
      <c r="AD252" s="1"/>
      <c r="AE252" s="1"/>
    </row>
    <row r="253" spans="30:31" x14ac:dyDescent="0.2">
      <c r="AD253" s="1"/>
      <c r="AE253" s="1"/>
    </row>
    <row r="254" spans="30:31" x14ac:dyDescent="0.2">
      <c r="AD254" s="1"/>
      <c r="AE254" s="1"/>
    </row>
    <row r="255" spans="30:31" x14ac:dyDescent="0.2">
      <c r="AD255" s="1"/>
      <c r="AE255" s="1"/>
    </row>
    <row r="256" spans="30:31" x14ac:dyDescent="0.2">
      <c r="AD256" s="1"/>
      <c r="AE256" s="1"/>
    </row>
    <row r="257" spans="30:31" x14ac:dyDescent="0.2">
      <c r="AD257" s="1"/>
      <c r="AE257" s="1"/>
    </row>
    <row r="258" spans="30:31" x14ac:dyDescent="0.2">
      <c r="AD258" s="1"/>
      <c r="AE258" s="1"/>
    </row>
    <row r="259" spans="30:31" x14ac:dyDescent="0.2">
      <c r="AD259" s="1"/>
      <c r="AE259" s="1"/>
    </row>
    <row r="260" spans="30:31" x14ac:dyDescent="0.2">
      <c r="AD260" s="1"/>
      <c r="AE260" s="1"/>
    </row>
    <row r="261" spans="30:31" x14ac:dyDescent="0.2">
      <c r="AD261" s="1"/>
      <c r="AE261" s="1"/>
    </row>
    <row r="262" spans="30:31" x14ac:dyDescent="0.2">
      <c r="AD262" s="1"/>
      <c r="AE262" s="1"/>
    </row>
    <row r="263" spans="30:31" x14ac:dyDescent="0.2">
      <c r="AD263" s="1"/>
      <c r="AE263" s="1"/>
    </row>
    <row r="264" spans="30:31" x14ac:dyDescent="0.2">
      <c r="AD264" s="1"/>
      <c r="AE264" s="1"/>
    </row>
    <row r="265" spans="30:31" x14ac:dyDescent="0.2">
      <c r="AD265" s="1"/>
      <c r="AE265" s="1"/>
    </row>
    <row r="266" spans="30:31" x14ac:dyDescent="0.2">
      <c r="AD266" s="1"/>
      <c r="AE266" s="1"/>
    </row>
    <row r="267" spans="30:31" x14ac:dyDescent="0.2">
      <c r="AD267" s="1"/>
      <c r="AE267" s="1"/>
    </row>
    <row r="268" spans="30:31" x14ac:dyDescent="0.2">
      <c r="AD268" s="1"/>
      <c r="AE268" s="1"/>
    </row>
    <row r="269" spans="30:31" x14ac:dyDescent="0.2">
      <c r="AD269" s="1"/>
      <c r="AE269" s="1"/>
    </row>
    <row r="270" spans="30:31" x14ac:dyDescent="0.2">
      <c r="AD270" s="1"/>
      <c r="AE270" s="1"/>
    </row>
    <row r="271" spans="30:31" x14ac:dyDescent="0.2">
      <c r="AD271" s="1"/>
      <c r="AE271" s="1"/>
    </row>
    <row r="272" spans="30:31" x14ac:dyDescent="0.2">
      <c r="AD272" s="1"/>
      <c r="AE272" s="1"/>
    </row>
    <row r="273" spans="30:31" x14ac:dyDescent="0.2">
      <c r="AD273" s="1"/>
      <c r="AE273" s="1"/>
    </row>
    <row r="274" spans="30:31" x14ac:dyDescent="0.2">
      <c r="AD274" s="1"/>
      <c r="AE274" s="1"/>
    </row>
    <row r="275" spans="30:31" x14ac:dyDescent="0.2">
      <c r="AD275" s="1"/>
      <c r="AE275" s="1"/>
    </row>
    <row r="276" spans="30:31" x14ac:dyDescent="0.2">
      <c r="AD276" s="1"/>
      <c r="AE276" s="1"/>
    </row>
    <row r="277" spans="30:31" x14ac:dyDescent="0.2">
      <c r="AD277" s="1"/>
      <c r="AE277" s="1"/>
    </row>
    <row r="278" spans="30:31" x14ac:dyDescent="0.2">
      <c r="AD278" s="1"/>
      <c r="AE278" s="1"/>
    </row>
    <row r="279" spans="30:31" x14ac:dyDescent="0.2">
      <c r="AD279" s="1"/>
      <c r="AE279" s="1"/>
    </row>
    <row r="280" spans="30:31" x14ac:dyDescent="0.2">
      <c r="AD280" s="1"/>
      <c r="AE280" s="1"/>
    </row>
    <row r="281" spans="30:31" x14ac:dyDescent="0.2">
      <c r="AD281" s="1"/>
      <c r="AE281" s="1"/>
    </row>
    <row r="282" spans="30:31" x14ac:dyDescent="0.2">
      <c r="AD282" s="1"/>
      <c r="AE282" s="1"/>
    </row>
    <row r="283" spans="30:31" x14ac:dyDescent="0.2">
      <c r="AD283" s="1"/>
      <c r="AE283" s="1"/>
    </row>
    <row r="284" spans="30:31" x14ac:dyDescent="0.2">
      <c r="AD284" s="1"/>
      <c r="AE284" s="1"/>
    </row>
    <row r="285" spans="30:31" x14ac:dyDescent="0.2">
      <c r="AD285" s="1"/>
      <c r="AE285" s="1"/>
    </row>
    <row r="286" spans="30:31" x14ac:dyDescent="0.2">
      <c r="AD286" s="1"/>
      <c r="AE286" s="1"/>
    </row>
    <row r="287" spans="30:31" x14ac:dyDescent="0.2">
      <c r="AD287" s="1"/>
      <c r="AE287" s="1"/>
    </row>
    <row r="288" spans="30:31" x14ac:dyDescent="0.2">
      <c r="AD288" s="1"/>
      <c r="AE288" s="1"/>
    </row>
    <row r="289" spans="30:31" x14ac:dyDescent="0.2">
      <c r="AD289" s="1"/>
      <c r="AE289" s="1"/>
    </row>
    <row r="290" spans="30:31" x14ac:dyDescent="0.2">
      <c r="AD290" s="1"/>
      <c r="AE290" s="1"/>
    </row>
    <row r="291" spans="30:31" x14ac:dyDescent="0.2">
      <c r="AD291" s="1"/>
      <c r="AE291" s="1"/>
    </row>
    <row r="292" spans="30:31" x14ac:dyDescent="0.2">
      <c r="AD292" s="1"/>
      <c r="AE292" s="1"/>
    </row>
    <row r="293" spans="30:31" x14ac:dyDescent="0.2">
      <c r="AD293" s="1"/>
      <c r="AE293" s="1"/>
    </row>
    <row r="294" spans="30:31" x14ac:dyDescent="0.2">
      <c r="AD294" s="1"/>
      <c r="AE294" s="1"/>
    </row>
    <row r="295" spans="30:31" x14ac:dyDescent="0.2">
      <c r="AD295" s="1"/>
      <c r="AE295" s="1"/>
    </row>
    <row r="296" spans="30:31" x14ac:dyDescent="0.2">
      <c r="AD296" s="1"/>
      <c r="AE296" s="1"/>
    </row>
    <row r="297" spans="30:31" x14ac:dyDescent="0.2">
      <c r="AD297" s="1"/>
      <c r="AE297" s="1"/>
    </row>
    <row r="298" spans="30:31" x14ac:dyDescent="0.2">
      <c r="AD298" s="1"/>
      <c r="AE298" s="1"/>
    </row>
    <row r="299" spans="30:31" x14ac:dyDescent="0.2">
      <c r="AD299" s="1"/>
      <c r="AE299" s="1"/>
    </row>
    <row r="300" spans="30:31" x14ac:dyDescent="0.2">
      <c r="AD300" s="1"/>
      <c r="AE300" s="1"/>
    </row>
    <row r="301" spans="30:31" x14ac:dyDescent="0.2">
      <c r="AD301" s="1"/>
      <c r="AE301" s="1"/>
    </row>
    <row r="302" spans="30:31" x14ac:dyDescent="0.2">
      <c r="AD302" s="1"/>
      <c r="AE302" s="1"/>
    </row>
    <row r="303" spans="30:31" x14ac:dyDescent="0.2">
      <c r="AD303" s="1"/>
      <c r="AE303" s="1"/>
    </row>
    <row r="304" spans="30:31" x14ac:dyDescent="0.2">
      <c r="AD304" s="1"/>
      <c r="AE304" s="1"/>
    </row>
    <row r="305" spans="30:31" x14ac:dyDescent="0.2">
      <c r="AD305" s="1"/>
      <c r="AE305" s="1"/>
    </row>
    <row r="306" spans="30:31" x14ac:dyDescent="0.2">
      <c r="AD306" s="1"/>
      <c r="AE306" s="1"/>
    </row>
    <row r="307" spans="30:31" x14ac:dyDescent="0.2">
      <c r="AD307" s="1"/>
      <c r="AE307" s="1"/>
    </row>
    <row r="308" spans="30:31" x14ac:dyDescent="0.2">
      <c r="AD308" s="1"/>
      <c r="AE308" s="1"/>
    </row>
    <row r="309" spans="30:31" x14ac:dyDescent="0.2">
      <c r="AD309" s="1"/>
      <c r="AE309" s="1"/>
    </row>
    <row r="310" spans="30:31" x14ac:dyDescent="0.2">
      <c r="AD310" s="1"/>
      <c r="AE310" s="1"/>
    </row>
    <row r="311" spans="30:31" x14ac:dyDescent="0.2">
      <c r="AD311" s="1"/>
      <c r="AE311" s="1"/>
    </row>
    <row r="312" spans="30:31" x14ac:dyDescent="0.2">
      <c r="AD312" s="1"/>
      <c r="AE312" s="1"/>
    </row>
    <row r="313" spans="30:31" x14ac:dyDescent="0.2">
      <c r="AD313" s="1"/>
      <c r="AE313" s="1"/>
    </row>
    <row r="314" spans="30:31" x14ac:dyDescent="0.2">
      <c r="AD314" s="1"/>
      <c r="AE314" s="1"/>
    </row>
    <row r="315" spans="30:31" x14ac:dyDescent="0.2">
      <c r="AD315" s="1"/>
      <c r="AE315" s="1"/>
    </row>
    <row r="316" spans="30:31" x14ac:dyDescent="0.2">
      <c r="AD316" s="1"/>
      <c r="AE316" s="1"/>
    </row>
    <row r="317" spans="30:31" x14ac:dyDescent="0.2">
      <c r="AD317" s="1"/>
      <c r="AE317" s="1"/>
    </row>
    <row r="318" spans="30:31" x14ac:dyDescent="0.2">
      <c r="AD318" s="1"/>
      <c r="AE318" s="1"/>
    </row>
    <row r="319" spans="30:31" x14ac:dyDescent="0.2">
      <c r="AD319" s="1"/>
      <c r="AE319" s="1"/>
    </row>
    <row r="320" spans="30:31" x14ac:dyDescent="0.2">
      <c r="AD320" s="1"/>
      <c r="AE320" s="1"/>
    </row>
    <row r="321" spans="30:31" x14ac:dyDescent="0.2">
      <c r="AD321" s="1"/>
      <c r="AE321" s="1"/>
    </row>
    <row r="322" spans="30:31" x14ac:dyDescent="0.2">
      <c r="AD322" s="1"/>
      <c r="AE322" s="1"/>
    </row>
    <row r="323" spans="30:31" x14ac:dyDescent="0.2">
      <c r="AD323" s="1"/>
      <c r="AE323" s="1"/>
    </row>
    <row r="324" spans="30:31" x14ac:dyDescent="0.2">
      <c r="AD324" s="1"/>
      <c r="AE324" s="1"/>
    </row>
    <row r="325" spans="30:31" x14ac:dyDescent="0.2">
      <c r="AD325" s="1"/>
      <c r="AE325" s="1"/>
    </row>
    <row r="326" spans="30:31" x14ac:dyDescent="0.2">
      <c r="AD326" s="1"/>
      <c r="AE326" s="1"/>
    </row>
    <row r="327" spans="30:31" x14ac:dyDescent="0.2">
      <c r="AD327" s="1"/>
      <c r="AE327" s="1"/>
    </row>
    <row r="328" spans="30:31" x14ac:dyDescent="0.2">
      <c r="AD328" s="1"/>
      <c r="AE328" s="1"/>
    </row>
    <row r="329" spans="30:31" x14ac:dyDescent="0.2">
      <c r="AD329" s="1"/>
      <c r="AE329" s="1"/>
    </row>
    <row r="330" spans="30:31" x14ac:dyDescent="0.2">
      <c r="AD330" s="1"/>
      <c r="AE330" s="1"/>
    </row>
    <row r="331" spans="30:31" x14ac:dyDescent="0.2">
      <c r="AD331" s="1"/>
      <c r="AE331" s="1"/>
    </row>
    <row r="332" spans="30:31" x14ac:dyDescent="0.2">
      <c r="AD332" s="1"/>
      <c r="AE332" s="1"/>
    </row>
    <row r="333" spans="30:31" x14ac:dyDescent="0.2">
      <c r="AD333" s="1"/>
      <c r="AE333" s="1"/>
    </row>
    <row r="334" spans="30:31" x14ac:dyDescent="0.2">
      <c r="AD334" s="1"/>
      <c r="AE334" s="1"/>
    </row>
    <row r="335" spans="30:31" x14ac:dyDescent="0.2">
      <c r="AD335" s="1"/>
      <c r="AE335" s="1"/>
    </row>
    <row r="336" spans="30:31" x14ac:dyDescent="0.2">
      <c r="AD336" s="1"/>
      <c r="AE336" s="1"/>
    </row>
    <row r="337" spans="30:31" x14ac:dyDescent="0.2">
      <c r="AD337" s="1"/>
      <c r="AE337" s="1"/>
    </row>
    <row r="338" spans="30:31" x14ac:dyDescent="0.2">
      <c r="AD338" s="1"/>
      <c r="AE338" s="1"/>
    </row>
    <row r="339" spans="30:31" x14ac:dyDescent="0.2">
      <c r="AD339" s="1"/>
      <c r="AE339" s="1"/>
    </row>
    <row r="340" spans="30:31" x14ac:dyDescent="0.2">
      <c r="AD340" s="1"/>
      <c r="AE340" s="1"/>
    </row>
    <row r="341" spans="30:31" x14ac:dyDescent="0.2">
      <c r="AD341" s="1"/>
      <c r="AE341" s="1"/>
    </row>
    <row r="342" spans="30:31" x14ac:dyDescent="0.2">
      <c r="AD342" s="1"/>
      <c r="AE342" s="1"/>
    </row>
    <row r="343" spans="30:31" x14ac:dyDescent="0.2">
      <c r="AD343" s="1"/>
      <c r="AE343" s="1"/>
    </row>
    <row r="344" spans="30:31" x14ac:dyDescent="0.2">
      <c r="AD344" s="1"/>
      <c r="AE344" s="1"/>
    </row>
    <row r="345" spans="30:31" x14ac:dyDescent="0.2">
      <c r="AD345" s="1"/>
      <c r="AE345" s="1"/>
    </row>
    <row r="346" spans="30:31" x14ac:dyDescent="0.2">
      <c r="AD346" s="1"/>
      <c r="AE346" s="1"/>
    </row>
    <row r="347" spans="30:31" x14ac:dyDescent="0.2">
      <c r="AD347" s="1"/>
      <c r="AE347" s="1"/>
    </row>
    <row r="348" spans="30:31" x14ac:dyDescent="0.2">
      <c r="AD348" s="1"/>
      <c r="AE348" s="1"/>
    </row>
    <row r="349" spans="30:31" x14ac:dyDescent="0.2">
      <c r="AD349" s="1"/>
      <c r="AE349" s="1"/>
    </row>
    <row r="350" spans="30:31" x14ac:dyDescent="0.2">
      <c r="AD350" s="1"/>
      <c r="AE350" s="1"/>
    </row>
    <row r="351" spans="30:31" x14ac:dyDescent="0.2">
      <c r="AD351" s="1"/>
      <c r="AE351" s="1"/>
    </row>
    <row r="352" spans="30:31" x14ac:dyDescent="0.2">
      <c r="AD352" s="1"/>
      <c r="AE352" s="1"/>
    </row>
    <row r="353" spans="30:31" x14ac:dyDescent="0.2">
      <c r="AD353" s="1"/>
      <c r="AE353" s="1"/>
    </row>
    <row r="354" spans="30:31" x14ac:dyDescent="0.2">
      <c r="AD354" s="1"/>
      <c r="AE354" s="1"/>
    </row>
    <row r="355" spans="30:31" x14ac:dyDescent="0.2">
      <c r="AD355" s="1"/>
      <c r="AE355" s="1"/>
    </row>
    <row r="356" spans="30:31" x14ac:dyDescent="0.2">
      <c r="AD356" s="1"/>
      <c r="AE356" s="1"/>
    </row>
    <row r="357" spans="30:31" x14ac:dyDescent="0.2">
      <c r="AD357" s="1"/>
      <c r="AE357" s="1"/>
    </row>
    <row r="358" spans="30:31" x14ac:dyDescent="0.2">
      <c r="AD358" s="1"/>
      <c r="AE358" s="1"/>
    </row>
    <row r="359" spans="30:31" x14ac:dyDescent="0.2">
      <c r="AD359" s="1"/>
      <c r="AE359" s="1"/>
    </row>
    <row r="360" spans="30:31" x14ac:dyDescent="0.2">
      <c r="AD360" s="1"/>
      <c r="AE360" s="1"/>
    </row>
    <row r="361" spans="30:31" x14ac:dyDescent="0.2">
      <c r="AD361" s="1"/>
      <c r="AE361" s="1"/>
    </row>
    <row r="362" spans="30:31" x14ac:dyDescent="0.2">
      <c r="AD362" s="1"/>
      <c r="AE362" s="1"/>
    </row>
    <row r="363" spans="30:31" x14ac:dyDescent="0.2">
      <c r="AD363" s="1"/>
      <c r="AE363" s="1"/>
    </row>
    <row r="364" spans="30:31" x14ac:dyDescent="0.2">
      <c r="AD364" s="1"/>
      <c r="AE364" s="1"/>
    </row>
    <row r="365" spans="30:31" x14ac:dyDescent="0.2">
      <c r="AD365" s="1"/>
      <c r="AE365" s="1"/>
    </row>
    <row r="366" spans="30:31" x14ac:dyDescent="0.2">
      <c r="AD366" s="1"/>
      <c r="AE366" s="1"/>
    </row>
    <row r="367" spans="30:31" x14ac:dyDescent="0.2">
      <c r="AD367" s="1"/>
      <c r="AE367" s="1"/>
    </row>
    <row r="368" spans="30:31" x14ac:dyDescent="0.2">
      <c r="AD368" s="1"/>
      <c r="AE368" s="1"/>
    </row>
    <row r="369" spans="30:31" x14ac:dyDescent="0.2">
      <c r="AD369" s="1"/>
      <c r="AE369" s="1"/>
    </row>
    <row r="370" spans="30:31" x14ac:dyDescent="0.2">
      <c r="AD370" s="1"/>
      <c r="AE370" s="1"/>
    </row>
    <row r="371" spans="30:31" x14ac:dyDescent="0.2">
      <c r="AD371" s="1"/>
      <c r="AE371" s="1"/>
    </row>
    <row r="372" spans="30:31" x14ac:dyDescent="0.2">
      <c r="AD372" s="1"/>
      <c r="AE372" s="1"/>
    </row>
    <row r="373" spans="30:31" x14ac:dyDescent="0.2">
      <c r="AD373" s="1"/>
      <c r="AE373" s="1"/>
    </row>
    <row r="374" spans="30:31" x14ac:dyDescent="0.2">
      <c r="AD374" s="1"/>
      <c r="AE374" s="1"/>
    </row>
    <row r="375" spans="30:31" x14ac:dyDescent="0.2">
      <c r="AD375" s="1"/>
      <c r="AE375" s="1"/>
    </row>
    <row r="376" spans="30:31" x14ac:dyDescent="0.2">
      <c r="AD376" s="1"/>
      <c r="AE376" s="1"/>
    </row>
    <row r="377" spans="30:31" x14ac:dyDescent="0.2">
      <c r="AD377" s="1"/>
      <c r="AE377" s="1"/>
    </row>
    <row r="378" spans="30:31" x14ac:dyDescent="0.2">
      <c r="AD378" s="1"/>
      <c r="AE378" s="1"/>
    </row>
    <row r="379" spans="30:31" x14ac:dyDescent="0.2">
      <c r="AD379" s="1"/>
      <c r="AE379" s="1"/>
    </row>
    <row r="380" spans="30:31" x14ac:dyDescent="0.2">
      <c r="AD380" s="1"/>
      <c r="AE380" s="1"/>
    </row>
    <row r="381" spans="30:31" x14ac:dyDescent="0.2">
      <c r="AD381" s="1"/>
      <c r="AE381" s="1"/>
    </row>
    <row r="382" spans="30:31" x14ac:dyDescent="0.2">
      <c r="AD382" s="1"/>
      <c r="AE382" s="1"/>
    </row>
    <row r="383" spans="30:31" x14ac:dyDescent="0.2">
      <c r="AD383" s="1"/>
      <c r="AE383" s="1"/>
    </row>
    <row r="384" spans="30:31" x14ac:dyDescent="0.2">
      <c r="AD384" s="1"/>
      <c r="AE384" s="1"/>
    </row>
    <row r="385" spans="30:31" x14ac:dyDescent="0.2">
      <c r="AD385" s="1"/>
      <c r="AE385" s="1"/>
    </row>
    <row r="386" spans="30:31" x14ac:dyDescent="0.2">
      <c r="AD386" s="1"/>
      <c r="AE386" s="1"/>
    </row>
    <row r="387" spans="30:31" x14ac:dyDescent="0.2">
      <c r="AD387" s="1"/>
      <c r="AE387" s="1"/>
    </row>
    <row r="388" spans="30:31" x14ac:dyDescent="0.2">
      <c r="AD388" s="1"/>
      <c r="AE388" s="1"/>
    </row>
    <row r="389" spans="30:31" x14ac:dyDescent="0.2">
      <c r="AD389" s="1"/>
      <c r="AE389" s="1"/>
    </row>
    <row r="390" spans="30:31" x14ac:dyDescent="0.2">
      <c r="AD390" s="1"/>
      <c r="AE390" s="1"/>
    </row>
    <row r="391" spans="30:31" x14ac:dyDescent="0.2">
      <c r="AD391" s="1"/>
      <c r="AE391" s="1"/>
    </row>
    <row r="392" spans="30:31" x14ac:dyDescent="0.2">
      <c r="AD392" s="1"/>
      <c r="AE392" s="1"/>
    </row>
    <row r="393" spans="30:31" x14ac:dyDescent="0.2">
      <c r="AD393" s="1"/>
      <c r="AE393" s="1"/>
    </row>
    <row r="394" spans="30:31" x14ac:dyDescent="0.2">
      <c r="AD394" s="1"/>
      <c r="AE394" s="1"/>
    </row>
    <row r="395" spans="30:31" x14ac:dyDescent="0.2">
      <c r="AD395" s="1"/>
      <c r="AE395" s="1"/>
    </row>
    <row r="396" spans="30:31" x14ac:dyDescent="0.2">
      <c r="AD396" s="1"/>
      <c r="AE396" s="1"/>
    </row>
    <row r="397" spans="30:31" x14ac:dyDescent="0.2">
      <c r="AD397" s="1"/>
      <c r="AE397" s="1"/>
    </row>
    <row r="398" spans="30:31" x14ac:dyDescent="0.2">
      <c r="AD398" s="1"/>
      <c r="AE398" s="1"/>
    </row>
    <row r="399" spans="30:31" x14ac:dyDescent="0.2">
      <c r="AD399" s="1"/>
      <c r="AE399" s="1"/>
    </row>
    <row r="400" spans="30:31" x14ac:dyDescent="0.2">
      <c r="AD400" s="1"/>
      <c r="AE400" s="1"/>
    </row>
    <row r="401" spans="30:31" x14ac:dyDescent="0.2">
      <c r="AD401" s="1"/>
      <c r="AE401" s="1"/>
    </row>
    <row r="402" spans="30:31" x14ac:dyDescent="0.2">
      <c r="AD402" s="1"/>
      <c r="AE402" s="1"/>
    </row>
    <row r="403" spans="30:31" x14ac:dyDescent="0.2">
      <c r="AD403" s="1"/>
      <c r="AE403" s="1"/>
    </row>
    <row r="404" spans="30:31" x14ac:dyDescent="0.2">
      <c r="AD404" s="1"/>
      <c r="AE404" s="1"/>
    </row>
    <row r="405" spans="30:31" x14ac:dyDescent="0.2">
      <c r="AD405" s="1"/>
      <c r="AE405" s="1"/>
    </row>
    <row r="406" spans="30:31" x14ac:dyDescent="0.2">
      <c r="AD406" s="1"/>
      <c r="AE406" s="1"/>
    </row>
    <row r="407" spans="30:31" x14ac:dyDescent="0.2">
      <c r="AD407" s="1"/>
      <c r="AE407" s="1"/>
    </row>
    <row r="408" spans="30:31" x14ac:dyDescent="0.2">
      <c r="AD408" s="1"/>
      <c r="AE408" s="1"/>
    </row>
    <row r="409" spans="30:31" x14ac:dyDescent="0.2">
      <c r="AD409" s="1"/>
      <c r="AE409" s="1"/>
    </row>
    <row r="410" spans="30:31" x14ac:dyDescent="0.2">
      <c r="AD410" s="1"/>
      <c r="AE410" s="1"/>
    </row>
    <row r="411" spans="30:31" x14ac:dyDescent="0.2">
      <c r="AD411" s="1"/>
      <c r="AE411" s="1"/>
    </row>
    <row r="412" spans="30:31" x14ac:dyDescent="0.2">
      <c r="AD412" s="1"/>
      <c r="AE412" s="1"/>
    </row>
    <row r="413" spans="30:31" x14ac:dyDescent="0.2">
      <c r="AD413" s="1"/>
      <c r="AE413" s="1"/>
    </row>
    <row r="414" spans="30:31" x14ac:dyDescent="0.2">
      <c r="AD414" s="1"/>
      <c r="AE414" s="1"/>
    </row>
    <row r="415" spans="30:31" x14ac:dyDescent="0.2">
      <c r="AD415" s="1"/>
      <c r="AE415" s="1"/>
    </row>
    <row r="416" spans="30:31" x14ac:dyDescent="0.2">
      <c r="AD416" s="1"/>
      <c r="AE416" s="1"/>
    </row>
    <row r="417" spans="30:31" x14ac:dyDescent="0.2">
      <c r="AD417" s="1"/>
      <c r="AE417" s="1"/>
    </row>
    <row r="418" spans="30:31" x14ac:dyDescent="0.2">
      <c r="AD418" s="1"/>
      <c r="AE418" s="1"/>
    </row>
    <row r="419" spans="30:31" x14ac:dyDescent="0.2">
      <c r="AD419" s="1"/>
      <c r="AE419" s="1"/>
    </row>
    <row r="420" spans="30:31" x14ac:dyDescent="0.2">
      <c r="AD420" s="1"/>
      <c r="AE420" s="1"/>
    </row>
    <row r="421" spans="30:31" x14ac:dyDescent="0.2">
      <c r="AD421" s="1"/>
      <c r="AE421" s="1"/>
    </row>
    <row r="422" spans="30:31" x14ac:dyDescent="0.2">
      <c r="AD422" s="1"/>
      <c r="AE422" s="1"/>
    </row>
    <row r="423" spans="30:31" x14ac:dyDescent="0.2">
      <c r="AD423" s="1"/>
      <c r="AE423" s="1"/>
    </row>
    <row r="424" spans="30:31" x14ac:dyDescent="0.2">
      <c r="AD424" s="1"/>
      <c r="AE424" s="1"/>
    </row>
    <row r="425" spans="30:31" x14ac:dyDescent="0.2">
      <c r="AD425" s="1"/>
      <c r="AE425" s="1"/>
    </row>
    <row r="426" spans="30:31" x14ac:dyDescent="0.2">
      <c r="AD426" s="1"/>
      <c r="AE426" s="1"/>
    </row>
    <row r="427" spans="30:31" x14ac:dyDescent="0.2">
      <c r="AD427" s="1"/>
      <c r="AE427" s="1"/>
    </row>
    <row r="428" spans="30:31" x14ac:dyDescent="0.2">
      <c r="AD428" s="1"/>
      <c r="AE428" s="1"/>
    </row>
    <row r="429" spans="30:31" x14ac:dyDescent="0.2">
      <c r="AD429" s="1"/>
      <c r="AE429" s="1"/>
    </row>
    <row r="430" spans="30:31" x14ac:dyDescent="0.2">
      <c r="AD430" s="1"/>
      <c r="AE430" s="1"/>
    </row>
    <row r="431" spans="30:31" x14ac:dyDescent="0.2">
      <c r="AD431" s="1"/>
      <c r="AE431" s="1"/>
    </row>
    <row r="432" spans="30:31" x14ac:dyDescent="0.2">
      <c r="AD432" s="1"/>
      <c r="AE432" s="1"/>
    </row>
    <row r="433" spans="30:31" x14ac:dyDescent="0.2">
      <c r="AD433" s="1"/>
      <c r="AE433" s="1"/>
    </row>
    <row r="434" spans="30:31" x14ac:dyDescent="0.2">
      <c r="AD434" s="1"/>
      <c r="AE434" s="1"/>
    </row>
    <row r="435" spans="30:31" x14ac:dyDescent="0.2">
      <c r="AD435" s="1"/>
      <c r="AE435" s="1"/>
    </row>
    <row r="436" spans="30:31" x14ac:dyDescent="0.2">
      <c r="AD436" s="1"/>
      <c r="AE436" s="1"/>
    </row>
    <row r="437" spans="30:31" x14ac:dyDescent="0.2">
      <c r="AD437" s="1"/>
      <c r="AE437" s="1"/>
    </row>
    <row r="438" spans="30:31" x14ac:dyDescent="0.2">
      <c r="AD438" s="1"/>
      <c r="AE438" s="1"/>
    </row>
    <row r="439" spans="30:31" x14ac:dyDescent="0.2">
      <c r="AD439" s="1"/>
      <c r="AE439" s="1"/>
    </row>
    <row r="440" spans="30:31" x14ac:dyDescent="0.2">
      <c r="AD440" s="1"/>
      <c r="AE440" s="1"/>
    </row>
    <row r="441" spans="30:31" x14ac:dyDescent="0.2">
      <c r="AD441" s="1"/>
      <c r="AE441" s="1"/>
    </row>
    <row r="442" spans="30:31" x14ac:dyDescent="0.2">
      <c r="AD442" s="1"/>
      <c r="AE442" s="1"/>
    </row>
    <row r="443" spans="30:31" x14ac:dyDescent="0.2">
      <c r="AD443" s="1"/>
      <c r="AE443" s="1"/>
    </row>
    <row r="444" spans="30:31" x14ac:dyDescent="0.2">
      <c r="AD444" s="1"/>
      <c r="AE444" s="1"/>
    </row>
    <row r="445" spans="30:31" x14ac:dyDescent="0.2">
      <c r="AD445" s="1"/>
      <c r="AE445" s="1"/>
    </row>
    <row r="446" spans="30:31" x14ac:dyDescent="0.2">
      <c r="AD446" s="1"/>
      <c r="AE446" s="1"/>
    </row>
    <row r="447" spans="30:31" x14ac:dyDescent="0.2">
      <c r="AD447" s="1"/>
      <c r="AE447" s="1"/>
    </row>
    <row r="448" spans="30:31" x14ac:dyDescent="0.2">
      <c r="AD448" s="1"/>
      <c r="AE448" s="1"/>
    </row>
    <row r="449" spans="30:31" x14ac:dyDescent="0.2">
      <c r="AD449" s="1"/>
      <c r="AE449" s="1"/>
    </row>
    <row r="450" spans="30:31" x14ac:dyDescent="0.2">
      <c r="AD450" s="1"/>
      <c r="AE450" s="1"/>
    </row>
    <row r="451" spans="30:31" x14ac:dyDescent="0.2">
      <c r="AD451" s="1"/>
      <c r="AE451" s="1"/>
    </row>
    <row r="452" spans="30:31" x14ac:dyDescent="0.2">
      <c r="AD452" s="1"/>
      <c r="AE452" s="1"/>
    </row>
    <row r="453" spans="30:31" x14ac:dyDescent="0.2">
      <c r="AD453" s="1"/>
      <c r="AE453" s="1"/>
    </row>
    <row r="454" spans="30:31" x14ac:dyDescent="0.2">
      <c r="AD454" s="1"/>
      <c r="AE454" s="1"/>
    </row>
    <row r="455" spans="30:31" x14ac:dyDescent="0.2">
      <c r="AD455" s="1"/>
      <c r="AE455" s="1"/>
    </row>
    <row r="456" spans="30:31" x14ac:dyDescent="0.2">
      <c r="AD456" s="1"/>
      <c r="AE456" s="1"/>
    </row>
    <row r="457" spans="30:31" x14ac:dyDescent="0.2">
      <c r="AD457" s="1"/>
      <c r="AE457" s="1"/>
    </row>
    <row r="458" spans="30:31" x14ac:dyDescent="0.2">
      <c r="AD458" s="1"/>
      <c r="AE458" s="1"/>
    </row>
    <row r="459" spans="30:31" x14ac:dyDescent="0.2">
      <c r="AD459" s="1"/>
      <c r="AE459" s="1"/>
    </row>
    <row r="460" spans="30:31" x14ac:dyDescent="0.2">
      <c r="AD460" s="1"/>
      <c r="AE460" s="1"/>
    </row>
    <row r="461" spans="30:31" x14ac:dyDescent="0.2">
      <c r="AD461" s="1"/>
      <c r="AE461" s="1"/>
    </row>
    <row r="462" spans="30:31" x14ac:dyDescent="0.2">
      <c r="AD462" s="1"/>
      <c r="AE462" s="1"/>
    </row>
    <row r="463" spans="30:31" x14ac:dyDescent="0.2">
      <c r="AD463" s="1"/>
      <c r="AE463" s="1"/>
    </row>
    <row r="464" spans="30:31" x14ac:dyDescent="0.2">
      <c r="AD464" s="1"/>
      <c r="AE464" s="1"/>
    </row>
    <row r="465" spans="30:31" x14ac:dyDescent="0.2">
      <c r="AD465" s="1"/>
      <c r="AE465" s="1"/>
    </row>
    <row r="466" spans="30:31" x14ac:dyDescent="0.2">
      <c r="AD466" s="1"/>
      <c r="AE466" s="1"/>
    </row>
    <row r="467" spans="30:31" x14ac:dyDescent="0.2">
      <c r="AD467" s="1"/>
      <c r="AE467" s="1"/>
    </row>
    <row r="468" spans="30:31" x14ac:dyDescent="0.2">
      <c r="AD468" s="1"/>
      <c r="AE468" s="1"/>
    </row>
    <row r="469" spans="30:31" x14ac:dyDescent="0.2">
      <c r="AD469" s="1"/>
      <c r="AE469" s="1"/>
    </row>
    <row r="470" spans="30:31" x14ac:dyDescent="0.2">
      <c r="AD470" s="1"/>
      <c r="AE470" s="1"/>
    </row>
    <row r="471" spans="30:31" x14ac:dyDescent="0.2">
      <c r="AD471" s="1"/>
      <c r="AE471" s="1"/>
    </row>
    <row r="472" spans="30:31" x14ac:dyDescent="0.2">
      <c r="AD472" s="1"/>
      <c r="AE472" s="1"/>
    </row>
    <row r="473" spans="30:31" x14ac:dyDescent="0.2">
      <c r="AD473" s="1"/>
      <c r="AE473" s="1"/>
    </row>
    <row r="474" spans="30:31" x14ac:dyDescent="0.2">
      <c r="AD474" s="1"/>
      <c r="AE474" s="1"/>
    </row>
    <row r="475" spans="30:31" x14ac:dyDescent="0.2">
      <c r="AD475" s="1"/>
      <c r="AE475" s="1"/>
    </row>
    <row r="476" spans="30:31" x14ac:dyDescent="0.2">
      <c r="AD476" s="1"/>
      <c r="AE476" s="1"/>
    </row>
    <row r="477" spans="30:31" x14ac:dyDescent="0.2">
      <c r="AD477" s="1"/>
      <c r="AE477" s="1"/>
    </row>
    <row r="478" spans="30:31" x14ac:dyDescent="0.2">
      <c r="AD478" s="1"/>
      <c r="AE478" s="1"/>
    </row>
    <row r="479" spans="30:31" x14ac:dyDescent="0.2">
      <c r="AD479" s="1"/>
      <c r="AE479" s="1"/>
    </row>
    <row r="480" spans="30:31" x14ac:dyDescent="0.2">
      <c r="AD480" s="1"/>
      <c r="AE480" s="1"/>
    </row>
    <row r="481" spans="30:31" x14ac:dyDescent="0.2">
      <c r="AD481" s="1"/>
      <c r="AE481" s="1"/>
    </row>
    <row r="482" spans="30:31" x14ac:dyDescent="0.2">
      <c r="AD482" s="1"/>
      <c r="AE482" s="1"/>
    </row>
    <row r="483" spans="30:31" x14ac:dyDescent="0.2">
      <c r="AD483" s="1"/>
      <c r="AE483" s="1"/>
    </row>
    <row r="484" spans="30:31" x14ac:dyDescent="0.2">
      <c r="AD484" s="1"/>
      <c r="AE484" s="1"/>
    </row>
    <row r="485" spans="30:31" x14ac:dyDescent="0.2">
      <c r="AD485" s="1"/>
      <c r="AE485" s="1"/>
    </row>
    <row r="486" spans="30:31" x14ac:dyDescent="0.2">
      <c r="AD486" s="1"/>
      <c r="AE486" s="1"/>
    </row>
    <row r="487" spans="30:31" x14ac:dyDescent="0.2">
      <c r="AD487" s="1"/>
      <c r="AE487" s="1"/>
    </row>
    <row r="488" spans="30:31" x14ac:dyDescent="0.2">
      <c r="AD488" s="1"/>
      <c r="AE488" s="1"/>
    </row>
    <row r="489" spans="30:31" x14ac:dyDescent="0.2">
      <c r="AD489" s="1"/>
      <c r="AE489" s="1"/>
    </row>
    <row r="490" spans="30:31" x14ac:dyDescent="0.2">
      <c r="AD490" s="1"/>
      <c r="AE490" s="1"/>
    </row>
    <row r="491" spans="30:31" x14ac:dyDescent="0.2">
      <c r="AD491" s="1"/>
      <c r="AE491" s="1"/>
    </row>
    <row r="492" spans="30:31" x14ac:dyDescent="0.2">
      <c r="AD492" s="1"/>
      <c r="AE492" s="1"/>
    </row>
    <row r="493" spans="30:31" x14ac:dyDescent="0.2">
      <c r="AD493" s="1"/>
      <c r="AE493" s="1"/>
    </row>
    <row r="494" spans="30:31" x14ac:dyDescent="0.2">
      <c r="AD494" s="1"/>
      <c r="AE494" s="1"/>
    </row>
    <row r="495" spans="30:31" x14ac:dyDescent="0.2">
      <c r="AD495" s="1"/>
      <c r="AE495" s="1"/>
    </row>
    <row r="496" spans="30:31" x14ac:dyDescent="0.2">
      <c r="AD496" s="1"/>
      <c r="AE496" s="1"/>
    </row>
    <row r="497" spans="30:31" x14ac:dyDescent="0.2">
      <c r="AD497" s="1"/>
      <c r="AE497" s="1"/>
    </row>
    <row r="498" spans="30:31" x14ac:dyDescent="0.2">
      <c r="AD498" s="1"/>
      <c r="AE498" s="1"/>
    </row>
    <row r="499" spans="30:31" x14ac:dyDescent="0.2">
      <c r="AD499" s="1"/>
      <c r="AE499" s="1"/>
    </row>
    <row r="500" spans="30:31" x14ac:dyDescent="0.2">
      <c r="AD500" s="1"/>
      <c r="AE500" s="1"/>
    </row>
    <row r="501" spans="30:31" x14ac:dyDescent="0.2">
      <c r="AD501" s="1"/>
      <c r="AE501" s="1"/>
    </row>
    <row r="502" spans="30:31" x14ac:dyDescent="0.2">
      <c r="AD502" s="1"/>
      <c r="AE502" s="1"/>
    </row>
    <row r="503" spans="30:31" x14ac:dyDescent="0.2">
      <c r="AD503" s="1"/>
      <c r="AE503" s="1"/>
    </row>
    <row r="504" spans="30:31" x14ac:dyDescent="0.2">
      <c r="AD504" s="1"/>
      <c r="AE504" s="1"/>
    </row>
    <row r="505" spans="30:31" x14ac:dyDescent="0.2">
      <c r="AD505" s="1"/>
      <c r="AE505" s="1"/>
    </row>
    <row r="506" spans="30:31" x14ac:dyDescent="0.2">
      <c r="AD506" s="1"/>
      <c r="AE506" s="1"/>
    </row>
  </sheetData>
  <autoFilter ref="AK13:AK50">
    <filterColumn colId="0">
      <customFilters>
        <customFilter operator="greaterThan" val="0.3"/>
      </customFilters>
    </filterColumn>
  </autoFilter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9</vt:i4>
      </vt:variant>
    </vt:vector>
  </HeadingPairs>
  <TitlesOfParts>
    <vt:vector size="42" baseType="lpstr">
      <vt:lpstr>Combined Full Sample (2)</vt:lpstr>
      <vt:lpstr>Combined Filtered Sample (Test)</vt:lpstr>
      <vt:lpstr>Sheet5</vt:lpstr>
      <vt:lpstr>Combined Filtered Sample (USE)</vt:lpstr>
      <vt:lpstr>Model 16</vt:lpstr>
      <vt:lpstr>Model 17</vt:lpstr>
      <vt:lpstr>Model 15</vt:lpstr>
      <vt:lpstr>Model 18</vt:lpstr>
      <vt:lpstr>Model 19</vt:lpstr>
      <vt:lpstr>Sheet6</vt:lpstr>
      <vt:lpstr>Combined Filtered Sample (NEW)</vt:lpstr>
      <vt:lpstr>Combined Filtered Sample </vt:lpstr>
      <vt:lpstr>Combined Model (Rel)</vt:lpstr>
      <vt:lpstr>Combined Model (Full)</vt:lpstr>
      <vt:lpstr>Model 6</vt:lpstr>
      <vt:lpstr>Model 8</vt:lpstr>
      <vt:lpstr>Model 9</vt:lpstr>
      <vt:lpstr>Model 10</vt:lpstr>
      <vt:lpstr>Model 11</vt:lpstr>
      <vt:lpstr>Model 13</vt:lpstr>
      <vt:lpstr>Model 12</vt:lpstr>
      <vt:lpstr>Model 14</vt:lpstr>
      <vt:lpstr>Model Summaries</vt:lpstr>
      <vt:lpstr>Filtered Output</vt:lpstr>
      <vt:lpstr>Filtered Sample</vt:lpstr>
      <vt:lpstr>Full Sample Output</vt:lpstr>
      <vt:lpstr>Combined Full Sample</vt:lpstr>
      <vt:lpstr>HC (2)</vt:lpstr>
      <vt:lpstr>Sheet1</vt:lpstr>
      <vt:lpstr>HC</vt:lpstr>
      <vt:lpstr>Full Sample</vt:lpstr>
      <vt:lpstr>Raw (2)</vt:lpstr>
      <vt:lpstr>Raw</vt:lpstr>
      <vt:lpstr>Company</vt:lpstr>
      <vt:lpstr>EBITDA_Margin</vt:lpstr>
      <vt:lpstr>EV_Rev</vt:lpstr>
      <vt:lpstr>GP_Margin</vt:lpstr>
      <vt:lpstr>Profit_Margin</vt:lpstr>
      <vt:lpstr>R_D_Margin</vt:lpstr>
      <vt:lpstr>Rev_Growth</vt:lpstr>
      <vt:lpstr>S_M_Margin</vt:lpstr>
      <vt:lpstr>TTM_Rev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11959016</dc:creator>
  <cp:lastModifiedBy>Bloomberg</cp:lastModifiedBy>
  <dcterms:created xsi:type="dcterms:W3CDTF">2018-09-24T17:12:45Z</dcterms:created>
  <dcterms:modified xsi:type="dcterms:W3CDTF">2018-12-04T02:07:00Z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eyIwIjoiRGF0YSIsIjEiOjAsIjIiOjEsIjMiOjAsIjQiOjEsIjUiOjEsIjYiOjEsIjciOjEsIjgiOjEsIjkiOjEsIjEwIjowLCIxMSI6MH0=</vt:lpwstr>
  </property>
  <property fmtid="{D5CDD505-2E9C-101B-9397-08002B2CF9AE}" pid="3" name="SpreadsheetBuilder_2">
    <vt:lpwstr>eyIwIjoiRGF0YSIsIjEiOjAsIjIiOjEsIjMiOjAsIjQiOjEsIjUiOjEsIjYiOjEsIjciOjEsIjgiOjEsIjkiOjEsIjEwIjowLCIxMSI6MH0=</vt:lpwstr>
  </property>
  <property fmtid="{D5CDD505-2E9C-101B-9397-08002B2CF9AE}" pid="4" name="SpreadsheetBuilder_3">
    <vt:lpwstr>eyIwIjoiSGlzdG9yeSIsIjEiOjAsIjIiOjEsIjMiOjEsIjQiOjEsIjUiOjEsIjYiOjEsIjciOjEsIjgiOjAsIjkiOjEsIjEwIjowLCIxMSI6MX0=</vt:lpwstr>
  </property>
  <property fmtid="{D5CDD505-2E9C-101B-9397-08002B2CF9AE}" pid="5" name="SpreadsheetBuilder_4">
    <vt:lpwstr>eyIwIjoiSGlzdG9yeSIsIjEiOjAsIjIiOjEsIjMiOjEsIjQiOjEsIjUiOjEsIjYiOjEsIjciOjEsIjgiOjAsIjkiOjEsIjEwIjowLCIxMSI6MX0=</vt:lpwstr>
  </property>
  <property fmtid="{D5CDD505-2E9C-101B-9397-08002B2CF9AE}" pid="6" name="SpreadsheetBuilder_5">
    <vt:lpwstr>eyIwIjoiSGlzdG9yeSIsIjEiOjAsIjIiOjEsIjMiOjEsIjQiOjEsIjUiOjEsIjYiOjEsIjciOjEsIjgiOjAsIjkiOjEsIjEwIjowLCIxMSI6MX0=</vt:lpwstr>
  </property>
  <property fmtid="{D5CDD505-2E9C-101B-9397-08002B2CF9AE}" pid="7" name="SpreadsheetBuilder_6">
    <vt:lpwstr>eyIwIjoiSGlzdG9yeSIsIjEiOjAsIjIiOjEsIjMiOjEsIjQiOjEsIjUiOjEsIjYiOjEsIjciOjEsIjgiOjAsIjkiOjEsIjEwIjowLCIxMSI6MX0=</vt:lpwstr>
  </property>
</Properties>
</file>